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showInkAnnotation="0" codeName="ThisWorkbook"/>
  <mc:AlternateContent xmlns:mc="http://schemas.openxmlformats.org/markup-compatibility/2006">
    <mc:Choice Requires="x15">
      <x15ac:absPath xmlns:x15ac="http://schemas.microsoft.com/office/spreadsheetml/2010/11/ac" url="C:\Users\hanst\Desktop\"/>
    </mc:Choice>
  </mc:AlternateContent>
  <xr:revisionPtr revIDLastSave="0" documentId="8_{EC1A9A89-728D-4EAC-86D4-4D480E8F4AA4}" xr6:coauthVersionLast="47" xr6:coauthVersionMax="47" xr10:uidLastSave="{00000000-0000-0000-0000-000000000000}"/>
  <workbookProtection workbookAlgorithmName="SHA-512" workbookHashValue="G++4Cpfu6e+20nulKdcdrR86l0jNpdKg/pufeOjYem2PgpbUv7uA3A6ctJ13mDQhEJpDxiOFM5u5qxuOb55DNg==" workbookSaltValue="vVPvUY6pf0Ywt/77fpLfAQ==" workbookSpinCount="100000" lockStructure="1"/>
  <bookViews>
    <workbookView xWindow="-103" yWindow="-103" windowWidth="16663" windowHeight="9772" xr2:uid="{DA5F5CBA-6D5C-4CB6-B2A3-6F22760FEF00}"/>
  </bookViews>
  <sheets>
    <sheet name="Börja här" sheetId="35" r:id="rId1"/>
    <sheet name="Säker hantering" sheetId="8" r:id="rId2"/>
    <sheet name="Infosäkkollen" sheetId="1" r:id="rId3"/>
    <sheet name="It-säkkollen" sheetId="27" r:id="rId4"/>
    <sheet name="Ot-säkkollen" sheetId="40" r:id="rId5"/>
    <sheet name="Leveranskedjekollen" sheetId="30" r:id="rId6"/>
    <sheet name="Återkoppling it-säkkollen" sheetId="41" state="veryHidden" r:id="rId7"/>
    <sheet name="Återkoppling ot-säkkollen" sheetId="42" state="veryHidden" r:id="rId8"/>
    <sheet name="Åter leveranskedjekollen 12+" sheetId="45" state="veryHidden" r:id="rId9"/>
    <sheet name="Textåterkoppling" sheetId="16" state="veryHidden" r:id="rId10"/>
    <sheet name="Översikt" sheetId="15" state="veryHidden" r:id="rId11"/>
    <sheet name="Särskild återkoppling" sheetId="13" state="veryHidden" r:id="rId12"/>
    <sheet name="Analysstöd" sheetId="32" r:id="rId13"/>
    <sheet name="Exportdata" sheetId="17" state="veryHidden" r:id="rId14"/>
    <sheet name="Återkoppling" sheetId="3" r:id="rId15"/>
    <sheet name="Definitioner" sheetId="36" r:id="rId16"/>
  </sheets>
  <externalReferences>
    <externalReference r:id="rId17"/>
    <externalReference r:id="rId18"/>
    <externalReference r:id="rId19"/>
  </externalReferences>
  <definedNames>
    <definedName name="_xlnm._FilterDatabase" localSheetId="13" hidden="1">Exportdata!$B$1:$RQ$1</definedName>
    <definedName name="_xlnm._FilterDatabase" localSheetId="10" hidden="1">Översikt!$A$2:$Q$203</definedName>
    <definedName name="_Toc36824783" localSheetId="1">'Säker hantering'!$A$1</definedName>
    <definedName name="DetaljeratPerFråga">Återkoppling!$B$321</definedName>
    <definedName name="DetaljeratPerOmråde">Återkoppling!$B$62</definedName>
    <definedName name="Föreskriftsindikation" localSheetId="0">[1]Återkoppling!#REF!</definedName>
    <definedName name="Föreskriftsindikation" localSheetId="15">[1]Återkoppling!#REF!</definedName>
    <definedName name="Föreskriftsindikation" localSheetId="4">[2]Återkoppling!#REF!</definedName>
    <definedName name="Föreskriftsindikation" localSheetId="6">[3]Återkoppling!#REF!</definedName>
    <definedName name="Föreskriftsindikation">Återkoppling!#REF!</definedName>
    <definedName name="IT_Nivå4Villkor">IF(ISNUMBER('It-säkkollen'!XDO25),1,0)+IF(ISNUMBER('It-säkkollen'!XDO36),1,0)+IF(ISNUMBER('It-säkkollen'!XDO50),1,0)+IF(ISNUMBER('It-säkkollen'!XDO66),1,0)+IF(ISNUMBER('It-säkkollen'!XDO80),1,0)+IF(ISNUMBER('It-säkkollen'!XDO94),1,0)+IF(ISNUMBER('It-säkkollen'!XDO108),1,0)+IF(ISNUMBER('It-säkkollen'!XDO122),1,0)+IF(ISNUMBER('It-säkkollen'!XDO136),1,0)+IF(ISNUMBER('It-säkkollen'!XDO150),1,0)+IF(ISNUMBER('It-säkkollen'!XDO165),1,0)+IF(ISNUMBER('It-säkkollen'!XDO179),1,0)+IF(ISNUMBER('It-säkkollen'!XDO193),1,0)+IF(ISNUMBER('It-säkkollen'!XDO207),1,0)+IF(ISNUMBER('It-säkkollen'!XDO221),1,0)+IF(ISNUMBER('It-säkkollen'!XDO235),1,0)+IF(ISNUMBER('It-säkkollen'!XDO249),1,0)+IF(ISNUMBER('It-säkkollen'!XDO264),1,0)+IF(ISNUMBER('It-säkkollen'!XDO276),1,0)+IF(ISNUMBER('It-säkkollen'!XDO291),1,0)+IF(ISNUMBER('It-säkkollen'!XDO302),1,0)+IF(ISNUMBER('It-säkkollen'!XDO312),1,0)+IF(ISNUMBER('It-säkkollen'!XDO322),1,0)+IF(ISNUMBER('It-säkkollen'!XDO332),1,0)+IF(ISNUMBER('It-säkkollen'!XDO342),1,0)+IF(ISNUMBER('It-säkkollen'!XDO353),1,0)+IF(ISNUMBER('It-säkkollen'!XDO363),1,0)+IF(ISNUMBER('It-säkkollen'!XDO373),1,0)+IF(ISNUMBER('It-säkkollen'!XDO384),1,0)+IF(ISNUMBER('It-säkkollen'!XDO394),1,0)+IF(ISNUMBER('It-säkkollen'!XDO404),1,0)+IF(ISNUMBER('It-säkkollen'!XDO415),1,0)+IF(ISNUMBER('It-säkkollen'!XDO426),1,0)+IF(ISNUMBER('It-säkkollen'!XDO437),1,0)+IF(ISNUMBER('It-säkkollen'!XDO448),1,0)+IF(ISNUMBER('It-säkkollen'!XDO465),1,0)+IF(ISNUMBER('It-säkkollen'!XDO477),1,0)+IF(ISNUMBER('It-säkkollen'!XDO489),1,0)+IF(ISNUMBER('It-säkkollen'!XDO502),1,0)+IF(ISNUMBER('It-säkkollen'!XDO514),1,0)+IF(ISNUMBER('It-säkkollen'!XDO526),1,0)+IF(ISNUMBER('It-säkkollen'!XDO538),1,0)+IF(ISNUMBER('It-säkkollen'!XDO550),1,0)+IF(ISNUMBER('It-säkkollen'!XDO562),1,0)+IF(ISNUMBER('It-säkkollen'!XDO574),1,0)+IF(ISNUMBER('It-säkkollen'!XDO586),1,0)+IF(ISNUMBER('It-säkkollen'!XDO599),1,0)+IF(ISNUMBER('It-säkkollen'!XDO612),1,0)+IF(ISNUMBER('It-säkkollen'!XDO624),1,0)+IF(ISNUMBER('It-säkkollen'!XDO636),1,0)+IF(ISNUMBER('It-säkkollen'!XDO649),1,0)+IF(ISNUMBER('It-säkkollen'!XDO665),1,0)+IF(ISNUMBER('It-säkkollen'!XDO677),1,0)</definedName>
    <definedName name="SnabbaFakta">Återkoppling!$B$19</definedName>
    <definedName name="_xlnm.Print_Area" localSheetId="14">Återkoppling!$1:$389</definedName>
    <definedName name="Översiktsbild">Återkoppling!$B$24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164" i="3" l="1"/>
  <c r="F1163" i="3"/>
  <c r="F1162" i="3"/>
  <c r="F1161" i="3"/>
  <c r="F1160" i="3"/>
  <c r="F1148" i="3"/>
  <c r="F1147" i="3"/>
  <c r="F1146" i="3"/>
  <c r="F1145" i="3"/>
  <c r="F1144" i="3"/>
  <c r="F1129" i="3"/>
  <c r="F1128" i="3"/>
  <c r="F1127" i="3"/>
  <c r="F1126" i="3"/>
  <c r="J2" i="30"/>
  <c r="P214" i="30"/>
  <c r="P200" i="30"/>
  <c r="P187" i="30"/>
  <c r="P162" i="30"/>
  <c r="P149" i="30"/>
  <c r="P137" i="30"/>
  <c r="P123" i="30"/>
  <c r="O106" i="30"/>
  <c r="O86" i="30"/>
  <c r="O76" i="30"/>
  <c r="M214" i="30"/>
  <c r="M200" i="30"/>
  <c r="M187" i="30"/>
  <c r="M162" i="30"/>
  <c r="M149" i="30"/>
  <c r="M137" i="30"/>
  <c r="M123" i="30"/>
  <c r="M106" i="30"/>
  <c r="M86" i="30"/>
  <c r="M76" i="30"/>
  <c r="N61" i="30"/>
  <c r="M61" i="30"/>
  <c r="N48" i="30"/>
  <c r="M48" i="30"/>
  <c r="N36" i="30"/>
  <c r="M36" i="30"/>
  <c r="N24" i="30"/>
  <c r="M24" i="30"/>
  <c r="H33" i="40"/>
  <c r="I33" i="40"/>
  <c r="CK4" i="42" l="1" a="1"/>
  <c r="CK4" i="42" s="1"/>
  <c r="B968" i="3"/>
  <c r="B967" i="3"/>
  <c r="B966" i="3"/>
  <c r="B965" i="3"/>
  <c r="B697" i="3"/>
  <c r="B696" i="3"/>
  <c r="B695" i="3"/>
  <c r="B694" i="3"/>
  <c r="B395" i="3"/>
  <c r="B393" i="3"/>
  <c r="C8" i="3"/>
  <c r="C7" i="3"/>
  <c r="CK84" i="45" a="1"/>
  <c r="CK84" i="45" s="1"/>
  <c r="A2" i="3"/>
  <c r="A2" i="32"/>
  <c r="A7" i="30"/>
  <c r="S2" i="30" s="1"/>
  <c r="A7" i="40"/>
  <c r="A7" i="27"/>
  <c r="H1" i="17"/>
  <c r="G1" i="17"/>
  <c r="F1" i="17"/>
  <c r="K1" i="17"/>
  <c r="TY1" i="17"/>
  <c r="TZ1" i="17"/>
  <c r="UA1" i="17"/>
  <c r="UC1" i="17"/>
  <c r="UD1" i="17"/>
  <c r="UE1" i="17"/>
  <c r="UF1" i="17"/>
  <c r="UG1" i="17"/>
  <c r="UH1" i="17"/>
  <c r="UI1" i="17"/>
  <c r="UK1" i="17"/>
  <c r="UL1" i="17"/>
  <c r="UM1" i="17"/>
  <c r="UN1" i="17"/>
  <c r="UO1" i="17"/>
  <c r="UP1" i="17"/>
  <c r="UQ1" i="17"/>
  <c r="UR1" i="17"/>
  <c r="US1" i="17"/>
  <c r="UU1" i="17"/>
  <c r="UV1" i="17"/>
  <c r="UW1" i="17"/>
  <c r="UX1" i="17"/>
  <c r="UY1" i="17"/>
  <c r="UZ1" i="17"/>
  <c r="VA1" i="17"/>
  <c r="VB1" i="17"/>
  <c r="VC1" i="17"/>
  <c r="VD1" i="17"/>
  <c r="VE1" i="17"/>
  <c r="VF1" i="17"/>
  <c r="VH1" i="17"/>
  <c r="VI1" i="17"/>
  <c r="VJ1" i="17"/>
  <c r="VK1" i="17"/>
  <c r="VL1" i="17"/>
  <c r="VM1" i="17"/>
  <c r="VN1" i="17"/>
  <c r="VO1" i="17"/>
  <c r="VP1" i="17"/>
  <c r="VQ1" i="17"/>
  <c r="VR1" i="17"/>
  <c r="VS1" i="17"/>
  <c r="VT1" i="17"/>
  <c r="VU1" i="17"/>
  <c r="VV1" i="17"/>
  <c r="VW1" i="17"/>
  <c r="VX1" i="17"/>
  <c r="VY1" i="17"/>
  <c r="VZ1" i="17"/>
  <c r="WA1" i="17"/>
  <c r="WB1" i="17"/>
  <c r="WC1" i="17"/>
  <c r="WD1" i="17"/>
  <c r="WE1" i="17"/>
  <c r="WF1" i="17"/>
  <c r="WG1" i="17"/>
  <c r="WH1" i="17"/>
  <c r="WI1" i="17"/>
  <c r="WJ1" i="17"/>
  <c r="WK1" i="17"/>
  <c r="WM1" i="17"/>
  <c r="WN1" i="17"/>
  <c r="WO1" i="17"/>
  <c r="WP1" i="17"/>
  <c r="WQ1" i="17"/>
  <c r="WR1" i="17"/>
  <c r="WS1" i="17"/>
  <c r="WT1" i="17"/>
  <c r="WU1" i="17"/>
  <c r="WV1" i="17"/>
  <c r="WW1" i="17"/>
  <c r="WX1" i="17"/>
  <c r="WY1" i="17"/>
  <c r="WZ1" i="17"/>
  <c r="XA1" i="17"/>
  <c r="XB1" i="17"/>
  <c r="XC1" i="17"/>
  <c r="XD1" i="17"/>
  <c r="XE1" i="17"/>
  <c r="XF1" i="17"/>
  <c r="XG1" i="17"/>
  <c r="XH1" i="17"/>
  <c r="XI1" i="17"/>
  <c r="XJ1" i="17"/>
  <c r="XK1" i="17"/>
  <c r="XL1" i="17"/>
  <c r="XM1" i="17"/>
  <c r="XN1" i="17"/>
  <c r="XO1" i="17"/>
  <c r="XP1" i="17"/>
  <c r="RR1" i="17"/>
  <c r="RS1" i="17"/>
  <c r="RT1" i="17"/>
  <c r="RU1" i="17"/>
  <c r="RX1" i="17"/>
  <c r="RY1" i="17"/>
  <c r="RZ1" i="17"/>
  <c r="SA1" i="17"/>
  <c r="SD1" i="17"/>
  <c r="SE1" i="17"/>
  <c r="SF1" i="17"/>
  <c r="SG1" i="17"/>
  <c r="SJ1" i="17"/>
  <c r="SK1" i="17"/>
  <c r="SL1" i="17"/>
  <c r="SM1" i="17"/>
  <c r="SP1" i="17"/>
  <c r="SQ1" i="17"/>
  <c r="SR1" i="17"/>
  <c r="SS1" i="17"/>
  <c r="SV1" i="17"/>
  <c r="SW1" i="17"/>
  <c r="SX1" i="17"/>
  <c r="SY1" i="17"/>
  <c r="TB1" i="17"/>
  <c r="TC1" i="17"/>
  <c r="TD1" i="17"/>
  <c r="TE1" i="17"/>
  <c r="TH1" i="17"/>
  <c r="TI1" i="17"/>
  <c r="TJ1" i="17"/>
  <c r="TK1" i="17"/>
  <c r="TN1" i="17"/>
  <c r="TO1" i="17"/>
  <c r="TP1" i="17"/>
  <c r="TQ1" i="17"/>
  <c r="TT1" i="17"/>
  <c r="TV1" i="17"/>
  <c r="P2" i="30"/>
  <c r="O2" i="30"/>
  <c r="N2" i="30"/>
  <c r="N1" i="17"/>
  <c r="CL20" i="45"/>
  <c r="CH21" i="45"/>
  <c r="CI21" i="45"/>
  <c r="CJ21" i="45"/>
  <c r="CK21" i="45"/>
  <c r="CL21" i="45"/>
  <c r="CK20" i="45"/>
  <c r="CJ20" i="45"/>
  <c r="CI20" i="45"/>
  <c r="CH20" i="45"/>
  <c r="CD21" i="42"/>
  <c r="CE21" i="42"/>
  <c r="CF21" i="42"/>
  <c r="CG21" i="42"/>
  <c r="CH21" i="42"/>
  <c r="CI21" i="42"/>
  <c r="CJ21" i="42"/>
  <c r="Q286" i="32"/>
  <c r="CD20" i="42"/>
  <c r="CD21" i="41"/>
  <c r="CE21" i="41"/>
  <c r="CF21" i="41"/>
  <c r="CG21" i="41"/>
  <c r="CH21" i="41"/>
  <c r="CI21" i="41"/>
  <c r="CJ21" i="41"/>
  <c r="CK21" i="41"/>
  <c r="CL21" i="41"/>
  <c r="CM21" i="41"/>
  <c r="G222" i="15"/>
  <c r="P223" i="15"/>
  <c r="O223" i="15"/>
  <c r="N223" i="15"/>
  <c r="M223" i="15"/>
  <c r="L223" i="15"/>
  <c r="K223" i="15"/>
  <c r="J223" i="15"/>
  <c r="I223" i="15"/>
  <c r="H223" i="15"/>
  <c r="G223" i="15"/>
  <c r="P222" i="15"/>
  <c r="O222" i="15"/>
  <c r="N222" i="15"/>
  <c r="M222" i="15"/>
  <c r="L222" i="15"/>
  <c r="K222" i="15"/>
  <c r="J222" i="15"/>
  <c r="I222" i="15"/>
  <c r="H222" i="15"/>
  <c r="A8" i="17"/>
  <c r="B8" i="17"/>
  <c r="C8" i="17"/>
  <c r="A9" i="17"/>
  <c r="B9" i="17"/>
  <c r="C9" i="17"/>
  <c r="A10" i="17"/>
  <c r="B10" i="17"/>
  <c r="C10" i="17"/>
  <c r="A11" i="17"/>
  <c r="B11" i="17"/>
  <c r="C11" i="17"/>
  <c r="A12" i="17"/>
  <c r="B12" i="17"/>
  <c r="C12" i="17"/>
  <c r="A13" i="17"/>
  <c r="B13" i="17"/>
  <c r="C13" i="17"/>
  <c r="A14" i="17"/>
  <c r="B14" i="17"/>
  <c r="C14" i="17"/>
  <c r="A15" i="17"/>
  <c r="B15" i="17"/>
  <c r="C15" i="17"/>
  <c r="A16" i="17"/>
  <c r="B16" i="17"/>
  <c r="C16" i="17"/>
  <c r="A17" i="17"/>
  <c r="B17" i="17"/>
  <c r="C17" i="17"/>
  <c r="A18" i="17"/>
  <c r="B18" i="17"/>
  <c r="C18" i="17"/>
  <c r="A19" i="17"/>
  <c r="B19" i="17"/>
  <c r="C19" i="17"/>
  <c r="A20" i="17"/>
  <c r="B20" i="17"/>
  <c r="C20" i="17"/>
  <c r="A21" i="17"/>
  <c r="B21" i="17"/>
  <c r="C21" i="17"/>
  <c r="A22" i="17"/>
  <c r="B22" i="17"/>
  <c r="C22" i="17"/>
  <c r="A23" i="17"/>
  <c r="B23" i="17"/>
  <c r="C23" i="17"/>
  <c r="A24" i="17"/>
  <c r="B24" i="17"/>
  <c r="C24" i="17"/>
  <c r="A25" i="17"/>
  <c r="B25" i="17"/>
  <c r="C25" i="17"/>
  <c r="A26" i="17"/>
  <c r="B26" i="17"/>
  <c r="C26" i="17"/>
  <c r="A27" i="17"/>
  <c r="B27" i="17"/>
  <c r="C27" i="17"/>
  <c r="A28" i="17"/>
  <c r="B28" i="17"/>
  <c r="C28" i="17"/>
  <c r="A29" i="17"/>
  <c r="B29" i="17"/>
  <c r="C29" i="17"/>
  <c r="A30" i="17"/>
  <c r="B30" i="17"/>
  <c r="C30" i="17"/>
  <c r="A31" i="17"/>
  <c r="B31" i="17"/>
  <c r="C31" i="17"/>
  <c r="A32" i="17"/>
  <c r="B32" i="17"/>
  <c r="C32" i="17"/>
  <c r="A33" i="17"/>
  <c r="B33" i="17"/>
  <c r="C33" i="17"/>
  <c r="A34" i="17"/>
  <c r="B34" i="17"/>
  <c r="C34" i="17"/>
  <c r="A35" i="17"/>
  <c r="B35" i="17"/>
  <c r="C35" i="17"/>
  <c r="A36" i="17"/>
  <c r="B36" i="17"/>
  <c r="C36" i="17"/>
  <c r="E1" i="17"/>
  <c r="D1" i="17"/>
  <c r="C1" i="17"/>
  <c r="B1" i="17"/>
  <c r="F8" i="17"/>
  <c r="G8" i="17"/>
  <c r="H8" i="17"/>
  <c r="I8" i="17"/>
  <c r="J8" i="17"/>
  <c r="K8" i="17"/>
  <c r="L8" i="17"/>
  <c r="M8" i="17"/>
  <c r="N8" i="17"/>
  <c r="O8" i="17"/>
  <c r="P8" i="17"/>
  <c r="F9" i="17"/>
  <c r="G9" i="17"/>
  <c r="H9" i="17"/>
  <c r="I9" i="17"/>
  <c r="J9" i="17"/>
  <c r="K9" i="17"/>
  <c r="L9" i="17"/>
  <c r="M9" i="17"/>
  <c r="N9" i="17"/>
  <c r="O9" i="17"/>
  <c r="P9" i="17"/>
  <c r="F10" i="17"/>
  <c r="G10" i="17"/>
  <c r="H10" i="17"/>
  <c r="I10" i="17"/>
  <c r="J10" i="17"/>
  <c r="K10" i="17"/>
  <c r="L10" i="17"/>
  <c r="M10" i="17"/>
  <c r="N10" i="17"/>
  <c r="O10" i="17"/>
  <c r="P10" i="17"/>
  <c r="F11" i="17"/>
  <c r="G11" i="17"/>
  <c r="H11" i="17"/>
  <c r="I11" i="17"/>
  <c r="J11" i="17"/>
  <c r="K11" i="17"/>
  <c r="L11" i="17"/>
  <c r="M11" i="17"/>
  <c r="N11" i="17"/>
  <c r="O11" i="17"/>
  <c r="P11" i="17"/>
  <c r="F12" i="17"/>
  <c r="G12" i="17"/>
  <c r="H12" i="17"/>
  <c r="I12" i="17"/>
  <c r="J12" i="17"/>
  <c r="K12" i="17"/>
  <c r="L12" i="17"/>
  <c r="M12" i="17"/>
  <c r="N12" i="17"/>
  <c r="O12" i="17"/>
  <c r="P12" i="17"/>
  <c r="F13" i="17"/>
  <c r="G13" i="17"/>
  <c r="H13" i="17"/>
  <c r="I13" i="17"/>
  <c r="J13" i="17"/>
  <c r="K13" i="17"/>
  <c r="L13" i="17"/>
  <c r="M13" i="17"/>
  <c r="N13" i="17"/>
  <c r="O13" i="17"/>
  <c r="P13" i="17"/>
  <c r="F14" i="17"/>
  <c r="G14" i="17"/>
  <c r="H14" i="17"/>
  <c r="I14" i="17"/>
  <c r="J14" i="17"/>
  <c r="K14" i="17"/>
  <c r="L14" i="17"/>
  <c r="M14" i="17"/>
  <c r="N14" i="17"/>
  <c r="O14" i="17"/>
  <c r="P14" i="17"/>
  <c r="F15" i="17"/>
  <c r="G15" i="17"/>
  <c r="H15" i="17"/>
  <c r="I15" i="17"/>
  <c r="J15" i="17"/>
  <c r="K15" i="17"/>
  <c r="L15" i="17"/>
  <c r="M15" i="17"/>
  <c r="N15" i="17"/>
  <c r="O15" i="17"/>
  <c r="P15" i="17"/>
  <c r="F16" i="17"/>
  <c r="G16" i="17"/>
  <c r="H16" i="17"/>
  <c r="I16" i="17"/>
  <c r="J16" i="17"/>
  <c r="K16" i="17"/>
  <c r="L16" i="17"/>
  <c r="M16" i="17"/>
  <c r="N16" i="17"/>
  <c r="O16" i="17"/>
  <c r="P16" i="17"/>
  <c r="F17" i="17"/>
  <c r="G17" i="17"/>
  <c r="H17" i="17"/>
  <c r="I17" i="17"/>
  <c r="J17" i="17"/>
  <c r="K17" i="17"/>
  <c r="L17" i="17"/>
  <c r="M17" i="17"/>
  <c r="N17" i="17"/>
  <c r="O17" i="17"/>
  <c r="P17" i="17"/>
  <c r="F18" i="17"/>
  <c r="G18" i="17"/>
  <c r="H18" i="17"/>
  <c r="I18" i="17"/>
  <c r="J18" i="17"/>
  <c r="K18" i="17"/>
  <c r="L18" i="17"/>
  <c r="M18" i="17"/>
  <c r="N18" i="17"/>
  <c r="O18" i="17"/>
  <c r="P18" i="17"/>
  <c r="F19" i="17"/>
  <c r="G19" i="17"/>
  <c r="H19" i="17"/>
  <c r="I19" i="17"/>
  <c r="J19" i="17"/>
  <c r="K19" i="17"/>
  <c r="L19" i="17"/>
  <c r="M19" i="17"/>
  <c r="N19" i="17"/>
  <c r="O19" i="17"/>
  <c r="P19" i="17"/>
  <c r="F20" i="17"/>
  <c r="G20" i="17"/>
  <c r="H20" i="17"/>
  <c r="I20" i="17"/>
  <c r="J20" i="17"/>
  <c r="K20" i="17"/>
  <c r="L20" i="17"/>
  <c r="M20" i="17"/>
  <c r="N20" i="17"/>
  <c r="O20" i="17"/>
  <c r="P20" i="17"/>
  <c r="F21" i="17"/>
  <c r="G21" i="17"/>
  <c r="H21" i="17"/>
  <c r="I21" i="17"/>
  <c r="J21" i="17"/>
  <c r="K21" i="17"/>
  <c r="L21" i="17"/>
  <c r="M21" i="17"/>
  <c r="N21" i="17"/>
  <c r="O21" i="17"/>
  <c r="P21" i="17"/>
  <c r="F22" i="17"/>
  <c r="G22" i="17"/>
  <c r="H22" i="17"/>
  <c r="I22" i="17"/>
  <c r="J22" i="17"/>
  <c r="K22" i="17"/>
  <c r="L22" i="17"/>
  <c r="M22" i="17"/>
  <c r="N22" i="17"/>
  <c r="O22" i="17"/>
  <c r="P22" i="17"/>
  <c r="F23" i="17"/>
  <c r="G23" i="17"/>
  <c r="H23" i="17"/>
  <c r="I23" i="17"/>
  <c r="J23" i="17"/>
  <c r="K23" i="17"/>
  <c r="L23" i="17"/>
  <c r="M23" i="17"/>
  <c r="N23" i="17"/>
  <c r="O23" i="17"/>
  <c r="P23" i="17"/>
  <c r="F24" i="17"/>
  <c r="G24" i="17"/>
  <c r="H24" i="17"/>
  <c r="I24" i="17"/>
  <c r="J24" i="17"/>
  <c r="K24" i="17"/>
  <c r="L24" i="17"/>
  <c r="M24" i="17"/>
  <c r="N24" i="17"/>
  <c r="O24" i="17"/>
  <c r="P24" i="17"/>
  <c r="F25" i="17"/>
  <c r="G25" i="17"/>
  <c r="H25" i="17"/>
  <c r="I25" i="17"/>
  <c r="J25" i="17"/>
  <c r="K25" i="17"/>
  <c r="L25" i="17"/>
  <c r="M25" i="17"/>
  <c r="N25" i="17"/>
  <c r="O25" i="17"/>
  <c r="P25" i="17"/>
  <c r="F26" i="17"/>
  <c r="G26" i="17"/>
  <c r="H26" i="17"/>
  <c r="I26" i="17"/>
  <c r="J26" i="17"/>
  <c r="K26" i="17"/>
  <c r="L26" i="17"/>
  <c r="M26" i="17"/>
  <c r="N26" i="17"/>
  <c r="O26" i="17"/>
  <c r="P26" i="17"/>
  <c r="F27" i="17"/>
  <c r="G27" i="17"/>
  <c r="H27" i="17"/>
  <c r="I27" i="17"/>
  <c r="J27" i="17"/>
  <c r="K27" i="17"/>
  <c r="L27" i="17"/>
  <c r="M27" i="17"/>
  <c r="N27" i="17"/>
  <c r="O27" i="17"/>
  <c r="P27" i="17"/>
  <c r="F28" i="17"/>
  <c r="G28" i="17"/>
  <c r="H28" i="17"/>
  <c r="I28" i="17"/>
  <c r="J28" i="17"/>
  <c r="K28" i="17"/>
  <c r="L28" i="17"/>
  <c r="M28" i="17"/>
  <c r="N28" i="17"/>
  <c r="O28" i="17"/>
  <c r="P28" i="17"/>
  <c r="F29" i="17"/>
  <c r="G29" i="17"/>
  <c r="H29" i="17"/>
  <c r="I29" i="17"/>
  <c r="J29" i="17"/>
  <c r="K29" i="17"/>
  <c r="L29" i="17"/>
  <c r="M29" i="17"/>
  <c r="N29" i="17"/>
  <c r="O29" i="17"/>
  <c r="P29" i="17"/>
  <c r="F30" i="17"/>
  <c r="G30" i="17"/>
  <c r="H30" i="17"/>
  <c r="I30" i="17"/>
  <c r="J30" i="17"/>
  <c r="K30" i="17"/>
  <c r="L30" i="17"/>
  <c r="M30" i="17"/>
  <c r="N30" i="17"/>
  <c r="O30" i="17"/>
  <c r="P30" i="17"/>
  <c r="F31" i="17"/>
  <c r="G31" i="17"/>
  <c r="H31" i="17"/>
  <c r="I31" i="17"/>
  <c r="J31" i="17"/>
  <c r="K31" i="17"/>
  <c r="L31" i="17"/>
  <c r="M31" i="17"/>
  <c r="N31" i="17"/>
  <c r="O31" i="17"/>
  <c r="P31" i="17"/>
  <c r="F32" i="17"/>
  <c r="G32" i="17"/>
  <c r="H32" i="17"/>
  <c r="I32" i="17"/>
  <c r="J32" i="17"/>
  <c r="K32" i="17"/>
  <c r="L32" i="17"/>
  <c r="M32" i="17"/>
  <c r="N32" i="17"/>
  <c r="O32" i="17"/>
  <c r="P32" i="17"/>
  <c r="F33" i="17"/>
  <c r="G33" i="17"/>
  <c r="H33" i="17"/>
  <c r="I33" i="17"/>
  <c r="J33" i="17"/>
  <c r="K33" i="17"/>
  <c r="L33" i="17"/>
  <c r="M33" i="17"/>
  <c r="N33" i="17"/>
  <c r="O33" i="17"/>
  <c r="P33" i="17"/>
  <c r="F34" i="17"/>
  <c r="G34" i="17"/>
  <c r="H34" i="17"/>
  <c r="I34" i="17"/>
  <c r="J34" i="17"/>
  <c r="K34" i="17"/>
  <c r="L34" i="17"/>
  <c r="M34" i="17"/>
  <c r="N34" i="17"/>
  <c r="O34" i="17"/>
  <c r="P34" i="17"/>
  <c r="F35" i="17"/>
  <c r="G35" i="17"/>
  <c r="H35" i="17"/>
  <c r="I35" i="17"/>
  <c r="J35" i="17"/>
  <c r="K35" i="17"/>
  <c r="L35" i="17"/>
  <c r="M35" i="17"/>
  <c r="N35" i="17"/>
  <c r="O35" i="17"/>
  <c r="P35" i="17"/>
  <c r="F36" i="17"/>
  <c r="G36" i="17"/>
  <c r="H36" i="17"/>
  <c r="I36" i="17"/>
  <c r="J36" i="17"/>
  <c r="K36" i="17"/>
  <c r="L36" i="17"/>
  <c r="M36" i="17"/>
  <c r="N36" i="17"/>
  <c r="O36" i="17"/>
  <c r="P36" i="17"/>
  <c r="K7" i="17"/>
  <c r="L7" i="17"/>
  <c r="M7" i="17"/>
  <c r="N7" i="17"/>
  <c r="O7" i="17"/>
  <c r="P7" i="17"/>
  <c r="F7" i="17"/>
  <c r="G7" i="17"/>
  <c r="H7" i="17"/>
  <c r="I7" i="17"/>
  <c r="J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7" i="17"/>
  <c r="C7" i="17"/>
  <c r="B7" i="17"/>
  <c r="A7" i="17"/>
  <c r="CAY1" i="17"/>
  <c r="CAX1" i="17"/>
  <c r="CAW1" i="17"/>
  <c r="CAV1" i="17"/>
  <c r="CAU1" i="17"/>
  <c r="CAT1" i="17"/>
  <c r="CAS1" i="17"/>
  <c r="CAR1" i="17"/>
  <c r="CAQ1" i="17"/>
  <c r="CAP1" i="17"/>
  <c r="CAL1" i="17"/>
  <c r="CAK1" i="17"/>
  <c r="CAJ1" i="17"/>
  <c r="CAI1" i="17"/>
  <c r="CAH1" i="17"/>
  <c r="CAG1" i="17"/>
  <c r="CAF1" i="17"/>
  <c r="CAE1" i="17"/>
  <c r="CAA1" i="17"/>
  <c r="BZZ1" i="17"/>
  <c r="BZY1" i="17"/>
  <c r="BZX1" i="17"/>
  <c r="BZW1" i="17"/>
  <c r="BZV1" i="17"/>
  <c r="BZU1" i="17"/>
  <c r="BZT1" i="17"/>
  <c r="BZS1" i="17"/>
  <c r="BZP1" i="17"/>
  <c r="BZL1" i="17"/>
  <c r="BUJ1" i="17"/>
  <c r="BUK1" i="17"/>
  <c r="BUL1" i="17"/>
  <c r="BUM1" i="17"/>
  <c r="BUN1" i="17"/>
  <c r="BUO1" i="17"/>
  <c r="BUP1" i="17"/>
  <c r="BUQ1" i="17"/>
  <c r="BUR1" i="17"/>
  <c r="BUV1" i="17"/>
  <c r="BUW1" i="17"/>
  <c r="BUX1" i="17"/>
  <c r="BUY1" i="17"/>
  <c r="BUZ1" i="17"/>
  <c r="BVA1" i="17"/>
  <c r="BVB1" i="17"/>
  <c r="BVC1" i="17"/>
  <c r="BVD1" i="17"/>
  <c r="BVH1" i="17"/>
  <c r="BVI1" i="17"/>
  <c r="BVJ1" i="17"/>
  <c r="BVK1" i="17"/>
  <c r="BVL1" i="17"/>
  <c r="BVM1" i="17"/>
  <c r="BVN1" i="17"/>
  <c r="BVO1" i="17"/>
  <c r="BVP1" i="17"/>
  <c r="BVT1" i="17"/>
  <c r="BVU1" i="17"/>
  <c r="BVV1" i="17"/>
  <c r="BVW1" i="17"/>
  <c r="BVX1" i="17"/>
  <c r="BVY1" i="17"/>
  <c r="BVZ1" i="17"/>
  <c r="BWA1" i="17"/>
  <c r="BWB1" i="17"/>
  <c r="BWF1" i="17"/>
  <c r="BWG1" i="17"/>
  <c r="BWH1" i="17"/>
  <c r="BWI1" i="17"/>
  <c r="BWJ1" i="17"/>
  <c r="BWK1" i="17"/>
  <c r="BWL1" i="17"/>
  <c r="BWM1" i="17"/>
  <c r="BWQ1" i="17"/>
  <c r="BWR1" i="17"/>
  <c r="BWS1" i="17"/>
  <c r="BWT1" i="17"/>
  <c r="BWU1" i="17"/>
  <c r="BWV1" i="17"/>
  <c r="BWW1" i="17"/>
  <c r="BXA1" i="17"/>
  <c r="BXB1" i="17"/>
  <c r="BXC1" i="17"/>
  <c r="BXD1" i="17"/>
  <c r="BXE1" i="17"/>
  <c r="BXF1" i="17"/>
  <c r="BXG1" i="17"/>
  <c r="BXK1" i="17"/>
  <c r="BXL1" i="17"/>
  <c r="BXM1" i="17"/>
  <c r="BXN1" i="17"/>
  <c r="BXO1" i="17"/>
  <c r="BXP1" i="17"/>
  <c r="BXQ1" i="17"/>
  <c r="BXR1" i="17"/>
  <c r="BXV1" i="17"/>
  <c r="BXW1" i="17"/>
  <c r="BXX1" i="17"/>
  <c r="BXY1" i="17"/>
  <c r="BXZ1" i="17"/>
  <c r="BYA1" i="17"/>
  <c r="BYB1" i="17"/>
  <c r="BYC1" i="17"/>
  <c r="BYD1" i="17"/>
  <c r="BYH1" i="17"/>
  <c r="BYI1" i="17"/>
  <c r="BYJ1" i="17"/>
  <c r="BYK1" i="17"/>
  <c r="BYL1" i="17"/>
  <c r="BYM1" i="17"/>
  <c r="BYN1" i="17"/>
  <c r="BYO1" i="17"/>
  <c r="BYP1" i="17"/>
  <c r="BYT1" i="17"/>
  <c r="BYU1" i="17"/>
  <c r="BYV1" i="17"/>
  <c r="BYW1" i="17"/>
  <c r="BYX1" i="17"/>
  <c r="BYY1" i="17"/>
  <c r="BYZ1" i="17"/>
  <c r="BZA1" i="17"/>
  <c r="BZB1" i="17"/>
  <c r="BZF1" i="17"/>
  <c r="BZG1" i="17"/>
  <c r="BZH1" i="17"/>
  <c r="BZI1" i="17"/>
  <c r="BZJ1" i="17"/>
  <c r="BZK1" i="17"/>
  <c r="AWD1" i="17"/>
  <c r="AWG1" i="17"/>
  <c r="AWH1" i="17"/>
  <c r="AWI1" i="17"/>
  <c r="AWJ1" i="17"/>
  <c r="AWK1" i="17"/>
  <c r="AWL1" i="17"/>
  <c r="AWM1" i="17"/>
  <c r="AWN1" i="17"/>
  <c r="AWO1" i="17"/>
  <c r="AWP1" i="17"/>
  <c r="AWT1" i="17"/>
  <c r="AWU1" i="17"/>
  <c r="AWV1" i="17"/>
  <c r="AWW1" i="17"/>
  <c r="AWX1" i="17"/>
  <c r="AWY1" i="17"/>
  <c r="AWZ1" i="17"/>
  <c r="AXA1" i="17"/>
  <c r="AXB1" i="17"/>
  <c r="AXC1" i="17"/>
  <c r="AXG1" i="17"/>
  <c r="AXH1" i="17"/>
  <c r="AXI1" i="17"/>
  <c r="AXJ1" i="17"/>
  <c r="AXK1" i="17"/>
  <c r="AXL1" i="17"/>
  <c r="AXM1" i="17"/>
  <c r="AXN1" i="17"/>
  <c r="AXO1" i="17"/>
  <c r="AXP1" i="17"/>
  <c r="AXT1" i="17"/>
  <c r="AXU1" i="17"/>
  <c r="AXV1" i="17"/>
  <c r="AXW1" i="17"/>
  <c r="AXX1" i="17"/>
  <c r="AXY1" i="17"/>
  <c r="AXZ1" i="17"/>
  <c r="AYA1" i="17"/>
  <c r="AYB1" i="17"/>
  <c r="AYC1" i="17"/>
  <c r="AYG1" i="17"/>
  <c r="AYH1" i="17"/>
  <c r="AYI1" i="17"/>
  <c r="AYJ1" i="17"/>
  <c r="AYK1" i="17"/>
  <c r="AYL1" i="17"/>
  <c r="AYM1" i="17"/>
  <c r="AYN1" i="17"/>
  <c r="AYO1" i="17"/>
  <c r="AYP1" i="17"/>
  <c r="AYT1" i="17"/>
  <c r="AYU1" i="17"/>
  <c r="AYV1" i="17"/>
  <c r="AYW1" i="17"/>
  <c r="AYX1" i="17"/>
  <c r="AYY1" i="17"/>
  <c r="AYZ1" i="17"/>
  <c r="AZA1" i="17"/>
  <c r="AZB1" i="17"/>
  <c r="AZC1" i="17"/>
  <c r="AZG1" i="17"/>
  <c r="AZH1" i="17"/>
  <c r="AZI1" i="17"/>
  <c r="AZJ1" i="17"/>
  <c r="AZK1" i="17"/>
  <c r="AZL1" i="17"/>
  <c r="AZM1" i="17"/>
  <c r="AZN1" i="17"/>
  <c r="AZO1" i="17"/>
  <c r="AZP1" i="17"/>
  <c r="AZT1" i="17"/>
  <c r="AZU1" i="17"/>
  <c r="AZV1" i="17"/>
  <c r="AZW1" i="17"/>
  <c r="AZX1" i="17"/>
  <c r="AZY1" i="17"/>
  <c r="AZZ1" i="17"/>
  <c r="BAA1" i="17"/>
  <c r="BAB1" i="17"/>
  <c r="BAC1" i="17"/>
  <c r="BAG1" i="17"/>
  <c r="BAH1" i="17"/>
  <c r="BAI1" i="17"/>
  <c r="BAJ1" i="17"/>
  <c r="BAK1" i="17"/>
  <c r="BAL1" i="17"/>
  <c r="BAM1" i="17"/>
  <c r="BAN1" i="17"/>
  <c r="BAO1" i="17"/>
  <c r="BAP1" i="17"/>
  <c r="BAT1" i="17"/>
  <c r="BAU1" i="17"/>
  <c r="BAV1" i="17"/>
  <c r="BAW1" i="17"/>
  <c r="BAX1" i="17"/>
  <c r="BAY1" i="17"/>
  <c r="BAZ1" i="17"/>
  <c r="BBA1" i="17"/>
  <c r="BBB1" i="17"/>
  <c r="BBC1" i="17"/>
  <c r="BBG1" i="17"/>
  <c r="BBH1" i="17"/>
  <c r="BBI1" i="17"/>
  <c r="BBJ1" i="17"/>
  <c r="BBK1" i="17"/>
  <c r="BBL1" i="17"/>
  <c r="BBM1" i="17"/>
  <c r="BBN1" i="17"/>
  <c r="BBO1" i="17"/>
  <c r="BBP1" i="17"/>
  <c r="BBT1" i="17"/>
  <c r="BBU1" i="17"/>
  <c r="BBV1" i="17"/>
  <c r="BBW1" i="17"/>
  <c r="BBX1" i="17"/>
  <c r="BBY1" i="17"/>
  <c r="BBZ1" i="17"/>
  <c r="BCA1" i="17"/>
  <c r="BCB1" i="17"/>
  <c r="BCC1" i="17"/>
  <c r="BCG1" i="17"/>
  <c r="BCH1" i="17"/>
  <c r="BCI1" i="17"/>
  <c r="BCJ1" i="17"/>
  <c r="BCK1" i="17"/>
  <c r="BCL1" i="17"/>
  <c r="BCM1" i="17"/>
  <c r="BCN1" i="17"/>
  <c r="BCO1" i="17"/>
  <c r="BCP1" i="17"/>
  <c r="BCT1" i="17"/>
  <c r="BCU1" i="17"/>
  <c r="BCV1" i="17"/>
  <c r="BCW1" i="17"/>
  <c r="BCX1" i="17"/>
  <c r="BCY1" i="17"/>
  <c r="BCZ1" i="17"/>
  <c r="BDA1" i="17"/>
  <c r="BDB1" i="17"/>
  <c r="BDC1" i="17"/>
  <c r="BDG1" i="17"/>
  <c r="BDH1" i="17"/>
  <c r="BDI1" i="17"/>
  <c r="BDJ1" i="17"/>
  <c r="BDK1" i="17"/>
  <c r="BDL1" i="17"/>
  <c r="BDM1" i="17"/>
  <c r="BDN1" i="17"/>
  <c r="BDO1" i="17"/>
  <c r="BDP1" i="17"/>
  <c r="BDT1" i="17"/>
  <c r="BDU1" i="17"/>
  <c r="BDV1" i="17"/>
  <c r="BDW1" i="17"/>
  <c r="BDX1" i="17"/>
  <c r="BDY1" i="17"/>
  <c r="BDZ1" i="17"/>
  <c r="BEA1" i="17"/>
  <c r="BEB1" i="17"/>
  <c r="BEC1" i="17"/>
  <c r="BEG1" i="17"/>
  <c r="BEH1" i="17"/>
  <c r="BEI1" i="17"/>
  <c r="BEJ1" i="17"/>
  <c r="BEK1" i="17"/>
  <c r="BEL1" i="17"/>
  <c r="BEM1" i="17"/>
  <c r="BEN1" i="17"/>
  <c r="BEO1" i="17"/>
  <c r="BES1" i="17"/>
  <c r="BET1" i="17"/>
  <c r="BEU1" i="17"/>
  <c r="BEV1" i="17"/>
  <c r="BEW1" i="17"/>
  <c r="BEX1" i="17"/>
  <c r="BEY1" i="17"/>
  <c r="BEZ1" i="17"/>
  <c r="BFD1" i="17"/>
  <c r="BFE1" i="17"/>
  <c r="BFF1" i="17"/>
  <c r="BFG1" i="17"/>
  <c r="BFH1" i="17"/>
  <c r="BFI1" i="17"/>
  <c r="BFJ1" i="17"/>
  <c r="BFK1" i="17"/>
  <c r="BFO1" i="17"/>
  <c r="BFP1" i="17"/>
  <c r="BFQ1" i="17"/>
  <c r="BFR1" i="17"/>
  <c r="BFS1" i="17"/>
  <c r="BFT1" i="17"/>
  <c r="BFU1" i="17"/>
  <c r="BFV1" i="17"/>
  <c r="BFZ1" i="17"/>
  <c r="BGA1" i="17"/>
  <c r="BGB1" i="17"/>
  <c r="BGC1" i="17"/>
  <c r="BGD1" i="17"/>
  <c r="BGE1" i="17"/>
  <c r="BGF1" i="17"/>
  <c r="BGG1" i="17"/>
  <c r="BGK1" i="17"/>
  <c r="BGL1" i="17"/>
  <c r="BGM1" i="17"/>
  <c r="BGN1" i="17"/>
  <c r="BGO1" i="17"/>
  <c r="BGP1" i="17"/>
  <c r="BGQ1" i="17"/>
  <c r="BGR1" i="17"/>
  <c r="BGV1" i="17"/>
  <c r="BGW1" i="17"/>
  <c r="BGX1" i="17"/>
  <c r="BGY1" i="17"/>
  <c r="BGZ1" i="17"/>
  <c r="BHA1" i="17"/>
  <c r="BHB1" i="17"/>
  <c r="BHC1" i="17"/>
  <c r="BHG1" i="17"/>
  <c r="BHH1" i="17"/>
  <c r="BHI1" i="17"/>
  <c r="BHJ1" i="17"/>
  <c r="BHK1" i="17"/>
  <c r="BHL1" i="17"/>
  <c r="BHM1" i="17"/>
  <c r="BHN1" i="17"/>
  <c r="BHR1" i="17"/>
  <c r="BHS1" i="17"/>
  <c r="BHT1" i="17"/>
  <c r="BHU1" i="17"/>
  <c r="BHV1" i="17"/>
  <c r="BHW1" i="17"/>
  <c r="BHX1" i="17"/>
  <c r="BHY1" i="17"/>
  <c r="BIC1" i="17"/>
  <c r="BID1" i="17"/>
  <c r="BIE1" i="17"/>
  <c r="BIF1" i="17"/>
  <c r="BIG1" i="17"/>
  <c r="BIH1" i="17"/>
  <c r="BII1" i="17"/>
  <c r="BIJ1" i="17"/>
  <c r="BIN1" i="17"/>
  <c r="BIO1" i="17"/>
  <c r="BIP1" i="17"/>
  <c r="BIQ1" i="17"/>
  <c r="BIR1" i="17"/>
  <c r="BIS1" i="17"/>
  <c r="BIT1" i="17"/>
  <c r="BIU1" i="17"/>
  <c r="BIY1" i="17"/>
  <c r="BIZ1" i="17"/>
  <c r="BJA1" i="17"/>
  <c r="BJB1" i="17"/>
  <c r="BJC1" i="17"/>
  <c r="BJD1" i="17"/>
  <c r="BJE1" i="17"/>
  <c r="BJF1" i="17"/>
  <c r="BJJ1" i="17"/>
  <c r="BJK1" i="17"/>
  <c r="BJL1" i="17"/>
  <c r="BJM1" i="17"/>
  <c r="BJN1" i="17"/>
  <c r="BJO1" i="17"/>
  <c r="BJP1" i="17"/>
  <c r="BJQ1" i="17"/>
  <c r="BJU1" i="17"/>
  <c r="BJV1" i="17"/>
  <c r="BJW1" i="17"/>
  <c r="BJX1" i="17"/>
  <c r="BJY1" i="17"/>
  <c r="BJZ1" i="17"/>
  <c r="BKA1" i="17"/>
  <c r="BKB1" i="17"/>
  <c r="BKF1" i="17"/>
  <c r="BKG1" i="17"/>
  <c r="BKH1" i="17"/>
  <c r="BKI1" i="17"/>
  <c r="BKJ1" i="17"/>
  <c r="BKK1" i="17"/>
  <c r="BKL1" i="17"/>
  <c r="BKP1" i="17"/>
  <c r="BKQ1" i="17"/>
  <c r="BKR1" i="17"/>
  <c r="BKS1" i="17"/>
  <c r="BKT1" i="17"/>
  <c r="BKU1" i="17"/>
  <c r="BKV1" i="17"/>
  <c r="BKW1" i="17"/>
  <c r="BLA1" i="17"/>
  <c r="BLB1" i="17"/>
  <c r="BLC1" i="17"/>
  <c r="BLD1" i="17"/>
  <c r="BLE1" i="17"/>
  <c r="BLF1" i="17"/>
  <c r="BLG1" i="17"/>
  <c r="BLH1" i="17"/>
  <c r="BLI1" i="17"/>
  <c r="BLM1" i="17"/>
  <c r="BLN1" i="17"/>
  <c r="BLO1" i="17"/>
  <c r="BLP1" i="17"/>
  <c r="BLQ1" i="17"/>
  <c r="BLR1" i="17"/>
  <c r="BLS1" i="17"/>
  <c r="BLT1" i="17"/>
  <c r="BLU1" i="17"/>
  <c r="BLY1" i="17"/>
  <c r="BLZ1" i="17"/>
  <c r="BMA1" i="17"/>
  <c r="BMB1" i="17"/>
  <c r="BMC1" i="17"/>
  <c r="BMD1" i="17"/>
  <c r="BME1" i="17"/>
  <c r="BMF1" i="17"/>
  <c r="BMG1" i="17"/>
  <c r="BMK1" i="17"/>
  <c r="BML1" i="17"/>
  <c r="BMM1" i="17"/>
  <c r="BMN1" i="17"/>
  <c r="BMO1" i="17"/>
  <c r="BMP1" i="17"/>
  <c r="BMQ1" i="17"/>
  <c r="BMR1" i="17"/>
  <c r="BMS1" i="17"/>
  <c r="BMW1" i="17"/>
  <c r="BMX1" i="17"/>
  <c r="BMY1" i="17"/>
  <c r="BMZ1" i="17"/>
  <c r="BNA1" i="17"/>
  <c r="BNB1" i="17"/>
  <c r="BNC1" i="17"/>
  <c r="BND1" i="17"/>
  <c r="BNE1" i="17"/>
  <c r="BNI1" i="17"/>
  <c r="BNJ1" i="17"/>
  <c r="BNK1" i="17"/>
  <c r="BNL1" i="17"/>
  <c r="BNM1" i="17"/>
  <c r="BNN1" i="17"/>
  <c r="BNO1" i="17"/>
  <c r="BNP1" i="17"/>
  <c r="BNQ1" i="17"/>
  <c r="BNU1" i="17"/>
  <c r="BNV1" i="17"/>
  <c r="BNW1" i="17"/>
  <c r="BNX1" i="17"/>
  <c r="BNY1" i="17"/>
  <c r="BNZ1" i="17"/>
  <c r="BOA1" i="17"/>
  <c r="BOB1" i="17"/>
  <c r="BOC1" i="17"/>
  <c r="BOG1" i="17"/>
  <c r="BOH1" i="17"/>
  <c r="BOI1" i="17"/>
  <c r="BOJ1" i="17"/>
  <c r="BOK1" i="17"/>
  <c r="BOL1" i="17"/>
  <c r="BOM1" i="17"/>
  <c r="BON1" i="17"/>
  <c r="BOO1" i="17"/>
  <c r="BOS1" i="17"/>
  <c r="BOT1" i="17"/>
  <c r="BOU1" i="17"/>
  <c r="BOV1" i="17"/>
  <c r="BOW1" i="17"/>
  <c r="BOX1" i="17"/>
  <c r="BOY1" i="17"/>
  <c r="BOZ1" i="17"/>
  <c r="BPA1" i="17"/>
  <c r="BPE1" i="17"/>
  <c r="BPF1" i="17"/>
  <c r="BPG1" i="17"/>
  <c r="BPH1" i="17"/>
  <c r="BPI1" i="17"/>
  <c r="BPJ1" i="17"/>
  <c r="BPK1" i="17"/>
  <c r="BPL1" i="17"/>
  <c r="BPM1" i="17"/>
  <c r="BPQ1" i="17"/>
  <c r="BPR1" i="17"/>
  <c r="BPS1" i="17"/>
  <c r="BPT1" i="17"/>
  <c r="BPU1" i="17"/>
  <c r="BPV1" i="17"/>
  <c r="BPW1" i="17"/>
  <c r="BPX1" i="17"/>
  <c r="BPY1" i="17"/>
  <c r="BQC1" i="17"/>
  <c r="BQD1" i="17"/>
  <c r="BQE1" i="17"/>
  <c r="BQF1" i="17"/>
  <c r="BQG1" i="17"/>
  <c r="BQH1" i="17"/>
  <c r="BQI1" i="17"/>
  <c r="BQJ1" i="17"/>
  <c r="BQK1" i="17"/>
  <c r="BQO1" i="17"/>
  <c r="BQP1" i="17"/>
  <c r="BQQ1" i="17"/>
  <c r="BQR1" i="17"/>
  <c r="BQS1" i="17"/>
  <c r="BQT1" i="17"/>
  <c r="BQU1" i="17"/>
  <c r="BQV1" i="17"/>
  <c r="BQW1" i="17"/>
  <c r="BRA1" i="17"/>
  <c r="BRB1" i="17"/>
  <c r="BRC1" i="17"/>
  <c r="BRD1" i="17"/>
  <c r="BRE1" i="17"/>
  <c r="BRF1" i="17"/>
  <c r="BRG1" i="17"/>
  <c r="BRH1" i="17"/>
  <c r="BRI1" i="17"/>
  <c r="BRM1" i="17"/>
  <c r="BRN1" i="17"/>
  <c r="BRO1" i="17"/>
  <c r="BRP1" i="17"/>
  <c r="BRQ1" i="17"/>
  <c r="BRR1" i="17"/>
  <c r="BRS1" i="17"/>
  <c r="BRT1" i="17"/>
  <c r="BRU1" i="17"/>
  <c r="BRY1" i="17"/>
  <c r="BRZ1" i="17"/>
  <c r="BSA1" i="17"/>
  <c r="BSB1" i="17"/>
  <c r="BSC1" i="17"/>
  <c r="BSD1" i="17"/>
  <c r="BSE1" i="17"/>
  <c r="BSF1" i="17"/>
  <c r="BSG1" i="17"/>
  <c r="BSK1" i="17"/>
  <c r="BSL1" i="17"/>
  <c r="BSM1" i="17"/>
  <c r="BSN1" i="17"/>
  <c r="BSO1" i="17"/>
  <c r="BSP1" i="17"/>
  <c r="BSQ1" i="17"/>
  <c r="BSR1" i="17"/>
  <c r="BSS1" i="17"/>
  <c r="BSW1" i="17"/>
  <c r="BSX1" i="17"/>
  <c r="BSY1" i="17"/>
  <c r="BSZ1" i="17"/>
  <c r="BTA1" i="17"/>
  <c r="BTB1" i="17"/>
  <c r="BTC1" i="17"/>
  <c r="BTD1" i="17"/>
  <c r="BTE1" i="17"/>
  <c r="BTI1" i="17"/>
  <c r="BTJ1" i="17"/>
  <c r="BTK1" i="17"/>
  <c r="BTL1" i="17"/>
  <c r="BTM1" i="17"/>
  <c r="BTN1" i="17"/>
  <c r="BTO1" i="17"/>
  <c r="BTP1" i="17"/>
  <c r="BTQ1" i="17"/>
  <c r="BTU1" i="17"/>
  <c r="BTV1" i="17"/>
  <c r="BTW1" i="17"/>
  <c r="BTX1" i="17"/>
  <c r="BTY1" i="17"/>
  <c r="BTZ1" i="17"/>
  <c r="BUA1" i="17"/>
  <c r="BUB1" i="17"/>
  <c r="BUC1" i="17"/>
  <c r="XQ1" i="17"/>
  <c r="XR1" i="17"/>
  <c r="XS1" i="17"/>
  <c r="XT1" i="17"/>
  <c r="XU1" i="17"/>
  <c r="XV1" i="17"/>
  <c r="XW1" i="17"/>
  <c r="XX1" i="17"/>
  <c r="XY1" i="17"/>
  <c r="YC1" i="17"/>
  <c r="YD1" i="17"/>
  <c r="YE1" i="17"/>
  <c r="YF1" i="17"/>
  <c r="YG1" i="17"/>
  <c r="YH1" i="17"/>
  <c r="YI1" i="17"/>
  <c r="YJ1" i="17"/>
  <c r="YN1" i="17"/>
  <c r="YO1" i="17"/>
  <c r="YP1" i="17"/>
  <c r="YQ1" i="17"/>
  <c r="YR1" i="17"/>
  <c r="YS1" i="17"/>
  <c r="YT1" i="17"/>
  <c r="YU1" i="17"/>
  <c r="YV1" i="17"/>
  <c r="YW1" i="17"/>
  <c r="ZA1" i="17"/>
  <c r="ZB1" i="17"/>
  <c r="ZC1" i="17"/>
  <c r="ZD1" i="17"/>
  <c r="ZE1" i="17"/>
  <c r="ZF1" i="17"/>
  <c r="ZG1" i="17"/>
  <c r="ZH1" i="17"/>
  <c r="ZI1" i="17"/>
  <c r="ZJ1" i="17"/>
  <c r="ZN1" i="17"/>
  <c r="ZO1" i="17"/>
  <c r="ZP1" i="17"/>
  <c r="ZQ1" i="17"/>
  <c r="ZR1" i="17"/>
  <c r="ZS1" i="17"/>
  <c r="ZT1" i="17"/>
  <c r="ZU1" i="17"/>
  <c r="ZV1" i="17"/>
  <c r="ZW1" i="17"/>
  <c r="AAA1" i="17"/>
  <c r="AAB1" i="17"/>
  <c r="AAC1" i="17"/>
  <c r="AAD1" i="17"/>
  <c r="AAE1" i="17"/>
  <c r="AAF1" i="17"/>
  <c r="AAG1" i="17"/>
  <c r="AAH1" i="17"/>
  <c r="AAI1" i="17"/>
  <c r="AAJ1" i="17"/>
  <c r="AAN1" i="17"/>
  <c r="AAO1" i="17"/>
  <c r="AAP1" i="17"/>
  <c r="AAQ1" i="17"/>
  <c r="AAR1" i="17"/>
  <c r="AAS1" i="17"/>
  <c r="AAT1" i="17"/>
  <c r="AAU1" i="17"/>
  <c r="AAV1" i="17"/>
  <c r="AAW1" i="17"/>
  <c r="ABA1" i="17"/>
  <c r="ABB1" i="17"/>
  <c r="ABC1" i="17"/>
  <c r="ABD1" i="17"/>
  <c r="ABE1" i="17"/>
  <c r="ABF1" i="17"/>
  <c r="ABG1" i="17"/>
  <c r="ABH1" i="17"/>
  <c r="ABI1" i="17"/>
  <c r="ABJ1" i="17"/>
  <c r="ABN1" i="17"/>
  <c r="ABO1" i="17"/>
  <c r="ABP1" i="17"/>
  <c r="ABQ1" i="17"/>
  <c r="ABR1" i="17"/>
  <c r="ABS1" i="17"/>
  <c r="ABT1" i="17"/>
  <c r="ABU1" i="17"/>
  <c r="ABV1" i="17"/>
  <c r="ABW1" i="17"/>
  <c r="ACA1" i="17"/>
  <c r="ACB1" i="17"/>
  <c r="ACC1" i="17"/>
  <c r="ACD1" i="17"/>
  <c r="ACE1" i="17"/>
  <c r="ACF1" i="17"/>
  <c r="ACG1" i="17"/>
  <c r="ACH1" i="17"/>
  <c r="ACI1" i="17"/>
  <c r="ACJ1" i="17"/>
  <c r="ACN1" i="17"/>
  <c r="ACO1" i="17"/>
  <c r="ACP1" i="17"/>
  <c r="ACQ1" i="17"/>
  <c r="ACR1" i="17"/>
  <c r="ACS1" i="17"/>
  <c r="ACT1" i="17"/>
  <c r="ACU1" i="17"/>
  <c r="ACV1" i="17"/>
  <c r="ACW1" i="17"/>
  <c r="ADA1" i="17"/>
  <c r="ADB1" i="17"/>
  <c r="ADC1" i="17"/>
  <c r="ADD1" i="17"/>
  <c r="ADE1" i="17"/>
  <c r="ADF1" i="17"/>
  <c r="ADG1" i="17"/>
  <c r="ADH1" i="17"/>
  <c r="ADI1" i="17"/>
  <c r="ADJ1" i="17"/>
  <c r="ADN1" i="17"/>
  <c r="ADO1" i="17"/>
  <c r="ADP1" i="17"/>
  <c r="ADQ1" i="17"/>
  <c r="ADR1" i="17"/>
  <c r="ADS1" i="17"/>
  <c r="ADT1" i="17"/>
  <c r="ADU1" i="17"/>
  <c r="ADV1" i="17"/>
  <c r="ADW1" i="17"/>
  <c r="AEA1" i="17"/>
  <c r="AEB1" i="17"/>
  <c r="AEC1" i="17"/>
  <c r="AED1" i="17"/>
  <c r="AEE1" i="17"/>
  <c r="AEF1" i="17"/>
  <c r="AEG1" i="17"/>
  <c r="AEH1" i="17"/>
  <c r="AEI1" i="17"/>
  <c r="AEJ1" i="17"/>
  <c r="AEN1" i="17"/>
  <c r="AEO1" i="17"/>
  <c r="AEP1" i="17"/>
  <c r="AEQ1" i="17"/>
  <c r="AER1" i="17"/>
  <c r="AES1" i="17"/>
  <c r="AET1" i="17"/>
  <c r="AEU1" i="17"/>
  <c r="AEV1" i="17"/>
  <c r="AEW1" i="17"/>
  <c r="AFA1" i="17"/>
  <c r="AFB1" i="17"/>
  <c r="AFC1" i="17"/>
  <c r="AFD1" i="17"/>
  <c r="AFE1" i="17"/>
  <c r="AFF1" i="17"/>
  <c r="AFG1" i="17"/>
  <c r="AFH1" i="17"/>
  <c r="AFI1" i="17"/>
  <c r="AFJ1" i="17"/>
  <c r="AFN1" i="17"/>
  <c r="AFO1" i="17"/>
  <c r="AFP1" i="17"/>
  <c r="AFQ1" i="17"/>
  <c r="AFR1" i="17"/>
  <c r="AFS1" i="17"/>
  <c r="AFT1" i="17"/>
  <c r="AFU1" i="17"/>
  <c r="AFV1" i="17"/>
  <c r="AFW1" i="17"/>
  <c r="AGA1" i="17"/>
  <c r="AGB1" i="17"/>
  <c r="AGC1" i="17"/>
  <c r="AGD1" i="17"/>
  <c r="AGE1" i="17"/>
  <c r="AGF1" i="17"/>
  <c r="AGG1" i="17"/>
  <c r="AGH1" i="17"/>
  <c r="AGI1" i="17"/>
  <c r="AGJ1" i="17"/>
  <c r="AGN1" i="17"/>
  <c r="AGO1" i="17"/>
  <c r="AGP1" i="17"/>
  <c r="AGQ1" i="17"/>
  <c r="AGR1" i="17"/>
  <c r="AGS1" i="17"/>
  <c r="AGT1" i="17"/>
  <c r="AGU1" i="17"/>
  <c r="AGV1" i="17"/>
  <c r="AGZ1" i="17"/>
  <c r="AHA1" i="17"/>
  <c r="AHB1" i="17"/>
  <c r="AHC1" i="17"/>
  <c r="AHD1" i="17"/>
  <c r="AHE1" i="17"/>
  <c r="AHF1" i="17"/>
  <c r="AHG1" i="17"/>
  <c r="AHK1" i="17"/>
  <c r="AHL1" i="17"/>
  <c r="AHM1" i="17"/>
  <c r="AHN1" i="17"/>
  <c r="AHO1" i="17"/>
  <c r="AHP1" i="17"/>
  <c r="AHQ1" i="17"/>
  <c r="AHR1" i="17"/>
  <c r="AHV1" i="17"/>
  <c r="AHW1" i="17"/>
  <c r="AHX1" i="17"/>
  <c r="AHY1" i="17"/>
  <c r="AHZ1" i="17"/>
  <c r="AIA1" i="17"/>
  <c r="AIB1" i="17"/>
  <c r="AIC1" i="17"/>
  <c r="AIG1" i="17"/>
  <c r="AIH1" i="17"/>
  <c r="AII1" i="17"/>
  <c r="AIJ1" i="17"/>
  <c r="AIK1" i="17"/>
  <c r="AIL1" i="17"/>
  <c r="AIM1" i="17"/>
  <c r="AIN1" i="17"/>
  <c r="AIR1" i="17"/>
  <c r="AIS1" i="17"/>
  <c r="AIT1" i="17"/>
  <c r="AIU1" i="17"/>
  <c r="AIV1" i="17"/>
  <c r="AIW1" i="17"/>
  <c r="AIX1" i="17"/>
  <c r="AIY1" i="17"/>
  <c r="AJC1" i="17"/>
  <c r="AJD1" i="17"/>
  <c r="AJE1" i="17"/>
  <c r="AJF1" i="17"/>
  <c r="AJG1" i="17"/>
  <c r="AJH1" i="17"/>
  <c r="AJI1" i="17"/>
  <c r="AJJ1" i="17"/>
  <c r="AJN1" i="17"/>
  <c r="AJO1" i="17"/>
  <c r="AJP1" i="17"/>
  <c r="AJQ1" i="17"/>
  <c r="AJR1" i="17"/>
  <c r="AJS1" i="17"/>
  <c r="AJT1" i="17"/>
  <c r="AJU1" i="17"/>
  <c r="AJY1" i="17"/>
  <c r="AJZ1" i="17"/>
  <c r="AKA1" i="17"/>
  <c r="AKB1" i="17"/>
  <c r="AKC1" i="17"/>
  <c r="AKD1" i="17"/>
  <c r="AKE1" i="17"/>
  <c r="AKF1" i="17"/>
  <c r="AKJ1" i="17"/>
  <c r="AKK1" i="17"/>
  <c r="AKL1" i="17"/>
  <c r="AKM1" i="17"/>
  <c r="AKN1" i="17"/>
  <c r="AKO1" i="17"/>
  <c r="AKP1" i="17"/>
  <c r="AKQ1" i="17"/>
  <c r="AKU1" i="17"/>
  <c r="AKV1" i="17"/>
  <c r="AKW1" i="17"/>
  <c r="AKX1" i="17"/>
  <c r="AKY1" i="17"/>
  <c r="AKZ1" i="17"/>
  <c r="ALA1" i="17"/>
  <c r="ALB1" i="17"/>
  <c r="ALF1" i="17"/>
  <c r="ALG1" i="17"/>
  <c r="ALH1" i="17"/>
  <c r="ALI1" i="17"/>
  <c r="ALJ1" i="17"/>
  <c r="ALK1" i="17"/>
  <c r="ALL1" i="17"/>
  <c r="ALM1" i="17"/>
  <c r="ALQ1" i="17"/>
  <c r="ALR1" i="17"/>
  <c r="ALS1" i="17"/>
  <c r="ALT1" i="17"/>
  <c r="ALU1" i="17"/>
  <c r="ALV1" i="17"/>
  <c r="ALW1" i="17"/>
  <c r="ALX1" i="17"/>
  <c r="AMB1" i="17"/>
  <c r="AMC1" i="17"/>
  <c r="AMD1" i="17"/>
  <c r="AME1" i="17"/>
  <c r="AMF1" i="17"/>
  <c r="AMG1" i="17"/>
  <c r="AMH1" i="17"/>
  <c r="AMI1" i="17"/>
  <c r="AMM1" i="17"/>
  <c r="AMN1" i="17"/>
  <c r="AMO1" i="17"/>
  <c r="AMP1" i="17"/>
  <c r="AMQ1" i="17"/>
  <c r="AMR1" i="17"/>
  <c r="AMS1" i="17"/>
  <c r="AMT1" i="17"/>
  <c r="AMX1" i="17"/>
  <c r="AMY1" i="17"/>
  <c r="AMZ1" i="17"/>
  <c r="ANA1" i="17"/>
  <c r="ANB1" i="17"/>
  <c r="ANC1" i="17"/>
  <c r="AND1" i="17"/>
  <c r="ANE1" i="17"/>
  <c r="ANI1" i="17"/>
  <c r="ANJ1" i="17"/>
  <c r="ANK1" i="17"/>
  <c r="ANL1" i="17"/>
  <c r="ANM1" i="17"/>
  <c r="ANN1" i="17"/>
  <c r="ANO1" i="17"/>
  <c r="ANP1" i="17"/>
  <c r="ANT1" i="17"/>
  <c r="ANU1" i="17"/>
  <c r="ANV1" i="17"/>
  <c r="ANW1" i="17"/>
  <c r="ANX1" i="17"/>
  <c r="ANY1" i="17"/>
  <c r="ANZ1" i="17"/>
  <c r="AOA1" i="17"/>
  <c r="AOB1" i="17"/>
  <c r="AOF1" i="17"/>
  <c r="AOG1" i="17"/>
  <c r="AOH1" i="17"/>
  <c r="AOI1" i="17"/>
  <c r="AOJ1" i="17"/>
  <c r="AOK1" i="17"/>
  <c r="AOL1" i="17"/>
  <c r="AOM1" i="17"/>
  <c r="AON1" i="17"/>
  <c r="AOR1" i="17"/>
  <c r="AOS1" i="17"/>
  <c r="AOT1" i="17"/>
  <c r="AOU1" i="17"/>
  <c r="AOV1" i="17"/>
  <c r="AOW1" i="17"/>
  <c r="AOX1" i="17"/>
  <c r="AOY1" i="17"/>
  <c r="AOZ1" i="17"/>
  <c r="APD1" i="17"/>
  <c r="APE1" i="17"/>
  <c r="APF1" i="17"/>
  <c r="APG1" i="17"/>
  <c r="APH1" i="17"/>
  <c r="API1" i="17"/>
  <c r="APJ1" i="17"/>
  <c r="APK1" i="17"/>
  <c r="APL1" i="17"/>
  <c r="APP1" i="17"/>
  <c r="APQ1" i="17"/>
  <c r="APR1" i="17"/>
  <c r="APS1" i="17"/>
  <c r="APT1" i="17"/>
  <c r="APU1" i="17"/>
  <c r="APV1" i="17"/>
  <c r="APW1" i="17"/>
  <c r="APX1" i="17"/>
  <c r="AQB1" i="17"/>
  <c r="AQC1" i="17"/>
  <c r="AQD1" i="17"/>
  <c r="AQE1" i="17"/>
  <c r="AQF1" i="17"/>
  <c r="AQG1" i="17"/>
  <c r="AQH1" i="17"/>
  <c r="AQI1" i="17"/>
  <c r="AQJ1" i="17"/>
  <c r="AQN1" i="17"/>
  <c r="AQO1" i="17"/>
  <c r="AQP1" i="17"/>
  <c r="AQQ1" i="17"/>
  <c r="AQR1" i="17"/>
  <c r="AQS1" i="17"/>
  <c r="AQT1" i="17"/>
  <c r="AQU1" i="17"/>
  <c r="AQV1" i="17"/>
  <c r="AQZ1" i="17"/>
  <c r="ARA1" i="17"/>
  <c r="ARB1" i="17"/>
  <c r="ARC1" i="17"/>
  <c r="ARD1" i="17"/>
  <c r="ARE1" i="17"/>
  <c r="ARF1" i="17"/>
  <c r="ARG1" i="17"/>
  <c r="ARH1" i="17"/>
  <c r="ARL1" i="17"/>
  <c r="ARM1" i="17"/>
  <c r="ARN1" i="17"/>
  <c r="ARO1" i="17"/>
  <c r="ARP1" i="17"/>
  <c r="ARQ1" i="17"/>
  <c r="ARR1" i="17"/>
  <c r="ARS1" i="17"/>
  <c r="ART1" i="17"/>
  <c r="ARX1" i="17"/>
  <c r="ARY1" i="17"/>
  <c r="ARZ1" i="17"/>
  <c r="ASA1" i="17"/>
  <c r="ASB1" i="17"/>
  <c r="ASC1" i="17"/>
  <c r="ASD1" i="17"/>
  <c r="ASE1" i="17"/>
  <c r="ASF1" i="17"/>
  <c r="ASJ1" i="17"/>
  <c r="ASK1" i="17"/>
  <c r="ASL1" i="17"/>
  <c r="ASM1" i="17"/>
  <c r="ASN1" i="17"/>
  <c r="ASO1" i="17"/>
  <c r="ASP1" i="17"/>
  <c r="ASQ1" i="17"/>
  <c r="ASR1" i="17"/>
  <c r="ASV1" i="17"/>
  <c r="ASW1" i="17"/>
  <c r="ASX1" i="17"/>
  <c r="ASY1" i="17"/>
  <c r="ASZ1" i="17"/>
  <c r="ATA1" i="17"/>
  <c r="ATB1" i="17"/>
  <c r="ATC1" i="17"/>
  <c r="ATD1" i="17"/>
  <c r="ATH1" i="17"/>
  <c r="ATI1" i="17"/>
  <c r="ATJ1" i="17"/>
  <c r="ATK1" i="17"/>
  <c r="ATL1" i="17"/>
  <c r="ATM1" i="17"/>
  <c r="ATN1" i="17"/>
  <c r="ATO1" i="17"/>
  <c r="ATP1" i="17"/>
  <c r="ATT1" i="17"/>
  <c r="ATU1" i="17"/>
  <c r="ATV1" i="17"/>
  <c r="ATW1" i="17"/>
  <c r="ATX1" i="17"/>
  <c r="ATY1" i="17"/>
  <c r="ATZ1" i="17"/>
  <c r="AUA1" i="17"/>
  <c r="AUB1" i="17"/>
  <c r="AUF1" i="17"/>
  <c r="AUG1" i="17"/>
  <c r="AUH1" i="17"/>
  <c r="AUI1" i="17"/>
  <c r="AUJ1" i="17"/>
  <c r="AUK1" i="17"/>
  <c r="AUL1" i="17"/>
  <c r="AUM1" i="17"/>
  <c r="AUN1" i="17"/>
  <c r="AUR1" i="17"/>
  <c r="AUS1" i="17"/>
  <c r="AUT1" i="17"/>
  <c r="AUU1" i="17"/>
  <c r="AUV1" i="17"/>
  <c r="AUW1" i="17"/>
  <c r="AUX1" i="17"/>
  <c r="AUY1" i="17"/>
  <c r="AUZ1" i="17"/>
  <c r="AVD1" i="17"/>
  <c r="AVE1" i="17"/>
  <c r="AVF1" i="17"/>
  <c r="AVG1" i="17"/>
  <c r="AVH1" i="17"/>
  <c r="AVI1" i="17"/>
  <c r="AVJ1" i="17"/>
  <c r="AVK1" i="17"/>
  <c r="AVL1" i="17"/>
  <c r="AVP1" i="17"/>
  <c r="AVQ1" i="17"/>
  <c r="AVR1" i="17"/>
  <c r="AVS1" i="17"/>
  <c r="AVT1" i="17"/>
  <c r="AVU1" i="17"/>
  <c r="AVV1" i="17"/>
  <c r="AVW1" i="17"/>
  <c r="AVX1" i="17"/>
  <c r="N2" i="17"/>
  <c r="O2" i="17"/>
  <c r="P2" i="17"/>
  <c r="Q2" i="17"/>
  <c r="R2" i="17"/>
  <c r="S2" i="17"/>
  <c r="T2" i="17"/>
  <c r="U2" i="17"/>
  <c r="V2" i="17"/>
  <c r="Z2" i="17"/>
  <c r="AA2" i="17"/>
  <c r="AB2" i="17"/>
  <c r="AC2" i="17"/>
  <c r="AD2" i="17"/>
  <c r="AE2" i="17"/>
  <c r="AF2" i="17"/>
  <c r="AG2" i="17"/>
  <c r="AH2" i="17"/>
  <c r="AI2" i="17"/>
  <c r="AM2" i="17"/>
  <c r="AN2" i="17"/>
  <c r="AO2" i="17"/>
  <c r="AP2" i="17"/>
  <c r="AQ2" i="17"/>
  <c r="AR2" i="17"/>
  <c r="AS2" i="17"/>
  <c r="AT2" i="17"/>
  <c r="AX2" i="17"/>
  <c r="AY2" i="17"/>
  <c r="AZ2" i="17"/>
  <c r="BA2" i="17"/>
  <c r="BB2" i="17"/>
  <c r="BC2" i="17"/>
  <c r="BD2" i="17"/>
  <c r="BE2" i="17"/>
  <c r="BI2" i="17"/>
  <c r="BJ2" i="17"/>
  <c r="BK2" i="17"/>
  <c r="BL2" i="17"/>
  <c r="BM2" i="17"/>
  <c r="BN2" i="17"/>
  <c r="BO2" i="17"/>
  <c r="BP2" i="17"/>
  <c r="BT2" i="17"/>
  <c r="BU2" i="17"/>
  <c r="BV2" i="17"/>
  <c r="BW2" i="17"/>
  <c r="BX2" i="17"/>
  <c r="BY2" i="17"/>
  <c r="BZ2" i="17"/>
  <c r="CA2" i="17"/>
  <c r="CB2" i="17"/>
  <c r="CC2" i="17"/>
  <c r="CG2" i="17"/>
  <c r="CH2" i="17"/>
  <c r="CI2" i="17"/>
  <c r="CJ2" i="17"/>
  <c r="CK2" i="17"/>
  <c r="CL2" i="17"/>
  <c r="CM2" i="17"/>
  <c r="CN2" i="17"/>
  <c r="CO2" i="17"/>
  <c r="CP2" i="17"/>
  <c r="CT2" i="17"/>
  <c r="CU2" i="17"/>
  <c r="CV2" i="17"/>
  <c r="CW2" i="17"/>
  <c r="CX2" i="17"/>
  <c r="CY2" i="17"/>
  <c r="CZ2" i="17"/>
  <c r="DA2" i="17"/>
  <c r="DB2" i="17"/>
  <c r="DC2" i="17"/>
  <c r="DG2" i="17"/>
  <c r="DH2" i="17"/>
  <c r="DI2" i="17"/>
  <c r="DJ2" i="17"/>
  <c r="DK2" i="17"/>
  <c r="DL2" i="17"/>
  <c r="DM2" i="17"/>
  <c r="DN2" i="17"/>
  <c r="DO2" i="17"/>
  <c r="DP2" i="17"/>
  <c r="DT2" i="17"/>
  <c r="DU2" i="17"/>
  <c r="DV2" i="17"/>
  <c r="DW2" i="17"/>
  <c r="DX2" i="17"/>
  <c r="DY2" i="17"/>
  <c r="DZ2" i="17"/>
  <c r="EA2" i="17"/>
  <c r="EB2" i="17"/>
  <c r="EC2" i="17"/>
  <c r="EG2" i="17"/>
  <c r="EH2" i="17"/>
  <c r="EI2" i="17"/>
  <c r="EJ2" i="17"/>
  <c r="EK2" i="17"/>
  <c r="EL2" i="17"/>
  <c r="EM2" i="17"/>
  <c r="EN2" i="17"/>
  <c r="EO2" i="17"/>
  <c r="EP2" i="17"/>
  <c r="ET2" i="17"/>
  <c r="EU2" i="17"/>
  <c r="EV2" i="17"/>
  <c r="EW2" i="17"/>
  <c r="EX2" i="17"/>
  <c r="EY2" i="17"/>
  <c r="EZ2" i="17"/>
  <c r="FA2" i="17"/>
  <c r="FB2" i="17"/>
  <c r="FC2" i="17"/>
  <c r="FG2" i="17"/>
  <c r="FH2" i="17"/>
  <c r="FI2" i="17"/>
  <c r="FJ2" i="17"/>
  <c r="FK2" i="17"/>
  <c r="FL2" i="17"/>
  <c r="FM2" i="17"/>
  <c r="FN2" i="17"/>
  <c r="FO2" i="17"/>
  <c r="FP2" i="17"/>
  <c r="FT2" i="17"/>
  <c r="FU2" i="17"/>
  <c r="FV2" i="17"/>
  <c r="FW2" i="17"/>
  <c r="FX2" i="17"/>
  <c r="FY2" i="17"/>
  <c r="FZ2" i="17"/>
  <c r="GA2" i="17"/>
  <c r="GB2" i="17"/>
  <c r="GF2" i="17"/>
  <c r="GG2" i="17"/>
  <c r="GH2" i="17"/>
  <c r="GI2" i="17"/>
  <c r="GJ2" i="17"/>
  <c r="GK2" i="17"/>
  <c r="GL2" i="17"/>
  <c r="GM2" i="17"/>
  <c r="GN2" i="17"/>
  <c r="GR2" i="17"/>
  <c r="GS2" i="17"/>
  <c r="GT2" i="17"/>
  <c r="GU2" i="17"/>
  <c r="GV2" i="17"/>
  <c r="GW2" i="17"/>
  <c r="GX2" i="17"/>
  <c r="GY2" i="17"/>
  <c r="HC2" i="17"/>
  <c r="HD2" i="17"/>
  <c r="HE2" i="17"/>
  <c r="HF2" i="17"/>
  <c r="HG2" i="17"/>
  <c r="HH2" i="17"/>
  <c r="HI2" i="17"/>
  <c r="HJ2" i="17"/>
  <c r="HN2" i="17"/>
  <c r="HO2" i="17"/>
  <c r="HP2" i="17"/>
  <c r="HQ2" i="17"/>
  <c r="HR2" i="17"/>
  <c r="HS2" i="17"/>
  <c r="HT2" i="17"/>
  <c r="HU2" i="17"/>
  <c r="HY2" i="17"/>
  <c r="HZ2" i="17"/>
  <c r="IA2" i="17"/>
  <c r="IB2" i="17"/>
  <c r="IC2" i="17"/>
  <c r="ID2" i="17"/>
  <c r="IE2" i="17"/>
  <c r="IF2" i="17"/>
  <c r="IJ2" i="17"/>
  <c r="IK2" i="17"/>
  <c r="IL2" i="17"/>
  <c r="IM2" i="17"/>
  <c r="IN2" i="17"/>
  <c r="IO2" i="17"/>
  <c r="IP2" i="17"/>
  <c r="IQ2" i="17"/>
  <c r="IU2" i="17"/>
  <c r="IV2" i="17"/>
  <c r="IW2" i="17"/>
  <c r="IX2" i="17"/>
  <c r="IY2" i="17"/>
  <c r="IZ2" i="17"/>
  <c r="JA2" i="17"/>
  <c r="JB2" i="17"/>
  <c r="JF2" i="17"/>
  <c r="JG2" i="17"/>
  <c r="JH2" i="17"/>
  <c r="JI2" i="17"/>
  <c r="JJ2" i="17"/>
  <c r="JK2" i="17"/>
  <c r="JL2" i="17"/>
  <c r="JM2" i="17"/>
  <c r="JQ2" i="17"/>
  <c r="JR2" i="17"/>
  <c r="JS2" i="17"/>
  <c r="JT2" i="17"/>
  <c r="JU2" i="17"/>
  <c r="JV2" i="17"/>
  <c r="JW2" i="17"/>
  <c r="JX2" i="17"/>
  <c r="KB2" i="17"/>
  <c r="KC2" i="17"/>
  <c r="KD2" i="17"/>
  <c r="KE2" i="17"/>
  <c r="KF2" i="17"/>
  <c r="KG2" i="17"/>
  <c r="KH2" i="17"/>
  <c r="KI2" i="17"/>
  <c r="KM2" i="17"/>
  <c r="KN2" i="17"/>
  <c r="KO2" i="17"/>
  <c r="KP2" i="17"/>
  <c r="KQ2" i="17"/>
  <c r="KR2" i="17"/>
  <c r="KS2" i="17"/>
  <c r="KT2" i="17"/>
  <c r="KX2" i="17"/>
  <c r="KY2" i="17"/>
  <c r="KZ2" i="17"/>
  <c r="LA2" i="17"/>
  <c r="LB2" i="17"/>
  <c r="LC2" i="17"/>
  <c r="LD2" i="17"/>
  <c r="LE2" i="17"/>
  <c r="LI2" i="17"/>
  <c r="LJ2" i="17"/>
  <c r="LK2" i="17"/>
  <c r="LL2" i="17"/>
  <c r="LM2" i="17"/>
  <c r="LN2" i="17"/>
  <c r="LO2" i="17"/>
  <c r="LP2" i="17"/>
  <c r="LT2" i="17"/>
  <c r="LU2" i="17"/>
  <c r="LV2" i="17"/>
  <c r="LW2" i="17"/>
  <c r="LX2" i="17"/>
  <c r="LY2" i="17"/>
  <c r="LZ2" i="17"/>
  <c r="MA2" i="17"/>
  <c r="ME2" i="17"/>
  <c r="MF2" i="17"/>
  <c r="MG2" i="17"/>
  <c r="MH2" i="17"/>
  <c r="MI2" i="17"/>
  <c r="MJ2" i="17"/>
  <c r="MK2" i="17"/>
  <c r="ML2" i="17"/>
  <c r="MM2" i="17"/>
  <c r="MQ2" i="17"/>
  <c r="MR2" i="17"/>
  <c r="MS2" i="17"/>
  <c r="MT2" i="17"/>
  <c r="MU2" i="17"/>
  <c r="MV2" i="17"/>
  <c r="MW2" i="17"/>
  <c r="MX2" i="17"/>
  <c r="MY2" i="17"/>
  <c r="NC2" i="17"/>
  <c r="ND2" i="17"/>
  <c r="NE2" i="17"/>
  <c r="NF2" i="17"/>
  <c r="NG2" i="17"/>
  <c r="NH2" i="17"/>
  <c r="NI2" i="17"/>
  <c r="NJ2" i="17"/>
  <c r="NK2" i="17"/>
  <c r="NO2" i="17"/>
  <c r="NP2" i="17"/>
  <c r="NQ2" i="17"/>
  <c r="NR2" i="17"/>
  <c r="NS2" i="17"/>
  <c r="NT2" i="17"/>
  <c r="NU2" i="17"/>
  <c r="NV2" i="17"/>
  <c r="NW2" i="17"/>
  <c r="OA2" i="17"/>
  <c r="OB2" i="17"/>
  <c r="OC2" i="17"/>
  <c r="OD2" i="17"/>
  <c r="OE2" i="17"/>
  <c r="OF2" i="17"/>
  <c r="OG2" i="17"/>
  <c r="OH2" i="17"/>
  <c r="OI2" i="17"/>
  <c r="OM2" i="17"/>
  <c r="ON2" i="17"/>
  <c r="OO2" i="17"/>
  <c r="OP2" i="17"/>
  <c r="OQ2" i="17"/>
  <c r="OR2" i="17"/>
  <c r="OS2" i="17"/>
  <c r="OT2" i="17"/>
  <c r="OU2" i="17"/>
  <c r="OY2" i="17"/>
  <c r="OZ2" i="17"/>
  <c r="PA2" i="17"/>
  <c r="PB2" i="17"/>
  <c r="PC2" i="17"/>
  <c r="PD2" i="17"/>
  <c r="PE2" i="17"/>
  <c r="PF2" i="17"/>
  <c r="PG2" i="17"/>
  <c r="PK2" i="17"/>
  <c r="PL2" i="17"/>
  <c r="PM2" i="17"/>
  <c r="PN2" i="17"/>
  <c r="PO2" i="17"/>
  <c r="PP2" i="17"/>
  <c r="PQ2" i="17"/>
  <c r="PR2" i="17"/>
  <c r="PS2" i="17"/>
  <c r="PW2" i="17"/>
  <c r="PX2" i="17"/>
  <c r="PY2" i="17"/>
  <c r="PZ2" i="17"/>
  <c r="QA2" i="17"/>
  <c r="QB2" i="17"/>
  <c r="QC2" i="17"/>
  <c r="QD2" i="17"/>
  <c r="QE2" i="17"/>
  <c r="QI2" i="17"/>
  <c r="QJ2" i="17"/>
  <c r="QK2" i="17"/>
  <c r="QL2" i="17"/>
  <c r="QM2" i="17"/>
  <c r="QN2" i="17"/>
  <c r="QO2" i="17"/>
  <c r="QP2" i="17"/>
  <c r="QQ2" i="17"/>
  <c r="QU2" i="17"/>
  <c r="QV2" i="17"/>
  <c r="QW2" i="17"/>
  <c r="QX2" i="17"/>
  <c r="QY2" i="17"/>
  <c r="QZ2" i="17"/>
  <c r="RA2" i="17"/>
  <c r="RB2" i="17"/>
  <c r="RF2" i="17"/>
  <c r="RG2" i="17"/>
  <c r="RH2" i="17"/>
  <c r="RI2" i="17"/>
  <c r="RJ2" i="17"/>
  <c r="RK2" i="17"/>
  <c r="RL2" i="17"/>
  <c r="RM2" i="17"/>
  <c r="RN2" i="17"/>
  <c r="E137" i="27"/>
  <c r="E668" i="27"/>
  <c r="D688" i="3" s="1"/>
  <c r="E680" i="27"/>
  <c r="D689" i="3" s="1"/>
  <c r="E449" i="27"/>
  <c r="D662" i="3" s="1"/>
  <c r="E438" i="27"/>
  <c r="E277" i="27"/>
  <c r="AGW1" i="17" s="1"/>
  <c r="E265" i="27"/>
  <c r="AGK1" i="17" s="1"/>
  <c r="E250" i="27"/>
  <c r="AFX1" i="17" s="1"/>
  <c r="E236" i="27"/>
  <c r="AFK1" i="17" s="1"/>
  <c r="E222" i="27"/>
  <c r="AEX1" i="17" s="1"/>
  <c r="E208" i="27"/>
  <c r="H208" i="27" s="1"/>
  <c r="I208" i="27" s="1"/>
  <c r="E194" i="27"/>
  <c r="E180" i="27"/>
  <c r="E166" i="27"/>
  <c r="ACX1" i="17" s="1"/>
  <c r="E151" i="27"/>
  <c r="E123" i="27"/>
  <c r="E109" i="27"/>
  <c r="E95" i="27"/>
  <c r="D631" i="3" s="1"/>
  <c r="E81" i="27"/>
  <c r="E67" i="27"/>
  <c r="D629" i="3" s="1"/>
  <c r="E51" i="27"/>
  <c r="D628" i="3" s="1"/>
  <c r="E37" i="27"/>
  <c r="YK1" i="17" s="1"/>
  <c r="E26" i="27"/>
  <c r="D626" i="3" s="1"/>
  <c r="G187" i="30"/>
  <c r="CAB1" i="17" s="1"/>
  <c r="G200" i="30"/>
  <c r="CAM1" i="17" s="1"/>
  <c r="G214" i="30"/>
  <c r="CAZ1" i="17" s="1"/>
  <c r="L638" i="27"/>
  <c r="L625" i="27"/>
  <c r="L613" i="27"/>
  <c r="L600" i="27"/>
  <c r="H491" i="27"/>
  <c r="L491" i="27" s="1"/>
  <c r="L478" i="27"/>
  <c r="H417" i="27"/>
  <c r="H278" i="27"/>
  <c r="I278" i="27"/>
  <c r="H251" i="27"/>
  <c r="I251" i="27"/>
  <c r="H67" i="27"/>
  <c r="I67" i="27"/>
  <c r="H53" i="27"/>
  <c r="I53" i="27"/>
  <c r="B1012" i="3"/>
  <c r="B53" i="3"/>
  <c r="B432" i="3"/>
  <c r="B734" i="3"/>
  <c r="F910" i="3"/>
  <c r="E910" i="3"/>
  <c r="F909" i="3"/>
  <c r="E909" i="3"/>
  <c r="F908" i="3"/>
  <c r="E908" i="3"/>
  <c r="F907" i="3"/>
  <c r="E907" i="3"/>
  <c r="F906" i="3"/>
  <c r="E906" i="3"/>
  <c r="F905" i="3"/>
  <c r="E905" i="3"/>
  <c r="F904" i="3"/>
  <c r="E904" i="3"/>
  <c r="F903" i="3"/>
  <c r="E903" i="3"/>
  <c r="F902" i="3"/>
  <c r="E902" i="3"/>
  <c r="F901" i="3"/>
  <c r="E901" i="3"/>
  <c r="F900" i="3"/>
  <c r="E900" i="3"/>
  <c r="F899" i="3"/>
  <c r="E899" i="3"/>
  <c r="F898" i="3"/>
  <c r="E898" i="3"/>
  <c r="F897" i="3"/>
  <c r="E897" i="3"/>
  <c r="F896" i="3"/>
  <c r="E896" i="3"/>
  <c r="F895" i="3"/>
  <c r="E895" i="3"/>
  <c r="F894" i="3"/>
  <c r="E894" i="3"/>
  <c r="F893" i="3"/>
  <c r="E893" i="3"/>
  <c r="E439" i="40"/>
  <c r="E428" i="40"/>
  <c r="E282" i="40"/>
  <c r="B396" i="3"/>
  <c r="B394" i="3"/>
  <c r="G29" i="16"/>
  <c r="F29" i="16"/>
  <c r="E57" i="16"/>
  <c r="F57" i="16"/>
  <c r="M7" i="27"/>
  <c r="G61" i="30"/>
  <c r="D1129" i="3" s="1"/>
  <c r="G48" i="30"/>
  <c r="D1128" i="3" s="1"/>
  <c r="G36" i="30"/>
  <c r="BVE1" i="17" s="1"/>
  <c r="G24" i="30"/>
  <c r="BUS1" i="17" s="1"/>
  <c r="G76" i="30"/>
  <c r="BWN1" i="17" s="1"/>
  <c r="G86" i="30"/>
  <c r="D1145" i="3" s="1"/>
  <c r="G96" i="30"/>
  <c r="G106" i="30"/>
  <c r="D1147" i="3" s="1"/>
  <c r="G123" i="30"/>
  <c r="BYE1" i="17" s="1"/>
  <c r="G137" i="30"/>
  <c r="D1161" i="3" s="1"/>
  <c r="G149" i="30"/>
  <c r="BZC1" i="17" s="1"/>
  <c r="G162" i="30"/>
  <c r="BZM1" i="17" s="1"/>
  <c r="AS2" i="41" a="1"/>
  <c r="AS2" i="41" s="1"/>
  <c r="AR2" i="41" a="1"/>
  <c r="AR2" i="41" s="1"/>
  <c r="AQ2" i="41" a="1"/>
  <c r="AQ2" i="41" s="1"/>
  <c r="AP2" i="41" a="1"/>
  <c r="AP2" i="41" s="1"/>
  <c r="DJ8" i="45" a="1"/>
  <c r="DJ8" i="45" s="1"/>
  <c r="DJ9" i="45" a="1"/>
  <c r="DJ9" i="45" s="1"/>
  <c r="DJ10" i="45" a="1"/>
  <c r="DJ10" i="45" s="1"/>
  <c r="DJ11" i="45" a="1"/>
  <c r="DJ11" i="45" s="1"/>
  <c r="DJ12" i="45" a="1"/>
  <c r="DJ12" i="45" s="1"/>
  <c r="DJ13" i="45" a="1"/>
  <c r="DJ13" i="45" s="1"/>
  <c r="DJ14" i="45" a="1"/>
  <c r="DJ14" i="45" s="1"/>
  <c r="DJ15" i="45" a="1"/>
  <c r="DJ15" i="45" s="1"/>
  <c r="DJ16" i="45" a="1"/>
  <c r="DJ16" i="45" s="1"/>
  <c r="DJ17" i="45" a="1"/>
  <c r="DJ17" i="45" s="1"/>
  <c r="DJ18" i="45" a="1"/>
  <c r="DJ18" i="45" s="1"/>
  <c r="DJ19" i="45" a="1"/>
  <c r="DJ19" i="45" s="1"/>
  <c r="DJ20" i="45" a="1"/>
  <c r="DJ20" i="45" s="1"/>
  <c r="DJ21" i="45" a="1"/>
  <c r="DJ21" i="45" s="1"/>
  <c r="DJ22" i="45" a="1"/>
  <c r="DJ22" i="45" s="1"/>
  <c r="DJ23" i="45" a="1"/>
  <c r="DJ23" i="45" s="1"/>
  <c r="DJ24" i="45" a="1"/>
  <c r="DJ24" i="45" s="1"/>
  <c r="DJ25" i="45" a="1"/>
  <c r="DJ25" i="45" s="1"/>
  <c r="DJ26" i="45" a="1"/>
  <c r="DJ26" i="45" s="1"/>
  <c r="DJ27" i="45" a="1"/>
  <c r="DJ27" i="45" s="1"/>
  <c r="DJ28" i="45" a="1"/>
  <c r="DJ28" i="45" s="1"/>
  <c r="DJ29" i="45" a="1"/>
  <c r="DJ29" i="45" s="1"/>
  <c r="DJ30" i="45" a="1"/>
  <c r="DJ30" i="45" s="1"/>
  <c r="DJ31" i="45" a="1"/>
  <c r="DJ31" i="45" s="1"/>
  <c r="DJ32" i="45" a="1"/>
  <c r="DJ32" i="45" s="1"/>
  <c r="DJ33" i="45" a="1"/>
  <c r="DJ33" i="45" s="1"/>
  <c r="DJ34" i="45" a="1"/>
  <c r="DJ34" i="45" s="1"/>
  <c r="DJ35" i="45" a="1"/>
  <c r="DJ35" i="45" s="1"/>
  <c r="DJ36" i="45" a="1"/>
  <c r="DJ36" i="45" s="1"/>
  <c r="DJ37" i="45" a="1"/>
  <c r="DJ37" i="45" s="1"/>
  <c r="DJ38" i="45" a="1"/>
  <c r="DJ38" i="45" s="1"/>
  <c r="DJ39" i="45" a="1"/>
  <c r="DJ39" i="45" s="1"/>
  <c r="DJ40" i="45" a="1"/>
  <c r="DJ40" i="45" s="1"/>
  <c r="DJ41" i="45" a="1"/>
  <c r="DJ41" i="45" s="1"/>
  <c r="DJ42" i="45" a="1"/>
  <c r="DJ42" i="45" s="1"/>
  <c r="DJ43" i="45" a="1"/>
  <c r="DJ43" i="45" s="1"/>
  <c r="DJ44" i="45" a="1"/>
  <c r="DJ44" i="45" s="1"/>
  <c r="DJ45" i="45" a="1"/>
  <c r="DJ45" i="45" s="1"/>
  <c r="DJ46" i="45" a="1"/>
  <c r="DJ46" i="45" s="1"/>
  <c r="DJ47" i="45" a="1"/>
  <c r="DJ47" i="45" s="1"/>
  <c r="DJ48" i="45" a="1"/>
  <c r="DJ48" i="45" s="1"/>
  <c r="DJ49" i="45" a="1"/>
  <c r="DJ49" i="45" s="1"/>
  <c r="DJ50" i="45" a="1"/>
  <c r="DJ50" i="45" s="1"/>
  <c r="DJ51" i="45" a="1"/>
  <c r="DJ51" i="45" s="1"/>
  <c r="DJ52" i="45" a="1"/>
  <c r="DJ52" i="45" s="1"/>
  <c r="DJ53" i="45" a="1"/>
  <c r="DJ53" i="45" s="1"/>
  <c r="DJ54" i="45" a="1"/>
  <c r="DJ54" i="45" s="1"/>
  <c r="DJ55" i="45" a="1"/>
  <c r="DJ55" i="45" s="1"/>
  <c r="DJ56" i="45" a="1"/>
  <c r="DJ56" i="45" s="1"/>
  <c r="DJ57" i="45" a="1"/>
  <c r="DJ57" i="45" s="1"/>
  <c r="DJ58" i="45" a="1"/>
  <c r="DJ58" i="45" s="1"/>
  <c r="DJ59" i="45" a="1"/>
  <c r="DJ59" i="45" s="1"/>
  <c r="DJ60" i="45" a="1"/>
  <c r="DJ60" i="45" s="1"/>
  <c r="DJ61" i="45" a="1"/>
  <c r="DJ61" i="45" s="1"/>
  <c r="DJ62" i="45" a="1"/>
  <c r="DJ62" i="45" s="1"/>
  <c r="DJ63" i="45" a="1"/>
  <c r="DJ63" i="45" s="1"/>
  <c r="DJ64" i="45" a="1"/>
  <c r="DJ64" i="45" s="1"/>
  <c r="DJ65" i="45" a="1"/>
  <c r="DJ65" i="45" s="1"/>
  <c r="DJ66" i="45" a="1"/>
  <c r="DJ66" i="45" s="1"/>
  <c r="DJ67" i="45" a="1"/>
  <c r="DJ67" i="45" s="1"/>
  <c r="DJ68" i="45" a="1"/>
  <c r="DJ68" i="45" s="1"/>
  <c r="DJ69" i="45" a="1"/>
  <c r="DJ69" i="45" s="1"/>
  <c r="DJ70" i="45" a="1"/>
  <c r="DJ70" i="45" s="1"/>
  <c r="DJ71" i="45" a="1"/>
  <c r="DJ71" i="45" s="1"/>
  <c r="DJ72" i="45" a="1"/>
  <c r="DJ72" i="45" s="1"/>
  <c r="DJ73" i="45" a="1"/>
  <c r="DJ73" i="45" s="1"/>
  <c r="DJ74" i="45" a="1"/>
  <c r="DJ74" i="45" s="1"/>
  <c r="DJ75" i="45" a="1"/>
  <c r="DJ75" i="45" s="1"/>
  <c r="DJ76" i="45" a="1"/>
  <c r="DJ76" i="45" s="1"/>
  <c r="DJ77" i="45" a="1"/>
  <c r="DJ77" i="45" s="1"/>
  <c r="DJ78" i="45" a="1"/>
  <c r="DJ78" i="45" s="1"/>
  <c r="DJ79" i="45" a="1"/>
  <c r="DJ79" i="45" s="1"/>
  <c r="DJ80" i="45" a="1"/>
  <c r="DJ80" i="45" s="1"/>
  <c r="DJ81" i="45" a="1"/>
  <c r="DJ81" i="45" s="1"/>
  <c r="DJ82" i="45" a="1"/>
  <c r="DJ82" i="45" s="1"/>
  <c r="DJ83" i="45" a="1"/>
  <c r="DJ83" i="45" s="1"/>
  <c r="DJ84" i="45" a="1"/>
  <c r="DJ84" i="45" s="1"/>
  <c r="DJ85" i="45" a="1"/>
  <c r="DJ85" i="45" s="1"/>
  <c r="DJ86" i="45" a="1"/>
  <c r="DJ86" i="45" s="1"/>
  <c r="DJ87" i="45" a="1"/>
  <c r="DJ87" i="45" s="1"/>
  <c r="DJ88" i="45" a="1"/>
  <c r="DJ88" i="45" s="1"/>
  <c r="DJ89" i="45" a="1"/>
  <c r="DJ89" i="45" s="1"/>
  <c r="DJ90" i="45" a="1"/>
  <c r="DJ90" i="45" s="1"/>
  <c r="DJ91" i="45" a="1"/>
  <c r="DJ91" i="45" s="1"/>
  <c r="DJ92" i="45" a="1"/>
  <c r="DJ92" i="45" s="1"/>
  <c r="DJ93" i="45" a="1"/>
  <c r="DJ93" i="45" s="1"/>
  <c r="DJ94" i="45" a="1"/>
  <c r="DJ94" i="45" s="1"/>
  <c r="DJ95" i="45" a="1"/>
  <c r="DJ95" i="45" s="1"/>
  <c r="DI95" i="45"/>
  <c r="ED94" i="45" a="1"/>
  <c r="ED94" i="45" s="1"/>
  <c r="EC94" i="45"/>
  <c r="DI94" i="45"/>
  <c r="ED93" i="45" a="1"/>
  <c r="ED93" i="45" s="1"/>
  <c r="EC93" i="45"/>
  <c r="DI93" i="45"/>
  <c r="ED92" i="45" a="1"/>
  <c r="ED92" i="45" s="1"/>
  <c r="EC92" i="45"/>
  <c r="DI92" i="45"/>
  <c r="ED91" i="45" a="1"/>
  <c r="ED91" i="45" s="1"/>
  <c r="EC91" i="45"/>
  <c r="DI91" i="45"/>
  <c r="ED90" i="45" a="1"/>
  <c r="ED90" i="45" s="1"/>
  <c r="EC90" i="45"/>
  <c r="DI90" i="45"/>
  <c r="ED89" i="45" a="1"/>
  <c r="ED89" i="45" s="1"/>
  <c r="EC89" i="45"/>
  <c r="DI89" i="45"/>
  <c r="ED88" i="45" a="1"/>
  <c r="ED88" i="45" s="1"/>
  <c r="EC88" i="45"/>
  <c r="DI88" i="45"/>
  <c r="ED87" i="45" a="1"/>
  <c r="ED87" i="45" s="1"/>
  <c r="EC87" i="45"/>
  <c r="DI87" i="45"/>
  <c r="ED86" i="45" a="1"/>
  <c r="ED86" i="45" s="1"/>
  <c r="EC86" i="45"/>
  <c r="DI86" i="45"/>
  <c r="ED85" i="45" a="1"/>
  <c r="ED85" i="45" s="1"/>
  <c r="EC85" i="45"/>
  <c r="DI85" i="45"/>
  <c r="ED84" i="45" a="1"/>
  <c r="ED84" i="45" s="1"/>
  <c r="EC84" i="45"/>
  <c r="DI84" i="45"/>
  <c r="ED83" i="45" a="1"/>
  <c r="ED83" i="45" s="1"/>
  <c r="EC83" i="45"/>
  <c r="DI83" i="45"/>
  <c r="ED82" i="45" a="1"/>
  <c r="ED82" i="45" s="1"/>
  <c r="EC82" i="45"/>
  <c r="DI82" i="45"/>
  <c r="FN81" i="45" a="1"/>
  <c r="FN81" i="45" s="1"/>
  <c r="EV81" i="45" a="1"/>
  <c r="EV81" i="45" s="1"/>
  <c r="EU81" i="45"/>
  <c r="ED81" i="45" a="1"/>
  <c r="ED81" i="45"/>
  <c r="EC81" i="45"/>
  <c r="DI81" i="45"/>
  <c r="FN80" i="45" a="1"/>
  <c r="FN80" i="45"/>
  <c r="EV80" i="45" a="1"/>
  <c r="EV80" i="45"/>
  <c r="EU80" i="45"/>
  <c r="ED80" i="45" a="1"/>
  <c r="ED80" i="45" s="1"/>
  <c r="EC80" i="45"/>
  <c r="DI80" i="45"/>
  <c r="FN79" i="45" a="1"/>
  <c r="FN79" i="45" s="1"/>
  <c r="EV79" i="45" a="1"/>
  <c r="EV79" i="45" s="1"/>
  <c r="EU79" i="45"/>
  <c r="ED79" i="45" a="1"/>
  <c r="ED79" i="45"/>
  <c r="EC79" i="45"/>
  <c r="DI79" i="45"/>
  <c r="FN78" i="45" a="1"/>
  <c r="FN78" i="45"/>
  <c r="EV78" i="45" a="1"/>
  <c r="EV78" i="45"/>
  <c r="EU78" i="45"/>
  <c r="ED78" i="45" a="1"/>
  <c r="ED78" i="45" s="1"/>
  <c r="EC78" i="45"/>
  <c r="DI78" i="45"/>
  <c r="FN77" i="45" a="1"/>
  <c r="FN77" i="45" s="1"/>
  <c r="EV77" i="45" a="1"/>
  <c r="EV77" i="45" s="1"/>
  <c r="EU77" i="45"/>
  <c r="ED77" i="45" a="1"/>
  <c r="ED77" i="45" s="1"/>
  <c r="EC77" i="45"/>
  <c r="DI77" i="45"/>
  <c r="FN76" i="45" a="1"/>
  <c r="FN76" i="45"/>
  <c r="EV76" i="45" a="1"/>
  <c r="EV76" i="45"/>
  <c r="EU76" i="45"/>
  <c r="ED76" i="45" a="1"/>
  <c r="ED76" i="45" s="1"/>
  <c r="EC76" i="45"/>
  <c r="DI76" i="45"/>
  <c r="FN75" i="45" a="1"/>
  <c r="FN75" i="45" s="1"/>
  <c r="EV75" i="45" a="1"/>
  <c r="EV75" i="45" s="1"/>
  <c r="EU75" i="45"/>
  <c r="ED75" i="45" a="1"/>
  <c r="ED75" i="45" s="1"/>
  <c r="EC75" i="45"/>
  <c r="DI75" i="45"/>
  <c r="FN74" i="45" a="1"/>
  <c r="FN74" i="45"/>
  <c r="EV74" i="45" a="1"/>
  <c r="EV74" i="45"/>
  <c r="EU74" i="45"/>
  <c r="ED74" i="45" a="1"/>
  <c r="ED74" i="45" s="1"/>
  <c r="EC74" i="45"/>
  <c r="DI74" i="45"/>
  <c r="FN73" i="45" a="1"/>
  <c r="FN73" i="45" s="1"/>
  <c r="EV73" i="45" a="1"/>
  <c r="EV73" i="45" s="1"/>
  <c r="EU73" i="45"/>
  <c r="ED73" i="45" a="1"/>
  <c r="ED73" i="45" s="1"/>
  <c r="EC73" i="45"/>
  <c r="DI73" i="45"/>
  <c r="FN72" i="45" a="1"/>
  <c r="FN72" i="45"/>
  <c r="EV72" i="45" a="1"/>
  <c r="EV72" i="45"/>
  <c r="EU72" i="45"/>
  <c r="ED72" i="45" a="1"/>
  <c r="ED72" i="45" s="1"/>
  <c r="EC72" i="45"/>
  <c r="DI72" i="45"/>
  <c r="FN71" i="45" a="1"/>
  <c r="FN71" i="45" s="1"/>
  <c r="EV71" i="45" a="1"/>
  <c r="EV71" i="45" s="1"/>
  <c r="EU71" i="45"/>
  <c r="ED71" i="45" a="1"/>
  <c r="ED71" i="45" s="1"/>
  <c r="EC71" i="45"/>
  <c r="DI71" i="45"/>
  <c r="FN70" i="45" a="1"/>
  <c r="FN70" i="45"/>
  <c r="EV70" i="45" a="1"/>
  <c r="EV70" i="45"/>
  <c r="EU70" i="45"/>
  <c r="ED70" i="45" a="1"/>
  <c r="ED70" i="45" s="1"/>
  <c r="EC70" i="45"/>
  <c r="DI70" i="45"/>
  <c r="FN69" i="45" a="1"/>
  <c r="FN69" i="45" s="1"/>
  <c r="EV69" i="45" a="1"/>
  <c r="EV69" i="45" s="1"/>
  <c r="EU69" i="45"/>
  <c r="ED69" i="45" a="1"/>
  <c r="ED69" i="45" s="1"/>
  <c r="EC69" i="45"/>
  <c r="DI69" i="45"/>
  <c r="FN68" i="45" a="1"/>
  <c r="FN68" i="45" s="1"/>
  <c r="FM68" i="45"/>
  <c r="EV68" i="45" a="1"/>
  <c r="EV68" i="45" s="1"/>
  <c r="EU68" i="45"/>
  <c r="ED68" i="45" a="1"/>
  <c r="ED68" i="45" s="1"/>
  <c r="EC68" i="45"/>
  <c r="DI68" i="45"/>
  <c r="FN67" i="45" a="1"/>
  <c r="FN67" i="45" s="1"/>
  <c r="FM67" i="45"/>
  <c r="EV67" i="45" a="1"/>
  <c r="EV67" i="45" s="1"/>
  <c r="EU67" i="45"/>
  <c r="ED67" i="45" a="1"/>
  <c r="ED67" i="45" s="1"/>
  <c r="EC67" i="45"/>
  <c r="DI67" i="45"/>
  <c r="FN66" i="45" a="1"/>
  <c r="FN66" i="45" s="1"/>
  <c r="FM66" i="45"/>
  <c r="EV66" i="45" a="1"/>
  <c r="EV66" i="45" s="1"/>
  <c r="EU66" i="45"/>
  <c r="ED66" i="45" a="1"/>
  <c r="ED66" i="45" s="1"/>
  <c r="EC66" i="45"/>
  <c r="DI66" i="45"/>
  <c r="FN65" i="45" a="1"/>
  <c r="FN65" i="45" s="1"/>
  <c r="FM65" i="45"/>
  <c r="EV65" i="45" a="1"/>
  <c r="EV65" i="45" s="1"/>
  <c r="EU65" i="45"/>
  <c r="ED65" i="45" a="1"/>
  <c r="ED65" i="45" s="1"/>
  <c r="EC65" i="45"/>
  <c r="DI65" i="45"/>
  <c r="FN64" i="45" a="1"/>
  <c r="FN64" i="45" s="1"/>
  <c r="FM64" i="45"/>
  <c r="EV64" i="45" a="1"/>
  <c r="EV64" i="45" s="1"/>
  <c r="EU64" i="45"/>
  <c r="ED64" i="45" a="1"/>
  <c r="ED64" i="45" s="1"/>
  <c r="EC64" i="45"/>
  <c r="DI64" i="45"/>
  <c r="FN63" i="45" a="1"/>
  <c r="FN63" i="45" s="1"/>
  <c r="FM63" i="45"/>
  <c r="EV63" i="45" a="1"/>
  <c r="EV63" i="45" s="1"/>
  <c r="EU63" i="45"/>
  <c r="ED63" i="45" a="1"/>
  <c r="ED63" i="45" s="1"/>
  <c r="EC63" i="45"/>
  <c r="DI63" i="45"/>
  <c r="FN62" i="45" a="1"/>
  <c r="FN62" i="45" s="1"/>
  <c r="FM62" i="45"/>
  <c r="EV62" i="45" a="1"/>
  <c r="EV62" i="45" s="1"/>
  <c r="EU62" i="45"/>
  <c r="ED62" i="45" a="1"/>
  <c r="ED62" i="45" s="1"/>
  <c r="EC62" i="45"/>
  <c r="DI62" i="45"/>
  <c r="FN61" i="45" a="1"/>
  <c r="FN61" i="45" s="1"/>
  <c r="FM61" i="45"/>
  <c r="EV61" i="45" a="1"/>
  <c r="EV61" i="45" s="1"/>
  <c r="EU61" i="45"/>
  <c r="ED61" i="45" a="1"/>
  <c r="ED61" i="45" s="1"/>
  <c r="EC61" i="45"/>
  <c r="DI61" i="45"/>
  <c r="FN60" i="45" a="1"/>
  <c r="FN60" i="45" s="1"/>
  <c r="FM60" i="45"/>
  <c r="EV60" i="45" a="1"/>
  <c r="EV60" i="45" s="1"/>
  <c r="EU60" i="45"/>
  <c r="ED60" i="45" a="1"/>
  <c r="ED60" i="45" s="1"/>
  <c r="EC60" i="45"/>
  <c r="DI60" i="45"/>
  <c r="FN59" i="45" a="1"/>
  <c r="FN59" i="45" s="1"/>
  <c r="FM59" i="45"/>
  <c r="EV59" i="45" a="1"/>
  <c r="EV59" i="45" s="1"/>
  <c r="EU59" i="45"/>
  <c r="ED59" i="45" a="1"/>
  <c r="ED59" i="45" s="1"/>
  <c r="EC59" i="45"/>
  <c r="DI59" i="45"/>
  <c r="FN58" i="45" a="1"/>
  <c r="FN58" i="45" s="1"/>
  <c r="FM58" i="45"/>
  <c r="EV58" i="45" a="1"/>
  <c r="EV58" i="45" s="1"/>
  <c r="EU58" i="45"/>
  <c r="ED58" i="45" a="1"/>
  <c r="ED58" i="45" s="1"/>
  <c r="EC58" i="45"/>
  <c r="DI58" i="45"/>
  <c r="FN57" i="45" a="1"/>
  <c r="FN57" i="45" s="1"/>
  <c r="FM57" i="45"/>
  <c r="EV57" i="45" a="1"/>
  <c r="EV57" i="45" s="1"/>
  <c r="EU57" i="45"/>
  <c r="ED57" i="45" a="1"/>
  <c r="ED57" i="45" s="1"/>
  <c r="EC57" i="45"/>
  <c r="DI57" i="45"/>
  <c r="FN56" i="45" a="1"/>
  <c r="FN56" i="45" s="1"/>
  <c r="FM56" i="45"/>
  <c r="EV56" i="45" a="1"/>
  <c r="EV56" i="45" s="1"/>
  <c r="EU56" i="45"/>
  <c r="ED56" i="45" a="1"/>
  <c r="ED56" i="45" s="1"/>
  <c r="EC56" i="45"/>
  <c r="DI56" i="45"/>
  <c r="FN55" i="45" a="1"/>
  <c r="FN55" i="45" s="1"/>
  <c r="FM55" i="45"/>
  <c r="EV55" i="45" a="1"/>
  <c r="EV55" i="45" s="1"/>
  <c r="EU55" i="45"/>
  <c r="ED55" i="45" a="1"/>
  <c r="ED55" i="45" s="1"/>
  <c r="EC55" i="45"/>
  <c r="DI55" i="45"/>
  <c r="FN54" i="45" a="1"/>
  <c r="FN54" i="45" s="1"/>
  <c r="FM54" i="45"/>
  <c r="EV54" i="45" a="1"/>
  <c r="EV54" i="45" s="1"/>
  <c r="EU54" i="45"/>
  <c r="ED54" i="45" a="1"/>
  <c r="ED54" i="45" s="1"/>
  <c r="EC54" i="45"/>
  <c r="DI54" i="45"/>
  <c r="FN53" i="45" a="1"/>
  <c r="FN53" i="45" s="1"/>
  <c r="FM53" i="45"/>
  <c r="EV53" i="45" a="1"/>
  <c r="EV53" i="45" s="1"/>
  <c r="EU53" i="45"/>
  <c r="ED53" i="45" a="1"/>
  <c r="ED53" i="45" s="1"/>
  <c r="EC53" i="45"/>
  <c r="DI53" i="45"/>
  <c r="FN52" i="45" a="1"/>
  <c r="FN52" i="45" s="1"/>
  <c r="FM52" i="45"/>
  <c r="EV52" i="45" a="1"/>
  <c r="EV52" i="45" s="1"/>
  <c r="EU52" i="45"/>
  <c r="ED52" i="45" a="1"/>
  <c r="ED52" i="45" s="1"/>
  <c r="EC52" i="45"/>
  <c r="DI52" i="45"/>
  <c r="FN51" i="45" a="1"/>
  <c r="FN51" i="45" s="1"/>
  <c r="FM51" i="45"/>
  <c r="EV51" i="45" a="1"/>
  <c r="EV51" i="45" s="1"/>
  <c r="EU51" i="45"/>
  <c r="ED51" i="45" a="1"/>
  <c r="ED51" i="45" s="1"/>
  <c r="EC51" i="45"/>
  <c r="DI51" i="45"/>
  <c r="FN50" i="45" a="1"/>
  <c r="FN50" i="45" s="1"/>
  <c r="FM50" i="45"/>
  <c r="EV50" i="45" a="1"/>
  <c r="EV50" i="45" s="1"/>
  <c r="EU50" i="45"/>
  <c r="ED50" i="45" a="1"/>
  <c r="ED50" i="45" s="1"/>
  <c r="EC50" i="45"/>
  <c r="DI50" i="45"/>
  <c r="FN49" i="45" a="1"/>
  <c r="FN49" i="45" s="1"/>
  <c r="FM49" i="45"/>
  <c r="EV49" i="45" a="1"/>
  <c r="EV49" i="45" s="1"/>
  <c r="EU49" i="45"/>
  <c r="ED49" i="45" a="1"/>
  <c r="ED49" i="45" s="1"/>
  <c r="EC49" i="45"/>
  <c r="DI49" i="45"/>
  <c r="FN48" i="45" a="1"/>
  <c r="FN48" i="45" s="1"/>
  <c r="FM48" i="45"/>
  <c r="EV48" i="45" a="1"/>
  <c r="EV48" i="45" s="1"/>
  <c r="EU48" i="45"/>
  <c r="ED48" i="45" a="1"/>
  <c r="ED48" i="45" s="1"/>
  <c r="EC48" i="45"/>
  <c r="DI48" i="45"/>
  <c r="FN47" i="45" a="1"/>
  <c r="FN47" i="45" s="1"/>
  <c r="FM47" i="45"/>
  <c r="EV47" i="45" a="1"/>
  <c r="EV47" i="45" s="1"/>
  <c r="EU47" i="45"/>
  <c r="ED47" i="45" a="1"/>
  <c r="ED47" i="45" s="1"/>
  <c r="EC47" i="45"/>
  <c r="DI47" i="45"/>
  <c r="FN46" i="45" a="1"/>
  <c r="FN46" i="45" s="1"/>
  <c r="FM46" i="45"/>
  <c r="EV46" i="45" a="1"/>
  <c r="EV46" i="45" s="1"/>
  <c r="EU46" i="45"/>
  <c r="ED46" i="45" a="1"/>
  <c r="ED46" i="45" s="1"/>
  <c r="EC46" i="45"/>
  <c r="DI46" i="45"/>
  <c r="FN45" i="45" a="1"/>
  <c r="FN45" i="45" s="1"/>
  <c r="FM45" i="45"/>
  <c r="EV45" i="45" a="1"/>
  <c r="EV45" i="45" s="1"/>
  <c r="EU45" i="45"/>
  <c r="ED45" i="45" a="1"/>
  <c r="ED45" i="45" s="1"/>
  <c r="EC45" i="45"/>
  <c r="DI45" i="45"/>
  <c r="FN44" i="45" a="1"/>
  <c r="FN44" i="45" s="1"/>
  <c r="FM44" i="45"/>
  <c r="EV44" i="45" a="1"/>
  <c r="EV44" i="45" s="1"/>
  <c r="EU44" i="45"/>
  <c r="ED44" i="45" a="1"/>
  <c r="ED44" i="45" s="1"/>
  <c r="EC44" i="45"/>
  <c r="DI44" i="45"/>
  <c r="FN43" i="45" a="1"/>
  <c r="FN43" i="45" s="1"/>
  <c r="FM43" i="45"/>
  <c r="EV43" i="45" a="1"/>
  <c r="EV43" i="45" s="1"/>
  <c r="EU43" i="45"/>
  <c r="ED43" i="45" a="1"/>
  <c r="ED43" i="45" s="1"/>
  <c r="EC43" i="45"/>
  <c r="DI43" i="45"/>
  <c r="FN42" i="45" a="1"/>
  <c r="FN42" i="45" s="1"/>
  <c r="FM42" i="45"/>
  <c r="EV42" i="45" a="1"/>
  <c r="EV42" i="45" s="1"/>
  <c r="EU42" i="45"/>
  <c r="ED42" i="45" a="1"/>
  <c r="ED42" i="45" s="1"/>
  <c r="EC42" i="45"/>
  <c r="DI42" i="45"/>
  <c r="FN41" i="45" a="1"/>
  <c r="FN41" i="45" s="1"/>
  <c r="FM41" i="45"/>
  <c r="EV41" i="45" a="1"/>
  <c r="EV41" i="45" s="1"/>
  <c r="EU41" i="45"/>
  <c r="ED41" i="45" a="1"/>
  <c r="ED41" i="45" s="1"/>
  <c r="EC41" i="45"/>
  <c r="DI41" i="45"/>
  <c r="FN40" i="45" a="1"/>
  <c r="FN40" i="45" s="1"/>
  <c r="FM40" i="45"/>
  <c r="EV40" i="45" a="1"/>
  <c r="EV40" i="45" s="1"/>
  <c r="EU40" i="45"/>
  <c r="ED40" i="45" a="1"/>
  <c r="ED40" i="45" s="1"/>
  <c r="EC40" i="45"/>
  <c r="DI40" i="45"/>
  <c r="FN39" i="45" a="1"/>
  <c r="FN39" i="45" s="1"/>
  <c r="FM39" i="45"/>
  <c r="EV39" i="45" a="1"/>
  <c r="EV39" i="45" s="1"/>
  <c r="EU39" i="45"/>
  <c r="ED39" i="45" a="1"/>
  <c r="ED39" i="45" s="1"/>
  <c r="EC39" i="45"/>
  <c r="DI39" i="45"/>
  <c r="FN38" i="45" a="1"/>
  <c r="FN38" i="45" s="1"/>
  <c r="FM38" i="45"/>
  <c r="EV38" i="45" a="1"/>
  <c r="EV38" i="45" s="1"/>
  <c r="EU38" i="45"/>
  <c r="ED38" i="45" a="1"/>
  <c r="ED38" i="45" s="1"/>
  <c r="EC38" i="45"/>
  <c r="DI38" i="45"/>
  <c r="FN37" i="45" a="1"/>
  <c r="FN37" i="45" s="1"/>
  <c r="FM37" i="45"/>
  <c r="EV37" i="45" a="1"/>
  <c r="EV37" i="45" s="1"/>
  <c r="EU37" i="45"/>
  <c r="ED37" i="45" a="1"/>
  <c r="ED37" i="45" s="1"/>
  <c r="EC37" i="45"/>
  <c r="DI37" i="45"/>
  <c r="FP36" i="45"/>
  <c r="FO36" i="45"/>
  <c r="FN36" i="45" a="1"/>
  <c r="FN36" i="45" s="1"/>
  <c r="FM36" i="45"/>
  <c r="EV36" i="45" a="1"/>
  <c r="EV36" i="45" s="1"/>
  <c r="EU36" i="45"/>
  <c r="ED36" i="45" a="1"/>
  <c r="ED36" i="45" s="1"/>
  <c r="EC36" i="45"/>
  <c r="DI36" i="45"/>
  <c r="FN35" i="45" a="1"/>
  <c r="FN35" i="45" s="1"/>
  <c r="FM35" i="45"/>
  <c r="EV35" i="45" a="1"/>
  <c r="EV35" i="45" s="1"/>
  <c r="EU35" i="45"/>
  <c r="ED35" i="45" a="1"/>
  <c r="ED35" i="45" s="1"/>
  <c r="EC35" i="45"/>
  <c r="DI35" i="45"/>
  <c r="FN34" i="45" a="1"/>
  <c r="FN34" i="45" s="1"/>
  <c r="FM34" i="45"/>
  <c r="EV34" i="45" a="1"/>
  <c r="EV34" i="45" s="1"/>
  <c r="EU34" i="45"/>
  <c r="ED34" i="45" a="1"/>
  <c r="ED34" i="45" s="1"/>
  <c r="EC34" i="45"/>
  <c r="DI34" i="45"/>
  <c r="FN33" i="45" a="1"/>
  <c r="FN33" i="45" s="1"/>
  <c r="FM33" i="45"/>
  <c r="EV33" i="45" a="1"/>
  <c r="EV33" i="45" s="1"/>
  <c r="EU33" i="45"/>
  <c r="ED33" i="45" a="1"/>
  <c r="ED33" i="45" s="1"/>
  <c r="EC33" i="45"/>
  <c r="DI33" i="45"/>
  <c r="FN32" i="45" a="1"/>
  <c r="FN32" i="45" s="1"/>
  <c r="FM32" i="45"/>
  <c r="EV32" i="45" a="1"/>
  <c r="EV32" i="45" s="1"/>
  <c r="EU32" i="45"/>
  <c r="ED32" i="45" a="1"/>
  <c r="ED32" i="45" s="1"/>
  <c r="EC32" i="45"/>
  <c r="DI32" i="45"/>
  <c r="FN31" i="45" a="1"/>
  <c r="FN31" i="45" s="1"/>
  <c r="FM31" i="45"/>
  <c r="EV31" i="45" a="1"/>
  <c r="EV31" i="45" s="1"/>
  <c r="EU31" i="45"/>
  <c r="ED31" i="45" a="1"/>
  <c r="ED31" i="45" s="1"/>
  <c r="EC31" i="45"/>
  <c r="DI31" i="45"/>
  <c r="FN30" i="45" a="1"/>
  <c r="FN30" i="45" s="1"/>
  <c r="FM30" i="45"/>
  <c r="EV30" i="45" a="1"/>
  <c r="EV30" i="45" s="1"/>
  <c r="EU30" i="45"/>
  <c r="ED30" i="45" a="1"/>
  <c r="ED30" i="45" s="1"/>
  <c r="EC30" i="45"/>
  <c r="DI30" i="45"/>
  <c r="FN29" i="45" a="1"/>
  <c r="FN29" i="45" s="1"/>
  <c r="FM29" i="45"/>
  <c r="EV29" i="45" a="1"/>
  <c r="EV29" i="45" s="1"/>
  <c r="EU29" i="45"/>
  <c r="ED29" i="45" a="1"/>
  <c r="ED29" i="45" s="1"/>
  <c r="EC29" i="45"/>
  <c r="DI29" i="45"/>
  <c r="FN28" i="45" a="1"/>
  <c r="FN28" i="45" s="1"/>
  <c r="FM28" i="45"/>
  <c r="EV28" i="45" a="1"/>
  <c r="EV28" i="45" s="1"/>
  <c r="EU28" i="45"/>
  <c r="ED28" i="45" a="1"/>
  <c r="ED28" i="45" s="1"/>
  <c r="EC28" i="45"/>
  <c r="DI28" i="45"/>
  <c r="FN27" i="45" a="1"/>
  <c r="FN27" i="45" s="1"/>
  <c r="FM27" i="45"/>
  <c r="EV27" i="45" a="1"/>
  <c r="EV27" i="45" s="1"/>
  <c r="EU27" i="45"/>
  <c r="ED27" i="45" a="1"/>
  <c r="ED27" i="45" s="1"/>
  <c r="EC27" i="45"/>
  <c r="DI27" i="45"/>
  <c r="FN26" i="45" a="1"/>
  <c r="FN26" i="45" s="1"/>
  <c r="FM26" i="45"/>
  <c r="EV26" i="45" a="1"/>
  <c r="EV26" i="45" s="1"/>
  <c r="EU26" i="45"/>
  <c r="ED26" i="45" a="1"/>
  <c r="ED26" i="45" s="1"/>
  <c r="EC26" i="45"/>
  <c r="DI26" i="45"/>
  <c r="FN25" i="45" a="1"/>
  <c r="FN25" i="45" s="1"/>
  <c r="FM25" i="45"/>
  <c r="EV25" i="45" a="1"/>
  <c r="EV25" i="45" s="1"/>
  <c r="EU25" i="45"/>
  <c r="ED25" i="45" a="1"/>
  <c r="ED25" i="45" s="1"/>
  <c r="EC25" i="45"/>
  <c r="DI25" i="45"/>
  <c r="FN24" i="45" a="1"/>
  <c r="FN24" i="45" s="1"/>
  <c r="FM24" i="45"/>
  <c r="EV24" i="45" a="1"/>
  <c r="EV24" i="45" s="1"/>
  <c r="EU24" i="45"/>
  <c r="ED24" i="45" a="1"/>
  <c r="ED24" i="45" s="1"/>
  <c r="EC24" i="45"/>
  <c r="DI24" i="45"/>
  <c r="FN23" i="45" a="1"/>
  <c r="FN23" i="45" s="1"/>
  <c r="FM23" i="45"/>
  <c r="EV23" i="45" a="1"/>
  <c r="EV23" i="45" s="1"/>
  <c r="EU23" i="45"/>
  <c r="ED23" i="45" a="1"/>
  <c r="ED23" i="45" s="1"/>
  <c r="EC23" i="45"/>
  <c r="DI23" i="45"/>
  <c r="FN22" i="45" a="1"/>
  <c r="FN22" i="45" s="1"/>
  <c r="FM22" i="45"/>
  <c r="EV22" i="45" a="1"/>
  <c r="EV22" i="45" s="1"/>
  <c r="EU22" i="45"/>
  <c r="ED22" i="45" a="1"/>
  <c r="ED22" i="45" s="1"/>
  <c r="EC22" i="45"/>
  <c r="DI22" i="45"/>
  <c r="FN21" i="45" a="1"/>
  <c r="FN21" i="45" s="1"/>
  <c r="FM21" i="45"/>
  <c r="EV21" i="45" a="1"/>
  <c r="EV21" i="45" s="1"/>
  <c r="EU21" i="45"/>
  <c r="ED21" i="45" a="1"/>
  <c r="ED21" i="45" s="1"/>
  <c r="EC21" i="45"/>
  <c r="DI21" i="45"/>
  <c r="FN20" i="45" a="1"/>
  <c r="FN20" i="45" s="1"/>
  <c r="FM20" i="45"/>
  <c r="EV20" i="45" a="1"/>
  <c r="EV20" i="45" s="1"/>
  <c r="EU20" i="45"/>
  <c r="ED20" i="45" a="1"/>
  <c r="ED20" i="45" s="1"/>
  <c r="EC20" i="45"/>
  <c r="DI20" i="45"/>
  <c r="FN19" i="45" a="1"/>
  <c r="FN19" i="45" s="1"/>
  <c r="FM19" i="45"/>
  <c r="EV19" i="45" a="1"/>
  <c r="EV19" i="45" s="1"/>
  <c r="EU19" i="45"/>
  <c r="ED19" i="45" a="1"/>
  <c r="ED19" i="45" s="1"/>
  <c r="EC19" i="45"/>
  <c r="DI19" i="45"/>
  <c r="FN18" i="45" a="1"/>
  <c r="FN18" i="45" s="1"/>
  <c r="FM18" i="45"/>
  <c r="EV18" i="45" a="1"/>
  <c r="EV18" i="45" s="1"/>
  <c r="EU18" i="45"/>
  <c r="ED18" i="45" a="1"/>
  <c r="ED18" i="45" s="1"/>
  <c r="EC18" i="45"/>
  <c r="DI18" i="45"/>
  <c r="FN17" i="45" a="1"/>
  <c r="FN17" i="45" s="1"/>
  <c r="FM17" i="45"/>
  <c r="EV17" i="45" a="1"/>
  <c r="EV17" i="45" s="1"/>
  <c r="EU17" i="45"/>
  <c r="ED17" i="45" a="1"/>
  <c r="ED17" i="45" s="1"/>
  <c r="EC17" i="45"/>
  <c r="FN16" i="45" a="1"/>
  <c r="FN16" i="45" s="1"/>
  <c r="FM16" i="45"/>
  <c r="EV16" i="45" a="1"/>
  <c r="EV16" i="45" s="1"/>
  <c r="EU16" i="45"/>
  <c r="ED16" i="45" a="1"/>
  <c r="ED16" i="45" s="1"/>
  <c r="EC16" i="45"/>
  <c r="FN15" i="45" a="1"/>
  <c r="FN15" i="45" s="1"/>
  <c r="FM15" i="45"/>
  <c r="EV15" i="45" a="1"/>
  <c r="EV15" i="45" s="1"/>
  <c r="EU15" i="45"/>
  <c r="ED15" i="45" a="1"/>
  <c r="ED15" i="45" s="1"/>
  <c r="EC15" i="45"/>
  <c r="FN14" i="45" a="1"/>
  <c r="FN14" i="45" s="1"/>
  <c r="FM14" i="45"/>
  <c r="EV14" i="45" a="1"/>
  <c r="EV14" i="45" s="1"/>
  <c r="EU14" i="45"/>
  <c r="ED14" i="45" a="1"/>
  <c r="ED14" i="45" s="1"/>
  <c r="EC14" i="45"/>
  <c r="FN13" i="45" a="1"/>
  <c r="FN13" i="45" s="1"/>
  <c r="FM13" i="45"/>
  <c r="EV13" i="45" a="1"/>
  <c r="EV13" i="45" s="1"/>
  <c r="EU13" i="45"/>
  <c r="ED13" i="45" a="1"/>
  <c r="ED13" i="45" s="1"/>
  <c r="EC13" i="45"/>
  <c r="EV12" i="45" a="1"/>
  <c r="EV12" i="45" s="1"/>
  <c r="EU12" i="45"/>
  <c r="ED12" i="45" a="1"/>
  <c r="ED12" i="45" s="1"/>
  <c r="EC12" i="45"/>
  <c r="EV11" i="45" a="1"/>
  <c r="EV11" i="45" s="1"/>
  <c r="EU11" i="45"/>
  <c r="EV10" i="45" a="1"/>
  <c r="EV10" i="45" s="1"/>
  <c r="EU10" i="45"/>
  <c r="CQ17" i="45"/>
  <c r="DW1" i="45"/>
  <c r="DW2" i="45" a="1"/>
  <c r="DW2" i="45" s="1"/>
  <c r="FY1" i="45"/>
  <c r="GD2" i="45" s="1" a="1"/>
  <c r="EO1" i="45"/>
  <c r="ET2" i="45" s="1" a="1"/>
  <c r="EU5" i="45" s="1"/>
  <c r="FG1" i="45"/>
  <c r="FL2" i="45" a="1"/>
  <c r="FL2" i="45" s="1"/>
  <c r="FR3" i="45" s="1"/>
  <c r="EB2" i="45" a="1"/>
  <c r="EC3" i="45" s="1"/>
  <c r="CH44" i="45"/>
  <c r="CL17" i="45"/>
  <c r="CP17" i="45"/>
  <c r="CH34" i="45"/>
  <c r="CJ17" i="45"/>
  <c r="EC10" i="45"/>
  <c r="EC8" i="45"/>
  <c r="EC9" i="45"/>
  <c r="EC11" i="45"/>
  <c r="EC7" i="45"/>
  <c r="FG2" i="45" a="1"/>
  <c r="DC1" i="45"/>
  <c r="EO2" i="45" a="1"/>
  <c r="EO2" i="45" s="1"/>
  <c r="CH39" i="45"/>
  <c r="CK17" i="45"/>
  <c r="CO17" i="45"/>
  <c r="CN17" i="45"/>
  <c r="FY2" i="45" a="1"/>
  <c r="FY2" i="45" s="1"/>
  <c r="GF2" i="45" s="1" a="1"/>
  <c r="GF2" i="45" s="1"/>
  <c r="CH29" i="45"/>
  <c r="CI17" i="45"/>
  <c r="CM17" i="45"/>
  <c r="ED11" i="45" a="1"/>
  <c r="ED11" i="45" s="1"/>
  <c r="ED9" i="45" a="1"/>
  <c r="ED9" i="45" s="1"/>
  <c r="ED7" i="45" a="1"/>
  <c r="ED7" i="45" s="1"/>
  <c r="ED10" i="45" a="1"/>
  <c r="ED10" i="45" s="1"/>
  <c r="ED8" i="45" a="1"/>
  <c r="ED8" i="45" s="1"/>
  <c r="GE94" i="45"/>
  <c r="GE93" i="45"/>
  <c r="GE92" i="45"/>
  <c r="GE80" i="45"/>
  <c r="GE78" i="45"/>
  <c r="GE76" i="45"/>
  <c r="GE74" i="45"/>
  <c r="GE72" i="45"/>
  <c r="GE71" i="45"/>
  <c r="GE69" i="45"/>
  <c r="GE68" i="45"/>
  <c r="GE67" i="45"/>
  <c r="GE62" i="45"/>
  <c r="GE58" i="45"/>
  <c r="GE57" i="45"/>
  <c r="GE91" i="45"/>
  <c r="GE90" i="45"/>
  <c r="GE89" i="45"/>
  <c r="GE88" i="45"/>
  <c r="GE87" i="45"/>
  <c r="GE86" i="45"/>
  <c r="GE85" i="45"/>
  <c r="GE84" i="45"/>
  <c r="GE83" i="45"/>
  <c r="GE82" i="45"/>
  <c r="GE81" i="45"/>
  <c r="GE79" i="45"/>
  <c r="GE77" i="45"/>
  <c r="GE75" i="45"/>
  <c r="GE73" i="45"/>
  <c r="GE70" i="45"/>
  <c r="GE66" i="45"/>
  <c r="GE65" i="45"/>
  <c r="GE64" i="45"/>
  <c r="GE63" i="45"/>
  <c r="GE61" i="45"/>
  <c r="GE60" i="45"/>
  <c r="GE59" i="45"/>
  <c r="GE56" i="45"/>
  <c r="GE55" i="45"/>
  <c r="GE54" i="45"/>
  <c r="GE53" i="45"/>
  <c r="GE47" i="45"/>
  <c r="GE46" i="45"/>
  <c r="GE45" i="45"/>
  <c r="GE44" i="45"/>
  <c r="GE43" i="45"/>
  <c r="GE42" i="45"/>
  <c r="GE34" i="45"/>
  <c r="GE33" i="45"/>
  <c r="GE32" i="45"/>
  <c r="GE31" i="45"/>
  <c r="GE30" i="45"/>
  <c r="GE25" i="45"/>
  <c r="GE23" i="45"/>
  <c r="GE21" i="45"/>
  <c r="GE17" i="45"/>
  <c r="GE16" i="45"/>
  <c r="GE14" i="45"/>
  <c r="GE12" i="45"/>
  <c r="GE10" i="45"/>
  <c r="GE52" i="45"/>
  <c r="GE51" i="45"/>
  <c r="GE50" i="45"/>
  <c r="GE49" i="45"/>
  <c r="GE48" i="45"/>
  <c r="GE41" i="45"/>
  <c r="GE40" i="45"/>
  <c r="GE39" i="45"/>
  <c r="GE38" i="45"/>
  <c r="GE37" i="45"/>
  <c r="GE36" i="45"/>
  <c r="GE35" i="45"/>
  <c r="GE29" i="45"/>
  <c r="GE28" i="45"/>
  <c r="GE27" i="45"/>
  <c r="GE26" i="45"/>
  <c r="GE24" i="45"/>
  <c r="GE22" i="45"/>
  <c r="GE20" i="45"/>
  <c r="GE19" i="45"/>
  <c r="GE18" i="45"/>
  <c r="GE15" i="45"/>
  <c r="GE13" i="45"/>
  <c r="GE11" i="45"/>
  <c r="GE9" i="45"/>
  <c r="GE7" i="45"/>
  <c r="GE8" i="45"/>
  <c r="EU9" i="45"/>
  <c r="EU7" i="45"/>
  <c r="EU8" i="45"/>
  <c r="CH24" i="45"/>
  <c r="CH17" i="45"/>
  <c r="FN11" i="45" a="1"/>
  <c r="FN11" i="45" s="1"/>
  <c r="FN9" i="45" a="1"/>
  <c r="FN9" i="45" s="1"/>
  <c r="FN7" i="45" a="1"/>
  <c r="FN7" i="45" s="1"/>
  <c r="FN10" i="45" a="1"/>
  <c r="FN10" i="45" s="1"/>
  <c r="FN8" i="45" a="1"/>
  <c r="FN8" i="45" s="1"/>
  <c r="FN12" i="45" a="1"/>
  <c r="FN12" i="45" s="1"/>
  <c r="EV8" i="45" a="1"/>
  <c r="EV8" i="45" s="1"/>
  <c r="EV7" i="45" a="1"/>
  <c r="EV7" i="45" s="1"/>
  <c r="EV9" i="45" a="1"/>
  <c r="EV9" i="45" s="1"/>
  <c r="DC3" i="45" a="1"/>
  <c r="DH3" i="45" a="1"/>
  <c r="FM12" i="45"/>
  <c r="FM10" i="45"/>
  <c r="FM8" i="45"/>
  <c r="FM7" i="45"/>
  <c r="FM11" i="45"/>
  <c r="FM9" i="45"/>
  <c r="DI17" i="45"/>
  <c r="DI15" i="45"/>
  <c r="DI13" i="45"/>
  <c r="DI11" i="45"/>
  <c r="DI9" i="45"/>
  <c r="DH3" i="45"/>
  <c r="DN3" i="45"/>
  <c r="CH4" i="45" s="1" a="1"/>
  <c r="CH4" i="45" s="1"/>
  <c r="DI8" i="45"/>
  <c r="DI12" i="45"/>
  <c r="DI10" i="45"/>
  <c r="DI16" i="45"/>
  <c r="DI14" i="45"/>
  <c r="DC3" i="45"/>
  <c r="E661" i="40"/>
  <c r="D955" i="3" s="1"/>
  <c r="E256" i="40"/>
  <c r="H256" i="40" s="1"/>
  <c r="I256" i="40" s="1"/>
  <c r="E268" i="40"/>
  <c r="E244" i="40"/>
  <c r="H244" i="40" s="1"/>
  <c r="I244" i="40" s="1"/>
  <c r="E230" i="40"/>
  <c r="H230" i="40" s="1"/>
  <c r="I230" i="40" s="1"/>
  <c r="E216" i="40"/>
  <c r="H216" i="40" s="1"/>
  <c r="I216" i="40" s="1"/>
  <c r="E202" i="40"/>
  <c r="H202" i="40" s="1"/>
  <c r="I202" i="40" s="1"/>
  <c r="E188" i="40"/>
  <c r="H188" i="40" s="1"/>
  <c r="I188" i="40" s="1"/>
  <c r="E174" i="40"/>
  <c r="H174" i="40" s="1"/>
  <c r="I174" i="40" s="1"/>
  <c r="E160" i="40"/>
  <c r="H160" i="40" s="1"/>
  <c r="I160" i="40" s="1"/>
  <c r="E146" i="40"/>
  <c r="H146" i="40" s="1"/>
  <c r="I146" i="40" s="1"/>
  <c r="E132" i="40"/>
  <c r="H132" i="40" s="1"/>
  <c r="I132" i="40" s="1"/>
  <c r="E118" i="40"/>
  <c r="E104" i="40"/>
  <c r="H104" i="40" s="1"/>
  <c r="I104" i="40" s="1"/>
  <c r="E90" i="40"/>
  <c r="H90" i="40" s="1"/>
  <c r="I90" i="40" s="1"/>
  <c r="E76" i="40"/>
  <c r="H76" i="40" s="1"/>
  <c r="I76" i="40" s="1"/>
  <c r="E62" i="40"/>
  <c r="H62" i="40" s="1"/>
  <c r="I62" i="40" s="1"/>
  <c r="E47" i="40"/>
  <c r="E33" i="40"/>
  <c r="AWQ1" i="17" s="1"/>
  <c r="A17" i="40"/>
  <c r="P2" i="40"/>
  <c r="CD72" i="42"/>
  <c r="CD67" i="42"/>
  <c r="HL26" i="42" a="1"/>
  <c r="HL26" i="42"/>
  <c r="HK26" i="42"/>
  <c r="GT20" i="42" a="1"/>
  <c r="GT20" i="42" s="1"/>
  <c r="GS20" i="42"/>
  <c r="GB10" i="42" a="1"/>
  <c r="GB10" i="42"/>
  <c r="GA10" i="42"/>
  <c r="GB9" i="42" a="1"/>
  <c r="GB9" i="42" s="1"/>
  <c r="GA9" i="42"/>
  <c r="E29" i="16"/>
  <c r="JN30" i="41" a="1"/>
  <c r="JN30" i="41" s="1"/>
  <c r="JM30" i="41"/>
  <c r="JN29" i="41" a="1"/>
  <c r="JN29" i="41"/>
  <c r="JM29" i="41"/>
  <c r="JN28" i="41" a="1"/>
  <c r="JN28" i="41" s="1"/>
  <c r="JM28" i="41"/>
  <c r="JN27" i="41" a="1"/>
  <c r="JN27" i="41"/>
  <c r="JM27" i="41"/>
  <c r="JN26" i="41" a="1"/>
  <c r="JN26" i="41" s="1"/>
  <c r="JM26" i="41"/>
  <c r="JN25" i="41" a="1"/>
  <c r="JN25" i="41"/>
  <c r="JM25" i="41"/>
  <c r="JN24" i="41" a="1"/>
  <c r="JN24" i="41" s="1"/>
  <c r="JM24" i="41"/>
  <c r="JN23" i="41" a="1"/>
  <c r="JN23" i="41"/>
  <c r="JM23" i="41"/>
  <c r="JN22" i="41" a="1"/>
  <c r="JN22" i="41" s="1"/>
  <c r="JM22" i="41"/>
  <c r="JN21" i="41" a="1"/>
  <c r="JN21" i="41"/>
  <c r="JM21" i="41"/>
  <c r="JN20" i="41" a="1"/>
  <c r="JN20" i="41" s="1"/>
  <c r="JM20" i="41"/>
  <c r="JN19" i="41" a="1"/>
  <c r="JN19" i="41"/>
  <c r="JM19" i="41"/>
  <c r="IV30" i="41" a="1"/>
  <c r="IV30" i="41" s="1"/>
  <c r="IU30" i="41"/>
  <c r="IV29" i="41" a="1"/>
  <c r="IV29" i="41"/>
  <c r="IU29" i="41"/>
  <c r="IV28" i="41" a="1"/>
  <c r="IV28" i="41" s="1"/>
  <c r="IU28" i="41"/>
  <c r="IV27" i="41" a="1"/>
  <c r="IV27" i="41"/>
  <c r="IU27" i="41"/>
  <c r="IV26" i="41" a="1"/>
  <c r="IV26" i="41" s="1"/>
  <c r="IU26" i="41"/>
  <c r="IV25" i="41" a="1"/>
  <c r="IV25" i="41"/>
  <c r="IU25" i="41"/>
  <c r="IV24" i="41" a="1"/>
  <c r="IV24" i="41" s="1"/>
  <c r="IU24" i="41"/>
  <c r="IV23" i="41" a="1"/>
  <c r="IV23" i="41"/>
  <c r="IU23" i="41"/>
  <c r="IV22" i="41" a="1"/>
  <c r="IV22" i="41" s="1"/>
  <c r="IU22" i="41"/>
  <c r="IV21" i="41" a="1"/>
  <c r="IV21" i="41"/>
  <c r="IU21" i="41"/>
  <c r="IV20" i="41" a="1"/>
  <c r="IV20" i="41" s="1"/>
  <c r="IU20" i="41"/>
  <c r="IV19" i="41" a="1"/>
  <c r="IV19" i="41"/>
  <c r="IU19" i="41"/>
  <c r="ID30" i="41" a="1"/>
  <c r="ID30" i="41" s="1"/>
  <c r="IC30" i="41"/>
  <c r="ID29" i="41" a="1"/>
  <c r="ID29" i="41"/>
  <c r="IC29" i="41"/>
  <c r="ID28" i="41" a="1"/>
  <c r="ID28" i="41" s="1"/>
  <c r="IC28" i="41"/>
  <c r="ID27" i="41" a="1"/>
  <c r="ID27" i="41"/>
  <c r="IC27" i="41"/>
  <c r="ID26" i="41" a="1"/>
  <c r="ID26" i="41" s="1"/>
  <c r="IC26" i="41"/>
  <c r="ID25" i="41" a="1"/>
  <c r="ID25" i="41"/>
  <c r="IC25" i="41"/>
  <c r="ID24" i="41" a="1"/>
  <c r="ID24" i="41" s="1"/>
  <c r="IC24" i="41"/>
  <c r="ID23" i="41" a="1"/>
  <c r="ID23" i="41"/>
  <c r="IC23" i="41"/>
  <c r="ID22" i="41" a="1"/>
  <c r="ID22" i="41" s="1"/>
  <c r="IC22" i="41"/>
  <c r="ID21" i="41" a="1"/>
  <c r="ID21" i="41"/>
  <c r="IC21" i="41"/>
  <c r="ID20" i="41" a="1"/>
  <c r="ID20" i="41" s="1"/>
  <c r="IC20" i="41"/>
  <c r="ID19" i="41" a="1"/>
  <c r="ID19" i="41"/>
  <c r="IC19" i="41"/>
  <c r="HL30" i="41" a="1"/>
  <c r="HL30" i="41" s="1"/>
  <c r="HK30" i="41"/>
  <c r="HL29" i="41" a="1"/>
  <c r="HL29" i="41"/>
  <c r="HK29" i="41"/>
  <c r="HL28" i="41" a="1"/>
  <c r="HL28" i="41" s="1"/>
  <c r="HK28" i="41"/>
  <c r="HL27" i="41" a="1"/>
  <c r="HL27" i="41"/>
  <c r="HK27" i="41"/>
  <c r="HL26" i="41" a="1"/>
  <c r="HL26" i="41" s="1"/>
  <c r="HK26" i="41"/>
  <c r="HL25" i="41" a="1"/>
  <c r="HL25" i="41"/>
  <c r="HK25" i="41"/>
  <c r="HL24" i="41" a="1"/>
  <c r="HL24" i="41" s="1"/>
  <c r="HK24" i="41"/>
  <c r="HL23" i="41" a="1"/>
  <c r="HL23" i="41"/>
  <c r="HK23" i="41"/>
  <c r="HL22" i="41" a="1"/>
  <c r="HL22" i="41" s="1"/>
  <c r="HK22" i="41"/>
  <c r="HL21" i="41" a="1"/>
  <c r="HL21" i="41"/>
  <c r="HK21" i="41"/>
  <c r="HL20" i="41" a="1"/>
  <c r="HL20" i="41" s="1"/>
  <c r="HK20" i="41"/>
  <c r="HL19" i="41" a="1"/>
  <c r="HL19" i="41"/>
  <c r="HK19" i="41"/>
  <c r="GT30" i="41" a="1"/>
  <c r="GT30" i="41" s="1"/>
  <c r="GS30" i="41"/>
  <c r="GT29" i="41" a="1"/>
  <c r="GT29" i="41"/>
  <c r="GS29" i="41"/>
  <c r="GT28" i="41" a="1"/>
  <c r="GT28" i="41" s="1"/>
  <c r="GS28" i="41"/>
  <c r="GT27" i="41" a="1"/>
  <c r="GT27" i="41"/>
  <c r="GS27" i="41"/>
  <c r="GT26" i="41" a="1"/>
  <c r="GT26" i="41" s="1"/>
  <c r="GS26" i="41"/>
  <c r="GT25" i="41" a="1"/>
  <c r="GT25" i="41"/>
  <c r="GS25" i="41"/>
  <c r="GT24" i="41" a="1"/>
  <c r="GT24" i="41" s="1"/>
  <c r="GS24" i="41"/>
  <c r="GT23" i="41" a="1"/>
  <c r="GT23" i="41"/>
  <c r="GS23" i="41"/>
  <c r="GT22" i="41" a="1"/>
  <c r="GT22" i="41" s="1"/>
  <c r="GS22" i="41"/>
  <c r="GT21" i="41" a="1"/>
  <c r="GT21" i="41"/>
  <c r="GS21" i="41"/>
  <c r="GT20" i="41" a="1"/>
  <c r="GT20" i="41" s="1"/>
  <c r="GS20" i="41"/>
  <c r="GT19" i="41" a="1"/>
  <c r="GT19" i="41"/>
  <c r="GS19" i="41"/>
  <c r="GB30" i="41" a="1"/>
  <c r="GB30" i="41" s="1"/>
  <c r="GA30" i="41"/>
  <c r="GB29" i="41" a="1"/>
  <c r="GB29" i="41"/>
  <c r="GA29" i="41"/>
  <c r="GB28" i="41" a="1"/>
  <c r="GB28" i="41" s="1"/>
  <c r="GA28" i="41"/>
  <c r="GB27" i="41" a="1"/>
  <c r="GB27" i="41"/>
  <c r="GA27" i="41"/>
  <c r="GB26" i="41" a="1"/>
  <c r="GB26" i="41" s="1"/>
  <c r="GA26" i="41"/>
  <c r="GB25" i="41" a="1"/>
  <c r="GB25" i="41"/>
  <c r="GA25" i="41"/>
  <c r="GB24" i="41" a="1"/>
  <c r="GB24" i="41" s="1"/>
  <c r="GA24" i="41"/>
  <c r="GB23" i="41" a="1"/>
  <c r="GB23" i="41"/>
  <c r="GA23" i="41"/>
  <c r="GB22" i="41" a="1"/>
  <c r="GB22" i="41" s="1"/>
  <c r="GA22" i="41"/>
  <c r="GB21" i="41" a="1"/>
  <c r="GB21" i="41"/>
  <c r="GA21" i="41"/>
  <c r="GB20" i="41" a="1"/>
  <c r="GB20" i="41" s="1"/>
  <c r="GA20" i="41"/>
  <c r="GB19" i="41" a="1"/>
  <c r="GB19" i="41"/>
  <c r="GA19" i="41"/>
  <c r="FJ30" i="41" a="1"/>
  <c r="FJ30" i="41" s="1"/>
  <c r="FI30" i="41"/>
  <c r="FJ29" i="41" a="1"/>
  <c r="FJ29" i="41"/>
  <c r="FI29" i="41"/>
  <c r="FJ28" i="41" a="1"/>
  <c r="FJ28" i="41" s="1"/>
  <c r="FI28" i="41"/>
  <c r="FJ27" i="41" a="1"/>
  <c r="FJ27" i="41"/>
  <c r="FI27" i="41"/>
  <c r="FJ26" i="41" a="1"/>
  <c r="FJ26" i="41" s="1"/>
  <c r="FI26" i="41"/>
  <c r="FJ25" i="41" a="1"/>
  <c r="FJ25" i="41"/>
  <c r="FI25" i="41"/>
  <c r="FJ24" i="41" a="1"/>
  <c r="FJ24" i="41" s="1"/>
  <c r="FI24" i="41"/>
  <c r="FJ23" i="41" a="1"/>
  <c r="FJ23" i="41"/>
  <c r="FI23" i="41"/>
  <c r="FJ22" i="41" a="1"/>
  <c r="FJ22" i="41" s="1"/>
  <c r="FI22" i="41"/>
  <c r="FJ21" i="41" a="1"/>
  <c r="FJ21" i="41"/>
  <c r="FI21" i="41"/>
  <c r="FJ20" i="41" a="1"/>
  <c r="FJ20" i="41" s="1"/>
  <c r="FI20" i="41"/>
  <c r="FJ19" i="41" a="1"/>
  <c r="FJ19" i="41"/>
  <c r="FI19" i="41"/>
  <c r="ER30" i="41" a="1"/>
  <c r="ER30" i="41" s="1"/>
  <c r="EQ30" i="41"/>
  <c r="ER29" i="41" a="1"/>
  <c r="ER29" i="41"/>
  <c r="EQ29" i="41"/>
  <c r="ER28" i="41" a="1"/>
  <c r="ER28" i="41" s="1"/>
  <c r="EQ28" i="41"/>
  <c r="ER27" i="41" a="1"/>
  <c r="ER27" i="41"/>
  <c r="EQ27" i="41"/>
  <c r="ER26" i="41" a="1"/>
  <c r="ER26" i="41" s="1"/>
  <c r="EQ26" i="41"/>
  <c r="ER25" i="41" a="1"/>
  <c r="ER25" i="41"/>
  <c r="EQ25" i="41"/>
  <c r="ER24" i="41" a="1"/>
  <c r="ER24" i="41" s="1"/>
  <c r="EQ24" i="41"/>
  <c r="ER23" i="41" a="1"/>
  <c r="ER23" i="41"/>
  <c r="EQ23" i="41"/>
  <c r="ER22" i="41" a="1"/>
  <c r="ER22" i="41" s="1"/>
  <c r="EQ22" i="41"/>
  <c r="ER21" i="41" a="1"/>
  <c r="ER21" i="41"/>
  <c r="EQ21" i="41"/>
  <c r="ER20" i="41" a="1"/>
  <c r="ER20" i="41" s="1"/>
  <c r="EQ20" i="41"/>
  <c r="ER19" i="41" a="1"/>
  <c r="ER19" i="41"/>
  <c r="EQ19" i="41"/>
  <c r="ER18" i="41"/>
  <c r="ER18" i="41" a="1"/>
  <c r="EQ18" i="41"/>
  <c r="ER17" i="41" a="1"/>
  <c r="ER17" i="41"/>
  <c r="EQ17" i="41"/>
  <c r="ER16" i="41" a="1"/>
  <c r="ER16" i="41" s="1"/>
  <c r="EQ16" i="41"/>
  <c r="ER15" i="41" a="1"/>
  <c r="ER15" i="41"/>
  <c r="EQ15" i="41"/>
  <c r="ER14" i="41" a="1"/>
  <c r="ER14" i="41" s="1"/>
  <c r="EQ14" i="41"/>
  <c r="ER13" i="41" a="1"/>
  <c r="ER13" i="41"/>
  <c r="EQ13" i="41"/>
  <c r="ER12" i="41" a="1"/>
  <c r="ER12" i="41" s="1"/>
  <c r="EQ12" i="41"/>
  <c r="ER11" i="41" a="1"/>
  <c r="ER11" i="41"/>
  <c r="EQ11" i="41"/>
  <c r="ER10" i="41" a="1"/>
  <c r="ER10" i="41" s="1"/>
  <c r="EQ10" i="41"/>
  <c r="ER9" i="41" a="1"/>
  <c r="ER9" i="41"/>
  <c r="EQ9" i="41"/>
  <c r="JM18" i="41"/>
  <c r="JM17" i="41"/>
  <c r="JN17" i="41" a="1"/>
  <c r="JN17" i="41" s="1"/>
  <c r="JN18" i="41" a="1"/>
  <c r="JN18" i="41" s="1"/>
  <c r="IV17" i="41" a="1"/>
  <c r="IV17" i="41" s="1"/>
  <c r="IV15" i="41" a="1"/>
  <c r="IV15" i="41" s="1"/>
  <c r="IV18" i="41" a="1"/>
  <c r="IV18" i="41" s="1"/>
  <c r="IV16" i="41" a="1"/>
  <c r="IV16" i="41" s="1"/>
  <c r="IV14" i="41" a="1"/>
  <c r="IV14" i="41" s="1"/>
  <c r="IV12" i="41" a="1"/>
  <c r="IV12" i="41" s="1"/>
  <c r="IV10" i="41" a="1"/>
  <c r="IV10" i="41" s="1"/>
  <c r="IV8" i="41" a="1"/>
  <c r="IV8" i="41" s="1"/>
  <c r="IV13" i="41" a="1"/>
  <c r="IV13" i="41" s="1"/>
  <c r="IV11" i="41" a="1"/>
  <c r="IV11" i="41" s="1"/>
  <c r="IV9" i="41" a="1"/>
  <c r="IV9" i="41" s="1"/>
  <c r="IV7" i="41" a="1"/>
  <c r="IV7" i="41" s="1"/>
  <c r="IU18" i="41"/>
  <c r="IU16" i="41"/>
  <c r="IU17" i="41"/>
  <c r="IU15" i="41"/>
  <c r="IU13" i="41"/>
  <c r="IU11" i="41"/>
  <c r="IU9" i="41"/>
  <c r="IU7" i="41"/>
  <c r="IU8" i="41"/>
  <c r="IU10" i="41"/>
  <c r="IU12" i="41"/>
  <c r="IU14" i="41"/>
  <c r="IC18" i="41"/>
  <c r="IC16" i="41"/>
  <c r="IC17" i="41"/>
  <c r="IC15" i="41"/>
  <c r="IC13" i="41"/>
  <c r="IC11" i="41"/>
  <c r="IC9" i="41"/>
  <c r="ID17" i="41" a="1"/>
  <c r="ID17" i="41"/>
  <c r="ID15" i="41" a="1"/>
  <c r="ID15" i="41"/>
  <c r="ID18" i="41" a="1"/>
  <c r="ID18" i="41"/>
  <c r="ID16" i="41" a="1"/>
  <c r="ID16" i="41"/>
  <c r="ID14" i="41" a="1"/>
  <c r="ID14" i="41"/>
  <c r="ID12" i="41" a="1"/>
  <c r="ID12" i="41"/>
  <c r="ID10" i="41" a="1"/>
  <c r="ID10" i="41"/>
  <c r="ID8" i="41" a="1"/>
  <c r="ID8" i="41"/>
  <c r="ID13" i="41" a="1"/>
  <c r="ID13" i="41"/>
  <c r="ID11" i="41" a="1"/>
  <c r="ID11" i="41"/>
  <c r="ID9" i="41" a="1"/>
  <c r="ID9" i="41"/>
  <c r="IC8" i="41"/>
  <c r="IC10" i="41"/>
  <c r="IC12" i="41"/>
  <c r="IC14" i="41"/>
  <c r="HK18" i="41"/>
  <c r="HK16" i="41"/>
  <c r="HK17" i="41"/>
  <c r="HK15" i="41"/>
  <c r="HK13" i="41"/>
  <c r="HK11" i="41"/>
  <c r="HK9" i="41"/>
  <c r="HK7" i="41"/>
  <c r="HL17" i="41" a="1"/>
  <c r="HL17" i="41"/>
  <c r="HL15" i="41" a="1"/>
  <c r="HL15" i="41"/>
  <c r="HL18" i="41" a="1"/>
  <c r="HL18" i="41"/>
  <c r="HL16" i="41" a="1"/>
  <c r="HL16" i="41"/>
  <c r="HL14" i="41" a="1"/>
  <c r="HL14" i="41"/>
  <c r="HL12" i="41" a="1"/>
  <c r="HL12" i="41"/>
  <c r="HL10" i="41" a="1"/>
  <c r="HL10" i="41"/>
  <c r="HL8" i="41" a="1"/>
  <c r="HL8" i="41"/>
  <c r="HL13" i="41" a="1"/>
  <c r="HL13" i="41"/>
  <c r="HL11" i="41" a="1"/>
  <c r="HL11" i="41"/>
  <c r="HL9" i="41" a="1"/>
  <c r="HL9" i="41"/>
  <c r="HL7" i="41" a="1"/>
  <c r="HL7" i="41"/>
  <c r="HK8" i="41"/>
  <c r="HK10" i="41"/>
  <c r="HK12" i="41"/>
  <c r="HK14" i="41"/>
  <c r="GS18" i="41"/>
  <c r="GS16" i="41"/>
  <c r="GS17" i="41"/>
  <c r="GS15" i="41"/>
  <c r="GS14" i="41"/>
  <c r="GS12" i="41"/>
  <c r="GS10" i="41"/>
  <c r="GS8" i="41"/>
  <c r="GS13" i="41"/>
  <c r="GS11" i="41"/>
  <c r="GS9" i="41"/>
  <c r="GS7" i="41"/>
  <c r="GT17" i="41" a="1"/>
  <c r="GT17" i="41"/>
  <c r="GT15" i="41" a="1"/>
  <c r="GT15" i="41"/>
  <c r="GT18" i="41" a="1"/>
  <c r="GT18" i="41"/>
  <c r="GT16" i="41" a="1"/>
  <c r="GT16" i="41"/>
  <c r="GT13" i="41" a="1"/>
  <c r="GT13" i="41"/>
  <c r="GT11" i="41" a="1"/>
  <c r="GT11" i="41"/>
  <c r="GT9" i="41" a="1"/>
  <c r="GT9" i="41"/>
  <c r="GT7" i="41" a="1"/>
  <c r="GT7" i="41"/>
  <c r="GT8" i="41" a="1"/>
  <c r="GT8" i="41"/>
  <c r="GT10" i="41" a="1"/>
  <c r="GT10" i="41"/>
  <c r="GT12" i="41" a="1"/>
  <c r="GT12" i="41"/>
  <c r="GT14" i="41" a="1"/>
  <c r="GT14" i="41"/>
  <c r="GB18" i="41" a="1"/>
  <c r="GB18" i="41"/>
  <c r="GB16" i="41" a="1"/>
  <c r="GB16" i="41"/>
  <c r="GB17" i="41" a="1"/>
  <c r="GB17" i="41"/>
  <c r="GB14" i="41" a="1"/>
  <c r="GB14" i="41"/>
  <c r="GB12" i="41" a="1"/>
  <c r="GB12" i="41"/>
  <c r="GB10" i="41" a="1"/>
  <c r="GB10" i="41"/>
  <c r="GB8" i="41" a="1"/>
  <c r="GB8" i="41"/>
  <c r="GB15" i="41" a="1"/>
  <c r="GB15" i="41"/>
  <c r="GB13" i="41" a="1"/>
  <c r="GB13" i="41"/>
  <c r="GB11" i="41" a="1"/>
  <c r="GB11" i="41"/>
  <c r="GB9" i="41" a="1"/>
  <c r="GB9" i="41"/>
  <c r="GA17" i="41"/>
  <c r="GA15" i="41"/>
  <c r="GA18" i="41"/>
  <c r="GA13" i="41"/>
  <c r="GA11" i="41"/>
  <c r="GA9" i="41"/>
  <c r="GA8" i="41"/>
  <c r="GA10" i="41"/>
  <c r="GA12" i="41"/>
  <c r="GA14" i="41"/>
  <c r="GA16" i="41"/>
  <c r="ER8" i="41" a="1"/>
  <c r="ER8" i="41" s="1"/>
  <c r="ER7" i="41" a="1"/>
  <c r="ER7" i="41" s="1"/>
  <c r="EQ7" i="41"/>
  <c r="DZ30" i="41" a="1"/>
  <c r="DZ30" i="41"/>
  <c r="DZ28" i="41" a="1"/>
  <c r="DZ28" i="41"/>
  <c r="DZ26" i="41" a="1"/>
  <c r="DZ26" i="41"/>
  <c r="DZ29" i="41" a="1"/>
  <c r="DZ29" i="41"/>
  <c r="DZ27" i="41" a="1"/>
  <c r="DZ27" i="41"/>
  <c r="DZ25" i="41" a="1"/>
  <c r="DZ25" i="41"/>
  <c r="DZ23" i="41" a="1"/>
  <c r="DZ23" i="41"/>
  <c r="DZ21" i="41" a="1"/>
  <c r="DZ21" i="41"/>
  <c r="DZ19" i="41" a="1"/>
  <c r="DZ19" i="41"/>
  <c r="DZ17" i="41" a="1"/>
  <c r="DZ17" i="41"/>
  <c r="DZ15" i="41" a="1"/>
  <c r="DZ15" i="41"/>
  <c r="DZ13" i="41" a="1"/>
  <c r="DZ13" i="41"/>
  <c r="DZ11" i="41" a="1"/>
  <c r="DZ11" i="41"/>
  <c r="DZ9" i="41" a="1"/>
  <c r="DZ9" i="41"/>
  <c r="DZ24" i="41" a="1"/>
  <c r="DZ24" i="41"/>
  <c r="DZ22" i="41" a="1"/>
  <c r="DZ22" i="41"/>
  <c r="DZ20" i="41" a="1"/>
  <c r="DZ20" i="41"/>
  <c r="DZ18" i="41" a="1"/>
  <c r="DZ18" i="41"/>
  <c r="DZ16" i="41" a="1"/>
  <c r="DZ16" i="41"/>
  <c r="DZ14" i="41" a="1"/>
  <c r="DZ14" i="41"/>
  <c r="DZ12" i="41" a="1"/>
  <c r="DZ12" i="41"/>
  <c r="DZ10" i="41" a="1"/>
  <c r="DZ10" i="41"/>
  <c r="DY29" i="41"/>
  <c r="DY27" i="41"/>
  <c r="DY25" i="41"/>
  <c r="DY30" i="41"/>
  <c r="DY28" i="41"/>
  <c r="DY26" i="41"/>
  <c r="DY24" i="41"/>
  <c r="DY22" i="41"/>
  <c r="DY20" i="41"/>
  <c r="DY18" i="41"/>
  <c r="DY16" i="41"/>
  <c r="DY14" i="41"/>
  <c r="DY12" i="41"/>
  <c r="DY10" i="41"/>
  <c r="DY9" i="41"/>
  <c r="DY11" i="41"/>
  <c r="DY13" i="41"/>
  <c r="DY15" i="41"/>
  <c r="DY17" i="41"/>
  <c r="DY19" i="41"/>
  <c r="DY21" i="41"/>
  <c r="DY23" i="41"/>
  <c r="HW1" i="42"/>
  <c r="GM1" i="42"/>
  <c r="GM2" i="42" s="1" a="1"/>
  <c r="FC1" i="42"/>
  <c r="FH2" i="42" s="1" a="1"/>
  <c r="DS1" i="42"/>
  <c r="DS2" i="42" a="1"/>
  <c r="CD64" i="42"/>
  <c r="CJ3" i="42"/>
  <c r="CJ17" i="42" s="1"/>
  <c r="CH3" i="42"/>
  <c r="CD44" i="42" s="1"/>
  <c r="CF3" i="42"/>
  <c r="CF17" i="42"/>
  <c r="HE1" i="42"/>
  <c r="FU1" i="42"/>
  <c r="FZ2" i="42" s="1" a="1"/>
  <c r="EK1" i="42"/>
  <c r="CK3" i="42"/>
  <c r="CI3" i="42"/>
  <c r="CI17" i="42" s="1"/>
  <c r="CG3" i="42"/>
  <c r="CG17" i="42"/>
  <c r="CE3" i="42"/>
  <c r="CD29" i="42"/>
  <c r="CE17" i="42"/>
  <c r="CD49" i="42"/>
  <c r="CD69" i="42"/>
  <c r="CH17" i="42"/>
  <c r="FC2" i="42" a="1"/>
  <c r="IB2" i="42" a="1"/>
  <c r="IC3" i="42" s="1"/>
  <c r="HW2" i="42" a="1"/>
  <c r="ID10" i="42" s="1" a="1"/>
  <c r="ID10" i="42" s="1"/>
  <c r="CD39" i="42"/>
  <c r="CK17" i="42"/>
  <c r="CD59" i="42" s="1"/>
  <c r="EP2" i="42" a="1"/>
  <c r="EQ9" i="42" s="1"/>
  <c r="EK2" i="42" a="1"/>
  <c r="EK2" i="42" s="1"/>
  <c r="HJ2" i="42" a="1"/>
  <c r="HK7" i="42" s="1"/>
  <c r="HE2" i="42" a="1"/>
  <c r="CD34" i="42"/>
  <c r="CD54" i="42"/>
  <c r="CD3" i="42"/>
  <c r="CD24" i="42" s="1"/>
  <c r="CY1" i="42"/>
  <c r="DD3" i="42" s="1" a="1"/>
  <c r="DE14" i="42" s="1"/>
  <c r="DX2" i="42" a="1"/>
  <c r="DY10" i="42" s="1"/>
  <c r="GR2" i="42" a="1"/>
  <c r="GS16" i="42" s="1"/>
  <c r="E115" i="41"/>
  <c r="HK25" i="42"/>
  <c r="HK24" i="42"/>
  <c r="HK23" i="42"/>
  <c r="HK21" i="42"/>
  <c r="HK13" i="42"/>
  <c r="HK9" i="42"/>
  <c r="HK15" i="42"/>
  <c r="HK10" i="42"/>
  <c r="CD17" i="42"/>
  <c r="HE2" i="42"/>
  <c r="HK3" i="42"/>
  <c r="EQ4" i="42"/>
  <c r="EP2" i="42"/>
  <c r="EV3" i="42" s="1"/>
  <c r="CF4" i="42" s="1" a="1"/>
  <c r="CF4" i="42" s="1"/>
  <c r="CF1" i="42" s="1"/>
  <c r="IC7" i="42"/>
  <c r="IC4" i="42"/>
  <c r="FC2" i="42"/>
  <c r="FI13" i="42"/>
  <c r="I117" i="41"/>
  <c r="I118" i="41"/>
  <c r="H117" i="41"/>
  <c r="CD20" i="41"/>
  <c r="CM20" i="41"/>
  <c r="CL20" i="41"/>
  <c r="CK20" i="41"/>
  <c r="CJ20" i="41"/>
  <c r="CI20" i="41"/>
  <c r="CH20" i="41"/>
  <c r="CG20" i="41"/>
  <c r="CF20" i="41"/>
  <c r="CE20" i="41"/>
  <c r="CD72" i="41"/>
  <c r="CD67" i="41"/>
  <c r="CD62" i="41"/>
  <c r="CD57" i="41"/>
  <c r="MB1" i="41"/>
  <c r="MA1" i="41"/>
  <c r="LI1" i="41"/>
  <c r="KQ1" i="41"/>
  <c r="JY1" i="41"/>
  <c r="I222" i="32"/>
  <c r="I352" i="32"/>
  <c r="M303" i="32"/>
  <c r="F942" i="3"/>
  <c r="E942" i="3"/>
  <c r="F941" i="3"/>
  <c r="E941" i="3"/>
  <c r="F940" i="3"/>
  <c r="E940" i="3"/>
  <c r="F939" i="3"/>
  <c r="E939" i="3"/>
  <c r="F938" i="3"/>
  <c r="E938" i="3"/>
  <c r="F937" i="3"/>
  <c r="E937" i="3"/>
  <c r="F936" i="3"/>
  <c r="E936" i="3"/>
  <c r="F935" i="3"/>
  <c r="E935" i="3"/>
  <c r="F934" i="3"/>
  <c r="E934" i="3"/>
  <c r="F933" i="3"/>
  <c r="E933" i="3"/>
  <c r="F928" i="3"/>
  <c r="E928" i="3"/>
  <c r="F927" i="3"/>
  <c r="E927" i="3"/>
  <c r="F926" i="3"/>
  <c r="E926" i="3"/>
  <c r="F925" i="3"/>
  <c r="E925" i="3"/>
  <c r="F924" i="3"/>
  <c r="E924" i="3"/>
  <c r="F923" i="3"/>
  <c r="E923" i="3"/>
  <c r="F922" i="3"/>
  <c r="E922" i="3"/>
  <c r="F921" i="3"/>
  <c r="E921" i="3"/>
  <c r="F920" i="3"/>
  <c r="E920" i="3"/>
  <c r="F919" i="3"/>
  <c r="E919" i="3"/>
  <c r="F918" i="3"/>
  <c r="E918" i="3"/>
  <c r="F917" i="3"/>
  <c r="E917" i="3"/>
  <c r="F916" i="3"/>
  <c r="E916" i="3"/>
  <c r="L606" i="40"/>
  <c r="L594" i="40"/>
  <c r="L582" i="40"/>
  <c r="S2" i="35"/>
  <c r="P4" i="35"/>
  <c r="O4" i="35"/>
  <c r="N4" i="35"/>
  <c r="D4" i="35"/>
  <c r="C4" i="35"/>
  <c r="E2" i="35" s="1"/>
  <c r="P2" i="35"/>
  <c r="O2" i="35"/>
  <c r="N2" i="35"/>
  <c r="M2" i="35"/>
  <c r="L2" i="35"/>
  <c r="K2" i="35"/>
  <c r="J2" i="35"/>
  <c r="I2" i="35"/>
  <c r="G2" i="35"/>
  <c r="D2" i="35"/>
  <c r="C2" i="35"/>
  <c r="H498" i="40"/>
  <c r="L498" i="40" s="1"/>
  <c r="H510" i="40"/>
  <c r="L510" i="40" s="1"/>
  <c r="L534" i="40"/>
  <c r="L546" i="40"/>
  <c r="L558" i="40"/>
  <c r="H570" i="40"/>
  <c r="L570" i="40" s="1"/>
  <c r="P4" i="40"/>
  <c r="N2" i="40"/>
  <c r="T2" i="40"/>
  <c r="O4" i="40"/>
  <c r="R2" i="40"/>
  <c r="T2" i="35"/>
  <c r="Q2" i="35"/>
  <c r="R2" i="35"/>
  <c r="M2" i="40"/>
  <c r="O2" i="40"/>
  <c r="Q2" i="40"/>
  <c r="S2" i="40"/>
  <c r="N4" i="40"/>
  <c r="CL3" i="41"/>
  <c r="CJ3" i="41"/>
  <c r="CH3" i="41"/>
  <c r="CF3" i="41"/>
  <c r="CM3" i="41"/>
  <c r="CK3" i="41"/>
  <c r="CI3" i="41"/>
  <c r="CG3" i="41"/>
  <c r="CE3" i="41"/>
  <c r="IO1" i="41"/>
  <c r="HE1" i="41"/>
  <c r="HE2" i="41" s="1" a="1"/>
  <c r="FU1" i="41"/>
  <c r="EK1" i="41"/>
  <c r="EK2" i="41" s="1" a="1"/>
  <c r="JG1" i="41"/>
  <c r="HW1" i="41"/>
  <c r="HW2" i="41" a="1"/>
  <c r="GM1" i="41"/>
  <c r="FC1" i="41"/>
  <c r="FH2" i="41" s="1" a="1"/>
  <c r="DS1" i="41"/>
  <c r="DS2" i="41" s="1" a="1"/>
  <c r="GR2" i="41" a="1"/>
  <c r="GS6" i="41" s="1"/>
  <c r="GM2" i="41" a="1"/>
  <c r="GM2" i="41" s="1"/>
  <c r="GT2" i="41" s="1" a="1"/>
  <c r="GT2" i="41" s="1"/>
  <c r="JL2" i="41" a="1"/>
  <c r="JM16" i="41" s="1"/>
  <c r="JG2" i="41" a="1"/>
  <c r="JG2" i="41" s="1"/>
  <c r="FZ2" i="41" a="1"/>
  <c r="GA3" i="41" s="1"/>
  <c r="FU2" i="41" a="1"/>
  <c r="FU2" i="41" s="1"/>
  <c r="HJ2" i="41" a="1"/>
  <c r="HJ2" i="41" s="1"/>
  <c r="HP3" i="41" s="1"/>
  <c r="IO2" i="41" a="1"/>
  <c r="IO2" i="41"/>
  <c r="IT2" i="41" a="1"/>
  <c r="IT2" i="41" s="1"/>
  <c r="IZ3" i="41" s="1"/>
  <c r="CL4" i="41" s="1" a="1"/>
  <c r="CL4" i="41" s="1"/>
  <c r="IU5" i="41"/>
  <c r="H522" i="40"/>
  <c r="L522" i="40" s="1"/>
  <c r="CD29" i="41"/>
  <c r="CE17" i="41"/>
  <c r="CD49" i="41"/>
  <c r="CI17" i="41"/>
  <c r="CD69" i="41"/>
  <c r="CM17" i="41"/>
  <c r="CD44" i="41"/>
  <c r="CH17" i="41"/>
  <c r="CD64" i="41"/>
  <c r="CL17" i="41"/>
  <c r="CD3" i="41"/>
  <c r="CD17" i="41" s="1"/>
  <c r="CY1" i="41"/>
  <c r="CD39" i="41"/>
  <c r="CG17" i="41"/>
  <c r="CK17" i="41"/>
  <c r="CD59" i="41"/>
  <c r="CF17" i="41"/>
  <c r="CD34" i="41"/>
  <c r="CD54" i="41"/>
  <c r="CJ17" i="41"/>
  <c r="IU6" i="41"/>
  <c r="IU4" i="41"/>
  <c r="GA7" i="41"/>
  <c r="GA6" i="41"/>
  <c r="EQ8" i="41"/>
  <c r="JM13" i="41"/>
  <c r="JM7" i="41"/>
  <c r="JM14" i="41"/>
  <c r="GR2" i="41"/>
  <c r="GX3" i="41" s="1"/>
  <c r="CI4" i="41" s="1" a="1"/>
  <c r="CI4" i="41" s="1"/>
  <c r="CY3" i="42" a="1"/>
  <c r="DF5" i="42" s="1" a="1"/>
  <c r="DF5" i="42" s="1"/>
  <c r="FU2" i="42" a="1"/>
  <c r="DD3" i="41" a="1"/>
  <c r="CY3" i="41" a="1"/>
  <c r="CY3" i="41" s="1"/>
  <c r="DF3" i="41" s="1" a="1"/>
  <c r="DF3" i="41" s="1"/>
  <c r="F1130" i="3"/>
  <c r="E1130" i="3"/>
  <c r="E954" i="3"/>
  <c r="F954" i="3"/>
  <c r="E955" i="3"/>
  <c r="F955" i="3"/>
  <c r="M73" i="32"/>
  <c r="M173" i="32"/>
  <c r="M368" i="32"/>
  <c r="M238" i="32"/>
  <c r="E1179" i="3"/>
  <c r="E962" i="3"/>
  <c r="F691" i="3"/>
  <c r="E390" i="3"/>
  <c r="DE16" i="42"/>
  <c r="DE17" i="42"/>
  <c r="FU2" i="42"/>
  <c r="GB2" i="42" a="1"/>
  <c r="GB2" i="42" s="1"/>
  <c r="DE28" i="41"/>
  <c r="DE21" i="41"/>
  <c r="T446" i="32"/>
  <c r="S446" i="32"/>
  <c r="R446" i="32"/>
  <c r="B446" i="32"/>
  <c r="A446" i="32"/>
  <c r="T445" i="32"/>
  <c r="S445" i="32"/>
  <c r="R445" i="32"/>
  <c r="B445" i="32"/>
  <c r="A445" i="32"/>
  <c r="T444" i="32"/>
  <c r="S444" i="32"/>
  <c r="R444" i="32"/>
  <c r="B444" i="32"/>
  <c r="A444" i="32"/>
  <c r="T443" i="32"/>
  <c r="S443" i="32"/>
  <c r="R443" i="32"/>
  <c r="B443" i="32"/>
  <c r="A443" i="32"/>
  <c r="T442" i="32"/>
  <c r="S442" i="32"/>
  <c r="R442" i="32"/>
  <c r="B442" i="32"/>
  <c r="A442" i="32"/>
  <c r="T441" i="32"/>
  <c r="S441" i="32"/>
  <c r="R441" i="32"/>
  <c r="B441" i="32"/>
  <c r="A441" i="32"/>
  <c r="T434" i="32"/>
  <c r="S434" i="32"/>
  <c r="R434" i="32"/>
  <c r="B434" i="32"/>
  <c r="A434" i="32"/>
  <c r="T433" i="32"/>
  <c r="S433" i="32"/>
  <c r="R433" i="32"/>
  <c r="B433" i="32"/>
  <c r="A433" i="32"/>
  <c r="T432" i="32"/>
  <c r="S432" i="32"/>
  <c r="R432" i="32"/>
  <c r="B432" i="32"/>
  <c r="A432" i="32"/>
  <c r="T431" i="32"/>
  <c r="S431" i="32"/>
  <c r="R431" i="32"/>
  <c r="B431" i="32"/>
  <c r="A431" i="32"/>
  <c r="T430" i="32"/>
  <c r="S430" i="32"/>
  <c r="R430" i="32"/>
  <c r="B430" i="32"/>
  <c r="A430" i="32"/>
  <c r="T429" i="32"/>
  <c r="S429" i="32"/>
  <c r="R429" i="32"/>
  <c r="B429" i="32"/>
  <c r="CH20" i="42"/>
  <c r="A429" i="32"/>
  <c r="I287" i="32"/>
  <c r="M153" i="32"/>
  <c r="TR1" i="17"/>
  <c r="M146" i="32"/>
  <c r="TL1" i="17"/>
  <c r="M134" i="32"/>
  <c r="TF1" i="17"/>
  <c r="M127" i="32"/>
  <c r="SZ1" i="17"/>
  <c r="M116" i="32"/>
  <c r="ST1" i="17"/>
  <c r="M106" i="32"/>
  <c r="SN1" i="17"/>
  <c r="M100" i="32"/>
  <c r="SH1" i="17" s="1"/>
  <c r="M94" i="32"/>
  <c r="SB1" i="17"/>
  <c r="M87" i="32"/>
  <c r="RV1" i="17"/>
  <c r="I55" i="32"/>
  <c r="P4" i="27"/>
  <c r="O4" i="27"/>
  <c r="N4" i="27"/>
  <c r="T2" i="27"/>
  <c r="S2" i="27"/>
  <c r="R2" i="27"/>
  <c r="Q2" i="27"/>
  <c r="P2" i="27"/>
  <c r="O2" i="27"/>
  <c r="N2" i="27"/>
  <c r="M2" i="27"/>
  <c r="CJ20" i="42"/>
  <c r="CF20" i="42"/>
  <c r="CK20" i="42"/>
  <c r="CG20" i="42"/>
  <c r="CN18" i="45"/>
  <c r="CP18" i="45"/>
  <c r="CM18" i="45"/>
  <c r="CO18" i="45"/>
  <c r="CQ18" i="45"/>
  <c r="ED3" i="45" a="1"/>
  <c r="ED3" i="45" s="1"/>
  <c r="GF16" i="45" a="1"/>
  <c r="GF16" i="45" s="1"/>
  <c r="GF27" i="45" a="1"/>
  <c r="GF27" i="45" s="1"/>
  <c r="GF12" i="45" a="1"/>
  <c r="GF12" i="45" s="1"/>
  <c r="GF31" i="45" a="1"/>
  <c r="GF31" i="45" s="1"/>
  <c r="GF33" i="45" a="1"/>
  <c r="GF33" i="45" s="1"/>
  <c r="GF21" i="45" a="1"/>
  <c r="GF21" i="45" s="1"/>
  <c r="GF24" i="45" a="1"/>
  <c r="GF24" i="45" s="1"/>
  <c r="GF34" i="45" a="1"/>
  <c r="GF34" i="45" s="1"/>
  <c r="GF38" i="45" a="1"/>
  <c r="GF38" i="45" s="1"/>
  <c r="GF42" i="45" a="1"/>
  <c r="GF42" i="45" s="1"/>
  <c r="GF56" i="45" a="1"/>
  <c r="GF56" i="45" s="1"/>
  <c r="GF61" i="45" a="1"/>
  <c r="GF61" i="45" s="1"/>
  <c r="GF65" i="45" a="1"/>
  <c r="GF65" i="45" s="1"/>
  <c r="GF49" i="45" a="1"/>
  <c r="GF49" i="45" s="1"/>
  <c r="GF53" i="45" a="1"/>
  <c r="GF53" i="45" s="1"/>
  <c r="GF72" i="45" a="1"/>
  <c r="GF72" i="45" s="1"/>
  <c r="GF76" i="45" a="1"/>
  <c r="GF76" i="45" s="1"/>
  <c r="GF80" i="45" a="1"/>
  <c r="GF80" i="45" s="1"/>
  <c r="GF82" i="45" a="1"/>
  <c r="GF82" i="45" s="1"/>
  <c r="GF84" i="45" a="1"/>
  <c r="GF84" i="45" s="1"/>
  <c r="GF88" i="45" a="1"/>
  <c r="GF88" i="45" s="1"/>
  <c r="GF92" i="45" a="1"/>
  <c r="GF92" i="45"/>
  <c r="GF66" i="45" a="1"/>
  <c r="GF66" i="45" s="1"/>
  <c r="GF70" i="45" a="1"/>
  <c r="GF70" i="45"/>
  <c r="GF74" i="45" a="1"/>
  <c r="GF74" i="45"/>
  <c r="GF78" i="45" a="1"/>
  <c r="GF78" i="45"/>
  <c r="GF40" i="45" a="1"/>
  <c r="GF40" i="45" s="1"/>
  <c r="GF54" i="45" a="1"/>
  <c r="GF54" i="45" s="1"/>
  <c r="GF62" i="45" a="1"/>
  <c r="GF62" i="45" s="1"/>
  <c r="GF51" i="45" a="1"/>
  <c r="GF51" i="45" s="1"/>
  <c r="GF69" i="45" a="1"/>
  <c r="GF69" i="45"/>
  <c r="GF73" i="45" a="1"/>
  <c r="GF73" i="45"/>
  <c r="GF77" i="45" a="1"/>
  <c r="GF77" i="45"/>
  <c r="GF81" i="45" a="1"/>
  <c r="GF81" i="45"/>
  <c r="GF85" i="45" a="1"/>
  <c r="GF85" i="45"/>
  <c r="GF89" i="45" a="1"/>
  <c r="GF89" i="45"/>
  <c r="GF93" i="45" a="1"/>
  <c r="GF93" i="45"/>
  <c r="GF10" i="45" a="1"/>
  <c r="GF10" i="45" s="1"/>
  <c r="GF37" i="45" a="1"/>
  <c r="GF37" i="45" s="1"/>
  <c r="GF36" i="45" a="1"/>
  <c r="GF36" i="45" s="1"/>
  <c r="GF59" i="45" a="1"/>
  <c r="GF59" i="45" s="1"/>
  <c r="GF55" i="45" a="1"/>
  <c r="GF55" i="45" s="1"/>
  <c r="GF68" i="45" a="1"/>
  <c r="GF68" i="45" s="1"/>
  <c r="GF75" i="45" a="1"/>
  <c r="GF75" i="45"/>
  <c r="GF79" i="45" a="1"/>
  <c r="GF79" i="45"/>
  <c r="GF83" i="45" a="1"/>
  <c r="GF83" i="45"/>
  <c r="GF87" i="45" a="1"/>
  <c r="GF87" i="45"/>
  <c r="GF91" i="45" a="1"/>
  <c r="GF91" i="45"/>
  <c r="GF64" i="45" a="1"/>
  <c r="GF64" i="45" s="1"/>
  <c r="GF71" i="45" a="1"/>
  <c r="GF71" i="45"/>
  <c r="GF86" i="45" a="1"/>
  <c r="GF86" i="45"/>
  <c r="GF90" i="45" a="1"/>
  <c r="GF90" i="45"/>
  <c r="GF94" i="45" a="1"/>
  <c r="GF94" i="45"/>
  <c r="GF9" i="45" a="1"/>
  <c r="GF9" i="45" s="1"/>
  <c r="GF23" i="45" a="1"/>
  <c r="GF23" i="45" s="1"/>
  <c r="GF14" i="45" a="1"/>
  <c r="GF14" i="45" s="1"/>
  <c r="GF18" i="45" a="1"/>
  <c r="GF18" i="45" s="1"/>
  <c r="GF20" i="45" a="1"/>
  <c r="GF20" i="45" s="1"/>
  <c r="GF28" i="45" a="1"/>
  <c r="GF28" i="45" s="1"/>
  <c r="GF32" i="45" a="1"/>
  <c r="GF32" i="45" s="1"/>
  <c r="GF46" i="45" a="1"/>
  <c r="GF46" i="45" s="1"/>
  <c r="GF50" i="45" a="1"/>
  <c r="GF50" i="45" s="1"/>
  <c r="GF57" i="45" a="1"/>
  <c r="GF57" i="45" s="1"/>
  <c r="GF41" i="45" a="1"/>
  <c r="GF41" i="45" s="1"/>
  <c r="GF45" i="45" a="1"/>
  <c r="GF45" i="45" s="1"/>
  <c r="GF13" i="45" a="1"/>
  <c r="GF13" i="45" s="1"/>
  <c r="GF29" i="45" a="1"/>
  <c r="GF29" i="45" s="1"/>
  <c r="GF15" i="45" a="1"/>
  <c r="GF15" i="45" s="1"/>
  <c r="GF11" i="45" a="1"/>
  <c r="GF11" i="45" s="1"/>
  <c r="GF39" i="45" a="1"/>
  <c r="GF39" i="45" s="1"/>
  <c r="GF19" i="45" a="1"/>
  <c r="GF19" i="45" s="1"/>
  <c r="GF22" i="45" a="1"/>
  <c r="GF22" i="45" s="1"/>
  <c r="GF26" i="45" a="1"/>
  <c r="GF26" i="45" s="1"/>
  <c r="GF48" i="45" a="1"/>
  <c r="GF48" i="45" s="1"/>
  <c r="GF43" i="45" a="1"/>
  <c r="GF43" i="45" s="1"/>
  <c r="GF58" i="45" a="1"/>
  <c r="GF58" i="45" s="1"/>
  <c r="GF35" i="45" a="1"/>
  <c r="GF35" i="45" s="1"/>
  <c r="GF25" i="45" a="1"/>
  <c r="GF25" i="45" s="1"/>
  <c r="GF17" i="45" a="1"/>
  <c r="GF17" i="45" s="1"/>
  <c r="GF30" i="45" a="1"/>
  <c r="GF30" i="45" s="1"/>
  <c r="GF44" i="45" a="1"/>
  <c r="GF44" i="45" s="1"/>
  <c r="GF52" i="45" a="1"/>
  <c r="GF52" i="45" s="1"/>
  <c r="GF47" i="45" a="1"/>
  <c r="GF47" i="45" s="1"/>
  <c r="GF60" i="45" a="1"/>
  <c r="GF60" i="45" s="1"/>
  <c r="GF63" i="45" a="1"/>
  <c r="GF63" i="45" s="1"/>
  <c r="GF67" i="45" a="1"/>
  <c r="GF67" i="45" s="1"/>
  <c r="FN3" i="45" a="1"/>
  <c r="FN3" i="45" s="1"/>
  <c r="GF8" i="45" a="1"/>
  <c r="GF8" i="45" s="1"/>
  <c r="GF7" i="45" a="1"/>
  <c r="GF7" i="45" s="1"/>
  <c r="GF3" i="45" a="1"/>
  <c r="GF3" i="45" s="1"/>
  <c r="EV3" i="45" a="1"/>
  <c r="EV3" i="45" s="1"/>
  <c r="DJ4" i="45" a="1"/>
  <c r="DJ4" i="45" s="1"/>
  <c r="DJ3" i="45" a="1"/>
  <c r="DJ3" i="45" s="1"/>
  <c r="EV2" i="45" a="1"/>
  <c r="EV2" i="45" s="1"/>
  <c r="CH32" i="45"/>
  <c r="CH37" i="45"/>
  <c r="CH42" i="45"/>
  <c r="CQ19" i="45"/>
  <c r="CO19" i="45"/>
  <c r="CP19" i="45"/>
  <c r="CN19" i="45"/>
  <c r="CM19" i="45"/>
  <c r="CH27" i="45"/>
  <c r="CV1" i="45"/>
  <c r="CH47" i="45"/>
  <c r="C6" i="3"/>
  <c r="C5" i="3"/>
  <c r="B1107" i="3"/>
  <c r="B1105" i="3"/>
  <c r="B1089" i="3"/>
  <c r="B1073" i="3"/>
  <c r="B1057" i="3"/>
  <c r="B1040" i="3"/>
  <c r="F950" i="3"/>
  <c r="E950" i="3"/>
  <c r="F949" i="3"/>
  <c r="E949" i="3"/>
  <c r="F948" i="3"/>
  <c r="E948" i="3"/>
  <c r="F947" i="3"/>
  <c r="E947" i="3"/>
  <c r="F946" i="3"/>
  <c r="E946" i="3"/>
  <c r="F945" i="3"/>
  <c r="E945" i="3"/>
  <c r="F944" i="3"/>
  <c r="E944" i="3"/>
  <c r="F943" i="3"/>
  <c r="E943" i="3"/>
  <c r="F929" i="3"/>
  <c r="E929" i="3"/>
  <c r="B874" i="3"/>
  <c r="B859" i="3"/>
  <c r="B843" i="3"/>
  <c r="B827" i="3"/>
  <c r="B811" i="3"/>
  <c r="B795" i="3"/>
  <c r="B779" i="3"/>
  <c r="B762" i="3"/>
  <c r="B604" i="3"/>
  <c r="B588" i="3"/>
  <c r="B572" i="3"/>
  <c r="B557" i="3"/>
  <c r="B541" i="3"/>
  <c r="B525" i="3"/>
  <c r="B509" i="3"/>
  <c r="B493" i="3"/>
  <c r="B477" i="3"/>
  <c r="B460" i="3"/>
  <c r="A2" i="8"/>
  <c r="N5" i="3" a="1"/>
  <c r="N5" i="3" s="1"/>
  <c r="A7" i="1"/>
  <c r="DF4" i="42" a="1"/>
  <c r="DF4" i="42"/>
  <c r="ER9" i="42" a="1"/>
  <c r="ER9" i="42"/>
  <c r="HL24" i="42" a="1"/>
  <c r="HL24" i="42"/>
  <c r="ER7" i="42" a="1"/>
  <c r="ER7" i="42"/>
  <c r="GB8" i="42" a="1"/>
  <c r="GB8" i="42"/>
  <c r="HL25" i="42" a="1"/>
  <c r="HL25" i="42"/>
  <c r="ER8" i="42" a="1"/>
  <c r="ER8" i="42"/>
  <c r="FJ13" i="42" a="1"/>
  <c r="FJ13" i="42"/>
  <c r="HL3" i="42" a="1"/>
  <c r="HL3" i="42"/>
  <c r="ID4" i="42" a="1"/>
  <c r="ID4" i="42" s="1"/>
  <c r="FJ7" i="42" a="1"/>
  <c r="FJ7" i="42"/>
  <c r="FJ3" i="42" a="1"/>
  <c r="FJ3" i="42"/>
  <c r="GB4" i="42" a="1"/>
  <c r="GB4" i="42"/>
  <c r="HL4" i="42" a="1"/>
  <c r="HL4" i="42"/>
  <c r="ID5" i="42" a="1"/>
  <c r="ID5" i="42" s="1"/>
  <c r="FJ10" i="42" a="1"/>
  <c r="FJ10" i="42"/>
  <c r="FJ9" i="42" a="1"/>
  <c r="FJ9" i="42"/>
  <c r="ER5" i="42" a="1"/>
  <c r="ER5" i="42"/>
  <c r="GB5" i="42" a="1"/>
  <c r="GB5" i="42"/>
  <c r="ER6" i="42" a="1"/>
  <c r="ER6" i="42"/>
  <c r="ID3" i="42" a="1"/>
  <c r="ID3" i="42" s="1"/>
  <c r="FJ4" i="42" a="1"/>
  <c r="FJ4" i="42"/>
  <c r="ER3" i="42" a="1"/>
  <c r="ER3" i="42"/>
  <c r="FJ12" i="42" a="1"/>
  <c r="FJ12" i="42"/>
  <c r="FJ11" i="42" a="1"/>
  <c r="FJ11" i="42"/>
  <c r="GB3" i="42" a="1"/>
  <c r="GB3" i="42"/>
  <c r="ER4" i="42" a="1"/>
  <c r="ER4" i="42"/>
  <c r="FJ6" i="42" a="1"/>
  <c r="FJ6" i="42"/>
  <c r="ID6" i="42" a="1"/>
  <c r="ID6" i="42" s="1"/>
  <c r="FJ8" i="42" a="1"/>
  <c r="FJ8" i="42"/>
  <c r="FJ5" i="42" a="1"/>
  <c r="FJ5" i="42"/>
  <c r="GB6" i="42" a="1"/>
  <c r="GB6" i="42"/>
  <c r="M5" i="3" a="1"/>
  <c r="M5" i="3" s="1"/>
  <c r="D50" i="16"/>
  <c r="DF4" i="41" a="1"/>
  <c r="DF4" i="41"/>
  <c r="GT4" i="41" a="1"/>
  <c r="GT4" i="41"/>
  <c r="JN11" i="41" a="1"/>
  <c r="JN11" i="41"/>
  <c r="GT6" i="41" a="1"/>
  <c r="GT6" i="41"/>
  <c r="JN8" i="41" a="1"/>
  <c r="JN8" i="41"/>
  <c r="GB4" i="41" a="1"/>
  <c r="GB4" i="41"/>
  <c r="JN6" i="41" a="1"/>
  <c r="JN6" i="41"/>
  <c r="GB3" i="41" a="1"/>
  <c r="GB3" i="41"/>
  <c r="JN5" i="41" a="1"/>
  <c r="JN5" i="41"/>
  <c r="GB5" i="41" a="1"/>
  <c r="GB5" i="41"/>
  <c r="JN9" i="41" a="1"/>
  <c r="JN9" i="41"/>
  <c r="HL6" i="41" a="1"/>
  <c r="HL6" i="41"/>
  <c r="DF24" i="41" a="1"/>
  <c r="DF24" i="41"/>
  <c r="GB6" i="41" a="1"/>
  <c r="GB6" i="41" s="1"/>
  <c r="JN13" i="41" a="1"/>
  <c r="JN13" i="41" s="1"/>
  <c r="HL4" i="41" a="1"/>
  <c r="HL4" i="41" s="1"/>
  <c r="IV6" i="41" a="1"/>
  <c r="IV6" i="41" s="1"/>
  <c r="HL5" i="41" a="1"/>
  <c r="HL5" i="41" s="1"/>
  <c r="JN12" i="41" a="1"/>
  <c r="JN12" i="41" s="1"/>
  <c r="IV4" i="41" a="1"/>
  <c r="IV4" i="41" s="1"/>
  <c r="DF5" i="41" a="1"/>
  <c r="DF5" i="41" s="1"/>
  <c r="HL3" i="41" a="1"/>
  <c r="HL3" i="41" s="1"/>
  <c r="JN14" i="41" a="1"/>
  <c r="JN14" i="41" s="1"/>
  <c r="IV5" i="41" a="1"/>
  <c r="IV5" i="41" s="1"/>
  <c r="GT3" i="41" a="1"/>
  <c r="GT3" i="41" s="1"/>
  <c r="JN3" i="41" a="1"/>
  <c r="JN3" i="41" s="1"/>
  <c r="IV3" i="41" a="1"/>
  <c r="IV3" i="41" s="1"/>
  <c r="GT5" i="41" a="1"/>
  <c r="GT5" i="41" s="1"/>
  <c r="JN7" i="41" a="1"/>
  <c r="JN7" i="41" s="1"/>
  <c r="DF23" i="41" a="1"/>
  <c r="DF23" i="41" s="1"/>
  <c r="DF22" i="41" a="1"/>
  <c r="DF22" i="41" s="1"/>
  <c r="B104" i="16"/>
  <c r="HL16" i="42" a="1"/>
  <c r="HL16" i="42" s="1"/>
  <c r="HL15" i="42" a="1"/>
  <c r="HL15" i="42" s="1"/>
  <c r="HL19" i="42" a="1"/>
  <c r="HL19" i="42" s="1"/>
  <c r="GT16" i="42" a="1"/>
  <c r="GT16" i="42" s="1"/>
  <c r="GT19" i="42" a="1"/>
  <c r="GT19" i="42" s="1"/>
  <c r="HL9" i="42" a="1"/>
  <c r="HL9" i="42" s="1"/>
  <c r="HL6" i="42" a="1"/>
  <c r="HL6" i="42" s="1"/>
  <c r="HL5" i="42" a="1"/>
  <c r="HL5" i="42" s="1"/>
  <c r="GT14" i="42" a="1"/>
  <c r="GT14" i="42" s="1"/>
  <c r="GT18" i="42" a="1"/>
  <c r="GT18" i="42" s="1"/>
  <c r="HL7" i="42" a="1"/>
  <c r="HL7" i="42" s="1"/>
  <c r="HL13" i="42" a="1"/>
  <c r="HL13" i="42" s="1"/>
  <c r="HL17" i="42" a="1"/>
  <c r="HL17" i="42" s="1"/>
  <c r="HL23" i="42" a="1"/>
  <c r="HL23" i="42" s="1"/>
  <c r="HL11" i="42" a="1"/>
  <c r="HL11" i="42" s="1"/>
  <c r="GT17" i="42" a="1"/>
  <c r="GT17" i="42" s="1"/>
  <c r="HL22" i="42" a="1"/>
  <c r="HL22" i="42" s="1"/>
  <c r="HL10" i="42" a="1"/>
  <c r="HL10" i="42" s="1"/>
  <c r="CD65" i="42"/>
  <c r="CD66" i="42" s="1"/>
  <c r="GB7" i="42" a="1"/>
  <c r="GB7" i="42" s="1"/>
  <c r="DF17" i="42" a="1"/>
  <c r="DF17" i="42" s="1"/>
  <c r="DF14" i="42" a="1"/>
  <c r="DF14" i="42" s="1"/>
  <c r="DF15" i="42" a="1"/>
  <c r="DF15" i="42" s="1"/>
  <c r="DF13" i="42" a="1"/>
  <c r="DF13" i="42" s="1"/>
  <c r="DF10" i="42" a="1"/>
  <c r="DF10" i="42" s="1"/>
  <c r="DF11" i="42" a="1"/>
  <c r="DF11" i="42" s="1"/>
  <c r="DF16" i="42" a="1"/>
  <c r="DF16" i="42" s="1"/>
  <c r="DF9" i="42" a="1"/>
  <c r="DF9" i="42" s="1"/>
  <c r="DF8" i="42" a="1"/>
  <c r="DF8" i="42" s="1"/>
  <c r="DF7" i="42" a="1"/>
  <c r="DF7" i="42" s="1"/>
  <c r="DF12" i="42" a="1"/>
  <c r="DF12" i="42" s="1"/>
  <c r="DF6" i="42" a="1"/>
  <c r="DF6" i="42" s="1"/>
  <c r="JN10" i="41" a="1"/>
  <c r="JN10" i="41" s="1"/>
  <c r="JN15" i="41" a="1"/>
  <c r="JN15" i="41" s="1"/>
  <c r="JN16" i="41" a="1"/>
  <c r="JN16" i="41" s="1"/>
  <c r="JN4" i="41" a="1"/>
  <c r="JN4" i="41" s="1"/>
  <c r="GB7" i="41" a="1"/>
  <c r="GB7" i="41" s="1"/>
  <c r="DF7" i="41" a="1"/>
  <c r="DF7" i="41" s="1"/>
  <c r="DF25" i="41" a="1"/>
  <c r="DF25" i="41" s="1"/>
  <c r="DF20" i="41" a="1"/>
  <c r="DF20" i="41" s="1"/>
  <c r="DF13" i="41" a="1"/>
  <c r="DF13" i="41" s="1"/>
  <c r="DF10" i="41" a="1"/>
  <c r="DF10" i="41" s="1"/>
  <c r="DF29" i="41" a="1"/>
  <c r="DF29" i="41" s="1"/>
  <c r="DF19" i="41" a="1"/>
  <c r="DF19" i="41" s="1"/>
  <c r="DF16" i="41" a="1"/>
  <c r="DF16" i="41" s="1"/>
  <c r="DF9" i="41" a="1"/>
  <c r="DF9" i="41" s="1"/>
  <c r="DF27" i="41" a="1"/>
  <c r="DF27" i="41" s="1"/>
  <c r="DF26" i="41" a="1"/>
  <c r="DF26" i="41" s="1"/>
  <c r="DF15" i="41" a="1"/>
  <c r="DF15" i="41" s="1"/>
  <c r="DF12" i="41" a="1"/>
  <c r="DF12" i="41" s="1"/>
  <c r="DF6" i="41" a="1"/>
  <c r="DF6" i="41" s="1"/>
  <c r="DF21" i="41" a="1"/>
  <c r="DF21" i="41" s="1"/>
  <c r="DF18" i="41" a="1"/>
  <c r="DF18" i="41" s="1"/>
  <c r="DF11" i="41" a="1"/>
  <c r="DF11" i="41" s="1"/>
  <c r="DF8" i="41" a="1"/>
  <c r="DF8" i="41" s="1"/>
  <c r="DF28" i="41" a="1"/>
  <c r="DF28" i="41" s="1"/>
  <c r="DF17" i="41" a="1"/>
  <c r="DF17" i="41" s="1"/>
  <c r="DF14" i="41" a="1"/>
  <c r="DF14" i="41" s="1"/>
  <c r="E27" i="1"/>
  <c r="HL21" i="42" a="1"/>
  <c r="HL21" i="42"/>
  <c r="HL12" i="42" a="1"/>
  <c r="HL12" i="42"/>
  <c r="HL20" i="42" a="1"/>
  <c r="HL20" i="42"/>
  <c r="HL8" i="42" a="1"/>
  <c r="HL8" i="42"/>
  <c r="HL14" i="42" a="1"/>
  <c r="HL14" i="42"/>
  <c r="HL18" i="42" a="1"/>
  <c r="HL18" i="42"/>
  <c r="ID7" i="42" a="1"/>
  <c r="ID7" i="42" s="1"/>
  <c r="GT15" i="42" a="1"/>
  <c r="GT15" i="42"/>
  <c r="D52" i="16"/>
  <c r="D51" i="16"/>
  <c r="CD37" i="41"/>
  <c r="CD42" i="41"/>
  <c r="CD52" i="41"/>
  <c r="CD32" i="41"/>
  <c r="ER2" i="42" a="1"/>
  <c r="ER2" i="42" s="1"/>
  <c r="CD37" i="42"/>
  <c r="CD27" i="41"/>
  <c r="CR1" i="41"/>
  <c r="CD47" i="41"/>
  <c r="CD70" i="42"/>
  <c r="CD71" i="42" s="1"/>
  <c r="B114" i="3"/>
  <c r="B130" i="3"/>
  <c r="C402" i="1"/>
  <c r="C293" i="1"/>
  <c r="E576" i="1"/>
  <c r="E560" i="1"/>
  <c r="E544" i="1"/>
  <c r="E375" i="1"/>
  <c r="LF2" i="17"/>
  <c r="E363" i="1"/>
  <c r="E351" i="1"/>
  <c r="E339" i="1"/>
  <c r="JY1" i="17" s="1"/>
  <c r="E327" i="1"/>
  <c r="E238" i="1"/>
  <c r="E224" i="1"/>
  <c r="E210" i="1"/>
  <c r="FQ2" i="17" s="1"/>
  <c r="E194" i="1"/>
  <c r="E178" i="1"/>
  <c r="E162" i="1"/>
  <c r="E145" i="1"/>
  <c r="E418" i="1" s="1"/>
  <c r="E129" i="1"/>
  <c r="E113" i="1"/>
  <c r="CQ2" i="17" s="1"/>
  <c r="E97" i="1"/>
  <c r="E81" i="1"/>
  <c r="E69" i="1"/>
  <c r="E57" i="1"/>
  <c r="AU2" i="17" s="1"/>
  <c r="H57" i="1"/>
  <c r="E45" i="1"/>
  <c r="AJ2" i="17" s="1"/>
  <c r="G33" i="13"/>
  <c r="C382" i="3"/>
  <c r="C380" i="3"/>
  <c r="LE1" i="17"/>
  <c r="LD1" i="17"/>
  <c r="LB1" i="17"/>
  <c r="LC1" i="17"/>
  <c r="LA1" i="17"/>
  <c r="KY1" i="17"/>
  <c r="KZ1" i="17"/>
  <c r="KX1" i="17"/>
  <c r="A1" i="17"/>
  <c r="T2" i="1"/>
  <c r="Q2" i="1"/>
  <c r="S2" i="1"/>
  <c r="R2" i="1"/>
  <c r="C367" i="3"/>
  <c r="Q128" i="15"/>
  <c r="Q129" i="15"/>
  <c r="Q130" i="15"/>
  <c r="Q131" i="15"/>
  <c r="Q132" i="15"/>
  <c r="F132" i="15"/>
  <c r="F131" i="15"/>
  <c r="F130" i="15"/>
  <c r="F129" i="15"/>
  <c r="F128" i="15"/>
  <c r="D132" i="15"/>
  <c r="D131" i="15"/>
  <c r="D130" i="15"/>
  <c r="D129" i="15"/>
  <c r="D128" i="15"/>
  <c r="B129" i="15"/>
  <c r="B130" i="15"/>
  <c r="B131" i="15"/>
  <c r="B132" i="15"/>
  <c r="B128" i="15"/>
  <c r="B263" i="3"/>
  <c r="D189" i="16"/>
  <c r="D188" i="16"/>
  <c r="D185" i="16"/>
  <c r="F101" i="13"/>
  <c r="D101" i="13"/>
  <c r="I101" i="13" s="1"/>
  <c r="F150" i="13"/>
  <c r="D150" i="13"/>
  <c r="I150" i="13"/>
  <c r="LP1" i="17"/>
  <c r="LO1" i="17"/>
  <c r="LN1" i="17"/>
  <c r="LM1" i="17"/>
  <c r="LL1" i="17"/>
  <c r="LK1" i="17"/>
  <c r="LJ1" i="17"/>
  <c r="LI1" i="17"/>
  <c r="E303" i="1"/>
  <c r="IR1" i="17" s="1"/>
  <c r="E460" i="1"/>
  <c r="C462" i="1" s="1"/>
  <c r="D29" i="16"/>
  <c r="G29" i="13"/>
  <c r="C368" i="3"/>
  <c r="B162" i="3"/>
  <c r="E290" i="1"/>
  <c r="C420" i="1"/>
  <c r="B291" i="3"/>
  <c r="B285" i="3"/>
  <c r="B284" i="3"/>
  <c r="B283" i="3"/>
  <c r="B274" i="3"/>
  <c r="C247" i="3"/>
  <c r="C316" i="3"/>
  <c r="C315" i="3"/>
  <c r="C314" i="3"/>
  <c r="C312" i="3"/>
  <c r="C310" i="3"/>
  <c r="C309" i="3"/>
  <c r="C308" i="3"/>
  <c r="C307" i="3"/>
  <c r="C306" i="3"/>
  <c r="C304" i="3"/>
  <c r="B302" i="3"/>
  <c r="C300" i="3"/>
  <c r="C299" i="3"/>
  <c r="C297" i="3"/>
  <c r="C296" i="3"/>
  <c r="C294" i="3"/>
  <c r="C292" i="3"/>
  <c r="C291" i="3"/>
  <c r="C290" i="3"/>
  <c r="C288" i="3"/>
  <c r="C287" i="3"/>
  <c r="C285" i="3"/>
  <c r="C284" i="3"/>
  <c r="C283" i="3"/>
  <c r="C281" i="3"/>
  <c r="C280" i="3"/>
  <c r="C278" i="3"/>
  <c r="C277" i="3"/>
  <c r="C276" i="3"/>
  <c r="C275" i="3"/>
  <c r="C274" i="3"/>
  <c r="C272" i="3"/>
  <c r="C271" i="3"/>
  <c r="B269" i="3"/>
  <c r="C267" i="3"/>
  <c r="C265" i="3"/>
  <c r="C263" i="3"/>
  <c r="C262" i="3"/>
  <c r="C260" i="3"/>
  <c r="C258" i="3"/>
  <c r="C257" i="3"/>
  <c r="C256" i="3"/>
  <c r="C255" i="3"/>
  <c r="C253" i="3"/>
  <c r="C252" i="3"/>
  <c r="C250" i="3"/>
  <c r="C248" i="3"/>
  <c r="C246" i="3"/>
  <c r="C245" i="3"/>
  <c r="C244" i="3"/>
  <c r="C242" i="3"/>
  <c r="C240" i="3"/>
  <c r="C239" i="3"/>
  <c r="B235" i="3"/>
  <c r="C237" i="3"/>
  <c r="Q37" i="15"/>
  <c r="H203" i="15"/>
  <c r="F15" i="13"/>
  <c r="Q133" i="15"/>
  <c r="Q134" i="15"/>
  <c r="Q135" i="15"/>
  <c r="Q136" i="15"/>
  <c r="Q137" i="15"/>
  <c r="F137" i="15"/>
  <c r="F136" i="15"/>
  <c r="F135" i="15"/>
  <c r="F134" i="15"/>
  <c r="F133" i="15"/>
  <c r="D137" i="15"/>
  <c r="D136" i="15"/>
  <c r="D135" i="15"/>
  <c r="D134" i="15"/>
  <c r="D133" i="15"/>
  <c r="B134" i="15"/>
  <c r="B135" i="15"/>
  <c r="B136" i="15"/>
  <c r="B137" i="15"/>
  <c r="B133" i="15"/>
  <c r="F12" i="13"/>
  <c r="D12" i="13"/>
  <c r="I12" i="13" s="1"/>
  <c r="E399" i="1"/>
  <c r="MB2" i="17" s="1"/>
  <c r="E530" i="1"/>
  <c r="G66" i="13" s="1"/>
  <c r="C132" i="16"/>
  <c r="B132" i="16"/>
  <c r="B281" i="3" s="1"/>
  <c r="C130" i="16"/>
  <c r="O1" i="17"/>
  <c r="P1" i="17"/>
  <c r="Q1" i="17"/>
  <c r="R1" i="17"/>
  <c r="S1" i="17"/>
  <c r="T1" i="17"/>
  <c r="U1" i="17"/>
  <c r="V1" i="17"/>
  <c r="Z1" i="17"/>
  <c r="AA1" i="17"/>
  <c r="AB1" i="17"/>
  <c r="AC1" i="17"/>
  <c r="AD1" i="17"/>
  <c r="AE1" i="17"/>
  <c r="AF1" i="17"/>
  <c r="AG1" i="17"/>
  <c r="AH1" i="17"/>
  <c r="AI1" i="17"/>
  <c r="AM1" i="17"/>
  <c r="AN1" i="17"/>
  <c r="AO1" i="17"/>
  <c r="AP1" i="17"/>
  <c r="AQ1" i="17"/>
  <c r="AR1" i="17"/>
  <c r="AS1" i="17"/>
  <c r="AT1" i="17"/>
  <c r="AX1" i="17"/>
  <c r="AY1" i="17"/>
  <c r="AZ1" i="17"/>
  <c r="BA1" i="17"/>
  <c r="BB1" i="17"/>
  <c r="BC1" i="17"/>
  <c r="BD1" i="17"/>
  <c r="BE1" i="17"/>
  <c r="BI1" i="17"/>
  <c r="BJ1" i="17"/>
  <c r="BK1" i="17"/>
  <c r="BL1" i="17"/>
  <c r="BM1" i="17"/>
  <c r="BN1" i="17"/>
  <c r="BO1" i="17"/>
  <c r="BP1" i="17"/>
  <c r="BT1" i="17"/>
  <c r="BU1" i="17"/>
  <c r="BV1" i="17"/>
  <c r="BW1" i="17"/>
  <c r="BX1" i="17"/>
  <c r="BY1" i="17"/>
  <c r="BZ1" i="17"/>
  <c r="CA1" i="17"/>
  <c r="CB1" i="17"/>
  <c r="CC1" i="17"/>
  <c r="CG1" i="17"/>
  <c r="CH1" i="17"/>
  <c r="CI1" i="17"/>
  <c r="CJ1" i="17"/>
  <c r="CK1" i="17"/>
  <c r="CL1" i="17"/>
  <c r="CM1" i="17"/>
  <c r="CN1" i="17"/>
  <c r="CO1" i="17"/>
  <c r="CP1" i="17"/>
  <c r="CT1" i="17"/>
  <c r="CU1" i="17"/>
  <c r="CV1" i="17"/>
  <c r="CW1" i="17"/>
  <c r="CX1" i="17"/>
  <c r="CY1" i="17"/>
  <c r="CZ1" i="17"/>
  <c r="DA1" i="17"/>
  <c r="DB1" i="17"/>
  <c r="DC1" i="17"/>
  <c r="DG1" i="17"/>
  <c r="DH1" i="17"/>
  <c r="DI1" i="17"/>
  <c r="DJ1" i="17"/>
  <c r="DK1" i="17"/>
  <c r="DL1" i="17"/>
  <c r="DM1" i="17"/>
  <c r="DN1" i="17"/>
  <c r="DO1" i="17"/>
  <c r="DP1" i="17"/>
  <c r="DT1" i="17"/>
  <c r="DU1" i="17"/>
  <c r="DV1" i="17"/>
  <c r="DW1" i="17"/>
  <c r="DX1" i="17"/>
  <c r="DY1" i="17"/>
  <c r="DZ1" i="17"/>
  <c r="EA1" i="17"/>
  <c r="EB1" i="17"/>
  <c r="EC1" i="17"/>
  <c r="EG1" i="17"/>
  <c r="EH1" i="17"/>
  <c r="EI1" i="17"/>
  <c r="EJ1" i="17"/>
  <c r="EK1" i="17"/>
  <c r="EL1" i="17"/>
  <c r="EM1" i="17"/>
  <c r="EN1" i="17"/>
  <c r="EO1" i="17"/>
  <c r="EP1" i="17"/>
  <c r="ET1" i="17"/>
  <c r="EU1" i="17"/>
  <c r="EV1" i="17"/>
  <c r="EW1" i="17"/>
  <c r="EX1" i="17"/>
  <c r="EY1" i="17"/>
  <c r="EZ1" i="17"/>
  <c r="FA1" i="17"/>
  <c r="FB1" i="17"/>
  <c r="FC1" i="17"/>
  <c r="FG1" i="17"/>
  <c r="FH1" i="17"/>
  <c r="FI1" i="17"/>
  <c r="FJ1" i="17"/>
  <c r="FK1" i="17"/>
  <c r="FL1" i="17"/>
  <c r="FM1" i="17"/>
  <c r="FN1" i="17"/>
  <c r="FO1" i="17"/>
  <c r="FP1" i="17"/>
  <c r="FT1" i="17"/>
  <c r="FU1" i="17"/>
  <c r="FV1" i="17"/>
  <c r="FW1" i="17"/>
  <c r="FX1" i="17"/>
  <c r="FY1" i="17"/>
  <c r="FZ1" i="17"/>
  <c r="GA1" i="17"/>
  <c r="GB1" i="17"/>
  <c r="GF1" i="17"/>
  <c r="GG1" i="17"/>
  <c r="GH1" i="17"/>
  <c r="GI1" i="17"/>
  <c r="GJ1" i="17"/>
  <c r="GK1" i="17"/>
  <c r="GL1" i="17"/>
  <c r="GM1" i="17"/>
  <c r="GN1" i="17"/>
  <c r="GR1" i="17"/>
  <c r="GS1" i="17"/>
  <c r="GT1" i="17"/>
  <c r="GU1" i="17"/>
  <c r="GV1" i="17"/>
  <c r="GW1" i="17"/>
  <c r="GX1" i="17"/>
  <c r="GY1" i="17"/>
  <c r="HC1" i="17"/>
  <c r="HD1" i="17"/>
  <c r="HE1" i="17"/>
  <c r="HF1" i="17"/>
  <c r="HG1" i="17"/>
  <c r="HH1" i="17"/>
  <c r="HI1" i="17"/>
  <c r="HJ1" i="17"/>
  <c r="HN1" i="17"/>
  <c r="HO1" i="17"/>
  <c r="HP1" i="17"/>
  <c r="HQ1" i="17"/>
  <c r="HR1" i="17"/>
  <c r="HS1" i="17"/>
  <c r="HT1" i="17"/>
  <c r="HU1" i="17"/>
  <c r="HY1" i="17"/>
  <c r="HZ1" i="17"/>
  <c r="IA1" i="17"/>
  <c r="IB1" i="17"/>
  <c r="IC1" i="17"/>
  <c r="ID1" i="17"/>
  <c r="IE1" i="17"/>
  <c r="IF1" i="17"/>
  <c r="IJ1" i="17"/>
  <c r="IK1" i="17"/>
  <c r="IL1" i="17"/>
  <c r="IM1" i="17"/>
  <c r="IN1" i="17"/>
  <c r="IO1" i="17"/>
  <c r="IP1" i="17"/>
  <c r="IQ1" i="17"/>
  <c r="IU1" i="17"/>
  <c r="IV1" i="17"/>
  <c r="IW1" i="17"/>
  <c r="IX1" i="17"/>
  <c r="IY1" i="17"/>
  <c r="IZ1" i="17"/>
  <c r="JA1" i="17"/>
  <c r="JB1" i="17"/>
  <c r="JF1" i="17"/>
  <c r="JG1" i="17"/>
  <c r="JH1" i="17"/>
  <c r="JI1" i="17"/>
  <c r="JJ1" i="17"/>
  <c r="JK1" i="17"/>
  <c r="JL1" i="17"/>
  <c r="JM1" i="17"/>
  <c r="JQ1" i="17"/>
  <c r="JR1" i="17"/>
  <c r="JS1" i="17"/>
  <c r="JT1" i="17"/>
  <c r="JU1" i="17"/>
  <c r="JV1" i="17"/>
  <c r="JW1" i="17"/>
  <c r="JX1" i="17"/>
  <c r="KB1" i="17"/>
  <c r="KC1" i="17"/>
  <c r="KD1" i="17"/>
  <c r="KE1" i="17"/>
  <c r="KF1" i="17"/>
  <c r="KG1" i="17"/>
  <c r="KH1" i="17"/>
  <c r="KI1" i="17"/>
  <c r="KM1" i="17"/>
  <c r="KN1" i="17"/>
  <c r="KO1" i="17"/>
  <c r="KP1" i="17"/>
  <c r="KQ1" i="17"/>
  <c r="KR1" i="17"/>
  <c r="KS1" i="17"/>
  <c r="KT1" i="17"/>
  <c r="LT1" i="17"/>
  <c r="LU1" i="17"/>
  <c r="LV1" i="17"/>
  <c r="LW1" i="17"/>
  <c r="LX1" i="17"/>
  <c r="LY1" i="17"/>
  <c r="LZ1" i="17"/>
  <c r="MA1" i="17"/>
  <c r="ME1" i="17"/>
  <c r="MF1" i="17"/>
  <c r="MG1" i="17"/>
  <c r="MH1" i="17"/>
  <c r="MI1" i="17"/>
  <c r="MJ1" i="17"/>
  <c r="MK1" i="17"/>
  <c r="ML1" i="17"/>
  <c r="MM1" i="17"/>
  <c r="MQ1" i="17"/>
  <c r="MR1" i="17"/>
  <c r="MS1" i="17"/>
  <c r="MT1" i="17"/>
  <c r="MU1" i="17"/>
  <c r="MV1" i="17"/>
  <c r="MW1" i="17"/>
  <c r="MX1" i="17"/>
  <c r="MY1" i="17"/>
  <c r="NC1" i="17"/>
  <c r="ND1" i="17"/>
  <c r="NE1" i="17"/>
  <c r="NF1" i="17"/>
  <c r="NG1" i="17"/>
  <c r="NH1" i="17"/>
  <c r="NI1" i="17"/>
  <c r="NJ1" i="17"/>
  <c r="NK1" i="17"/>
  <c r="NO1" i="17"/>
  <c r="NP1" i="17"/>
  <c r="NQ1" i="17"/>
  <c r="NR1" i="17"/>
  <c r="NS1" i="17"/>
  <c r="NT1" i="17"/>
  <c r="NU1" i="17"/>
  <c r="NV1" i="17"/>
  <c r="NW1" i="17"/>
  <c r="OA1" i="17"/>
  <c r="OB1" i="17"/>
  <c r="OC1" i="17"/>
  <c r="OD1" i="17"/>
  <c r="OE1" i="17"/>
  <c r="OF1" i="17"/>
  <c r="OG1" i="17"/>
  <c r="OH1" i="17"/>
  <c r="OI1" i="17"/>
  <c r="OM1" i="17"/>
  <c r="ON1" i="17"/>
  <c r="OO1" i="17"/>
  <c r="OP1" i="17"/>
  <c r="OQ1" i="17"/>
  <c r="OR1" i="17"/>
  <c r="OS1" i="17"/>
  <c r="OT1" i="17"/>
  <c r="OU1" i="17"/>
  <c r="OY1" i="17"/>
  <c r="OZ1" i="17"/>
  <c r="PA1" i="17"/>
  <c r="PB1" i="17"/>
  <c r="PC1" i="17"/>
  <c r="PD1" i="17"/>
  <c r="PE1" i="17"/>
  <c r="PF1" i="17"/>
  <c r="PG1" i="17"/>
  <c r="PK1" i="17"/>
  <c r="PL1" i="17"/>
  <c r="PM1" i="17"/>
  <c r="PN1" i="17"/>
  <c r="PO1" i="17"/>
  <c r="PP1" i="17"/>
  <c r="PQ1" i="17"/>
  <c r="PR1" i="17"/>
  <c r="PS1" i="17"/>
  <c r="PW1" i="17"/>
  <c r="PX1" i="17"/>
  <c r="PY1" i="17"/>
  <c r="PZ1" i="17"/>
  <c r="QA1" i="17"/>
  <c r="QB1" i="17"/>
  <c r="QC1" i="17"/>
  <c r="QD1" i="17"/>
  <c r="QE1" i="17"/>
  <c r="QI1" i="17"/>
  <c r="QJ1" i="17"/>
  <c r="QK1" i="17"/>
  <c r="QL1" i="17"/>
  <c r="QM1" i="17"/>
  <c r="QN1" i="17"/>
  <c r="QO1" i="17"/>
  <c r="QP1" i="17"/>
  <c r="QQ1" i="17"/>
  <c r="QU1" i="17"/>
  <c r="QV1" i="17"/>
  <c r="QW1" i="17"/>
  <c r="QX1" i="17"/>
  <c r="QY1" i="17"/>
  <c r="QZ1" i="17"/>
  <c r="RA1" i="17"/>
  <c r="RB1" i="17"/>
  <c r="RF1" i="17"/>
  <c r="RG1" i="17"/>
  <c r="RH1" i="17"/>
  <c r="RI1" i="17"/>
  <c r="RJ1" i="17"/>
  <c r="RK1" i="17"/>
  <c r="RL1" i="17"/>
  <c r="RM1" i="17"/>
  <c r="RN1" i="17"/>
  <c r="F218" i="15"/>
  <c r="F225" i="15"/>
  <c r="H34" i="13"/>
  <c r="Q178" i="15"/>
  <c r="Q179" i="15"/>
  <c r="Q180" i="15"/>
  <c r="Q181" i="15"/>
  <c r="Q182" i="15"/>
  <c r="F182" i="15"/>
  <c r="F181" i="15"/>
  <c r="F180" i="15"/>
  <c r="F179" i="15"/>
  <c r="F178" i="15"/>
  <c r="D182" i="15"/>
  <c r="D181" i="15"/>
  <c r="D180" i="15"/>
  <c r="D179" i="15"/>
  <c r="D178" i="15"/>
  <c r="B182" i="15"/>
  <c r="B181" i="15"/>
  <c r="B180" i="15"/>
  <c r="B179" i="15"/>
  <c r="B178" i="15"/>
  <c r="D15" i="13"/>
  <c r="I15" i="13"/>
  <c r="F51" i="13"/>
  <c r="D51" i="13"/>
  <c r="I51" i="13" s="1"/>
  <c r="F151" i="13"/>
  <c r="D151" i="13"/>
  <c r="I151" i="13"/>
  <c r="Q193" i="15"/>
  <c r="Q194" i="15"/>
  <c r="Q195" i="15"/>
  <c r="Q196" i="15"/>
  <c r="Q197" i="15"/>
  <c r="Q198" i="15"/>
  <c r="Q199" i="15"/>
  <c r="Q200" i="15"/>
  <c r="Q201" i="15"/>
  <c r="Q202" i="15"/>
  <c r="I203" i="15"/>
  <c r="J203" i="15"/>
  <c r="K203" i="15"/>
  <c r="L203" i="15"/>
  <c r="M203" i="15"/>
  <c r="N203" i="15"/>
  <c r="O203" i="15"/>
  <c r="P203" i="15"/>
  <c r="G203" i="15"/>
  <c r="B202" i="15"/>
  <c r="F276" i="15"/>
  <c r="H154" i="13"/>
  <c r="C135" i="15"/>
  <c r="C136" i="15"/>
  <c r="C12" i="13"/>
  <c r="C134" i="15"/>
  <c r="B368" i="3"/>
  <c r="C133" i="15"/>
  <c r="C137" i="15"/>
  <c r="C130" i="15"/>
  <c r="C131" i="15"/>
  <c r="C101" i="13"/>
  <c r="C129" i="15"/>
  <c r="C150" i="13"/>
  <c r="C128" i="15"/>
  <c r="B367" i="3"/>
  <c r="C132" i="15"/>
  <c r="BQ1" i="17"/>
  <c r="AU1" i="17"/>
  <c r="KU1" i="17"/>
  <c r="H17" i="13"/>
  <c r="F16" i="13"/>
  <c r="B382" i="3"/>
  <c r="C15" i="13"/>
  <c r="C151" i="13"/>
  <c r="B380" i="3"/>
  <c r="C179" i="15"/>
  <c r="C181" i="15"/>
  <c r="C178" i="15"/>
  <c r="C51" i="13"/>
  <c r="C182" i="15"/>
  <c r="C180" i="15"/>
  <c r="H53" i="13"/>
  <c r="B199" i="15"/>
  <c r="B200" i="15"/>
  <c r="B201" i="15"/>
  <c r="B198" i="15"/>
  <c r="B194" i="15"/>
  <c r="B195" i="15"/>
  <c r="B196" i="15"/>
  <c r="B197" i="15"/>
  <c r="B193" i="15"/>
  <c r="B189" i="15"/>
  <c r="B190" i="15"/>
  <c r="B191" i="15"/>
  <c r="B192" i="15"/>
  <c r="B188" i="15"/>
  <c r="B184" i="15"/>
  <c r="B185" i="15"/>
  <c r="B186" i="15"/>
  <c r="B187" i="15"/>
  <c r="B183" i="15"/>
  <c r="B174" i="15"/>
  <c r="B175" i="15"/>
  <c r="B176" i="15"/>
  <c r="B177" i="15"/>
  <c r="B173" i="15"/>
  <c r="B169" i="15"/>
  <c r="B170" i="15"/>
  <c r="B171" i="15"/>
  <c r="B172" i="15"/>
  <c r="B168" i="15"/>
  <c r="B164" i="15"/>
  <c r="B165" i="15"/>
  <c r="B166" i="15"/>
  <c r="B167" i="15"/>
  <c r="B163" i="15"/>
  <c r="B159" i="15"/>
  <c r="B160" i="15"/>
  <c r="B161" i="15"/>
  <c r="B162" i="15"/>
  <c r="B158" i="15"/>
  <c r="B154" i="15"/>
  <c r="B155" i="15"/>
  <c r="B156" i="15"/>
  <c r="B157" i="15"/>
  <c r="B153" i="15"/>
  <c r="B149" i="15"/>
  <c r="B150" i="15"/>
  <c r="B151" i="15"/>
  <c r="B152" i="15"/>
  <c r="B148" i="15"/>
  <c r="B144" i="15"/>
  <c r="B145" i="15"/>
  <c r="B146" i="15"/>
  <c r="B147" i="15"/>
  <c r="B143" i="15"/>
  <c r="B139" i="15"/>
  <c r="B140" i="15"/>
  <c r="B141" i="15"/>
  <c r="B142" i="15"/>
  <c r="B138" i="15"/>
  <c r="B124" i="15"/>
  <c r="B125" i="15"/>
  <c r="B126" i="15"/>
  <c r="B127" i="15"/>
  <c r="B123" i="15"/>
  <c r="B119" i="15"/>
  <c r="B120" i="15"/>
  <c r="B121" i="15"/>
  <c r="B122" i="15"/>
  <c r="B118" i="15"/>
  <c r="B114" i="15"/>
  <c r="B115" i="15"/>
  <c r="B116" i="15"/>
  <c r="B117" i="15"/>
  <c r="B113" i="15"/>
  <c r="B109" i="15"/>
  <c r="B110" i="15"/>
  <c r="B111" i="15"/>
  <c r="B112" i="15"/>
  <c r="B108" i="15"/>
  <c r="B104" i="15"/>
  <c r="B105" i="15"/>
  <c r="B106" i="15"/>
  <c r="B107" i="15"/>
  <c r="B103" i="15"/>
  <c r="B99" i="15"/>
  <c r="B100" i="15"/>
  <c r="B101" i="15"/>
  <c r="B102" i="15"/>
  <c r="B98" i="15"/>
  <c r="B94" i="15"/>
  <c r="B95" i="15"/>
  <c r="B96" i="15"/>
  <c r="B97" i="15"/>
  <c r="B93" i="15"/>
  <c r="B89" i="15"/>
  <c r="B90" i="15"/>
  <c r="B91" i="15"/>
  <c r="B92" i="15"/>
  <c r="B88" i="15"/>
  <c r="B84" i="15"/>
  <c r="B85" i="15"/>
  <c r="B86" i="15"/>
  <c r="B87" i="15"/>
  <c r="B83" i="15"/>
  <c r="B79" i="15"/>
  <c r="B80" i="15"/>
  <c r="B81" i="15"/>
  <c r="B82" i="15"/>
  <c r="B78" i="15"/>
  <c r="B74" i="15"/>
  <c r="B75" i="15"/>
  <c r="B76" i="15"/>
  <c r="B77" i="15"/>
  <c r="B73" i="15"/>
  <c r="B69" i="15"/>
  <c r="B70" i="15"/>
  <c r="B71" i="15"/>
  <c r="B72" i="15"/>
  <c r="B68" i="15"/>
  <c r="B64" i="15"/>
  <c r="B65" i="15"/>
  <c r="B66" i="15"/>
  <c r="B67" i="15"/>
  <c r="B63" i="15"/>
  <c r="B59" i="15"/>
  <c r="B60" i="15"/>
  <c r="B61" i="15"/>
  <c r="B62" i="15"/>
  <c r="B58" i="15"/>
  <c r="B54" i="15"/>
  <c r="B55" i="15"/>
  <c r="B56" i="15"/>
  <c r="B57" i="15"/>
  <c r="B53" i="15"/>
  <c r="B49" i="15"/>
  <c r="B50" i="15"/>
  <c r="B51" i="15"/>
  <c r="B52" i="15"/>
  <c r="B48" i="15"/>
  <c r="B44" i="15"/>
  <c r="B45" i="15"/>
  <c r="B46" i="15"/>
  <c r="B47" i="15"/>
  <c r="B43" i="15"/>
  <c r="B39" i="15"/>
  <c r="B40" i="15"/>
  <c r="B41" i="15"/>
  <c r="B42" i="15"/>
  <c r="B38" i="15"/>
  <c r="B34" i="15"/>
  <c r="B35" i="15"/>
  <c r="B36" i="15"/>
  <c r="B37" i="15"/>
  <c r="B33" i="15"/>
  <c r="B29" i="15"/>
  <c r="B30" i="15"/>
  <c r="B31" i="15"/>
  <c r="B32" i="15"/>
  <c r="B28" i="15"/>
  <c r="B24" i="15"/>
  <c r="B25" i="15"/>
  <c r="B26" i="15"/>
  <c r="B27" i="15"/>
  <c r="B23" i="15"/>
  <c r="B19" i="15"/>
  <c r="B20" i="15"/>
  <c r="B21" i="15"/>
  <c r="B22" i="15"/>
  <c r="B18" i="15"/>
  <c r="B14" i="15"/>
  <c r="B15" i="15"/>
  <c r="B16" i="15"/>
  <c r="B17" i="15"/>
  <c r="B13" i="15"/>
  <c r="B9" i="15"/>
  <c r="B10" i="15"/>
  <c r="B11" i="15"/>
  <c r="B12" i="15"/>
  <c r="B8" i="15"/>
  <c r="C189" i="15"/>
  <c r="C190" i="15"/>
  <c r="C191" i="15"/>
  <c r="C192" i="15"/>
  <c r="C188" i="15"/>
  <c r="C184" i="15"/>
  <c r="C185" i="15"/>
  <c r="C186" i="15"/>
  <c r="C187" i="15"/>
  <c r="C183" i="15"/>
  <c r="C174" i="15"/>
  <c r="C175" i="15"/>
  <c r="C176" i="15"/>
  <c r="C177" i="15"/>
  <c r="C173" i="15"/>
  <c r="C169" i="15"/>
  <c r="C170" i="15"/>
  <c r="C171" i="15"/>
  <c r="C172" i="15"/>
  <c r="C168" i="15"/>
  <c r="C164" i="15"/>
  <c r="C165" i="15"/>
  <c r="C166" i="15"/>
  <c r="C167" i="15"/>
  <c r="C163" i="15"/>
  <c r="C159" i="15"/>
  <c r="C160" i="15"/>
  <c r="C161" i="15"/>
  <c r="C162" i="15"/>
  <c r="C158" i="15"/>
  <c r="C154" i="15"/>
  <c r="C155" i="15"/>
  <c r="C156" i="15"/>
  <c r="C157" i="15"/>
  <c r="C153" i="15"/>
  <c r="C149" i="15"/>
  <c r="C150" i="15"/>
  <c r="C151" i="15"/>
  <c r="C152" i="15"/>
  <c r="C148" i="15"/>
  <c r="C144" i="15"/>
  <c r="C145" i="15"/>
  <c r="C146" i="15"/>
  <c r="C147" i="15"/>
  <c r="C143" i="15"/>
  <c r="C139" i="15"/>
  <c r="C140" i="15"/>
  <c r="C141" i="15"/>
  <c r="C142" i="15"/>
  <c r="C138" i="15"/>
  <c r="C124" i="15"/>
  <c r="C125" i="15"/>
  <c r="C126" i="15"/>
  <c r="C127" i="15"/>
  <c r="C123" i="15"/>
  <c r="C119" i="15"/>
  <c r="C120" i="15"/>
  <c r="C121" i="15"/>
  <c r="C122" i="15"/>
  <c r="C118" i="15"/>
  <c r="C114" i="15"/>
  <c r="C115" i="15"/>
  <c r="C116" i="15"/>
  <c r="C117" i="15"/>
  <c r="C113" i="15"/>
  <c r="C109" i="15"/>
  <c r="C110" i="15"/>
  <c r="C111" i="15"/>
  <c r="C112" i="15"/>
  <c r="C108" i="15"/>
  <c r="C104" i="15"/>
  <c r="C105" i="15"/>
  <c r="C106" i="15"/>
  <c r="C107" i="15"/>
  <c r="C103" i="15"/>
  <c r="C99" i="15"/>
  <c r="C100" i="15"/>
  <c r="C101" i="15"/>
  <c r="C102" i="15"/>
  <c r="C98" i="15"/>
  <c r="C94" i="15"/>
  <c r="C95" i="15"/>
  <c r="C96" i="15"/>
  <c r="C97" i="15"/>
  <c r="C93" i="15"/>
  <c r="C89" i="15"/>
  <c r="C90" i="15"/>
  <c r="C91" i="15"/>
  <c r="C92" i="15"/>
  <c r="C88" i="15"/>
  <c r="C84" i="15"/>
  <c r="C85" i="15"/>
  <c r="C86" i="15"/>
  <c r="C87" i="15"/>
  <c r="C83" i="15"/>
  <c r="C79" i="15"/>
  <c r="C80" i="15"/>
  <c r="C81" i="15"/>
  <c r="C82" i="15"/>
  <c r="C78" i="15"/>
  <c r="C74" i="15"/>
  <c r="C75" i="15"/>
  <c r="C76" i="15"/>
  <c r="C77" i="15"/>
  <c r="C73" i="15"/>
  <c r="C69" i="15"/>
  <c r="C70" i="15"/>
  <c r="C71" i="15"/>
  <c r="C72" i="15"/>
  <c r="C68" i="15"/>
  <c r="C64" i="15"/>
  <c r="C65" i="15"/>
  <c r="C66" i="15"/>
  <c r="C67" i="15"/>
  <c r="C63" i="15"/>
  <c r="C59" i="15"/>
  <c r="C60" i="15"/>
  <c r="C61" i="15"/>
  <c r="C62" i="15"/>
  <c r="C58" i="15"/>
  <c r="C54" i="15"/>
  <c r="C55" i="15"/>
  <c r="C56" i="15"/>
  <c r="C57" i="15"/>
  <c r="C53" i="15"/>
  <c r="C49" i="15"/>
  <c r="C50" i="15"/>
  <c r="C51" i="15"/>
  <c r="C52" i="15"/>
  <c r="C48" i="15"/>
  <c r="C44" i="15"/>
  <c r="C45" i="15"/>
  <c r="C46" i="15"/>
  <c r="C47" i="15"/>
  <c r="C43" i="15"/>
  <c r="C39" i="15"/>
  <c r="C40" i="15"/>
  <c r="C41" i="15"/>
  <c r="C42" i="15"/>
  <c r="C38" i="15"/>
  <c r="C34" i="15"/>
  <c r="C35" i="15"/>
  <c r="C36" i="15"/>
  <c r="C37" i="15"/>
  <c r="C33" i="15"/>
  <c r="F37" i="15"/>
  <c r="D37" i="15"/>
  <c r="D36" i="15"/>
  <c r="C29" i="15"/>
  <c r="C30" i="15"/>
  <c r="C31" i="15"/>
  <c r="C32" i="15"/>
  <c r="C28" i="15"/>
  <c r="C24" i="15"/>
  <c r="C25" i="15"/>
  <c r="C26" i="15"/>
  <c r="C27" i="15"/>
  <c r="C23" i="15"/>
  <c r="C19" i="15"/>
  <c r="C20" i="15"/>
  <c r="C21" i="15"/>
  <c r="C22" i="15"/>
  <c r="C18" i="15"/>
  <c r="C14" i="15"/>
  <c r="C15" i="15"/>
  <c r="C16" i="15"/>
  <c r="C17" i="15"/>
  <c r="C13" i="15"/>
  <c r="C9" i="15"/>
  <c r="C10" i="15"/>
  <c r="C11" i="15"/>
  <c r="C12" i="15"/>
  <c r="C8" i="15"/>
  <c r="C4" i="15"/>
  <c r="C5" i="15"/>
  <c r="C6" i="15"/>
  <c r="C7" i="15"/>
  <c r="C3" i="15"/>
  <c r="C195" i="15"/>
  <c r="C196" i="15"/>
  <c r="C197" i="15"/>
  <c r="C193" i="15"/>
  <c r="C194" i="15"/>
  <c r="C202" i="15"/>
  <c r="C200" i="15"/>
  <c r="C198" i="15"/>
  <c r="C199" i="15"/>
  <c r="C201" i="15"/>
  <c r="F148" i="13"/>
  <c r="F147" i="13"/>
  <c r="D148" i="13"/>
  <c r="I148" i="13"/>
  <c r="D147" i="13"/>
  <c r="I147" i="13"/>
  <c r="C148" i="13"/>
  <c r="C147" i="13"/>
  <c r="F220" i="15"/>
  <c r="C387" i="3"/>
  <c r="B387" i="3"/>
  <c r="C386" i="3"/>
  <c r="B386" i="3"/>
  <c r="B225" i="3"/>
  <c r="B209" i="3"/>
  <c r="B193" i="3"/>
  <c r="B178" i="3"/>
  <c r="B146" i="3"/>
  <c r="B98" i="3"/>
  <c r="H107" i="13"/>
  <c r="N206" i="15" s="1"/>
  <c r="F97" i="13"/>
  <c r="D97" i="13"/>
  <c r="I97" i="13" s="1"/>
  <c r="C97" i="13"/>
  <c r="F96" i="13"/>
  <c r="D96" i="13"/>
  <c r="I96" i="13" s="1"/>
  <c r="C96" i="13"/>
  <c r="F95" i="13"/>
  <c r="D95" i="13"/>
  <c r="I95" i="13" s="1"/>
  <c r="C95" i="13"/>
  <c r="F94" i="13"/>
  <c r="D94" i="13"/>
  <c r="I94" i="13" s="1"/>
  <c r="C94" i="13"/>
  <c r="F93" i="13"/>
  <c r="D93" i="13"/>
  <c r="I93" i="13" s="1"/>
  <c r="C93" i="13"/>
  <c r="F92" i="13"/>
  <c r="D92" i="13"/>
  <c r="I92" i="13" s="1"/>
  <c r="C92" i="13"/>
  <c r="F91" i="13"/>
  <c r="D91" i="13"/>
  <c r="I91" i="13" s="1"/>
  <c r="C91" i="13"/>
  <c r="B81" i="3"/>
  <c r="D239" i="16"/>
  <c r="D77" i="16"/>
  <c r="D44" i="16"/>
  <c r="Q4"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5" i="15"/>
  <c r="Q36" i="15"/>
  <c r="Q34" i="15"/>
  <c r="Q38" i="15"/>
  <c r="Q40" i="15"/>
  <c r="Q41" i="15"/>
  <c r="Q39" i="15"/>
  <c r="Q42" i="15"/>
  <c r="Q43" i="15"/>
  <c r="Q45" i="15"/>
  <c r="Q46" i="15"/>
  <c r="Q44" i="15"/>
  <c r="Q47" i="15"/>
  <c r="Q48" i="15"/>
  <c r="Q50" i="15"/>
  <c r="Q51" i="15"/>
  <c r="Q49" i="15"/>
  <c r="Q52" i="15"/>
  <c r="Q53" i="15"/>
  <c r="Q55" i="15"/>
  <c r="Q56" i="15"/>
  <c r="Q54" i="15"/>
  <c r="Q57" i="15"/>
  <c r="Q58" i="15"/>
  <c r="Q60" i="15"/>
  <c r="Q61" i="15"/>
  <c r="Q59" i="15"/>
  <c r="Q62" i="15"/>
  <c r="Q63" i="15"/>
  <c r="Q65" i="15"/>
  <c r="Q66" i="15"/>
  <c r="Q64"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38" i="15"/>
  <c r="Q139" i="15"/>
  <c r="Q140" i="15"/>
  <c r="Q141" i="15"/>
  <c r="Q142" i="15"/>
  <c r="Q143" i="15"/>
  <c r="Q144" i="15"/>
  <c r="Q145" i="15"/>
  <c r="Q146" i="15"/>
  <c r="Q147" i="15"/>
  <c r="Q148" i="15"/>
  <c r="Q149" i="15"/>
  <c r="Q150" i="15"/>
  <c r="Q151" i="15"/>
  <c r="Q152" i="15"/>
  <c r="Q153" i="15"/>
  <c r="Q154" i="15"/>
  <c r="Q155" i="15"/>
  <c r="Q156" i="15"/>
  <c r="Q157" i="15"/>
  <c r="Q158" i="15"/>
  <c r="Q160" i="15"/>
  <c r="Q159" i="15"/>
  <c r="Q161" i="15"/>
  <c r="Q162" i="15"/>
  <c r="Q163" i="15"/>
  <c r="Q164" i="15"/>
  <c r="Q165" i="15"/>
  <c r="Q166" i="15"/>
  <c r="Q167" i="15"/>
  <c r="Q168" i="15"/>
  <c r="Q169" i="15"/>
  <c r="Q170" i="15"/>
  <c r="Q171" i="15"/>
  <c r="Q172" i="15"/>
  <c r="Q173" i="15"/>
  <c r="Q174" i="15"/>
  <c r="Q175" i="15"/>
  <c r="Q176" i="15"/>
  <c r="Q177" i="15"/>
  <c r="Q183" i="15"/>
  <c r="Q184" i="15"/>
  <c r="Q185" i="15"/>
  <c r="Q186" i="15"/>
  <c r="Q187" i="15"/>
  <c r="Q188" i="15"/>
  <c r="Q189" i="15"/>
  <c r="Q190" i="15"/>
  <c r="Q191" i="15"/>
  <c r="Q192" i="15"/>
  <c r="D202" i="15"/>
  <c r="D201" i="15"/>
  <c r="D200" i="15"/>
  <c r="D199" i="15"/>
  <c r="D198" i="15"/>
  <c r="D197" i="15"/>
  <c r="D196" i="15"/>
  <c r="D195" i="15"/>
  <c r="D194" i="15"/>
  <c r="D193" i="15"/>
  <c r="D192" i="15"/>
  <c r="D191" i="15"/>
  <c r="D190" i="15"/>
  <c r="D189" i="15"/>
  <c r="D188" i="15"/>
  <c r="D187" i="15"/>
  <c r="D186" i="15"/>
  <c r="D185" i="15"/>
  <c r="D184" i="15"/>
  <c r="D183" i="15"/>
  <c r="D177" i="15"/>
  <c r="D176" i="15"/>
  <c r="D175" i="15"/>
  <c r="D174" i="15"/>
  <c r="D173" i="15"/>
  <c r="D172" i="15"/>
  <c r="D171" i="15"/>
  <c r="D170" i="15"/>
  <c r="D169" i="15"/>
  <c r="D168" i="15"/>
  <c r="D167" i="15"/>
  <c r="D166" i="15"/>
  <c r="D165" i="15"/>
  <c r="D164" i="15"/>
  <c r="D163" i="15"/>
  <c r="D162" i="15"/>
  <c r="D161" i="15"/>
  <c r="D159" i="15"/>
  <c r="D160" i="15"/>
  <c r="D158" i="15"/>
  <c r="D157" i="15"/>
  <c r="D156" i="15"/>
  <c r="D155" i="15"/>
  <c r="D154" i="15"/>
  <c r="D153" i="15"/>
  <c r="D152" i="15"/>
  <c r="D151" i="15"/>
  <c r="D150" i="15"/>
  <c r="D149" i="15"/>
  <c r="D148" i="15"/>
  <c r="D147" i="15"/>
  <c r="D146" i="15"/>
  <c r="D145" i="15"/>
  <c r="D144" i="15"/>
  <c r="D143" i="15"/>
  <c r="D142" i="15"/>
  <c r="D141" i="15"/>
  <c r="D140" i="15"/>
  <c r="D139" i="15"/>
  <c r="D13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4" i="15"/>
  <c r="D66" i="15"/>
  <c r="D65" i="15"/>
  <c r="D63" i="15"/>
  <c r="D62" i="15"/>
  <c r="D59" i="15"/>
  <c r="D61" i="15"/>
  <c r="D60" i="15"/>
  <c r="D58" i="15"/>
  <c r="D57" i="15"/>
  <c r="D54" i="15"/>
  <c r="D56" i="15"/>
  <c r="D55" i="15"/>
  <c r="D53" i="15"/>
  <c r="D52" i="15"/>
  <c r="D49" i="15"/>
  <c r="D51" i="15"/>
  <c r="D50" i="15"/>
  <c r="D48" i="15"/>
  <c r="D47" i="15"/>
  <c r="D44" i="15"/>
  <c r="D46" i="15"/>
  <c r="D45" i="15"/>
  <c r="D43" i="15"/>
  <c r="D42" i="15"/>
  <c r="D39" i="15"/>
  <c r="D41" i="15"/>
  <c r="D40" i="15"/>
  <c r="D38" i="15"/>
  <c r="D34" i="15"/>
  <c r="D35"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F202" i="15"/>
  <c r="F201" i="15"/>
  <c r="F200" i="15"/>
  <c r="F199" i="15"/>
  <c r="F198" i="15"/>
  <c r="F197" i="15"/>
  <c r="F196" i="15"/>
  <c r="F195" i="15"/>
  <c r="F194" i="15"/>
  <c r="F193" i="15"/>
  <c r="F192" i="15"/>
  <c r="F191" i="15"/>
  <c r="F190" i="15"/>
  <c r="F189" i="15"/>
  <c r="F188" i="15"/>
  <c r="F187" i="15"/>
  <c r="F186" i="15"/>
  <c r="F185" i="15"/>
  <c r="F184" i="15"/>
  <c r="F183" i="15"/>
  <c r="F177" i="15"/>
  <c r="F176" i="15"/>
  <c r="F175" i="15"/>
  <c r="F174" i="15"/>
  <c r="F173" i="15"/>
  <c r="F172" i="15"/>
  <c r="F171" i="15"/>
  <c r="F170" i="15"/>
  <c r="F169" i="15"/>
  <c r="F168" i="15"/>
  <c r="F167" i="15"/>
  <c r="F166" i="15"/>
  <c r="F165" i="15"/>
  <c r="F164" i="15"/>
  <c r="F163" i="15"/>
  <c r="F162" i="15"/>
  <c r="F161" i="15"/>
  <c r="F159" i="15"/>
  <c r="F160" i="15"/>
  <c r="F158" i="15"/>
  <c r="F157" i="15"/>
  <c r="F156" i="15"/>
  <c r="F155" i="15"/>
  <c r="F154" i="15"/>
  <c r="F153" i="15"/>
  <c r="F152" i="15"/>
  <c r="F151" i="15"/>
  <c r="F150" i="15"/>
  <c r="F149" i="15"/>
  <c r="F148" i="15"/>
  <c r="F147" i="15"/>
  <c r="F146" i="15"/>
  <c r="F145" i="15"/>
  <c r="F144" i="15"/>
  <c r="F143" i="15"/>
  <c r="F142" i="15"/>
  <c r="F141" i="15"/>
  <c r="F140" i="15"/>
  <c r="F139" i="15"/>
  <c r="F13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4" i="15"/>
  <c r="F66" i="15"/>
  <c r="F65" i="15"/>
  <c r="F63" i="15"/>
  <c r="F62" i="15"/>
  <c r="F59" i="15"/>
  <c r="F61" i="15"/>
  <c r="F60" i="15"/>
  <c r="F58" i="15"/>
  <c r="F57" i="15"/>
  <c r="F54" i="15"/>
  <c r="F56" i="15"/>
  <c r="F55" i="15"/>
  <c r="F53" i="15"/>
  <c r="F52" i="15"/>
  <c r="F49" i="15"/>
  <c r="F51" i="15"/>
  <c r="F50" i="15"/>
  <c r="F48" i="15"/>
  <c r="F47" i="15"/>
  <c r="F44" i="15"/>
  <c r="F46" i="15"/>
  <c r="F45" i="15"/>
  <c r="F43" i="15"/>
  <c r="F42" i="15"/>
  <c r="F39" i="15"/>
  <c r="F41" i="15"/>
  <c r="F40" i="15"/>
  <c r="F38" i="15"/>
  <c r="F34" i="15"/>
  <c r="F36" i="15"/>
  <c r="F35"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5" i="15"/>
  <c r="F4" i="15"/>
  <c r="F3" i="15"/>
  <c r="O2" i="15"/>
  <c r="O205" i="15" s="1"/>
  <c r="M2" i="15"/>
  <c r="J2" i="15"/>
  <c r="L2" i="15"/>
  <c r="L205" i="15" s="1"/>
  <c r="N2" i="15"/>
  <c r="N205" i="15"/>
  <c r="K2" i="15"/>
  <c r="I2" i="15"/>
  <c r="G2" i="15"/>
  <c r="P2" i="15"/>
  <c r="H2" i="15"/>
  <c r="H165" i="13"/>
  <c r="F164" i="13"/>
  <c r="D164" i="13"/>
  <c r="I164" i="13"/>
  <c r="C164" i="13"/>
  <c r="F163" i="13"/>
  <c r="D163" i="13"/>
  <c r="I163" i="13"/>
  <c r="C163" i="13"/>
  <c r="F146" i="13"/>
  <c r="D146" i="13"/>
  <c r="I146" i="13"/>
  <c r="C146" i="13"/>
  <c r="F162" i="13"/>
  <c r="D162" i="13"/>
  <c r="I162" i="13"/>
  <c r="C162" i="13"/>
  <c r="F161" i="13"/>
  <c r="D161" i="13"/>
  <c r="I161" i="13"/>
  <c r="L167" i="13" s="1"/>
  <c r="F145" i="13"/>
  <c r="D145" i="13"/>
  <c r="I145" i="13" s="1"/>
  <c r="C145" i="13"/>
  <c r="C161" i="13"/>
  <c r="F153" i="13"/>
  <c r="D153" i="13"/>
  <c r="I153" i="13" s="1"/>
  <c r="C153" i="13"/>
  <c r="F152" i="13"/>
  <c r="D152" i="13"/>
  <c r="I152" i="13" s="1"/>
  <c r="K156" i="13" s="1"/>
  <c r="C152" i="13"/>
  <c r="F149" i="13"/>
  <c r="D149" i="13"/>
  <c r="I149" i="13" s="1"/>
  <c r="C149" i="13"/>
  <c r="H138" i="13"/>
  <c r="G244" i="15"/>
  <c r="F137" i="13"/>
  <c r="D137" i="13"/>
  <c r="I137" i="13" s="1"/>
  <c r="C137" i="13"/>
  <c r="F136" i="13"/>
  <c r="D136" i="13"/>
  <c r="I136" i="13" s="1"/>
  <c r="C136" i="13"/>
  <c r="F135" i="13"/>
  <c r="D135" i="13"/>
  <c r="I135" i="13" s="1"/>
  <c r="C135" i="13"/>
  <c r="F134" i="13"/>
  <c r="D134" i="13"/>
  <c r="I134" i="13" s="1"/>
  <c r="C134" i="13"/>
  <c r="F133" i="13"/>
  <c r="D133" i="13"/>
  <c r="I133" i="13" s="1"/>
  <c r="K140" i="13" s="1"/>
  <c r="C133" i="13"/>
  <c r="F132" i="13"/>
  <c r="D132" i="13"/>
  <c r="I132" i="13" s="1"/>
  <c r="M140" i="13"/>
  <c r="C132" i="13"/>
  <c r="H125" i="13"/>
  <c r="F124" i="13"/>
  <c r="D124" i="13"/>
  <c r="I124" i="13"/>
  <c r="C124" i="13"/>
  <c r="F105" i="13"/>
  <c r="F123" i="13"/>
  <c r="D123" i="13"/>
  <c r="I123" i="13" s="1"/>
  <c r="C123" i="13"/>
  <c r="F122" i="13"/>
  <c r="D122" i="13"/>
  <c r="I122" i="13" s="1"/>
  <c r="C122" i="13"/>
  <c r="F121" i="13"/>
  <c r="D121" i="13"/>
  <c r="I121" i="13" s="1"/>
  <c r="C121" i="13"/>
  <c r="F120" i="13"/>
  <c r="D120" i="13"/>
  <c r="I120" i="13" s="1"/>
  <c r="C120" i="13"/>
  <c r="F119" i="13"/>
  <c r="D119" i="13"/>
  <c r="I119" i="13" s="1"/>
  <c r="C119" i="13"/>
  <c r="F118" i="13"/>
  <c r="D118" i="13"/>
  <c r="I118" i="13" s="1"/>
  <c r="C118" i="13"/>
  <c r="F117" i="13"/>
  <c r="D117" i="13"/>
  <c r="I117" i="13" s="1"/>
  <c r="C117" i="13"/>
  <c r="F25" i="13"/>
  <c r="D25" i="13"/>
  <c r="I25" i="13" s="1"/>
  <c r="C25" i="13"/>
  <c r="F116" i="13"/>
  <c r="D116" i="13"/>
  <c r="I116" i="13"/>
  <c r="C116" i="13"/>
  <c r="F90" i="13"/>
  <c r="D90" i="13"/>
  <c r="I90" i="13"/>
  <c r="C90" i="13"/>
  <c r="F115" i="13"/>
  <c r="D115" i="13"/>
  <c r="I115" i="13"/>
  <c r="C115" i="13"/>
  <c r="F114" i="13"/>
  <c r="D114" i="13"/>
  <c r="I114" i="13"/>
  <c r="C114" i="13"/>
  <c r="J206" i="15"/>
  <c r="I205" i="15"/>
  <c r="G231" i="15"/>
  <c r="D258" i="16"/>
  <c r="K205" i="15"/>
  <c r="P219" i="15"/>
  <c r="L219" i="15"/>
  <c r="G251" i="15"/>
  <c r="D270" i="16" s="1"/>
  <c r="G219" i="15"/>
  <c r="G264" i="15"/>
  <c r="Q3" i="15"/>
  <c r="F106" i="13"/>
  <c r="D106" i="13"/>
  <c r="I106" i="13" s="1"/>
  <c r="C106" i="13"/>
  <c r="D105" i="13"/>
  <c r="I105" i="13"/>
  <c r="C105" i="13"/>
  <c r="F104" i="13"/>
  <c r="D104" i="13"/>
  <c r="I104" i="13"/>
  <c r="C104" i="13"/>
  <c r="F103" i="13"/>
  <c r="D103" i="13"/>
  <c r="I103" i="13"/>
  <c r="C103" i="13"/>
  <c r="F102" i="13"/>
  <c r="D102" i="13"/>
  <c r="I102" i="13"/>
  <c r="C102" i="13"/>
  <c r="F100" i="13"/>
  <c r="D100" i="13"/>
  <c r="I100" i="13"/>
  <c r="C100" i="13"/>
  <c r="F99" i="13"/>
  <c r="D99" i="13"/>
  <c r="I99" i="13"/>
  <c r="C99" i="13"/>
  <c r="F98" i="13"/>
  <c r="D98" i="13"/>
  <c r="I98" i="13"/>
  <c r="C98" i="13"/>
  <c r="H67" i="13"/>
  <c r="I206" i="15" s="1"/>
  <c r="H83" i="13"/>
  <c r="F82" i="13"/>
  <c r="D82" i="13"/>
  <c r="I82" i="13"/>
  <c r="C82" i="13"/>
  <c r="F81" i="13"/>
  <c r="D81" i="13"/>
  <c r="I81" i="13"/>
  <c r="C81" i="13"/>
  <c r="F80" i="13"/>
  <c r="D80" i="13"/>
  <c r="I80" i="13"/>
  <c r="C80" i="13"/>
  <c r="F79" i="13"/>
  <c r="D79" i="13"/>
  <c r="I79" i="13"/>
  <c r="C79" i="13"/>
  <c r="F78" i="13"/>
  <c r="D78" i="13"/>
  <c r="I78" i="13"/>
  <c r="C78" i="13"/>
  <c r="F77" i="13"/>
  <c r="D77" i="13"/>
  <c r="I77" i="13"/>
  <c r="C77" i="13"/>
  <c r="F76" i="13"/>
  <c r="D76" i="13"/>
  <c r="I76" i="13"/>
  <c r="C76" i="13"/>
  <c r="F75" i="13"/>
  <c r="D75" i="13"/>
  <c r="I75" i="13"/>
  <c r="C75" i="13"/>
  <c r="F74" i="13"/>
  <c r="C74" i="13"/>
  <c r="F66" i="13"/>
  <c r="F52" i="13"/>
  <c r="D66" i="13"/>
  <c r="I66" i="13" s="1"/>
  <c r="C66" i="13"/>
  <c r="F65" i="13"/>
  <c r="D65" i="13"/>
  <c r="I65" i="13" s="1"/>
  <c r="C65" i="13"/>
  <c r="F64" i="13"/>
  <c r="D64" i="13"/>
  <c r="I64" i="13" s="1"/>
  <c r="C64" i="13"/>
  <c r="F63" i="13"/>
  <c r="D63" i="13"/>
  <c r="I63" i="13" s="1"/>
  <c r="C63" i="13"/>
  <c r="F62" i="13"/>
  <c r="D62" i="13"/>
  <c r="I62" i="13" s="1"/>
  <c r="C62" i="13"/>
  <c r="F61" i="13"/>
  <c r="D61" i="13"/>
  <c r="I61" i="13" s="1"/>
  <c r="L69" i="13" s="1"/>
  <c r="C61" i="13"/>
  <c r="F60" i="13"/>
  <c r="D60" i="13"/>
  <c r="I60" i="13" s="1"/>
  <c r="C60" i="13"/>
  <c r="D52" i="13"/>
  <c r="I52" i="13" s="1"/>
  <c r="C52" i="13"/>
  <c r="F50" i="13"/>
  <c r="D50" i="13"/>
  <c r="I50" i="13" s="1"/>
  <c r="C50" i="13"/>
  <c r="F49" i="13"/>
  <c r="D49" i="13"/>
  <c r="I49" i="13" s="1"/>
  <c r="C49" i="13"/>
  <c r="F48" i="13"/>
  <c r="D48" i="13"/>
  <c r="I48" i="13" s="1"/>
  <c r="C48" i="13"/>
  <c r="F47" i="13"/>
  <c r="D47" i="13"/>
  <c r="I47" i="13" s="1"/>
  <c r="C47" i="13"/>
  <c r="F46" i="13"/>
  <c r="D46" i="13"/>
  <c r="I46" i="13" s="1"/>
  <c r="C46" i="13"/>
  <c r="F45" i="13"/>
  <c r="D45" i="13"/>
  <c r="I45" i="13" s="1"/>
  <c r="C45" i="13"/>
  <c r="F43" i="13"/>
  <c r="F41" i="13"/>
  <c r="F44" i="13"/>
  <c r="D44" i="13"/>
  <c r="I44" i="13" s="1"/>
  <c r="K55" i="13" s="1"/>
  <c r="C44" i="13"/>
  <c r="D43" i="13"/>
  <c r="I43" i="13"/>
  <c r="C43" i="13"/>
  <c r="F42" i="13"/>
  <c r="D42" i="13"/>
  <c r="I42" i="13"/>
  <c r="C42" i="13"/>
  <c r="D41" i="13"/>
  <c r="I41" i="13" s="1"/>
  <c r="L55" i="13"/>
  <c r="C41" i="13"/>
  <c r="F26" i="13"/>
  <c r="D26" i="13"/>
  <c r="I26" i="13"/>
  <c r="C26" i="13"/>
  <c r="F24" i="13"/>
  <c r="C24" i="13"/>
  <c r="D16" i="13"/>
  <c r="I16" i="13" s="1"/>
  <c r="C16" i="13"/>
  <c r="F14" i="13"/>
  <c r="D14" i="13"/>
  <c r="I14" i="13" s="1"/>
  <c r="C14" i="13"/>
  <c r="F13" i="13"/>
  <c r="D13" i="13"/>
  <c r="I13" i="13" s="1"/>
  <c r="C13" i="13"/>
  <c r="F11" i="13"/>
  <c r="D11" i="13"/>
  <c r="I11" i="13" s="1"/>
  <c r="C11" i="13"/>
  <c r="F10" i="13"/>
  <c r="D10" i="13"/>
  <c r="I10" i="13" s="1"/>
  <c r="C10" i="13"/>
  <c r="F33" i="13"/>
  <c r="D33" i="13"/>
  <c r="I33" i="13" s="1"/>
  <c r="C33" i="13"/>
  <c r="F32" i="13"/>
  <c r="D32" i="13"/>
  <c r="I32" i="13" s="1"/>
  <c r="C32" i="13"/>
  <c r="F31" i="13"/>
  <c r="D31" i="13"/>
  <c r="I31" i="13" s="1"/>
  <c r="C31" i="13"/>
  <c r="F30" i="13"/>
  <c r="D30" i="13"/>
  <c r="I30" i="13" s="1"/>
  <c r="C30" i="13"/>
  <c r="F29" i="13"/>
  <c r="D29" i="13"/>
  <c r="I29" i="13" s="1"/>
  <c r="C29" i="13"/>
  <c r="F28" i="13"/>
  <c r="D28" i="13"/>
  <c r="I28" i="13" s="1"/>
  <c r="C28" i="13"/>
  <c r="F27" i="13"/>
  <c r="D27" i="13"/>
  <c r="I27" i="13" s="1"/>
  <c r="C27" i="13"/>
  <c r="G118" i="13"/>
  <c r="G106" i="13"/>
  <c r="B374" i="3"/>
  <c r="C374" i="3"/>
  <c r="GC1" i="17"/>
  <c r="DQ1" i="17"/>
  <c r="AJ1" i="17"/>
  <c r="G145" i="13"/>
  <c r="G91" i="13"/>
  <c r="CQ1" i="17"/>
  <c r="EQ1" i="17"/>
  <c r="G16" i="13"/>
  <c r="G96" i="13"/>
  <c r="G97" i="13"/>
  <c r="FQ1" i="17"/>
  <c r="G75" i="13"/>
  <c r="G93" i="13"/>
  <c r="G162" i="13"/>
  <c r="G133" i="13"/>
  <c r="G61" i="13"/>
  <c r="G161" i="13"/>
  <c r="G43" i="13"/>
  <c r="G77" i="13"/>
  <c r="B339" i="3"/>
  <c r="C339" i="3"/>
  <c r="C381" i="3"/>
  <c r="C379" i="3"/>
  <c r="C378" i="3"/>
  <c r="C377" i="3"/>
  <c r="C376" i="3"/>
  <c r="C375" i="3"/>
  <c r="C373" i="3"/>
  <c r="C369" i="3"/>
  <c r="C366" i="3"/>
  <c r="C365" i="3"/>
  <c r="C364" i="3"/>
  <c r="C363" i="3"/>
  <c r="C362" i="3"/>
  <c r="C361" i="3"/>
  <c r="C360" i="3"/>
  <c r="C359" i="3"/>
  <c r="C358" i="3"/>
  <c r="C357" i="3"/>
  <c r="C353" i="3"/>
  <c r="C352" i="3"/>
  <c r="C351" i="3"/>
  <c r="C350" i="3"/>
  <c r="C349" i="3"/>
  <c r="C348" i="3"/>
  <c r="C347" i="3"/>
  <c r="C346" i="3"/>
  <c r="C345" i="3"/>
  <c r="C344" i="3"/>
  <c r="C343" i="3"/>
  <c r="C342" i="3"/>
  <c r="C341" i="3"/>
  <c r="C340" i="3"/>
  <c r="B381" i="3"/>
  <c r="B379" i="3"/>
  <c r="B378" i="3"/>
  <c r="B377" i="3"/>
  <c r="B376" i="3"/>
  <c r="B375" i="3"/>
  <c r="B373" i="3"/>
  <c r="B369" i="3"/>
  <c r="B366" i="3"/>
  <c r="B365" i="3"/>
  <c r="B364" i="3"/>
  <c r="B363" i="3"/>
  <c r="B362" i="3"/>
  <c r="B361" i="3"/>
  <c r="B360" i="3"/>
  <c r="B359" i="3"/>
  <c r="B358" i="3"/>
  <c r="B357" i="3"/>
  <c r="B353" i="3"/>
  <c r="B352" i="3"/>
  <c r="B351" i="3"/>
  <c r="B350" i="3"/>
  <c r="B349" i="3"/>
  <c r="B348" i="3"/>
  <c r="B347" i="3"/>
  <c r="B346" i="3"/>
  <c r="B345" i="3"/>
  <c r="B344" i="3"/>
  <c r="B343" i="3"/>
  <c r="B342" i="3"/>
  <c r="B341" i="3"/>
  <c r="B340" i="3"/>
  <c r="H544" i="1"/>
  <c r="D382" i="3" s="1"/>
  <c r="H238" i="1"/>
  <c r="D353" i="3" s="1"/>
  <c r="H210" i="1"/>
  <c r="H194" i="1"/>
  <c r="I194" i="1" s="1"/>
  <c r="H178" i="1"/>
  <c r="I178" i="1" s="1"/>
  <c r="H145" i="1"/>
  <c r="H113" i="1"/>
  <c r="I113" i="1" s="1"/>
  <c r="H45" i="1"/>
  <c r="K544" i="1"/>
  <c r="IG1" i="17"/>
  <c r="MB1" i="17"/>
  <c r="G132" i="13"/>
  <c r="G76" i="13"/>
  <c r="H81" i="1"/>
  <c r="I81" i="1"/>
  <c r="G114" i="13"/>
  <c r="H363" i="1"/>
  <c r="H351" i="1"/>
  <c r="J351" i="1" s="1"/>
  <c r="G47" i="13"/>
  <c r="D343" i="3"/>
  <c r="G102" i="13"/>
  <c r="G163" i="13"/>
  <c r="G134" i="13"/>
  <c r="G65" i="13"/>
  <c r="H399" i="1"/>
  <c r="G64" i="13"/>
  <c r="H327" i="1"/>
  <c r="J281" i="15"/>
  <c r="I280" i="15"/>
  <c r="G280" i="15"/>
  <c r="H280" i="15"/>
  <c r="J280" i="15"/>
  <c r="K280" i="15"/>
  <c r="H281" i="15"/>
  <c r="I279" i="15"/>
  <c r="K281" i="15"/>
  <c r="B4" i="15"/>
  <c r="I281" i="15"/>
  <c r="N2" i="1"/>
  <c r="K282" i="15"/>
  <c r="I282" i="15"/>
  <c r="J279" i="15"/>
  <c r="K279" i="15"/>
  <c r="B5" i="15"/>
  <c r="P2" i="1"/>
  <c r="H282" i="15"/>
  <c r="B6" i="15"/>
  <c r="H279" i="15"/>
  <c r="B7" i="15"/>
  <c r="B3" i="15"/>
  <c r="J282" i="15"/>
  <c r="G282" i="15"/>
  <c r="D74" i="13"/>
  <c r="I74" i="13" s="1"/>
  <c r="D24" i="13"/>
  <c r="I24" i="13" s="1"/>
  <c r="G281" i="15"/>
  <c r="G279" i="15"/>
  <c r="O4" i="1"/>
  <c r="N4" i="1"/>
  <c r="H214" i="15"/>
  <c r="P4" i="1"/>
  <c r="J214" i="15"/>
  <c r="O2" i="1"/>
  <c r="I214" i="15" s="1"/>
  <c r="M2" i="1"/>
  <c r="G214" i="15" s="1"/>
  <c r="D934" i="3"/>
  <c r="E292" i="40"/>
  <c r="H292" i="40" s="1"/>
  <c r="J292" i="40" s="1"/>
  <c r="E451" i="40"/>
  <c r="H451" i="40" s="1"/>
  <c r="L451" i="40" s="1"/>
  <c r="D893" i="3"/>
  <c r="BUD1" i="17"/>
  <c r="D1130" i="3"/>
  <c r="L109" i="13"/>
  <c r="G236" i="15"/>
  <c r="D261" i="16"/>
  <c r="I219" i="15"/>
  <c r="G266" i="15"/>
  <c r="D279" i="16" s="1"/>
  <c r="O219" i="15"/>
  <c r="E474" i="1"/>
  <c r="FD2" i="17"/>
  <c r="GO2" i="17"/>
  <c r="GO1" i="17"/>
  <c r="G78" i="13"/>
  <c r="G26" i="13"/>
  <c r="JY2" i="17"/>
  <c r="C341" i="1"/>
  <c r="KU2" i="17"/>
  <c r="C365" i="1"/>
  <c r="G149" i="13"/>
  <c r="C546" i="1"/>
  <c r="D350" i="3"/>
  <c r="G79" i="13"/>
  <c r="H339" i="1"/>
  <c r="H69" i="1"/>
  <c r="D342" i="3" s="1"/>
  <c r="G147" i="13"/>
  <c r="G81" i="13"/>
  <c r="H97" i="1"/>
  <c r="G115" i="13"/>
  <c r="G90" i="13"/>
  <c r="DD1" i="17"/>
  <c r="CD1" i="17"/>
  <c r="G44" i="13"/>
  <c r="G239" i="15"/>
  <c r="J219" i="15"/>
  <c r="G271" i="15"/>
  <c r="D282" i="16"/>
  <c r="P205" i="15"/>
  <c r="E446" i="1"/>
  <c r="NL2" i="17" s="1"/>
  <c r="LF1" i="17"/>
  <c r="G124" i="13"/>
  <c r="W2" i="17"/>
  <c r="G24" i="13"/>
  <c r="FH2" i="41"/>
  <c r="FN3" i="41"/>
  <c r="CG4" i="41" s="1" a="1"/>
  <c r="CG4" i="41" s="1"/>
  <c r="G4" i="35"/>
  <c r="E4" i="35"/>
  <c r="CE20" i="42"/>
  <c r="CI20" i="42"/>
  <c r="DE10" i="41"/>
  <c r="DE13" i="41"/>
  <c r="DE15" i="41"/>
  <c r="DD3" i="41"/>
  <c r="DJ3" i="41" s="1"/>
  <c r="CD4" i="41" s="1" a="1"/>
  <c r="CD4" i="41" s="1"/>
  <c r="DE20" i="41"/>
  <c r="DE23" i="41"/>
  <c r="DE25" i="41"/>
  <c r="DE27" i="41"/>
  <c r="DE7" i="41"/>
  <c r="DE9" i="41"/>
  <c r="DE16" i="41"/>
  <c r="DE18" i="41"/>
  <c r="DE22" i="41"/>
  <c r="DE29" i="41"/>
  <c r="DE12" i="42"/>
  <c r="DE15" i="42"/>
  <c r="GS5" i="41"/>
  <c r="GS3" i="41"/>
  <c r="JM10" i="41"/>
  <c r="JM3" i="41"/>
  <c r="JM11" i="41"/>
  <c r="JM12" i="41"/>
  <c r="JM4" i="41"/>
  <c r="JM9" i="41"/>
  <c r="GA5" i="41"/>
  <c r="FZ2" i="41"/>
  <c r="GF3" i="41" s="1"/>
  <c r="CH4" i="41" a="1"/>
  <c r="CH4" i="41" s="1"/>
  <c r="HK3" i="41"/>
  <c r="IU3" i="41"/>
  <c r="JF5" i="41" s="1"/>
  <c r="EP2" i="41" a="1"/>
  <c r="EQ3" i="41" s="1"/>
  <c r="IB2" i="41" a="1"/>
  <c r="IC7" i="41" s="1"/>
  <c r="AYD1" i="17"/>
  <c r="D896" i="3"/>
  <c r="D900" i="3"/>
  <c r="BBD1" i="17"/>
  <c r="BCD1" i="17"/>
  <c r="D904" i="3"/>
  <c r="BDD1" i="17"/>
  <c r="D906" i="3"/>
  <c r="BED1" i="17"/>
  <c r="D908" i="3"/>
  <c r="DI7" i="45"/>
  <c r="DI4" i="45"/>
  <c r="GE5" i="45"/>
  <c r="GE4" i="45"/>
  <c r="AXQ1" i="17"/>
  <c r="D895" i="3"/>
  <c r="D905" i="3"/>
  <c r="BDQ1" i="17"/>
  <c r="D907" i="3"/>
  <c r="FG2" i="45"/>
  <c r="FM6" i="45"/>
  <c r="FM3" i="45"/>
  <c r="FM4" i="45"/>
  <c r="EC5" i="45"/>
  <c r="EB2" i="45"/>
  <c r="EH3" i="45"/>
  <c r="CI4" i="45" s="1" a="1"/>
  <c r="CI4" i="45" s="1"/>
  <c r="EU3" i="45"/>
  <c r="ZK1" i="17"/>
  <c r="H95" i="27"/>
  <c r="I95" i="27" s="1"/>
  <c r="YX1" i="17"/>
  <c r="IB2" i="41"/>
  <c r="IH3" i="41" s="1"/>
  <c r="CK4" i="41" a="1"/>
  <c r="CK4" i="41" s="1"/>
  <c r="JD5" i="41"/>
  <c r="I69" i="1"/>
  <c r="EQ4" i="41"/>
  <c r="EQ5" i="41"/>
  <c r="EP2" i="41"/>
  <c r="EV3" i="41" s="1"/>
  <c r="CF4" i="41" s="1" a="1"/>
  <c r="CF4" i="41" s="1"/>
  <c r="NL1" i="17"/>
  <c r="D344" i="3"/>
  <c r="C476" i="1"/>
  <c r="OJ1" i="17"/>
  <c r="G48" i="13"/>
  <c r="L85" i="13"/>
  <c r="K85" i="13"/>
  <c r="M85" i="13"/>
  <c r="N85" i="13"/>
  <c r="D349" i="3"/>
  <c r="N127" i="13"/>
  <c r="K109" i="13"/>
  <c r="M167" i="13"/>
  <c r="N167" i="13"/>
  <c r="K167" i="13"/>
  <c r="H205" i="15"/>
  <c r="H219" i="15"/>
  <c r="M205" i="15"/>
  <c r="G256" i="15"/>
  <c r="D273" i="16" s="1"/>
  <c r="C532" i="1"/>
  <c r="QF1" i="17"/>
  <c r="H129" i="1"/>
  <c r="G5" i="3"/>
  <c r="E488" i="1"/>
  <c r="D63" i="16"/>
  <c r="D213" i="16"/>
  <c r="D57" i="16"/>
  <c r="N140" i="13"/>
  <c r="D365" i="3"/>
  <c r="M19" i="13"/>
  <c r="L19" i="13"/>
  <c r="M69" i="13"/>
  <c r="M219" i="15"/>
  <c r="G25" i="13"/>
  <c r="G117" i="13"/>
  <c r="H224" i="1"/>
  <c r="G46" i="13"/>
  <c r="C329" i="1"/>
  <c r="RC1" i="17"/>
  <c r="RC2" i="17"/>
  <c r="IC4" i="41"/>
  <c r="JC5" i="41"/>
  <c r="JE5" i="41"/>
  <c r="D219" i="16"/>
  <c r="D193" i="16"/>
  <c r="I97" i="1"/>
  <c r="C490" i="1"/>
  <c r="H488" i="1"/>
  <c r="OJ2" i="17"/>
  <c r="G104" i="13"/>
  <c r="H474" i="1"/>
  <c r="K36" i="13"/>
  <c r="J327" i="1"/>
  <c r="D363" i="3"/>
  <c r="J399" i="1"/>
  <c r="D369" i="3"/>
  <c r="I45" i="1"/>
  <c r="C91" i="16"/>
  <c r="D340" i="3"/>
  <c r="D345" i="3"/>
  <c r="I145" i="1"/>
  <c r="D347" i="3"/>
  <c r="I210" i="1"/>
  <c r="D351" i="3"/>
  <c r="D352" i="3"/>
  <c r="I238" i="1"/>
  <c r="C169" i="16"/>
  <c r="B316" i="3" s="1"/>
  <c r="C168" i="16"/>
  <c r="B315" i="3" s="1"/>
  <c r="C167" i="16"/>
  <c r="N55" i="13"/>
  <c r="G249" i="15"/>
  <c r="K206" i="15"/>
  <c r="L140" i="13"/>
  <c r="L156" i="13"/>
  <c r="M156" i="13"/>
  <c r="G226" i="15"/>
  <c r="D255" i="16"/>
  <c r="G205" i="15"/>
  <c r="G246" i="15"/>
  <c r="D267" i="16" s="1"/>
  <c r="K219" i="15"/>
  <c r="N219" i="15"/>
  <c r="G261" i="15"/>
  <c r="D276" i="16"/>
  <c r="G234" i="15"/>
  <c r="H206" i="15"/>
  <c r="G274" i="15"/>
  <c r="P206" i="15"/>
  <c r="QF2" i="17"/>
  <c r="H530" i="1"/>
  <c r="C116" i="16" s="1"/>
  <c r="G164" i="13"/>
  <c r="G105" i="13"/>
  <c r="G52" i="13"/>
  <c r="IG2" i="17"/>
  <c r="H290" i="1"/>
  <c r="MN2" i="17"/>
  <c r="MN1" i="17"/>
  <c r="H418" i="1"/>
  <c r="C144" i="16" s="1"/>
  <c r="G13" i="13"/>
  <c r="NX2" i="17"/>
  <c r="NX1" i="17"/>
  <c r="H460" i="1"/>
  <c r="IR2" i="17"/>
  <c r="C305" i="1"/>
  <c r="H303" i="1"/>
  <c r="G63" i="13"/>
  <c r="G68" i="13" s="1"/>
  <c r="E315" i="1"/>
  <c r="D216" i="16"/>
  <c r="G92" i="13"/>
  <c r="G42" i="13"/>
  <c r="DD2" i="17"/>
  <c r="E516" i="1"/>
  <c r="E502" i="1"/>
  <c r="DQ2" i="17"/>
  <c r="G10" i="13"/>
  <c r="ED2" i="17"/>
  <c r="G11" i="13"/>
  <c r="ED1" i="17"/>
  <c r="EQ2" i="17"/>
  <c r="G95" i="13"/>
  <c r="GC2" i="17"/>
  <c r="G146" i="13"/>
  <c r="G98" i="13"/>
  <c r="G62" i="13"/>
  <c r="JN1" i="17"/>
  <c r="G135" i="13"/>
  <c r="JN2" i="17"/>
  <c r="G80" i="13"/>
  <c r="KJ2" i="17"/>
  <c r="KJ1" i="17"/>
  <c r="H375" i="1"/>
  <c r="J375" i="1" s="1"/>
  <c r="G101" i="13"/>
  <c r="C377" i="1"/>
  <c r="G150" i="13"/>
  <c r="H560" i="1"/>
  <c r="G137" i="13"/>
  <c r="C562" i="1"/>
  <c r="G32" i="13"/>
  <c r="RO2" i="17"/>
  <c r="C578" i="1"/>
  <c r="G153" i="13"/>
  <c r="H576" i="1"/>
  <c r="L576" i="1" s="1"/>
  <c r="G82" i="13"/>
  <c r="H27" i="1"/>
  <c r="I27" i="1" s="1"/>
  <c r="G74" i="13"/>
  <c r="W1" i="17"/>
  <c r="HW2" i="41"/>
  <c r="ID6" i="41" a="1"/>
  <c r="ID6" i="41"/>
  <c r="ID4" i="41" a="1"/>
  <c r="ID4" i="41"/>
  <c r="ID3" i="41" a="1"/>
  <c r="ID3" i="41" s="1"/>
  <c r="ID5" i="41" a="1"/>
  <c r="ID5" i="41" s="1"/>
  <c r="ID7" i="41" a="1"/>
  <c r="ID7" i="41" s="1"/>
  <c r="EK2" i="41"/>
  <c r="ER2" i="41" s="1" a="1"/>
  <c r="ER2" i="41" s="1"/>
  <c r="ER3" i="41" a="1"/>
  <c r="ER3" i="41"/>
  <c r="ER4" i="41" a="1"/>
  <c r="ER4" i="41" s="1"/>
  <c r="ER6" i="41" a="1"/>
  <c r="ER6" i="41" s="1"/>
  <c r="ER5" i="41" a="1"/>
  <c r="ER5" i="41" s="1"/>
  <c r="DS2" i="41"/>
  <c r="DZ2" i="41" a="1"/>
  <c r="DZ2" i="41" s="1"/>
  <c r="DZ7" i="41" a="1"/>
  <c r="DZ7" i="41" s="1"/>
  <c r="DZ3" i="41" a="1"/>
  <c r="DZ3" i="41" s="1"/>
  <c r="DZ6" i="41" a="1"/>
  <c r="DZ6" i="41" s="1"/>
  <c r="DZ4" i="41" a="1"/>
  <c r="DZ4" i="41" s="1"/>
  <c r="DZ8" i="41" a="1"/>
  <c r="DZ8" i="41" s="1"/>
  <c r="DZ5" i="41" a="1"/>
  <c r="DZ5" i="41" s="1"/>
  <c r="FZ2" i="42"/>
  <c r="GF3" i="42" s="1"/>
  <c r="CH4" i="42" s="1" a="1"/>
  <c r="CH4" i="42" s="1"/>
  <c r="CH1" i="42" s="1"/>
  <c r="CD47" i="42" s="1"/>
  <c r="GA8" i="42"/>
  <c r="GA6" i="42"/>
  <c r="GA7" i="42"/>
  <c r="GA3" i="42"/>
  <c r="GA4" i="42"/>
  <c r="GL5" i="42" s="1"/>
  <c r="GA5" i="42"/>
  <c r="DS2" i="42"/>
  <c r="DZ2" i="42" a="1"/>
  <c r="DZ2" i="42" s="1"/>
  <c r="DZ11" i="42" a="1"/>
  <c r="DZ11" i="42"/>
  <c r="DZ10" i="42" a="1"/>
  <c r="DZ10" i="42"/>
  <c r="DZ9" i="42" a="1"/>
  <c r="DZ9" i="42"/>
  <c r="DZ7" i="42" a="1"/>
  <c r="DZ7" i="42"/>
  <c r="DZ8" i="42" a="1"/>
  <c r="DZ8" i="42"/>
  <c r="DZ5" i="42" a="1"/>
  <c r="DZ5" i="42"/>
  <c r="DZ6" i="42" a="1"/>
  <c r="DZ6" i="42"/>
  <c r="DZ3" i="42" a="1"/>
  <c r="DZ3" i="42"/>
  <c r="DZ4" i="42" a="1"/>
  <c r="DZ4" i="42"/>
  <c r="GM2" i="42"/>
  <c r="GT2" i="42" s="1" a="1"/>
  <c r="GT2" i="42" s="1"/>
  <c r="GT12" i="42" a="1"/>
  <c r="GT12" i="42" s="1"/>
  <c r="GT7" i="42" a="1"/>
  <c r="GT7" i="42" s="1"/>
  <c r="GT8" i="42" a="1"/>
  <c r="GT8" i="42" s="1"/>
  <c r="GT13" i="42" a="1"/>
  <c r="GT13" i="42" s="1"/>
  <c r="GT9" i="42" a="1"/>
  <c r="GT9" i="42" s="1"/>
  <c r="GT11" i="42" a="1"/>
  <c r="GT11" i="42" s="1"/>
  <c r="GT10" i="42" a="1"/>
  <c r="GT10" i="42" s="1"/>
  <c r="GT4" i="42" a="1"/>
  <c r="GT4" i="42" s="1"/>
  <c r="GT5" i="42" a="1"/>
  <c r="GT5" i="42" s="1"/>
  <c r="GT6" i="42" a="1"/>
  <c r="GT6" i="42" s="1"/>
  <c r="GT3" i="42" a="1"/>
  <c r="GT3" i="42" s="1"/>
  <c r="FC2" i="41" a="1"/>
  <c r="FI10" i="41" s="1"/>
  <c r="DX2" i="41" a="1"/>
  <c r="DY4" i="41" s="1"/>
  <c r="DY7" i="41"/>
  <c r="GD2" i="45"/>
  <c r="GJ3" i="45" s="1"/>
  <c r="CL4" i="45" s="1" a="1"/>
  <c r="CL4" i="45" s="1"/>
  <c r="GE3" i="45"/>
  <c r="GP5" i="45" s="1"/>
  <c r="GE6" i="45"/>
  <c r="DE12" i="41"/>
  <c r="DE5" i="41"/>
  <c r="DE24" i="41"/>
  <c r="DE6" i="41"/>
  <c r="DE11" i="41"/>
  <c r="DE19" i="41"/>
  <c r="DE30" i="41"/>
  <c r="CY3" i="42"/>
  <c r="DF3" i="42" a="1"/>
  <c r="DF3" i="42" s="1"/>
  <c r="DE7" i="42"/>
  <c r="HJ2" i="42"/>
  <c r="HP3" i="42" s="1"/>
  <c r="CJ4" i="42" s="1" a="1"/>
  <c r="CJ4" i="42" s="1"/>
  <c r="CJ1" i="42" s="1"/>
  <c r="CD57" i="42" s="1"/>
  <c r="HK5" i="42"/>
  <c r="EQ7" i="42"/>
  <c r="HK8" i="42"/>
  <c r="HK11" i="42"/>
  <c r="HK16" i="42"/>
  <c r="HK12" i="42"/>
  <c r="HK14" i="42"/>
  <c r="HK20" i="42"/>
  <c r="HK22" i="42"/>
  <c r="DI5" i="45"/>
  <c r="DS5" i="45" s="1"/>
  <c r="DI6" i="45"/>
  <c r="CK4" i="45" a="1"/>
  <c r="CK4" i="45" s="1"/>
  <c r="EU6" i="45"/>
  <c r="EU4" i="45"/>
  <c r="FC5" i="45" s="1"/>
  <c r="ET2" i="45"/>
  <c r="EZ3" i="45" s="1"/>
  <c r="CJ4" i="45" s="1" a="1"/>
  <c r="CJ4" i="45" s="1"/>
  <c r="AY2" i="41"/>
  <c r="C95" i="16"/>
  <c r="B248" i="3" s="1"/>
  <c r="D339" i="3"/>
  <c r="D387" i="3"/>
  <c r="D367" i="3"/>
  <c r="PH2" i="17"/>
  <c r="PH1" i="17"/>
  <c r="G50" i="13"/>
  <c r="C317" i="1"/>
  <c r="J303" i="1"/>
  <c r="C103" i="16"/>
  <c r="D361" i="3"/>
  <c r="J290" i="1"/>
  <c r="D360" i="3"/>
  <c r="G166" i="13"/>
  <c r="G165" i="13"/>
  <c r="B314" i="3"/>
  <c r="C165" i="16"/>
  <c r="B165" i="16" s="1"/>
  <c r="B312" i="3" s="1"/>
  <c r="B244" i="3"/>
  <c r="K474" i="1"/>
  <c r="D377" i="3"/>
  <c r="D196" i="16"/>
  <c r="C161" i="16"/>
  <c r="B308" i="3" s="1"/>
  <c r="C162" i="16"/>
  <c r="B309" i="3" s="1"/>
  <c r="C159" i="16"/>
  <c r="C157" i="16" s="1"/>
  <c r="C163" i="16"/>
  <c r="B310" i="3"/>
  <c r="C160" i="16"/>
  <c r="B307" i="3"/>
  <c r="DT5" i="45"/>
  <c r="GN5" i="45"/>
  <c r="GM5" i="45"/>
  <c r="FI3" i="41"/>
  <c r="FI6" i="41"/>
  <c r="FI16" i="41"/>
  <c r="FI11" i="41"/>
  <c r="G84" i="13"/>
  <c r="G83" i="13"/>
  <c r="D386" i="3"/>
  <c r="L560" i="1"/>
  <c r="C518" i="1"/>
  <c r="H516" i="1"/>
  <c r="G51" i="13"/>
  <c r="D376" i="3"/>
  <c r="K460" i="1"/>
  <c r="D381" i="3"/>
  <c r="K530" i="1"/>
  <c r="I224" i="1"/>
  <c r="K488" i="1"/>
  <c r="D378" i="3"/>
  <c r="FF5" i="45"/>
  <c r="D186" i="16"/>
  <c r="D187" i="16"/>
  <c r="OV1" i="17"/>
  <c r="OV2" i="17"/>
  <c r="G49" i="13"/>
  <c r="I129" i="1"/>
  <c r="D346" i="3"/>
  <c r="FJ9" i="41" a="1"/>
  <c r="FJ9" i="41" s="1"/>
  <c r="FJ3" i="41" a="1"/>
  <c r="FJ3" i="41" s="1"/>
  <c r="FJ12" i="41" a="1"/>
  <c r="FJ12" i="41" s="1"/>
  <c r="FJ4" i="41" a="1"/>
  <c r="FJ4" i="41" s="1"/>
  <c r="FJ6" i="41" a="1"/>
  <c r="FJ6" i="41" s="1"/>
  <c r="FJ5" i="41" a="1"/>
  <c r="FJ5" i="41" s="1"/>
  <c r="FJ16" i="41" a="1"/>
  <c r="FJ16" i="41" s="1"/>
  <c r="FJ13" i="41" a="1"/>
  <c r="FJ13" i="41" s="1"/>
  <c r="FJ17" i="41" a="1"/>
  <c r="FJ17" i="41" s="1"/>
  <c r="FJ7" i="41" a="1"/>
  <c r="FJ7" i="41" s="1"/>
  <c r="FJ15" i="41" a="1"/>
  <c r="FJ15" i="41" s="1"/>
  <c r="FJ11" i="41" a="1"/>
  <c r="FJ11" i="41" s="1"/>
  <c r="FJ14" i="41" a="1"/>
  <c r="FJ14" i="41" s="1"/>
  <c r="FJ18" i="41" a="1"/>
  <c r="FJ18" i="41" s="1"/>
  <c r="FJ8" i="41" a="1"/>
  <c r="FJ8" i="41" s="1"/>
  <c r="FJ10" i="41" a="1"/>
  <c r="FJ10" i="41" s="1"/>
  <c r="FI14" i="41"/>
  <c r="FI9" i="41"/>
  <c r="FI12" i="41"/>
  <c r="FI7" i="41"/>
  <c r="C93" i="16"/>
  <c r="B246" i="3" s="1"/>
  <c r="C92" i="16"/>
  <c r="C504" i="1"/>
  <c r="H502" i="1"/>
  <c r="K502" i="1" s="1"/>
  <c r="PT2" i="17"/>
  <c r="PT1" i="17"/>
  <c r="G15" i="13"/>
  <c r="G151" i="13"/>
  <c r="JC1" i="17"/>
  <c r="H315" i="1"/>
  <c r="D362" i="3" s="1"/>
  <c r="JC2" i="17"/>
  <c r="G45" i="13"/>
  <c r="K418" i="1"/>
  <c r="D373" i="3"/>
  <c r="J315" i="1"/>
  <c r="D379" i="3"/>
  <c r="C105" i="16"/>
  <c r="B257" i="3" s="1"/>
  <c r="K208" i="15"/>
  <c r="K221" i="15" s="1"/>
  <c r="G85" i="13"/>
  <c r="K209" i="15" s="1"/>
  <c r="B306" i="3"/>
  <c r="O208" i="15"/>
  <c r="O221" i="15" s="1"/>
  <c r="G167" i="13"/>
  <c r="O209" i="15" s="1"/>
  <c r="D380" i="3"/>
  <c r="K516" i="1"/>
  <c r="C146" i="16"/>
  <c r="B294" i="3"/>
  <c r="I83" i="13"/>
  <c r="C106" i="16"/>
  <c r="G267" i="15"/>
  <c r="O207" i="15"/>
  <c r="B255" i="3"/>
  <c r="B157" i="16"/>
  <c r="B304" i="3" s="1"/>
  <c r="C155" i="16"/>
  <c r="BB591" i="41" a="1"/>
  <c r="BB35" i="41" a="1"/>
  <c r="BB90" i="41" a="1"/>
  <c r="BB326" i="41" a="1"/>
  <c r="BB432" i="41" a="1"/>
  <c r="BB771" i="41" a="1"/>
  <c r="BB215" i="41" a="1"/>
  <c r="BB32" i="41" a="1"/>
  <c r="BB208" i="41" a="1"/>
  <c r="BB566" i="41" a="1"/>
  <c r="BB627" i="41" a="1"/>
  <c r="BB614" i="41" a="1"/>
  <c r="BB436" i="41" a="1"/>
  <c r="BB695" i="41" a="1"/>
  <c r="BB41" i="41" a="1"/>
  <c r="BB416" i="41" a="1"/>
  <c r="BB180" i="41" a="1"/>
  <c r="BB442" i="41" a="1"/>
  <c r="BB795" i="41" a="1"/>
  <c r="BB119" i="41" a="1"/>
  <c r="BB101" i="41" a="1"/>
  <c r="BB474" i="41" a="1"/>
  <c r="BB245" i="41" a="1"/>
  <c r="BB93" i="41" a="1"/>
  <c r="BB479" i="41" a="1"/>
  <c r="BB737" i="41" a="1"/>
  <c r="BB575" i="41" a="1"/>
  <c r="BB500" i="41" a="1"/>
  <c r="BB761" i="41" a="1"/>
  <c r="BB117" i="41" a="1"/>
  <c r="BB782" i="41" a="1"/>
  <c r="BB528" i="41" a="1"/>
  <c r="BB344" i="41" a="1"/>
  <c r="BB143" i="41" a="1"/>
  <c r="BB797" i="41" a="1"/>
  <c r="BB340" i="41" a="1"/>
  <c r="BB322" i="41" a="1"/>
  <c r="BB450" i="41" a="1"/>
  <c r="BB757" i="41" a="1"/>
  <c r="BB692" i="41" a="1"/>
  <c r="BB458" i="41" a="1"/>
  <c r="BB214" i="41" a="1"/>
  <c r="BB530" i="41" a="1"/>
  <c r="BB507" i="41" a="1"/>
  <c r="BB315" i="41" a="1"/>
  <c r="BB339" i="41" a="1"/>
  <c r="BB726" i="41" a="1"/>
  <c r="BB455" i="41" a="1"/>
  <c r="BB430" i="41" a="1"/>
  <c r="BB161" i="41" a="1"/>
  <c r="BB418" i="41" a="1"/>
  <c r="BB337" i="41" a="1"/>
  <c r="BB559" i="41" a="1"/>
  <c r="BB258" i="41" a="1"/>
  <c r="BB429" i="41" a="1"/>
  <c r="BB58" i="41" a="1"/>
  <c r="BB345" i="41" a="1"/>
  <c r="BB702" i="41" a="1"/>
  <c r="BB10" i="41" a="1"/>
  <c r="BB228" i="41" a="1"/>
  <c r="BB725" i="41" a="1"/>
  <c r="BB86" i="41" a="1"/>
  <c r="BB431" i="41" a="1"/>
  <c r="BB55" i="41" a="1"/>
  <c r="BB314" i="41" a="1"/>
  <c r="BB144" i="41" a="1"/>
  <c r="BB747" i="41" a="1"/>
  <c r="BB289" i="41" a="1"/>
  <c r="BB799" i="41" a="1"/>
  <c r="BB415" i="41" a="1"/>
  <c r="BB319" i="41" a="1"/>
  <c r="BB149" i="41" a="1"/>
  <c r="BB446" i="41" a="1"/>
  <c r="BB594" i="41" a="1"/>
  <c r="BB633" i="41" a="1"/>
  <c r="BB598" i="41" a="1"/>
  <c r="BB406" i="41" a="1"/>
  <c r="BB603" i="41" a="1"/>
  <c r="BB802" i="41" a="1"/>
  <c r="BB28" i="41" a="1"/>
  <c r="BB545" i="41" a="1"/>
  <c r="BB216" i="41" a="1"/>
  <c r="BB561" i="41" a="1"/>
  <c r="BB648" i="41" a="1"/>
  <c r="BB438" i="41" a="1"/>
  <c r="BB794" i="41" a="1"/>
  <c r="BB343" i="41" a="1"/>
  <c r="BB456" i="41" a="1"/>
  <c r="BB392" i="41" a="1"/>
  <c r="BB67" i="41" a="1"/>
  <c r="BB18" i="41" a="1"/>
  <c r="BB784" i="41" a="1"/>
  <c r="BB260" i="41" a="1"/>
  <c r="BB8" i="41" a="1"/>
  <c r="BB133" i="41" a="1"/>
  <c r="BB769" i="41" a="1"/>
  <c r="BB279" i="41" a="1"/>
  <c r="BB535" i="41" a="1"/>
  <c r="BB242" i="41" a="1"/>
  <c r="BB25" i="41" a="1"/>
  <c r="BB664" i="41" a="1"/>
  <c r="BB350" i="41" a="1"/>
  <c r="BB47" i="41" a="1"/>
  <c r="BB778" i="41" a="1"/>
  <c r="BB636" i="41" a="1"/>
  <c r="BB88" i="41" a="1"/>
  <c r="BB710" i="41" a="1"/>
  <c r="BB783" i="41" a="1"/>
  <c r="BB755" i="41" a="1"/>
  <c r="BB626" i="41" a="1"/>
  <c r="BB248" i="41" a="1"/>
  <c r="BB689" i="41" a="1"/>
  <c r="BB181" i="41" a="1"/>
  <c r="BB89" i="41" a="1"/>
  <c r="BB383" i="41" a="1"/>
  <c r="BB472" i="41" a="1"/>
  <c r="BB556" i="41" a="1"/>
  <c r="BB552" i="41" a="1"/>
  <c r="BB201" i="41" a="1"/>
  <c r="BB499" i="41" a="1"/>
  <c r="BB395" i="41" a="1"/>
  <c r="BB82" i="41" a="1"/>
  <c r="BB752" i="41" a="1"/>
  <c r="BB210" i="41" a="1"/>
  <c r="BB789" i="41" a="1"/>
  <c r="BB368" i="41" a="1"/>
  <c r="BB399" i="41" a="1"/>
  <c r="BB714" i="41" a="1"/>
  <c r="BB686" i="41" a="1"/>
  <c r="BB701" i="41" a="1"/>
  <c r="BB51" i="41" a="1"/>
  <c r="BB651" i="41" a="1"/>
  <c r="BB253" i="41" a="1"/>
  <c r="BB223" i="41" a="1"/>
  <c r="BB711" i="41" a="1"/>
  <c r="BB618" i="41" a="1"/>
  <c r="BB79" i="41" a="1"/>
  <c r="BB722" i="41" a="1"/>
  <c r="BB481" i="41" a="1"/>
  <c r="BB687" i="41" a="1"/>
  <c r="BB409" i="41" a="1"/>
  <c r="BB135" i="41" a="1"/>
  <c r="BB156" i="41" a="1"/>
  <c r="BB142" i="41" a="1"/>
  <c r="BB272" i="41" a="1"/>
  <c r="BB218" i="41" a="1"/>
  <c r="BB275" i="41" a="1"/>
  <c r="BB751" i="41" a="1"/>
  <c r="BB288" i="41" a="1"/>
  <c r="BB443" i="41" a="1"/>
  <c r="BB765" i="41" a="1"/>
  <c r="BB574" i="41" a="1"/>
  <c r="BB749" i="41" a="1"/>
  <c r="BB727" i="41" a="1"/>
  <c r="BB192" i="41" a="1"/>
  <c r="BB301" i="41" a="1"/>
  <c r="BB154" i="41" a="1"/>
  <c r="BB379" i="41" a="1"/>
  <c r="BB516" i="41" a="1"/>
  <c r="BB128" i="41" a="1"/>
  <c r="BB146" i="41" a="1"/>
  <c r="BB317" i="41" a="1"/>
  <c r="BB107" i="41" a="1"/>
  <c r="BB668" i="41" a="1"/>
  <c r="BB745" i="41" a="1"/>
  <c r="BB517" i="41" a="1"/>
  <c r="BB6" i="41" a="1"/>
  <c r="BB612" i="41" a="1"/>
  <c r="BB106" i="41" a="1"/>
  <c r="BB786" i="41" a="1"/>
  <c r="BB190" i="41" a="1"/>
  <c r="BB698" i="41" a="1"/>
  <c r="BB588" i="41" a="1"/>
  <c r="BB267" i="41" a="1"/>
  <c r="BB775" i="41" a="1"/>
  <c r="BB801" i="41" a="1"/>
  <c r="BB476" i="41" a="1"/>
  <c r="BB53" i="41" a="1"/>
  <c r="BB57" i="41" a="1"/>
  <c r="BB704" i="41" a="1"/>
  <c r="BB427" i="41" a="1"/>
  <c r="BB669" i="41" a="1"/>
  <c r="BB531" i="41" a="1"/>
  <c r="BB125" i="41" a="1"/>
  <c r="BB87" i="41" a="1"/>
  <c r="BB307" i="41" a="1"/>
  <c r="BB396" i="41" a="1"/>
  <c r="BB70" i="41" a="1"/>
  <c r="BB56" i="41" a="1"/>
  <c r="BB537" i="41" a="1"/>
  <c r="BB525" i="41" a="1"/>
  <c r="BB605" i="41" a="1"/>
  <c r="BB426" i="41" a="1"/>
  <c r="BB639" i="41" a="1"/>
  <c r="BB773" i="41" a="1"/>
  <c r="BB15" i="41" a="1"/>
  <c r="BB439" i="41" a="1"/>
  <c r="BB12" i="41" a="1"/>
  <c r="BB779" i="41" a="1"/>
  <c r="BB97" i="41" a="1"/>
  <c r="BB425" i="41" a="1"/>
  <c r="BB600" i="41" a="1"/>
  <c r="BB187" i="41" a="1"/>
  <c r="BB373" i="41" a="1"/>
  <c r="BB362" i="41" a="1"/>
  <c r="BB607" i="41" a="1"/>
  <c r="BB4" i="41" a="1"/>
  <c r="BB239" i="41" a="1"/>
  <c r="BB572" i="41" a="1"/>
  <c r="BB555" i="41" a="1"/>
  <c r="BB278" i="41" a="1"/>
  <c r="BB159" i="41" a="1"/>
  <c r="BB610" i="41" a="1"/>
  <c r="BB694" i="41" a="1"/>
  <c r="BB503" i="41" a="1"/>
  <c r="BB193" i="41" a="1"/>
  <c r="BB183" i="41" a="1"/>
  <c r="BB283" i="41" a="1"/>
  <c r="BB202" i="41" a="1"/>
  <c r="BB246" i="41" a="1"/>
  <c r="BB625" i="41" a="1"/>
  <c r="BB515" i="41" a="1"/>
  <c r="BB643" i="41" a="1"/>
  <c r="BB615" i="41" a="1"/>
  <c r="BB26" i="41" a="1"/>
  <c r="BB211" i="41" a="1"/>
  <c r="BB495" i="41" a="1"/>
  <c r="BB518" i="41" a="1"/>
  <c r="BB385" i="41" a="1"/>
  <c r="BB700" i="41" a="1"/>
  <c r="BB487" i="41" a="1"/>
  <c r="BB173" i="41" a="1"/>
  <c r="BB547" i="41" a="1"/>
  <c r="BB16" i="41" a="1"/>
  <c r="BB252" i="41" a="1"/>
  <c r="BB440" i="41" a="1"/>
  <c r="BB776" i="41" a="1"/>
  <c r="BB285" i="41" a="1"/>
  <c r="BB738" i="41" a="1"/>
  <c r="BB733" i="41" a="1"/>
  <c r="BB688" i="41" a="1"/>
  <c r="BB538" i="41" a="1"/>
  <c r="BB492" i="41" a="1"/>
  <c r="BB230" i="41" a="1"/>
  <c r="BB336" i="41" a="1"/>
  <c r="BB80" i="41" a="1"/>
  <c r="BB334" i="41" a="1"/>
  <c r="BB313" i="41" a="1"/>
  <c r="BB641" i="41" a="1"/>
  <c r="BB717" i="41" a="1"/>
  <c r="BB777" i="41" a="1"/>
  <c r="BB423" i="41" a="1"/>
  <c r="BB793" i="41" a="1"/>
  <c r="BB766" i="41" a="1"/>
  <c r="BB735" i="41" a="1"/>
  <c r="BB628" i="41" a="1"/>
  <c r="BB435" i="41" a="1"/>
  <c r="BB94" i="41" a="1"/>
  <c r="BB585" i="41" a="1"/>
  <c r="BB304" i="41" a="1"/>
  <c r="BB482" i="41" a="1"/>
  <c r="BB269" i="41" a="1"/>
  <c r="BB408" i="41" a="1"/>
  <c r="BB635" i="41" a="1"/>
  <c r="BB233" i="41" a="1"/>
  <c r="BB744" i="41" a="1"/>
  <c r="BB655" i="41" a="1"/>
  <c r="BB715" i="41" a="1"/>
  <c r="BB229" i="41" a="1"/>
  <c r="BB40" i="41" a="1"/>
  <c r="BB75" i="41" a="1"/>
  <c r="BB196" i="41" a="1"/>
  <c r="BB496" i="41" a="1"/>
  <c r="BB84" i="41" a="1"/>
  <c r="BB104" i="41" a="1"/>
  <c r="BB316" i="41" a="1"/>
  <c r="BB172" i="41" a="1"/>
  <c r="BB110" i="41" a="1"/>
  <c r="BB671" i="41" a="1"/>
  <c r="BB536" i="41" a="1"/>
  <c r="BB73" i="41" a="1"/>
  <c r="BB596" i="41" a="1"/>
  <c r="BB453" i="41" a="1"/>
  <c r="BB787" i="41" a="1"/>
  <c r="BB657" i="41" a="1"/>
  <c r="BB265" i="41" a="1"/>
  <c r="BB584" i="41" a="1"/>
  <c r="BB579" i="41" a="1"/>
  <c r="BB540" i="41" a="1"/>
  <c r="BB351" i="41" a="1"/>
  <c r="BB254" i="41" a="1"/>
  <c r="BB20" i="41" a="1"/>
  <c r="BB9" i="41" a="1"/>
  <c r="BB393" i="41" a="1"/>
  <c r="BB514" i="41" a="1"/>
  <c r="BB148" i="41" a="1"/>
  <c r="BB198" i="41" a="1"/>
  <c r="BB804" i="41" a="1"/>
  <c r="BB489" i="41" a="1"/>
  <c r="BB194" i="41" a="1"/>
  <c r="BB39" i="41" a="1"/>
  <c r="BB112" i="41" a="1"/>
  <c r="BB129" i="41" a="1"/>
  <c r="BB21" i="41" a="1"/>
  <c r="BB599" i="41" a="1"/>
  <c r="BB325" i="41" a="1"/>
  <c r="BB798" i="41" a="1"/>
  <c r="BB179" i="41" a="1"/>
  <c r="BB77" i="41" a="1"/>
  <c r="BB592" i="41" a="1"/>
  <c r="BB372" i="41" a="1"/>
  <c r="BB524" i="41" a="1"/>
  <c r="BB483" i="41" a="1"/>
  <c r="BB526" i="41" a="1"/>
  <c r="BB781" i="41" a="1"/>
  <c r="BB207" i="41" a="1"/>
  <c r="BB729" i="41" a="1"/>
  <c r="BB121" i="41" a="1"/>
  <c r="BB448" i="41" a="1"/>
  <c r="BB2" i="41" a="1"/>
  <c r="BB759" i="41" a="1"/>
  <c r="BB212" i="41" a="1"/>
  <c r="BB403" i="41" a="1"/>
  <c r="BB353" i="41" a="1"/>
  <c r="BB174" i="41" a="1"/>
  <c r="BB384" i="41" a="1"/>
  <c r="BB237" i="41" a="1"/>
  <c r="BB647" i="41" a="1"/>
  <c r="BB454" i="41" a="1"/>
  <c r="BB754" i="41" a="1"/>
  <c r="BB587" i="41" a="1"/>
  <c r="BB770" i="41" a="1"/>
  <c r="BB225" i="41" a="1"/>
  <c r="BB468" i="41" a="1"/>
  <c r="BB549" i="41" a="1"/>
  <c r="BB663" i="41" a="1"/>
  <c r="BB709" i="41" a="1"/>
  <c r="BB24" i="41" a="1"/>
  <c r="BB81" i="41" a="1"/>
  <c r="BB356" i="41" a="1"/>
  <c r="BB166" i="41" a="1"/>
  <c r="BB740" i="41" a="1"/>
  <c r="BB521" i="41" a="1"/>
  <c r="BB637" i="41" a="1"/>
  <c r="BB147" i="41" a="1"/>
  <c r="BB788" i="41" a="1"/>
  <c r="BB333" i="41" a="1"/>
  <c r="BB91" i="41" a="1"/>
  <c r="BB661" i="41" a="1"/>
  <c r="BB677" i="41" a="1"/>
  <c r="BB374" i="41" a="1"/>
  <c r="BB14" i="41" a="1"/>
  <c r="BB332" i="41" a="1"/>
  <c r="BB478" i="41" a="1"/>
  <c r="BB160" i="41" a="1"/>
  <c r="BB541" i="41" a="1"/>
  <c r="BB656" i="41" a="1"/>
  <c r="BB421" i="41" a="1"/>
  <c r="BB164" i="41" a="1"/>
  <c r="BB92" i="41" a="1"/>
  <c r="BB724" i="41" a="1"/>
  <c r="BB665" i="41" a="1"/>
  <c r="BB31" i="41" a="1"/>
  <c r="BB305" i="41" a="1"/>
  <c r="BB61" i="41" a="1"/>
  <c r="BB589" i="41" a="1"/>
  <c r="BB774" i="41" a="1"/>
  <c r="BB756" i="41" a="1"/>
  <c r="BB303" i="41" a="1"/>
  <c r="BB62" i="41" a="1"/>
  <c r="BB320" i="41" a="1"/>
  <c r="BB195" i="41" a="1"/>
  <c r="BB136" i="41" a="1"/>
  <c r="BB753" i="41" a="1"/>
  <c r="BB493" i="41" a="1"/>
  <c r="BB401" i="41" a="1"/>
  <c r="BB54" i="41" a="1"/>
  <c r="BB622" i="41" a="1"/>
  <c r="BB567" i="41" a="1"/>
  <c r="BB606" i="41" a="1"/>
  <c r="BB271" i="41" a="1"/>
  <c r="BB807" i="41" a="1"/>
  <c r="BB273" i="41" a="1"/>
  <c r="BB178" i="41" a="1"/>
  <c r="BB30" i="41" a="1"/>
  <c r="BB257" i="41" a="1"/>
  <c r="BB206" i="41" a="1"/>
  <c r="BB155" i="41" a="1"/>
  <c r="BB329" i="41" a="1"/>
  <c r="BB74" i="41" a="1"/>
  <c r="BB703" i="41" a="1"/>
  <c r="BB631" i="41" a="1"/>
  <c r="BB529" i="41" a="1"/>
  <c r="BB680" i="41" a="1"/>
  <c r="BB562" i="41" a="1"/>
  <c r="BB465" i="41" a="1"/>
  <c r="BB506" i="41" a="1"/>
  <c r="BB412" i="41" a="1"/>
  <c r="BB331" i="41" a="1"/>
  <c r="BB806" i="41" a="1"/>
  <c r="BB654" i="41" a="1"/>
  <c r="BB457" i="41" a="1"/>
  <c r="BB469" i="41" a="1"/>
  <c r="BB63" i="41" a="1"/>
  <c r="BB36" i="41" a="1"/>
  <c r="BB447" i="41" a="1"/>
  <c r="BB185" i="41" a="1"/>
  <c r="BB513" i="41" a="1"/>
  <c r="BB673" i="41" a="1"/>
  <c r="BB619" i="41" a="1"/>
  <c r="BB470" i="41" a="1"/>
  <c r="BB523" i="41" a="1"/>
  <c r="BB484" i="41" a="1"/>
  <c r="BB790" i="41" a="1"/>
  <c r="BB581" i="41" a="1"/>
  <c r="BB706" i="41" a="1"/>
  <c r="BB792" i="41" a="1"/>
  <c r="BB402" i="41" a="1"/>
  <c r="BB697" i="41" a="1"/>
  <c r="BB707" i="41" a="1"/>
  <c r="BB578" i="41" a="1"/>
  <c r="BB261" i="41" a="1"/>
  <c r="BB445" i="41" a="1"/>
  <c r="BB667" i="41" a="1"/>
  <c r="BB544" i="41" a="1"/>
  <c r="BB734" i="41" a="1"/>
  <c r="BB397" i="41" a="1"/>
  <c r="BB130" i="41" a="1"/>
  <c r="BB200" i="41" a="1"/>
  <c r="BB170" i="41" a="1"/>
  <c r="BB182" i="41" a="1"/>
  <c r="BB132" i="41" a="1"/>
  <c r="BB672" i="41" a="1"/>
  <c r="BB623" i="41" a="1"/>
  <c r="BB490" i="41" a="1"/>
  <c r="BB118" i="41" a="1"/>
  <c r="BB138" i="41" a="1"/>
  <c r="BB576" i="41" a="1"/>
  <c r="BB434" i="41" a="1"/>
  <c r="BB327" i="41" a="1"/>
  <c r="BB150" i="41" a="1"/>
  <c r="BB494" i="41" a="1"/>
  <c r="BB165" i="41" a="1"/>
  <c r="BB417" i="41" a="1"/>
  <c r="BB280" i="41" a="1"/>
  <c r="BB126" i="41" a="1"/>
  <c r="BB234" i="41" a="1"/>
  <c r="BB240" i="41" a="1"/>
  <c r="BB463" i="41" a="1"/>
  <c r="BB407" i="41" a="1"/>
  <c r="BB23" i="41" a="1"/>
  <c r="BB504" i="41" a="1"/>
  <c r="BB519" i="41" a="1"/>
  <c r="BB60" i="41" a="1"/>
  <c r="BB557" i="41" a="1"/>
  <c r="BB511" i="41" a="1"/>
  <c r="BB29" i="41" a="1"/>
  <c r="BB259" i="41" a="1"/>
  <c r="BB691" i="41" a="1"/>
  <c r="BB800" i="41" a="1"/>
  <c r="BB509" i="41" a="1"/>
  <c r="BB111" i="41" a="1"/>
  <c r="BB586" i="41" a="1"/>
  <c r="BB444" i="41" a="1"/>
  <c r="BB382" i="41" a="1"/>
  <c r="BB690" i="41" a="1"/>
  <c r="BB480" i="41" a="1"/>
  <c r="BB151" i="41" a="1"/>
  <c r="BB676" i="41" a="1"/>
  <c r="BB768" i="41" a="1"/>
  <c r="BB674" i="41" a="1"/>
  <c r="BB551" i="41" a="1"/>
  <c r="BB262" i="41" a="1"/>
  <c r="BB569" i="41" a="1"/>
  <c r="BB508" i="41" a="1"/>
  <c r="BB375" i="41" a="1"/>
  <c r="BB323" i="41" a="1"/>
  <c r="BB723" i="41" a="1"/>
  <c r="BB785" i="41" a="1"/>
  <c r="BB46" i="41" a="1"/>
  <c r="BB803" i="41" a="1"/>
  <c r="BB748" i="41" a="1"/>
  <c r="BB550" i="41" a="1"/>
  <c r="BB140" i="41" a="1"/>
  <c r="BB767" i="41" a="1"/>
  <c r="BB290" i="41" a="1"/>
  <c r="BB532" i="41" a="1"/>
  <c r="BB348" i="41" a="1"/>
  <c r="BB311" i="41" a="1"/>
  <c r="BB699" i="41" a="1"/>
  <c r="BB642" i="41" a="1"/>
  <c r="BB653" i="41" a="1"/>
  <c r="BB539" i="41" a="1"/>
  <c r="BB127" i="41" a="1"/>
  <c r="BB451" i="41" a="1"/>
  <c r="BB387" i="41" a="1"/>
  <c r="BB175" i="41" a="1"/>
  <c r="BB286" i="41" a="1"/>
  <c r="BB205" i="41" a="1"/>
  <c r="BB419" i="41" a="1"/>
  <c r="BB743" i="41" a="1"/>
  <c r="BB171" i="41" a="1"/>
  <c r="BB158" i="41" a="1"/>
  <c r="BB169" i="41" a="1"/>
  <c r="BB428" i="41" a="1"/>
  <c r="BB467" i="41" a="1"/>
  <c r="BB630" i="41" a="1"/>
  <c r="BB367" i="41" a="1"/>
  <c r="BB134" i="41" a="1"/>
  <c r="BB34" i="41" a="1"/>
  <c r="BB300" i="41" a="1"/>
  <c r="BB391" i="41" a="1"/>
  <c r="BB296" i="41" a="1"/>
  <c r="BB497" i="41" a="1"/>
  <c r="BB188" i="41" a="1"/>
  <c r="BB404" i="41" a="1"/>
  <c r="BB302" i="41" a="1"/>
  <c r="BB341" i="41" a="1"/>
  <c r="BB780" i="41" a="1"/>
  <c r="BB682" i="41" a="1"/>
  <c r="BB321" i="41" a="1"/>
  <c r="BB638" i="41" a="1"/>
  <c r="BB220" i="41" a="1"/>
  <c r="BB352" i="41" a="1"/>
  <c r="BB68" i="41" a="1"/>
  <c r="BB662" i="41" a="1"/>
  <c r="BB284" i="41" a="1"/>
  <c r="BB512" i="41" a="1"/>
  <c r="BB33" i="41" a="1"/>
  <c r="BB102" i="41" a="1"/>
  <c r="BB45" i="41" a="1"/>
  <c r="BB105" i="41" a="1"/>
  <c r="BB616" i="41" a="1"/>
  <c r="BB366" i="41" a="1"/>
  <c r="BB76" i="41" a="1"/>
  <c r="BB763" i="41" a="1"/>
  <c r="BB357" i="41" a="1"/>
  <c r="BB683" i="41" a="1"/>
  <c r="BB719" i="41" a="1"/>
  <c r="BB590" i="41" a="1"/>
  <c r="BB613" i="41" a="1"/>
  <c r="BB720" i="41" a="1"/>
  <c r="BB197" i="41" a="1"/>
  <c r="BB131" i="41" a="1"/>
  <c r="BB678" i="41" a="1"/>
  <c r="BB420" i="41" a="1"/>
  <c r="BB736" i="41" a="1"/>
  <c r="BB452" i="41" a="1"/>
  <c r="BB235" i="41" a="1"/>
  <c r="BB37" i="41" a="1"/>
  <c r="BB294" i="41" a="1"/>
  <c r="BB312" i="41" a="1"/>
  <c r="BB124" i="41" a="1"/>
  <c r="BB441" i="41" a="1"/>
  <c r="BB116" i="41" a="1"/>
  <c r="BB66" i="41" a="1"/>
  <c r="BB153" i="41" a="1"/>
  <c r="BB115" i="41" a="1"/>
  <c r="BB256" i="41" a="1"/>
  <c r="BB306" i="41" a="1"/>
  <c r="BB226" i="41" a="1"/>
  <c r="BB293" i="41" a="1"/>
  <c r="BB347" i="41" a="1"/>
  <c r="BB377" i="41" a="1"/>
  <c r="BB52" i="41" a="1"/>
  <c r="BB640" i="41" a="1"/>
  <c r="BB358" i="41" a="1"/>
  <c r="BB398" i="41" a="1"/>
  <c r="BB621" i="41" a="1"/>
  <c r="BB666" i="41" a="1"/>
  <c r="BB3" i="41" a="1"/>
  <c r="BB564" i="41" a="1"/>
  <c r="BB221" i="41" a="1"/>
  <c r="BB363" i="41" a="1"/>
  <c r="BB660" i="41" a="1"/>
  <c r="BB685" i="41" a="1"/>
  <c r="BB120" i="41" a="1"/>
  <c r="BB299" i="41" a="1"/>
  <c r="BB364" i="41" a="1"/>
  <c r="BB679" i="41" a="1"/>
  <c r="BB505" i="41" a="1"/>
  <c r="BB760" i="41" a="1"/>
  <c r="BB184" i="41" a="1"/>
  <c r="BB38" i="41" a="1"/>
  <c r="BB168" i="41" a="1"/>
  <c r="BB543" i="41" a="1"/>
  <c r="BB157" i="41" a="1"/>
  <c r="BB573" i="41" a="1"/>
  <c r="BB270" i="41" a="1"/>
  <c r="BB83" i="41" a="1"/>
  <c r="BB59" i="41" a="1"/>
  <c r="BB310" i="41" a="1"/>
  <c r="BB718" i="41" a="1"/>
  <c r="BB712" i="41" a="1"/>
  <c r="BB475" i="41" a="1"/>
  <c r="BB772" i="41" a="1"/>
  <c r="BB553" i="41" a="1"/>
  <c r="BB629" i="41" a="1"/>
  <c r="BB460" i="41" a="1"/>
  <c r="BB145" i="41" a="1"/>
  <c r="BB69" i="41" a="1"/>
  <c r="BB791" i="41" a="1"/>
  <c r="BB255" i="41" a="1"/>
  <c r="BB177" i="41" a="1"/>
  <c r="BB217" i="41" a="1"/>
  <c r="BB96" i="41" a="1"/>
  <c r="BB597" i="41" a="1"/>
  <c r="BB342" i="41" a="1"/>
  <c r="BB634" i="41" a="1"/>
  <c r="BB708" i="41" a="1"/>
  <c r="BB249" i="41" a="1"/>
  <c r="BB459" i="41" a="1"/>
  <c r="BB477" i="41" a="1"/>
  <c r="BB624" i="41" a="1"/>
  <c r="BB471" i="41" a="1"/>
  <c r="BB163" i="41" a="1"/>
  <c r="BB103" i="41" a="1"/>
  <c r="BB361" i="41" a="1"/>
  <c r="BB335" i="41" a="1"/>
  <c r="BB693" i="41" a="1"/>
  <c r="BB50" i="41" a="1"/>
  <c r="BB502" i="41" a="1"/>
  <c r="BB186" i="41" a="1"/>
  <c r="BB219" i="41" a="1"/>
  <c r="BB209" i="41" a="1"/>
  <c r="BB11" i="41" a="1"/>
  <c r="BB721" i="41" a="1"/>
  <c r="BB113" i="41" a="1"/>
  <c r="BB266" i="41" a="1"/>
  <c r="BB684" i="41" a="1"/>
  <c r="BB542" i="41" a="1"/>
  <c r="BB486" i="41" a="1"/>
  <c r="BB224" i="41" a="1"/>
  <c r="BB501" i="41" a="1"/>
  <c r="BB650" i="41" a="1"/>
  <c r="BB741" i="41" a="1"/>
  <c r="BB762" i="41" a="1"/>
  <c r="BB488" i="41" a="1"/>
  <c r="BB611" i="41" a="1"/>
  <c r="BB291" i="41" a="1"/>
  <c r="BB48" i="41" a="1"/>
  <c r="BB568" i="41" a="1"/>
  <c r="BB176" i="41" a="1"/>
  <c r="BB238" i="41" a="1"/>
  <c r="BB659" i="41" a="1"/>
  <c r="BB346" i="41" a="1"/>
  <c r="BB466" i="41" a="1"/>
  <c r="BB241" i="41" a="1"/>
  <c r="BB189" i="41" a="1"/>
  <c r="BB191" i="41" a="1"/>
  <c r="BB71" i="41" a="1"/>
  <c r="BB123" i="41" a="1"/>
  <c r="BB405" i="41" a="1"/>
  <c r="BB601" i="41" a="1"/>
  <c r="BB386" i="41" a="1"/>
  <c r="BB449" i="41" a="1"/>
  <c r="BB646" i="41" a="1"/>
  <c r="BB27" i="41" a="1"/>
  <c r="BB277" i="41" a="1"/>
  <c r="BB571" i="41" a="1"/>
  <c r="BB204" i="41" a="1"/>
  <c r="BB162" i="41" a="1"/>
  <c r="BB231" i="41" a="1"/>
  <c r="BB424" i="41" a="1"/>
  <c r="BB388" i="41" a="1"/>
  <c r="BB17" i="41" a="1"/>
  <c r="BB295" i="41" a="1"/>
  <c r="BB410" i="41" a="1"/>
  <c r="BB292" i="41" a="1"/>
  <c r="BB644" i="41" a="1"/>
  <c r="BB602" i="41" a="1"/>
  <c r="BB580" i="41" a="1"/>
  <c r="BB281" i="41" a="1"/>
  <c r="BB141" i="41" a="1"/>
  <c r="BB728" i="41" a="1"/>
  <c r="BB731" i="41" a="1"/>
  <c r="BB433" i="41" a="1"/>
  <c r="BB681" i="41" a="1"/>
  <c r="BB491" i="41" a="1"/>
  <c r="BB244" i="41" a="1"/>
  <c r="BB213" i="41" a="1"/>
  <c r="BB527" i="41" a="1"/>
  <c r="BB355" i="41" a="1"/>
  <c r="BB276" i="41" a="1"/>
  <c r="BB64" i="41" a="1"/>
  <c r="BB139" i="41" a="1"/>
  <c r="BB100" i="41" a="1"/>
  <c r="BB268" i="41" a="1"/>
  <c r="BB705" i="41" a="1"/>
  <c r="BB464" i="41" a="1"/>
  <c r="BB251" i="41" a="1"/>
  <c r="BB360" i="41" a="1"/>
  <c r="BB730" i="41" a="1"/>
  <c r="BB65" i="41" a="1"/>
  <c r="BB577" i="41" a="1"/>
  <c r="BB462" i="41" a="1"/>
  <c r="BB203" i="41" a="1"/>
  <c r="BB675" i="41" a="1"/>
  <c r="BB658" i="41" a="1"/>
  <c r="BB378" i="41" a="1"/>
  <c r="BB264" i="41" a="1"/>
  <c r="BB330" i="41" a="1"/>
  <c r="BB122" i="41" a="1"/>
  <c r="BB750" i="41" a="1"/>
  <c r="BB152" i="41" a="1"/>
  <c r="BB617" i="41" a="1"/>
  <c r="BB437" i="41" a="1"/>
  <c r="BB413" i="41" a="1"/>
  <c r="BB652" i="41" a="1"/>
  <c r="BB167" i="41" a="1"/>
  <c r="BB43" i="41" a="1"/>
  <c r="BB109" i="41" a="1"/>
  <c r="BB98" i="41" a="1"/>
  <c r="BB7" i="41" a="1"/>
  <c r="BB227" i="41" a="1"/>
  <c r="BB533" i="41" a="1"/>
  <c r="BB263" i="41" a="1"/>
  <c r="BB609" i="41" a="1"/>
  <c r="BB381" i="41" a="1"/>
  <c r="BB365" i="41" a="1"/>
  <c r="BB520" i="41" a="1"/>
  <c r="BB389" i="41" a="1"/>
  <c r="BB44" i="41" a="1"/>
  <c r="BB282" i="41" a="1"/>
  <c r="BB250" i="41" a="1"/>
  <c r="BB274" i="41" a="1"/>
  <c r="BB137" i="41" a="1"/>
  <c r="BB22" i="41" a="1"/>
  <c r="BB746" i="41" a="1"/>
  <c r="BB583" i="41" a="1"/>
  <c r="BB394" i="41" a="1"/>
  <c r="BB232" i="41" a="1"/>
  <c r="BB739" i="41" a="1"/>
  <c r="BB696" i="41" a="1"/>
  <c r="BB742" i="41" a="1"/>
  <c r="BB199" i="41" a="1"/>
  <c r="BB732" i="41" a="1"/>
  <c r="BB19" i="41" a="1"/>
  <c r="BB114" i="41" a="1"/>
  <c r="BB72" i="41" a="1"/>
  <c r="BB108" i="41" a="1"/>
  <c r="BB713" i="41" a="1"/>
  <c r="BB548" i="41" a="1"/>
  <c r="BB13" i="41" a="1"/>
  <c r="BB78" i="41" a="1"/>
  <c r="BB297" i="41" a="1"/>
  <c r="BB243" i="41" a="1"/>
  <c r="BB95" i="41" a="1"/>
  <c r="BB758" i="41" a="1"/>
  <c r="BB414" i="41" a="1"/>
  <c r="BB42" i="41" a="1"/>
  <c r="BB99" i="41" a="1"/>
  <c r="BB604" i="41" a="1"/>
  <c r="BB376" i="41" a="1"/>
  <c r="BB563" i="41" a="1"/>
  <c r="BB247" i="41" a="1"/>
  <c r="BB565" i="41" a="1"/>
  <c r="BB649" i="41" a="1"/>
  <c r="BB5" i="41" a="1"/>
  <c r="BB49" i="41" a="1"/>
  <c r="BB764" i="41" a="1"/>
  <c r="BB324" i="41" a="1"/>
  <c r="BB796" i="41" a="1"/>
  <c r="BB670" i="41" a="1"/>
  <c r="BB805" i="41" a="1"/>
  <c r="BB85" i="41" a="1"/>
  <c r="BB354" i="41" a="1"/>
  <c r="BB593" i="41" a="1"/>
  <c r="BB236" i="41" a="1"/>
  <c r="BB370" i="41" a="1"/>
  <c r="BB222" i="41" a="1"/>
  <c r="BB716" i="41" a="1"/>
  <c r="BB371" i="41" a="1"/>
  <c r="BB554" i="41" a="1"/>
  <c r="BB560" i="41" a="1"/>
  <c r="BB309" i="41" a="1"/>
  <c r="D901" i="3" l="1"/>
  <c r="BAQ1" i="17"/>
  <c r="BXH1" i="17"/>
  <c r="M96" i="30"/>
  <c r="I2" i="30" s="1"/>
  <c r="O96" i="30"/>
  <c r="L2" i="30" s="1"/>
  <c r="D894" i="3"/>
  <c r="H47" i="40"/>
  <c r="I47" i="40" s="1"/>
  <c r="D933" i="3"/>
  <c r="H428" i="40"/>
  <c r="L428" i="40" s="1"/>
  <c r="BLV1" i="17"/>
  <c r="H439" i="40"/>
  <c r="L439" i="40" s="1"/>
  <c r="BFL1" i="17"/>
  <c r="H282" i="40"/>
  <c r="J282" i="40" s="1"/>
  <c r="D903" i="3"/>
  <c r="BCQ1" i="17"/>
  <c r="D902" i="3"/>
  <c r="BBQ1" i="17"/>
  <c r="D910" i="3"/>
  <c r="H268" i="40"/>
  <c r="I268" i="40" s="1"/>
  <c r="BFA1" i="17"/>
  <c r="BAD1" i="17"/>
  <c r="AZQ1" i="17"/>
  <c r="H118" i="40"/>
  <c r="I118" i="40" s="1"/>
  <c r="D899" i="3"/>
  <c r="G7" i="3"/>
  <c r="D897" i="3"/>
  <c r="AYQ1" i="17"/>
  <c r="EY5" i="41"/>
  <c r="DY5" i="41"/>
  <c r="IC5" i="41"/>
  <c r="DY3" i="41"/>
  <c r="DY6" i="41"/>
  <c r="DY8" i="41"/>
  <c r="HK5" i="41"/>
  <c r="DX2" i="41"/>
  <c r="ED3" i="41" s="1"/>
  <c r="CE4" i="41" s="1" a="1"/>
  <c r="CE4" i="41" s="1"/>
  <c r="JM8" i="41"/>
  <c r="EQ6" i="41"/>
  <c r="FA5" i="41" s="1"/>
  <c r="H222" i="27"/>
  <c r="I222" i="27" s="1"/>
  <c r="D1162" i="3"/>
  <c r="GJ5" i="42"/>
  <c r="GS8" i="42"/>
  <c r="GS5" i="42"/>
  <c r="GS6" i="42"/>
  <c r="DE10" i="42"/>
  <c r="GK5" i="42"/>
  <c r="GS14" i="42"/>
  <c r="GS4" i="42"/>
  <c r="HD5" i="42" s="1"/>
  <c r="DY11" i="42"/>
  <c r="DE11" i="42"/>
  <c r="EQ6" i="42"/>
  <c r="HK17" i="42"/>
  <c r="GS18" i="42"/>
  <c r="GS12" i="42"/>
  <c r="GI5" i="42"/>
  <c r="DY9" i="42"/>
  <c r="DY8" i="42"/>
  <c r="GS13" i="42"/>
  <c r="DY3" i="42"/>
  <c r="DE4" i="42"/>
  <c r="HK4" i="42"/>
  <c r="GS11" i="42"/>
  <c r="DE13" i="42"/>
  <c r="HK6" i="42"/>
  <c r="HS5" i="42" s="1"/>
  <c r="HK18" i="42"/>
  <c r="GS3" i="42"/>
  <c r="DY6" i="42"/>
  <c r="GS7" i="42"/>
  <c r="DY4" i="42"/>
  <c r="DX2" i="42"/>
  <c r="ED3" i="42" s="1"/>
  <c r="CE4" i="42" s="1" a="1"/>
  <c r="CE4" i="42" s="1"/>
  <c r="CE1" i="42" s="1"/>
  <c r="CD32" i="42" s="1"/>
  <c r="GS10" i="42"/>
  <c r="DY5" i="42"/>
  <c r="DE6" i="42"/>
  <c r="GS15" i="42"/>
  <c r="DY7" i="42"/>
  <c r="HK19" i="42"/>
  <c r="GS19" i="42"/>
  <c r="DE5" i="42"/>
  <c r="IB2" i="42"/>
  <c r="IH3" i="42" s="1"/>
  <c r="CK1" i="42" s="1"/>
  <c r="CD62" i="42" s="1"/>
  <c r="GR2" i="42"/>
  <c r="GX3" i="42" s="1"/>
  <c r="CI4" i="42" s="1" a="1"/>
  <c r="CI4" i="42" s="1"/>
  <c r="CI1" i="42" s="1"/>
  <c r="CD52" i="42" s="1"/>
  <c r="IC9" i="42"/>
  <c r="GS9" i="42"/>
  <c r="DE9" i="42"/>
  <c r="GS17" i="42"/>
  <c r="BLJ1" i="17"/>
  <c r="H166" i="27"/>
  <c r="I166" i="27" s="1"/>
  <c r="ADK1" i="17"/>
  <c r="H180" i="27"/>
  <c r="I180" i="27" s="1"/>
  <c r="D637" i="3"/>
  <c r="ADX1" i="17"/>
  <c r="H194" i="27"/>
  <c r="I194" i="27" s="1"/>
  <c r="BWC1" i="17"/>
  <c r="D1148" i="3"/>
  <c r="D1160" i="3"/>
  <c r="M2" i="30"/>
  <c r="BVQ1" i="17"/>
  <c r="T2" i="30"/>
  <c r="AAK1" i="17"/>
  <c r="D636" i="3"/>
  <c r="ANF1" i="17"/>
  <c r="D661" i="3"/>
  <c r="D632" i="3"/>
  <c r="AAX1" i="17"/>
  <c r="H109" i="27"/>
  <c r="I109" i="27" s="1"/>
  <c r="D635" i="3"/>
  <c r="ACK1" i="17"/>
  <c r="H152" i="27"/>
  <c r="I152" i="27" s="1"/>
  <c r="F63" i="16"/>
  <c r="D916" i="3"/>
  <c r="BB742" i="41"/>
  <c r="BB740" i="41"/>
  <c r="BB738" i="41"/>
  <c r="BB736" i="41"/>
  <c r="BB734" i="41"/>
  <c r="BB732" i="41"/>
  <c r="BB730" i="41"/>
  <c r="BB728" i="41"/>
  <c r="BB726" i="41"/>
  <c r="BB724" i="41"/>
  <c r="BB722" i="41"/>
  <c r="BB720" i="41"/>
  <c r="BB718" i="41"/>
  <c r="BB716" i="41"/>
  <c r="BB714" i="41"/>
  <c r="BB712" i="41"/>
  <c r="BB710" i="41"/>
  <c r="BB708" i="41"/>
  <c r="BB706" i="41"/>
  <c r="BB704" i="41"/>
  <c r="BB702" i="41"/>
  <c r="BB700" i="41"/>
  <c r="BB698" i="41"/>
  <c r="BB696" i="41"/>
  <c r="BB694" i="41"/>
  <c r="BB692" i="41"/>
  <c r="BB690" i="41"/>
  <c r="BB688" i="41"/>
  <c r="BB686" i="41"/>
  <c r="BB684" i="41"/>
  <c r="BB682" i="41"/>
  <c r="BB680" i="41"/>
  <c r="BB678" i="41"/>
  <c r="BB676" i="41"/>
  <c r="BB674" i="41"/>
  <c r="BB672" i="41"/>
  <c r="BB670" i="41"/>
  <c r="BB668" i="41"/>
  <c r="BB807" i="41"/>
  <c r="BB806" i="41"/>
  <c r="BB805" i="41"/>
  <c r="BB804" i="41"/>
  <c r="BB803" i="41"/>
  <c r="BB802" i="41"/>
  <c r="BB801" i="41"/>
  <c r="BB800" i="41"/>
  <c r="BB799" i="41"/>
  <c r="BB798" i="41"/>
  <c r="BB797" i="41"/>
  <c r="BB796" i="41"/>
  <c r="BB795" i="41"/>
  <c r="BB794" i="41"/>
  <c r="BB793" i="41"/>
  <c r="BB792" i="41"/>
  <c r="BB791" i="41"/>
  <c r="BB790" i="41"/>
  <c r="BB789" i="41"/>
  <c r="BB788" i="41"/>
  <c r="BB787" i="41"/>
  <c r="BB786" i="41"/>
  <c r="BB785" i="41"/>
  <c r="BB784" i="41"/>
  <c r="BB783" i="41"/>
  <c r="BB782" i="41"/>
  <c r="BB781" i="41"/>
  <c r="BB780" i="41"/>
  <c r="BB779" i="41"/>
  <c r="BB778" i="41"/>
  <c r="BB777" i="41"/>
  <c r="BB776" i="41"/>
  <c r="BB775" i="41"/>
  <c r="BB774" i="41"/>
  <c r="BB773" i="41"/>
  <c r="BB772" i="41"/>
  <c r="BB771" i="41"/>
  <c r="BB770" i="41"/>
  <c r="BB769" i="41"/>
  <c r="BB768" i="41"/>
  <c r="BB767" i="41"/>
  <c r="BB766" i="41"/>
  <c r="BB765" i="41"/>
  <c r="BB764" i="41"/>
  <c r="BB763" i="41"/>
  <c r="BB762" i="41"/>
  <c r="BB761" i="41"/>
  <c r="BB760" i="41"/>
  <c r="BB759" i="41"/>
  <c r="BB758" i="41"/>
  <c r="BB757" i="41"/>
  <c r="BB756" i="41"/>
  <c r="BB755" i="41"/>
  <c r="BB754" i="41"/>
  <c r="BB753" i="41"/>
  <c r="BB752" i="41"/>
  <c r="BB751" i="41"/>
  <c r="BB750" i="41"/>
  <c r="BB749" i="41"/>
  <c r="BB748" i="41"/>
  <c r="BB747" i="41"/>
  <c r="BB746" i="41"/>
  <c r="BB745" i="41"/>
  <c r="BB744" i="41"/>
  <c r="BB743" i="41"/>
  <c r="BB741" i="41"/>
  <c r="BB739" i="41"/>
  <c r="BB737" i="41"/>
  <c r="BB735" i="41"/>
  <c r="BB733" i="41"/>
  <c r="BB731" i="41"/>
  <c r="BB729" i="41"/>
  <c r="BB727" i="41"/>
  <c r="BB725" i="41"/>
  <c r="BB723" i="41"/>
  <c r="BB721" i="41"/>
  <c r="BB719" i="41"/>
  <c r="BB717" i="41"/>
  <c r="BB715" i="41"/>
  <c r="BB713" i="41"/>
  <c r="BB711" i="41"/>
  <c r="BB709" i="41"/>
  <c r="BB707" i="41"/>
  <c r="BB705" i="41"/>
  <c r="BB703" i="41"/>
  <c r="BB701" i="41"/>
  <c r="BB699" i="41"/>
  <c r="BB697" i="41"/>
  <c r="BB695" i="41"/>
  <c r="BB693" i="41"/>
  <c r="BB691" i="41"/>
  <c r="BB689" i="41"/>
  <c r="BB687" i="41"/>
  <c r="BB685" i="41"/>
  <c r="BB683" i="41"/>
  <c r="BB681" i="41"/>
  <c r="BB679" i="41"/>
  <c r="BB677" i="41"/>
  <c r="BB675" i="41"/>
  <c r="BB673" i="41"/>
  <c r="BB671" i="41"/>
  <c r="BB669" i="41"/>
  <c r="BB667" i="41"/>
  <c r="BB666" i="41"/>
  <c r="BB665" i="41"/>
  <c r="BB664" i="41"/>
  <c r="BB663" i="41"/>
  <c r="BB662" i="41"/>
  <c r="BB661" i="41"/>
  <c r="BB660" i="41"/>
  <c r="BB659" i="41"/>
  <c r="BB658" i="41"/>
  <c r="BB657" i="41"/>
  <c r="BB656" i="41"/>
  <c r="BB655" i="41"/>
  <c r="BB654" i="41"/>
  <c r="BB653" i="41"/>
  <c r="BB652" i="41"/>
  <c r="BB651" i="41"/>
  <c r="BB650" i="41"/>
  <c r="BB649" i="41"/>
  <c r="BB648" i="41"/>
  <c r="BB647" i="41"/>
  <c r="BB646" i="41"/>
  <c r="BB643" i="41"/>
  <c r="BB641" i="41"/>
  <c r="BB639" i="41"/>
  <c r="BB637" i="41"/>
  <c r="BB635" i="41"/>
  <c r="BB633" i="41"/>
  <c r="BB631" i="41"/>
  <c r="BB629" i="41"/>
  <c r="BB627" i="41"/>
  <c r="BB625" i="41"/>
  <c r="BB623" i="41"/>
  <c r="BB621" i="41"/>
  <c r="BB619" i="41"/>
  <c r="BB617" i="41"/>
  <c r="BB615" i="41"/>
  <c r="BB613" i="41"/>
  <c r="BB611" i="41"/>
  <c r="BB609" i="41"/>
  <c r="BB607" i="41"/>
  <c r="BB605" i="41"/>
  <c r="BB603" i="41"/>
  <c r="BB601" i="41"/>
  <c r="BB599" i="41"/>
  <c r="BB597" i="41"/>
  <c r="BB593" i="41"/>
  <c r="BB591" i="41"/>
  <c r="BB589" i="41"/>
  <c r="BB587" i="41"/>
  <c r="BB585" i="41"/>
  <c r="BB583" i="41"/>
  <c r="BB581" i="41"/>
  <c r="BB579" i="41"/>
  <c r="BB577" i="41"/>
  <c r="BB575" i="41"/>
  <c r="BB573" i="41"/>
  <c r="BB571" i="41"/>
  <c r="BB569" i="41"/>
  <c r="BB567" i="41"/>
  <c r="BB565" i="41"/>
  <c r="BB563" i="41"/>
  <c r="BB561" i="41"/>
  <c r="BB559" i="41"/>
  <c r="BB557" i="41"/>
  <c r="BB555" i="41"/>
  <c r="BB553" i="41"/>
  <c r="BB551" i="41"/>
  <c r="BB549" i="41"/>
  <c r="BB547" i="41"/>
  <c r="BB545" i="41"/>
  <c r="BB543" i="41"/>
  <c r="BB541" i="41"/>
  <c r="BB539" i="41"/>
  <c r="BB537" i="41"/>
  <c r="BB535" i="41"/>
  <c r="BB533" i="41"/>
  <c r="BB531" i="41"/>
  <c r="BB529" i="41"/>
  <c r="BB527" i="41"/>
  <c r="BB525" i="41"/>
  <c r="BB523" i="41"/>
  <c r="BB521" i="41"/>
  <c r="BB519" i="41"/>
  <c r="BB517" i="41"/>
  <c r="BB515" i="41"/>
  <c r="BB513" i="41"/>
  <c r="BB511" i="41"/>
  <c r="BB509" i="41"/>
  <c r="BB507" i="41"/>
  <c r="BB505" i="41"/>
  <c r="BB503" i="41"/>
  <c r="BB501" i="41"/>
  <c r="BB499" i="41"/>
  <c r="BB497" i="41"/>
  <c r="BB495" i="41"/>
  <c r="BB493" i="41"/>
  <c r="BB491" i="41"/>
  <c r="BB489" i="41"/>
  <c r="BB487" i="41"/>
  <c r="BB483" i="41"/>
  <c r="BB481" i="41"/>
  <c r="BB479" i="41"/>
  <c r="BB477" i="41"/>
  <c r="BB475" i="41"/>
  <c r="BB471" i="41"/>
  <c r="BB469" i="41"/>
  <c r="BB467" i="41"/>
  <c r="BB465" i="41"/>
  <c r="BB463" i="41"/>
  <c r="BB459" i="41"/>
  <c r="BB457" i="41"/>
  <c r="BB455" i="41"/>
  <c r="BB453" i="41"/>
  <c r="BB451" i="41"/>
  <c r="BB449" i="41"/>
  <c r="BB447" i="41"/>
  <c r="BB445" i="41"/>
  <c r="BB443" i="41"/>
  <c r="BB441" i="41"/>
  <c r="BB439" i="41"/>
  <c r="BB437" i="41"/>
  <c r="BB435" i="41"/>
  <c r="BB433" i="41"/>
  <c r="BB431" i="41"/>
  <c r="BB429" i="41"/>
  <c r="BB644" i="41"/>
  <c r="BB642" i="41"/>
  <c r="BB640" i="41"/>
  <c r="BB638" i="41"/>
  <c r="BB636" i="41"/>
  <c r="BB634" i="41"/>
  <c r="BB630" i="41"/>
  <c r="BB628" i="41"/>
  <c r="BB626" i="41"/>
  <c r="BB624" i="41"/>
  <c r="BB622" i="41"/>
  <c r="BB618" i="41"/>
  <c r="BB616" i="41"/>
  <c r="BB614" i="41"/>
  <c r="BB612" i="41"/>
  <c r="BB610" i="41"/>
  <c r="BB606" i="41"/>
  <c r="BB604" i="41"/>
  <c r="BB602" i="41"/>
  <c r="BB600" i="41"/>
  <c r="BB598" i="41"/>
  <c r="BB596" i="41"/>
  <c r="BB594" i="41"/>
  <c r="BB592" i="41"/>
  <c r="BB590" i="41"/>
  <c r="BB588" i="41"/>
  <c r="BB586" i="41"/>
  <c r="BB584" i="41"/>
  <c r="BB580" i="41"/>
  <c r="BB578" i="41"/>
  <c r="BB576" i="41"/>
  <c r="BB574" i="41"/>
  <c r="BB572" i="41"/>
  <c r="BB568" i="41"/>
  <c r="BB566" i="41"/>
  <c r="BB564" i="41"/>
  <c r="BB562" i="41"/>
  <c r="BB560" i="41"/>
  <c r="BB556" i="41"/>
  <c r="BB554" i="41"/>
  <c r="BB552" i="41"/>
  <c r="BB550" i="41"/>
  <c r="BB548" i="41"/>
  <c r="BB544" i="41"/>
  <c r="BB542" i="41"/>
  <c r="BB540" i="41"/>
  <c r="BB538" i="41"/>
  <c r="BB536" i="41"/>
  <c r="BB532" i="41"/>
  <c r="BB530" i="41"/>
  <c r="BB528" i="41"/>
  <c r="BB526" i="41"/>
  <c r="BB524" i="41"/>
  <c r="BB520" i="41"/>
  <c r="BB518" i="41"/>
  <c r="BB516" i="41"/>
  <c r="BB514" i="41"/>
  <c r="BB512" i="41"/>
  <c r="BB508" i="41"/>
  <c r="BB506" i="41"/>
  <c r="BB504" i="41"/>
  <c r="BB502" i="41"/>
  <c r="BB500" i="41"/>
  <c r="BB496" i="41"/>
  <c r="BB494" i="41"/>
  <c r="BB492" i="41"/>
  <c r="BB490" i="41"/>
  <c r="BB488" i="41"/>
  <c r="BB486" i="41"/>
  <c r="BB484" i="41"/>
  <c r="BB482" i="41"/>
  <c r="BB480" i="41"/>
  <c r="BB478" i="41"/>
  <c r="BB476" i="41"/>
  <c r="BB474" i="41"/>
  <c r="BB472" i="41"/>
  <c r="BB470" i="41"/>
  <c r="BB468" i="41"/>
  <c r="BB466" i="41"/>
  <c r="BB464" i="41"/>
  <c r="BB462" i="41"/>
  <c r="BB460" i="41"/>
  <c r="BB458" i="41"/>
  <c r="BB456" i="41"/>
  <c r="BB454" i="41"/>
  <c r="BB452" i="41"/>
  <c r="BB450" i="41"/>
  <c r="BB448" i="41"/>
  <c r="BB446" i="41"/>
  <c r="BB444" i="41"/>
  <c r="BB442" i="41"/>
  <c r="BB440" i="41"/>
  <c r="BB438" i="41"/>
  <c r="BB436" i="41"/>
  <c r="BB434" i="41"/>
  <c r="BB432" i="41"/>
  <c r="BB430" i="41"/>
  <c r="BB428" i="41"/>
  <c r="BB427" i="41"/>
  <c r="BB426" i="41"/>
  <c r="BB425" i="41"/>
  <c r="BB424" i="41"/>
  <c r="BB423" i="41"/>
  <c r="BB421" i="41"/>
  <c r="BB420" i="41"/>
  <c r="BB419" i="41"/>
  <c r="BB418" i="41"/>
  <c r="BB417" i="41"/>
  <c r="BB416" i="41"/>
  <c r="BB415" i="41"/>
  <c r="BB414" i="41"/>
  <c r="BB413" i="41"/>
  <c r="BB412" i="41"/>
  <c r="BB410" i="41"/>
  <c r="BB409" i="41"/>
  <c r="BB408" i="41"/>
  <c r="BB407" i="41"/>
  <c r="BB406" i="41"/>
  <c r="BB405" i="41"/>
  <c r="BB404" i="41"/>
  <c r="BB403" i="41"/>
  <c r="BB402" i="41"/>
  <c r="BB401" i="41"/>
  <c r="BB399" i="41"/>
  <c r="BB398" i="41"/>
  <c r="BB397" i="41"/>
  <c r="BB396" i="41"/>
  <c r="BB395" i="41"/>
  <c r="BB394" i="41"/>
  <c r="BB393" i="41"/>
  <c r="BB392" i="41"/>
  <c r="BB391" i="41"/>
  <c r="BB389" i="41"/>
  <c r="BB388" i="41"/>
  <c r="BB387" i="41"/>
  <c r="BB386" i="41"/>
  <c r="BB385" i="41"/>
  <c r="BB384" i="41"/>
  <c r="BB383" i="41"/>
  <c r="BB382" i="41"/>
  <c r="BB381" i="41"/>
  <c r="BB379" i="41"/>
  <c r="BB378" i="41"/>
  <c r="BB377" i="41"/>
  <c r="BB376" i="41"/>
  <c r="BB375" i="41"/>
  <c r="BB374" i="41"/>
  <c r="BB373" i="41"/>
  <c r="BB372" i="41"/>
  <c r="BB371" i="41"/>
  <c r="BB370" i="41"/>
  <c r="BB368" i="41"/>
  <c r="BB367" i="41"/>
  <c r="BB366" i="41"/>
  <c r="BB365" i="41"/>
  <c r="BB364" i="41"/>
  <c r="BB363" i="41"/>
  <c r="BB362" i="41"/>
  <c r="BB361" i="41"/>
  <c r="BB360" i="41"/>
  <c r="BB358" i="41"/>
  <c r="BB357" i="41"/>
  <c r="BB356" i="41"/>
  <c r="BB355" i="41"/>
  <c r="BB354" i="41"/>
  <c r="BB353" i="41"/>
  <c r="BB352" i="41"/>
  <c r="BB351" i="41"/>
  <c r="BB350" i="41"/>
  <c r="BB348" i="41"/>
  <c r="BB347" i="41"/>
  <c r="BB346" i="41"/>
  <c r="BB345" i="41"/>
  <c r="BB344" i="41"/>
  <c r="BB343" i="41"/>
  <c r="BB342" i="41"/>
  <c r="BB341" i="41"/>
  <c r="BB340" i="41"/>
  <c r="BB339" i="41"/>
  <c r="BB337" i="41"/>
  <c r="BB336" i="41"/>
  <c r="BB335" i="41"/>
  <c r="BB334" i="41"/>
  <c r="BB333" i="41"/>
  <c r="BB332" i="41"/>
  <c r="BB331" i="41"/>
  <c r="BB330" i="41"/>
  <c r="BB329" i="41"/>
  <c r="BB327" i="41"/>
  <c r="BB326" i="41"/>
  <c r="BB325" i="41"/>
  <c r="BB324" i="41"/>
  <c r="BB323" i="41"/>
  <c r="BB322" i="41"/>
  <c r="BB321" i="41"/>
  <c r="BB320" i="41"/>
  <c r="BB319" i="41"/>
  <c r="BB317" i="41"/>
  <c r="BB316" i="41"/>
  <c r="BB315" i="41"/>
  <c r="BB314" i="41"/>
  <c r="BB313" i="41"/>
  <c r="BB312" i="41"/>
  <c r="BB311" i="41"/>
  <c r="BB310" i="41"/>
  <c r="BB309" i="41"/>
  <c r="BB307" i="41"/>
  <c r="BB151" i="41"/>
  <c r="BB149" i="41"/>
  <c r="BB147" i="41"/>
  <c r="BB145" i="41"/>
  <c r="BB143" i="41"/>
  <c r="BB141" i="41"/>
  <c r="BB139" i="41"/>
  <c r="BB137" i="41"/>
  <c r="BB135" i="41"/>
  <c r="BB133" i="41"/>
  <c r="BB131" i="41"/>
  <c r="BB129" i="41"/>
  <c r="BB127" i="41"/>
  <c r="BB125" i="41"/>
  <c r="BB123" i="41"/>
  <c r="BB121" i="41"/>
  <c r="BB119" i="41"/>
  <c r="BB117" i="41"/>
  <c r="BB115" i="41"/>
  <c r="BB113" i="41"/>
  <c r="BB111" i="41"/>
  <c r="BB109" i="41"/>
  <c r="BB107" i="41"/>
  <c r="BB105" i="41"/>
  <c r="BB103" i="41"/>
  <c r="BB101" i="41"/>
  <c r="BB99" i="41"/>
  <c r="BB97" i="41"/>
  <c r="BB95" i="41"/>
  <c r="BB93" i="41"/>
  <c r="BB91" i="41"/>
  <c r="BB89" i="41"/>
  <c r="BB306" i="41"/>
  <c r="BB305" i="41"/>
  <c r="BB304" i="41"/>
  <c r="BB303" i="41"/>
  <c r="BB302" i="41"/>
  <c r="BB301" i="41"/>
  <c r="BB300" i="41"/>
  <c r="BB299" i="41"/>
  <c r="BB297" i="41"/>
  <c r="BB296" i="41"/>
  <c r="BB295" i="41"/>
  <c r="BB294" i="41"/>
  <c r="BB293" i="41"/>
  <c r="BB292" i="41"/>
  <c r="BB291" i="41"/>
  <c r="BB290" i="41"/>
  <c r="BB289" i="41"/>
  <c r="BB288" i="41"/>
  <c r="BB286" i="41"/>
  <c r="BB285" i="41"/>
  <c r="BB284" i="41"/>
  <c r="BB283" i="41"/>
  <c r="BB282" i="41"/>
  <c r="BB281" i="41"/>
  <c r="BB280" i="41"/>
  <c r="BB279" i="41"/>
  <c r="BB278" i="41"/>
  <c r="BB277" i="41"/>
  <c r="BB276" i="41"/>
  <c r="BB275" i="41"/>
  <c r="BB274" i="41"/>
  <c r="BB273" i="41"/>
  <c r="BB272" i="41"/>
  <c r="BB271" i="41"/>
  <c r="BB270" i="41"/>
  <c r="BB269" i="41"/>
  <c r="BB268" i="41"/>
  <c r="BB267" i="41"/>
  <c r="BB266" i="41"/>
  <c r="BB265" i="41"/>
  <c r="BB264" i="41"/>
  <c r="BB263" i="41"/>
  <c r="BB262" i="41"/>
  <c r="BB261" i="41"/>
  <c r="BB260" i="41"/>
  <c r="BB259" i="41"/>
  <c r="BB258" i="41"/>
  <c r="BB257" i="41"/>
  <c r="BB256" i="41"/>
  <c r="BB255" i="41"/>
  <c r="BB254" i="41"/>
  <c r="BB253" i="41"/>
  <c r="BB252" i="41"/>
  <c r="BB251" i="41"/>
  <c r="BB250" i="41"/>
  <c r="BB249" i="41"/>
  <c r="BB248" i="41"/>
  <c r="BB247" i="41"/>
  <c r="BB246" i="41"/>
  <c r="BB245" i="41"/>
  <c r="BB244" i="41"/>
  <c r="BB243" i="41"/>
  <c r="BB242" i="41"/>
  <c r="BB241" i="41"/>
  <c r="BB240" i="41"/>
  <c r="BB239" i="41"/>
  <c r="BB238" i="41"/>
  <c r="BB237" i="41"/>
  <c r="BB236" i="41"/>
  <c r="BB235" i="41"/>
  <c r="BB234" i="41"/>
  <c r="BB233" i="41"/>
  <c r="BB232" i="41"/>
  <c r="BB231" i="41"/>
  <c r="BB230" i="41"/>
  <c r="BB229" i="41"/>
  <c r="BB228" i="41"/>
  <c r="BB227" i="41"/>
  <c r="BB226" i="41"/>
  <c r="BB225" i="41"/>
  <c r="BB224" i="41"/>
  <c r="BB223" i="41"/>
  <c r="BB222" i="41"/>
  <c r="BB221" i="41"/>
  <c r="BB220" i="41"/>
  <c r="BB219" i="41"/>
  <c r="BB218" i="41"/>
  <c r="BB217" i="41"/>
  <c r="BB216" i="41"/>
  <c r="BB215" i="41"/>
  <c r="BB214" i="41"/>
  <c r="BB213" i="41"/>
  <c r="BB212" i="41"/>
  <c r="BB211" i="41"/>
  <c r="BB210" i="41"/>
  <c r="BB209" i="41"/>
  <c r="BB208" i="41"/>
  <c r="BB207" i="41"/>
  <c r="BB206" i="41"/>
  <c r="BB205" i="41"/>
  <c r="BB204" i="41"/>
  <c r="BB203" i="41"/>
  <c r="BB202" i="41"/>
  <c r="BB201" i="41"/>
  <c r="BB200" i="41"/>
  <c r="BB199" i="41"/>
  <c r="BB198" i="41"/>
  <c r="BB197" i="41"/>
  <c r="BB196" i="41"/>
  <c r="BB195" i="41"/>
  <c r="BB194" i="41"/>
  <c r="BB193" i="41"/>
  <c r="BB192" i="41"/>
  <c r="BB191" i="41"/>
  <c r="BB190" i="41"/>
  <c r="BB189" i="41"/>
  <c r="BB188" i="41"/>
  <c r="BB187" i="41"/>
  <c r="BB186" i="41"/>
  <c r="BB185" i="41"/>
  <c r="BB184" i="41"/>
  <c r="BB183" i="41"/>
  <c r="BB182" i="41"/>
  <c r="BB181" i="41"/>
  <c r="BB180" i="41"/>
  <c r="BB179" i="41"/>
  <c r="BB178" i="41"/>
  <c r="BB177" i="41"/>
  <c r="BB176" i="41"/>
  <c r="BB175" i="41"/>
  <c r="BB174" i="41"/>
  <c r="BB173" i="41"/>
  <c r="BB172" i="41"/>
  <c r="BB171" i="41"/>
  <c r="BB170" i="41"/>
  <c r="BB169" i="41"/>
  <c r="BB168" i="41"/>
  <c r="BB167" i="41"/>
  <c r="BB166" i="41"/>
  <c r="BB165" i="41"/>
  <c r="BB164" i="41"/>
  <c r="BB163" i="41"/>
  <c r="BB162" i="41"/>
  <c r="BB161" i="41"/>
  <c r="BB160" i="41"/>
  <c r="BB159" i="41"/>
  <c r="BB158" i="41"/>
  <c r="BB157" i="41"/>
  <c r="BB156" i="41"/>
  <c r="BB155" i="41"/>
  <c r="BB154" i="41"/>
  <c r="BB153" i="41"/>
  <c r="BB152" i="41"/>
  <c r="BB150" i="41"/>
  <c r="BB148" i="41"/>
  <c r="BB146" i="41"/>
  <c r="BB144" i="41"/>
  <c r="BB142" i="41"/>
  <c r="BB140" i="41"/>
  <c r="BB138" i="41"/>
  <c r="BB136" i="41"/>
  <c r="BB134" i="41"/>
  <c r="BB132" i="41"/>
  <c r="BB130" i="41"/>
  <c r="BB128" i="41"/>
  <c r="BB126" i="41"/>
  <c r="BB124" i="41"/>
  <c r="BB122" i="41"/>
  <c r="BB120" i="41"/>
  <c r="BB118" i="41"/>
  <c r="BB116" i="41"/>
  <c r="BB114" i="41"/>
  <c r="BB112" i="41"/>
  <c r="BB110" i="41"/>
  <c r="BB108" i="41"/>
  <c r="BB106" i="41"/>
  <c r="BB104" i="41"/>
  <c r="BB102" i="41"/>
  <c r="BB100" i="41"/>
  <c r="BB98" i="41"/>
  <c r="BB96" i="41"/>
  <c r="BB94" i="41"/>
  <c r="BB92" i="41"/>
  <c r="BB90" i="41"/>
  <c r="BB88" i="41"/>
  <c r="BB86" i="41"/>
  <c r="BB84" i="41"/>
  <c r="BB82" i="41"/>
  <c r="BB80" i="41"/>
  <c r="BB78" i="41"/>
  <c r="BB76" i="41"/>
  <c r="BB74" i="41"/>
  <c r="BB72" i="41"/>
  <c r="BB70" i="41"/>
  <c r="BB68" i="41"/>
  <c r="BB66" i="41"/>
  <c r="BB64" i="41"/>
  <c r="BB62" i="41"/>
  <c r="BB60" i="41"/>
  <c r="BB58" i="41"/>
  <c r="BB56" i="41"/>
  <c r="BB54" i="41"/>
  <c r="BB52" i="41"/>
  <c r="BB50" i="41"/>
  <c r="BB48" i="41"/>
  <c r="BB46" i="41"/>
  <c r="BB44" i="41"/>
  <c r="BB42" i="41"/>
  <c r="BB40" i="41"/>
  <c r="BB38" i="41"/>
  <c r="BB36" i="41"/>
  <c r="BB34" i="41"/>
  <c r="BB32" i="41"/>
  <c r="BB30" i="41"/>
  <c r="BB28" i="41"/>
  <c r="BB87" i="41"/>
  <c r="BB85" i="41"/>
  <c r="BB83" i="41"/>
  <c r="BB81" i="41"/>
  <c r="BB79" i="41"/>
  <c r="BB77" i="41"/>
  <c r="BB75" i="41"/>
  <c r="BB73" i="41"/>
  <c r="BB71" i="41"/>
  <c r="BB69" i="41"/>
  <c r="BB67" i="41"/>
  <c r="BB65" i="41"/>
  <c r="BB63" i="41"/>
  <c r="BB61" i="41"/>
  <c r="BB59" i="41"/>
  <c r="BB57" i="41"/>
  <c r="BB55" i="41"/>
  <c r="BB53" i="41"/>
  <c r="BB51" i="41"/>
  <c r="BB49" i="41"/>
  <c r="BB47" i="41"/>
  <c r="BB45" i="41"/>
  <c r="BB43" i="41"/>
  <c r="BB41" i="41"/>
  <c r="BB39" i="41"/>
  <c r="BB37" i="41"/>
  <c r="BB35" i="41"/>
  <c r="BB33" i="41"/>
  <c r="BB31" i="41"/>
  <c r="BB29" i="41"/>
  <c r="BB27" i="41"/>
  <c r="BB26" i="41"/>
  <c r="BB25" i="41"/>
  <c r="BB24" i="41"/>
  <c r="BB23" i="41"/>
  <c r="BB22" i="41"/>
  <c r="BB21" i="41"/>
  <c r="BB20" i="41"/>
  <c r="BB19" i="41"/>
  <c r="BB18" i="41"/>
  <c r="BB17" i="41"/>
  <c r="BB16" i="41"/>
  <c r="BB15" i="41"/>
  <c r="BB14" i="41"/>
  <c r="BB13" i="41"/>
  <c r="BB12" i="41"/>
  <c r="BB11" i="41"/>
  <c r="BB10" i="41"/>
  <c r="BB9" i="41"/>
  <c r="BB8" i="41"/>
  <c r="BB7" i="41"/>
  <c r="BB6" i="41"/>
  <c r="BB5" i="41"/>
  <c r="BB4" i="41"/>
  <c r="BB3" i="41"/>
  <c r="BB2" i="41"/>
  <c r="C4" i="30"/>
  <c r="G42" i="16" s="1"/>
  <c r="B1112" i="3" s="1"/>
  <c r="D4" i="30"/>
  <c r="G39" i="16" s="1"/>
  <c r="ABX1" i="17"/>
  <c r="D634" i="3"/>
  <c r="H137" i="27"/>
  <c r="I137" i="27" s="1"/>
  <c r="H236" i="27"/>
  <c r="I236" i="27" s="1"/>
  <c r="L279" i="15"/>
  <c r="D644" i="3"/>
  <c r="D638" i="3"/>
  <c r="AXD1" i="17"/>
  <c r="D640" i="3"/>
  <c r="D627" i="3"/>
  <c r="D642" i="3"/>
  <c r="BXS1" i="17"/>
  <c r="BYQ1" i="17"/>
  <c r="O4" i="30"/>
  <c r="P4" i="30"/>
  <c r="N4" i="30"/>
  <c r="D1146" i="3"/>
  <c r="C2" i="30"/>
  <c r="G23" i="16" s="1"/>
  <c r="D1144" i="3"/>
  <c r="F4" i="30"/>
  <c r="D1164" i="3"/>
  <c r="R2" i="30"/>
  <c r="BWX1" i="17"/>
  <c r="D1127" i="3"/>
  <c r="F3" i="30"/>
  <c r="D1126" i="3"/>
  <c r="D633" i="3"/>
  <c r="H123" i="27"/>
  <c r="I123" i="27" s="1"/>
  <c r="F4" i="27"/>
  <c r="G6" i="3" a="1"/>
  <c r="G6" i="3" s="1"/>
  <c r="ABK1" i="17"/>
  <c r="L282" i="15"/>
  <c r="XZ1" i="17"/>
  <c r="E63" i="16"/>
  <c r="AEK1" i="17"/>
  <c r="D639" i="3"/>
  <c r="AZD1" i="17"/>
  <c r="D898" i="3"/>
  <c r="D909" i="3"/>
  <c r="BEP1" i="17"/>
  <c r="D630" i="3"/>
  <c r="ZX1" i="17"/>
  <c r="H81" i="27"/>
  <c r="I81" i="27" s="1"/>
  <c r="H265" i="27"/>
  <c r="I265" i="27" s="1"/>
  <c r="AVM1" i="17"/>
  <c r="D641" i="3"/>
  <c r="D643" i="3"/>
  <c r="C104" i="16"/>
  <c r="B256" i="3" s="1"/>
  <c r="G54" i="13"/>
  <c r="G208" i="15" s="1"/>
  <c r="G221" i="15" s="1"/>
  <c r="L2" i="1"/>
  <c r="J286" i="15" s="1"/>
  <c r="C142" i="16"/>
  <c r="B290" i="3" s="1"/>
  <c r="F2" i="30"/>
  <c r="CI84" i="45"/>
  <c r="CH84" i="45"/>
  <c r="CJ84" i="45"/>
  <c r="D1163" i="3"/>
  <c r="Q2" i="30"/>
  <c r="B245" i="3"/>
  <c r="EH5" i="41"/>
  <c r="EI5" i="41"/>
  <c r="G247" i="15"/>
  <c r="G248" i="15" s="1"/>
  <c r="K207" i="15"/>
  <c r="B292" i="3"/>
  <c r="C140" i="16"/>
  <c r="B116" i="16"/>
  <c r="B267" i="3" s="1"/>
  <c r="C110" i="16"/>
  <c r="B258" i="3"/>
  <c r="C101" i="16"/>
  <c r="I208" i="15"/>
  <c r="I221" i="15" s="1"/>
  <c r="EG5" i="42"/>
  <c r="FI5" i="41"/>
  <c r="FI15" i="41"/>
  <c r="FI4" i="41"/>
  <c r="FI17" i="41"/>
  <c r="FC2" i="41"/>
  <c r="FE5" i="45"/>
  <c r="DQ5" i="45"/>
  <c r="FI13" i="41"/>
  <c r="FI18" i="41"/>
  <c r="FI8" i="41"/>
  <c r="GO5" i="45"/>
  <c r="DR5" i="45"/>
  <c r="FD5" i="45"/>
  <c r="C448" i="1"/>
  <c r="G31" i="13"/>
  <c r="G123" i="13"/>
  <c r="H446" i="1"/>
  <c r="J363" i="1"/>
  <c r="D366" i="3"/>
  <c r="N19" i="13"/>
  <c r="K19" i="13"/>
  <c r="N109" i="13"/>
  <c r="M109" i="13"/>
  <c r="K127" i="13"/>
  <c r="M127" i="13"/>
  <c r="L127" i="13"/>
  <c r="L206" i="15"/>
  <c r="G254" i="15"/>
  <c r="D935" i="3"/>
  <c r="BMH1" i="17"/>
  <c r="L36" i="13"/>
  <c r="N36" i="13"/>
  <c r="M36" i="13"/>
  <c r="EZ5" i="41"/>
  <c r="FB5" i="41"/>
  <c r="ID2" i="41" s="1" a="1"/>
  <c r="ID2" i="41" s="1"/>
  <c r="IC3" i="41"/>
  <c r="IC6" i="41"/>
  <c r="J339" i="1"/>
  <c r="D364" i="3"/>
  <c r="D917" i="3"/>
  <c r="BFW1" i="17"/>
  <c r="L281" i="15"/>
  <c r="L280" i="15"/>
  <c r="M55" i="13"/>
  <c r="N69" i="13"/>
  <c r="K69" i="13"/>
  <c r="N156" i="13"/>
  <c r="J205" i="15"/>
  <c r="G241" i="15"/>
  <c r="D264" i="16" s="1"/>
  <c r="G259" i="15"/>
  <c r="M206" i="15"/>
  <c r="I57" i="1"/>
  <c r="C152" i="16"/>
  <c r="D341" i="3"/>
  <c r="BF2" i="17"/>
  <c r="BF1" i="17"/>
  <c r="CD2" i="17"/>
  <c r="G60" i="13"/>
  <c r="G67" i="13" s="1"/>
  <c r="G41" i="13"/>
  <c r="G53" i="13" s="1"/>
  <c r="D208" i="16"/>
  <c r="H162" i="1"/>
  <c r="D222" i="16"/>
  <c r="D237" i="16"/>
  <c r="G94" i="13"/>
  <c r="E387" i="1"/>
  <c r="G116" i="13"/>
  <c r="E254" i="1"/>
  <c r="FD1" i="17"/>
  <c r="G148" i="13"/>
  <c r="C353" i="1"/>
  <c r="G152" i="13"/>
  <c r="QR2" i="17"/>
  <c r="G136" i="13"/>
  <c r="QR1" i="17"/>
  <c r="RO1" i="17"/>
  <c r="G269" i="15"/>
  <c r="G268" i="15" s="1"/>
  <c r="O206" i="15"/>
  <c r="G206" i="15"/>
  <c r="G229" i="15"/>
  <c r="BQ2" i="17"/>
  <c r="E432" i="1"/>
  <c r="GB2" i="41" a="1"/>
  <c r="GB2" i="41" s="1"/>
  <c r="HE2" i="41"/>
  <c r="HK4" i="41"/>
  <c r="DE4" i="41"/>
  <c r="DE8" i="41"/>
  <c r="DE31" i="41"/>
  <c r="DE17" i="41"/>
  <c r="DE26" i="41"/>
  <c r="DE14" i="41"/>
  <c r="DD3" i="42"/>
  <c r="DJ3" i="42" s="1"/>
  <c r="CD4" i="42" s="1" a="1"/>
  <c r="CD4" i="42" s="1"/>
  <c r="CD1" i="42" s="1"/>
  <c r="DE8" i="42"/>
  <c r="FI11" i="42"/>
  <c r="FI7" i="42"/>
  <c r="FI10" i="42"/>
  <c r="FI5" i="42"/>
  <c r="FI6" i="42"/>
  <c r="FI3" i="42"/>
  <c r="FI9" i="42"/>
  <c r="FI12" i="42"/>
  <c r="FI8" i="42"/>
  <c r="FI4" i="42"/>
  <c r="FH2" i="42"/>
  <c r="FN3" i="42" s="1"/>
  <c r="CG4" i="42" s="1" a="1"/>
  <c r="CG4" i="42" s="1"/>
  <c r="CG1" i="42" s="1"/>
  <c r="CD42" i="42" s="1"/>
  <c r="IC6" i="42"/>
  <c r="IC5" i="42"/>
  <c r="HW2" i="42"/>
  <c r="EQ3" i="42"/>
  <c r="EQ5" i="42"/>
  <c r="EQ8" i="42"/>
  <c r="IC8" i="42"/>
  <c r="IC10" i="42"/>
  <c r="ID8" i="42" a="1"/>
  <c r="ID8" i="42" s="1"/>
  <c r="ID9" i="42" a="1"/>
  <c r="ID9" i="42" s="1"/>
  <c r="CD24" i="41"/>
  <c r="GS4" i="41"/>
  <c r="JM6" i="41"/>
  <c r="JL2" i="41"/>
  <c r="JR3" i="41" s="1"/>
  <c r="CM4" i="41" s="1" a="1"/>
  <c r="CM4" i="41" s="1"/>
  <c r="JM15" i="41"/>
  <c r="JM5" i="41"/>
  <c r="GA4" i="41"/>
  <c r="HK6" i="41"/>
  <c r="CJ4" i="41" a="1"/>
  <c r="CJ4" i="41" s="1"/>
  <c r="FM5" i="45"/>
  <c r="EC4" i="45"/>
  <c r="EC6" i="45"/>
  <c r="BA2" i="45"/>
  <c r="F1" i="30"/>
  <c r="AZ2" i="45"/>
  <c r="FR5" i="41" l="1"/>
  <c r="EG5" i="41"/>
  <c r="EJ5" i="41"/>
  <c r="HL2" i="41" s="1" a="1"/>
  <c r="HL2" i="41" s="1"/>
  <c r="HV5" i="42"/>
  <c r="HU5" i="42"/>
  <c r="EJ5" i="42"/>
  <c r="HL2" i="42" s="1" a="1"/>
  <c r="HL2" i="42" s="1"/>
  <c r="HC5" i="42"/>
  <c r="EI5" i="42"/>
  <c r="EH5" i="42"/>
  <c r="HT5" i="42"/>
  <c r="HA5" i="42"/>
  <c r="HB5" i="42"/>
  <c r="CG84" i="41" a="1"/>
  <c r="CG84" i="41" s="1"/>
  <c r="I2" i="27"/>
  <c r="CD84" i="41" a="1"/>
  <c r="CD84" i="41" s="1"/>
  <c r="ANQ1" i="17"/>
  <c r="AVY1" i="17"/>
  <c r="E2" i="30"/>
  <c r="G20" i="16"/>
  <c r="B1111" i="3" s="1"/>
  <c r="B973" i="3"/>
  <c r="G35" i="16"/>
  <c r="B1113" i="3" s="1"/>
  <c r="CL84" i="45"/>
  <c r="I2" i="40"/>
  <c r="GL5" i="41"/>
  <c r="JN2" i="41" s="1" a="1"/>
  <c r="JN2" i="41" s="1"/>
  <c r="GK5" i="41"/>
  <c r="GI5" i="41"/>
  <c r="GJ5" i="41"/>
  <c r="FV5" i="45"/>
  <c r="JW5" i="41"/>
  <c r="JV5" i="41"/>
  <c r="JX5" i="41"/>
  <c r="HD5" i="41"/>
  <c r="HA5" i="41"/>
  <c r="HB5" i="41"/>
  <c r="EZ5" i="42"/>
  <c r="FA5" i="42"/>
  <c r="FB5" i="42"/>
  <c r="ID2" i="42" s="1" a="1"/>
  <c r="ID2" i="42" s="1"/>
  <c r="EY5" i="42"/>
  <c r="IL5" i="42"/>
  <c r="IN5" i="42"/>
  <c r="IM5" i="42"/>
  <c r="FS5" i="42"/>
  <c r="FT5" i="42"/>
  <c r="FR5" i="42"/>
  <c r="FQ5" i="42"/>
  <c r="DM5" i="42"/>
  <c r="DP5" i="42"/>
  <c r="IK5" i="42"/>
  <c r="C434" i="1"/>
  <c r="G14" i="13"/>
  <c r="G103" i="13"/>
  <c r="MZ2" i="17"/>
  <c r="MZ1" i="17"/>
  <c r="G30" i="13"/>
  <c r="G122" i="13"/>
  <c r="H432" i="1"/>
  <c r="C256" i="1"/>
  <c r="E278" i="1"/>
  <c r="G119" i="13"/>
  <c r="GZ2" i="17"/>
  <c r="GZ1" i="17"/>
  <c r="H254" i="1"/>
  <c r="E266" i="1"/>
  <c r="G2" i="1"/>
  <c r="C389" i="1"/>
  <c r="LQ1" i="17"/>
  <c r="H387" i="1"/>
  <c r="LQ2" i="17"/>
  <c r="G12" i="13"/>
  <c r="I162" i="1"/>
  <c r="I2" i="1" s="1"/>
  <c r="G286" i="15" s="1"/>
  <c r="D225" i="16"/>
  <c r="D348" i="3"/>
  <c r="C94" i="16"/>
  <c r="C153" i="16"/>
  <c r="B300" i="3" s="1"/>
  <c r="D60" i="16"/>
  <c r="G207" i="15"/>
  <c r="I53" i="13"/>
  <c r="G227" i="15"/>
  <c r="G228" i="15" s="1"/>
  <c r="G55" i="13"/>
  <c r="G209" i="15" s="1"/>
  <c r="JU5" i="41"/>
  <c r="FW5" i="45"/>
  <c r="FU5" i="45"/>
  <c r="C99" i="16"/>
  <c r="B101" i="16"/>
  <c r="B253" i="3" s="1"/>
  <c r="B140" i="16"/>
  <c r="B288" i="3" s="1"/>
  <c r="C138" i="16"/>
  <c r="EN5" i="45"/>
  <c r="EK5" i="45"/>
  <c r="EL5" i="45"/>
  <c r="EM5" i="45"/>
  <c r="CD27" i="42"/>
  <c r="CR1" i="42"/>
  <c r="DO5" i="41"/>
  <c r="DN5" i="41"/>
  <c r="DM5" i="41"/>
  <c r="DP5" i="41"/>
  <c r="HT5" i="41"/>
  <c r="HU5" i="41"/>
  <c r="HS5" i="41"/>
  <c r="G138" i="13"/>
  <c r="G139" i="13"/>
  <c r="G154" i="13"/>
  <c r="G155" i="13"/>
  <c r="D200" i="16"/>
  <c r="D197" i="16"/>
  <c r="I67" i="13"/>
  <c r="G237" i="15"/>
  <c r="G238" i="15" s="1"/>
  <c r="I207" i="15"/>
  <c r="B299" i="3"/>
  <c r="C148" i="16"/>
  <c r="HC5" i="41"/>
  <c r="HV5" i="41"/>
  <c r="IN5" i="41"/>
  <c r="IM5" i="41"/>
  <c r="IL5" i="41"/>
  <c r="IK5" i="41"/>
  <c r="FX5" i="45"/>
  <c r="K446" i="1"/>
  <c r="D375" i="3"/>
  <c r="C127" i="16"/>
  <c r="B277" i="3" s="1"/>
  <c r="DO5" i="42"/>
  <c r="FS5" i="41"/>
  <c r="FT5" i="41"/>
  <c r="IV2" i="41" s="1" a="1"/>
  <c r="IV2" i="41" s="1"/>
  <c r="G69" i="13"/>
  <c r="I209" i="15" s="1"/>
  <c r="DN5" i="42"/>
  <c r="FQ5" i="41"/>
  <c r="G8" i="3" l="1"/>
  <c r="G4" i="3" s="1" a="1"/>
  <c r="G4" i="3" s="1"/>
  <c r="D4" i="3" s="1"/>
  <c r="E1146" i="3"/>
  <c r="E1129" i="3"/>
  <c r="E1145" i="3"/>
  <c r="E1128" i="3"/>
  <c r="E1144" i="3"/>
  <c r="E1127" i="3"/>
  <c r="E1164" i="3"/>
  <c r="E1163" i="3"/>
  <c r="E1162" i="3"/>
  <c r="E1161" i="3"/>
  <c r="E1148" i="3"/>
  <c r="E1147" i="3"/>
  <c r="E1126" i="3"/>
  <c r="E1160" i="3"/>
  <c r="D8" i="3"/>
  <c r="B974" i="3"/>
  <c r="G4" i="30"/>
  <c r="G2" i="30" s="1"/>
  <c r="BB2" i="45" s="1"/>
  <c r="ED2" i="45" s="1" a="1"/>
  <c r="ED2" i="45" s="1"/>
  <c r="E4" i="30"/>
  <c r="G24" i="16" s="1"/>
  <c r="D972" i="3" s="1"/>
  <c r="CBC1" i="17"/>
  <c r="G38" i="16"/>
  <c r="D974" i="3" s="1"/>
  <c r="B972" i="3"/>
  <c r="C150" i="16"/>
  <c r="B150" i="16" s="1"/>
  <c r="B297" i="3" s="1"/>
  <c r="I154" i="13"/>
  <c r="M207" i="15"/>
  <c r="G257" i="15"/>
  <c r="G258" i="15" s="1"/>
  <c r="I138" i="13"/>
  <c r="J207" i="15"/>
  <c r="G242" i="15"/>
  <c r="G243" i="15" s="1"/>
  <c r="G18" i="13"/>
  <c r="G17" i="13"/>
  <c r="D368" i="3"/>
  <c r="J387" i="1"/>
  <c r="D357" i="3"/>
  <c r="C125" i="16"/>
  <c r="J254" i="1"/>
  <c r="C128" i="16"/>
  <c r="B278" i="3" s="1"/>
  <c r="D228" i="16"/>
  <c r="C280" i="1"/>
  <c r="G28" i="13"/>
  <c r="HV1" i="17"/>
  <c r="HV2" i="17"/>
  <c r="G100" i="13"/>
  <c r="G121" i="13"/>
  <c r="H278" i="1"/>
  <c r="D374" i="3"/>
  <c r="K432" i="1"/>
  <c r="K2" i="1" s="1"/>
  <c r="I286" i="15" s="1"/>
  <c r="M208" i="15"/>
  <c r="M221" i="15" s="1"/>
  <c r="G156" i="13"/>
  <c r="M209" i="15" s="1"/>
  <c r="G140" i="13"/>
  <c r="J209" i="15" s="1"/>
  <c r="J208" i="15"/>
  <c r="J221" i="15" s="1"/>
  <c r="B247" i="3"/>
  <c r="C87" i="16"/>
  <c r="C4" i="1"/>
  <c r="D4" i="1"/>
  <c r="HK2" i="17"/>
  <c r="H266" i="1"/>
  <c r="C2" i="1" s="1"/>
  <c r="G27" i="13"/>
  <c r="HK1" i="17"/>
  <c r="C268" i="1"/>
  <c r="G99" i="13"/>
  <c r="G120" i="13"/>
  <c r="D1111" i="3" l="1"/>
  <c r="G27" i="16"/>
  <c r="G28" i="16"/>
  <c r="G32" i="16" s="1"/>
  <c r="D1112" i="3" s="1"/>
  <c r="D1113" i="3"/>
  <c r="D234" i="16"/>
  <c r="D20" i="16"/>
  <c r="D23" i="16"/>
  <c r="D35" i="16"/>
  <c r="D39" i="16"/>
  <c r="C85" i="16"/>
  <c r="C81" i="16" s="1"/>
  <c r="B87" i="16"/>
  <c r="B240" i="3" s="1"/>
  <c r="G108" i="13"/>
  <c r="G107" i="13"/>
  <c r="G35" i="13"/>
  <c r="G34" i="13"/>
  <c r="D42" i="16"/>
  <c r="E2" i="1"/>
  <c r="J278" i="1"/>
  <c r="D359" i="3"/>
  <c r="G19" i="13"/>
  <c r="H209" i="15" s="1"/>
  <c r="H208" i="15"/>
  <c r="H221" i="15" s="1"/>
  <c r="G125" i="13"/>
  <c r="G126" i="13"/>
  <c r="J266" i="1"/>
  <c r="J2" i="1" s="1"/>
  <c r="H286" i="15" s="1"/>
  <c r="K286" i="15" s="1"/>
  <c r="D358" i="3"/>
  <c r="C126" i="16"/>
  <c r="B276" i="3" s="1"/>
  <c r="B275" i="3"/>
  <c r="C122" i="16"/>
  <c r="G232" i="15"/>
  <c r="G233" i="15" s="1"/>
  <c r="I17" i="13"/>
  <c r="H207" i="15"/>
  <c r="D973" i="3" l="1"/>
  <c r="L208" i="15"/>
  <c r="L221" i="15" s="1"/>
  <c r="G127" i="13"/>
  <c r="L209" i="15" s="1"/>
  <c r="B21" i="3"/>
  <c r="B325" i="3"/>
  <c r="P208" i="15"/>
  <c r="P221" i="15" s="1"/>
  <c r="G36" i="13"/>
  <c r="P209" i="15" s="1"/>
  <c r="N208" i="15"/>
  <c r="N221" i="15" s="1"/>
  <c r="G109" i="13"/>
  <c r="N209" i="15" s="1"/>
  <c r="B22" i="3"/>
  <c r="B326" i="3"/>
  <c r="B20" i="3"/>
  <c r="B324" i="3"/>
  <c r="B122" i="16"/>
  <c r="B272" i="3" s="1"/>
  <c r="C120" i="16"/>
  <c r="C118" i="16" s="1"/>
  <c r="L207" i="15"/>
  <c r="I125" i="13"/>
  <c r="G252" i="15"/>
  <c r="G253" i="15" s="1"/>
  <c r="D5" i="3"/>
  <c r="B825" i="3"/>
  <c r="B570" i="3"/>
  <c r="B223" i="3"/>
  <c r="F380" i="3"/>
  <c r="E344" i="3"/>
  <c r="F349" i="3"/>
  <c r="F362" i="3"/>
  <c r="G20" i="13"/>
  <c r="L210" i="15"/>
  <c r="L220" i="15" s="1"/>
  <c r="B112" i="3"/>
  <c r="F374" i="3"/>
  <c r="E352" i="3"/>
  <c r="E351" i="3"/>
  <c r="F364" i="3"/>
  <c r="E346" i="3"/>
  <c r="B555" i="3"/>
  <c r="B1071" i="3"/>
  <c r="B809" i="3"/>
  <c r="B144" i="3"/>
  <c r="E366" i="3"/>
  <c r="B191" i="3"/>
  <c r="B160" i="3"/>
  <c r="F346" i="3"/>
  <c r="E374" i="3"/>
  <c r="F368" i="3"/>
  <c r="F348" i="3"/>
  <c r="J210" i="15"/>
  <c r="J220" i="15" s="1"/>
  <c r="E373" i="3"/>
  <c r="M210" i="15"/>
  <c r="M220" i="15" s="1"/>
  <c r="E359" i="3"/>
  <c r="E378" i="3"/>
  <c r="K210" i="15"/>
  <c r="K220" i="15" s="1"/>
  <c r="E358" i="3"/>
  <c r="B586" i="3"/>
  <c r="B1055" i="3"/>
  <c r="P210" i="15"/>
  <c r="P220" i="15" s="1"/>
  <c r="F352" i="3"/>
  <c r="G128" i="13"/>
  <c r="E349" i="3"/>
  <c r="G37" i="13"/>
  <c r="F375" i="3"/>
  <c r="F359" i="3"/>
  <c r="B475" i="3"/>
  <c r="F381" i="3"/>
  <c r="F351" i="3"/>
  <c r="F339" i="3"/>
  <c r="D231" i="16"/>
  <c r="D182" i="16" s="1"/>
  <c r="G110" i="13"/>
  <c r="E360" i="3"/>
  <c r="G360" i="3" s="1"/>
  <c r="F386" i="3"/>
  <c r="F378" i="3"/>
  <c r="B491" i="3"/>
  <c r="B777" i="3"/>
  <c r="E4" i="1"/>
  <c r="D24" i="16" s="1"/>
  <c r="G215" i="15"/>
  <c r="G216" i="15" s="1"/>
  <c r="F360" i="3"/>
  <c r="E376" i="3"/>
  <c r="F366" i="3"/>
  <c r="E387" i="3"/>
  <c r="D38" i="16"/>
  <c r="D326" i="3" s="1"/>
  <c r="E363" i="3"/>
  <c r="J215" i="15"/>
  <c r="J216" i="15" s="1"/>
  <c r="B760" i="3"/>
  <c r="B602" i="3"/>
  <c r="E381" i="3"/>
  <c r="G381" i="3" s="1"/>
  <c r="F379" i="3"/>
  <c r="E369" i="3"/>
  <c r="B96" i="3"/>
  <c r="F347" i="3"/>
  <c r="F365" i="3"/>
  <c r="E342" i="3"/>
  <c r="B458" i="3"/>
  <c r="B841" i="3"/>
  <c r="G4" i="1"/>
  <c r="E350" i="3"/>
  <c r="F387" i="3"/>
  <c r="E348" i="3"/>
  <c r="B128" i="3"/>
  <c r="F342" i="3"/>
  <c r="B793" i="3"/>
  <c r="B1087" i="3"/>
  <c r="F369" i="3"/>
  <c r="F357" i="3"/>
  <c r="F377" i="3"/>
  <c r="F373" i="3"/>
  <c r="E365" i="3"/>
  <c r="G365" i="3" s="1"/>
  <c r="B507" i="3"/>
  <c r="E367" i="3"/>
  <c r="F376" i="3"/>
  <c r="F341" i="3"/>
  <c r="B207" i="3"/>
  <c r="H215" i="15"/>
  <c r="H216" i="15" s="1"/>
  <c r="B872" i="3"/>
  <c r="E362" i="3"/>
  <c r="F358" i="3"/>
  <c r="E341" i="3"/>
  <c r="F382" i="3"/>
  <c r="E357" i="3"/>
  <c r="G357" i="3" s="1"/>
  <c r="G141" i="13"/>
  <c r="D22" i="3"/>
  <c r="H210" i="15"/>
  <c r="H220" i="15" s="1"/>
  <c r="RQ1" i="17"/>
  <c r="E386" i="3"/>
  <c r="G210" i="15"/>
  <c r="G220" i="15" s="1"/>
  <c r="F343" i="3"/>
  <c r="E361" i="3"/>
  <c r="C83" i="16"/>
  <c r="B83" i="16" s="1"/>
  <c r="B237" i="3" s="1"/>
  <c r="E339" i="3"/>
  <c r="G339" i="3" s="1"/>
  <c r="E380" i="3"/>
  <c r="E364" i="3"/>
  <c r="G364" i="3" s="1"/>
  <c r="F361" i="3"/>
  <c r="G157" i="13"/>
  <c r="E368" i="3"/>
  <c r="F340" i="3"/>
  <c r="B539" i="3"/>
  <c r="E382" i="3"/>
  <c r="E345" i="3"/>
  <c r="G70" i="13"/>
  <c r="E377" i="3"/>
  <c r="O210" i="15"/>
  <c r="O220" i="15" s="1"/>
  <c r="F344" i="3"/>
  <c r="RQ2" i="17"/>
  <c r="I215" i="15"/>
  <c r="I216" i="15" s="1"/>
  <c r="G168" i="13"/>
  <c r="I210" i="15"/>
  <c r="I220" i="15" s="1"/>
  <c r="G56" i="13"/>
  <c r="B523" i="3"/>
  <c r="E379" i="3"/>
  <c r="E347" i="3"/>
  <c r="E343" i="3"/>
  <c r="G343" i="3" s="1"/>
  <c r="G86" i="13"/>
  <c r="F353" i="3"/>
  <c r="B1038" i="3"/>
  <c r="F350" i="3"/>
  <c r="F363" i="3"/>
  <c r="E375" i="3"/>
  <c r="N210" i="15"/>
  <c r="N220" i="15" s="1"/>
  <c r="E340" i="3"/>
  <c r="G340" i="3" s="1"/>
  <c r="B857" i="3"/>
  <c r="E353" i="3"/>
  <c r="F345" i="3"/>
  <c r="F367" i="3"/>
  <c r="B176" i="3"/>
  <c r="B79" i="3"/>
  <c r="G272" i="15"/>
  <c r="G273" i="15" s="1"/>
  <c r="I34" i="13"/>
  <c r="P207" i="15"/>
  <c r="I107" i="13"/>
  <c r="N207" i="15"/>
  <c r="G262" i="15"/>
  <c r="G263" i="15" s="1"/>
  <c r="G341" i="3" l="1"/>
  <c r="G342" i="3"/>
  <c r="G362" i="3"/>
  <c r="G349" i="3"/>
  <c r="G379" i="3"/>
  <c r="G375" i="3"/>
  <c r="G380" i="3"/>
  <c r="G382" i="3"/>
  <c r="G361" i="3"/>
  <c r="G353" i="3"/>
  <c r="G386" i="3"/>
  <c r="G348" i="3"/>
  <c r="G347" i="3"/>
  <c r="G368" i="3"/>
  <c r="G367" i="3"/>
  <c r="G363" i="3"/>
  <c r="G387" i="3"/>
  <c r="G358" i="3"/>
  <c r="G346" i="3"/>
  <c r="G351" i="3"/>
  <c r="G344" i="3"/>
  <c r="G345" i="3"/>
  <c r="G350" i="3"/>
  <c r="G359" i="3"/>
  <c r="G366" i="3"/>
  <c r="G352" i="3"/>
  <c r="D28" i="16"/>
  <c r="D32" i="16" s="1"/>
  <c r="D27" i="16"/>
  <c r="G369" i="3"/>
  <c r="G376" i="3"/>
  <c r="G378" i="3"/>
  <c r="G377" i="3"/>
  <c r="D324" i="3"/>
  <c r="D20" i="3"/>
  <c r="G373" i="3"/>
  <c r="G374" i="3"/>
  <c r="D21" i="3" l="1"/>
  <c r="D325" i="3"/>
  <c r="EG6" i="45" a="1"/>
  <c r="BB26" i="42" a="1"/>
  <c r="BB635" i="42" a="1"/>
  <c r="BF130" i="45" a="1"/>
  <c r="BB300" i="42" a="1"/>
  <c r="BF225" i="45" a="1"/>
  <c r="BB200" i="42" a="1"/>
  <c r="DG30" i="45" a="1"/>
  <c r="BF122" i="45" a="1"/>
  <c r="BB124" i="42" a="1"/>
  <c r="BB857" i="42" a="1"/>
  <c r="BB149" i="42" a="1"/>
  <c r="BB577" i="42" a="1"/>
  <c r="BB881" i="42" a="1"/>
  <c r="BB203" i="42" a="1"/>
  <c r="EA85" i="45" a="1"/>
  <c r="DG61" i="45" a="1"/>
  <c r="BF295" i="45" a="1"/>
  <c r="FY10" i="41" a="1"/>
  <c r="BF73" i="45" a="1"/>
  <c r="GC78" i="45" a="1"/>
  <c r="BB370" i="42" a="1"/>
  <c r="BB42" i="42" a="1"/>
  <c r="BF414" i="45" a="1"/>
  <c r="BB375" i="42" a="1"/>
  <c r="BB20" i="42" a="1"/>
  <c r="EO7" i="41" a="1"/>
  <c r="BF149" i="45" a="1"/>
  <c r="BF196" i="45" a="1"/>
  <c r="FY9" i="42" a="1"/>
  <c r="EA12" i="45" a="1"/>
  <c r="GC26" i="45" a="1"/>
  <c r="BB384" i="42" a="1"/>
  <c r="BF115" i="45" a="1"/>
  <c r="BB892" i="42" a="1"/>
  <c r="BB287" i="42" a="1"/>
  <c r="BF220" i="45" a="1"/>
  <c r="BB441" i="42" a="1"/>
  <c r="BF515" i="45" a="1"/>
  <c r="HI15" i="41" a="1"/>
  <c r="BB609" i="42" a="1"/>
  <c r="JK22" i="41" a="1"/>
  <c r="EO4" i="41" a="1"/>
  <c r="DC5" i="42" a="1"/>
  <c r="BF105" i="45" a="1"/>
  <c r="BB925" i="42" a="1"/>
  <c r="BB915" i="42" a="1"/>
  <c r="DC11" i="42" a="1"/>
  <c r="BF51" i="45" a="1"/>
  <c r="BF55" i="45" a="1"/>
  <c r="BF110" i="45" a="1"/>
  <c r="BF23" i="45" a="1"/>
  <c r="BB704" i="42" a="1"/>
  <c r="GC21" i="45" a="1"/>
  <c r="BB459" i="42" a="1"/>
  <c r="GC58" i="45" a="1"/>
  <c r="BF280" i="45" a="1"/>
  <c r="BF54" i="45" a="1"/>
  <c r="EA57" i="45" a="1"/>
  <c r="BB563" i="42" a="1"/>
  <c r="BF426" i="45" a="1"/>
  <c r="BB181" i="42" a="1"/>
  <c r="BF493" i="45" a="1"/>
  <c r="FK49" i="45" a="1"/>
  <c r="BB50" i="42" a="1"/>
  <c r="IS25" i="41" a="1"/>
  <c r="BB111" i="42" a="1"/>
  <c r="HI23" i="42" a="1"/>
  <c r="BB679" i="42" a="1"/>
  <c r="BB240" i="42" a="1"/>
  <c r="CI12" i="45" a="1"/>
  <c r="BB579" i="42" a="1"/>
  <c r="BB775" i="42" a="1"/>
  <c r="BF432" i="45" a="1"/>
  <c r="GC45" i="45" a="1"/>
  <c r="BF232" i="45" a="1"/>
  <c r="BB722" i="42" a="1"/>
  <c r="BB119" i="42" a="1"/>
  <c r="BF361" i="45" a="1"/>
  <c r="DG40" i="45" a="1"/>
  <c r="BF335" i="45" a="1"/>
  <c r="GC13" i="45" a="1"/>
  <c r="BF452" i="45" a="1"/>
  <c r="EA52" i="45" a="1"/>
  <c r="BF81" i="45" a="1"/>
  <c r="BB130" i="42" a="1"/>
  <c r="IS30" i="41" a="1"/>
  <c r="BF382" i="45" a="1"/>
  <c r="BB128" i="42" a="1"/>
  <c r="BB206" i="42" a="1"/>
  <c r="BB619" i="42" a="1"/>
  <c r="BB853" i="42" a="1"/>
  <c r="EA32" i="45" a="1"/>
  <c r="BF344" i="45" a="1"/>
  <c r="BF290" i="45" a="1"/>
  <c r="BB129" i="42" a="1"/>
  <c r="FK41" i="45" a="1"/>
  <c r="BB661" i="42" a="1"/>
  <c r="GC48" i="45" a="1"/>
  <c r="BB473" i="42" a="1"/>
  <c r="BF397" i="45" a="1"/>
  <c r="DC12" i="42" a="1"/>
  <c r="IS4" i="41" a="1"/>
  <c r="DG38" i="45" a="1"/>
  <c r="BF231" i="45" a="1"/>
  <c r="JK20" i="41" a="1"/>
  <c r="ES63" i="45" a="1"/>
  <c r="BF380" i="45" a="1"/>
  <c r="BB877" i="42" a="1"/>
  <c r="BF350" i="45" a="1"/>
  <c r="FK42" i="45" a="1"/>
  <c r="BB559" i="42" a="1"/>
  <c r="EA19" i="45" a="1"/>
  <c r="BF412" i="45" a="1"/>
  <c r="ES77" i="45" a="1"/>
  <c r="BF419" i="45" a="1"/>
  <c r="BB272" i="42" a="1"/>
  <c r="BF270" i="45" a="1"/>
  <c r="HI10" i="41" a="1"/>
  <c r="BB861" i="42" a="1"/>
  <c r="GC11" i="45" a="1"/>
  <c r="BF242" i="45" a="1"/>
  <c r="HI20" i="41" a="1"/>
  <c r="EA37" i="45" a="1"/>
  <c r="CH78" i="42"/>
  <c r="BB830" i="42" a="1"/>
  <c r="BF416" i="45" a="1"/>
  <c r="CG77" i="42"/>
  <c r="EO3" i="41" a="1"/>
  <c r="BB509" i="42" a="1"/>
  <c r="BB508" i="42" a="1"/>
  <c r="BF480" i="45" a="1"/>
  <c r="BF15" i="45" a="1"/>
  <c r="BB58" i="42" a="1"/>
  <c r="BB404" i="42" a="1"/>
  <c r="BB695" i="42" a="1"/>
  <c r="FK31" i="45" a="1"/>
  <c r="BF141" i="45" a="1"/>
  <c r="BB873" i="42" a="1"/>
  <c r="EA63" i="45" a="1"/>
  <c r="BB202" i="42" a="1"/>
  <c r="BF214" i="45" a="1"/>
  <c r="BF119" i="45" a="1"/>
  <c r="EA31" i="45" a="1"/>
  <c r="FK56" i="45" a="1"/>
  <c r="DC4" i="41" a="1"/>
  <c r="BB765" i="42" a="1"/>
  <c r="BF50" i="45" a="1"/>
  <c r="BF212" i="45" a="1"/>
  <c r="BF86" i="45" a="1"/>
  <c r="IA4" i="41" a="1"/>
  <c r="BB616" i="42" a="1"/>
  <c r="BB647" i="42" a="1"/>
  <c r="BB758" i="42" a="1"/>
  <c r="BB746" i="42" a="1"/>
  <c r="BB269" i="42" a="1"/>
  <c r="HI27" i="41" a="1"/>
  <c r="BB669" i="42" a="1"/>
  <c r="BF150" i="45" a="1"/>
  <c r="BF166" i="45" a="1"/>
  <c r="ES6" i="45" a="1"/>
  <c r="HI21" i="41" a="1"/>
  <c r="BB454" i="42" a="1"/>
  <c r="BF178" i="45" a="1"/>
  <c r="IA10" i="41" a="1"/>
  <c r="ES80" i="45" a="1"/>
  <c r="BB803" i="42" a="1"/>
  <c r="BB371" i="42" a="1"/>
  <c r="BB561" i="42" a="1"/>
  <c r="BF517" i="45" a="1"/>
  <c r="BF210" i="45" a="1"/>
  <c r="IS19" i="41" a="1"/>
  <c r="DW5" i="42" a="1"/>
  <c r="ES81" i="45" a="1"/>
  <c r="BF227" i="45" a="1"/>
  <c r="DG35" i="45" a="1"/>
  <c r="BB537" i="42" a="1"/>
  <c r="BB274" i="42" a="1"/>
  <c r="BB541" i="42" a="1"/>
  <c r="BB430" i="42" a="1"/>
  <c r="DG6" i="45" a="1"/>
  <c r="ES17" i="45" a="1"/>
  <c r="GQ11" i="41" a="1"/>
  <c r="IA3" i="42" a="1"/>
  <c r="FK62" i="45" a="1"/>
  <c r="DW28" i="41" a="1"/>
  <c r="EA4" i="45" a="1"/>
  <c r="BB10" i="42" a="1"/>
  <c r="DC13" i="41" a="1"/>
  <c r="BB331" i="42" a="1"/>
  <c r="BB22" i="42" a="1"/>
  <c r="BF393" i="45" a="1"/>
  <c r="BB23" i="42" a="1"/>
  <c r="DC6" i="42" a="1"/>
  <c r="BF3" i="45" a="1"/>
  <c r="BF398" i="45" a="1"/>
  <c r="BB815" i="42" a="1"/>
  <c r="BB521" i="42" a="1"/>
  <c r="BF259" i="45" a="1"/>
  <c r="BB27" i="42" a="1"/>
  <c r="BF118" i="45" a="1"/>
  <c r="BB933" i="42" a="1"/>
  <c r="HI5" i="42" a="1"/>
  <c r="BF144" i="45" a="1"/>
  <c r="BF514" i="45" a="1"/>
  <c r="BB483" i="42" a="1"/>
  <c r="GC65" i="45" a="1"/>
  <c r="BB510" i="42" a="1"/>
  <c r="BB738" i="42" a="1"/>
  <c r="GC70" i="45" a="1"/>
  <c r="DG44" i="45" a="1"/>
  <c r="HI22" i="41" a="1"/>
  <c r="BB15" i="42" a="1"/>
  <c r="BB97" i="42" a="1"/>
  <c r="BF7" i="45" a="1"/>
  <c r="BB132" i="42" a="1"/>
  <c r="BF129" i="45" a="1"/>
  <c r="CD12" i="42" a="1"/>
  <c r="BB356" i="42" a="1"/>
  <c r="GC77" i="45" a="1"/>
  <c r="HI7" i="42" a="1"/>
  <c r="CE80" i="41"/>
  <c r="BF167" i="45" a="1"/>
  <c r="HI13" i="42" a="1"/>
  <c r="BB61" i="42" a="1"/>
  <c r="BB455" i="42" a="1"/>
  <c r="BF511" i="45" a="1"/>
  <c r="BF283" i="45" a="1"/>
  <c r="BB836" i="42" a="1"/>
  <c r="CG78" i="41"/>
  <c r="HI30" i="41" a="1"/>
  <c r="GC57" i="45" a="1"/>
  <c r="IA9" i="42" a="1"/>
  <c r="BB63" i="42" a="1"/>
  <c r="BF491" i="45" a="1"/>
  <c r="IA4" i="42" a="1"/>
  <c r="BB425" i="42" a="1"/>
  <c r="BB672" i="42" a="1"/>
  <c r="ES20" i="45" a="1"/>
  <c r="BB428" i="42" a="1"/>
  <c r="BF241" i="45" a="1"/>
  <c r="EA69" i="45" a="1"/>
  <c r="BF326" i="45" a="1"/>
  <c r="BF403" i="45" a="1"/>
  <c r="BF427" i="45" a="1"/>
  <c r="BB562" i="42" a="1"/>
  <c r="BB361" i="42" a="1"/>
  <c r="ES29" i="45" a="1"/>
  <c r="BF320" i="45" a="1"/>
  <c r="BB98" i="42" a="1"/>
  <c r="BF171" i="45" a="1"/>
  <c r="BB813" i="42" a="1"/>
  <c r="FK53" i="45" a="1"/>
  <c r="FK10" i="45" a="1"/>
  <c r="BB692" i="42" a="1"/>
  <c r="CJ12" i="45" a="1"/>
  <c r="BB896" i="42" a="1"/>
  <c r="BB560" i="42" a="1"/>
  <c r="BF314" i="45" a="1"/>
  <c r="DW17" i="41" a="1"/>
  <c r="DC7" i="41" a="1"/>
  <c r="BF502" i="45" a="1"/>
  <c r="GC9" i="45" a="1"/>
  <c r="EA30" i="45" a="1"/>
  <c r="BF421" i="45" a="1"/>
  <c r="CI8" i="45" a="1"/>
  <c r="DG51" i="45" a="1"/>
  <c r="BF293" i="45" a="1"/>
  <c r="BB283" i="42" a="1"/>
  <c r="DG57" i="45" a="1"/>
  <c r="BF482" i="45" a="1"/>
  <c r="BB921" i="42" a="1"/>
  <c r="BB650" i="42" a="1"/>
  <c r="BB856" i="42" a="1"/>
  <c r="FK34" i="45" a="1"/>
  <c r="BB385" i="42" a="1"/>
  <c r="BF72" i="45" a="1"/>
  <c r="JK25" i="41" a="1"/>
  <c r="BB256" i="42" a="1"/>
  <c r="BF443" i="45" a="1"/>
  <c r="FY20" i="41" a="1"/>
  <c r="BB642" i="42" a="1"/>
  <c r="BB515" i="42" a="1"/>
  <c r="BF30" i="45" a="1"/>
  <c r="BB899" i="42" a="1"/>
  <c r="BF223" i="45" a="1"/>
  <c r="BF303" i="45" a="1"/>
  <c r="BB919" i="42" a="1"/>
  <c r="BB446" i="42" a="1"/>
  <c r="FK57" i="45" a="1"/>
  <c r="BF354" i="45" a="1"/>
  <c r="BF222" i="45" a="1"/>
  <c r="BB5" i="42" a="1"/>
  <c r="BB622" i="42" a="1"/>
  <c r="BB289" i="42" a="1"/>
  <c r="BF273" i="45" a="1"/>
  <c r="BB659" i="42" a="1"/>
  <c r="GC74" i="45" a="1"/>
  <c r="BB368" i="42" a="1"/>
  <c r="BF291" i="45" a="1"/>
  <c r="GC75" i="45" a="1"/>
  <c r="FY10" i="42" a="1"/>
  <c r="JK24" i="41" a="1"/>
  <c r="BF143" i="45" a="1"/>
  <c r="BF124" i="45" a="1"/>
  <c r="BF467" i="45" a="1"/>
  <c r="BB761" i="42" a="1"/>
  <c r="DG80" i="45" a="1"/>
  <c r="FK19" i="45" a="1"/>
  <c r="BB216" i="42" a="1"/>
  <c r="BF11" i="45" a="1"/>
  <c r="DW30" i="41" a="1"/>
  <c r="FG25" i="41" a="1"/>
  <c r="BB498" i="42" a="1"/>
  <c r="FY23" i="41" a="1"/>
  <c r="EA55" i="45" a="1"/>
  <c r="CH80" i="42"/>
  <c r="IA3" i="41" a="1"/>
  <c r="FG4" i="41" a="1"/>
  <c r="BB891" i="42" a="1"/>
  <c r="BB513" i="42" a="1"/>
  <c r="IS8" i="41" a="1"/>
  <c r="CE12" i="42" a="1"/>
  <c r="BB601" i="42" a="1"/>
  <c r="BF394" i="45" a="1"/>
  <c r="BF481" i="45" a="1"/>
  <c r="BF138" i="45" a="1"/>
  <c r="FY29" i="41" a="1"/>
  <c r="BB906" i="42" a="1"/>
  <c r="BB421" i="42" a="1"/>
  <c r="GQ13" i="41" a="1"/>
  <c r="BB185" i="42" a="1"/>
  <c r="BB131" i="42" a="1"/>
  <c r="BB800" i="42" a="1"/>
  <c r="BB184" i="42" a="1"/>
  <c r="BF221" i="45" a="1"/>
  <c r="EO29" i="41" a="1"/>
  <c r="IA8" i="42" a="1"/>
  <c r="BF367" i="45" a="1"/>
  <c r="GC15" i="45" a="1"/>
  <c r="BB167" i="42" a="1"/>
  <c r="HI9" i="42" a="1"/>
  <c r="BB707" i="42" a="1"/>
  <c r="BF238" i="45" a="1"/>
  <c r="GQ24" i="41" a="1"/>
  <c r="EO3" i="42" a="1"/>
  <c r="ES52" i="45" a="1"/>
  <c r="EA18" i="45" a="1"/>
  <c r="BB858" i="42" a="1"/>
  <c r="CD77" i="42"/>
  <c r="FG7" i="41" a="1"/>
  <c r="BF404" i="45" a="1"/>
  <c r="GQ8" i="41" a="1"/>
  <c r="BB141" i="42" a="1"/>
  <c r="CH78" i="41"/>
  <c r="JK30" i="41" a="1"/>
  <c r="BF205" i="45" a="1"/>
  <c r="DW12" i="41" a="1"/>
  <c r="BB305" i="42" a="1"/>
  <c r="BB239" i="42" a="1"/>
  <c r="BB4" i="42" a="1"/>
  <c r="BB213" i="42" a="1"/>
  <c r="BB582" i="42" a="1"/>
  <c r="GQ20" i="41" a="1"/>
  <c r="BF368" i="45" a="1"/>
  <c r="BF513" i="45" a="1"/>
  <c r="BB475" i="42" a="1"/>
  <c r="BB599" i="42" a="1"/>
  <c r="BB855" i="42" a="1"/>
  <c r="BB913" i="42" a="1"/>
  <c r="BB652" i="42" a="1"/>
  <c r="BF381" i="45" a="1"/>
  <c r="BB886" i="42" a="1"/>
  <c r="BB105" i="42" a="1"/>
  <c r="BB697" i="42" a="1"/>
  <c r="BF351" i="45" a="1"/>
  <c r="BB36" i="42" a="1"/>
  <c r="BB496" i="42" a="1"/>
  <c r="EA89" i="45" a="1"/>
  <c r="FG21" i="41" a="1"/>
  <c r="BB88" i="42" a="1"/>
  <c r="BF391" i="45" a="1"/>
  <c r="BB583" i="42" a="1"/>
  <c r="BB945" i="42" a="1"/>
  <c r="FK16" i="45" a="1"/>
  <c r="BF201" i="45" a="1"/>
  <c r="BB355" i="42" a="1"/>
  <c r="BB350" i="42" a="1"/>
  <c r="BF191" i="45" a="1"/>
  <c r="BF83" i="45" a="1"/>
  <c r="BF516" i="45" a="1"/>
  <c r="FK5" i="45" a="1"/>
  <c r="BF286" i="45" a="1"/>
  <c r="ES67" i="45" a="1"/>
  <c r="BF348" i="45" a="1"/>
  <c r="B35" i="40"/>
  <c r="BF208" i="45" a="1"/>
  <c r="DG31" i="45" a="1"/>
  <c r="BB627" i="42" a="1"/>
  <c r="FY14" i="41" a="1"/>
  <c r="BF63" i="45" a="1"/>
  <c r="BF268" i="45" a="1"/>
  <c r="BF99" i="45" a="1"/>
  <c r="HI8" i="41" a="1"/>
  <c r="ES69" i="45" a="1"/>
  <c r="BB24" i="42" a="1"/>
  <c r="GC71" i="45" a="1"/>
  <c r="BB573" i="42" a="1"/>
  <c r="GQ15" i="41" a="1"/>
  <c r="BB358" i="42" a="1"/>
  <c r="CG80" i="41"/>
  <c r="BB152" i="42" a="1"/>
  <c r="ES18" i="45" a="1"/>
  <c r="ES34" i="45" a="1"/>
  <c r="BB607" i="42" a="1"/>
  <c r="BB552" i="42" a="1"/>
  <c r="IS23" i="41" a="1"/>
  <c r="BB326" i="42" a="1"/>
  <c r="GQ19" i="41" a="1"/>
  <c r="BB750" i="42" a="1"/>
  <c r="BF372" i="45" a="1"/>
  <c r="CF77" i="41"/>
  <c r="DG53" i="45" a="1"/>
  <c r="BB514" i="42" a="1"/>
  <c r="BF219" i="45" a="1"/>
  <c r="BB253" i="42" a="1"/>
  <c r="BF520" i="45" a="1"/>
  <c r="BB532" i="42" a="1"/>
  <c r="BB539" i="42" a="1"/>
  <c r="BB833" i="42" a="1"/>
  <c r="BB882" i="42" a="1"/>
  <c r="BB398" i="42" a="1"/>
  <c r="BB147" i="42" a="1"/>
  <c r="BF497" i="45" a="1"/>
  <c r="EA46" i="45" a="1"/>
  <c r="GC7" i="45" a="1"/>
  <c r="BB605" i="42" a="1"/>
  <c r="FY9" i="41" a="1"/>
  <c r="GQ15" i="42" a="1"/>
  <c r="BB282" i="42" a="1"/>
  <c r="BB464" i="42" a="1"/>
  <c r="BB544" i="42" a="1"/>
  <c r="EO20" i="41" a="1"/>
  <c r="BB631" i="42" a="1"/>
  <c r="ES70" i="45" a="1"/>
  <c r="BB96" i="42" a="1"/>
  <c r="BB610" i="42" a="1"/>
  <c r="CF79" i="42"/>
  <c r="FK4" i="45" a="1"/>
  <c r="EA92" i="45" a="1"/>
  <c r="BB345" i="42" a="1"/>
  <c r="BB79" i="42" a="1"/>
  <c r="BF324" i="45" a="1"/>
  <c r="ES43" i="45" a="1"/>
  <c r="BB434" i="42" a="1"/>
  <c r="DC28" i="41" a="1"/>
  <c r="BB151" i="42" a="1"/>
  <c r="BB118" i="42" a="1"/>
  <c r="BB439" i="42" a="1"/>
  <c r="BB31" i="42" a="1"/>
  <c r="BB681" i="42" a="1"/>
  <c r="BF311" i="45" a="1"/>
  <c r="ES24" i="45" a="1"/>
  <c r="BB739" i="42" a="1"/>
  <c r="BF125" i="45" a="1"/>
  <c r="BB835" i="42" a="1"/>
  <c r="BB261" i="42" a="1"/>
  <c r="FK47" i="45" a="1"/>
  <c r="EA24" i="45" a="1"/>
  <c r="EO23" i="41" a="1"/>
  <c r="BB77" i="42" a="1"/>
  <c r="BB254" i="42" a="1"/>
  <c r="IA21" i="41" a="1"/>
  <c r="DW21" i="41" a="1"/>
  <c r="BB863" i="42" a="1"/>
  <c r="DG36" i="45" a="1"/>
  <c r="CG80" i="42"/>
  <c r="EA77" i="45" a="1"/>
  <c r="BB565" i="42" a="1"/>
  <c r="BB247" i="42" a="1"/>
  <c r="BF103" i="45" a="1"/>
  <c r="BB684" i="42" a="1"/>
  <c r="BB222" i="42" a="1"/>
  <c r="GC37" i="45" a="1"/>
  <c r="DW20" i="41" a="1"/>
  <c r="BB362" i="42" a="1"/>
  <c r="DG52" i="45" a="1"/>
  <c r="DG45" i="45" a="1"/>
  <c r="BB816" i="42" a="1"/>
  <c r="BF275" i="45" a="1"/>
  <c r="ES5" i="45" a="1"/>
  <c r="BF113" i="45" a="1"/>
  <c r="DW19" i="41" a="1"/>
  <c r="BB296" i="42" a="1"/>
  <c r="IA28" i="41" a="1"/>
  <c r="B16" i="27"/>
  <c r="BB670" i="42" a="1"/>
  <c r="BB534" i="42" a="1"/>
  <c r="DG86" i="45" a="1"/>
  <c r="BB914" i="42" a="1"/>
  <c r="BB83" i="42" a="1"/>
  <c r="BF486" i="45" a="1"/>
  <c r="IS26" i="41" a="1"/>
  <c r="BB768" i="42" a="1"/>
  <c r="ES64" i="45" a="1"/>
  <c r="BB829" i="42" a="1"/>
  <c r="BB113" i="42" a="1"/>
  <c r="BB728" i="42" a="1"/>
  <c r="EA39" i="45" a="1"/>
  <c r="BF402" i="45" a="1"/>
  <c r="BB191" i="42" a="1"/>
  <c r="BB279" i="42" a="1"/>
  <c r="IA22" i="41" a="1"/>
  <c r="GC18" i="45" a="1"/>
  <c r="DG48" i="45" a="1"/>
  <c r="BB850" i="42" a="1"/>
  <c r="BB772" i="42" a="1"/>
  <c r="BB551" i="42" a="1"/>
  <c r="GC30" i="45" a="1"/>
  <c r="BB467" i="42" a="1"/>
  <c r="BF209" i="45" a="1"/>
  <c r="BF234" i="45" a="1"/>
  <c r="ES51" i="45" a="1"/>
  <c r="CG78" i="42"/>
  <c r="GQ26" i="41" a="1"/>
  <c r="BB92" i="42" a="1"/>
  <c r="DC8" i="41" a="1"/>
  <c r="FY22" i="41" a="1"/>
  <c r="BB314" i="42" a="1"/>
  <c r="DG24" i="45" a="1"/>
  <c r="BF438" i="45" a="1"/>
  <c r="BB811" i="42" a="1"/>
  <c r="ES15" i="45" a="1"/>
  <c r="BF93" i="45" a="1"/>
  <c r="FK17" i="45" a="1"/>
  <c r="CE79" i="42"/>
  <c r="BB774" i="42" a="1"/>
  <c r="DG27" i="45" a="1"/>
  <c r="FY21" i="41" a="1"/>
  <c r="BB476" i="42" a="1"/>
  <c r="BB469" i="42" a="1"/>
  <c r="BB820" i="42" a="1"/>
  <c r="IS28" i="41" a="1"/>
  <c r="BF298" i="45" a="1"/>
  <c r="GC16" i="45" a="1"/>
  <c r="BF251" i="45" a="1"/>
  <c r="BF261" i="45" a="1"/>
  <c r="BB716" i="42" a="1"/>
  <c r="BF484" i="45" a="1"/>
  <c r="ES73" i="45" a="1"/>
  <c r="BB673" i="42" a="1"/>
  <c r="GQ23" i="41" a="1"/>
  <c r="BB479" i="42" a="1"/>
  <c r="BB844" i="42" a="1"/>
  <c r="EA25" i="45" a="1"/>
  <c r="BB632" i="42" a="1"/>
  <c r="BB271" i="42" a="1"/>
  <c r="BF457" i="45" a="1"/>
  <c r="BB794" i="42" a="1"/>
  <c r="BF450" i="45" a="1"/>
  <c r="BF236" i="45" a="1"/>
  <c r="EY6" i="45" a="1"/>
  <c r="BB682" i="42" a="1"/>
  <c r="BF183" i="45" a="1"/>
  <c r="BB16" i="42" a="1"/>
  <c r="DG65" i="45" a="1"/>
  <c r="HI11" i="41" a="1"/>
  <c r="BB48" i="42" a="1"/>
  <c r="BF2" i="45" a="1"/>
  <c r="BB780" i="42" a="1"/>
  <c r="BF518" i="45" a="1"/>
  <c r="BB281" i="42" a="1"/>
  <c r="BB593" i="42" a="1"/>
  <c r="DG11" i="45" a="1"/>
  <c r="GQ14" i="41" a="1"/>
  <c r="HI12" i="42" a="1"/>
  <c r="GC60" i="45" a="1"/>
  <c r="BF46" i="45" a="1"/>
  <c r="EA54" i="45" a="1"/>
  <c r="DG81" i="45" a="1"/>
  <c r="FK66" i="45" a="1"/>
  <c r="DW4" i="41" a="1"/>
  <c r="BF279" i="45" a="1"/>
  <c r="DC17" i="41" a="1"/>
  <c r="JK10" i="41" a="1"/>
  <c r="BB887" i="42" a="1"/>
  <c r="BB136" i="42" a="1"/>
  <c r="ES19" i="45" a="1"/>
  <c r="BB413" i="42" a="1"/>
  <c r="BB419" i="42" a="1"/>
  <c r="BB423" i="42" a="1"/>
  <c r="IS21" i="41" a="1"/>
  <c r="FK35" i="45" a="1"/>
  <c r="BB55" i="42" a="1"/>
  <c r="BF94" i="45" a="1"/>
  <c r="BF300" i="45" a="1"/>
  <c r="BF67" i="45" a="1"/>
  <c r="BB452" i="42" a="1"/>
  <c r="BB265" i="42" a="1"/>
  <c r="BB8" i="42" a="1"/>
  <c r="HI7" i="41" a="1"/>
  <c r="BF322" i="45" a="1"/>
  <c r="ES8" i="45" a="1"/>
  <c r="BF117" i="45" a="1"/>
  <c r="BF154" i="45" a="1"/>
  <c r="EA80" i="45" a="1"/>
  <c r="BB383" i="42" a="1"/>
  <c r="GC49" i="45" a="1"/>
  <c r="FK74" i="45" a="1"/>
  <c r="GC54" i="45" a="1"/>
  <c r="DG7" i="45" a="1"/>
  <c r="BF309" i="45" a="1"/>
  <c r="BF66" i="45" a="1"/>
  <c r="BB737" i="42" a="1"/>
  <c r="FQ6" i="45" a="1"/>
  <c r="BB612" i="42" a="1"/>
  <c r="BB172" i="42" a="1"/>
  <c r="BB335" i="42" a="1"/>
  <c r="BB727" i="42" a="1"/>
  <c r="BB769" i="42" a="1"/>
  <c r="DG58" i="45" a="1"/>
  <c r="BB839" i="42" a="1"/>
  <c r="DG42" i="45" a="1"/>
  <c r="BB211" i="42" a="1"/>
  <c r="BB275" i="42" a="1"/>
  <c r="DG14" i="45" a="1"/>
  <c r="IA9" i="41" a="1"/>
  <c r="BB586" i="42" a="1"/>
  <c r="FK79" i="45" a="1"/>
  <c r="BF489" i="45" a="1"/>
  <c r="FK29" i="45" a="1"/>
  <c r="BF366" i="45" a="1"/>
  <c r="FK61" i="45" a="1"/>
  <c r="EA38" i="45" a="1"/>
  <c r="DC16" i="41" a="1"/>
  <c r="BB435" i="42" a="1"/>
  <c r="BF108" i="45" a="1"/>
  <c r="ES14" i="45" a="1"/>
  <c r="BB33" i="42" a="1"/>
  <c r="DG78" i="45" a="1"/>
  <c r="BB770" i="42" a="1"/>
  <c r="BB574" i="42" a="1"/>
  <c r="IA30" i="41" a="1"/>
  <c r="BB250" i="42" a="1"/>
  <c r="FG4" i="42" a="1"/>
  <c r="BB701" i="42" a="1"/>
  <c r="BB848" i="42" a="1"/>
  <c r="BB11" i="42" a="1"/>
  <c r="BB657" i="42" a="1"/>
  <c r="BB339" i="42" a="1"/>
  <c r="DG95" i="45" a="1"/>
  <c r="BF164" i="45" a="1"/>
  <c r="BB821" i="42" a="1"/>
  <c r="BF41" i="45" a="1"/>
  <c r="BB756" i="42" a="1"/>
  <c r="BB620" i="42" a="1"/>
  <c r="BB843" i="42" a="1"/>
  <c r="BF229" i="45" a="1"/>
  <c r="BF292" i="45" a="1"/>
  <c r="BB365" i="42" a="1"/>
  <c r="CH80" i="41"/>
  <c r="BB266" i="42" a="1"/>
  <c r="DG76" i="45" a="1"/>
  <c r="BF77" i="45" a="1"/>
  <c r="BF310" i="45" a="1"/>
  <c r="BF285" i="45" a="1"/>
  <c r="BB902" i="42" a="1"/>
  <c r="BB237" i="42" a="1"/>
  <c r="DW3" i="41" a="1"/>
  <c r="ES45" i="45" a="1"/>
  <c r="BB267" i="42" a="1"/>
  <c r="BB137" i="42" a="1"/>
  <c r="BF360" i="45" a="1"/>
  <c r="BB744" i="42" a="1"/>
  <c r="BF101" i="45" a="1"/>
  <c r="EA33" i="45" a="1"/>
  <c r="EA48" i="45" a="1"/>
  <c r="BF215" i="45" a="1"/>
  <c r="BF200" i="45" a="1"/>
  <c r="BF153" i="45" a="1"/>
  <c r="BF27" i="45" a="1"/>
  <c r="BF422" i="45" a="1"/>
  <c r="BB208" i="42" a="1"/>
  <c r="GC28" i="45" a="1"/>
  <c r="GC64" i="45" a="1"/>
  <c r="DG66" i="45" a="1"/>
  <c r="BF473" i="45" a="1"/>
  <c r="HI4" i="41" a="1"/>
  <c r="CD79" i="42"/>
  <c r="BF330" i="45" a="1"/>
  <c r="BB205" i="42" a="1"/>
  <c r="BB725" i="42" a="1"/>
  <c r="BB817" i="42" a="1"/>
  <c r="BB812" i="42" a="1"/>
  <c r="HI24" i="41" a="1"/>
  <c r="FK72" i="45" a="1"/>
  <c r="BB789" i="42" a="1"/>
  <c r="BF217" i="45" a="1"/>
  <c r="EA43" i="45" a="1"/>
  <c r="BF305" i="45" a="1"/>
  <c r="BB674" i="42" a="1"/>
  <c r="BB916" i="42" a="1"/>
  <c r="BF390" i="45" a="1"/>
  <c r="DG16" i="45" a="1"/>
  <c r="BB894" i="42" a="1"/>
  <c r="HI4" i="42" a="1"/>
  <c r="GC24" i="45" a="1"/>
  <c r="BF395" i="45" a="1"/>
  <c r="HI6" i="42" a="1"/>
  <c r="GC84" i="45" a="1"/>
  <c r="GC46" i="45" a="1"/>
  <c r="GC86" i="45" a="1"/>
  <c r="BB108" i="42" a="1"/>
  <c r="BF506" i="45" a="1"/>
  <c r="BF33" i="45" a="1"/>
  <c r="IS14" i="41" a="1"/>
  <c r="BB201" i="42" a="1"/>
  <c r="GC87" i="45" a="1"/>
  <c r="BB329" i="42" a="1"/>
  <c r="FK69" i="45" a="1"/>
  <c r="JK19" i="41" a="1"/>
  <c r="BB139" i="42" a="1"/>
  <c r="FK77" i="45" a="1"/>
  <c r="BB126" i="42" a="1"/>
  <c r="BB683" i="42" a="1"/>
  <c r="BF302" i="45" a="1"/>
  <c r="BF297" i="45" a="1"/>
  <c r="BB927" i="42" a="1"/>
  <c r="BB901" i="42" a="1"/>
  <c r="BB415" i="42" a="1"/>
  <c r="BB229" i="42" a="1"/>
  <c r="ES37" i="45" a="1"/>
  <c r="FY4" i="41" a="1"/>
  <c r="BB409" i="42" a="1"/>
  <c r="BB395" i="42" a="1"/>
  <c r="BF278" i="45" a="1"/>
  <c r="BF340" i="45" a="1"/>
  <c r="BF248" i="45" a="1"/>
  <c r="BF456" i="45" a="1"/>
  <c r="BB851" i="42" a="1"/>
  <c r="BB688" i="42" a="1"/>
  <c r="HI20" i="42" a="1"/>
  <c r="DC15" i="42" a="1"/>
  <c r="EA45" i="45" a="1"/>
  <c r="FK7" i="45" a="1"/>
  <c r="FK32" i="45" a="1"/>
  <c r="BB447" i="42" a="1"/>
  <c r="BB792" i="42" a="1"/>
  <c r="BF353" i="45" a="1"/>
  <c r="EA5" i="45" a="1"/>
  <c r="CE12" i="41" a="1"/>
  <c r="HI16" i="41" a="1"/>
  <c r="GQ16" i="41" a="1"/>
  <c r="ES39" i="45" a="1"/>
  <c r="BB485" i="42" a="1"/>
  <c r="BB93" i="42" a="1"/>
  <c r="BB364" i="42" a="1"/>
  <c r="BF237" i="45" a="1"/>
  <c r="FG5" i="41" a="1"/>
  <c r="GC85" i="45" a="1"/>
  <c r="BB556" i="42" a="1"/>
  <c r="EA11" i="45" a="1"/>
  <c r="BB653" i="42" a="1"/>
  <c r="DG73" i="45" a="1"/>
  <c r="GC44" i="45" a="1"/>
  <c r="FG5" i="42" a="1"/>
  <c r="BF159" i="45" a="1"/>
  <c r="IS16" i="41" a="1"/>
  <c r="BB353" i="42" a="1"/>
  <c r="CH77" i="42"/>
  <c r="BB876" i="42" a="1"/>
  <c r="BB677" i="42" a="1"/>
  <c r="FG30" i="41" a="1"/>
  <c r="BB315" i="42" a="1"/>
  <c r="BB221" i="42" a="1"/>
  <c r="HI3" i="41" a="1"/>
  <c r="BF458" i="45" a="1"/>
  <c r="BB35" i="42" a="1"/>
  <c r="BF315" i="45" a="1"/>
  <c r="HI14" i="42" a="1"/>
  <c r="BB797" i="42" a="1"/>
  <c r="BB638" i="42" a="1"/>
  <c r="IA18" i="41" a="1"/>
  <c r="DC17" i="42" a="1"/>
  <c r="DG87" i="45" a="1"/>
  <c r="DG75" i="45" a="1"/>
  <c r="DW13" i="41" a="1"/>
  <c r="BF56" i="45" a="1"/>
  <c r="EA75" i="45" a="1"/>
  <c r="DG49" i="45" a="1"/>
  <c r="BB745" i="42" a="1"/>
  <c r="FK37" i="45" a="1"/>
  <c r="ES48" i="45" a="1"/>
  <c r="GC32" i="45" a="1"/>
  <c r="GC51" i="45" a="1"/>
  <c r="BF281" i="45" a="1"/>
  <c r="DG56" i="45" a="1"/>
  <c r="BB474" i="42" a="1"/>
  <c r="DG74" i="45" a="1"/>
  <c r="BB793" i="42" a="1"/>
  <c r="BF151" i="45" a="1"/>
  <c r="DG46" i="45" a="1"/>
  <c r="BF405" i="45" a="1"/>
  <c r="BB889" i="42" a="1"/>
  <c r="JK15" i="41" a="1"/>
  <c r="BB34" i="42" a="1"/>
  <c r="BB194" i="42" a="1"/>
  <c r="ES62" i="45" a="1"/>
  <c r="DW6" i="42" a="1"/>
  <c r="IS13" i="41" a="1"/>
  <c r="BF437" i="45" a="1"/>
  <c r="BB180" i="42" a="1"/>
  <c r="BB444" i="42" a="1"/>
  <c r="BB726" i="42" a="1"/>
  <c r="BB295" i="42" a="1"/>
  <c r="BB80" i="42" a="1"/>
  <c r="BF365" i="45" a="1"/>
  <c r="BF435" i="45" a="1"/>
  <c r="DW9" i="41" a="1"/>
  <c r="BB832" i="42" a="1"/>
  <c r="BB143" i="42" a="1"/>
  <c r="BB390" i="42" a="1"/>
  <c r="BF373" i="45" a="1"/>
  <c r="EA51" i="45" a="1"/>
  <c r="DW18" i="41" a="1"/>
  <c r="EA42" i="45" a="1"/>
  <c r="IA14" i="41" a="1"/>
  <c r="CH79" i="42"/>
  <c r="BF264" i="45" a="1"/>
  <c r="BB883" i="42" a="1"/>
  <c r="BB380" i="42" a="1"/>
  <c r="DG63" i="45" a="1"/>
  <c r="DC12" i="41" a="1"/>
  <c r="BF169" i="45" a="1"/>
  <c r="BB426" i="42" a="1"/>
  <c r="BB278" i="42" a="1"/>
  <c r="BB325" i="42" a="1"/>
  <c r="BB277" i="42" a="1"/>
  <c r="BB808" i="42" a="1"/>
  <c r="GC6" i="45" a="1"/>
  <c r="BF53" i="45" a="1"/>
  <c r="BB13" i="42" a="1"/>
  <c r="BF369" i="45" a="1"/>
  <c r="DC15" i="41" a="1"/>
  <c r="BF277" i="45" a="1"/>
  <c r="BB871" i="42" a="1"/>
  <c r="BB645" i="42" a="1"/>
  <c r="BB826" i="42" a="1"/>
  <c r="BF284" i="45" a="1"/>
  <c r="BF47" i="45" a="1"/>
  <c r="BF88" i="45" a="1"/>
  <c r="DG54" i="45" a="1"/>
  <c r="DW11" i="41" a="1"/>
  <c r="CK12" i="45" a="1"/>
  <c r="BB717" i="42" a="1"/>
  <c r="FG6" i="42" a="1"/>
  <c r="BB399" i="42" a="1"/>
  <c r="BB629" i="42" a="1"/>
  <c r="EA73" i="45" a="1"/>
  <c r="EA83" i="45" a="1"/>
  <c r="DG71" i="45" a="1"/>
  <c r="DW5" i="41" a="1"/>
  <c r="BB461" i="42" a="1"/>
  <c r="BF449" i="45" a="1"/>
  <c r="BF190" i="45" a="1"/>
  <c r="BB74" i="42" a="1"/>
  <c r="BB662" i="42" a="1"/>
  <c r="BB592" i="42" a="1"/>
  <c r="BF226" i="45" a="1"/>
  <c r="BB548" i="42" a="1"/>
  <c r="EA36" i="45" a="1"/>
  <c r="BB102" i="42" a="1"/>
  <c r="BB372" i="42" a="1"/>
  <c r="BF474" i="45" a="1"/>
  <c r="ES23" i="45" a="1"/>
  <c r="BF71" i="45" a="1"/>
  <c r="BB478" i="42" a="1"/>
  <c r="BB44" i="42" a="1"/>
  <c r="BB411" i="42" a="1"/>
  <c r="BF509" i="45" a="1"/>
  <c r="EA47" i="45" a="1"/>
  <c r="BB480" i="42" a="1"/>
  <c r="GC66" i="45" a="1"/>
  <c r="BF111" i="45" a="1"/>
  <c r="BB123" i="42" a="1"/>
  <c r="BF128" i="45" a="1"/>
  <c r="BB880" i="42" a="1"/>
  <c r="JK18" i="41" a="1"/>
  <c r="BB226" i="42" a="1"/>
  <c r="BB658" i="42" a="1"/>
  <c r="BB66" i="42" a="1"/>
  <c r="BB634" i="42" a="1"/>
  <c r="IS18" i="41" a="1"/>
  <c r="IA17" i="41" a="1"/>
  <c r="GQ3" i="41" a="1"/>
  <c r="BB517" i="42" a="1"/>
  <c r="ES4" i="45" a="1"/>
  <c r="BB352" i="42" a="1"/>
  <c r="BF48" i="45" a="1"/>
  <c r="BF327" i="45" a="1"/>
  <c r="BF79" i="45" a="1"/>
  <c r="DC8" i="42" a="1"/>
  <c r="BB520" i="42" a="1"/>
  <c r="BF8" i="45" a="1"/>
  <c r="FK73" i="45" a="1"/>
  <c r="ES65" i="45" a="1"/>
  <c r="BB752" i="42" a="1"/>
  <c r="BF142" i="45" a="1"/>
  <c r="BF195" i="45" a="1"/>
  <c r="BB457" i="42" a="1"/>
  <c r="DC13" i="42" a="1"/>
  <c r="BB779" i="42" a="1"/>
  <c r="DG28" i="45" a="1"/>
  <c r="BF85" i="45" a="1"/>
  <c r="HI25" i="42" a="1"/>
  <c r="BF206" i="45" a="1"/>
  <c r="BF252" i="45" a="1"/>
  <c r="BB73" i="42" a="1"/>
  <c r="DG12" i="45" a="1"/>
  <c r="FK39" i="45" a="1"/>
  <c r="CF12" i="41" a="1"/>
  <c r="GC53" i="45" a="1"/>
  <c r="IS9" i="41" a="1"/>
  <c r="FY19" i="41" a="1"/>
  <c r="FK44" i="45" a="1"/>
  <c r="HI19" i="42" a="1"/>
  <c r="BF96" i="45" a="1"/>
  <c r="BB827" i="42" a="1"/>
  <c r="BB451" i="42" a="1"/>
  <c r="BF392" i="45" a="1"/>
  <c r="BB192" i="42" a="1"/>
  <c r="BB453" i="42" a="1"/>
  <c r="BB763" i="42" a="1"/>
  <c r="GQ10" i="41" a="1"/>
  <c r="BF106" i="45" a="1"/>
  <c r="DW15" i="41" a="1"/>
  <c r="BB694" i="42" a="1"/>
  <c r="EO28" i="41" a="1"/>
  <c r="BB103" i="42" a="1"/>
  <c r="ES55" i="45" a="1"/>
  <c r="FY24" i="41" a="1"/>
  <c r="BB87" i="42" a="1"/>
  <c r="BB391" i="42" a="1"/>
  <c r="BF476" i="45" a="1"/>
  <c r="IA12" i="41" a="1"/>
  <c r="BF460" i="45" a="1"/>
  <c r="BB84" i="42" a="1"/>
  <c r="BB585" i="42" a="1"/>
  <c r="BB581" i="42" a="1"/>
  <c r="CF78" i="41"/>
  <c r="BF343" i="45" a="1"/>
  <c r="DG50" i="45" a="1"/>
  <c r="BB935" i="42" a="1"/>
  <c r="BB86" i="42" a="1"/>
  <c r="BB188" i="42" a="1"/>
  <c r="FY7" i="41" a="1"/>
  <c r="BB571" i="42" a="1"/>
  <c r="EA44" i="45" a="1"/>
  <c r="CD80" i="41"/>
  <c r="IS17" i="41" a="1"/>
  <c r="HI15" i="42" a="1"/>
  <c r="BF377" i="45" a="1"/>
  <c r="GQ17" i="41" a="1"/>
  <c r="BB646" i="42" a="1"/>
  <c r="BB134" i="42" a="1"/>
  <c r="BF463" i="45" a="1"/>
  <c r="DG25" i="45" a="1"/>
  <c r="BB926" i="42" a="1"/>
  <c r="BB68" i="42" a="1"/>
  <c r="BF107" i="45" a="1"/>
  <c r="CL8" i="45" a="1"/>
  <c r="BF49" i="45" a="1"/>
  <c r="BB223" i="42" a="1"/>
  <c r="BB346" i="42" a="1"/>
  <c r="BF78" i="45" a="1"/>
  <c r="BB60" i="42" a="1"/>
  <c r="EA59" i="45" a="1"/>
  <c r="FY3" i="41" a="1"/>
  <c r="BB433" i="42" a="1"/>
  <c r="EO13" i="41" a="1"/>
  <c r="BB294" i="42" a="1"/>
  <c r="BF224" i="45" a="1"/>
  <c r="EA60" i="45" a="1"/>
  <c r="BF325" i="45" a="1"/>
  <c r="BB598" i="42" a="1"/>
  <c r="EA26" i="45" a="1"/>
  <c r="BF288" i="45" a="1"/>
  <c r="BB898" i="42" a="1"/>
  <c r="FG3" i="42" a="1"/>
  <c r="GC39" i="45" a="1"/>
  <c r="IA7" i="42" a="1"/>
  <c r="ES58" i="45" a="1"/>
  <c r="BB39" i="42" a="1"/>
  <c r="BB553" i="42" a="1"/>
  <c r="BF116" i="45" a="1"/>
  <c r="DG82" i="45" a="1"/>
  <c r="BB685" i="42" a="1"/>
  <c r="GC83" i="45" a="1"/>
  <c r="BF355" i="45" a="1"/>
  <c r="BF14" i="45" a="1"/>
  <c r="BB89" i="42" a="1"/>
  <c r="BF282" i="45" a="1"/>
  <c r="BF188" i="45" a="1"/>
  <c r="BB600" i="42" a="1"/>
  <c r="BB630" i="42" a="1"/>
  <c r="HI14" i="41" a="1"/>
  <c r="BB939" i="42" a="1"/>
  <c r="BF91" i="45" a="1"/>
  <c r="BB529" i="42" a="1"/>
  <c r="BB698" i="42" a="1"/>
  <c r="EA28" i="45" a="1"/>
  <c r="DC30" i="41" a="1"/>
  <c r="HI23" i="41" a="1"/>
  <c r="FK71" i="45" a="1"/>
  <c r="DG39" i="45" a="1"/>
  <c r="JK8" i="41" a="1"/>
  <c r="BB584" i="42" a="1"/>
  <c r="BB867" i="42" a="1"/>
  <c r="BB312" i="42" a="1"/>
  <c r="BF400" i="45" a="1"/>
  <c r="HI18" i="42" a="1"/>
  <c r="HI29" i="41" a="1"/>
  <c r="DG9" i="45" a="1"/>
  <c r="BF12" i="45" a="1"/>
  <c r="BF156" i="45" a="1"/>
  <c r="DC23" i="41" a="1"/>
  <c r="GC68" i="45" a="1"/>
  <c r="FK46" i="45" a="1"/>
  <c r="BF158" i="45" a="1"/>
  <c r="BB99" i="42" a="1"/>
  <c r="BB238" i="42" a="1"/>
  <c r="BB182" i="42" a="1"/>
  <c r="BF64" i="45" a="1"/>
  <c r="GC29" i="45" a="1"/>
  <c r="BF267" i="45" a="1"/>
  <c r="IS27" i="41" a="1"/>
  <c r="ES79" i="45" a="1"/>
  <c r="FG27" i="41" a="1"/>
  <c r="BF211" i="45" a="1"/>
  <c r="BB168" i="42" a="1"/>
  <c r="CF79" i="41"/>
  <c r="BB931" i="42" a="1"/>
  <c r="GC22" i="45" a="1"/>
  <c r="BF36" i="45" a="1"/>
  <c r="BB676" i="42" a="1"/>
  <c r="BB540" i="42" a="1"/>
  <c r="BB491" i="42" a="1"/>
  <c r="EA7" i="45" a="1"/>
  <c r="BF28" i="45" a="1"/>
  <c r="FK27" i="45" a="1"/>
  <c r="BB463" i="42" a="1"/>
  <c r="BB450" i="42" a="1"/>
  <c r="BB328" i="42" a="1"/>
  <c r="GC47" i="45" a="1"/>
  <c r="ES74" i="45" a="1"/>
  <c r="BB747" i="42" a="1"/>
  <c r="FG28" i="41" a="1"/>
  <c r="BB412" i="42" a="1"/>
  <c r="DG77" i="45" a="1"/>
  <c r="HI9" i="41" a="1"/>
  <c r="BB318" i="42" a="1"/>
  <c r="BF488" i="45" a="1"/>
  <c r="FK55" i="45" a="1"/>
  <c r="BB386" i="42" a="1"/>
  <c r="BB748" i="42" a="1"/>
  <c r="BF312" i="45" a="1"/>
  <c r="BF146" i="45" a="1"/>
  <c r="BF347" i="45" a="1"/>
  <c r="HI10" i="42" a="1"/>
  <c r="BF441" i="45" a="1"/>
  <c r="BF384" i="45" a="1"/>
  <c r="BB396" i="42" a="1"/>
  <c r="CF80" i="41"/>
  <c r="IS3" i="41" a="1"/>
  <c r="ES47" i="45" a="1"/>
  <c r="DG17" i="45" a="1"/>
  <c r="BF508" i="45" a="1"/>
  <c r="GC27" i="45" a="1"/>
  <c r="BB503" i="42" a="1"/>
  <c r="GC93" i="45" a="1"/>
  <c r="BB29" i="42" a="1"/>
  <c r="EA49" i="45" a="1"/>
  <c r="BF145" i="45" a="1"/>
  <c r="BB687" i="42" a="1"/>
  <c r="BB499" i="42" a="1"/>
  <c r="BF440" i="45" a="1"/>
  <c r="BB343" i="42" a="1"/>
  <c r="BB389" i="42" a="1"/>
  <c r="HI24" i="42" a="1"/>
  <c r="BF121" i="45" a="1"/>
  <c r="BB51" i="42" a="1"/>
  <c r="BF375" i="45" a="1"/>
  <c r="BB918" i="42" a="1"/>
  <c r="BB209" i="42" a="1"/>
  <c r="BB624" i="42" a="1"/>
  <c r="BB905" i="42" a="1"/>
  <c r="BF16" i="45" a="1"/>
  <c r="BF461" i="45" a="1"/>
  <c r="GQ17" i="42" a="1"/>
  <c r="BF90" i="45" a="1"/>
  <c r="BB569" i="42" a="1"/>
  <c r="DG41" i="45" a="1"/>
  <c r="FY12" i="41" a="1"/>
  <c r="BB936" i="42" a="1"/>
  <c r="BB700" i="42" a="1"/>
  <c r="BB91" i="42" a="1"/>
  <c r="BB197" i="42" a="1"/>
  <c r="BB884" i="42" a="1"/>
  <c r="BB155" i="42" a="1"/>
  <c r="BB712" i="42" a="1"/>
  <c r="EO5" i="42" a="1"/>
  <c r="BB374" i="42" a="1"/>
  <c r="BF165" i="45" a="1"/>
  <c r="DW22" i="41" a="1"/>
  <c r="BF97" i="45" a="1"/>
  <c r="BB706" i="42" a="1"/>
  <c r="CF80" i="42"/>
  <c r="BF177" i="45" a="1"/>
  <c r="EA10" i="45" a="1"/>
  <c r="BB199" i="42" a="1"/>
  <c r="GC59" i="45" a="1"/>
  <c r="BB332" i="42" a="1"/>
  <c r="BB148" i="42" a="1"/>
  <c r="BB71" i="42" a="1"/>
  <c r="BB75" i="42" a="1"/>
  <c r="BB481" i="42" a="1"/>
  <c r="CJ8" i="45" a="1"/>
  <c r="FK52" i="45" a="1"/>
  <c r="BB400" i="42" a="1"/>
  <c r="BF386" i="45" a="1"/>
  <c r="DC4" i="42" a="1"/>
  <c r="BB393" i="42" a="1"/>
  <c r="DG64" i="45" a="1"/>
  <c r="GQ20" i="42" a="1"/>
  <c r="FK59" i="45" a="1"/>
  <c r="FK48" i="45" a="1"/>
  <c r="IS20" i="41" a="1"/>
  <c r="DG18" i="45" a="1"/>
  <c r="FK64" i="45" a="1"/>
  <c r="BF213" i="45" a="1"/>
  <c r="GC17" i="45" a="1"/>
  <c r="BB900" i="42" a="1"/>
  <c r="BF126" i="45" a="1"/>
  <c r="BB613" i="42" a="1"/>
  <c r="BB648" i="42" a="1"/>
  <c r="BF247" i="45" a="1"/>
  <c r="EO19" i="41" a="1"/>
  <c r="DM6" i="45" a="1"/>
  <c r="BB187" i="42" a="1"/>
  <c r="DW23" i="41" a="1"/>
  <c r="FY8" i="41" a="1"/>
  <c r="EO4" i="42" a="1"/>
  <c r="FG23" i="41" a="1"/>
  <c r="BB177" i="42" a="1"/>
  <c r="ES72" i="45" a="1"/>
  <c r="BB762" i="42" a="1"/>
  <c r="BB805" i="42" a="1"/>
  <c r="BB908" i="42" a="1"/>
  <c r="BB171" i="42" a="1"/>
  <c r="BB313" i="42" a="1"/>
  <c r="BF253" i="45" a="1"/>
  <c r="BB854" i="42" a="1"/>
  <c r="BB743" i="42" a="1"/>
  <c r="BF434" i="45" a="1"/>
  <c r="BB878" i="42" a="1"/>
  <c r="FG19" i="41" a="1"/>
  <c r="DC11" i="41" a="1"/>
  <c r="GC3" i="45" a="1"/>
  <c r="BF189" i="45" a="1"/>
  <c r="FK40" i="45" a="1"/>
  <c r="BF356" i="45" a="1"/>
  <c r="BB41" i="42" a="1"/>
  <c r="BB100" i="42" a="1"/>
  <c r="FK54" i="45" a="1"/>
  <c r="BB686" i="42" a="1"/>
  <c r="BF244" i="45" a="1"/>
  <c r="BB825" i="42" a="1"/>
  <c r="CD77" i="41"/>
  <c r="ES36" i="45" a="1"/>
  <c r="BF433" i="45" a="1"/>
  <c r="BF442" i="45" a="1"/>
  <c r="BF65" i="45" a="1"/>
  <c r="BB507" i="42" a="1"/>
  <c r="BB424" i="42" a="1"/>
  <c r="BB512" i="42" a="1"/>
  <c r="EA41" i="45" a="1"/>
  <c r="BB865" i="42" a="1"/>
  <c r="BB403" i="42" a="1"/>
  <c r="BB150" i="42" a="1"/>
  <c r="EO12" i="41" a="1"/>
  <c r="BB633" i="42" a="1"/>
  <c r="BF490" i="45" a="1"/>
  <c r="BF68" i="45" a="1"/>
  <c r="BB301" i="42" a="1"/>
  <c r="EA62" i="45" a="1"/>
  <c r="BF89" i="45" a="1"/>
  <c r="BF120" i="45" a="1"/>
  <c r="GQ18" i="42" a="1"/>
  <c r="EA6" i="45" a="1"/>
  <c r="GC50" i="45" a="1"/>
  <c r="BB146" i="42" a="1"/>
  <c r="BB110" i="42" a="1"/>
  <c r="BB243" i="42" a="1"/>
  <c r="DG93" i="45" a="1"/>
  <c r="BB418" i="42" a="1"/>
  <c r="BB492" i="42" a="1"/>
  <c r="BB107" i="42" a="1"/>
  <c r="ES46" i="45" a="1"/>
  <c r="BB943" i="42" a="1"/>
  <c r="BB663" i="42" a="1"/>
  <c r="BB640" i="42" a="1"/>
  <c r="DG92" i="45" a="1"/>
  <c r="BF318" i="45" a="1"/>
  <c r="BF136" i="45" a="1"/>
  <c r="DC5" i="41" a="1"/>
  <c r="FK70" i="45" a="1"/>
  <c r="BB781" i="42" a="1"/>
  <c r="BB524" i="42" a="1"/>
  <c r="BF114" i="45" a="1"/>
  <c r="BF363" i="45" a="1"/>
  <c r="EA81" i="45" a="1"/>
  <c r="BF80" i="45" a="1"/>
  <c r="BF235" i="45" a="1"/>
  <c r="BF182" i="45" a="1"/>
  <c r="BB489" i="42" a="1"/>
  <c r="BF411" i="45" a="1"/>
  <c r="CE77" i="41"/>
  <c r="BB535" i="42" a="1"/>
  <c r="DG8" i="45" a="1"/>
  <c r="BB823" i="42" a="1"/>
  <c r="DW27" i="41" a="1"/>
  <c r="BF135" i="45" a="1"/>
  <c r="BB125" i="42" a="1"/>
  <c r="BB348" i="42" a="1"/>
  <c r="BB741" i="42" a="1"/>
  <c r="BB121" i="42" a="1"/>
  <c r="EA84" i="45" a="1"/>
  <c r="DG29" i="45" a="1"/>
  <c r="BB760" i="42" a="1"/>
  <c r="BB109" i="42" a="1"/>
  <c r="BF249" i="45" a="1"/>
  <c r="BF102" i="45" a="1"/>
  <c r="BF503" i="45" a="1"/>
  <c r="GQ29" i="41" a="1"/>
  <c r="BF341" i="45" a="1"/>
  <c r="BF471" i="45" a="1"/>
  <c r="BB874" i="42" a="1"/>
  <c r="BB319" i="42" a="1"/>
  <c r="BB773" i="42" a="1"/>
  <c r="BF37" i="45" a="1"/>
  <c r="BF258" i="45" a="1"/>
  <c r="JK5" i="41" a="1"/>
  <c r="BF161" i="45" a="1"/>
  <c r="FK68" i="45" a="1"/>
  <c r="BB831" i="42" a="1"/>
  <c r="FY30" i="41" a="1"/>
  <c r="IA13" i="41" a="1"/>
  <c r="BB379" i="42" a="1"/>
  <c r="BB219" i="42" a="1"/>
  <c r="BB591" i="42" a="1"/>
  <c r="EA74" i="45" a="1"/>
  <c r="GC73" i="45" a="1"/>
  <c r="BF507" i="45" a="1"/>
  <c r="BF321" i="45" a="1"/>
  <c r="BB852" i="42" a="1"/>
  <c r="DW14" i="41" a="1"/>
  <c r="BF496" i="45" a="1"/>
  <c r="HI8" i="42" a="1"/>
  <c r="BB911" i="42" a="1"/>
  <c r="DG83" i="45" a="1"/>
  <c r="GC23" i="45" a="1"/>
  <c r="DG22" i="45" a="1"/>
  <c r="GQ9" i="41" a="1"/>
  <c r="BF301" i="45" a="1"/>
  <c r="BB445" i="42" a="1"/>
  <c r="BB596" i="42" a="1"/>
  <c r="GC36" i="45" a="1"/>
  <c r="BB288" i="42" a="1"/>
  <c r="BF504" i="45" a="1"/>
  <c r="BF174" i="45" a="1"/>
  <c r="IA15" i="41" a="1"/>
  <c r="BB466" i="42" a="1"/>
  <c r="BB838" i="42" a="1"/>
  <c r="BF468" i="45" a="1"/>
  <c r="DG79" i="45" a="1"/>
  <c r="BB54" i="42" a="1"/>
  <c r="BB500" i="42" a="1"/>
  <c r="BF194" i="45" a="1"/>
  <c r="BB783" i="42" a="1"/>
  <c r="CH77" i="41"/>
  <c r="BF475" i="45" a="1"/>
  <c r="BB621" i="42" a="1"/>
  <c r="BB798" i="42" a="1"/>
  <c r="BB260" i="42" a="1"/>
  <c r="ES11" i="45" a="1"/>
  <c r="BB715" i="42" a="1"/>
  <c r="ES25" i="45" a="1"/>
  <c r="IA26" i="41" a="1"/>
  <c r="GC14" i="45" a="1"/>
  <c r="BF424" i="45" a="1"/>
  <c r="BB516" i="42" a="1"/>
  <c r="BB230" i="42" a="1"/>
  <c r="BB471" i="42" a="1"/>
  <c r="BF82" i="45" a="1"/>
  <c r="ES35" i="45" a="1"/>
  <c r="BF399" i="45" a="1"/>
  <c r="DG15" i="45" a="1"/>
  <c r="GQ25" i="41" a="1"/>
  <c r="BB834" i="42" a="1"/>
  <c r="BB545" i="42" a="1"/>
  <c r="BB587" i="42" a="1"/>
  <c r="BF187" i="45" a="1"/>
  <c r="BF170" i="45" a="1"/>
  <c r="DC22" i="41" a="1"/>
  <c r="BB649" i="42" a="1"/>
  <c r="BB536" i="42" a="1"/>
  <c r="BB668" i="42" a="1"/>
  <c r="BF408" i="45" a="1"/>
  <c r="BF376" i="45" a="1"/>
  <c r="BF13" i="45" a="1"/>
  <c r="GQ18" i="41" a="1"/>
  <c r="BF472" i="45" a="1"/>
  <c r="BB270" i="42" a="1"/>
  <c r="FG29" i="41" a="1"/>
  <c r="IA8" i="41" a="1"/>
  <c r="EA94" i="45" a="1"/>
  <c r="BF38" i="45" a="1"/>
  <c r="B50" i="40"/>
  <c r="BF21" i="45" a="1"/>
  <c r="BB705" i="42" a="1"/>
  <c r="BF512" i="45" a="1"/>
  <c r="BB422" i="42" a="1"/>
  <c r="BB710" i="42" a="1"/>
  <c r="BF250" i="45" a="1"/>
  <c r="BB349" i="42" a="1"/>
  <c r="EA72" i="45" a="1"/>
  <c r="BF255" i="45" a="1"/>
  <c r="BB69" i="42" a="1"/>
  <c r="GC82" i="45" a="1"/>
  <c r="BB519" i="42" a="1"/>
  <c r="ES61" i="45" a="1"/>
  <c r="GC79" i="45" a="1"/>
  <c r="JK27" i="41" a="1"/>
  <c r="BB920" i="42" a="1"/>
  <c r="BF407" i="45" a="1"/>
  <c r="ES56" i="45" a="1"/>
  <c r="DG72" i="45" a="1"/>
  <c r="BF181" i="45" a="1"/>
  <c r="BB660" i="42" a="1"/>
  <c r="BB699" i="42" a="1"/>
  <c r="BF299" i="45" a="1"/>
  <c r="BF246" i="45" a="1"/>
  <c r="GC5" i="45" a="1"/>
  <c r="BF32" i="45" a="1"/>
  <c r="BB656" i="42" a="1"/>
  <c r="BB248" i="42" a="1"/>
  <c r="FG22" i="41" a="1"/>
  <c r="BF425" i="45" a="1"/>
  <c r="FK26" i="45" a="1"/>
  <c r="BB637" i="42" a="1"/>
  <c r="GC4" i="45" a="1"/>
  <c r="DW3" i="42" a="1"/>
  <c r="BF466" i="45" a="1"/>
  <c r="BF429" i="45" a="1"/>
  <c r="BF410" i="45" a="1"/>
  <c r="BB654" i="42" a="1"/>
  <c r="BB138" i="42" a="1"/>
  <c r="BB388" i="42" a="1"/>
  <c r="BB9" i="42" a="1"/>
  <c r="BB190" i="42" a="1"/>
  <c r="ES32" i="45" a="1"/>
  <c r="GC88" i="45" a="1"/>
  <c r="BB127" i="42" a="1"/>
  <c r="GC40" i="45" a="1"/>
  <c r="BB721" i="42" a="1"/>
  <c r="BB25" i="42" a="1"/>
  <c r="CG12" i="41" a="1"/>
  <c r="BB849" i="42" a="1"/>
  <c r="BB617" i="42" a="1"/>
  <c r="BB788" i="42" a="1"/>
  <c r="BB161" i="42" a="1"/>
  <c r="BB175" i="42" a="1"/>
  <c r="BB159" i="42" a="1"/>
  <c r="BB280" i="42" a="1"/>
  <c r="BF240" i="45" a="1"/>
  <c r="DG94" i="45" a="1"/>
  <c r="ES78" i="45" a="1"/>
  <c r="BB293" i="42" a="1"/>
  <c r="BB72" i="42" a="1"/>
  <c r="ES60" i="45" a="1"/>
  <c r="BF20" i="45" a="1"/>
  <c r="BB847" i="42" a="1"/>
  <c r="EO27" i="41" a="1"/>
  <c r="BB806" i="42" a="1"/>
  <c r="BB799" i="42" a="1"/>
  <c r="BB493" i="42" a="1"/>
  <c r="FG20" i="41" a="1"/>
  <c r="BF75" i="45" a="1"/>
  <c r="BB555" i="42" a="1"/>
  <c r="ES44" i="45" a="1"/>
  <c r="BB351" i="42" a="1"/>
  <c r="BF385" i="45" a="1"/>
  <c r="GQ27" i="41" a="1"/>
  <c r="BB487" i="42" a="1"/>
  <c r="BF345" i="45" a="1"/>
  <c r="BF352" i="45" a="1"/>
  <c r="BB604" i="42" a="1"/>
  <c r="DG90" i="45" a="1"/>
  <c r="BF35" i="45" a="1"/>
  <c r="FK22" i="45" a="1"/>
  <c r="BF5" i="45" a="1"/>
  <c r="BB597" i="42" a="1"/>
  <c r="GC52" i="45" a="1"/>
  <c r="BB557" i="42" a="1"/>
  <c r="BF218" i="45" a="1"/>
  <c r="CK8" i="45" a="1"/>
  <c r="FK9" i="45" a="1"/>
  <c r="DW25" i="41" a="1"/>
  <c r="BB713" i="42" a="1"/>
  <c r="GC42" i="45" a="1"/>
  <c r="DC9" i="41" a="1"/>
  <c r="DC19" i="41" a="1"/>
  <c r="BB53" i="42" a="1"/>
  <c r="BB186" i="42" a="1"/>
  <c r="EA20" i="45" a="1"/>
  <c r="BB538" i="42" a="1"/>
  <c r="BF172" i="45" a="1"/>
  <c r="FY15" i="41" a="1"/>
  <c r="CD78" i="42"/>
  <c r="BB837" i="42" a="1"/>
  <c r="BB912" i="42" a="1"/>
  <c r="BB462" i="42" a="1"/>
  <c r="GC92" i="45" a="1"/>
  <c r="BB291" i="42" a="1"/>
  <c r="BF465" i="45" a="1"/>
  <c r="CG79" i="42"/>
  <c r="BB511" i="42" a="1"/>
  <c r="GC63" i="45" a="1"/>
  <c r="DW26" i="41" a="1"/>
  <c r="BB43" i="42" a="1"/>
  <c r="ES21" i="45" a="1"/>
  <c r="BB784" i="42" a="1"/>
  <c r="EA86" i="45" a="1"/>
  <c r="EA29" i="45" a="1"/>
  <c r="DG84" i="45" a="1"/>
  <c r="BF74" i="45" a="1"/>
  <c r="BF84" i="45" a="1"/>
  <c r="BB841" i="42" a="1"/>
  <c r="BF464" i="45" a="1"/>
  <c r="EA14" i="45" a="1"/>
  <c r="DC27" i="41" a="1"/>
  <c r="DG85" i="45" a="1"/>
  <c r="EA90" i="45" a="1"/>
  <c r="EO17" i="41" a="1"/>
  <c r="EA67" i="45" a="1"/>
  <c r="ES71" i="45" a="1"/>
  <c r="BF436" i="45" a="1"/>
  <c r="ES26" i="45" a="1"/>
  <c r="BB164" i="42" a="1"/>
  <c r="BF76" i="45" a="1"/>
  <c r="FK75" i="45" a="1"/>
  <c r="BB742" i="42" a="1"/>
  <c r="HI18" i="41" a="1"/>
  <c r="BB405" i="42" a="1"/>
  <c r="EA9" i="45" a="1"/>
  <c r="BB636" i="42" a="1"/>
  <c r="HI17" i="41" a="1"/>
  <c r="BB2" i="42" a="1"/>
  <c r="BB655" i="42" a="1"/>
  <c r="BF61" i="45" a="1"/>
  <c r="BB588" i="42" a="1"/>
  <c r="BB549" i="42" a="1"/>
  <c r="BF59" i="45" a="1"/>
  <c r="BF193" i="45" a="1"/>
  <c r="BB145" i="42" a="1"/>
  <c r="BF17" i="45" a="1"/>
  <c r="BB501" i="42" a="1"/>
  <c r="CE78" i="41"/>
  <c r="BB104" i="42" a="1"/>
  <c r="DG68" i="45" a="1"/>
  <c r="BB57" i="42" a="1"/>
  <c r="DG59" i="45" a="1"/>
  <c r="BF137" i="45" a="1"/>
  <c r="GC94" i="45" a="1"/>
  <c r="EA34" i="45" a="1"/>
  <c r="ES33" i="45" a="1"/>
  <c r="BB257" i="42" a="1"/>
  <c r="FK50" i="45" a="1"/>
  <c r="EA23" i="45" a="1"/>
  <c r="BB755" i="42" a="1"/>
  <c r="CH8" i="45" a="1"/>
  <c r="BF519" i="45" a="1"/>
  <c r="BF131" i="45" a="1"/>
  <c r="FG26" i="41" a="1"/>
  <c r="GC80" i="45" a="1"/>
  <c r="GC20" i="45" a="1"/>
  <c r="BF52" i="45" a="1"/>
  <c r="CD78" i="41"/>
  <c r="GQ22" i="41" a="1"/>
  <c r="GQ28" i="41" a="1"/>
  <c r="CE77" i="42"/>
  <c r="IA29" i="41" a="1"/>
  <c r="BB504" i="42" a="1"/>
  <c r="BF359" i="45" a="1"/>
  <c r="BB90" i="42" a="1"/>
  <c r="CG79" i="41"/>
  <c r="GC31" i="45" a="1"/>
  <c r="BF332" i="45" a="1"/>
  <c r="BB30" i="42" a="1"/>
  <c r="BB671" i="42" a="1"/>
  <c r="BB885" i="42" a="1"/>
  <c r="BB354" i="42" a="1"/>
  <c r="BB144" i="42" a="1"/>
  <c r="BF228" i="45" a="1"/>
  <c r="FK60" i="45" a="1"/>
  <c r="FK6" i="45" a="1"/>
  <c r="BF168" i="45" a="1"/>
  <c r="BB70" i="42" a="1"/>
  <c r="DG19" i="45" a="1"/>
  <c r="ES16" i="45" a="1"/>
  <c r="HI28" i="41" a="1"/>
  <c r="FY25" i="41" a="1"/>
  <c r="GC43" i="45" a="1"/>
  <c r="BB204" i="42" a="1"/>
  <c r="JK6" i="41" a="1"/>
  <c r="BF148" i="45" a="1"/>
  <c r="BB718" i="42" a="1"/>
  <c r="BF133" i="45" a="1"/>
  <c r="BF266" i="45" a="1"/>
  <c r="DW4" i="42" a="1"/>
  <c r="BB336" i="42" a="1"/>
  <c r="BF256" i="45" a="1"/>
  <c r="BF186" i="45" a="1"/>
  <c r="BB930" i="42" a="1"/>
  <c r="FK81" i="45" a="1"/>
  <c r="BB310" i="42" a="1"/>
  <c r="FY5" i="42" a="1"/>
  <c r="CG12" i="42" a="1"/>
  <c r="EA27" i="45" a="1"/>
  <c r="EO8" i="41" a="1"/>
  <c r="BF319" i="45" a="1"/>
  <c r="BB402" i="42" a="1"/>
  <c r="ES68" i="45" a="1"/>
  <c r="BB410" i="42" a="1"/>
  <c r="BF454" i="45" a="1"/>
  <c r="ES10" i="45" a="1"/>
  <c r="BB249" i="42" a="1"/>
  <c r="BB732" i="42" a="1"/>
  <c r="BF358" i="45" a="1"/>
  <c r="IA20" i="41" a="1"/>
  <c r="BB840" i="42" a="1"/>
  <c r="BB944" i="42" a="1"/>
  <c r="BB47" i="42" a="1"/>
  <c r="BB3" i="42" a="1"/>
  <c r="BB232" i="42" a="1"/>
  <c r="DC16" i="42" a="1"/>
  <c r="BF479" i="45" a="1"/>
  <c r="BB198" i="42" a="1"/>
  <c r="BB696" i="42" a="1"/>
  <c r="BB166" i="42" a="1"/>
  <c r="BB40" i="42" a="1"/>
  <c r="GC89" i="45" a="1"/>
  <c r="DG23" i="45" a="1"/>
  <c r="GC12" i="45" a="1"/>
  <c r="FY16" i="41" a="1"/>
  <c r="BB217" i="42" a="1"/>
  <c r="CD12" i="41" a="1"/>
  <c r="BB711" i="42" a="1"/>
  <c r="BB846" i="42" a="1"/>
  <c r="BF19" i="45" a="1"/>
  <c r="FK12" i="45" a="1"/>
  <c r="BB303" i="42" a="1"/>
  <c r="BB814" i="42" a="1"/>
  <c r="GC34" i="45" a="1"/>
  <c r="BB502" i="42" a="1"/>
  <c r="HI22" i="42" a="1"/>
  <c r="BF444" i="45" a="1"/>
  <c r="BF387" i="45" a="1"/>
  <c r="BB284" i="42" a="1"/>
  <c r="BB19" i="42" a="1"/>
  <c r="ES53" i="45" a="1"/>
  <c r="BB196" i="42" a="1"/>
  <c r="FG8" i="41" a="1"/>
  <c r="BF157" i="45" a="1"/>
  <c r="FK65" i="45" a="1"/>
  <c r="BB594" i="42" a="1"/>
  <c r="BB804" i="42" a="1"/>
  <c r="BF498" i="45" a="1"/>
  <c r="CG77" i="41"/>
  <c r="BB316" i="42" a="1"/>
  <c r="EA76" i="45" a="1"/>
  <c r="BB12" i="42" a="1"/>
  <c r="EA91" i="45" a="1"/>
  <c r="BB757" i="42" a="1"/>
  <c r="BB276" i="42" a="1"/>
  <c r="BF57" i="45" a="1"/>
  <c r="BB322" i="42" a="1"/>
  <c r="FK36" i="45" a="1"/>
  <c r="EA68" i="45" a="1"/>
  <c r="BB909" i="42" a="1"/>
  <c r="BB363" i="42" a="1"/>
  <c r="BB420" i="42" a="1"/>
  <c r="BF199" i="45" a="1"/>
  <c r="FK43" i="45" a="1"/>
  <c r="BB427" i="42" a="1"/>
  <c r="BF152" i="45" a="1"/>
  <c r="EO14" i="41" a="1"/>
  <c r="BB228" i="42" a="1"/>
  <c r="EA93" i="45" a="1"/>
  <c r="BF328" i="45" a="1"/>
  <c r="FK78" i="45" a="1"/>
  <c r="ES12" i="45" a="1"/>
  <c r="BF342" i="45" a="1"/>
  <c r="BB895" i="42" a="1"/>
  <c r="BF45" i="45" a="1"/>
  <c r="JK17" i="41" a="1"/>
  <c r="BB193" i="42" a="1"/>
  <c r="BB777" i="42" a="1"/>
  <c r="BB618" i="42" a="1"/>
  <c r="BB550" i="42" a="1"/>
  <c r="FY27" i="41" a="1"/>
  <c r="GC25" i="45" a="1"/>
  <c r="BF207" i="45" a="1"/>
  <c r="DG67" i="45" a="1"/>
  <c r="BB872" i="42" a="1"/>
  <c r="BB526" i="42" a="1"/>
  <c r="BB142" i="42" a="1"/>
  <c r="DG89" i="45" a="1"/>
  <c r="DW10" i="41" a="1"/>
  <c r="BB366" i="42" a="1"/>
  <c r="BB842" i="42" a="1"/>
  <c r="CH12" i="45" a="1"/>
  <c r="BB255" i="42" a="1"/>
  <c r="IA5" i="42" a="1"/>
  <c r="EA17" i="45" a="1"/>
  <c r="BF272" i="45" a="1"/>
  <c r="BB408" i="42" a="1"/>
  <c r="GC62" i="45" a="1"/>
  <c r="EA21" i="45" a="1"/>
  <c r="EO25" i="41" a="1"/>
  <c r="BB523" i="42" a="1"/>
  <c r="BB334" i="42" a="1"/>
  <c r="BF430" i="45" a="1"/>
  <c r="ES76" i="45" a="1"/>
  <c r="BF202" i="45" a="1"/>
  <c r="BB456" i="42" a="1"/>
  <c r="BF500" i="45" a="1"/>
  <c r="BB860" i="42" a="1"/>
  <c r="BB904" i="42" a="1"/>
  <c r="BB795" i="42" a="1"/>
  <c r="BB225" i="42" a="1"/>
  <c r="DW29" i="41" a="1"/>
  <c r="EO9" i="41" a="1"/>
  <c r="BB576" i="42" a="1"/>
  <c r="BB611" i="42" a="1"/>
  <c r="ES27" i="45" a="1"/>
  <c r="EA50" i="45" a="1"/>
  <c r="BB174" i="42" a="1"/>
  <c r="BF383" i="45" a="1"/>
  <c r="BB870" i="42" a="1"/>
  <c r="BB786" i="42" a="1"/>
  <c r="BB828" i="42" a="1"/>
  <c r="BB796" i="42" a="1"/>
  <c r="DG13" i="45" a="1"/>
  <c r="FY28" i="41" a="1"/>
  <c r="IS11" i="41" a="1"/>
  <c r="BB215" i="42" a="1"/>
  <c r="GQ6" i="42" a="1"/>
  <c r="BB790" i="42" a="1"/>
  <c r="BB869" i="42" a="1"/>
  <c r="IA27" i="41" a="1"/>
  <c r="BB378" i="42" a="1"/>
  <c r="BF239" i="45" a="1"/>
  <c r="BB359" i="42" a="1"/>
  <c r="GC69" i="45" a="1"/>
  <c r="BB477" i="42" a="1"/>
  <c r="JK21" i="41" a="1"/>
  <c r="DG26" i="45" a="1"/>
  <c r="EA13" i="45" a="1"/>
  <c r="BF485" i="45" a="1"/>
  <c r="ES50" i="45" a="1"/>
  <c r="BF396" i="45" a="1"/>
  <c r="BF58" i="45" a="1"/>
  <c r="BB764" i="42" a="1"/>
  <c r="BB179" i="42" a="1"/>
  <c r="BF439" i="45" a="1"/>
  <c r="BF448" i="45" a="1"/>
  <c r="GQ4" i="41" a="1"/>
  <c r="GQ5" i="42" a="1"/>
  <c r="BB218" i="42" a="1"/>
  <c r="GC67" i="45" a="1"/>
  <c r="BB62" i="42" a="1"/>
  <c r="BF338" i="45" a="1"/>
  <c r="BB819" i="42" a="1"/>
  <c r="IA11" i="41" a="1"/>
  <c r="BB292" i="42" a="1"/>
  <c r="BF60" i="45" a="1"/>
  <c r="BB212" i="42" a="1"/>
  <c r="BF180" i="45" a="1"/>
  <c r="BF308" i="45" a="1"/>
  <c r="BF453" i="45" a="1"/>
  <c r="GQ14" i="42" a="1"/>
  <c r="BF140" i="45" a="1"/>
  <c r="BF127" i="45" a="1"/>
  <c r="BF431" i="45" a="1"/>
  <c r="FY3" i="42" a="1"/>
  <c r="EA8" i="45" a="1"/>
  <c r="FK25" i="45" a="1"/>
  <c r="CF77" i="42"/>
  <c r="BB169" i="42" a="1"/>
  <c r="BB214" i="42" a="1"/>
  <c r="BF323" i="45" a="1"/>
  <c r="BB782" i="42" a="1"/>
  <c r="BB342" i="42" a="1"/>
  <c r="BB866" i="42" a="1"/>
  <c r="BB320" i="42" a="1"/>
  <c r="GC10" i="45" a="1"/>
  <c r="BB67" i="42" a="1"/>
  <c r="BF374" i="45" a="1"/>
  <c r="BF276" i="45" a="1"/>
  <c r="BB176" i="42" a="1"/>
  <c r="BB448" i="42" a="1"/>
  <c r="BF313" i="45" a="1"/>
  <c r="EO30" i="41" a="1"/>
  <c r="BF294" i="45" a="1"/>
  <c r="BB735" i="42" a="1"/>
  <c r="DG55" i="45" a="1"/>
  <c r="BF92" i="45" a="1"/>
  <c r="BB85" i="42" a="1"/>
  <c r="BB156" i="42" a="1"/>
  <c r="BF417" i="45" a="1"/>
  <c r="BF147" i="45" a="1"/>
  <c r="ES28" i="45" a="1"/>
  <c r="BB932" i="42" a="1"/>
  <c r="FK63" i="45" a="1"/>
  <c r="BF184" i="45" a="1"/>
  <c r="BF265" i="45" a="1"/>
  <c r="FG13" i="42" a="1"/>
  <c r="BB165" i="42" a="1"/>
  <c r="IS24" i="41" a="1"/>
  <c r="BF109" i="45" a="1"/>
  <c r="FK3" i="45" a="1"/>
  <c r="BF274" i="45" a="1"/>
  <c r="BF155" i="45" a="1"/>
  <c r="BB767" i="42" a="1"/>
  <c r="BF139" i="45" a="1"/>
  <c r="GC35" i="45" a="1"/>
  <c r="BF24" i="45" a="1"/>
  <c r="BF203" i="45" a="1"/>
  <c r="BF262" i="45" a="1"/>
  <c r="EA3" i="45" a="1"/>
  <c r="BB864" i="42" a="1"/>
  <c r="BB729" i="42" a="1"/>
  <c r="BF69" i="45" a="1"/>
  <c r="BB791" i="42" a="1"/>
  <c r="BB740" i="42" a="1"/>
  <c r="CE79" i="41"/>
  <c r="DG69" i="45" a="1"/>
  <c r="BF26" i="45" a="1"/>
  <c r="GC8" i="45" a="1"/>
  <c r="HI26" i="42" a="1"/>
  <c r="BB18" i="42" a="1"/>
  <c r="GC55" i="45" a="1"/>
  <c r="BB369" i="42" a="1"/>
  <c r="FK18" i="45" a="1"/>
  <c r="BB486" i="42" a="1"/>
  <c r="DG62" i="45" a="1"/>
  <c r="BB868" i="42" a="1"/>
  <c r="BF260" i="45" a="1"/>
  <c r="BB244" i="42" a="1"/>
  <c r="BF289" i="45" a="1"/>
  <c r="BB778" i="42" a="1"/>
  <c r="JK16" i="41" a="1"/>
  <c r="BB189" i="42" a="1"/>
  <c r="HI26" i="41" a="1"/>
  <c r="IS15" i="41" a="1"/>
  <c r="BF40" i="45" a="1"/>
  <c r="FK67" i="45" a="1"/>
  <c r="BB338" i="42" a="1"/>
  <c r="BB263" i="42" a="1"/>
  <c r="GC81" i="45" a="1"/>
  <c r="BB923" i="42" a="1"/>
  <c r="FK14" i="45" a="1"/>
  <c r="BF39" i="45" a="1"/>
  <c r="BB46" i="42" a="1"/>
  <c r="BB628" i="42" a="1"/>
  <c r="BB178" i="42" a="1"/>
  <c r="BB290" i="42" a="1"/>
  <c r="GQ4" i="42" a="1"/>
  <c r="IA16" i="41" a="1"/>
  <c r="BF134" i="45" a="1"/>
  <c r="HI19" i="41" a="1"/>
  <c r="BB938" i="42" a="1"/>
  <c r="BB460" i="42" a="1"/>
  <c r="HI13" i="41" a="1"/>
  <c r="BB749" i="42" a="1"/>
  <c r="BB414" i="42" a="1"/>
  <c r="BB465" i="42" a="1"/>
  <c r="BF179" i="45" a="1"/>
  <c r="DG34" i="45" a="1"/>
  <c r="BB14" i="42" a="1"/>
  <c r="BF469" i="45" a="1"/>
  <c r="BB17" i="42" a="1"/>
  <c r="ES31" i="45" a="1"/>
  <c r="BB606" i="42" a="1"/>
  <c r="BB392" i="42" a="1"/>
  <c r="BF10" i="45" a="1"/>
  <c r="BB49" i="42" a="1"/>
  <c r="BB689" i="42" a="1"/>
  <c r="FK13" i="45" a="1"/>
  <c r="BF379" i="45" a="1"/>
  <c r="BB903" i="42" a="1"/>
  <c r="GC90" i="45" a="1"/>
  <c r="BB417" i="42" a="1"/>
  <c r="BF18" i="45" a="1"/>
  <c r="IS22" i="41" a="1"/>
  <c r="ES57" i="45" a="1"/>
  <c r="BF501" i="45" a="1"/>
  <c r="BB376" i="42" a="1"/>
  <c r="BB120" i="42" a="1"/>
  <c r="DG21" i="45" a="1"/>
  <c r="BF95" i="45" a="1"/>
  <c r="BF185" i="45" a="1"/>
  <c r="IS12" i="41" a="1"/>
  <c r="BF487" i="45" a="1"/>
  <c r="FY17" i="41" a="1"/>
  <c r="EA58" i="45" a="1"/>
  <c r="BB733" i="42" a="1"/>
  <c r="FG24" i="41" a="1"/>
  <c r="BF337" i="45" a="1"/>
  <c r="BB528" i="42" a="1"/>
  <c r="EO18" i="41" a="1"/>
  <c r="ES13" i="45" a="1"/>
  <c r="BB45" i="42" a="1"/>
  <c r="BB449" i="42" a="1"/>
  <c r="BF34" i="45" a="1"/>
  <c r="BB468" i="42" a="1"/>
  <c r="IA10" i="42" a="1"/>
  <c r="DG5" i="45" a="1"/>
  <c r="EO24" i="41" a="1"/>
  <c r="EA65" i="45" a="1"/>
  <c r="BB116" i="42" a="1"/>
  <c r="BB714" i="42" a="1"/>
  <c r="BB720" i="42" a="1"/>
  <c r="BF388" i="45" a="1"/>
  <c r="BB527" i="42" a="1"/>
  <c r="CH79" i="41"/>
  <c r="BB505" i="42" a="1"/>
  <c r="BF477" i="45" a="1"/>
  <c r="BF478" i="45" a="1"/>
  <c r="BB76" i="42" a="1"/>
  <c r="FK21" i="45" a="1"/>
  <c r="BB299" i="42" a="1"/>
  <c r="BB942" i="42" a="1"/>
  <c r="ES66" i="45" a="1"/>
  <c r="HI17" i="42" a="1"/>
  <c r="BF233" i="45" a="1"/>
  <c r="JK7" i="41" a="1"/>
  <c r="IA19" i="41" a="1"/>
  <c r="GQ19" i="42" a="1"/>
  <c r="DC21" i="41" a="1"/>
  <c r="BB373" i="42" a="1"/>
  <c r="BB608" i="42" a="1"/>
  <c r="BB651" i="42" a="1"/>
  <c r="ES38" i="45" a="1"/>
  <c r="BB106" i="42" a="1"/>
  <c r="BB802" i="42" a="1"/>
  <c r="BB38" i="42" a="1"/>
  <c r="BF216" i="45" a="1"/>
  <c r="BF415" i="45" a="1"/>
  <c r="DG10" i="45" a="1"/>
  <c r="BB429" i="42" a="1"/>
  <c r="BB224" i="42" a="1"/>
  <c r="BF287" i="45" a="1"/>
  <c r="BF9" i="45" a="1"/>
  <c r="BB298" i="42" a="1"/>
  <c r="BB324" i="42" a="1"/>
  <c r="BF413" i="45" a="1"/>
  <c r="BB690" i="42" a="1"/>
  <c r="BB65" i="42" a="1"/>
  <c r="BF371" i="45" a="1"/>
  <c r="ES40" i="45" a="1"/>
  <c r="GI6" i="45" a="1"/>
  <c r="BB321" i="42" a="1"/>
  <c r="BB595" i="42" a="1"/>
  <c r="GC72" i="45" a="1"/>
  <c r="BB531" i="42" a="1"/>
  <c r="BB234" i="42" a="1"/>
  <c r="BB731" i="42" a="1"/>
  <c r="DG20" i="45" a="1"/>
  <c r="BB623" i="42" a="1"/>
  <c r="BF192" i="45" a="1"/>
  <c r="BB488" i="42" a="1"/>
  <c r="BF31" i="45" a="1"/>
  <c r="BB81" i="42" a="1"/>
  <c r="BF254" i="45" a="1"/>
  <c r="EA40" i="45" a="1"/>
  <c r="HI16" i="42" a="1"/>
  <c r="BF176" i="45" a="1"/>
  <c r="BB227" i="42" a="1"/>
  <c r="IS10" i="41" a="1"/>
  <c r="BF317" i="45" a="1"/>
  <c r="EA16" i="45" a="1"/>
  <c r="EA53" i="45" a="1"/>
  <c r="CE78" i="42"/>
  <c r="IS29" i="41" a="1"/>
  <c r="BB115" i="42" a="1"/>
  <c r="EO22" i="41" a="1"/>
  <c r="BB220" i="42" a="1"/>
  <c r="BB575" i="42" a="1"/>
  <c r="BB114" i="42" a="1"/>
  <c r="BF357" i="45" a="1"/>
  <c r="BF364" i="45" a="1"/>
  <c r="BB667" i="42" a="1"/>
  <c r="BB101" i="42" a="1"/>
  <c r="GC61" i="45" a="1"/>
  <c r="BB442" i="42" a="1"/>
  <c r="BF6" i="45" a="1"/>
  <c r="DG32" i="45" a="1"/>
  <c r="GC33" i="45" a="1"/>
  <c r="DC20" i="41" a="1"/>
  <c r="BB153" i="42" a="1"/>
  <c r="JK26" i="41" a="1"/>
  <c r="BF418" i="45" a="1"/>
  <c r="BF451" i="45" a="1"/>
  <c r="BB438" i="42" a="1"/>
  <c r="BB242" i="42" a="1"/>
  <c r="BF339" i="45" a="1"/>
  <c r="BF42" i="45" a="1"/>
  <c r="BB543" i="42" a="1"/>
  <c r="BB112" i="42" a="1"/>
  <c r="BB262" i="42" a="1"/>
  <c r="DC24" i="41" a="1"/>
  <c r="BB564" i="42" a="1"/>
  <c r="BB490" i="42" a="1"/>
  <c r="DG37" i="45" a="1"/>
  <c r="BB323" i="42" a="1"/>
  <c r="BB308" i="42" a="1"/>
  <c r="ES9" i="45" a="1"/>
  <c r="BB615" i="42" a="1"/>
  <c r="BB665" i="42" a="1"/>
  <c r="BB776" i="42" a="1"/>
  <c r="DG70" i="45" a="1"/>
  <c r="BB818" i="42" a="1"/>
  <c r="BB140" i="42" a="1"/>
  <c r="FK33" i="45" a="1"/>
  <c r="CD80" i="42"/>
  <c r="BB233" i="42" a="1"/>
  <c r="EO10" i="41" a="1"/>
  <c r="BF483" i="45" a="1"/>
  <c r="BB246" i="42" a="1"/>
  <c r="FK30" i="45" a="1"/>
  <c r="BF263" i="45" a="1"/>
  <c r="BB723" i="42" a="1"/>
  <c r="BB122" i="42" a="1"/>
  <c r="BB680" i="42" a="1"/>
  <c r="DG91" i="45" a="1"/>
  <c r="BF420" i="45" a="1"/>
  <c r="IA25" i="41" a="1"/>
  <c r="BF378" i="45" a="1"/>
  <c r="ES41" i="45" a="1"/>
  <c r="BB801" i="42" a="1"/>
  <c r="DC29" i="41" a="1"/>
  <c r="BB753" i="42" a="1"/>
  <c r="EA70" i="45" a="1"/>
  <c r="BB734" i="42" a="1"/>
  <c r="BB678" i="42" a="1"/>
  <c r="BB472" i="42" a="1"/>
  <c r="BF334" i="45" a="1"/>
  <c r="BB273" i="42" a="1"/>
  <c r="EA56" i="45" a="1"/>
  <c r="BB625" i="42" a="1"/>
  <c r="DG47" i="45" a="1"/>
  <c r="BB431" i="42" a="1"/>
  <c r="BF43" i="45" a="1"/>
  <c r="BB330" i="42" a="1"/>
  <c r="BB897" i="42" a="1"/>
  <c r="IA6" i="42" a="1"/>
  <c r="ES22" i="45" a="1"/>
  <c r="ES30" i="45" a="1"/>
  <c r="BB437" i="42" a="1"/>
  <c r="FK20" i="45" a="1"/>
  <c r="HI3" i="42" a="1"/>
  <c r="BB929" i="42" a="1"/>
  <c r="GC41" i="45" a="1"/>
  <c r="BB162" i="42" a="1"/>
  <c r="DG43" i="45" a="1"/>
  <c r="BB259" i="42" a="1"/>
  <c r="BB709" i="42" a="1"/>
  <c r="BB443" i="42" a="1"/>
  <c r="EA79" i="45" a="1"/>
  <c r="EA66" i="45" a="1"/>
  <c r="BB589" i="42" a="1"/>
  <c r="IA23" i="41" a="1"/>
  <c r="EA87" i="45" a="1"/>
  <c r="BF492" i="45" a="1"/>
  <c r="GC19" i="45" a="1"/>
  <c r="BB154" i="42" a="1"/>
  <c r="BB693" i="42" a="1"/>
  <c r="EA22" i="45" a="1"/>
  <c r="DC7" i="42" a="1"/>
  <c r="BB639" i="42" a="1"/>
  <c r="CF78" i="42"/>
  <c r="ES75" i="45" a="1"/>
  <c r="BB924" i="42" a="1"/>
  <c r="DC6" i="41" a="1"/>
  <c r="BB302" i="42" a="1"/>
  <c r="IA24" i="41" a="1"/>
  <c r="BB401" i="42" a="1"/>
  <c r="BB643" i="42" a="1"/>
  <c r="BB37" i="42" a="1"/>
  <c r="GC76" i="45" a="1"/>
  <c r="FK51" i="45" a="1"/>
  <c r="BB7" i="42" a="1"/>
  <c r="BB195" i="42" a="1"/>
  <c r="BB810" i="42" a="1"/>
  <c r="BB940" i="42" a="1"/>
  <c r="BB311" i="42" a="1"/>
  <c r="BB934" i="42" a="1"/>
  <c r="BB522" i="42" a="1"/>
  <c r="BF25" i="45" a="1"/>
  <c r="BB286" i="42" a="1"/>
  <c r="BF510" i="45" a="1"/>
  <c r="BF336" i="45" a="1"/>
  <c r="EA61" i="45" a="1"/>
  <c r="BB381" i="42" a="1"/>
  <c r="BF29" i="45" a="1"/>
  <c r="BB567" i="42" a="1"/>
  <c r="BB879" i="42" a="1"/>
  <c r="BF162" i="45" a="1"/>
  <c r="JK23" i="41" a="1"/>
  <c r="BB893" i="42" a="1"/>
  <c r="GQ21" i="41" a="1"/>
  <c r="BB95" i="42" a="1"/>
  <c r="BB236" i="42" a="1"/>
  <c r="BB163" i="42" a="1"/>
  <c r="FK15" i="45" a="1"/>
  <c r="EA64" i="45" a="1"/>
  <c r="EA35" i="45" a="1"/>
  <c r="BF362" i="45" a="1"/>
  <c r="BB251" i="42" a="1"/>
  <c r="DW16" i="41" a="1"/>
  <c r="BF100" i="45" a="1"/>
  <c r="BF316" i="45" a="1"/>
  <c r="JK28" i="41" a="1"/>
  <c r="BB910" i="42" a="1"/>
  <c r="BB304" i="42" a="1"/>
  <c r="DW24" i="41" a="1"/>
  <c r="BB824" i="42" a="1"/>
  <c r="BB759" i="42" a="1"/>
  <c r="BF173" i="45" a="1"/>
  <c r="BB730" i="42" a="1"/>
  <c r="EO26" i="41" a="1"/>
  <c r="BB484" i="42" a="1"/>
  <c r="BB394" i="42" a="1"/>
  <c r="ES59" i="45" a="1"/>
  <c r="BB546" i="42" a="1"/>
  <c r="GQ16" i="42" a="1"/>
  <c r="BF160" i="45" a="1"/>
  <c r="BF423" i="45" a="1"/>
  <c r="BB170" i="42" a="1"/>
  <c r="ES42" i="45" a="1"/>
  <c r="BB719" i="42" a="1"/>
  <c r="BB766" i="42" a="1"/>
  <c r="FK28" i="45" a="1"/>
  <c r="BB845" i="42" a="1"/>
  <c r="FY13" i="41" a="1"/>
  <c r="BB157" i="42" a="1"/>
  <c r="BB264" i="42" a="1"/>
  <c r="BF428" i="45" a="1"/>
  <c r="FG3" i="41" a="1"/>
  <c r="BB785" i="42" a="1"/>
  <c r="BB231" i="42" a="1"/>
  <c r="JK29" i="41" a="1"/>
  <c r="BB568" i="42" a="1"/>
  <c r="BF406" i="45" a="1"/>
  <c r="BB360" i="42" a="1"/>
  <c r="FK76" i="45" a="1"/>
  <c r="BF230" i="45" a="1"/>
  <c r="BB207" i="42" a="1"/>
  <c r="DC18" i="41" a="1"/>
  <c r="BB241" i="42" a="1"/>
  <c r="BB160" i="42" a="1"/>
  <c r="FK8" i="45" a="1"/>
  <c r="BF163" i="45" a="1"/>
  <c r="BB306" i="42" a="1"/>
  <c r="JK4" i="41" a="1"/>
  <c r="BF243" i="45" a="1"/>
  <c r="BB235" i="42" a="1"/>
  <c r="GC56" i="45" a="1"/>
  <c r="BB875" i="42" a="1"/>
  <c r="BB210" i="42" a="1"/>
  <c r="EA71" i="45" a="1"/>
  <c r="BB59" i="42" a="1"/>
  <c r="BB416" i="42" a="1"/>
  <c r="BF462" i="45" a="1"/>
  <c r="BB64" i="42" a="1"/>
  <c r="FY18" i="41" a="1"/>
  <c r="DC14" i="41" a="1"/>
  <c r="BB117" i="42" a="1"/>
  <c r="BB432" i="42" a="1"/>
  <c r="BB572" i="42" a="1"/>
  <c r="CD79" i="41"/>
  <c r="BB309" i="42" a="1"/>
  <c r="BF499" i="45" a="1"/>
  <c r="BB941" i="42" a="1"/>
  <c r="BB158" i="42" a="1"/>
  <c r="IS7" i="41" a="1"/>
  <c r="BB56" i="42" a="1"/>
  <c r="FK23" i="45" a="1"/>
  <c r="FG6" i="41" a="1"/>
  <c r="BF470" i="45" a="1"/>
  <c r="BB702" i="42" a="1"/>
  <c r="EA78" i="45" a="1"/>
  <c r="DC10" i="41" a="1"/>
  <c r="BF257" i="45" a="1"/>
  <c r="BB691" i="42" a="1"/>
  <c r="BB928" i="42" a="1"/>
  <c r="BB94" i="42" a="1"/>
  <c r="BF455" i="45" a="1"/>
  <c r="EO15" i="41" a="1"/>
  <c r="BF329" i="45" a="1"/>
  <c r="BB666" i="42" a="1"/>
  <c r="BB78" i="42" a="1"/>
  <c r="BF370" i="45" a="1"/>
  <c r="DG88" i="45" a="1"/>
  <c r="BF459" i="45" a="1"/>
  <c r="BB6" i="42" a="1"/>
  <c r="ES54" i="45" a="1"/>
  <c r="DG33" i="45" a="1"/>
  <c r="DC31" i="41" a="1"/>
  <c r="BF304" i="45" a="1"/>
  <c r="BB183" i="42" a="1"/>
  <c r="EO16" i="41" a="1"/>
  <c r="DC26" i="41" a="1"/>
  <c r="BB21" i="42" a="1"/>
  <c r="BF409" i="45" a="1"/>
  <c r="BF197" i="45" a="1"/>
  <c r="CF12" i="42" a="1"/>
  <c r="DG4" i="45" a="1"/>
  <c r="BF346" i="45" a="1"/>
  <c r="BB822" i="42" a="1"/>
  <c r="EO21" i="41" a="1"/>
  <c r="BB533" i="42" a="1"/>
  <c r="BB937" i="42" a="1"/>
  <c r="BB495" i="42" a="1"/>
  <c r="BF331" i="45" a="1"/>
  <c r="BF104" i="45" a="1"/>
  <c r="BB341" i="42" a="1"/>
  <c r="BF401" i="45" a="1"/>
  <c r="BF446" i="45" a="1"/>
  <c r="BF4" i="45" a="1"/>
  <c r="BF307" i="45" a="1"/>
  <c r="ES3" i="45" a="1"/>
  <c r="BB333" i="42" a="1"/>
  <c r="FK38" i="45" a="1"/>
  <c r="BF271" i="45" a="1"/>
  <c r="BF204" i="45" a="1"/>
  <c r="BB754" i="42" a="1"/>
  <c r="GC91" i="45" a="1"/>
  <c r="BF98" i="45" a="1"/>
  <c r="ES49" i="45" a="1"/>
  <c r="FK80" i="45" a="1"/>
  <c r="BF87" i="45" a="1"/>
  <c r="BB82" i="42" a="1"/>
  <c r="BB751" i="42" a="1"/>
  <c r="BB603" i="42" a="1"/>
  <c r="BB525" i="42" a="1"/>
  <c r="BB675" i="42" a="1"/>
  <c r="BF22" i="45" a="1"/>
  <c r="BF123" i="45" a="1"/>
  <c r="HI11" i="42" a="1"/>
  <c r="BB888" i="42" a="1"/>
  <c r="EA15" i="45" a="1"/>
  <c r="GQ3" i="42" a="1"/>
  <c r="BF112" i="45" a="1"/>
  <c r="BB28" i="42" a="1"/>
  <c r="BF445" i="45" a="1"/>
  <c r="GQ12" i="41" a="1"/>
  <c r="BB558" i="42" a="1"/>
  <c r="FK11" i="45" a="1"/>
  <c r="BB32" i="42" a="1"/>
  <c r="BF495" i="45" a="1"/>
  <c r="BB809" i="42" a="1"/>
  <c r="BF505" i="45" a="1"/>
  <c r="HI25" i="41" a="1"/>
  <c r="BB859" i="42" a="1"/>
  <c r="BB664" i="42" a="1"/>
  <c r="FK58" i="45" a="1"/>
  <c r="BF44" i="45" a="1"/>
  <c r="BB724" i="42" a="1"/>
  <c r="BB922" i="42" a="1"/>
  <c r="FY4" i="42" a="1"/>
  <c r="BB340" i="42" a="1"/>
  <c r="BB344" i="42" a="1"/>
  <c r="BF333" i="45" a="1"/>
  <c r="EA88" i="45" a="1"/>
  <c r="BB708" i="42" a="1"/>
  <c r="BB406" i="42" a="1"/>
  <c r="BB787" i="42" a="1"/>
  <c r="B64" i="40"/>
  <c r="BB771" i="42" a="1"/>
  <c r="BF175" i="45" a="1"/>
  <c r="DC25" i="41" a="1"/>
  <c r="BF296" i="45" a="1"/>
  <c r="BB570" i="42" a="1"/>
  <c r="FK45" i="45" a="1"/>
  <c r="B78" i="40"/>
  <c r="CE80" i="42"/>
  <c r="BF269" i="45" a="1"/>
  <c r="BB382" i="42" a="1"/>
  <c r="BB135" i="42" a="1"/>
  <c r="FK24" i="45" a="1"/>
  <c r="BB268" i="42" a="1"/>
  <c r="BF349" i="45" a="1"/>
  <c r="FY26" i="41" a="1"/>
  <c r="HI12" i="41" a="1"/>
  <c r="BF447" i="45" a="1"/>
  <c r="DG60" i="45" a="1"/>
  <c r="BF306" i="45" a="1"/>
  <c r="BB497" i="42" a="1"/>
  <c r="BB580" i="42" a="1"/>
  <c r="BB907" i="42" a="1"/>
  <c r="BB807" i="42" a="1"/>
  <c r="BF62" i="45" a="1"/>
  <c r="BB252" i="42" a="1"/>
  <c r="JK3" i="41" a="1"/>
  <c r="BF132" i="45" a="1"/>
  <c r="BB547" i="42" a="1"/>
  <c r="BF198" i="45" a="1"/>
  <c r="BB133" i="42" a="1"/>
  <c r="GC38" i="45" a="1"/>
  <c r="BB258" i="42" a="1"/>
  <c r="BB52" i="42" a="1"/>
  <c r="BB890" i="42" a="1"/>
  <c r="GQ7" i="41" a="1"/>
  <c r="EO11" i="41" a="1"/>
  <c r="BB436" i="42" a="1"/>
  <c r="BB641" i="42" a="1"/>
  <c r="BB440" i="42" a="1"/>
  <c r="FY11" i="41" a="1"/>
  <c r="BB736" i="42" a="1"/>
  <c r="BB862" i="42" a="1"/>
  <c r="BB285" i="42" a="1"/>
  <c r="ES7" i="45" a="1"/>
  <c r="BF70" i="45" a="1"/>
  <c r="BF245" i="45" a="1"/>
  <c r="GQ30" i="41" a="1"/>
  <c r="BB173" i="42" a="1"/>
  <c r="BB703" i="42" a="1"/>
  <c r="BB917" i="42" a="1"/>
  <c r="BF494" i="45" a="1"/>
  <c r="EA82" i="45" a="1"/>
  <c r="BB946" i="42" a="1"/>
  <c r="BB245" i="42" a="1"/>
  <c r="BF389" i="45" a="1"/>
  <c r="B29" i="27"/>
  <c r="B39" i="27" s="1"/>
  <c r="B55" i="27"/>
  <c r="B92" i="40"/>
  <c r="B106" i="40"/>
  <c r="B120" i="40"/>
  <c r="B134" i="40"/>
  <c r="B148" i="40"/>
  <c r="B162" i="40"/>
  <c r="B176" i="40"/>
  <c r="B190" i="40"/>
  <c r="B204" i="40"/>
  <c r="B218" i="40"/>
  <c r="B232" i="40"/>
  <c r="B246" i="40"/>
  <c r="B258" i="40"/>
  <c r="B274" i="40"/>
  <c r="B284" i="40"/>
  <c r="B304" i="40"/>
  <c r="B314" i="40"/>
  <c r="B324" i="40"/>
  <c r="B334" i="40"/>
  <c r="B344" i="40"/>
  <c r="B354" i="40"/>
  <c r="B364" i="40"/>
  <c r="B374" i="40"/>
  <c r="B384" i="40" s="1"/>
  <c r="E631" i="40" l="1"/>
  <c r="E595" i="40"/>
  <c r="E412" i="40"/>
  <c r="E619" i="40"/>
  <c r="E607" i="40"/>
  <c r="E583" i="40"/>
  <c r="E649" i="40"/>
  <c r="E559" i="40"/>
  <c r="E571" i="40"/>
  <c r="E402" i="40"/>
  <c r="D928" i="3" s="1"/>
  <c r="E547" i="40"/>
  <c r="BPZ1" i="17" s="1"/>
  <c r="E392" i="40"/>
  <c r="D927" i="3" s="1"/>
  <c r="E535" i="40"/>
  <c r="E382" i="40"/>
  <c r="E523" i="40"/>
  <c r="E372" i="40"/>
  <c r="D925" i="3" s="1"/>
  <c r="E362" i="40"/>
  <c r="BIV1" i="17" s="1"/>
  <c r="E511" i="40"/>
  <c r="E499" i="40"/>
  <c r="E352" i="40"/>
  <c r="E342" i="40"/>
  <c r="BHZ1" i="17" s="1"/>
  <c r="E487" i="40"/>
  <c r="H487" i="40" s="1"/>
  <c r="L487" i="40" s="1"/>
  <c r="BF389" i="45"/>
  <c r="BB245" i="42"/>
  <c r="BB946" i="42"/>
  <c r="EA82" i="45"/>
  <c r="BF494" i="45"/>
  <c r="BB917" i="42"/>
  <c r="BB703" i="42"/>
  <c r="BB173" i="42"/>
  <c r="GQ30" i="41"/>
  <c r="BF245" i="45"/>
  <c r="BF70" i="45"/>
  <c r="ES7" i="45"/>
  <c r="BB285" i="42"/>
  <c r="BB862" i="42"/>
  <c r="BB736" i="42"/>
  <c r="FY11" i="41"/>
  <c r="BB440" i="42"/>
  <c r="BB641" i="42"/>
  <c r="BB436" i="42"/>
  <c r="EO11" i="41"/>
  <c r="GQ7" i="41"/>
  <c r="BB890" i="42"/>
  <c r="BB52" i="42"/>
  <c r="BB258" i="42"/>
  <c r="GC38" i="45"/>
  <c r="BB133" i="42"/>
  <c r="BF198" i="45"/>
  <c r="BB547" i="42"/>
  <c r="BF132" i="45"/>
  <c r="JK3" i="41"/>
  <c r="BB252" i="42"/>
  <c r="BF62" i="45"/>
  <c r="BB807" i="42"/>
  <c r="BB907" i="42"/>
  <c r="BB580" i="42"/>
  <c r="BB497" i="42"/>
  <c r="BF306" i="45"/>
  <c r="DG60" i="45"/>
  <c r="BF447" i="45"/>
  <c r="HI12" i="41"/>
  <c r="FY26" i="41"/>
  <c r="BF349" i="45"/>
  <c r="BB268" i="42"/>
  <c r="FK24" i="45"/>
  <c r="BB135" i="42"/>
  <c r="BB382" i="42"/>
  <c r="BF269" i="45"/>
  <c r="E332" i="40"/>
  <c r="BHO1" i="17" s="1"/>
  <c r="FK45" i="45"/>
  <c r="BB570" i="42"/>
  <c r="BF296" i="45"/>
  <c r="DC25" i="41"/>
  <c r="BF175" i="45"/>
  <c r="BB771" i="42"/>
  <c r="E322" i="40"/>
  <c r="E475" i="40"/>
  <c r="BB787" i="42"/>
  <c r="BB406" i="42"/>
  <c r="BB708" i="42"/>
  <c r="EA88" i="45"/>
  <c r="BF333" i="45"/>
  <c r="BB344" i="42"/>
  <c r="BB340" i="42"/>
  <c r="FY4" i="42"/>
  <c r="BB922" i="42"/>
  <c r="BB724" i="42"/>
  <c r="BF44" i="45"/>
  <c r="FK58" i="45"/>
  <c r="BB664" i="42"/>
  <c r="BB859" i="42"/>
  <c r="HI25" i="41"/>
  <c r="BF505" i="45"/>
  <c r="BB809" i="42"/>
  <c r="BF495" i="45"/>
  <c r="BB32" i="42"/>
  <c r="FK11" i="45"/>
  <c r="BB558" i="42"/>
  <c r="GQ12" i="41"/>
  <c r="BF445" i="45"/>
  <c r="BB28" i="42"/>
  <c r="BF112" i="45"/>
  <c r="GQ3" i="42"/>
  <c r="EA15" i="45"/>
  <c r="BB888" i="42"/>
  <c r="HI11" i="42"/>
  <c r="BF123" i="45"/>
  <c r="BF22" i="45"/>
  <c r="BB675" i="42"/>
  <c r="BB525" i="42"/>
  <c r="BB603" i="42"/>
  <c r="BB751" i="42"/>
  <c r="BB82" i="42"/>
  <c r="BF87" i="45"/>
  <c r="FK80" i="45"/>
  <c r="ES49" i="45"/>
  <c r="BF98" i="45"/>
  <c r="GC91" i="45"/>
  <c r="BB754" i="42"/>
  <c r="BF204" i="45"/>
  <c r="BF271" i="45"/>
  <c r="FK38" i="45"/>
  <c r="BB333" i="42"/>
  <c r="ES3" i="45"/>
  <c r="BF307" i="45"/>
  <c r="BF4" i="45"/>
  <c r="BF446" i="45"/>
  <c r="BF401" i="45"/>
  <c r="BB341" i="42"/>
  <c r="BF104" i="45"/>
  <c r="BF331" i="45"/>
  <c r="BB495" i="42"/>
  <c r="BB937" i="42"/>
  <c r="BB533" i="42"/>
  <c r="EO21" i="41"/>
  <c r="BB822" i="42"/>
  <c r="BF346" i="45"/>
  <c r="DG4" i="45"/>
  <c r="CF12" i="42"/>
  <c r="BF197" i="45"/>
  <c r="BF409" i="45"/>
  <c r="BB21" i="42"/>
  <c r="DC26" i="41"/>
  <c r="EO16" i="41"/>
  <c r="BB183" i="42"/>
  <c r="BF304" i="45"/>
  <c r="DC31" i="41"/>
  <c r="DG33" i="45"/>
  <c r="ES54" i="45"/>
  <c r="BB6" i="42"/>
  <c r="BF459" i="45"/>
  <c r="DG88" i="45"/>
  <c r="BF370" i="45"/>
  <c r="BB78" i="42"/>
  <c r="BB666" i="42"/>
  <c r="BF329" i="45"/>
  <c r="EO15" i="41"/>
  <c r="BF455" i="45"/>
  <c r="BB94" i="42"/>
  <c r="BB928" i="42"/>
  <c r="BB691" i="42"/>
  <c r="BF257" i="45"/>
  <c r="DC10" i="41"/>
  <c r="EA78" i="45"/>
  <c r="BB702" i="42"/>
  <c r="BF470" i="45"/>
  <c r="FG6" i="41"/>
  <c r="FK23" i="45"/>
  <c r="BB56" i="42"/>
  <c r="IS7" i="41"/>
  <c r="BB158" i="42"/>
  <c r="BB941" i="42"/>
  <c r="BF499" i="45"/>
  <c r="BB309" i="42"/>
  <c r="CI79" i="41"/>
  <c r="BB572" i="42"/>
  <c r="BB432" i="42"/>
  <c r="BB117" i="42"/>
  <c r="DC14" i="41"/>
  <c r="FY18" i="41"/>
  <c r="BB64" i="42"/>
  <c r="BF462" i="45"/>
  <c r="BB416" i="42"/>
  <c r="BB59" i="42"/>
  <c r="EA71" i="45"/>
  <c r="BB210" i="42"/>
  <c r="BB875" i="42"/>
  <c r="GC56" i="45"/>
  <c r="BB235" i="42"/>
  <c r="BF243" i="45"/>
  <c r="JK4" i="41"/>
  <c r="BB306" i="42"/>
  <c r="BF163" i="45"/>
  <c r="FK8" i="45"/>
  <c r="BB160" i="42"/>
  <c r="BB241" i="42"/>
  <c r="DC18" i="41"/>
  <c r="BB207" i="42"/>
  <c r="BF230" i="45"/>
  <c r="FK76" i="45"/>
  <c r="BB360" i="42"/>
  <c r="BF406" i="45"/>
  <c r="BB568" i="42"/>
  <c r="JK29" i="41"/>
  <c r="BB231" i="42"/>
  <c r="BB785" i="42"/>
  <c r="FG3" i="41"/>
  <c r="BF428" i="45"/>
  <c r="BB264" i="42"/>
  <c r="BB157" i="42"/>
  <c r="FY13" i="41"/>
  <c r="BB845" i="42"/>
  <c r="FK28" i="45"/>
  <c r="BB766" i="42"/>
  <c r="BB719" i="42"/>
  <c r="ES42" i="45"/>
  <c r="BB170" i="42"/>
  <c r="BF423" i="45"/>
  <c r="BF160" i="45"/>
  <c r="GQ16" i="42"/>
  <c r="BB546" i="42"/>
  <c r="ES59" i="45"/>
  <c r="BB394" i="42"/>
  <c r="BB484" i="42"/>
  <c r="EO26" i="41"/>
  <c r="BB730" i="42"/>
  <c r="BF173" i="45"/>
  <c r="BB759" i="42"/>
  <c r="BB824" i="42"/>
  <c r="DW24" i="41"/>
  <c r="BB304" i="42"/>
  <c r="BB910" i="42"/>
  <c r="JK28" i="41"/>
  <c r="BF316" i="45"/>
  <c r="BF100" i="45"/>
  <c r="DW16" i="41"/>
  <c r="BB251" i="42"/>
  <c r="BF362" i="45"/>
  <c r="EA35" i="45"/>
  <c r="EA64" i="45"/>
  <c r="FK15" i="45"/>
  <c r="BB163" i="42"/>
  <c r="BB236" i="42"/>
  <c r="BB95" i="42"/>
  <c r="GQ21" i="41"/>
  <c r="BB893" i="42"/>
  <c r="JK23" i="41"/>
  <c r="BF162" i="45"/>
  <c r="BB879" i="42"/>
  <c r="BB567" i="42"/>
  <c r="BF29" i="45"/>
  <c r="BB381" i="42"/>
  <c r="EA61" i="45"/>
  <c r="BF336" i="45"/>
  <c r="BF510" i="45"/>
  <c r="BB286" i="42"/>
  <c r="BF25" i="45"/>
  <c r="BB522" i="42"/>
  <c r="BB934" i="42"/>
  <c r="BB311" i="42"/>
  <c r="BB940" i="42"/>
  <c r="BB810" i="42"/>
  <c r="BB195" i="42"/>
  <c r="BB7" i="42"/>
  <c r="FK51" i="45"/>
  <c r="GC76" i="45"/>
  <c r="BB37" i="42"/>
  <c r="BB643" i="42"/>
  <c r="BB401" i="42"/>
  <c r="IA24" i="41"/>
  <c r="BB302" i="42"/>
  <c r="DC6" i="41"/>
  <c r="BB924" i="42"/>
  <c r="ES75" i="45"/>
  <c r="BB639" i="42"/>
  <c r="DC7" i="42"/>
  <c r="EA22" i="45"/>
  <c r="BB693" i="42"/>
  <c r="BB154" i="42"/>
  <c r="GC19" i="45"/>
  <c r="BF492" i="45"/>
  <c r="EA87" i="45"/>
  <c r="IA23" i="41"/>
  <c r="BB589" i="42"/>
  <c r="EA66" i="45"/>
  <c r="EA79" i="45"/>
  <c r="BB443" i="42"/>
  <c r="BB709" i="42"/>
  <c r="BB259" i="42"/>
  <c r="DG43" i="45"/>
  <c r="BB162" i="42"/>
  <c r="GC41" i="45"/>
  <c r="BB929" i="42"/>
  <c r="HI3" i="42"/>
  <c r="FK20" i="45"/>
  <c r="BB437" i="42"/>
  <c r="ES30" i="45"/>
  <c r="ES22" i="45"/>
  <c r="IA6" i="42"/>
  <c r="IG4" i="42" s="1"/>
  <c r="CK6" i="42" s="1" a="1"/>
  <c r="CK6" i="42" s="1"/>
  <c r="CK19" i="42" s="1"/>
  <c r="BB897" i="42"/>
  <c r="BB330" i="42"/>
  <c r="BF43" i="45"/>
  <c r="BB431" i="42"/>
  <c r="DG47" i="45"/>
  <c r="BB625" i="42"/>
  <c r="EA56" i="45"/>
  <c r="BB273" i="42"/>
  <c r="BF334" i="45"/>
  <c r="BB472" i="42"/>
  <c r="BB678" i="42"/>
  <c r="BB734" i="42"/>
  <c r="EA70" i="45"/>
  <c r="BB753" i="42"/>
  <c r="DC29" i="41"/>
  <c r="BB801" i="42"/>
  <c r="ES41" i="45"/>
  <c r="BF378" i="45"/>
  <c r="IA25" i="41"/>
  <c r="BF420" i="45"/>
  <c r="DG91" i="45"/>
  <c r="BB680" i="42"/>
  <c r="BB122" i="42"/>
  <c r="BB723" i="42"/>
  <c r="BF263" i="45"/>
  <c r="FK30" i="45"/>
  <c r="BB246" i="42"/>
  <c r="BF483" i="45"/>
  <c r="EO10" i="41"/>
  <c r="BB233" i="42"/>
  <c r="CI80" i="42"/>
  <c r="FK33" i="45"/>
  <c r="BB140" i="42"/>
  <c r="BB818" i="42"/>
  <c r="DG70" i="45"/>
  <c r="BB776" i="42"/>
  <c r="BB665" i="42"/>
  <c r="BB615" i="42"/>
  <c r="ES9" i="45"/>
  <c r="BB308" i="42"/>
  <c r="BB323" i="42"/>
  <c r="DG37" i="45"/>
  <c r="BB490" i="42"/>
  <c r="BB564" i="42"/>
  <c r="DC24" i="41"/>
  <c r="BB262" i="42"/>
  <c r="BB112" i="42"/>
  <c r="BB543" i="42"/>
  <c r="BF42" i="45"/>
  <c r="BF339" i="45"/>
  <c r="BB242" i="42"/>
  <c r="BB438" i="42"/>
  <c r="BF451" i="45"/>
  <c r="BF418" i="45"/>
  <c r="JK26" i="41"/>
  <c r="BB153" i="42"/>
  <c r="DC20" i="41"/>
  <c r="GC33" i="45"/>
  <c r="DG32" i="45"/>
  <c r="BF6" i="45"/>
  <c r="BB442" i="42"/>
  <c r="GC61" i="45"/>
  <c r="BB101" i="42"/>
  <c r="BB667" i="42"/>
  <c r="BF364" i="45"/>
  <c r="BF357" i="45"/>
  <c r="BB114" i="42"/>
  <c r="BB575" i="42"/>
  <c r="BB220" i="42"/>
  <c r="EO22" i="41"/>
  <c r="BB115" i="42"/>
  <c r="IS29" i="41"/>
  <c r="EA53" i="45"/>
  <c r="EA16" i="45"/>
  <c r="BF317" i="45"/>
  <c r="IS10" i="41"/>
  <c r="BB227" i="42"/>
  <c r="BF176" i="45"/>
  <c r="HI16" i="42"/>
  <c r="EA40" i="45"/>
  <c r="BF254" i="45"/>
  <c r="BB81" i="42"/>
  <c r="BF31" i="45"/>
  <c r="BB488" i="42"/>
  <c r="BF192" i="45"/>
  <c r="BB623" i="42"/>
  <c r="DG20" i="45"/>
  <c r="BB731" i="42"/>
  <c r="BB234" i="42"/>
  <c r="BB531" i="42"/>
  <c r="GC72" i="45"/>
  <c r="BB595" i="42"/>
  <c r="BB321" i="42"/>
  <c r="GI6" i="45"/>
  <c r="ES40" i="45"/>
  <c r="BF371" i="45"/>
  <c r="BB65" i="42"/>
  <c r="BB690" i="42"/>
  <c r="BF413" i="45"/>
  <c r="BB324" i="42"/>
  <c r="BB298" i="42"/>
  <c r="BF9" i="45"/>
  <c r="BF287" i="45"/>
  <c r="BB224" i="42"/>
  <c r="BB429" i="42"/>
  <c r="DG10" i="45"/>
  <c r="BF415" i="45"/>
  <c r="BF216" i="45"/>
  <c r="BB38" i="42"/>
  <c r="BB802" i="42"/>
  <c r="BB106" i="42"/>
  <c r="ES38" i="45"/>
  <c r="BB651" i="42"/>
  <c r="BB608" i="42"/>
  <c r="BB373" i="42"/>
  <c r="DC21" i="41"/>
  <c r="GQ19" i="42"/>
  <c r="IA19" i="41"/>
  <c r="JK7" i="41"/>
  <c r="BF233" i="45"/>
  <c r="HI17" i="42"/>
  <c r="ES66" i="45"/>
  <c r="BB942" i="42"/>
  <c r="BB299" i="42"/>
  <c r="FK21" i="45"/>
  <c r="BB76" i="42"/>
  <c r="BF478" i="45"/>
  <c r="BF477" i="45"/>
  <c r="BB505" i="42"/>
  <c r="BB527" i="42"/>
  <c r="BF388" i="45"/>
  <c r="BB720" i="42"/>
  <c r="BB714" i="42"/>
  <c r="BB116" i="42"/>
  <c r="EA65" i="45"/>
  <c r="EO24" i="41"/>
  <c r="DG5" i="45"/>
  <c r="IA10" i="42"/>
  <c r="BB468" i="42"/>
  <c r="BF34" i="45"/>
  <c r="BB449" i="42"/>
  <c r="BB45" i="42"/>
  <c r="ES13" i="45"/>
  <c r="EO18" i="41"/>
  <c r="BB528" i="42"/>
  <c r="BF337" i="45"/>
  <c r="FG24" i="41"/>
  <c r="BB733" i="42"/>
  <c r="EA58" i="45"/>
  <c r="FY17" i="41"/>
  <c r="BF487" i="45"/>
  <c r="IS12" i="41"/>
  <c r="BF185" i="45"/>
  <c r="BF95" i="45"/>
  <c r="DG21" i="45"/>
  <c r="BB120" i="42"/>
  <c r="BB376" i="42"/>
  <c r="BF501" i="45"/>
  <c r="ES57" i="45"/>
  <c r="IS22" i="41"/>
  <c r="BF18" i="45"/>
  <c r="BB417" i="42"/>
  <c r="GC90" i="45"/>
  <c r="BB903" i="42"/>
  <c r="BF379" i="45"/>
  <c r="FK13" i="45"/>
  <c r="BB689" i="42"/>
  <c r="BB49" i="42"/>
  <c r="BF10" i="45"/>
  <c r="BB392" i="42"/>
  <c r="BB606" i="42"/>
  <c r="ES31" i="45"/>
  <c r="BB17" i="42"/>
  <c r="BF469" i="45"/>
  <c r="BB14" i="42"/>
  <c r="DG34" i="45"/>
  <c r="BF179" i="45"/>
  <c r="BB465" i="42"/>
  <c r="BB414" i="42"/>
  <c r="BB749" i="42"/>
  <c r="HI13" i="41"/>
  <c r="BB460" i="42"/>
  <c r="BB938" i="42"/>
  <c r="HI19" i="41"/>
  <c r="BF134" i="45"/>
  <c r="IA16" i="41"/>
  <c r="GQ4" i="42"/>
  <c r="BB290" i="42"/>
  <c r="BB178" i="42"/>
  <c r="BB628" i="42"/>
  <c r="BB46" i="42"/>
  <c r="BF39" i="45"/>
  <c r="FK14" i="45"/>
  <c r="BB923" i="42"/>
  <c r="GC81" i="45"/>
  <c r="BB263" i="42"/>
  <c r="BB338" i="42"/>
  <c r="FK67" i="45"/>
  <c r="BF40" i="45"/>
  <c r="IS15" i="41"/>
  <c r="HI26" i="41"/>
  <c r="BB189" i="42"/>
  <c r="JK16" i="41"/>
  <c r="BB778" i="42"/>
  <c r="BF289" i="45"/>
  <c r="BB244" i="42"/>
  <c r="BF260" i="45"/>
  <c r="BB868" i="42"/>
  <c r="DG62" i="45"/>
  <c r="BB486" i="42"/>
  <c r="FK18" i="45"/>
  <c r="BB369" i="42"/>
  <c r="GC55" i="45"/>
  <c r="BB18" i="42"/>
  <c r="HI26" i="42"/>
  <c r="GC8" i="45"/>
  <c r="BF26" i="45"/>
  <c r="DG69" i="45"/>
  <c r="BB740" i="42"/>
  <c r="BB791" i="42"/>
  <c r="BF69" i="45"/>
  <c r="BB729" i="42"/>
  <c r="BB864" i="42"/>
  <c r="EA3" i="45"/>
  <c r="BF262" i="45"/>
  <c r="BF203" i="45"/>
  <c r="BF24" i="45"/>
  <c r="GC35" i="45"/>
  <c r="BF139" i="45"/>
  <c r="BB767" i="42"/>
  <c r="BF155" i="45"/>
  <c r="BF274" i="45"/>
  <c r="FK3" i="45"/>
  <c r="BF109" i="45"/>
  <c r="IS24" i="41"/>
  <c r="BB165" i="42"/>
  <c r="FG13" i="42"/>
  <c r="BF265" i="45"/>
  <c r="BF184" i="45"/>
  <c r="FK63" i="45"/>
  <c r="BB932" i="42"/>
  <c r="ES28" i="45"/>
  <c r="BF147" i="45"/>
  <c r="BF417" i="45"/>
  <c r="BB156" i="42"/>
  <c r="BB85" i="42"/>
  <c r="BF92" i="45"/>
  <c r="DG55" i="45"/>
  <c r="BB735" i="42"/>
  <c r="BF294" i="45"/>
  <c r="EO30" i="41"/>
  <c r="BF313" i="45"/>
  <c r="BB448" i="42"/>
  <c r="BB176" i="42"/>
  <c r="BF276" i="45"/>
  <c r="BF374" i="45"/>
  <c r="BB67" i="42"/>
  <c r="GC10" i="45"/>
  <c r="BB320" i="42"/>
  <c r="BB866" i="42"/>
  <c r="BB342" i="42"/>
  <c r="BB782" i="42"/>
  <c r="BF323" i="45"/>
  <c r="BB214" i="42"/>
  <c r="BB169" i="42"/>
  <c r="FK25" i="45"/>
  <c r="EA8" i="45"/>
  <c r="FY3" i="42"/>
  <c r="BF431" i="45"/>
  <c r="BF127" i="45"/>
  <c r="BF140" i="45"/>
  <c r="GQ14" i="42"/>
  <c r="BF453" i="45"/>
  <c r="BF308" i="45"/>
  <c r="BF180" i="45"/>
  <c r="BB212" i="42"/>
  <c r="BF60" i="45"/>
  <c r="BB292" i="42"/>
  <c r="IA11" i="41"/>
  <c r="BB819" i="42"/>
  <c r="BF338" i="45"/>
  <c r="BB62" i="42"/>
  <c r="GC67" i="45"/>
  <c r="BB218" i="42"/>
  <c r="GQ5" i="42"/>
  <c r="GQ4" i="41"/>
  <c r="BF448" i="45"/>
  <c r="BF439" i="45"/>
  <c r="BB179" i="42"/>
  <c r="BB764" i="42"/>
  <c r="BF58" i="45"/>
  <c r="BF396" i="45"/>
  <c r="ES50" i="45"/>
  <c r="BF485" i="45"/>
  <c r="EA13" i="45"/>
  <c r="DG26" i="45"/>
  <c r="JK21" i="41"/>
  <c r="BB477" i="42"/>
  <c r="GC69" i="45"/>
  <c r="BB359" i="42"/>
  <c r="BF239" i="45"/>
  <c r="BB378" i="42"/>
  <c r="IA27" i="41"/>
  <c r="BB869" i="42"/>
  <c r="BB790" i="42"/>
  <c r="GQ6" i="42"/>
  <c r="BB215" i="42"/>
  <c r="IS11" i="41"/>
  <c r="FY28" i="41"/>
  <c r="DG13" i="45"/>
  <c r="BB796" i="42"/>
  <c r="BB828" i="42"/>
  <c r="BB786" i="42"/>
  <c r="BB870" i="42"/>
  <c r="BF383" i="45"/>
  <c r="BB174" i="42"/>
  <c r="EA50" i="45"/>
  <c r="ES27" i="45"/>
  <c r="BB611" i="42"/>
  <c r="BB576" i="42"/>
  <c r="EO9" i="41"/>
  <c r="DW29" i="41"/>
  <c r="BB225" i="42"/>
  <c r="BB795" i="42"/>
  <c r="BB904" i="42"/>
  <c r="BB860" i="42"/>
  <c r="BF500" i="45"/>
  <c r="BB456" i="42"/>
  <c r="BF202" i="45"/>
  <c r="ES76" i="45"/>
  <c r="BF430" i="45"/>
  <c r="BB334" i="42"/>
  <c r="BB523" i="42"/>
  <c r="EO25" i="41"/>
  <c r="EA21" i="45"/>
  <c r="GC62" i="45"/>
  <c r="BB408" i="42"/>
  <c r="BF272" i="45"/>
  <c r="EA17" i="45"/>
  <c r="IA5" i="42"/>
  <c r="BB255" i="42"/>
  <c r="CH12" i="45"/>
  <c r="BB842" i="42"/>
  <c r="BB366" i="42"/>
  <c r="DW10" i="41"/>
  <c r="DG89" i="45"/>
  <c r="BB142" i="42"/>
  <c r="BB526" i="42"/>
  <c r="BB872" i="42"/>
  <c r="DG67" i="45"/>
  <c r="BF207" i="45"/>
  <c r="GC25" i="45"/>
  <c r="FY27" i="41"/>
  <c r="BB550" i="42"/>
  <c r="BB618" i="42"/>
  <c r="BB777" i="42"/>
  <c r="BB193" i="42"/>
  <c r="JK17" i="41"/>
  <c r="BF45" i="45"/>
  <c r="BB895" i="42"/>
  <c r="BF342" i="45"/>
  <c r="ES12" i="45"/>
  <c r="FK78" i="45"/>
  <c r="BF328" i="45"/>
  <c r="EA93" i="45"/>
  <c r="BB228" i="42"/>
  <c r="EO14" i="41"/>
  <c r="BF152" i="45"/>
  <c r="BB427" i="42"/>
  <c r="FK43" i="45"/>
  <c r="BF199" i="45"/>
  <c r="BB420" i="42"/>
  <c r="BB363" i="42"/>
  <c r="BB909" i="42"/>
  <c r="EA68" i="45"/>
  <c r="FK36" i="45"/>
  <c r="BB322" i="42"/>
  <c r="BF57" i="45"/>
  <c r="BB276" i="42"/>
  <c r="BB757" i="42"/>
  <c r="EA91" i="45"/>
  <c r="BB12" i="42"/>
  <c r="EA76" i="45"/>
  <c r="BB316" i="42"/>
  <c r="BF498" i="45"/>
  <c r="BB804" i="42"/>
  <c r="BB594" i="42"/>
  <c r="FK65" i="45"/>
  <c r="BF157" i="45"/>
  <c r="FG8" i="41"/>
  <c r="BB196" i="42"/>
  <c r="ES53" i="45"/>
  <c r="BB19" i="42"/>
  <c r="BB284" i="42"/>
  <c r="BF387" i="45"/>
  <c r="BF444" i="45"/>
  <c r="HI22" i="42"/>
  <c r="BB502" i="42"/>
  <c r="GC34" i="45"/>
  <c r="BB814" i="42"/>
  <c r="BB303" i="42"/>
  <c r="FK12" i="45"/>
  <c r="BF19" i="45"/>
  <c r="BB846" i="42"/>
  <c r="BB711" i="42"/>
  <c r="CD12" i="41"/>
  <c r="BB217" i="42"/>
  <c r="FY16" i="41"/>
  <c r="GC12" i="45"/>
  <c r="DG23" i="45"/>
  <c r="GC89" i="45"/>
  <c r="BB40" i="42"/>
  <c r="BB166" i="42"/>
  <c r="BB696" i="42"/>
  <c r="BB198" i="42"/>
  <c r="BF479" i="45"/>
  <c r="DC16" i="42"/>
  <c r="BB232" i="42"/>
  <c r="BB3" i="42"/>
  <c r="BB47" i="42"/>
  <c r="BB944" i="42"/>
  <c r="BB840" i="42"/>
  <c r="IA20" i="41"/>
  <c r="BF358" i="45"/>
  <c r="BB732" i="42"/>
  <c r="BB249" i="42"/>
  <c r="ES10" i="45"/>
  <c r="BF454" i="45"/>
  <c r="BB410" i="42"/>
  <c r="ES68" i="45"/>
  <c r="BB402" i="42"/>
  <c r="BF319" i="45"/>
  <c r="EO8" i="41"/>
  <c r="EA27" i="45"/>
  <c r="CG12" i="42"/>
  <c r="FY5" i="42"/>
  <c r="BB310" i="42"/>
  <c r="FK81" i="45"/>
  <c r="BB930" i="42"/>
  <c r="BF186" i="45"/>
  <c r="BF256" i="45"/>
  <c r="BB336" i="42"/>
  <c r="DW4" i="42"/>
  <c r="BF266" i="45"/>
  <c r="BF133" i="45"/>
  <c r="BB718" i="42"/>
  <c r="BF148" i="45"/>
  <c r="JK6" i="41"/>
  <c r="BB204" i="42"/>
  <c r="GC43" i="45"/>
  <c r="FY25" i="41"/>
  <c r="HI28" i="41"/>
  <c r="ES16" i="45"/>
  <c r="DG19" i="45"/>
  <c r="BB70" i="42"/>
  <c r="BF168" i="45"/>
  <c r="FK6" i="45"/>
  <c r="FK60" i="45"/>
  <c r="BF228" i="45"/>
  <c r="BB144" i="42"/>
  <c r="BB354" i="42"/>
  <c r="BB885" i="42"/>
  <c r="BB671" i="42"/>
  <c r="BB30" i="42"/>
  <c r="BF332" i="45"/>
  <c r="GC31" i="45"/>
  <c r="BB90" i="42"/>
  <c r="BF359" i="45"/>
  <c r="BB504" i="42"/>
  <c r="IA29" i="41"/>
  <c r="GQ28" i="41"/>
  <c r="GQ22" i="41"/>
  <c r="CI78" i="41"/>
  <c r="BF52" i="45"/>
  <c r="GC20" i="45"/>
  <c r="GC80" i="45"/>
  <c r="FG26" i="41"/>
  <c r="BF131" i="45"/>
  <c r="BF519" i="45"/>
  <c r="CH8" i="45"/>
  <c r="CH18" i="45" s="1"/>
  <c r="BB755" i="42"/>
  <c r="EA23" i="45"/>
  <c r="FK50" i="45"/>
  <c r="BB257" i="42"/>
  <c r="ES33" i="45"/>
  <c r="EA34" i="45"/>
  <c r="GC94" i="45"/>
  <c r="BF137" i="45"/>
  <c r="DG59" i="45"/>
  <c r="BB57" i="42"/>
  <c r="DG68" i="45"/>
  <c r="BB104" i="42"/>
  <c r="BB501" i="42"/>
  <c r="BF17" i="45"/>
  <c r="BB145" i="42"/>
  <c r="BF193" i="45"/>
  <c r="BF59" i="45"/>
  <c r="BB549" i="42"/>
  <c r="BB588" i="42"/>
  <c r="BF61" i="45"/>
  <c r="BB655" i="42"/>
  <c r="BB2" i="42"/>
  <c r="HI17" i="41"/>
  <c r="BB636" i="42"/>
  <c r="EA9" i="45"/>
  <c r="BB405" i="42"/>
  <c r="HI18" i="41"/>
  <c r="BB742" i="42"/>
  <c r="FK75" i="45"/>
  <c r="BF76" i="45"/>
  <c r="BB164" i="42"/>
  <c r="ES26" i="45"/>
  <c r="BF436" i="45"/>
  <c r="ES71" i="45"/>
  <c r="EA67" i="45"/>
  <c r="EO17" i="41"/>
  <c r="EA90" i="45"/>
  <c r="DG85" i="45"/>
  <c r="DC27" i="41"/>
  <c r="EA14" i="45"/>
  <c r="BF464" i="45"/>
  <c r="BB841" i="42"/>
  <c r="BF84" i="45"/>
  <c r="BF74" i="45"/>
  <c r="DG84" i="45"/>
  <c r="EA29" i="45"/>
  <c r="EA86" i="45"/>
  <c r="BB784" i="42"/>
  <c r="ES21" i="45"/>
  <c r="BB43" i="42"/>
  <c r="DW26" i="41"/>
  <c r="GC63" i="45"/>
  <c r="BB511" i="42"/>
  <c r="BF465" i="45"/>
  <c r="BB291" i="42"/>
  <c r="GC92" i="45"/>
  <c r="BB462" i="42"/>
  <c r="BB912" i="42"/>
  <c r="BB837" i="42"/>
  <c r="CI78" i="42"/>
  <c r="FY15" i="41"/>
  <c r="BF172" i="45"/>
  <c r="BB538" i="42"/>
  <c r="EA20" i="45"/>
  <c r="BB186" i="42"/>
  <c r="BB53" i="42"/>
  <c r="DC19" i="41"/>
  <c r="DC9" i="41"/>
  <c r="GC42" i="45"/>
  <c r="BB713" i="42"/>
  <c r="DW25" i="41"/>
  <c r="FK9" i="45"/>
  <c r="CK8" i="45"/>
  <c r="CK18" i="45" s="1"/>
  <c r="BF218" i="45"/>
  <c r="BB557" i="42"/>
  <c r="GC52" i="45"/>
  <c r="BB597" i="42"/>
  <c r="BF5" i="45"/>
  <c r="FK22" i="45"/>
  <c r="BF35" i="45"/>
  <c r="DG90" i="45"/>
  <c r="BB604" i="42"/>
  <c r="BF352" i="45"/>
  <c r="BF345" i="45"/>
  <c r="BB487" i="42"/>
  <c r="GQ27" i="41"/>
  <c r="BF385" i="45"/>
  <c r="BB351" i="42"/>
  <c r="ES44" i="45"/>
  <c r="BB555" i="42"/>
  <c r="BF75" i="45"/>
  <c r="FG20" i="41"/>
  <c r="BB493" i="42"/>
  <c r="BB799" i="42"/>
  <c r="BB806" i="42"/>
  <c r="EO27" i="41"/>
  <c r="BB847" i="42"/>
  <c r="BF20" i="45"/>
  <c r="ES60" i="45"/>
  <c r="BB72" i="42"/>
  <c r="BB293" i="42"/>
  <c r="ES78" i="45"/>
  <c r="DG94" i="45"/>
  <c r="BF240" i="45"/>
  <c r="BB280" i="42"/>
  <c r="BB159" i="42"/>
  <c r="BB175" i="42"/>
  <c r="BB161" i="42"/>
  <c r="BB788" i="42"/>
  <c r="BB617" i="42"/>
  <c r="BB849" i="42"/>
  <c r="CG12" i="41"/>
  <c r="BB25" i="42"/>
  <c r="BB721" i="42"/>
  <c r="GC40" i="45"/>
  <c r="BB127" i="42"/>
  <c r="GC88" i="45"/>
  <c r="ES32" i="45"/>
  <c r="BB190" i="42"/>
  <c r="BB9" i="42"/>
  <c r="BB388" i="42"/>
  <c r="BB138" i="42"/>
  <c r="BB654" i="42"/>
  <c r="BF410" i="45"/>
  <c r="BF429" i="45"/>
  <c r="BF466" i="45"/>
  <c r="DW3" i="42"/>
  <c r="GC4" i="45"/>
  <c r="BB637" i="42"/>
  <c r="FK26" i="45"/>
  <c r="BF425" i="45"/>
  <c r="FG22" i="41"/>
  <c r="BB248" i="42"/>
  <c r="BB656" i="42"/>
  <c r="BF32" i="45"/>
  <c r="GC5" i="45"/>
  <c r="BF246" i="45"/>
  <c r="BF299" i="45"/>
  <c r="BB699" i="42"/>
  <c r="BB660" i="42"/>
  <c r="BF181" i="45"/>
  <c r="DG72" i="45"/>
  <c r="ES56" i="45"/>
  <c r="BF407" i="45"/>
  <c r="BB920" i="42"/>
  <c r="JK27" i="41"/>
  <c r="GC79" i="45"/>
  <c r="ES61" i="45"/>
  <c r="BB519" i="42"/>
  <c r="GC82" i="45"/>
  <c r="BB69" i="42"/>
  <c r="BF255" i="45"/>
  <c r="EA72" i="45"/>
  <c r="BB349" i="42"/>
  <c r="BF250" i="45"/>
  <c r="BB710" i="42"/>
  <c r="BB422" i="42"/>
  <c r="BF512" i="45"/>
  <c r="BB705" i="42"/>
  <c r="BF21" i="45"/>
  <c r="E312" i="40"/>
  <c r="BF38" i="45"/>
  <c r="EA94" i="45"/>
  <c r="IA8" i="41"/>
  <c r="FG29" i="41"/>
  <c r="BB270" i="42"/>
  <c r="BF472" i="45"/>
  <c r="GQ18" i="41"/>
  <c r="BF13" i="45"/>
  <c r="BF376" i="45"/>
  <c r="BF408" i="45"/>
  <c r="BB668" i="42"/>
  <c r="BB536" i="42"/>
  <c r="BB649" i="42"/>
  <c r="DC22" i="41"/>
  <c r="BF170" i="45"/>
  <c r="BF187" i="45"/>
  <c r="BB587" i="42"/>
  <c r="BB545" i="42"/>
  <c r="BB834" i="42"/>
  <c r="GQ25" i="41"/>
  <c r="DG15" i="45"/>
  <c r="BF399" i="45"/>
  <c r="ES35" i="45"/>
  <c r="BF82" i="45"/>
  <c r="BB471" i="42"/>
  <c r="BB230" i="42"/>
  <c r="BB516" i="42"/>
  <c r="BF424" i="45"/>
  <c r="GC14" i="45"/>
  <c r="IA26" i="41"/>
  <c r="ES25" i="45"/>
  <c r="BB715" i="42"/>
  <c r="ES11" i="45"/>
  <c r="BB260" i="42"/>
  <c r="BB798" i="42"/>
  <c r="BB621" i="42"/>
  <c r="BF475" i="45"/>
  <c r="BB783" i="42"/>
  <c r="BF194" i="45"/>
  <c r="BB500" i="42"/>
  <c r="BB54" i="42"/>
  <c r="DG79" i="45"/>
  <c r="BF468" i="45"/>
  <c r="BB838" i="42"/>
  <c r="BB466" i="42"/>
  <c r="IA15" i="41"/>
  <c r="BF174" i="45"/>
  <c r="BF504" i="45"/>
  <c r="BB288" i="42"/>
  <c r="GC36" i="45"/>
  <c r="BB596" i="42"/>
  <c r="BB445" i="42"/>
  <c r="BF301" i="45"/>
  <c r="GQ9" i="41"/>
  <c r="DG22" i="45"/>
  <c r="GC23" i="45"/>
  <c r="DG83" i="45"/>
  <c r="BB911" i="42"/>
  <c r="HI8" i="42"/>
  <c r="BF496" i="45"/>
  <c r="DW14" i="41"/>
  <c r="BB852" i="42"/>
  <c r="BF321" i="45"/>
  <c r="BF507" i="45"/>
  <c r="GC73" i="45"/>
  <c r="EA74" i="45"/>
  <c r="BB591" i="42"/>
  <c r="BB219" i="42"/>
  <c r="BB379" i="42"/>
  <c r="IA13" i="41"/>
  <c r="FY30" i="41"/>
  <c r="BB831" i="42"/>
  <c r="FK68" i="45"/>
  <c r="BF161" i="45"/>
  <c r="JK5" i="41"/>
  <c r="BF258" i="45"/>
  <c r="BF37" i="45"/>
  <c r="BB773" i="42"/>
  <c r="BB319" i="42"/>
  <c r="BB874" i="42"/>
  <c r="BF471" i="45"/>
  <c r="BF341" i="45"/>
  <c r="GQ29" i="41"/>
  <c r="BF503" i="45"/>
  <c r="BF102" i="45"/>
  <c r="BF249" i="45"/>
  <c r="BB109" i="42"/>
  <c r="BB760" i="42"/>
  <c r="DG29" i="45"/>
  <c r="EA84" i="45"/>
  <c r="BB121" i="42"/>
  <c r="BB741" i="42"/>
  <c r="BB348" i="42"/>
  <c r="BB125" i="42"/>
  <c r="BF135" i="45"/>
  <c r="DW27" i="41"/>
  <c r="BB823" i="42"/>
  <c r="DG8" i="45"/>
  <c r="BB535" i="42"/>
  <c r="BF411" i="45"/>
  <c r="BB489" i="42"/>
  <c r="BF182" i="45"/>
  <c r="BF235" i="45"/>
  <c r="BF80" i="45"/>
  <c r="EA81" i="45"/>
  <c r="BF363" i="45"/>
  <c r="BF114" i="45"/>
  <c r="BB524" i="42"/>
  <c r="BB781" i="42"/>
  <c r="FK70" i="45"/>
  <c r="DC5" i="41"/>
  <c r="BF136" i="45"/>
  <c r="BF318" i="45"/>
  <c r="DG92" i="45"/>
  <c r="BB640" i="42"/>
  <c r="BB663" i="42"/>
  <c r="BB943" i="42"/>
  <c r="ES46" i="45"/>
  <c r="BB107" i="42"/>
  <c r="BB492" i="42"/>
  <c r="BB418" i="42"/>
  <c r="DG93" i="45"/>
  <c r="BB243" i="42"/>
  <c r="BB110" i="42"/>
  <c r="BB146" i="42"/>
  <c r="GC50" i="45"/>
  <c r="EA6" i="45"/>
  <c r="GQ18" i="42"/>
  <c r="BF120" i="45"/>
  <c r="BF89" i="45"/>
  <c r="EA62" i="45"/>
  <c r="BB301" i="42"/>
  <c r="BF68" i="45"/>
  <c r="BF490" i="45"/>
  <c r="BB633" i="42"/>
  <c r="EO12" i="41"/>
  <c r="BB150" i="42"/>
  <c r="BB403" i="42"/>
  <c r="BB865" i="42"/>
  <c r="EA41" i="45"/>
  <c r="BB512" i="42"/>
  <c r="BB424" i="42"/>
  <c r="BB507" i="42"/>
  <c r="BF65" i="45"/>
  <c r="BF442" i="45"/>
  <c r="BF433" i="45"/>
  <c r="ES36" i="45"/>
  <c r="CI77" i="41"/>
  <c r="BB825" i="42"/>
  <c r="BF244" i="45"/>
  <c r="BB686" i="42"/>
  <c r="FK54" i="45"/>
  <c r="BB100" i="42"/>
  <c r="BB41" i="42"/>
  <c r="BF356" i="45"/>
  <c r="FK40" i="45"/>
  <c r="BF189" i="45"/>
  <c r="GC3" i="45"/>
  <c r="DC11" i="41"/>
  <c r="FG19" i="41"/>
  <c r="BB878" i="42"/>
  <c r="BF434" i="45"/>
  <c r="BB743" i="42"/>
  <c r="BB854" i="42"/>
  <c r="BF253" i="45"/>
  <c r="BB313" i="42"/>
  <c r="BB171" i="42"/>
  <c r="BB908" i="42"/>
  <c r="BB805" i="42"/>
  <c r="BB762" i="42"/>
  <c r="ES72" i="45"/>
  <c r="BB177" i="42"/>
  <c r="FG23" i="41"/>
  <c r="EO4" i="42"/>
  <c r="FY8" i="41"/>
  <c r="DW23" i="41"/>
  <c r="BB187" i="42"/>
  <c r="DM6" i="45"/>
  <c r="EO19" i="41"/>
  <c r="BF247" i="45"/>
  <c r="BB648" i="42"/>
  <c r="BB613" i="42"/>
  <c r="BF126" i="45"/>
  <c r="BB900" i="42"/>
  <c r="GC17" i="45"/>
  <c r="BF213" i="45"/>
  <c r="FK64" i="45"/>
  <c r="DG18" i="45"/>
  <c r="IS20" i="41"/>
  <c r="FK48" i="45"/>
  <c r="FK59" i="45"/>
  <c r="GQ20" i="42"/>
  <c r="DG64" i="45"/>
  <c r="BB393" i="42"/>
  <c r="DC4" i="42"/>
  <c r="BF386" i="45"/>
  <c r="BB400" i="42"/>
  <c r="FK52" i="45"/>
  <c r="CJ8" i="45"/>
  <c r="CJ18" i="45" s="1"/>
  <c r="BB481" i="42"/>
  <c r="BB75" i="42"/>
  <c r="BB71" i="42"/>
  <c r="BB148" i="42"/>
  <c r="BB332" i="42"/>
  <c r="GC59" i="45"/>
  <c r="BB199" i="42"/>
  <c r="EA10" i="45"/>
  <c r="BF177" i="45"/>
  <c r="BB706" i="42"/>
  <c r="BF97" i="45"/>
  <c r="DW22" i="41"/>
  <c r="BF165" i="45"/>
  <c r="BB374" i="42"/>
  <c r="EO5" i="42"/>
  <c r="BB712" i="42"/>
  <c r="BB155" i="42"/>
  <c r="BB884" i="42"/>
  <c r="BB197" i="42"/>
  <c r="BB91" i="42"/>
  <c r="BB700" i="42"/>
  <c r="BB936" i="42"/>
  <c r="FY12" i="41"/>
  <c r="DG41" i="45"/>
  <c r="BB569" i="42"/>
  <c r="BF90" i="45"/>
  <c r="GQ17" i="42"/>
  <c r="BF461" i="45"/>
  <c r="BF16" i="45"/>
  <c r="BB905" i="42"/>
  <c r="BB624" i="42"/>
  <c r="BB209" i="42"/>
  <c r="BB918" i="42"/>
  <c r="BF375" i="45"/>
  <c r="BB51" i="42"/>
  <c r="BF121" i="45"/>
  <c r="HI24" i="42"/>
  <c r="BB389" i="42"/>
  <c r="BB343" i="42"/>
  <c r="BF440" i="45"/>
  <c r="BB499" i="42"/>
  <c r="BB687" i="42"/>
  <c r="BF145" i="45"/>
  <c r="EA49" i="45"/>
  <c r="BB29" i="42"/>
  <c r="GC93" i="45"/>
  <c r="BB503" i="42"/>
  <c r="GC27" i="45"/>
  <c r="BF508" i="45"/>
  <c r="DG17" i="45"/>
  <c r="ES47" i="45"/>
  <c r="IS3" i="41"/>
  <c r="BB396" i="42"/>
  <c r="BF384" i="45"/>
  <c r="BF441" i="45"/>
  <c r="HI10" i="42"/>
  <c r="BF347" i="45"/>
  <c r="BF146" i="45"/>
  <c r="BF312" i="45"/>
  <c r="BB748" i="42"/>
  <c r="BB386" i="42"/>
  <c r="FK55" i="45"/>
  <c r="BF488" i="45"/>
  <c r="BB318" i="42"/>
  <c r="HI9" i="41"/>
  <c r="DG77" i="45"/>
  <c r="BB412" i="42"/>
  <c r="FG28" i="41"/>
  <c r="BB747" i="42"/>
  <c r="ES74" i="45"/>
  <c r="GC47" i="45"/>
  <c r="BB328" i="42"/>
  <c r="BB450" i="42"/>
  <c r="BB463" i="42"/>
  <c r="FK27" i="45"/>
  <c r="BF28" i="45"/>
  <c r="EA7" i="45"/>
  <c r="BB491" i="42"/>
  <c r="BB540" i="42"/>
  <c r="BB676" i="42"/>
  <c r="BF36" i="45"/>
  <c r="GC22" i="45"/>
  <c r="BB931" i="42"/>
  <c r="BB168" i="42"/>
  <c r="BF211" i="45"/>
  <c r="FG27" i="41"/>
  <c r="ES79" i="45"/>
  <c r="IS27" i="41"/>
  <c r="BF267" i="45"/>
  <c r="GC29" i="45"/>
  <c r="BF64" i="45"/>
  <c r="BB182" i="42"/>
  <c r="BB238" i="42"/>
  <c r="BB99" i="42"/>
  <c r="CD84" i="42" s="1" a="1"/>
  <c r="CD84" i="42" s="1"/>
  <c r="BF158" i="45"/>
  <c r="FK46" i="45"/>
  <c r="GC68" i="45"/>
  <c r="DC23" i="41"/>
  <c r="BF156" i="45"/>
  <c r="BF12" i="45"/>
  <c r="DG9" i="45"/>
  <c r="HI29" i="41"/>
  <c r="HI18" i="42"/>
  <c r="BF400" i="45"/>
  <c r="BB312" i="42"/>
  <c r="BB867" i="42"/>
  <c r="BB584" i="42"/>
  <c r="JK8" i="41"/>
  <c r="DG39" i="45"/>
  <c r="FK71" i="45"/>
  <c r="HI23" i="41"/>
  <c r="DC30" i="41"/>
  <c r="EA28" i="45"/>
  <c r="BB698" i="42"/>
  <c r="BB529" i="42"/>
  <c r="BF91" i="45"/>
  <c r="BB939" i="42"/>
  <c r="HI14" i="41"/>
  <c r="BB630" i="42"/>
  <c r="BB600" i="42"/>
  <c r="BF188" i="45"/>
  <c r="BF282" i="45"/>
  <c r="BB89" i="42"/>
  <c r="BF14" i="45"/>
  <c r="BF355" i="45"/>
  <c r="GC83" i="45"/>
  <c r="BB685" i="42"/>
  <c r="DG82" i="45"/>
  <c r="BF116" i="45"/>
  <c r="BB553" i="42"/>
  <c r="BB39" i="42"/>
  <c r="ES58" i="45"/>
  <c r="IA7" i="42"/>
  <c r="GC39" i="45"/>
  <c r="FG3" i="42"/>
  <c r="BB898" i="42"/>
  <c r="BF288" i="45"/>
  <c r="EA26" i="45"/>
  <c r="BB598" i="42"/>
  <c r="BF325" i="45"/>
  <c r="EA60" i="45"/>
  <c r="BF224" i="45"/>
  <c r="BB294" i="42"/>
  <c r="EO13" i="41"/>
  <c r="BB433" i="42"/>
  <c r="FY3" i="41"/>
  <c r="EA59" i="45"/>
  <c r="BB60" i="42"/>
  <c r="BF78" i="45"/>
  <c r="BB346" i="42"/>
  <c r="BB223" i="42"/>
  <c r="BF49" i="45"/>
  <c r="CL8" i="45"/>
  <c r="CL18" i="45" s="1"/>
  <c r="BF107" i="45"/>
  <c r="BB68" i="42"/>
  <c r="BB926" i="42"/>
  <c r="DG25" i="45"/>
  <c r="BF463" i="45"/>
  <c r="BB134" i="42"/>
  <c r="BB646" i="42"/>
  <c r="GQ17" i="41"/>
  <c r="BF377" i="45"/>
  <c r="HI15" i="42"/>
  <c r="IS17" i="41"/>
  <c r="CI80" i="41"/>
  <c r="EA44" i="45"/>
  <c r="BB571" i="42"/>
  <c r="FY7" i="41"/>
  <c r="BB188" i="42"/>
  <c r="BB86" i="42"/>
  <c r="BB935" i="42"/>
  <c r="DG50" i="45"/>
  <c r="BF343" i="45"/>
  <c r="BB581" i="42"/>
  <c r="BB585" i="42"/>
  <c r="BB84" i="42"/>
  <c r="BF460" i="45"/>
  <c r="IA12" i="41"/>
  <c r="BF476" i="45"/>
  <c r="BB391" i="42"/>
  <c r="BB87" i="42"/>
  <c r="FY24" i="41"/>
  <c r="ES55" i="45"/>
  <c r="BB103" i="42"/>
  <c r="EO28" i="41"/>
  <c r="BB694" i="42"/>
  <c r="DW15" i="41"/>
  <c r="BF106" i="45"/>
  <c r="GQ10" i="41"/>
  <c r="BB763" i="42"/>
  <c r="BB453" i="42"/>
  <c r="BB192" i="42"/>
  <c r="BF392" i="45"/>
  <c r="BB451" i="42"/>
  <c r="BB827" i="42"/>
  <c r="BF96" i="45"/>
  <c r="HI19" i="42"/>
  <c r="FK44" i="45"/>
  <c r="FY19" i="41"/>
  <c r="IS9" i="41"/>
  <c r="GC53" i="45"/>
  <c r="CF12" i="41"/>
  <c r="FK39" i="45"/>
  <c r="DG12" i="45"/>
  <c r="BB73" i="42"/>
  <c r="BF252" i="45"/>
  <c r="BF206" i="45"/>
  <c r="HI25" i="42"/>
  <c r="BF85" i="45"/>
  <c r="DG28" i="45"/>
  <c r="BB779" i="42"/>
  <c r="DC13" i="42"/>
  <c r="BB457" i="42"/>
  <c r="BF195" i="45"/>
  <c r="BF142" i="45"/>
  <c r="BB752" i="42"/>
  <c r="ES65" i="45"/>
  <c r="FK73" i="45"/>
  <c r="BF8" i="45"/>
  <c r="BB520" i="42"/>
  <c r="DC8" i="42"/>
  <c r="BF79" i="45"/>
  <c r="BF327" i="45"/>
  <c r="BF48" i="45"/>
  <c r="BB352" i="42"/>
  <c r="ES4" i="45"/>
  <c r="EY4" i="45" s="1"/>
  <c r="CJ6" i="45" s="1" a="1"/>
  <c r="CJ6" i="45" s="1"/>
  <c r="CJ19" i="45" s="1"/>
  <c r="BB517" i="42"/>
  <c r="GQ3" i="41"/>
  <c r="IA17" i="41"/>
  <c r="IS18" i="41"/>
  <c r="BB634" i="42"/>
  <c r="BB66" i="42"/>
  <c r="BB658" i="42"/>
  <c r="BB226" i="42"/>
  <c r="JK18" i="41"/>
  <c r="BB880" i="42"/>
  <c r="BF128" i="45"/>
  <c r="BB123" i="42"/>
  <c r="BF111" i="45"/>
  <c r="GC66" i="45"/>
  <c r="BB480" i="42"/>
  <c r="EA47" i="45"/>
  <c r="BF509" i="45"/>
  <c r="BB411" i="42"/>
  <c r="BB44" i="42"/>
  <c r="BB478" i="42"/>
  <c r="BF71" i="45"/>
  <c r="ES23" i="45"/>
  <c r="BF474" i="45"/>
  <c r="BB372" i="42"/>
  <c r="BB102" i="42"/>
  <c r="EA36" i="45"/>
  <c r="BB548" i="42"/>
  <c r="BF226" i="45"/>
  <c r="BB592" i="42"/>
  <c r="BB662" i="42"/>
  <c r="BB74" i="42"/>
  <c r="BF190" i="45"/>
  <c r="BF449" i="45"/>
  <c r="BB461" i="42"/>
  <c r="DW5" i="41"/>
  <c r="DG71" i="45"/>
  <c r="EA83" i="45"/>
  <c r="EA73" i="45"/>
  <c r="BB629" i="42"/>
  <c r="BB399" i="42"/>
  <c r="FG6" i="42"/>
  <c r="BB717" i="42"/>
  <c r="CK12" i="45"/>
  <c r="DW11" i="41"/>
  <c r="DG54" i="45"/>
  <c r="BF88" i="45"/>
  <c r="BF47" i="45"/>
  <c r="BF284" i="45"/>
  <c r="BB826" i="42"/>
  <c r="BB645" i="42"/>
  <c r="BB871" i="42"/>
  <c r="BF277" i="45"/>
  <c r="DC15" i="41"/>
  <c r="BF369" i="45"/>
  <c r="BB13" i="42"/>
  <c r="BF53" i="45"/>
  <c r="GC6" i="45"/>
  <c r="BB808" i="42"/>
  <c r="BB277" i="42"/>
  <c r="BB325" i="42"/>
  <c r="BB278" i="42"/>
  <c r="BB426" i="42"/>
  <c r="BF169" i="45"/>
  <c r="DC12" i="41"/>
  <c r="DG63" i="45"/>
  <c r="BB380" i="42"/>
  <c r="BB883" i="42"/>
  <c r="BF264" i="45"/>
  <c r="IA14" i="41"/>
  <c r="EA42" i="45"/>
  <c r="DW18" i="41"/>
  <c r="EA51" i="45"/>
  <c r="BF373" i="45"/>
  <c r="BB390" i="42"/>
  <c r="BB143" i="42"/>
  <c r="BB832" i="42"/>
  <c r="DW9" i="41"/>
  <c r="BF435" i="45"/>
  <c r="BF365" i="45"/>
  <c r="BB80" i="42"/>
  <c r="BB295" i="42"/>
  <c r="BB726" i="42"/>
  <c r="BB444" i="42"/>
  <c r="BB180" i="42"/>
  <c r="BF437" i="45"/>
  <c r="IS13" i="41"/>
  <c r="DW6" i="42"/>
  <c r="ES62" i="45"/>
  <c r="BB194" i="42"/>
  <c r="BB34" i="42"/>
  <c r="JK15" i="41"/>
  <c r="BB889" i="42"/>
  <c r="BF405" i="45"/>
  <c r="DG46" i="45"/>
  <c r="BF151" i="45"/>
  <c r="BB793" i="42"/>
  <c r="DG74" i="45"/>
  <c r="BB474" i="42"/>
  <c r="DG56" i="45"/>
  <c r="BF281" i="45"/>
  <c r="GC51" i="45"/>
  <c r="GC32" i="45"/>
  <c r="ES48" i="45"/>
  <c r="FK37" i="45"/>
  <c r="BB745" i="42"/>
  <c r="DG49" i="45"/>
  <c r="EA75" i="45"/>
  <c r="BF56" i="45"/>
  <c r="DW13" i="41"/>
  <c r="DG75" i="45"/>
  <c r="DG87" i="45"/>
  <c r="DC17" i="42"/>
  <c r="IA18" i="41"/>
  <c r="BB638" i="42"/>
  <c r="BB797" i="42"/>
  <c r="HI14" i="42"/>
  <c r="BF315" i="45"/>
  <c r="BB35" i="42"/>
  <c r="BF458" i="45"/>
  <c r="HI3" i="41"/>
  <c r="BB221" i="42"/>
  <c r="BB315" i="42"/>
  <c r="FG30" i="41"/>
  <c r="BB677" i="42"/>
  <c r="BB876" i="42"/>
  <c r="BB353" i="42"/>
  <c r="IS16" i="41"/>
  <c r="BF159" i="45"/>
  <c r="FG5" i="42"/>
  <c r="GC44" i="45"/>
  <c r="DG73" i="45"/>
  <c r="BB653" i="42"/>
  <c r="EA11" i="45"/>
  <c r="BB556" i="42"/>
  <c r="GC85" i="45"/>
  <c r="FG5" i="41"/>
  <c r="BF237" i="45"/>
  <c r="BB364" i="42"/>
  <c r="BB93" i="42"/>
  <c r="BB485" i="42"/>
  <c r="ES39" i="45"/>
  <c r="GQ16" i="41"/>
  <c r="HI16" i="41"/>
  <c r="CE12" i="41"/>
  <c r="EA5" i="45"/>
  <c r="BF353" i="45"/>
  <c r="BB792" i="42"/>
  <c r="BB447" i="42"/>
  <c r="FK32" i="45"/>
  <c r="FK7" i="45"/>
  <c r="EA45" i="45"/>
  <c r="DC15" i="42"/>
  <c r="HI20" i="42"/>
  <c r="BB688" i="42"/>
  <c r="BB851" i="42"/>
  <c r="BF456" i="45"/>
  <c r="BF248" i="45"/>
  <c r="BF340" i="45"/>
  <c r="BF278" i="45"/>
  <c r="BB395" i="42"/>
  <c r="BB409" i="42"/>
  <c r="FY4" i="41"/>
  <c r="ES37" i="45"/>
  <c r="BB229" i="42"/>
  <c r="BB415" i="42"/>
  <c r="BB901" i="42"/>
  <c r="BB927" i="42"/>
  <c r="BF297" i="45"/>
  <c r="BF302" i="45"/>
  <c r="BB683" i="42"/>
  <c r="BB126" i="42"/>
  <c r="FK77" i="45"/>
  <c r="BB139" i="42"/>
  <c r="JK19" i="41"/>
  <c r="FK69" i="45"/>
  <c r="BB329" i="42"/>
  <c r="GC87" i="45"/>
  <c r="BB201" i="42"/>
  <c r="IS14" i="41"/>
  <c r="BF33" i="45"/>
  <c r="BF506" i="45"/>
  <c r="BB108" i="42"/>
  <c r="GC86" i="45"/>
  <c r="GC46" i="45"/>
  <c r="GC84" i="45"/>
  <c r="HI6" i="42"/>
  <c r="BF395" i="45"/>
  <c r="GC24" i="45"/>
  <c r="HI4" i="42"/>
  <c r="BB894" i="42"/>
  <c r="DG16" i="45"/>
  <c r="BF390" i="45"/>
  <c r="BB916" i="42"/>
  <c r="BB674" i="42"/>
  <c r="BF305" i="45"/>
  <c r="EA43" i="45"/>
  <c r="BF217" i="45"/>
  <c r="BB789" i="42"/>
  <c r="FK72" i="45"/>
  <c r="HI24" i="41"/>
  <c r="BB812" i="42"/>
  <c r="BB817" i="42"/>
  <c r="BB725" i="42"/>
  <c r="BB205" i="42"/>
  <c r="BF330" i="45"/>
  <c r="CI79" i="42"/>
  <c r="HI4" i="41"/>
  <c r="BF473" i="45"/>
  <c r="DG66" i="45"/>
  <c r="GC64" i="45"/>
  <c r="GC28" i="45"/>
  <c r="BB208" i="42"/>
  <c r="BF422" i="45"/>
  <c r="BF27" i="45"/>
  <c r="BF153" i="45"/>
  <c r="BF200" i="45"/>
  <c r="BF215" i="45"/>
  <c r="EA48" i="45"/>
  <c r="EA33" i="45"/>
  <c r="BF101" i="45"/>
  <c r="BB744" i="42"/>
  <c r="BF360" i="45"/>
  <c r="BB137" i="42"/>
  <c r="BB267" i="42"/>
  <c r="ES45" i="45"/>
  <c r="DW3" i="41"/>
  <c r="BB237" i="42"/>
  <c r="BB902" i="42"/>
  <c r="BF285" i="45"/>
  <c r="BF310" i="45"/>
  <c r="BF77" i="45"/>
  <c r="DG76" i="45"/>
  <c r="BB266" i="42"/>
  <c r="BB365" i="42"/>
  <c r="BF292" i="45"/>
  <c r="BF229" i="45"/>
  <c r="BB843" i="42"/>
  <c r="BB620" i="42"/>
  <c r="BB756" i="42"/>
  <c r="BF41" i="45"/>
  <c r="BB821" i="42"/>
  <c r="BF164" i="45"/>
  <c r="DG95" i="45"/>
  <c r="BB339" i="42"/>
  <c r="BB657" i="42"/>
  <c r="BB11" i="42"/>
  <c r="BB848" i="42"/>
  <c r="BB701" i="42"/>
  <c r="FG4" i="42"/>
  <c r="BB250" i="42"/>
  <c r="IA30" i="41"/>
  <c r="BB574" i="42"/>
  <c r="BB770" i="42"/>
  <c r="DG78" i="45"/>
  <c r="BB33" i="42"/>
  <c r="ES14" i="45"/>
  <c r="BF108" i="45"/>
  <c r="BB435" i="42"/>
  <c r="DC16" i="41"/>
  <c r="EA38" i="45"/>
  <c r="FK61" i="45"/>
  <c r="BF366" i="45"/>
  <c r="FK29" i="45"/>
  <c r="BF489" i="45"/>
  <c r="FK79" i="45"/>
  <c r="BB586" i="42"/>
  <c r="IA9" i="41"/>
  <c r="DG14" i="45"/>
  <c r="BB275" i="42"/>
  <c r="BB211" i="42"/>
  <c r="DG42" i="45"/>
  <c r="BB839" i="42"/>
  <c r="DG58" i="45"/>
  <c r="BB769" i="42"/>
  <c r="BB727" i="42"/>
  <c r="BB335" i="42"/>
  <c r="BB172" i="42"/>
  <c r="BB612" i="42"/>
  <c r="FQ6" i="45"/>
  <c r="BB737" i="42"/>
  <c r="BF66" i="45"/>
  <c r="BF309" i="45"/>
  <c r="DG7" i="45"/>
  <c r="GC54" i="45"/>
  <c r="FK74" i="45"/>
  <c r="GC49" i="45"/>
  <c r="BB383" i="42"/>
  <c r="EA80" i="45"/>
  <c r="BF154" i="45"/>
  <c r="BF117" i="45"/>
  <c r="ES8" i="45"/>
  <c r="BF322" i="45"/>
  <c r="HI7" i="41"/>
  <c r="BB8" i="42"/>
  <c r="BB265" i="42"/>
  <c r="BB452" i="42"/>
  <c r="BF67" i="45"/>
  <c r="BF300" i="45"/>
  <c r="BF94" i="45"/>
  <c r="BB55" i="42"/>
  <c r="FK35" i="45"/>
  <c r="IS21" i="41"/>
  <c r="BB423" i="42"/>
  <c r="BB419" i="42"/>
  <c r="BB413" i="42"/>
  <c r="ES19" i="45"/>
  <c r="BB136" i="42"/>
  <c r="BB887" i="42"/>
  <c r="JK10" i="41"/>
  <c r="DC17" i="41"/>
  <c r="BF279" i="45"/>
  <c r="DW4" i="41"/>
  <c r="FK66" i="45"/>
  <c r="DG81" i="45"/>
  <c r="EA54" i="45"/>
  <c r="BF46" i="45"/>
  <c r="GC60" i="45"/>
  <c r="HI12" i="42"/>
  <c r="GQ14" i="41"/>
  <c r="DG11" i="45"/>
  <c r="BB593" i="42"/>
  <c r="BB281" i="42"/>
  <c r="BF518" i="45"/>
  <c r="BB780" i="42"/>
  <c r="BF2" i="45"/>
  <c r="BB48" i="42"/>
  <c r="HI11" i="41"/>
  <c r="DG65" i="45"/>
  <c r="BB16" i="42"/>
  <c r="BF183" i="45"/>
  <c r="BB682" i="42"/>
  <c r="EY6" i="45"/>
  <c r="BF236" i="45"/>
  <c r="BF450" i="45"/>
  <c r="BB794" i="42"/>
  <c r="BF457" i="45"/>
  <c r="BB271" i="42"/>
  <c r="BB632" i="42"/>
  <c r="EA25" i="45"/>
  <c r="BB844" i="42"/>
  <c r="BB479" i="42"/>
  <c r="GQ23" i="41"/>
  <c r="BB673" i="42"/>
  <c r="ES73" i="45"/>
  <c r="BF484" i="45"/>
  <c r="BB716" i="42"/>
  <c r="BF261" i="45"/>
  <c r="BF251" i="45"/>
  <c r="GC16" i="45"/>
  <c r="BF298" i="45"/>
  <c r="IS28" i="41"/>
  <c r="BB820" i="42"/>
  <c r="BB469" i="42"/>
  <c r="BB476" i="42"/>
  <c r="FY21" i="41"/>
  <c r="DG27" i="45"/>
  <c r="BB774" i="42"/>
  <c r="FK17" i="45"/>
  <c r="BF93" i="45"/>
  <c r="ES15" i="45"/>
  <c r="BB811" i="42"/>
  <c r="BF438" i="45"/>
  <c r="DG24" i="45"/>
  <c r="BB314" i="42"/>
  <c r="FY22" i="41"/>
  <c r="DC8" i="41"/>
  <c r="BB92" i="42"/>
  <c r="GQ26" i="41"/>
  <c r="ES51" i="45"/>
  <c r="BF234" i="45"/>
  <c r="BF209" i="45"/>
  <c r="BB467" i="42"/>
  <c r="GC30" i="45"/>
  <c r="BB551" i="42"/>
  <c r="BB772" i="42"/>
  <c r="BB850" i="42"/>
  <c r="DG48" i="45"/>
  <c r="GC18" i="45"/>
  <c r="IA22" i="41"/>
  <c r="BB279" i="42"/>
  <c r="BB191" i="42"/>
  <c r="BF402" i="45"/>
  <c r="EA39" i="45"/>
  <c r="BB728" i="42"/>
  <c r="BB113" i="42"/>
  <c r="BB829" i="42"/>
  <c r="ES64" i="45"/>
  <c r="BB768" i="42"/>
  <c r="IS26" i="41"/>
  <c r="BF486" i="45"/>
  <c r="BB83" i="42"/>
  <c r="BB914" i="42"/>
  <c r="DG86" i="45"/>
  <c r="BB534" i="42"/>
  <c r="BB670" i="42"/>
  <c r="IA28" i="41"/>
  <c r="BB296" i="42"/>
  <c r="DW19" i="41"/>
  <c r="BF113" i="45"/>
  <c r="ES5" i="45"/>
  <c r="BF275" i="45"/>
  <c r="BB816" i="42"/>
  <c r="DG45" i="45"/>
  <c r="DG52" i="45"/>
  <c r="BB362" i="42"/>
  <c r="DW20" i="41"/>
  <c r="GC37" i="45"/>
  <c r="BB222" i="42"/>
  <c r="BB684" i="42"/>
  <c r="BF103" i="45"/>
  <c r="BB247" i="42"/>
  <c r="BB565" i="42"/>
  <c r="EA77" i="45"/>
  <c r="DG36" i="45"/>
  <c r="BB863" i="42"/>
  <c r="DW21" i="41"/>
  <c r="IA21" i="41"/>
  <c r="BB254" i="42"/>
  <c r="BB77" i="42"/>
  <c r="EO23" i="41"/>
  <c r="EA24" i="45"/>
  <c r="FK47" i="45"/>
  <c r="BB261" i="42"/>
  <c r="BB835" i="42"/>
  <c r="BF125" i="45"/>
  <c r="BB739" i="42"/>
  <c r="ES24" i="45"/>
  <c r="BF311" i="45"/>
  <c r="BB681" i="42"/>
  <c r="BB31" i="42"/>
  <c r="BB439" i="42"/>
  <c r="BB118" i="42"/>
  <c r="BB151" i="42"/>
  <c r="DC28" i="41"/>
  <c r="BB434" i="42"/>
  <c r="ES43" i="45"/>
  <c r="BF324" i="45"/>
  <c r="BB79" i="42"/>
  <c r="BB345" i="42"/>
  <c r="EA92" i="45"/>
  <c r="FK4" i="45"/>
  <c r="BB610" i="42"/>
  <c r="BB96" i="42"/>
  <c r="ES70" i="45"/>
  <c r="BB631" i="42"/>
  <c r="EO20" i="41"/>
  <c r="BB544" i="42"/>
  <c r="BB464" i="42"/>
  <c r="BB282" i="42"/>
  <c r="GQ15" i="42"/>
  <c r="FY9" i="41"/>
  <c r="BB605" i="42"/>
  <c r="GC7" i="45"/>
  <c r="EA46" i="45"/>
  <c r="BF497" i="45"/>
  <c r="BB147" i="42"/>
  <c r="BB398" i="42"/>
  <c r="BB882" i="42"/>
  <c r="BB833" i="42"/>
  <c r="BB539" i="42"/>
  <c r="BB532" i="42"/>
  <c r="BF520" i="45"/>
  <c r="BB253" i="42"/>
  <c r="BF219" i="45"/>
  <c r="BB514" i="42"/>
  <c r="DG53" i="45"/>
  <c r="BF372" i="45"/>
  <c r="BB750" i="42"/>
  <c r="GQ19" i="41"/>
  <c r="BB326" i="42"/>
  <c r="IS23" i="41"/>
  <c r="BB552" i="42"/>
  <c r="BB607" i="42"/>
  <c r="ES34" i="45"/>
  <c r="ES18" i="45"/>
  <c r="BB152" i="42"/>
  <c r="BB358" i="42"/>
  <c r="GQ15" i="41"/>
  <c r="BB573" i="42"/>
  <c r="GC71" i="45"/>
  <c r="BB24" i="42"/>
  <c r="ES69" i="45"/>
  <c r="HI8" i="41"/>
  <c r="BF99" i="45"/>
  <c r="BF268" i="45"/>
  <c r="BF63" i="45"/>
  <c r="FY14" i="41"/>
  <c r="BB627" i="42"/>
  <c r="DG31" i="45"/>
  <c r="BF208" i="45"/>
  <c r="E463" i="40"/>
  <c r="H463" i="40" s="1"/>
  <c r="L463" i="40" s="1"/>
  <c r="E302" i="40"/>
  <c r="BF348" i="45"/>
  <c r="ES67" i="45"/>
  <c r="BF286" i="45"/>
  <c r="FK5" i="45"/>
  <c r="FQ4" i="45" s="1"/>
  <c r="CK6" i="45" s="1" a="1"/>
  <c r="CK6" i="45" s="1"/>
  <c r="CK19" i="45" s="1"/>
  <c r="BF516" i="45"/>
  <c r="BF83" i="45"/>
  <c r="BF191" i="45"/>
  <c r="BB350" i="42"/>
  <c r="BB355" i="42"/>
  <c r="BF201" i="45"/>
  <c r="FK16" i="45"/>
  <c r="BB945" i="42"/>
  <c r="BB583" i="42"/>
  <c r="BF391" i="45"/>
  <c r="BB88" i="42"/>
  <c r="FG21" i="41"/>
  <c r="EA89" i="45"/>
  <c r="BB496" i="42"/>
  <c r="BB36" i="42"/>
  <c r="BF351" i="45"/>
  <c r="BB697" i="42"/>
  <c r="BB105" i="42"/>
  <c r="BB886" i="42"/>
  <c r="BF381" i="45"/>
  <c r="BB652" i="42"/>
  <c r="BB913" i="42"/>
  <c r="BB855" i="42"/>
  <c r="BB599" i="42"/>
  <c r="BB475" i="42"/>
  <c r="BF513" i="45"/>
  <c r="BF368" i="45"/>
  <c r="GQ20" i="41"/>
  <c r="BB582" i="42"/>
  <c r="BB213" i="42"/>
  <c r="BB4" i="42"/>
  <c r="BB239" i="42"/>
  <c r="BB305" i="42"/>
  <c r="DW12" i="41"/>
  <c r="BF205" i="45"/>
  <c r="JK30" i="41"/>
  <c r="BB141" i="42"/>
  <c r="GQ8" i="41"/>
  <c r="BF404" i="45"/>
  <c r="FG7" i="41"/>
  <c r="CI77" i="42"/>
  <c r="BB858" i="42"/>
  <c r="EA18" i="45"/>
  <c r="ES52" i="45"/>
  <c r="EO3" i="42"/>
  <c r="GQ24" i="41"/>
  <c r="BF238" i="45"/>
  <c r="BB707" i="42"/>
  <c r="HI9" i="42"/>
  <c r="BB167" i="42"/>
  <c r="GC15" i="45"/>
  <c r="BF367" i="45"/>
  <c r="IA8" i="42"/>
  <c r="EO29" i="41"/>
  <c r="BF221" i="45"/>
  <c r="BB184" i="42"/>
  <c r="BB800" i="42"/>
  <c r="BB131" i="42"/>
  <c r="BB185" i="42"/>
  <c r="GQ13" i="41"/>
  <c r="BB421" i="42"/>
  <c r="BB906" i="42"/>
  <c r="FY29" i="41"/>
  <c r="BF138" i="45"/>
  <c r="BF481" i="45"/>
  <c r="BF394" i="45"/>
  <c r="BB601" i="42"/>
  <c r="CE12" i="42"/>
  <c r="IS8" i="41"/>
  <c r="BB513" i="42"/>
  <c r="BB891" i="42"/>
  <c r="FG4" i="41"/>
  <c r="IA3" i="41"/>
  <c r="EA55" i="45"/>
  <c r="FY23" i="41"/>
  <c r="BB498" i="42"/>
  <c r="FG25" i="41"/>
  <c r="DW30" i="41"/>
  <c r="BF11" i="45"/>
  <c r="BB216" i="42"/>
  <c r="FK19" i="45"/>
  <c r="DG80" i="45"/>
  <c r="BB761" i="42"/>
  <c r="BF467" i="45"/>
  <c r="BF124" i="45"/>
  <c r="BF143" i="45"/>
  <c r="JK24" i="41"/>
  <c r="FY10" i="42"/>
  <c r="GC75" i="45"/>
  <c r="BF291" i="45"/>
  <c r="BB368" i="42"/>
  <c r="GC74" i="45"/>
  <c r="BB659" i="42"/>
  <c r="BF273" i="45"/>
  <c r="BB289" i="42"/>
  <c r="BB622" i="42"/>
  <c r="BB5" i="42"/>
  <c r="BF222" i="45"/>
  <c r="BF354" i="45"/>
  <c r="FK57" i="45"/>
  <c r="BB446" i="42"/>
  <c r="BB919" i="42"/>
  <c r="BF303" i="45"/>
  <c r="BF223" i="45"/>
  <c r="BB899" i="42"/>
  <c r="BF30" i="45"/>
  <c r="BB515" i="42"/>
  <c r="BB642" i="42"/>
  <c r="FY20" i="41"/>
  <c r="BF443" i="45"/>
  <c r="BB256" i="42"/>
  <c r="JK25" i="41"/>
  <c r="BF72" i="45"/>
  <c r="BB385" i="42"/>
  <c r="FK34" i="45"/>
  <c r="BB856" i="42"/>
  <c r="BB650" i="42"/>
  <c r="BB921" i="42"/>
  <c r="BF482" i="45"/>
  <c r="DG57" i="45"/>
  <c r="BB283" i="42"/>
  <c r="BF293" i="45"/>
  <c r="DG51" i="45"/>
  <c r="CI8" i="45"/>
  <c r="CI18" i="45" s="1"/>
  <c r="BF421" i="45"/>
  <c r="EA30" i="45"/>
  <c r="GC9" i="45"/>
  <c r="BF502" i="45"/>
  <c r="DC7" i="41"/>
  <c r="DW17" i="41"/>
  <c r="BF314" i="45"/>
  <c r="BB560" i="42"/>
  <c r="BB896" i="42"/>
  <c r="CJ12" i="45"/>
  <c r="BB692" i="42"/>
  <c r="FK10" i="45"/>
  <c r="FK53" i="45"/>
  <c r="BB813" i="42"/>
  <c r="BF171" i="45"/>
  <c r="BB98" i="42"/>
  <c r="BF320" i="45"/>
  <c r="ES29" i="45"/>
  <c r="BB361" i="42"/>
  <c r="BB562" i="42"/>
  <c r="BF427" i="45"/>
  <c r="BF403" i="45"/>
  <c r="BF326" i="45"/>
  <c r="EA69" i="45"/>
  <c r="BF241" i="45"/>
  <c r="BB428" i="42"/>
  <c r="ES20" i="45"/>
  <c r="BB672" i="42"/>
  <c r="BB425" i="42"/>
  <c r="IA4" i="42"/>
  <c r="IG3" i="42" s="1"/>
  <c r="CK5" i="42" s="1" a="1"/>
  <c r="CK5" i="42" s="1"/>
  <c r="CD60" i="42" s="1"/>
  <c r="CD61" i="42" s="1"/>
  <c r="BF491" i="45"/>
  <c r="BB63" i="42"/>
  <c r="IA9" i="42"/>
  <c r="GC57" i="45"/>
  <c r="HI30" i="41"/>
  <c r="BB836" i="42"/>
  <c r="BF283" i="45"/>
  <c r="BF511" i="45"/>
  <c r="BB455" i="42"/>
  <c r="BB61" i="42"/>
  <c r="HI13" i="42"/>
  <c r="BF167" i="45"/>
  <c r="HI7" i="42"/>
  <c r="GC77" i="45"/>
  <c r="BB356" i="42"/>
  <c r="CD12" i="42"/>
  <c r="BF129" i="45"/>
  <c r="BB132" i="42"/>
  <c r="BF7" i="45"/>
  <c r="BB97" i="42"/>
  <c r="BB15" i="42"/>
  <c r="HI22" i="41"/>
  <c r="DG44" i="45"/>
  <c r="GC70" i="45"/>
  <c r="BB738" i="42"/>
  <c r="BB510" i="42"/>
  <c r="GC65" i="45"/>
  <c r="BB483" i="42"/>
  <c r="BF514" i="45"/>
  <c r="BF144" i="45"/>
  <c r="HI5" i="42"/>
  <c r="BB933" i="42"/>
  <c r="BF118" i="45"/>
  <c r="BB27" i="42"/>
  <c r="BF259" i="45"/>
  <c r="BB521" i="42"/>
  <c r="BB815" i="42"/>
  <c r="BF398" i="45"/>
  <c r="BF3" i="45"/>
  <c r="DC6" i="42"/>
  <c r="BB23" i="42"/>
  <c r="BF393" i="45"/>
  <c r="BB22" i="42"/>
  <c r="BB331" i="42"/>
  <c r="DC13" i="41"/>
  <c r="BB10" i="42"/>
  <c r="EA4" i="45"/>
  <c r="DW28" i="41"/>
  <c r="FK62" i="45"/>
  <c r="IA3" i="42"/>
  <c r="GQ11" i="41"/>
  <c r="ES17" i="45"/>
  <c r="DG6" i="45"/>
  <c r="DM4" i="45" s="1"/>
  <c r="CH6" i="45" s="1" a="1"/>
  <c r="CH6" i="45" s="1"/>
  <c r="CH19" i="45" s="1"/>
  <c r="BB430" i="42"/>
  <c r="BB541" i="42"/>
  <c r="BB274" i="42"/>
  <c r="BB537" i="42"/>
  <c r="DG35" i="45"/>
  <c r="BF227" i="45"/>
  <c r="ES81" i="45"/>
  <c r="DW5" i="42"/>
  <c r="IS19" i="41"/>
  <c r="BF210" i="45"/>
  <c r="BF517" i="45"/>
  <c r="BB561" i="42"/>
  <c r="BB371" i="42"/>
  <c r="BB803" i="42"/>
  <c r="ES80" i="45"/>
  <c r="IA10" i="41"/>
  <c r="BF178" i="45"/>
  <c r="BB454" i="42"/>
  <c r="HI21" i="41"/>
  <c r="ES6" i="45"/>
  <c r="BF166" i="45"/>
  <c r="BF150" i="45"/>
  <c r="BB669" i="42"/>
  <c r="HI27" i="41"/>
  <c r="BB269" i="42"/>
  <c r="BB746" i="42"/>
  <c r="BB758" i="42"/>
  <c r="BB647" i="42"/>
  <c r="BB616" i="42"/>
  <c r="IA4" i="41"/>
  <c r="BF86" i="45"/>
  <c r="BF212" i="45"/>
  <c r="BF50" i="45"/>
  <c r="BB765" i="42"/>
  <c r="DC4" i="41"/>
  <c r="DI4" i="41" s="1"/>
  <c r="DI5" i="41" s="1"/>
  <c r="CD7" i="41" s="1" a="1"/>
  <c r="CD7" i="41" s="1"/>
  <c r="FK56" i="45"/>
  <c r="EA31" i="45"/>
  <c r="BF119" i="45"/>
  <c r="BF214" i="45"/>
  <c r="BB202" i="42"/>
  <c r="EA63" i="45"/>
  <c r="BB873" i="42"/>
  <c r="BF141" i="45"/>
  <c r="FK31" i="45"/>
  <c r="BB695" i="42"/>
  <c r="BB404" i="42"/>
  <c r="BB58" i="42"/>
  <c r="BF15" i="45"/>
  <c r="BF480" i="45"/>
  <c r="BB508" i="42"/>
  <c r="BB509" i="42"/>
  <c r="EO3" i="41"/>
  <c r="BF416" i="45"/>
  <c r="BB830" i="42"/>
  <c r="EA37" i="45"/>
  <c r="HI20" i="41"/>
  <c r="BF242" i="45"/>
  <c r="GC11" i="45"/>
  <c r="BB861" i="42"/>
  <c r="HI10" i="41"/>
  <c r="BF270" i="45"/>
  <c r="BB272" i="42"/>
  <c r="BF419" i="45"/>
  <c r="ES77" i="45"/>
  <c r="BF412" i="45"/>
  <c r="EA19" i="45"/>
  <c r="BB559" i="42"/>
  <c r="FK42" i="45"/>
  <c r="BF350" i="45"/>
  <c r="BB877" i="42"/>
  <c r="BF380" i="45"/>
  <c r="ES63" i="45"/>
  <c r="JK20" i="41"/>
  <c r="BF231" i="45"/>
  <c r="DG38" i="45"/>
  <c r="IS4" i="41"/>
  <c r="DC12" i="42"/>
  <c r="BF397" i="45"/>
  <c r="BB473" i="42"/>
  <c r="GC48" i="45"/>
  <c r="BB661" i="42"/>
  <c r="FK41" i="45"/>
  <c r="BB129" i="42"/>
  <c r="BF290" i="45"/>
  <c r="BF344" i="45"/>
  <c r="EA32" i="45"/>
  <c r="BB853" i="42"/>
  <c r="BB619" i="42"/>
  <c r="BB206" i="42"/>
  <c r="BB128" i="42"/>
  <c r="BF382" i="45"/>
  <c r="IS30" i="41"/>
  <c r="BB130" i="42"/>
  <c r="BF81" i="45"/>
  <c r="EA52" i="45"/>
  <c r="BF452" i="45"/>
  <c r="GC13" i="45"/>
  <c r="BF335" i="45"/>
  <c r="DG40" i="45"/>
  <c r="BF361" i="45"/>
  <c r="BB119" i="42"/>
  <c r="BB722" i="42"/>
  <c r="BF232" i="45"/>
  <c r="GC45" i="45"/>
  <c r="BF432" i="45"/>
  <c r="BB775" i="42"/>
  <c r="BB579" i="42"/>
  <c r="CI12" i="45"/>
  <c r="BB240" i="42"/>
  <c r="BB679" i="42"/>
  <c r="HI23" i="42"/>
  <c r="BB111" i="42"/>
  <c r="IS25" i="41"/>
  <c r="BB50" i="42"/>
  <c r="FK49" i="45"/>
  <c r="BF493" i="45"/>
  <c r="BB181" i="42"/>
  <c r="BF426" i="45"/>
  <c r="BB563" i="42"/>
  <c r="EA57" i="45"/>
  <c r="BF54" i="45"/>
  <c r="BF280" i="45"/>
  <c r="GC58" i="45"/>
  <c r="BB459" i="42"/>
  <c r="GC21" i="45"/>
  <c r="BB704" i="42"/>
  <c r="BF23" i="45"/>
  <c r="BF110" i="45"/>
  <c r="BF55" i="45"/>
  <c r="BF51" i="45"/>
  <c r="DC11" i="42"/>
  <c r="BB915" i="42"/>
  <c r="BB925" i="42"/>
  <c r="BF105" i="45"/>
  <c r="DC5" i="42"/>
  <c r="EO4" i="41"/>
  <c r="JK22" i="41"/>
  <c r="BB609" i="42"/>
  <c r="HI15" i="41"/>
  <c r="BF515" i="45"/>
  <c r="BB441" i="42"/>
  <c r="BF220" i="45"/>
  <c r="BB287" i="42"/>
  <c r="BB892" i="42"/>
  <c r="BF115" i="45"/>
  <c r="BB384" i="42"/>
  <c r="GC26" i="45"/>
  <c r="EA12" i="45"/>
  <c r="FY9" i="42"/>
  <c r="BF196" i="45"/>
  <c r="BF149" i="45"/>
  <c r="EO7" i="41"/>
  <c r="BB20" i="42"/>
  <c r="BB375" i="42"/>
  <c r="BF414" i="45"/>
  <c r="BB42" i="42"/>
  <c r="BB370" i="42"/>
  <c r="GC78" i="45"/>
  <c r="BF73" i="45"/>
  <c r="FY10" i="41"/>
  <c r="BF295" i="45"/>
  <c r="DG61" i="45"/>
  <c r="EA85" i="45"/>
  <c r="BB203" i="42"/>
  <c r="BB881" i="42"/>
  <c r="BB577" i="42"/>
  <c r="BB149" i="42"/>
  <c r="BB857" i="42"/>
  <c r="BB124" i="42"/>
  <c r="BF122" i="45"/>
  <c r="DG30" i="45"/>
  <c r="BB200" i="42"/>
  <c r="BF225" i="45"/>
  <c r="BB300" i="42"/>
  <c r="BF130" i="45"/>
  <c r="BB635" i="42"/>
  <c r="BB26" i="42"/>
  <c r="EG6" i="45"/>
  <c r="E303" i="27"/>
  <c r="E478" i="27"/>
  <c r="E466" i="27"/>
  <c r="D666" i="3" s="1"/>
  <c r="E292" i="27"/>
  <c r="D647" i="3" s="1"/>
  <c r="D937" i="3"/>
  <c r="H475" i="40"/>
  <c r="L475" i="40" s="1"/>
  <c r="D919" i="3"/>
  <c r="H312" i="40"/>
  <c r="J312" i="40" s="1"/>
  <c r="BHD1" i="17"/>
  <c r="H322" i="40"/>
  <c r="J322" i="40" s="1"/>
  <c r="H362" i="40"/>
  <c r="J362" i="40" s="1"/>
  <c r="H372" i="40"/>
  <c r="J372" i="40" s="1"/>
  <c r="BKX1" i="17"/>
  <c r="H412" i="40"/>
  <c r="J412" i="40" s="1"/>
  <c r="D926" i="3"/>
  <c r="H382" i="40"/>
  <c r="J382" i="40" s="1"/>
  <c r="GI4" i="45"/>
  <c r="GI5" i="45" s="1"/>
  <c r="CL7" i="45" s="1" a="1"/>
  <c r="CL7" i="45" s="1"/>
  <c r="BQX1" i="17"/>
  <c r="D918" i="3"/>
  <c r="D923" i="3"/>
  <c r="BQL1" i="17"/>
  <c r="D939" i="3"/>
  <c r="D954" i="3"/>
  <c r="D920" i="3"/>
  <c r="D940" i="3"/>
  <c r="D946" i="3"/>
  <c r="BNF1" i="17"/>
  <c r="D924" i="3"/>
  <c r="D948" i="3"/>
  <c r="AOO1" i="17"/>
  <c r="BJG1" i="17"/>
  <c r="D949" i="3"/>
  <c r="AHS1" i="17"/>
  <c r="D941" i="3"/>
  <c r="D929" i="3"/>
  <c r="BJR1" i="17"/>
  <c r="BRV1" i="17"/>
  <c r="BNR1" i="17"/>
  <c r="D942" i="3"/>
  <c r="BTF1" i="17"/>
  <c r="GQ12" i="42" a="1"/>
  <c r="BB626" i="42" a="1"/>
  <c r="BB530" i="42" a="1"/>
  <c r="FG11" i="42" a="1"/>
  <c r="BB590" i="42" a="1"/>
  <c r="GQ9" i="42" a="1"/>
  <c r="FG8" i="42" a="1"/>
  <c r="BB377" i="42" a="1"/>
  <c r="B394" i="40"/>
  <c r="BB407" i="42" a="1"/>
  <c r="GQ7" i="42" a="1"/>
  <c r="BB518" i="42" a="1"/>
  <c r="FG10" i="42" a="1"/>
  <c r="BB614" i="42" a="1"/>
  <c r="GQ11" i="42" a="1"/>
  <c r="BB367" i="42" a="1"/>
  <c r="FG7" i="42" a="1"/>
  <c r="CJ13" i="45" a="1"/>
  <c r="B69" i="27"/>
  <c r="BB602" i="42" a="1"/>
  <c r="GQ10" i="42" a="1"/>
  <c r="BB357" i="42" a="1"/>
  <c r="EO7" i="42" a="1"/>
  <c r="DW7" i="42" a="1"/>
  <c r="BB317" i="42" a="1"/>
  <c r="DC10" i="42" a="1"/>
  <c r="BB307" i="42" a="1"/>
  <c r="CK13" i="45" a="1"/>
  <c r="CI13" i="45" a="1"/>
  <c r="BB298" i="41" a="1"/>
  <c r="EO6" i="41" a="1"/>
  <c r="GQ8" i="42" a="1"/>
  <c r="BB578" i="42" a="1"/>
  <c r="BB506" i="42" a="1"/>
  <c r="EO9" i="42" a="1"/>
  <c r="BB470" i="42" a="1"/>
  <c r="DW10" i="42" a="1"/>
  <c r="CH13" i="45" a="1"/>
  <c r="EO5" i="41" a="1"/>
  <c r="GQ13" i="42" a="1"/>
  <c r="BB644" i="42" a="1"/>
  <c r="HI21" i="42" a="1"/>
  <c r="EO8" i="42" a="1"/>
  <c r="BB494" i="42" a="1"/>
  <c r="DW6" i="41" a="1"/>
  <c r="BB287" i="41" a="1"/>
  <c r="BB473" i="41" a="1"/>
  <c r="BB297" i="42" a="1"/>
  <c r="DC9" i="42" a="1"/>
  <c r="FY7" i="42" a="1"/>
  <c r="BB554" i="42" a="1"/>
  <c r="BB347" i="42" a="1"/>
  <c r="EO6" i="42" a="1"/>
  <c r="FY8" i="42" a="1"/>
  <c r="BB566" i="42" a="1"/>
  <c r="DW9" i="42" a="1"/>
  <c r="BB337" i="42" a="1"/>
  <c r="BB458" i="42" a="1"/>
  <c r="DC14" i="42" a="1"/>
  <c r="FY6" i="42" a="1"/>
  <c r="BB397" i="42" a="1"/>
  <c r="BB482" i="42" a="1"/>
  <c r="DW11" i="42" a="1"/>
  <c r="DW8" i="42" a="1"/>
  <c r="BB327" i="42" a="1"/>
  <c r="BB542" i="42" a="1"/>
  <c r="FG12" i="42" a="1"/>
  <c r="BB461" i="41" a="1"/>
  <c r="BB387" i="42" a="1"/>
  <c r="FG9" i="42" a="1"/>
  <c r="DW7" i="41" a="1"/>
  <c r="B404" i="40"/>
  <c r="B83" i="27"/>
  <c r="B97" i="27"/>
  <c r="B111" i="27"/>
  <c r="B125" i="27"/>
  <c r="B139" i="27"/>
  <c r="B154" i="27"/>
  <c r="B168" i="27"/>
  <c r="B182" i="27"/>
  <c r="B196" i="27"/>
  <c r="B210" i="27"/>
  <c r="B224" i="27"/>
  <c r="B238" i="27"/>
  <c r="B253" i="27"/>
  <c r="B267" i="27"/>
  <c r="B284" i="27"/>
  <c r="B295" i="27"/>
  <c r="B305" i="27"/>
  <c r="B315" i="27"/>
  <c r="B325" i="27"/>
  <c r="D936" i="3" l="1"/>
  <c r="EY3" i="45"/>
  <c r="CJ5" i="45" s="1" a="1"/>
  <c r="CJ5" i="45" s="1"/>
  <c r="CH35" i="45" s="1"/>
  <c r="CH36" i="45" s="1"/>
  <c r="H342" i="40"/>
  <c r="J342" i="40" s="1"/>
  <c r="D938" i="3"/>
  <c r="FQ3" i="45"/>
  <c r="CK5" i="45" s="1" a="1"/>
  <c r="CK5" i="45" s="1"/>
  <c r="CH40" i="45" s="1"/>
  <c r="CH41" i="45" s="1"/>
  <c r="D921" i="3"/>
  <c r="D922" i="3"/>
  <c r="GI3" i="45"/>
  <c r="CL5" i="45" s="1" a="1"/>
  <c r="CL5" i="45" s="1"/>
  <c r="CH45" i="45" s="1"/>
  <c r="CH46" i="45" s="1"/>
  <c r="BKM1" i="17"/>
  <c r="DM3" i="45"/>
  <c r="DO3" i="45" s="1"/>
  <c r="G2" i="40"/>
  <c r="EG3" i="45"/>
  <c r="CI5" i="45" s="1" a="1"/>
  <c r="CI5" i="45" s="1"/>
  <c r="CH30" i="45" s="1"/>
  <c r="CH31" i="45" s="1"/>
  <c r="BMT1" i="17"/>
  <c r="H332" i="40"/>
  <c r="J332" i="40" s="1"/>
  <c r="F3" i="40"/>
  <c r="H466" i="27"/>
  <c r="L466" i="27" s="1"/>
  <c r="FG9" i="42"/>
  <c r="BB387" i="42"/>
  <c r="FG12" i="42"/>
  <c r="BB542" i="42"/>
  <c r="BB327" i="42"/>
  <c r="DW8" i="42"/>
  <c r="DW11" i="42"/>
  <c r="EC3" i="42" s="1"/>
  <c r="CE5" i="42" s="1" a="1"/>
  <c r="CE5" i="42" s="1"/>
  <c r="CD30" i="42" s="1"/>
  <c r="CD31" i="42" s="1"/>
  <c r="BB482" i="42"/>
  <c r="CF84" i="42" s="1" a="1"/>
  <c r="CF84" i="42" s="1"/>
  <c r="BB397" i="42"/>
  <c r="FY6" i="42"/>
  <c r="DC14" i="42"/>
  <c r="BB458" i="42"/>
  <c r="BB337" i="42"/>
  <c r="DW9" i="42"/>
  <c r="BB566" i="42"/>
  <c r="FY8" i="42"/>
  <c r="EO6" i="42"/>
  <c r="BB347" i="42"/>
  <c r="BB554" i="42"/>
  <c r="FY7" i="42"/>
  <c r="GE3" i="42" s="1"/>
  <c r="CH5" i="42" s="1" a="1"/>
  <c r="CH5" i="42" s="1"/>
  <c r="CD45" i="42" s="1"/>
  <c r="CD46" i="42" s="1"/>
  <c r="DC9" i="42"/>
  <c r="BB297" i="42"/>
  <c r="BB494" i="42"/>
  <c r="EO8" i="42"/>
  <c r="HI21" i="42"/>
  <c r="HO4" i="42" s="1"/>
  <c r="CJ6" i="42" s="1" a="1"/>
  <c r="CJ6" i="42" s="1"/>
  <c r="CJ19" i="42" s="1"/>
  <c r="BB644" i="42"/>
  <c r="CG84" i="42" s="1" a="1"/>
  <c r="CG84" i="42" s="1"/>
  <c r="GQ13" i="42"/>
  <c r="CH13" i="45"/>
  <c r="CH14" i="45" s="1"/>
  <c r="DW10" i="42"/>
  <c r="BB470" i="42"/>
  <c r="EO9" i="42"/>
  <c r="BB506" i="42"/>
  <c r="BB578" i="42"/>
  <c r="GQ8" i="42"/>
  <c r="CI13" i="45"/>
  <c r="CI14" i="45" s="1"/>
  <c r="CK13" i="45"/>
  <c r="CK14" i="45" s="1"/>
  <c r="BB307" i="42"/>
  <c r="DC10" i="42"/>
  <c r="BB317" i="42"/>
  <c r="DW7" i="42"/>
  <c r="EO7" i="42"/>
  <c r="BB357" i="42"/>
  <c r="GQ10" i="42"/>
  <c r="BB602" i="42"/>
  <c r="CJ13" i="45"/>
  <c r="CJ14" i="45" s="1"/>
  <c r="FG7" i="42"/>
  <c r="BB367" i="42"/>
  <c r="GQ11" i="42"/>
  <c r="BB614" i="42"/>
  <c r="FG10" i="42"/>
  <c r="FM4" i="42" s="1"/>
  <c r="CG6" i="42" s="1" a="1"/>
  <c r="CG6" i="42" s="1"/>
  <c r="CG19" i="42" s="1"/>
  <c r="BB518" i="42"/>
  <c r="GQ7" i="42"/>
  <c r="BB407" i="42"/>
  <c r="BB377" i="42"/>
  <c r="FG8" i="42"/>
  <c r="GQ9" i="42"/>
  <c r="BB590" i="42"/>
  <c r="FG11" i="42"/>
  <c r="BB530" i="42"/>
  <c r="BB626" i="42"/>
  <c r="GQ12" i="42"/>
  <c r="GW4" i="42" s="1"/>
  <c r="GW5" i="42" s="1"/>
  <c r="CI7" i="42" s="1" a="1"/>
  <c r="CI7" i="42" s="1"/>
  <c r="H392" i="40"/>
  <c r="J392" i="40" s="1"/>
  <c r="J2" i="40" s="1"/>
  <c r="C2" i="40"/>
  <c r="F20" i="16" s="1"/>
  <c r="B701" i="3" s="1"/>
  <c r="D943" i="3"/>
  <c r="H402" i="40"/>
  <c r="J402" i="40" s="1"/>
  <c r="D945" i="3"/>
  <c r="H352" i="40"/>
  <c r="J352" i="40" s="1"/>
  <c r="BIK1" i="17"/>
  <c r="D944" i="3"/>
  <c r="H302" i="40"/>
  <c r="J302" i="40" s="1"/>
  <c r="DI3" i="41"/>
  <c r="DK3" i="41" s="1"/>
  <c r="EG4" i="45"/>
  <c r="CI6" i="45" s="1" a="1"/>
  <c r="CI6" i="45" s="1"/>
  <c r="CI19" i="45" s="1"/>
  <c r="BOD1" i="17"/>
  <c r="BTR1" i="17"/>
  <c r="BOP1" i="17"/>
  <c r="BRJ1" i="17"/>
  <c r="BGH1" i="17"/>
  <c r="BGS1" i="17"/>
  <c r="BSH1" i="17"/>
  <c r="BST1" i="17"/>
  <c r="F1" i="40"/>
  <c r="BPB1" i="17"/>
  <c r="D4" i="40"/>
  <c r="F39" i="16" s="1"/>
  <c r="BKC1" i="17"/>
  <c r="C4" i="40"/>
  <c r="F42" i="16" s="1"/>
  <c r="B879" i="3" s="1"/>
  <c r="F2" i="40"/>
  <c r="D947" i="3"/>
  <c r="BPN1" i="17"/>
  <c r="D950" i="3"/>
  <c r="E650" i="27"/>
  <c r="AVA1" i="17" s="1"/>
  <c r="E637" i="27"/>
  <c r="D680" i="3" s="1"/>
  <c r="E625" i="27"/>
  <c r="AUC1" i="17" s="1"/>
  <c r="E427" i="27"/>
  <c r="D660" i="3" s="1"/>
  <c r="E613" i="27"/>
  <c r="E600" i="27"/>
  <c r="D677" i="3" s="1"/>
  <c r="E416" i="27"/>
  <c r="E587" i="27"/>
  <c r="H587" i="27" s="1"/>
  <c r="L587" i="27" s="1"/>
  <c r="E405" i="27"/>
  <c r="ALY1" i="17" s="1"/>
  <c r="E563" i="27"/>
  <c r="D674" i="3" s="1"/>
  <c r="E395" i="27"/>
  <c r="E575" i="27"/>
  <c r="ASG1" i="17" s="1"/>
  <c r="E385" i="27"/>
  <c r="E539" i="27"/>
  <c r="D672" i="3" s="1"/>
  <c r="E551" i="27"/>
  <c r="D673" i="3" s="1"/>
  <c r="E527" i="27"/>
  <c r="AQK1" i="17" s="1"/>
  <c r="E374" i="27"/>
  <c r="E515" i="27"/>
  <c r="APY1" i="17" s="1"/>
  <c r="E364" i="27"/>
  <c r="H364" i="27" s="1"/>
  <c r="J364" i="27" s="1"/>
  <c r="E503" i="27"/>
  <c r="APM1" i="17" s="1"/>
  <c r="E354" i="27"/>
  <c r="D653" i="3" s="1"/>
  <c r="E343" i="27"/>
  <c r="D652" i="3" s="1"/>
  <c r="E490" i="27"/>
  <c r="E333" i="27"/>
  <c r="DW7" i="41"/>
  <c r="BB461" i="41"/>
  <c r="EO6" i="41"/>
  <c r="BB473" i="41"/>
  <c r="BB287" i="41"/>
  <c r="DW6" i="41"/>
  <c r="EO5" i="41"/>
  <c r="EU4" i="41" s="1"/>
  <c r="EU5" i="41" s="1"/>
  <c r="CF7" i="41" s="1" a="1"/>
  <c r="CF7" i="41" s="1"/>
  <c r="BB298" i="41"/>
  <c r="E323" i="27"/>
  <c r="G2" i="27" s="1"/>
  <c r="E313" i="27"/>
  <c r="AOC1" i="17"/>
  <c r="D667" i="3"/>
  <c r="AHH1" i="17"/>
  <c r="D648" i="3"/>
  <c r="L2" i="40"/>
  <c r="CD6" i="41" a="1"/>
  <c r="CD6" i="41" s="1"/>
  <c r="CD19" i="41" s="1"/>
  <c r="FQ5" i="45"/>
  <c r="CK7" i="45" s="1" a="1"/>
  <c r="CK7" i="45" s="1"/>
  <c r="FS3" i="45"/>
  <c r="CE84" i="42" a="1"/>
  <c r="CE84" i="42" s="1"/>
  <c r="FA3" i="45"/>
  <c r="DM5" i="45"/>
  <c r="CH7" i="45" s="1" a="1"/>
  <c r="CH7" i="45" s="1"/>
  <c r="II3" i="42"/>
  <c r="CH5" i="45" a="1"/>
  <c r="CH5" i="45" s="1"/>
  <c r="CH25" i="45" s="1"/>
  <c r="CH26" i="45" s="1"/>
  <c r="EY5" i="45"/>
  <c r="CJ7" i="45" s="1" a="1"/>
  <c r="CJ7" i="45" s="1"/>
  <c r="GE4" i="42"/>
  <c r="GE5" i="42" s="1"/>
  <c r="CH7" i="42" s="1" a="1"/>
  <c r="CH7" i="42" s="1"/>
  <c r="CL6" i="45" a="1"/>
  <c r="CL6" i="45" s="1"/>
  <c r="CL19" i="45" s="1"/>
  <c r="EC4" i="42"/>
  <c r="EC5" i="42" s="1"/>
  <c r="CE7" i="42" s="1" a="1"/>
  <c r="CE7" i="42" s="1"/>
  <c r="CD5" i="41" a="1"/>
  <c r="CD5" i="41" s="1"/>
  <c r="CD25" i="41" s="1"/>
  <c r="CD26" i="41" s="1"/>
  <c r="B878" i="3"/>
  <c r="IG5" i="42"/>
  <c r="CK7" i="42" s="1" a="1"/>
  <c r="CK7" i="42" s="1"/>
  <c r="EU3" i="42"/>
  <c r="EW3" i="42" s="1"/>
  <c r="GK3" i="45"/>
  <c r="EU4" i="42"/>
  <c r="EU5" i="42" s="1"/>
  <c r="CF7" i="42" s="1" a="1"/>
  <c r="CF7" i="42" s="1"/>
  <c r="D654" i="3"/>
  <c r="AKG1" i="17"/>
  <c r="AKR1" i="17"/>
  <c r="D655" i="3"/>
  <c r="ATE1" i="17"/>
  <c r="D670" i="3"/>
  <c r="ATQ1" i="17"/>
  <c r="D678" i="3"/>
  <c r="ALC1" i="17"/>
  <c r="D656" i="3"/>
  <c r="AUO1" i="17"/>
  <c r="D681" i="3"/>
  <c r="B418" i="40"/>
  <c r="B429" i="40" s="1"/>
  <c r="FG18" i="41" a="1"/>
  <c r="BB620" i="41" a="1"/>
  <c r="BB522" i="41" a="1"/>
  <c r="BB369" i="41" a="1"/>
  <c r="BB498" i="41" a="1"/>
  <c r="BB390" i="41" a="1"/>
  <c r="HI5" i="41" a="1"/>
  <c r="BB485" i="41" a="1"/>
  <c r="JK12" i="41" a="1"/>
  <c r="FY6" i="41" a="1"/>
  <c r="FG13" i="41" a="1"/>
  <c r="BB380" i="41" a="1"/>
  <c r="IA6" i="41" a="1"/>
  <c r="BB422" i="41" a="1"/>
  <c r="FG9" i="41" a="1"/>
  <c r="B441" i="40"/>
  <c r="HI6" i="41" a="1"/>
  <c r="BB582" i="41" a="1"/>
  <c r="BB546" i="41" a="1"/>
  <c r="FG14" i="41" a="1"/>
  <c r="BB328" i="41" a="1"/>
  <c r="FG16" i="41" a="1"/>
  <c r="IA7" i="41" a="1"/>
  <c r="IS5" i="41" a="1"/>
  <c r="BB595" i="41" a="1"/>
  <c r="BB400" i="41" a="1"/>
  <c r="B335" i="27"/>
  <c r="GQ6" i="41" a="1"/>
  <c r="FY5" i="41" a="1"/>
  <c r="BB570" i="41" a="1"/>
  <c r="BB558" i="41" a="1"/>
  <c r="BB411" i="41" a="1"/>
  <c r="IS6" i="41" a="1"/>
  <c r="BB349" i="41" a="1"/>
  <c r="DW8" i="41" a="1"/>
  <c r="BB359" i="41" a="1"/>
  <c r="BB534" i="41" a="1"/>
  <c r="JK9" i="41" a="1"/>
  <c r="BB308" i="41" a="1"/>
  <c r="JK14" i="41" a="1"/>
  <c r="JK13" i="41" a="1"/>
  <c r="BB338" i="41" a="1"/>
  <c r="BB510" i="41" a="1"/>
  <c r="BB318" i="41" a="1"/>
  <c r="FG17" i="41" a="1"/>
  <c r="BB645" i="41" a="1"/>
  <c r="BB632" i="41" a="1"/>
  <c r="FG12" i="41" a="1"/>
  <c r="GQ5" i="41" a="1"/>
  <c r="FG10" i="41" a="1"/>
  <c r="FG11" i="41" a="1"/>
  <c r="IA5" i="41" a="1"/>
  <c r="FG15" i="41" a="1"/>
  <c r="BB608" i="41" a="1"/>
  <c r="JK11" i="41" a="1"/>
  <c r="B346" i="27"/>
  <c r="B356" i="27"/>
  <c r="B366" i="27"/>
  <c r="B377" i="27"/>
  <c r="B387" i="27"/>
  <c r="B397" i="27"/>
  <c r="B408" i="27"/>
  <c r="B419" i="27"/>
  <c r="B430" i="27"/>
  <c r="B441" i="27"/>
  <c r="H539" i="27" l="1"/>
  <c r="L539" i="27" s="1"/>
  <c r="AQW1" i="17"/>
  <c r="F23" i="16"/>
  <c r="F35" i="16"/>
  <c r="B880" i="3" s="1"/>
  <c r="EG5" i="45"/>
  <c r="CI7" i="45" s="1" a="1"/>
  <c r="CI7" i="45" s="1"/>
  <c r="ARI1" i="17"/>
  <c r="H527" i="27"/>
  <c r="L527" i="27" s="1"/>
  <c r="D679" i="3"/>
  <c r="D671" i="3"/>
  <c r="H551" i="27"/>
  <c r="L551" i="27" s="1"/>
  <c r="EI3" i="45"/>
  <c r="DI3" i="42"/>
  <c r="DK3" i="42" s="1"/>
  <c r="FM3" i="42"/>
  <c r="FO3" i="42" s="1"/>
  <c r="H406" i="27"/>
  <c r="AMU1" i="17"/>
  <c r="D676" i="3"/>
  <c r="HO3" i="42"/>
  <c r="HQ3" i="42" s="1"/>
  <c r="H515" i="27"/>
  <c r="L515" i="27" s="1"/>
  <c r="ASS1" i="17"/>
  <c r="H503" i="27"/>
  <c r="L503" i="27" s="1"/>
  <c r="F4" i="40"/>
  <c r="E2" i="40" s="1"/>
  <c r="E4" i="40" s="1"/>
  <c r="F24" i="16" s="1"/>
  <c r="D701" i="3" s="1"/>
  <c r="D669" i="3"/>
  <c r="DI4" i="42"/>
  <c r="DI5" i="42" s="1"/>
  <c r="CD7" i="42" s="1" a="1"/>
  <c r="CD7" i="42" s="1"/>
  <c r="GW3" i="42"/>
  <c r="GY3" i="42" s="1"/>
  <c r="F1" i="27"/>
  <c r="HO5" i="42"/>
  <c r="CJ7" i="42" s="1" a="1"/>
  <c r="CJ7" i="42" s="1"/>
  <c r="AJV1" i="17"/>
  <c r="EU3" i="41"/>
  <c r="EW3" i="41" s="1"/>
  <c r="D658" i="3"/>
  <c r="BB328" i="41"/>
  <c r="FG11" i="41"/>
  <c r="FG17" i="41"/>
  <c r="BB570" i="41"/>
  <c r="DW8" i="41"/>
  <c r="EC4" i="41" s="1"/>
  <c r="FG13" i="41"/>
  <c r="BB390" i="41"/>
  <c r="BB308" i="41"/>
  <c r="FG9" i="41"/>
  <c r="FG10" i="41"/>
  <c r="BB318" i="41"/>
  <c r="FY5" i="41"/>
  <c r="GE4" i="41" s="1"/>
  <c r="BB349" i="41"/>
  <c r="BB400" i="41"/>
  <c r="FG14" i="41"/>
  <c r="FY6" i="41"/>
  <c r="BB498" i="41"/>
  <c r="BB582" i="41"/>
  <c r="FG18" i="41"/>
  <c r="BB359" i="41"/>
  <c r="GQ5" i="41"/>
  <c r="BB510" i="41"/>
  <c r="GQ6" i="41"/>
  <c r="IS6" i="41"/>
  <c r="BB595" i="41"/>
  <c r="HI5" i="41"/>
  <c r="BB369" i="41"/>
  <c r="JK11" i="41"/>
  <c r="BB608" i="41"/>
  <c r="FG15" i="41"/>
  <c r="BB485" i="41"/>
  <c r="FG12" i="41"/>
  <c r="BB338" i="41"/>
  <c r="BB411" i="41"/>
  <c r="IS5" i="41"/>
  <c r="BB522" i="41"/>
  <c r="HI6" i="41"/>
  <c r="JK9" i="41"/>
  <c r="BB422" i="41"/>
  <c r="IA7" i="41"/>
  <c r="BB546" i="41"/>
  <c r="JK12" i="41"/>
  <c r="BB620" i="41"/>
  <c r="BB534" i="41"/>
  <c r="CF84" i="41" s="1" a="1"/>
  <c r="CF84" i="41" s="1"/>
  <c r="IA6" i="41"/>
  <c r="BB632" i="41"/>
  <c r="JK13" i="41"/>
  <c r="BB558" i="41"/>
  <c r="FG16" i="41"/>
  <c r="IA5" i="41"/>
  <c r="BB380" i="41"/>
  <c r="BB645" i="41"/>
  <c r="JK14" i="41"/>
  <c r="D675" i="3"/>
  <c r="AIZ1" i="17"/>
  <c r="AID1" i="17"/>
  <c r="D649" i="3"/>
  <c r="ALN1" i="17"/>
  <c r="D650" i="3"/>
  <c r="AIO1" i="17"/>
  <c r="H395" i="27"/>
  <c r="J395" i="27" s="1"/>
  <c r="AJK1" i="17"/>
  <c r="C2" i="27"/>
  <c r="E23" i="16" s="1"/>
  <c r="H375" i="27"/>
  <c r="J375" i="27" s="1"/>
  <c r="APA1" i="17"/>
  <c r="D668" i="3"/>
  <c r="H416" i="27"/>
  <c r="J416" i="27" s="1"/>
  <c r="D4" i="27"/>
  <c r="E39" i="16" s="1"/>
  <c r="D651" i="3"/>
  <c r="AMJ1" i="17"/>
  <c r="F2" i="27"/>
  <c r="D659" i="3"/>
  <c r="H563" i="27"/>
  <c r="L563" i="27" s="1"/>
  <c r="F3" i="27"/>
  <c r="D657" i="3"/>
  <c r="H575" i="27"/>
  <c r="L575" i="27" s="1"/>
  <c r="C4" i="27"/>
  <c r="E2" i="27" s="1"/>
  <c r="ARU1" i="17"/>
  <c r="D7" i="3"/>
  <c r="BUG1" i="17"/>
  <c r="B702" i="3"/>
  <c r="CH84" i="42"/>
  <c r="FN2" i="45" a="1"/>
  <c r="FN2" i="45" s="1"/>
  <c r="CG5" i="42" a="1"/>
  <c r="CG5" i="42" s="1"/>
  <c r="CD40" i="42" s="1"/>
  <c r="CD41" i="42" s="1"/>
  <c r="CH6" i="42" a="1"/>
  <c r="CH6" i="42" s="1"/>
  <c r="CH19" i="42" s="1"/>
  <c r="CE6" i="42" a="1"/>
  <c r="CE6" i="42" s="1"/>
  <c r="CE19" i="42" s="1"/>
  <c r="GG3" i="42"/>
  <c r="CF6" i="41" a="1"/>
  <c r="CF6" i="41" s="1"/>
  <c r="CF19" i="41" s="1"/>
  <c r="FM5" i="42"/>
  <c r="CG7" i="42" s="1" a="1"/>
  <c r="CG7" i="42" s="1"/>
  <c r="CF5" i="42" a="1"/>
  <c r="CF5" i="42" s="1"/>
  <c r="CD35" i="42" s="1"/>
  <c r="CD36" i="42" s="1"/>
  <c r="CE84" i="41" a="1"/>
  <c r="CE84" i="41" s="1"/>
  <c r="CF6" i="42" a="1"/>
  <c r="CF6" i="42" s="1"/>
  <c r="CF19" i="42" s="1"/>
  <c r="EE3" i="42"/>
  <c r="CI6" i="42" a="1"/>
  <c r="CI6" i="42" s="1"/>
  <c r="CI19" i="42" s="1"/>
  <c r="EC3" i="41"/>
  <c r="CH8" i="41" a="1"/>
  <c r="HO6" i="41" a="1"/>
  <c r="EC6" i="41" a="1"/>
  <c r="GW6" i="41" a="1"/>
  <c r="CE8" i="41" a="1"/>
  <c r="CE13" i="41" a="1"/>
  <c r="CJ8" i="41" a="1"/>
  <c r="CG13" i="41" a="1"/>
  <c r="B453" i="40"/>
  <c r="CG8" i="41" a="1"/>
  <c r="CK8" i="41" a="1"/>
  <c r="CD8" i="41" a="1"/>
  <c r="DI6" i="41" a="1"/>
  <c r="CL8" i="41" a="1"/>
  <c r="IY6" i="41" a="1"/>
  <c r="CM8" i="41" a="1"/>
  <c r="B465" i="40"/>
  <c r="CF13" i="41" a="1"/>
  <c r="CD13" i="42" a="1"/>
  <c r="CE8" i="42" a="1"/>
  <c r="CD8" i="42" a="1"/>
  <c r="EU6" i="42" a="1"/>
  <c r="CG13" i="42" a="1"/>
  <c r="CH8" i="42" a="1"/>
  <c r="CF13" i="42" a="1"/>
  <c r="GE6" i="42" a="1"/>
  <c r="CF8" i="42" a="1"/>
  <c r="IG6" i="42" a="1"/>
  <c r="FM6" i="42" a="1"/>
  <c r="CJ8" i="42" a="1"/>
  <c r="DI6" i="42" a="1"/>
  <c r="EC6" i="42" a="1"/>
  <c r="HO6" i="42" a="1"/>
  <c r="CK8" i="42" a="1"/>
  <c r="CE13" i="42" a="1"/>
  <c r="CI8" i="42" a="1"/>
  <c r="GW6" i="42" a="1"/>
  <c r="CG8" i="42" a="1"/>
  <c r="CF8" i="41" a="1"/>
  <c r="JQ6" i="41" a="1"/>
  <c r="B456" i="27"/>
  <c r="FM6" i="41" a="1"/>
  <c r="IG6" i="41" a="1"/>
  <c r="GE6" i="41" a="1"/>
  <c r="EU6" i="41" a="1"/>
  <c r="CI8" i="41" a="1"/>
  <c r="CD13" i="41" a="1"/>
  <c r="B468" i="27"/>
  <c r="CD5" i="42" l="1" a="1"/>
  <c r="CD5" i="42" s="1"/>
  <c r="CD25" i="42" s="1"/>
  <c r="CD26" i="42" s="1"/>
  <c r="CI5" i="42" a="1"/>
  <c r="CI5" i="42" s="1"/>
  <c r="CD50" i="42" s="1"/>
  <c r="CD51" i="42" s="1"/>
  <c r="B703" i="3"/>
  <c r="IY4" i="41"/>
  <c r="GW3" i="41"/>
  <c r="F38" i="16"/>
  <c r="G4" i="40"/>
  <c r="F27" i="16" s="1"/>
  <c r="CJ5" i="42" a="1"/>
  <c r="CJ5" i="42" s="1"/>
  <c r="CD55" i="42" s="1"/>
  <c r="CD56" i="42" s="1"/>
  <c r="CG8" i="42"/>
  <c r="CG18" i="42" s="1"/>
  <c r="GW6" i="42"/>
  <c r="CI8" i="42"/>
  <c r="CI18" i="42" s="1"/>
  <c r="CE13" i="42"/>
  <c r="CE14" i="42" s="1"/>
  <c r="CK8" i="42"/>
  <c r="CK18" i="42" s="1"/>
  <c r="HO6" i="42"/>
  <c r="EC6" i="42"/>
  <c r="DI6" i="42"/>
  <c r="CJ8" i="42"/>
  <c r="CJ18" i="42" s="1"/>
  <c r="FM6" i="42"/>
  <c r="IG6" i="42"/>
  <c r="CF8" i="42"/>
  <c r="CF18" i="42" s="1"/>
  <c r="GE6" i="42"/>
  <c r="CF13" i="42"/>
  <c r="CF14" i="42" s="1"/>
  <c r="CH8" i="42"/>
  <c r="CH18" i="42" s="1"/>
  <c r="CG13" i="42"/>
  <c r="CG14" i="42" s="1"/>
  <c r="EU6" i="42"/>
  <c r="CD8" i="42"/>
  <c r="CD18" i="42" s="1"/>
  <c r="CE8" i="42"/>
  <c r="CE18" i="42" s="1"/>
  <c r="CD13" i="42"/>
  <c r="CD14" i="42" s="1"/>
  <c r="CD6" i="42" a="1"/>
  <c r="CD6" i="42" s="1"/>
  <c r="CD19" i="42" s="1"/>
  <c r="JQ4" i="41"/>
  <c r="JQ5" i="41" s="1"/>
  <c r="CM7" i="41" s="1" a="1"/>
  <c r="CM7" i="41" s="1"/>
  <c r="GE3" i="41"/>
  <c r="GG3" i="41" s="1"/>
  <c r="GW4" i="41"/>
  <c r="GW5" i="41" s="1"/>
  <c r="CI7" i="41" s="1" a="1"/>
  <c r="CI7" i="41" s="1"/>
  <c r="IG4" i="41"/>
  <c r="IG5" i="41" s="1"/>
  <c r="CK7" i="41" s="1" a="1"/>
  <c r="CK7" i="41" s="1"/>
  <c r="L2" i="27"/>
  <c r="J2" i="27"/>
  <c r="IY3" i="41"/>
  <c r="CL5" i="41" s="1" a="1"/>
  <c r="CL5" i="41" s="1"/>
  <c r="CD65" i="41" s="1"/>
  <c r="CD66" i="41" s="1"/>
  <c r="E20" i="16"/>
  <c r="E35" i="16"/>
  <c r="B613" i="3" s="1"/>
  <c r="IG3" i="41"/>
  <c r="II3" i="41" s="1"/>
  <c r="HO3" i="41"/>
  <c r="HQ3" i="41" s="1"/>
  <c r="FM3" i="41"/>
  <c r="CF5" i="41" a="1"/>
  <c r="CF5" i="41" s="1"/>
  <c r="CD35" i="41" s="1"/>
  <c r="CD36" i="41" s="1"/>
  <c r="HO4" i="41"/>
  <c r="HO5" i="41" s="1"/>
  <c r="CJ7" i="41" s="1" a="1"/>
  <c r="CJ7" i="41" s="1"/>
  <c r="JQ3" i="41"/>
  <c r="JS3" i="41" s="1"/>
  <c r="E42" i="16"/>
  <c r="B400" i="3" s="1"/>
  <c r="D703" i="3"/>
  <c r="FM4" i="41"/>
  <c r="CG6" i="41" s="1" a="1"/>
  <c r="CG6" i="41" s="1"/>
  <c r="CG19" i="41" s="1"/>
  <c r="F688" i="3"/>
  <c r="F689" i="3"/>
  <c r="F680" i="3"/>
  <c r="F681" i="3"/>
  <c r="F678" i="3"/>
  <c r="F679" i="3"/>
  <c r="F676" i="3"/>
  <c r="F677" i="3"/>
  <c r="F674" i="3"/>
  <c r="F675" i="3"/>
  <c r="F672" i="3"/>
  <c r="F673" i="3"/>
  <c r="F670" i="3"/>
  <c r="F671" i="3"/>
  <c r="F668" i="3"/>
  <c r="F669" i="3"/>
  <c r="F666" i="3"/>
  <c r="F667" i="3"/>
  <c r="F661" i="3"/>
  <c r="F662" i="3"/>
  <c r="F659" i="3"/>
  <c r="F660" i="3"/>
  <c r="F657" i="3"/>
  <c r="F658" i="3"/>
  <c r="F655" i="3"/>
  <c r="F656" i="3"/>
  <c r="F653" i="3"/>
  <c r="F654" i="3"/>
  <c r="F651" i="3"/>
  <c r="F652" i="3"/>
  <c r="F649" i="3"/>
  <c r="F650" i="3"/>
  <c r="F647" i="3"/>
  <c r="F648" i="3"/>
  <c r="E688" i="3"/>
  <c r="E689" i="3"/>
  <c r="E680" i="3"/>
  <c r="E681" i="3"/>
  <c r="E678" i="3"/>
  <c r="E679" i="3"/>
  <c r="E676" i="3"/>
  <c r="E677" i="3"/>
  <c r="E674" i="3"/>
  <c r="E675" i="3"/>
  <c r="E672" i="3"/>
  <c r="E673" i="3"/>
  <c r="E670" i="3"/>
  <c r="E671" i="3"/>
  <c r="E668" i="3"/>
  <c r="E669" i="3"/>
  <c r="E666" i="3"/>
  <c r="E667" i="3"/>
  <c r="E661" i="3"/>
  <c r="E662" i="3"/>
  <c r="E659" i="3"/>
  <c r="E660" i="3"/>
  <c r="E657" i="3"/>
  <c r="E658" i="3"/>
  <c r="E655" i="3"/>
  <c r="E656" i="3"/>
  <c r="E653" i="3"/>
  <c r="E654" i="3"/>
  <c r="E651" i="3"/>
  <c r="E652" i="3"/>
  <c r="E649" i="3"/>
  <c r="E650" i="3"/>
  <c r="E647" i="3"/>
  <c r="E648" i="3"/>
  <c r="D878" i="3"/>
  <c r="D880" i="3"/>
  <c r="CH84" i="41"/>
  <c r="FJ2" i="42" a="1"/>
  <c r="FJ2" i="42" s="1"/>
  <c r="EU6" i="41"/>
  <c r="CG8" i="41"/>
  <c r="CG18" i="41" s="1"/>
  <c r="CM8" i="41"/>
  <c r="CM18" i="41" s="1"/>
  <c r="DI6" i="41"/>
  <c r="CJ8" i="41"/>
  <c r="CJ18" i="41" s="1"/>
  <c r="CF8" i="41"/>
  <c r="CF18" i="41" s="1"/>
  <c r="GW6" i="41"/>
  <c r="CD13" i="41"/>
  <c r="CD14" i="41" s="1"/>
  <c r="CK8" i="41"/>
  <c r="CK18" i="41" s="1"/>
  <c r="CE8" i="41"/>
  <c r="CE18" i="41" s="1"/>
  <c r="CH8" i="41"/>
  <c r="CH18" i="41" s="1"/>
  <c r="CE13" i="41"/>
  <c r="CE14" i="41" s="1"/>
  <c r="FM6" i="41"/>
  <c r="CD8" i="41"/>
  <c r="CD18" i="41" s="1"/>
  <c r="GE6" i="41"/>
  <c r="CF13" i="41"/>
  <c r="CF14" i="41" s="1"/>
  <c r="HO6" i="41"/>
  <c r="EC6" i="41"/>
  <c r="CL8" i="41"/>
  <c r="CL18" i="41" s="1"/>
  <c r="JQ6" i="41"/>
  <c r="IG6" i="41"/>
  <c r="CG13" i="41"/>
  <c r="CG14" i="41" s="1"/>
  <c r="CI8" i="41"/>
  <c r="CI18" i="41" s="1"/>
  <c r="IY6" i="41"/>
  <c r="CI5" i="41" a="1"/>
  <c r="CI5" i="41" s="1"/>
  <c r="CD50" i="41" s="1"/>
  <c r="CD51" i="41" s="1"/>
  <c r="GY3" i="41"/>
  <c r="IY5" i="41"/>
  <c r="CL7" i="41" s="1" a="1"/>
  <c r="CL7" i="41" s="1"/>
  <c r="CL6" i="41" a="1"/>
  <c r="CL6" i="41" s="1"/>
  <c r="CL19" i="41" s="1"/>
  <c r="EC5" i="41"/>
  <c r="CE7" i="41" s="1" a="1"/>
  <c r="CE7" i="41" s="1"/>
  <c r="CE6" i="41" a="1"/>
  <c r="CE6" i="41" s="1"/>
  <c r="CE19" i="41" s="1"/>
  <c r="GE5" i="41"/>
  <c r="CH7" i="41" s="1" a="1"/>
  <c r="CH7" i="41" s="1"/>
  <c r="CH6" i="41" a="1"/>
  <c r="CH6" i="41" s="1"/>
  <c r="CH19" i="41" s="1"/>
  <c r="CH5" i="41" a="1"/>
  <c r="CH5" i="41" s="1"/>
  <c r="F644" i="3"/>
  <c r="F641" i="3"/>
  <c r="F629" i="3"/>
  <c r="E636" i="3"/>
  <c r="F638" i="3"/>
  <c r="F626" i="3"/>
  <c r="E633" i="3"/>
  <c r="D6" i="3"/>
  <c r="E4" i="27"/>
  <c r="E24" i="16" s="1"/>
  <c r="F639" i="3"/>
  <c r="F627" i="3"/>
  <c r="E634" i="3"/>
  <c r="F636" i="3"/>
  <c r="E643" i="3"/>
  <c r="E631" i="3"/>
  <c r="G4" i="27"/>
  <c r="F633" i="3"/>
  <c r="E628" i="3"/>
  <c r="F637" i="3"/>
  <c r="E644" i="3"/>
  <c r="E632" i="3"/>
  <c r="F634" i="3"/>
  <c r="E641" i="3"/>
  <c r="E629" i="3"/>
  <c r="E38" i="16"/>
  <c r="D613" i="3" s="1"/>
  <c r="E639" i="3"/>
  <c r="F635" i="3"/>
  <c r="E642" i="3"/>
  <c r="E630" i="3"/>
  <c r="F632" i="3"/>
  <c r="E627" i="3"/>
  <c r="E640" i="3"/>
  <c r="F642" i="3"/>
  <c r="F630" i="3"/>
  <c r="E637" i="3"/>
  <c r="AWA1" i="17"/>
  <c r="F643" i="3"/>
  <c r="F631" i="3"/>
  <c r="E638" i="3"/>
  <c r="E626" i="3"/>
  <c r="F640" i="3"/>
  <c r="F628" i="3"/>
  <c r="E635" i="3"/>
  <c r="CG5" i="41" a="1"/>
  <c r="CG5" i="41" s="1"/>
  <c r="CD40" i="41" s="1"/>
  <c r="CD41" i="41" s="1"/>
  <c r="FO3" i="41"/>
  <c r="B399" i="3"/>
  <c r="B611" i="3"/>
  <c r="EE3" i="41"/>
  <c r="CE5" i="41" a="1"/>
  <c r="CE5" i="41" s="1"/>
  <c r="CD30" i="41" s="1"/>
  <c r="CD31" i="41" s="1"/>
  <c r="B477" i="40"/>
  <c r="B480" i="27"/>
  <c r="B489" i="40"/>
  <c r="B493" i="27"/>
  <c r="B501" i="40"/>
  <c r="B505" i="27"/>
  <c r="B513" i="40"/>
  <c r="B517" i="27"/>
  <c r="B525" i="40"/>
  <c r="B537" i="40"/>
  <c r="B549" i="40"/>
  <c r="B561" i="40"/>
  <c r="B529" i="27"/>
  <c r="B541" i="27"/>
  <c r="B573" i="40"/>
  <c r="B585" i="40" s="1"/>
  <c r="B553" i="27"/>
  <c r="B565" i="27"/>
  <c r="B577" i="27"/>
  <c r="B590" i="27" s="1"/>
  <c r="B401" i="3" l="1"/>
  <c r="CK5" i="41" a="1"/>
  <c r="CK5" i="41" s="1"/>
  <c r="CD60" i="41" s="1"/>
  <c r="CD61" i="41" s="1"/>
  <c r="CM6" i="41" a="1"/>
  <c r="CM6" i="41" s="1"/>
  <c r="CM19" i="41" s="1"/>
  <c r="F28" i="16"/>
  <c r="F32" i="16" s="1"/>
  <c r="D702" i="3" s="1"/>
  <c r="CJ5" i="41" a="1"/>
  <c r="CJ5" i="41" s="1"/>
  <c r="CD55" i="41" s="1"/>
  <c r="CD56" i="41" s="1"/>
  <c r="CK6" i="41" a="1"/>
  <c r="CK6" i="41" s="1"/>
  <c r="CK19" i="41" s="1"/>
  <c r="JA3" i="41"/>
  <c r="B612" i="3"/>
  <c r="CI6" i="41" a="1"/>
  <c r="CI6" i="41" s="1"/>
  <c r="CI19" i="41" s="1"/>
  <c r="CJ6" i="41" a="1"/>
  <c r="CJ6" i="41" s="1"/>
  <c r="CJ19" i="41" s="1"/>
  <c r="CM5" i="41" a="1"/>
  <c r="CM5" i="41" s="1"/>
  <c r="CD70" i="41" s="1"/>
  <c r="CD71" i="41" s="1"/>
  <c r="FM5" i="41"/>
  <c r="CG7" i="41" s="1" a="1"/>
  <c r="CG7" i="41" s="1"/>
  <c r="D401" i="3"/>
  <c r="CD45" i="41"/>
  <c r="CD46" i="41" s="1"/>
  <c r="FJ2" i="41" a="1"/>
  <c r="FJ2" i="41" s="1"/>
  <c r="E27" i="16"/>
  <c r="E28" i="16"/>
  <c r="E32" i="16" s="1"/>
  <c r="D611" i="3"/>
  <c r="D399" i="3"/>
  <c r="B597" i="40"/>
  <c r="B603" i="27"/>
  <c r="B609" i="40"/>
  <c r="B615" i="27"/>
  <c r="B627" i="27"/>
  <c r="B640" i="27" s="1"/>
  <c r="B621" i="40"/>
  <c r="B639" i="40"/>
  <c r="B651" i="40" s="1"/>
  <c r="D879" i="3" l="1"/>
  <c r="D400" i="3"/>
  <c r="D612" i="3"/>
  <c r="B658" i="27"/>
  <c r="B670"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Söderman Gunnar</author>
  </authors>
  <commentList>
    <comment ref="BD2" authorId="0" shapeId="0" xr:uid="{6E8F7D16-094E-4B96-A0FE-0659E6FE9AEF}">
      <text>
        <r>
          <rPr>
            <b/>
            <sz val="9"/>
            <color indexed="81"/>
            <rFont val="Tahoma"/>
            <family val="2"/>
          </rPr>
          <t>Söderman Gunnar:</t>
        </r>
        <r>
          <rPr>
            <sz val="9"/>
            <color indexed="81"/>
            <rFont val="Tahoma"/>
            <family val="2"/>
          </rPr>
          <t xml:space="preserve">
it säkkollen har bytts ut mot leverenskedjekoll</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<sst xmlns="http://schemas.openxmlformats.org/spreadsheetml/2006/main" count="43710" uniqueCount="4459">
  <si>
    <t>Organisationens totalsumma</t>
  </si>
  <si>
    <t>Utkontrakterad informationshantering</t>
  </si>
  <si>
    <t>Organisationens nivå</t>
  </si>
  <si>
    <t>Motsägelsefulla/ofullständiga svar</t>
  </si>
  <si>
    <t>Poäng från nivåavsnitt 1</t>
  </si>
  <si>
    <t>Poäng från nivåavsnitt 2</t>
  </si>
  <si>
    <t>Poäng från nivåavsnitt 3</t>
  </si>
  <si>
    <t>Poäng från nivåavsnitt 4</t>
  </si>
  <si>
    <t>N1 - pkrav m. utkon.</t>
  </si>
  <si>
    <t>N2 - pkrav m. utkon.</t>
  </si>
  <si>
    <t>N3 - pkrav m. utkon.</t>
  </si>
  <si>
    <t>N4 - pkrav m. utkon.</t>
  </si>
  <si>
    <t>Antal frågor nivå 1</t>
  </si>
  <si>
    <t>Antal frågor nivå 2</t>
  </si>
  <si>
    <t>Antal frågor nivå 3</t>
  </si>
  <si>
    <t>Antal frågor nivå 4</t>
  </si>
  <si>
    <t>Totalt antal giltigt besvarade frågor</t>
  </si>
  <si>
    <t>Totalt antal säkra bedömningar bland giltigt besvarade frågor</t>
  </si>
  <si>
    <t>Poäng som krävs för nästa nivå</t>
  </si>
  <si>
    <t>Antal frågor med otillräcklig poäng för nästa nivå</t>
  </si>
  <si>
    <t>N2 - pkrav u. utkon.</t>
  </si>
  <si>
    <t>N3 - pkrav u. utkon.</t>
  </si>
  <si>
    <t>N4 - pkrav u. utkon.</t>
  </si>
  <si>
    <t>Nivå</t>
  </si>
  <si>
    <t>#</t>
  </si>
  <si>
    <t>Fråga</t>
  </si>
  <si>
    <t>Status</t>
  </si>
  <si>
    <t>Cybersäkerhetskollen 2025</t>
  </si>
  <si>
    <t>SÄKERHETSSKYDDSKLASS HAR INTE ANGETTS - Se fliken Säker hantering.</t>
  </si>
  <si>
    <t>Er organisation</t>
  </si>
  <si>
    <t>Organisationens namn</t>
  </si>
  <si>
    <t>Typ av organisation</t>
  </si>
  <si>
    <t>Organisationsnummer</t>
  </si>
  <si>
    <t>Välj organisationstyp här</t>
  </si>
  <si>
    <t>Start- och slutdatum för mätperioden</t>
  </si>
  <si>
    <t>Mätperiodens början (startdatum)</t>
  </si>
  <si>
    <t>Mätperiodens slut (slutdatum)</t>
  </si>
  <si>
    <t>Ange datum i formatet ÅÅÅÅ-MM-DD.</t>
  </si>
  <si>
    <t>Funktioner, roller och kompetenser som har arbetat med att besvara frågorna</t>
  </si>
  <si>
    <r>
      <t>[Exempelvis informationssäkerhetssamordnare, representant från it-avdelning</t>
    </r>
    <r>
      <rPr>
        <i/>
        <sz val="12"/>
        <color rgb="FF333333"/>
        <rFont val="Arial (Brödtext)"/>
      </rPr>
      <t>, dataskyddsombud,</t>
    </r>
    <r>
      <rPr>
        <i/>
        <sz val="12"/>
        <color rgb="FF333333"/>
        <rFont val="Arial"/>
        <family val="2"/>
        <scheme val="minor"/>
      </rPr>
      <t xml:space="preserve"> säkerhetschef, verksamhetsrepresentanter etc.] </t>
    </r>
  </si>
  <si>
    <t>Välkommen till Cybersäkerhetskollen 2025!</t>
  </si>
  <si>
    <t>Cybersäkerhetskollen stödjer uppföljning och förbättring av organisatrionens systematiska cybersäkerhetsarbete. Cybersäkerhetskollen innehåller fyra mätningar som var för sig följer upp på en organisations informationssäkerhet, it-säkerhet, ot-säkerhet och leveranskedjesäkerhet.
Med Cybersäkerhetskollen kan organisationen själv undersöka vilken nivå arbetet befinner sig på och hur det kan utvecklas. Resultatet ger underlag för planering och prioritering.</t>
  </si>
  <si>
    <t>o   Svara på frågorna i Cybersäkerhetskollen och få direkt återkoppling i fliken Återkoppling om nivån på ert systematiska cybersäkerhetsarbete med styrkor och utvecklingsområden.</t>
  </si>
  <si>
    <t>o   It-säkkollen, Ot-säkkollen och Leveranskedjekollen genomförs under 2025 som pilotprojekt.</t>
  </si>
  <si>
    <t>o   För att få mer detaljerad återkoppling ska svar vara inrapporterat till MSB senast den 12 september 2025.</t>
  </si>
  <si>
    <t>o  Fliken Analysstöd finns för att organisationen ska kunna reflektera över hur den ser på sitt uppnådda resultat samt plotta ut målbilder för säkerhetsarbetet för de fyra olika kollarna för de kommande två åren. Informationen kan med fördel användas vid presentationer för ledningsgruppen. Dessutom finns Ekonmifrågorna som följer upp ekonomiska aspekter för ert säkerhetsarbete, samt Valideringsfrågorna som veriferar modellens grundläggande antaganden.</t>
  </si>
  <si>
    <r>
      <rPr>
        <b/>
        <sz val="12"/>
        <rFont val="Arial"/>
        <family val="2"/>
      </rPr>
      <t xml:space="preserve">
OBS!</t>
    </r>
    <r>
      <rPr>
        <sz val="12"/>
        <rFont val="Arial"/>
        <family val="2"/>
      </rPr>
      <t xml:space="preserve"> Informationens skyddsvärde behöver beaktas i alla led, inklusive eventuell sekretess och säkerhetsskyddsklassificering. Se vidare i fliken "Säker hantering"</t>
    </r>
    <r>
      <rPr>
        <i/>
        <sz val="12"/>
        <rFont val="Arial"/>
        <family val="2"/>
      </rPr>
      <t>.</t>
    </r>
  </si>
  <si>
    <r>
      <t xml:space="preserve">
OBS! </t>
    </r>
    <r>
      <rPr>
        <sz val="12"/>
        <rFont val="Arial"/>
        <family val="2"/>
      </rPr>
      <t>Om texten i någon ruta inte syns går det att justera radhöjden genom att ta tag i strecket mellan radnumren i vänsterkanten och dra.</t>
    </r>
  </si>
  <si>
    <t>Kort om Cybersäkerhetskollen</t>
  </si>
  <si>
    <r>
      <t xml:space="preserve">Verktyget innehåller frågor om centrala delar av det systematiska cybersäkerhetsarbetet inom områdena informationssäkerhet, it-säkerhet, ot-säkerhet och leveranskedjesäkerhet. Frågorna är uppdelade i olika avsnitt för nivå 1-4. I det första avsnittet fokuserar frågorna på grunderna. I de följande avsnitten läggs tonvikten på systematik, kvalificerat innehåll och slutligen ständiga förbättringar. Cybersäkerhetskollen undersöker om organisationen har haft ett arbetssätt eller tekniska åtgärder på plats under hela den senaste två årsperioden. Med er organisation menas att undersöka er kärnverksamhet. För mer information om Cybersäkerhetskollens områden och upplägg med förklaringar av nivåer och poängberäkning se dokumentet Fördjupningsinformation på </t>
    </r>
    <r>
      <rPr>
        <b/>
        <sz val="11"/>
        <rFont val="Arial"/>
        <family val="2"/>
      </rPr>
      <t>www.msb.se/cybersakerhetskollen</t>
    </r>
    <r>
      <rPr>
        <sz val="12"/>
        <rFont val="Arial"/>
        <family val="2"/>
      </rPr>
      <t>.</t>
    </r>
  </si>
  <si>
    <t>Se fliken Återkoppling för ert resultat. För ett mer utförligt resultat och återkoppling krävs inrapportering av svar som sedan kan nyttjas i Cybersäkerhetskollen benchmark, som kommer att lanseras i mars 2026.</t>
  </si>
  <si>
    <r>
      <t xml:space="preserve">Cybersäkerhetskollen innehåller 2025 fyra frågeområden. Förutom Infosäkkollen genomför It-säkkollen, Ot-säkkollen och Leveranskedjekollen som pilotprojekt för att sedan utvärderas. Mer information om detta återfinns i dokumentet Fördjupningsinformation på </t>
    </r>
    <r>
      <rPr>
        <b/>
        <sz val="11"/>
        <rFont val="Arial"/>
        <family val="2"/>
      </rPr>
      <t>www.msb.se/cybersakerhetskollen</t>
    </r>
    <r>
      <rPr>
        <sz val="12"/>
        <color rgb="FFFF0000"/>
        <rFont val="Arial"/>
        <family val="2"/>
      </rPr>
      <t xml:space="preserve">. </t>
    </r>
  </si>
  <si>
    <t>Råd och anvisningar - tänk på det här när ni fyller i svaren</t>
  </si>
  <si>
    <t>Organisationens CISO eller en roll i stabsfunktion föreslås hålla samman arbetet med svaren i verktyget. Eftersom olika delar av cybersäkerhetsarbetet berörs, kan det vara bra att diskutera frågorna i workshops där flera roller får komma till tals. Till exempel bör roller inom it, ot och upphandling ge expertis utifrån sitt område. Det samlade resultatet bör förankras hos ledningen.</t>
  </si>
  <si>
    <t>Olika organisationer har kommit olika långt i sitt cybersäkerhetsarbete. Svara på frågorna så länge det känns meningsfullt, men frågorna på nivå 1 måste alltid besvaras för att ett resultat ska uppnås. Alla svar räknas vid sammanställningen av resultatet, även från enskilda frågor i avsnitt för högre nivåer.</t>
  </si>
  <si>
    <t>Cybersäkerhetskollen omfattar två typer av frågor:</t>
  </si>
  <si>
    <r>
      <t xml:space="preserve">o   </t>
    </r>
    <r>
      <rPr>
        <b/>
        <sz val="12"/>
        <rFont val="Arial"/>
        <family val="2"/>
      </rPr>
      <t>Flervalsfrågor</t>
    </r>
    <r>
      <rPr>
        <sz val="12"/>
        <rFont val="Arial"/>
        <family val="2"/>
      </rPr>
      <t xml:space="preserve"> som kan besvaras med fler än ett svarsalternativ, så länge de valda svarsalternativen inte motsäger varandra (det är exempelvis inte tillåtet att välja två ja-svar och ett nej-svar).</t>
    </r>
  </si>
  <si>
    <r>
      <t xml:space="preserve">o   </t>
    </r>
    <r>
      <rPr>
        <b/>
        <sz val="12"/>
        <rFont val="Arial"/>
        <family val="2"/>
      </rPr>
      <t>Angränsande flervalsfrågor</t>
    </r>
    <r>
      <rPr>
        <sz val="12"/>
        <rFont val="Arial"/>
        <family val="2"/>
      </rPr>
      <t xml:space="preserve"> som kan besvaras med fler än ett svarsalternativ så länge svaren angränsar till varandra (och därmed inte motsäger varandra). För de här frågorna är svarsalternativen formulerade som intervall.</t>
    </r>
  </si>
  <si>
    <t>Ni behöver också bedöma hur säkert det angivna svaret är. Välj bara alternativet ”Säker bedömning” om det finns dokumenterade och tydliga belägg för att svaret eller svaren är korrekt. Om ni kryssar i flera svarsalternativ ska ni bara välja ”Säker bedömning” om det finns dokumenterade och tydliga belägg för alla de valda svarsalternativen.</t>
  </si>
  <si>
    <t>Instruktioner</t>
  </si>
  <si>
    <r>
      <t xml:space="preserve">o   </t>
    </r>
    <r>
      <rPr>
        <b/>
        <sz val="12"/>
        <rFont val="Arial"/>
        <family val="2"/>
      </rPr>
      <t>Svara på frågorna i formuläret genom att skriva ett ”X” i svarsrutan</t>
    </r>
    <r>
      <rPr>
        <sz val="12"/>
        <rFont val="Arial"/>
        <family val="2"/>
      </rPr>
      <t xml:space="preserve">
Svarsrutor har vit bakgrund och finns direkt under respektive svars- och bedömningsalternativ.</t>
    </r>
  </si>
  <si>
    <r>
      <t xml:space="preserve">o   </t>
    </r>
    <r>
      <rPr>
        <b/>
        <sz val="12"/>
        <rFont val="Arial"/>
        <family val="2"/>
      </rPr>
      <t>Flera angränsande val kan kryssas i för att få ett bredare intervall ("angränsande flervalsfråga")</t>
    </r>
    <r>
      <rPr>
        <sz val="12"/>
        <rFont val="Arial"/>
        <family val="2"/>
      </rPr>
      <t xml:space="preserve">
En fråga som behandlar i vilken utsträckning någon aspekt med koppling till cybersäkerhetsarbetet utförts. Varje orange svarsalternativ ger en viss poäng. Det svarsalternativ som beskriver att något har gjorts i störst utsträckning (svarsalternativet som börjar med "Alla") ger 5 poäng, svarsalternativet efter det ger 4 poäng, etc. Om en organisation exempelvis är osäker på vilket av svarsalternativen "75% till mindre än 100% av medarbetarna" eller "50% till mindre än 75% av medarbetarna" på frågan om hur många som har genomgått utbildning i informationssäkerhet, samtidigt som organisationen är säker på att 50% till under 100% av medarbetarna har genomgått en sådan utbildning, så kan båda de svarsalternativen kryssas i. Organisationen får då samma poäng som den skulle ha fått om organisationen bara hade kryssat i det svarsalternativ som ger minst poäng, vilket i det här fallet är svarsalternativet "50% till mindre än 75% av medarbetarna", motsvarande 3 poäng.</t>
    </r>
  </si>
  <si>
    <r>
      <t xml:space="preserve">o   </t>
    </r>
    <r>
      <rPr>
        <b/>
        <sz val="12"/>
        <rFont val="Arial"/>
        <family val="2"/>
      </rPr>
      <t>Flera val kan kryssas i ("flervalsfråga")</t>
    </r>
    <r>
      <rPr>
        <sz val="12"/>
        <rFont val="Arial"/>
        <family val="2"/>
      </rPr>
      <t xml:space="preserve">
En fråga där fem olika dimensioner med koppling till någon aspekt av cybersäkerhetsarbetet behandlas. Varje orange svarsalternativ ger en poäng. </t>
    </r>
  </si>
  <si>
    <r>
      <t xml:space="preserve">o   </t>
    </r>
    <r>
      <rPr>
        <b/>
        <sz val="12"/>
        <rFont val="Arial"/>
        <family val="2"/>
      </rPr>
      <t>Nivå</t>
    </r>
    <r>
      <rPr>
        <sz val="12"/>
        <rFont val="Arial"/>
        <family val="2"/>
      </rPr>
      <t xml:space="preserve">
Uppföljningsmodellen är indelad i nivåerna 1-4. Om ingen av nivåerna 1-4 uppnås så anges nivån med ett streck i fliken Återkoppling. Syftet är att nivåerna ska svara mot en naturlig utveckling av cybersäkerhetsarbetet.</t>
    </r>
  </si>
  <si>
    <r>
      <t xml:space="preserve">o   </t>
    </r>
    <r>
      <rPr>
        <b/>
        <sz val="12"/>
        <rFont val="Arial"/>
        <family val="2"/>
      </rPr>
      <t>Osäker bedömning</t>
    </r>
    <r>
      <rPr>
        <sz val="12"/>
        <rFont val="Arial"/>
        <family val="2"/>
      </rPr>
      <t xml:space="preserve">
En bedömning som visar att organisationen har vissa belägg, men saknar dokumenterade belägg, för alla de svarsalternativ som har kryssats i.</t>
    </r>
  </si>
  <si>
    <r>
      <t xml:space="preserve">o   </t>
    </r>
    <r>
      <rPr>
        <b/>
        <sz val="12"/>
        <rFont val="Arial"/>
        <family val="2"/>
      </rPr>
      <t>Säker bedömning</t>
    </r>
    <r>
      <rPr>
        <sz val="12"/>
        <rFont val="Arial"/>
        <family val="2"/>
      </rPr>
      <t xml:space="preserve">
En bedömning som visar att organisationen har tydliga och dokumenterade belägg för alla de svarsalternativ som har kryssats i. Om en organisation har kryssat i tre av fem poänggivande svarsalternativ i en flervalsfråga (se nedan), så ska Säker bedömning bara kryssas i om organisationen har tydliga och dokumenterade belägg för alla de ikryssade svarsalternativen.</t>
    </r>
  </si>
  <si>
    <r>
      <t xml:space="preserve">o   </t>
    </r>
    <r>
      <rPr>
        <b/>
        <sz val="12"/>
        <rFont val="Arial"/>
        <family val="2"/>
      </rPr>
      <t>Resultatberäkning</t>
    </r>
    <r>
      <rPr>
        <sz val="12"/>
        <rFont val="Arial"/>
        <family val="2"/>
      </rPr>
      <t xml:space="preserve">
Det krävs ett visst antal poäng för att uppnå varje nivå. För att nå nivå 1 behöver frågorna i det avsnittet ge minst 1 poäng. För att nå nivå 2 behövs 2 poäng på varje fråga i nivåavsnitt 1-2 och så vidare. För varje nivå krävs alltså bättre resultat på frågorna i de föregående avsnitten. Rörliga poäng kan samlas på olika sätt. Ett sätt är att samla mer än lägstapoängen på någon eller några frågor. Ett annat sätt är att svara på någon eller några frågor på högre nivåer. 
Kraven för att nå en viss nivå kan även sammanfattas i följande ekvation: Poängkrav för nivå X = (X+0,5) * Antalet frågor som måste besvaras på nivån. X är nivånumret och är även liktydigt med lägstapoängen som behövs per fråga för att nå nivån. Antalet rörliga poäng, alltså poäng som kan hämtas från vilken fråga som helst, beräknas som 0,5 * Antalet frågor som måste besvaras på nivån.</t>
    </r>
  </si>
  <si>
    <t>Ställ frågor och lämna förbättringsförslag till MSB</t>
  </si>
  <si>
    <t>Säker hantering</t>
  </si>
  <si>
    <t xml:space="preserve">Anvisningar om säker hantering  </t>
  </si>
  <si>
    <t>Organisationen ansvarar för sin egen sekretessbedömning och eventuell säkerhetsskyddsklassificering av sina svar, samt för att ge uppgifterna det skydd som krävs vid hantering, lagring och överföring. Beakta informationens skyddsvärde i alla led och att sammanställningen av svar kan behöva hanteras i enlighet med organisationens säkerhetsskyddsinstruktion.</t>
  </si>
  <si>
    <t>1. Ange säkerhetsskyddsklass</t>
  </si>
  <si>
    <t>Ange organisationens bedömning av den information som lämnas i verktyget i rutan nedan. 
Ange lagrum och säkerhetskyddsnivå, alternativt Ingen sekretess.</t>
  </si>
  <si>
    <t>[Exempelvis OSL 18:8, OSL 18:13, säkerhetsskyddsklass begränsat hemlig]</t>
  </si>
  <si>
    <t>=B11;</t>
  </si>
  <si>
    <t xml:space="preserve">2. Rapportera in svar till MSB </t>
  </si>
  <si>
    <r>
      <t xml:space="preserve">Alla svar rapporteras in via MSB:s e-tjänsteportal: </t>
    </r>
    <r>
      <rPr>
        <b/>
        <sz val="11"/>
        <rFont val="Arial"/>
        <family val="2"/>
      </rPr>
      <t>https://etjanst.msb.se/sv/e-tjanster/</t>
    </r>
    <r>
      <rPr>
        <sz val="12"/>
        <rFont val="Arial"/>
        <family val="2"/>
      </rPr>
      <t xml:space="preserve">
För senaste information gällande rutin för inrapportering, samt frågor och svar gällande inrapportering, hänvisas till </t>
    </r>
    <r>
      <rPr>
        <b/>
        <sz val="11"/>
        <rFont val="Arial"/>
        <family val="2"/>
      </rPr>
      <t>www.msb.se/cybersakerhetskollen</t>
    </r>
    <r>
      <rPr>
        <sz val="12"/>
        <rFont val="Arial"/>
        <family val="2"/>
      </rPr>
      <t>.</t>
    </r>
  </si>
  <si>
    <t>Cybersäkerhetskollen rapporteras in via MBS:s e-tjänsteportal enligt nedan:</t>
  </si>
  <si>
    <r>
      <rPr>
        <b/>
        <sz val="12"/>
        <rFont val="Arial"/>
        <family val="2"/>
      </rPr>
      <t>1) Ingen sekretess eller sekretess, men ingen säkerhetsskyddsklass:</t>
    </r>
    <r>
      <rPr>
        <sz val="12"/>
        <rFont val="Arial"/>
        <family val="2"/>
      </rPr>
      <t xml:space="preserve"> Formuläret fylls i och Excelfilen bifogas.</t>
    </r>
  </si>
  <si>
    <t>2) Säkerhetsskyddsklass:</t>
  </si>
  <si>
    <r>
      <rPr>
        <b/>
        <sz val="12"/>
        <rFont val="Arial"/>
        <family val="2"/>
      </rPr>
      <t>a)</t>
    </r>
    <r>
      <rPr>
        <sz val="12"/>
        <rFont val="Arial"/>
        <family val="2"/>
      </rPr>
      <t xml:space="preserve"> Använd ändamålsenligt signalskyddssystem. Formuläret fylls i och krypterad fil bifogas. Kontakta din organisations signalskyddschef för assistans.</t>
    </r>
  </si>
  <si>
    <r>
      <rPr>
        <b/>
        <sz val="12"/>
        <rFont val="Arial"/>
        <family val="2"/>
      </rPr>
      <t>b)</t>
    </r>
    <r>
      <rPr>
        <sz val="12"/>
        <rFont val="Arial"/>
        <family val="2"/>
      </rPr>
      <t xml:space="preserve"> Lägg okrypterad fil på USB i ett kuvert, märkt "Cybersäkerhetskollen". Lägg sedan kuvertet i en säkerhetspåse. Skicka säkerhetspåsen som värdeförsändelse med PostNord till Myndigheten för samhällsskydd och beredskap, 651 81, Karlstad.
</t>
    </r>
    <r>
      <rPr>
        <b/>
        <sz val="12"/>
        <rFont val="Arial"/>
        <family val="2"/>
      </rPr>
      <t>OBS!</t>
    </r>
    <r>
      <rPr>
        <sz val="12"/>
        <rFont val="Arial"/>
        <family val="2"/>
      </rPr>
      <t xml:space="preserve"> För att MSB ska kunna verifiera vid mottagandet måste säkerhetspåsens och värdeförsändelsens nummer sparas så att det kan skrivas in i formuläret på e-tjänsteportalen.
</t>
    </r>
    <r>
      <rPr>
        <b/>
        <sz val="12"/>
        <rFont val="Arial"/>
        <family val="2"/>
      </rPr>
      <t>OBS!</t>
    </r>
    <r>
      <rPr>
        <sz val="12"/>
        <rFont val="Arial"/>
        <family val="2"/>
      </rPr>
      <t xml:space="preserve"> Notera att PostNords tjänst för värdeförsändelse ska användas (ej rekommenderat brev eller annat).</t>
    </r>
  </si>
  <si>
    <t>ja</t>
  </si>
  <si>
    <t>Infosäkkollen</t>
  </si>
  <si>
    <t>Infosäkkollen mäter nivån på ert systematiska informationssäkerhetsarbete. Frågorna handlar om hur arbetet sett ut under de två senaste åren. Svara på frågorna för Nivå 1 och fortsätt sedan så länge det känns meningsfullt. Tänk på att följa anvisningarna noga för att få ett så användbart resultat som möjligt. Om texten i någon ruta inte syns helt och hållet går det att justera radhöjden genom att ta tag i strecket mellan radnumren i vänsterkanten och dra.</t>
  </si>
  <si>
    <t>Svara på frågorna i formuläret genom att skriva ett "X" i svarsrutan</t>
  </si>
  <si>
    <t>Svarsrutor har vit bakgrund och finns direkt under respektive svars- och bedömningsalternativ.</t>
  </si>
  <si>
    <t>Nivå 1: Informationssäkerhetsarbetets grunder</t>
  </si>
  <si>
    <r>
      <t xml:space="preserve">Organisationer som uppnår nivå 1 har grunderna i sitt informationssäkerhetsarbetet på plats, åtminstone i begränsad utsträckning. För att uppnå ett resultat måste alla frågor på nivå 1 besvaras. Organisationen behöver uppvisa något resultat på varje fråga, men det finns inga krav på särskild systematik eller innehåll i arbetet. Det behandlas istället i avsnitten för nivå 2-4.
Frågorna i detta avsnitt undersöker bland annat om ledningen är engagerad i informationssäkerhetsarbetet, om organisationen har inventerat informationstillgångar, om organisationen har arbetssätt på centrala områden (som informationsklassning och risk), samt om organisationen har undersökt medarbetarnas kunskaper inom informationssäkerhetsarbete. Se dokumentet </t>
    </r>
    <r>
      <rPr>
        <b/>
        <i/>
        <sz val="11"/>
        <color rgb="FF333333"/>
        <rFont val="Arial"/>
        <family val="2"/>
      </rPr>
      <t>Fördjupningsinformation</t>
    </r>
    <r>
      <rPr>
        <sz val="12"/>
        <color rgb="FF333333"/>
        <rFont val="Arial"/>
        <family val="2"/>
      </rPr>
      <t xml:space="preserve"> för mer fakta om nivåerna och hur de beräknas.</t>
    </r>
  </si>
  <si>
    <t>Har ledningen styrt organisationens informationssäkerhetsarbete de senaste två åren?</t>
  </si>
  <si>
    <t>Flera val kan kryssas i</t>
  </si>
  <si>
    <t>MSB:s kommentar</t>
  </si>
  <si>
    <t>Ja, under perioden har organisationens ledning minst en gång beslutat om eller sett över tidigare beslut om …</t>
  </si>
  <si>
    <t>Med ”ledningen” menas organisationens högsta ledning:
- Hos en NIS-leverantör kan det vara VD, styrelse eller liknande. 
- Hos myndigheter kan det handla om en myndighetschef, en styrelse eller en nämnd. Hos en kommun kan det handla om kommundirektören och den politiska ledningen, beroende på frågan. Hos regioner kan det på motsvarande sätt handla om regiondirektören och den politiska ledningen, beroende på frågan. 
I de fall styrningen är uppdelad mellan tjänstemannanivån och den politiska ledningen behöver båda ha deltagit i styrningen i enlighet med den uppdelning man har.
Att ledningen har haft en genomgång och diskussion om respektive svarsalternativ kan räcka.</t>
  </si>
  <si>
    <t>Målsättning och inriktning</t>
  </si>
  <si>
    <t>Ansvar och befogenheter för informationssäkerhetsarbetet inom organisationen, inklusive den roll eller funktion som ska leda och samordna informationssäkerhetsarbetet</t>
  </si>
  <si>
    <t>Resurser som informationssäkerhetsarbetet kräver</t>
  </si>
  <si>
    <t>Regler för informationssäkerhetsarbetet, alternativt  delegerat ansvaret för beslut eller översyn</t>
  </si>
  <si>
    <t xml:space="preserve">Att arbetet ska bedrivas med stöd av standarderna ISO/IEC 27001 respektive ISO/IEC 27002 eller motsvarande  </t>
  </si>
  <si>
    <t>Ja, men ledningen har inte beslutat om eller sett över någon av de nämnda aspekterna under perioden</t>
  </si>
  <si>
    <t>Nej</t>
  </si>
  <si>
    <t>Säker bedömning (dokumenterat underlag finns)</t>
  </si>
  <si>
    <t>Osäker bedömning (dokumenterat underlag saknas)</t>
  </si>
  <si>
    <t>Summa</t>
  </si>
  <si>
    <t>Har organisationen haft en informationssäkerhetspolicy de senaste två åren?</t>
  </si>
  <si>
    <t>Ja, och under perioden har informationssäkerhetspolicyn (eller motsvarande dokument) innehållit …</t>
  </si>
  <si>
    <t>Svara ja på frågan även om det bara finns en övergripande policy, exempelvis en generell säkerhetspolicy, så länge den inkluderar informationssäkerhet.
Det går också att svara ja på frågan om vissa av de aspekter som nämns i frågan inte hanteras i organisationens informationssäkerhetspolicy, utan snarare i dokument som hierarkiskt är underställda informationssäkerhetspolicyn.</t>
  </si>
  <si>
    <t>En definition av informationssäkerhet och informationssäkerhetsarbete</t>
  </si>
  <si>
    <t>Ledningens målsättningar för informationssäkerhetsarbetet (vad som ska uppnås)</t>
  </si>
  <si>
    <t>Ledningens inriktning för informationssäkerhetsarbetet (hur det ska uppnås)</t>
  </si>
  <si>
    <t>Definierade roller som ledningen har pekat ut som ansvariga för att hantera informationssäkerhet</t>
  </si>
  <si>
    <t xml:space="preserve">Att arbetet ska integreras i myndighetens befintliga sätt att leda och styra sin organisation </t>
  </si>
  <si>
    <t>Ja, men ingen av de nämnda aspekterna har funnits i policyn under perioden</t>
  </si>
  <si>
    <t xml:space="preserve">Nej, men en informationssäkerhetspolicy (eller motsvarande dokument) har funnits kortare tid än två år eller är under utveckling </t>
  </si>
  <si>
    <t xml:space="preserve">Har organisationen någon gång under de senaste två åren inventerat sina informationsmängder och informationssystem, inklusive nätverk? </t>
  </si>
  <si>
    <t>Flera angränsande val kan kryssas i för att få ett bredare intervall</t>
  </si>
  <si>
    <t xml:space="preserve">Ja, och under perioden har organisationen inventerat (eller sett över tidigare inventering av) både informationsmängder och informationssystem, inklusive nätverk i … </t>
  </si>
  <si>
    <r>
      <t xml:space="preserve">Med ”verksamhet” menas större organisationsindelningar. Inom en kommun skulle en verksamhet till exempel kunna vara en förvaltning. Inom MSB är verksamheter  ”avdelningar” eftersom myndigheten är indelad i avdelningar som i sin tur är indelade i enheter.
Svara ja på frågan om organisationens inventering har genomförts centralt eller av verksamheterna själva. Svara ja på frågan om man antingen har genomfört </t>
    </r>
    <r>
      <rPr>
        <i/>
        <sz val="11.5"/>
        <color rgb="FF333333"/>
        <rFont val="Arial"/>
        <family val="2"/>
        <scheme val="minor"/>
      </rPr>
      <t>en</t>
    </r>
    <r>
      <rPr>
        <sz val="11.5"/>
        <color rgb="FF333333"/>
        <rFont val="Arial"/>
        <family val="2"/>
        <scheme val="minor"/>
      </rPr>
      <t xml:space="preserve"> samlad inventering </t>
    </r>
    <r>
      <rPr>
        <i/>
        <sz val="11.5"/>
        <color rgb="FF333333"/>
        <rFont val="Arial"/>
        <family val="2"/>
        <scheme val="minor"/>
      </rPr>
      <t>eller</t>
    </r>
    <r>
      <rPr>
        <sz val="11.5"/>
        <color rgb="FF333333"/>
        <rFont val="Arial"/>
        <family val="2"/>
        <scheme val="minor"/>
      </rPr>
      <t xml:space="preserve"> har utfört kontinuerlig inventering.</t>
    </r>
  </si>
  <si>
    <t xml:space="preserve">Alla organisationens verksamheter </t>
  </si>
  <si>
    <t xml:space="preserve">75 % till mindre än 100 % av organisationens verksamheter </t>
  </si>
  <si>
    <t xml:space="preserve">50 % till mindre än 75 % av organisationens verksamheter </t>
  </si>
  <si>
    <t xml:space="preserve">25 % till mindre än 50 % av organisationens verksamheter </t>
  </si>
  <si>
    <t xml:space="preserve">Mer än 0 % till mindre än 25 % av organisationens verksamheter </t>
  </si>
  <si>
    <t>Har organisationens verksamheter haft utpekade informationsägare eller motsvarande för sin information de senaste två åren?</t>
  </si>
  <si>
    <t>Ja, under perioden har utpekade informationsägare funnits inom …</t>
  </si>
  <si>
    <t>Med ”informationsägare” menas en person eller funktion som är ansvarig för hanteringen av en viss informationsmängd. Till exempel kanske personalchefen är ansvarig för att personalinformationen hanteras på rätt sätt.
Med "utpekad" menas någon som antingen i ett beslut direkt har tilldelats informationsägarskap, eller någon som genom organisationens regler automatiskt tilldelas informationsägarskap. Exempelvis kan en organisations styrdokument ange att den som blir enhetschef också blir informationsägare för sin enhets information.</t>
  </si>
  <si>
    <t>Har organisationen de senaste två åren undersökt medarbetarnas kunskaper om informationssäkerhet?</t>
  </si>
  <si>
    <t>Ja, under perioden har organisationen, vid minst ett tillfälle, undersökt kunskaperna hos …</t>
  </si>
  <si>
    <t>Med ”medarbetare” menas anställda såväl som annan personal som arbetat i organisationen i minst sex månader.
Med "undersökt" menas intervjuer, enkäter, tester eller liknande.</t>
  </si>
  <si>
    <t>Alla medarbetare</t>
  </si>
  <si>
    <t xml:space="preserve">75 % till mindre än 100 % av medarbetarna </t>
  </si>
  <si>
    <t>50 % till mindre än 75 % av medarbetarna</t>
  </si>
  <si>
    <t xml:space="preserve">25 % till mindre än 50 % av medarbetarna </t>
  </si>
  <si>
    <t xml:space="preserve">Mer än 0 % till mindre än 25 % av medarbetarna </t>
  </si>
  <si>
    <t>Har organisationen de senaste två åren haft tillgång till särskilda kompetenser som behövs i ett systematiskt informationssäkerhetsarbete?</t>
  </si>
  <si>
    <t>Ja, under perioden har organisationen haft tillgång till särskild kompetens inom …</t>
  </si>
  <si>
    <t>Med "haft tillgång" menas att organisationen antingen har haft:
 - (minst) en anställd (med någon eller några av de angivna kompetenserna), eller 
- att organisationen, vid behov, har haft inhyrt stöd från en annan organisation som tillhandahåller sådana kompetenser.
Med "särskild kompetens" menas att personen har formella meriter eller relevant erfarenhet inom det valda området. En och samma person kan ha flera särskilda kompetenser.</t>
  </si>
  <si>
    <t xml:space="preserve">Informationsklassning samt analys och hantering av informationssäkerhetsrisker </t>
  </si>
  <si>
    <t xml:space="preserve">Utbildning i informationssäkerhet </t>
  </si>
  <si>
    <t xml:space="preserve">Uppföljning av informationssäkerhetsarbetet </t>
  </si>
  <si>
    <t>Arbete med it-säkerhet</t>
  </si>
  <si>
    <t>Säkerställande av informationssäkerhet vid upphandling</t>
  </si>
  <si>
    <t>Ja, men organisationen har inte haft tillgång till medarbetare med de nämnda kompetenserna under perioden</t>
  </si>
  <si>
    <t xml:space="preserve">Nej, men organisationen har haft tillgång till sådan kompetens under en kortare tid än två år eller är på väg att skaffa sig sådan tillgång </t>
  </si>
  <si>
    <t>Har organisationen haft ett arbetssätt för informationsklassning de senaste två åren?</t>
  </si>
  <si>
    <t>Ja, och under perioden har arbetssättet …</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</si>
  <si>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 Slutligen bör arbetssättet leda till att den specifika uppgiften (t.ex. informationsklassning) utförs på samma sätt i hela organisationen, det vill säga att det finns en organisationsgemensam modell för arbetsuppgiften. Se fliken Definitioner för mer information.
Med "informationsklassning" menas att värdera och klassa information utifrån behovet av skydd.</t>
  </si>
  <si>
    <t>Varit beslutat eller på annat sätt medvetet valt av organisationen</t>
  </si>
  <si>
    <t>Omfattat fördelning av roller och ansvar</t>
  </si>
  <si>
    <t>Innehållit en organisationsgemensam modell för klassning med definierade nivåer för skyddskrav med fördefinierade säkerhetsåtgärder</t>
  </si>
  <si>
    <t>Varit beskrivet i stöd och vägledning för medarbetarna</t>
  </si>
  <si>
    <t>Följts upp och utvärderats minst en gång</t>
  </si>
  <si>
    <t>Ja, organisationen har haft ett arbetssätt för informationsklassning under perioden, men inget av de angivna svarsalternativen stämmer</t>
  </si>
  <si>
    <t>Nej, men ett arbetssätt har funnits kortare tid än två år, eller är under utveckling</t>
  </si>
  <si>
    <t>Har organisationen haft ett arbetssätt för analys och hantering av informationssäkerhetsrisker de senaste två åren?</t>
  </si>
  <si>
    <t>Med "risk" menas en möjlig, oönskad händelse.
Med "informationssäkerhetsrisk" menas sådana risker som negativt kan påverka tillgängligheten, riktigheten eller konfidentialiteten hos information.
Svara ja på frågan även om det finns separata arbetssätt för analys respektive hantering av informationssäkerhetsrisker. Om så är fallet kan ni kryssa i svarsrutan, förutsatt att svaret stämmer angående båda arbetssätten.</t>
  </si>
  <si>
    <t>Innehållit en organisationsgemensam modell för analys av informationssäkerhetsrisker</t>
  </si>
  <si>
    <t>Ja, organisationen har haft ett arbetssätt för analys och hantering av informationssäkerhetsrisker under perioden, men inget av de angivna svarsalternativen stämmer</t>
  </si>
  <si>
    <t>De senaste två åren, har organisationen haft ett arbetssätt för hantering av informationssäkerhetsincidenter och 
-avvikelser?</t>
  </si>
  <si>
    <t>Med "informationssäkerhetsincident" menas en inträffad oönskad händelse (en inträffad risk) som fått negativ påverkan på tillgängligheten, riktigheten eller konfidentialiteten hos information.
Med "informationssäkerhetsavvikelse" menas en inträffad oönskad händelse som kunde ha fått, men inte nödvändigtvis fick, negativ påverkan på tillgängligheten, riktigheten eller konfidentialiten hos information.
Med "hantering av informationssäkerhetsincidenter och -avvikelser" menas att leta efter incidenter och avvikelser, larma eller rapportera om upptäckta sådana, samt att åtgärda, och att återställa efter det inträffade.
Svara ja på frågan även om det bara finns ett övergripande arbetssätt för hantering av incidenter och avvikelser, så länge det inte exkluderar sådana som avser informationssäkerhet.</t>
  </si>
  <si>
    <t>Innehållit en organisationsgemensam modell för hantering av informationssäkerhetsincidenter och 
-avvikelser</t>
  </si>
  <si>
    <t>Ja, organisationen har haft ett arbetssätt för hantering av informationssäkerhetsincidenter och 
-avvikelser under perioden, men inget av de angivna svarsalternativen stämmer</t>
  </si>
  <si>
    <t>Har organisationen haft ett arbetssätt för kontinuitetshantering de senaste två åren?</t>
  </si>
  <si>
    <t xml:space="preserve">Med "kontinuitetshantering" menas att planera för och genomföra förebyggande åtgärder för att kunna upprätthålla sin informationsbehandling på en nivå som är acceptabel för organisationen vid störningar. Därtill menas också att kunna dels bedriva informationshantering under alternativa former, dels återställa informationshantering till normala former, under en pågående störning. </t>
  </si>
  <si>
    <t>Innehållit en organisationsgemensam modell för kontinuitetshantering, inklusive scenarier som organisationen behöver öva</t>
  </si>
  <si>
    <t>Ja, organisationen har haft ett arbetssätt för kontinuitetshantering under perioden, men inget av de angivna svarsalternativen stämmer</t>
  </si>
  <si>
    <t>Har organisationen haft ett arbetssätt för omvärldsbevakning avseende informationssäkerhet de senaste två åren?</t>
  </si>
  <si>
    <t>Med "omvärldsbevakning avseende informationssäkerhet" menas att bevaka skeenden och frågor, samt identifiera förändringar, som kan påverka organisationens informationsbehandling på olika sätt. Dessutom ingår att tillhandahålla den inhämtade informationen till de inom organisationen som behöver den eller berörs av den. Exempel kan vara bevakning av skadlig kod, förändrade krav och ny lagstiftning, ny teknologi, andra organisationers verksamhet och initiativ etc.
Svara ja på frågan även om det bara finns ett övergripande arbetssätt för omvärldsbevakning, så länge det inte exkluderar informationssäkerhetsincidenter.</t>
  </si>
  <si>
    <t>Innehållit en organisationsgemensam modell för omvärldsbevakning</t>
  </si>
  <si>
    <t>Ja, organisationen har haft ett arbetssätt för omvärldsbevakning under perioden, men inget av de angivna svarsalternativen stämmer</t>
  </si>
  <si>
    <t>Har organisationen haft ett arbetssätt för utbildning i informationssäkerhet de senaste två åren?</t>
  </si>
  <si>
    <t>Med "utbildning" menas att säkerställa att personalen har nödvändiga kunskaper för informationssäkerhetsarbetet.
Svara ja på frågan även om det bara finns ett övergripande arbetssätt för utbildning så länge det inte exkluderar informationssäkerhet.</t>
  </si>
  <si>
    <t>Innehållit en organisationsgemensam modell för utbildning i informationssäkerhet</t>
  </si>
  <si>
    <t>Ja, organisationen har haft ett arbetssätt för utbildning i informationssäkerhet under perioden, men inget av de angivna svarsalternativen stämmer</t>
  </si>
  <si>
    <t>Har organisationen haft ett arbetssätt för att säkerställa informationssäkerhet vid upphandling de senaste två åren?</t>
  </si>
  <si>
    <t>Med "upphandling" menas både utkontraktering (outsourcing) och anskaffning av produkter.
Frågan syftar även på sådan upphandling som inte har utkontraktering av eller anskaffning av produkter för informationsbehandling som huvudsyfte.
Med att "säkerställa informationssäkerhet" menas dels att tillräcklig tillgänglighet, riktighet och konfidentialitet tryggas i den informationsbehandling som utkontrakteringen/anskaffningen omfattar, dels att information om själva utkontrakteringen/anskaffningen skyddas enligt organisationens krav.</t>
  </si>
  <si>
    <t>Innehållit en organisationsgemensam modell för informationssäkerhet vid upphandling</t>
  </si>
  <si>
    <t>Ja, organisationen har haft ett arbetssätt för att säkerställa informationssäkerhet vid upphandling under perioden, men inget av de angivna svarsalternativen stämmer</t>
  </si>
  <si>
    <t>Har organisationen följt upp resultatet av sitt systematiska informationssäkerhetsarbete de senaste två åren?</t>
  </si>
  <si>
    <t>Ja, och under perioden har organisationen minst en gång per år följt upp, genom att sammanställa och analysera …</t>
  </si>
  <si>
    <t>Med "följt upp" menas att sammanställa och analysera resultat i jämförelse med ledningens målsättningar och inriktning.</t>
  </si>
  <si>
    <t xml:space="preserve">Resultat av genomförda utvärderingar av organisationens interna regler, arbetssätt och stöd för informationssäkerhetsarbete </t>
  </si>
  <si>
    <t>Resultat av genomförda utvärderingar av om medarbetarna tillämpar interna regler, arbetssätt och stöd för informationssäkerhetsarbete på avsett sätt</t>
  </si>
  <si>
    <t>Skillnaden mellan införda och beslutade säkerhetsåtgärder</t>
  </si>
  <si>
    <t xml:space="preserve">Resultat av genomförda informationsklassningar och analyser av informationssäkerhetsrisker </t>
  </si>
  <si>
    <t>Resultat av genomförda utvärderingar av säkerhetsåtgärders ändamålsenlighet och tillräcklighet</t>
  </si>
  <si>
    <t>Ja, organisationen har följt upp resultatet under perioden, men inget av de angivna svarsalternativen stämmer</t>
  </si>
  <si>
    <t>Har organisationens ledning informerat sig om status på organisationens systematiska informationssäkerhetsarbete de senaste två åren?</t>
  </si>
  <si>
    <t>Ja, under perioden har organisationens ledning minst en gång per år informerat sig om …</t>
  </si>
  <si>
    <t>I decentraliserade organisationer kan det räcka att ledningen har informerat sig på en övergripande och aggregerad nivå.</t>
  </si>
  <si>
    <t>Resultat av genomförda utvärderingar av organisationens interna regler, arbetssätt och stöd för informationssäkerhetsarbete</t>
  </si>
  <si>
    <t>I vilken utsträckning införda säkerhetsåtgärder är ändamålsenliga och tillräckliga (svarar mot identifierat behov)</t>
  </si>
  <si>
    <t>Eventuella allvarligare risker i organisationens informationsbehandling som inte har åtgärdats</t>
  </si>
  <si>
    <t>Eventuella identifierade hinder för att uppnå ledningens målsättning med informationssäkerhetsarbetet</t>
  </si>
  <si>
    <t>Ja, organisationens ledning har informerat sig om resultatet under perioden, men inget av de angivna svarsalternativen stämmer</t>
  </si>
  <si>
    <t>Nivå 2: Systematik i informationssäkerhetsarbetet</t>
  </si>
  <si>
    <t>Organisationer på nivå 2 bedriver informationssäkerhetsarbetet med viss systematik och är dessutom bättre på grunderna, det vill säga frågorna i avsnittet för nivå 1.
Frågorna i detta avsnitt undersöker om organisationen tillämpar sina arbetssätt och om de olika delarna kopplar till varandra, till exempel om säkerhetsåtgärderna bygger på en riskanalys. En del av områdena från nivå 1 utvecklas med fördjupande frågor, till exempel om medarbetarnas kunskaper.</t>
  </si>
  <si>
    <t>De senaste två åren, har organisationen utbildat sina medarbetare inom informationssäkerhet enligt sitt arbetssätt för utbildning?</t>
  </si>
  <si>
    <t>Ja, under perioden har organisationen minst en gång, enligt arbetssättet, utbildat …</t>
  </si>
  <si>
    <t>Med ”medarbetare” menas anställda såväl som annan personal som har arbetat i organisationen i minst sex månader.
Med "utbildat" menas att medarbetare ska ha genomgått utbildning, inte bara erbjudits utbildning.</t>
  </si>
  <si>
    <t>Har organisationen, de senaste två åren, undersökt i vilken utsträckning medarbetarna efter genomförd utbildning i informationssäkerhet vet hur de ska arbeta på ett informationssäkert sätt?</t>
  </si>
  <si>
    <t>Ja, under perioden har organisationen undersökt detta minst en gång hos ...</t>
  </si>
  <si>
    <t>För att säkerställa att utbildningens deltagare har förstått och lärt sig det som utbildningen är menad att förmedla är det viktigt att ställa kontrollfrågor efter att utbildningen har genomförts. 
Ett exempel på en sådan undersökning kan vara det test som man besvarar efter varje avsnitt i DISA-utbildningen. Det kan dock vara bättre att genomföra sådana undersökningar ett tag efter att utbildningen genomfördes, för att få en inblick i vilka kunskaper som fastnade.</t>
  </si>
  <si>
    <t>Alla de som genomgått utbildning i informationssäkerhet</t>
  </si>
  <si>
    <t>75 % till mindre än 100 % av de som genomgått utbildning i informationssäkerhet</t>
  </si>
  <si>
    <t>50 % till mindre än 75 % av de som genomgått utbildning i informationssäkerhet</t>
  </si>
  <si>
    <t>25 % till mindre än 50 % av de som genomgått utbildning i informationssäkerhet</t>
  </si>
  <si>
    <t>Mer än 0 % till mindre än 25 % av de som genomgått utbildning i informationssäkerhet</t>
  </si>
  <si>
    <t>De senaste två åren, har organisationen undersökt om medarbetarna använder sina kunskaper i sitt arbete efter genomförd utbildning i informationssäkerhet?</t>
  </si>
  <si>
    <t>Det är viktigt att kontrollera att erhållna kunskaper faktiskt används. Att medarbetare agerar på ett annat sätt än det som de utbildats för kan bero på olika saker. Brister i utbildningen, bristande tid, förutsättningar eller resurser, arbetsplatskultur och andra aspekter kan vara förklaringar.
Exempel på sådana undersökningar kan vara enkäter, tekniska kontroller (som loggar) och administrativ uppföljning (som dokumenterade underlag).</t>
  </si>
  <si>
    <t>Mer än 0 % till mindre än 25 % av de som hade genomgått utbildning i informationssäkerhet</t>
  </si>
  <si>
    <t>De senaste två åren, har organisationen bevakat utvecklingen på informationsäkerhetsområdet enligt sitt arbetssätt för omvärldsbevakning?</t>
  </si>
  <si>
    <t>Ja, och under perioden har organisationen bevakat omvärldsutvecklingen och minst en gång per kvartal spridit information till …</t>
  </si>
  <si>
    <t>Med "utpekade" menas individer eller funktioner som har anmält intresse eller som organisationens verksamheter har bestämt.
Det behöver inte vara så att varje utskick går till samma uppsättning personer. Information om tekniska sårbarheter i en mjukvara som organisationen använder kanske främst bör gå till de som arbetar med drift, utveckling och säkerhet i organisationens it-miljö. Information om en ny funktion i mobiltelefoner som gör att de inte längre bör användas i vissa miljöer inom organisationen kanske snarare ska gå till chefer etc.
Omvärldsbevakning kan även användas för att samla in information om hur andra organisationer har löst samma slags problem och risker som man själv har identifierat att man har.</t>
  </si>
  <si>
    <t xml:space="preserve">Utpekade medarbetare inom alla organisationens verksamheter </t>
  </si>
  <si>
    <t xml:space="preserve">Utpekade medarbetare inom 75 % till mindre än 100 % av organisationens verksamheter </t>
  </si>
  <si>
    <t xml:space="preserve">Utpekade medarbetare inom 50 % till mindre än 75 % av organisationens verksamheter </t>
  </si>
  <si>
    <t>Utpekade medarbetare inom 25 % till mindre än 50 % av organisationens verksamheter</t>
  </si>
  <si>
    <t>Utpekade medarbetare inom mer än 0 % till mindre än 25 % av organisationens verksamheter</t>
  </si>
  <si>
    <t>Har organisationen, de senaste två åren, klassat sin information enligt sitt arbetssätt för informationsklassning?</t>
  </si>
  <si>
    <t xml:space="preserve">Ja, under perioden har organisationen minst en gång använt arbetssättet för att värdera och klassa informationstillgångar inom … </t>
  </si>
  <si>
    <t>Alla organisationens verksamheter</t>
  </si>
  <si>
    <t>75 % till mindre än 100 % av organisationens verksamheter</t>
  </si>
  <si>
    <t>50 % till mindre än 75 % av organisationens verksamheter</t>
  </si>
  <si>
    <t>25 % till mindre än 50 % av organisationens verksamheter</t>
  </si>
  <si>
    <t>Mer än 0 % till mindre än 25 % av organisationens verksamheter</t>
  </si>
  <si>
    <t>De senaste två åren, har organisationen analyserat sina informationssäkerhetsrisker enligt sitt arbetssätt för analys och hantering av informationssäkerhetsrisker?</t>
  </si>
  <si>
    <t>Ja, och under perioden har organisationen minst en gång använt arbetssättet för att analysera informationssäkerhetsrisker inom …</t>
  </si>
  <si>
    <r>
      <t xml:space="preserve">Svara ja om organisationen har analyserat  informationssäkerhetsrisker inom enskilda verksamheter </t>
    </r>
    <r>
      <rPr>
        <i/>
        <sz val="11.5"/>
        <color rgb="FF333333"/>
        <rFont val="Arial"/>
        <family val="2"/>
        <scheme val="minor"/>
      </rPr>
      <t>eller</t>
    </r>
    <r>
      <rPr>
        <sz val="11.5"/>
        <color rgb="FF333333"/>
        <rFont val="Arial"/>
        <family val="2"/>
        <scheme val="minor"/>
      </rPr>
      <t xml:space="preserve"> centralt avseende flera/samtliga verksamheter. Det viktiga är att risker inom organisationens olika verksamheter har analyserats.</t>
    </r>
  </si>
  <si>
    <t>De senaste två åren, har organisationen tittat på och använt resultat från sin omvärldsbevakning vid informationsklassningar och analyser av informationssäkerhetsrisker?</t>
  </si>
  <si>
    <t>Ja, under perioden har organisationen tittat på, och när det har varit relevant, använt underlag från omvärldsbevakningen vid …</t>
  </si>
  <si>
    <t>Svara ja om organisationen vid informationsklassning eller analys av informationssäkerhetsrisker har beaktat händelser eller utveckling inom omvärlden. Detta inkluderar både sådan information som har inkommit genom organisationens arbetssätt för omvärldsbevakning och genom annan bevakning.</t>
  </si>
  <si>
    <t>Alla sina informationsklassningar och analyser av informationssäkerhetsrisker</t>
  </si>
  <si>
    <t>75 % till mindre än 100 % av informationsklassningar och analyser av informationssäkerhetsrisker</t>
  </si>
  <si>
    <t>50 % till mindre än 75 % av informationsklassningar och analyser av informationssäkerhetsrisker</t>
  </si>
  <si>
    <t>25 % till mindre än 50 % av informationsklassningar och analyser av informationssäkerhetsrisker</t>
  </si>
  <si>
    <t>Mer än 0 % till mindre än 25 % av informationsklassningar och analyser av informationssäkerhetsrisker</t>
  </si>
  <si>
    <t>De senaste två åren, har organisationen fattat beslut om att införa – eller att inte införa – säkerhetsåtgärder utifrån genomförd analys av informationssäkerhetsrisker?</t>
  </si>
  <si>
    <t>Ja, under perioden har organisationen fattat beslut om säkerhetsåtgärder med anledning av genomförd analys av informationssäkerhetsrisker inom …</t>
  </si>
  <si>
    <t>En analys av informationssäkerhetsrisker kan både ha genomförts på övergripande nivå som stöd för att knyta säkerhetsåtgärder till olika nivåer i en informationsklassningsmodell, och som en analys av risker kopplade till hanteringen av en viss informationsmängd i en specifik situation.
Det viktiga är att medvetna beslut har tagits. Ett beslut att inte införa en säkerhetsåtgärd kan vara lika välgrundat som ett beslut om införande.</t>
  </si>
  <si>
    <t>De senaste två åren, har organisationen beslutat om att tilldela resurser för att kunna införa beslutade säkerhetsåtgärder?</t>
  </si>
  <si>
    <t>Ja, under perioden har organisationen beslutat om tilldelning av resurser till …</t>
  </si>
  <si>
    <t xml:space="preserve">Exempel på resurser skulle kunna vara tid, personal och budget. 
Enskilda säkerhetsåtgärder kan tilldelas egna budgetposter, men det kan också finnas en generell budget för säkerhetsåtgärder. Det viktiga är att arbetet med säkerhetsåtgärder tilldelas de resurser som behövs för att de ska kunna införas.
Svara nej om inga beslut har fattats om säkerhetsåtgärder. </t>
  </si>
  <si>
    <t>Alla beslutade säkerhetsåtgärder som medför behov av resurser</t>
  </si>
  <si>
    <t>75 % till mindre än 100 % av alla beslutade säkerhetsåtgärder som medför behov av resurser</t>
  </si>
  <si>
    <t>50 % till mindre än 75 % av alla beslutade säkerhetsåtgärder som medför behov av resurser</t>
  </si>
  <si>
    <t>25 % till mindre än 50 % av alla beslutade säkerhetsåtgärder som medför behov av resurser</t>
  </si>
  <si>
    <t>Mer än 0 % till mindre än 25 % av alla beslutade säkerhetsåtgärder som medför behov av resurser</t>
  </si>
  <si>
    <t>Har organisationen, de senaste två åren, infört de säkerhetsåtgärder som beslutats?</t>
  </si>
  <si>
    <t>Ja, under perioden har organisationen infört …</t>
  </si>
  <si>
    <t>Frågan avser säkerhetsåtgärder som organisationen har fattat beslut om de senaste två åren.
Svara nej om inga beslut har fattats om säkerhetsåtgärder. Svara ja (alla) om beslut har fattats om att inte införa några säkerhetsåtgärder alls.</t>
  </si>
  <si>
    <t>Alla de beslutade säkerhetsåtgärderna</t>
  </si>
  <si>
    <t>75 % till mindre än 100 % av de beslutade säkerhetsåtgärderna</t>
  </si>
  <si>
    <t>50 % till mindre än 75 % av de beslutade säkerhetsåtgärderna</t>
  </si>
  <si>
    <t>25 % till mindre än 50 % av de beslutade säkerhetsåtgärderna</t>
  </si>
  <si>
    <t>Mer än 0 % till mindre än 25 % av de beslutade säkerhetsåtgärderna</t>
  </si>
  <si>
    <t>Har organisationen, de senaste två åren, utvärderat om införda säkerhetsåtgärder är ändamålsenliga och tillräckliga?</t>
  </si>
  <si>
    <t xml:space="preserve">Ja, under perioden har införda säkerhetsåtgärder utvärderats för ... </t>
  </si>
  <si>
    <r>
      <t xml:space="preserve">Svara ja om utvärderingen av säkerhetsåtgärder har genomförts inom enskilda verksamheter </t>
    </r>
    <r>
      <rPr>
        <i/>
        <sz val="11.5"/>
        <color rgb="FF333333"/>
        <rFont val="Arial"/>
        <family val="2"/>
        <scheme val="minor"/>
      </rPr>
      <t>eller</t>
    </r>
    <r>
      <rPr>
        <sz val="11.5"/>
        <color rgb="FF333333"/>
        <rFont val="Arial"/>
        <family val="2"/>
        <scheme val="minor"/>
      </rPr>
      <t xml:space="preserve"> centralt för flera/samtliga verksamheter. Det viktiga är att utvärderingen av säkerhetsåtgärder utgår från verksamheternas behov.</t>
    </r>
  </si>
  <si>
    <t>Har organisationen, de senaste två åren, övat kontinuitetshantering enligt sitt arbetssätt för kontinuitetshantering?</t>
  </si>
  <si>
    <t>Ja, och under perioden har organisationen övat kontinuitet inom …</t>
  </si>
  <si>
    <r>
      <t xml:space="preserve">Svara ja om övning har genomförts inom enskilda verksamheter </t>
    </r>
    <r>
      <rPr>
        <i/>
        <sz val="11.5"/>
        <color rgb="FF333333"/>
        <rFont val="Arial"/>
        <family val="2"/>
        <scheme val="minor"/>
      </rPr>
      <t xml:space="preserve">eller </t>
    </r>
    <r>
      <rPr>
        <sz val="11.5"/>
        <color rgb="FF333333"/>
        <rFont val="Arial"/>
        <family val="2"/>
        <scheme val="minor"/>
      </rPr>
      <t>centralt med deltagande av flera/samtliga verksamheter.
Det viktiga är att hanteringen av avbrott inom organisationens olika verksamheter övas i enlighet med organisationens arbetssätt.</t>
    </r>
  </si>
  <si>
    <t>Har organisationen, de senaste två åren, genomfört upphandling enligt sitt arbetssätt för att säkerställa informationssäkerhet?</t>
  </si>
  <si>
    <t>Ja, under perioden har organisationen använt arbetssättet för att säkerställa informationssäkerhet vid upphandling i samband med …</t>
  </si>
  <si>
    <t>Med "upphandling" menas både utkontraktering (outsourcing) och anskaffning av produkter.
Frågan syftar också på sådan upphandling som inte har utkontraktering av eller anskaffning av produkter för informationsbehandling som huvudsyfte.
Med "säkerställa informationssäkerhet" menas dels att tillräcklig tillgänglighet, riktighet och konfidentialitet tryggas i den informationsbehandling som utkontrakteringen/ anskaffningen omfattar, dels att information om själva utkontrakteringen/anskaffningen skyddas enligt organisationens krav.</t>
  </si>
  <si>
    <t>Alla upphandlingar</t>
  </si>
  <si>
    <t>75 % till mindre än 100 % av alla upphandlingar</t>
  </si>
  <si>
    <t>50 % till mindre än 75 % av alla upphandlingar</t>
  </si>
  <si>
    <t>25 % till mindre än 50 % av alla upphandlingar</t>
  </si>
  <si>
    <t>0 % till mindre än 25 % av alla upphandlingar</t>
  </si>
  <si>
    <t>Nej (välj även detta alternativ om organisationen inte har genomfört någon upphandling)</t>
  </si>
  <si>
    <t>Nivå 3: Kvalificerat innehåll i informationssäkerhetsarbetet</t>
  </si>
  <si>
    <t>Organisationer på nivå 3 uppvisar ett kvalificerat innehåll i informationssäkerhetsarbetet och är dessutom bättre på grunderna och det systematiska arbetet, det vill säga frågorna i avsnitten för nivå 1-2.
Frågorna i detta avsnitt handlar om huruvida det systematiska informationssäkerhetsarbetet har kvalificerat innehåll (bland annat utifrån MSB:s föreskrifter om informationssäkerhet för statliga myndigheter). Frågorna undersöker därför om organisationens arbetssätt är utformade på ett sätt som kan förväntas vara ändamålsenligt.</t>
  </si>
  <si>
    <t>De senaste två åren, har organisationens arbetssätt för hantering av informationssäkerhetsincidenter och -avvikelser omfattat följande centrala delar?</t>
  </si>
  <si>
    <t xml:space="preserve">Ja, under perioden har organisationens arbetssätt för hantering av informationssäkerhetsincidenter och -avvikelser omfattat ... </t>
  </si>
  <si>
    <t xml:space="preserve">Med ”funktion”  menas en eller flera personer som arbetar dedikerat med någon uppgift eller en avgränsad mängd uppgifter. Personer som arbetar i en funktion kan ha hela eller delar av sin arbetstid förlagd till funktionen. </t>
  </si>
  <si>
    <t>En funktion för att hantera informationssäkerhetsincidenter och -avvikelser med dedikerad personal som har särskild kompetens</t>
  </si>
  <si>
    <t>Kanaler som medarbetare inom organisationen kan använda för att nå funktionen och rapportera incidenter och avvikelser</t>
  </si>
  <si>
    <t xml:space="preserve">Kanaler som funktionen kan använda för att nå andra organisationer och rapportera om incidenter, få rapporter om incidenter eller dela information, samt rutiner för deras användning </t>
  </si>
  <si>
    <t>En eskaleringsrutin för att hantera stora och allvarliga incidenter, inklusive extern rapportering vid behov</t>
  </si>
  <si>
    <t>Analys av inträffade incidenter, deras grundorsaker och hantering, samt erfarenhetsåterföring till förebyggande arbete</t>
  </si>
  <si>
    <t>Nej, men arbetssättet har omfattat andra centrala delar</t>
  </si>
  <si>
    <t>De senaste två åren, har organisationen i sin undersökning av medarbetarnas kunskaper undersökt kunskaperna inom följande grundläggande områden?</t>
  </si>
  <si>
    <t>Ja, organisationen har undersökt medarbetarnas kunskaper om …</t>
  </si>
  <si>
    <t>Med ”medarbetare” menas anställda såväl som annan personal som har arbetat i organisationen i minst sex månader.
Med "undersökt" menas intervjuer, enkäter, tester eller andra förfrågningar.
Undersökningen gör det möjligt för organisationen att veta vad medarbetarna vet och förstår, så att utbildningsinsatser kan designas och inriktas mot områden där kunskapen är låg.</t>
  </si>
  <si>
    <t>Vad som menas med informationssäkerhet och informationssäkerhetsarbete, samt varför det är viktigt för organisationen</t>
  </si>
  <si>
    <t>De regler och krav som styr informationssäkerhetsarbetet inom organisationen</t>
  </si>
  <si>
    <t xml:space="preserve">Vilka stöd och verktyg som medarbetarna har tillgång till för att kunna arbeta på ett informationssäkert sätt </t>
  </si>
  <si>
    <t>Informationssäkerhetsrelaterade hot, sårbarheter och risker</t>
  </si>
  <si>
    <t>Vad medarbetarna ska göra om en informationssäkerhetsincident inträffar</t>
  </si>
  <si>
    <t>Nej, men undersökningen har omfattat andra grundläggande områden</t>
  </si>
  <si>
    <t>De senaste två åren, har organisationens utbildning i informationssäkerhet varit utformad utifrån följande centrala aspekter?</t>
  </si>
  <si>
    <t xml:space="preserve">Ja, under perioden har utbildningen varit utformad utifrån … </t>
  </si>
  <si>
    <t>Svara ja på frågan även om det bara finns en övergripande systematisk utbildningsverksamhet, så länge den inte exkluderar informationssäkerhet och systematiskt informationssäkerhetsarbete. Svara också ja på frågan ifall organisationen upphandlar sådan systematisk utbildningsverksamhet om informationssäkerhet och systematiskt informationssäkerhetsarbete.</t>
  </si>
  <si>
    <t>Medarbetarnas roller, uppgifter, ansvar och behov</t>
  </si>
  <si>
    <t xml:space="preserve">Medarbetarnas kunskapsnivå </t>
  </si>
  <si>
    <t xml:space="preserve">Ledningens målsättningar för det systematiska informationssäkerhetsarbetet </t>
  </si>
  <si>
    <t>Organisationens regelverk samt olika arbetssätt och stöd för informationssäkerhetsarbetet</t>
  </si>
  <si>
    <t>Organisationens identifierade risker eller inträffade incidenter, samt dess identifierade hot och sårbarheter</t>
  </si>
  <si>
    <t>Nej, men utbildningen har varit utformad utifrån andra centrala aspekter</t>
  </si>
  <si>
    <t>De senaste två åren, har organisationens arbetssätt för informationsklassning omfattat följande centrala delar?</t>
  </si>
  <si>
    <t>Ja, under perioden har organisationens arbetssätt omfattat att informationsklassningen ska …</t>
  </si>
  <si>
    <t>Med "informationsklassning" menas att värdera och klassa information utifrån behovet av skydd.</t>
  </si>
  <si>
    <t xml:space="preserve">Utgå ifrån organisationens inventering av informationsmängder, informationssystem och nätverk </t>
  </si>
  <si>
    <t>Utgå ifrån krav på tillgänglighet, riktighet och konfidentialitet</t>
  </si>
  <si>
    <t xml:space="preserve">Stödjas av medarbetare med särskild kompetens inom informationsklassning </t>
  </si>
  <si>
    <t xml:space="preserve">Granskas och godkännas av berörda informationsägare </t>
  </si>
  <si>
    <t>De senaste två åren, har organisationens arbetssätt för analys och hantering av informationssäkerhetsrisker omfattat följande centrala delar?</t>
  </si>
  <si>
    <t>Ja, under perioden har organisationens arbetssätt omfattat att analysen av informationssäkerhetsrisker ska …</t>
  </si>
  <si>
    <t xml:space="preserve">Med ”specifik uppgift” menas en avgränsad aktivitet eller uppgift som organisationen ska lösa och som förutsätter en analys av informationssäkerhetsrisker. Det betyder att organisationen har identifierat ett eller flera tydliga skäl till varför analys av informationssäkerhetsrisker behöver genomföras.
</t>
  </si>
  <si>
    <t xml:space="preserve">Utgå ifrån organisationens informationsklassning av berörda informationsmängder, informationssystem och nätverk </t>
  </si>
  <si>
    <t>Utgå ifrån en specifik uppgift som ska lösas med stöd av analysen av informationssäkerhetsrisker</t>
  </si>
  <si>
    <t>Utvärdera riskers påverkan på informationsmängders, informationssystems och nätverks tillgänglighet, riktighet och konfidentialitet</t>
  </si>
  <si>
    <t xml:space="preserve">Stödjas av medarbetare med särskild kompetens inom analys av informationssäkerhetsrisker </t>
  </si>
  <si>
    <t xml:space="preserve">De senaste två åren, har organisationens arbetssätt för analys och hantering av informationssäkerhetsrisker omfattat bedömning av följande centrala typer av skadeverkan och grad av skadeverkan? </t>
  </si>
  <si>
    <t>Ja, under perioden har arbetssättet omfattat bedömning av riskers grad av potentiell skadeverkan på …</t>
  </si>
  <si>
    <t xml:space="preserve">Med "grad av potentiell skadeverkan" menas hur stor skada som skulle kunna uppstå på ett visst skyddsvärde. Det kan exempelvis uttryckas i en skala. </t>
  </si>
  <si>
    <t>Informationsmängder, informationssystem och nätverk (den egna organisationens och andras)</t>
  </si>
  <si>
    <t xml:space="preserve">Människors liv och hälsa (de egna medarbetarnas och andras) </t>
  </si>
  <si>
    <t>Finansiella tillgångar och övrig egendom (den egna organisationens och andra människors eller organisationers)</t>
  </si>
  <si>
    <t xml:space="preserve">Tillhandahållande av tjänster (den egna organisationens och andra organisationers) </t>
  </si>
  <si>
    <t>Förtroende (allmänhetens eller andras, för organisationen eller andra organisationer, för egna eller andras tjänster)</t>
  </si>
  <si>
    <t>Nej, men arbetssättet har omfattat bedömning av andra centrala typer av skadeverkan</t>
  </si>
  <si>
    <t>De senaste två åren, har organisationens arbetssätt för analys och hantering av informationssäkerhetsrisker omfattat följande centrala typer av sannolikhetsbedömning?</t>
  </si>
  <si>
    <t>Ja, under perioden har arbetssättet omfattat sannolikhetsbedömningar såsom …</t>
  </si>
  <si>
    <t xml:space="preserve">"Hur säker man kan vara" kan bedömas med olika metoder. Ett sätt är att ha en skala, exempelvis mellan "Inte alls säker" och "Fullständigt säker", med ett valfritt antal alternativ däremellan. </t>
  </si>
  <si>
    <t xml:space="preserve">Hur ofta risken kan väntas inträffa givet de rådande omständigheterna </t>
  </si>
  <si>
    <t>När risken tidigast, senast och troligast kan väntas inträffa givet de rådande omständigheterna</t>
  </si>
  <si>
    <t xml:space="preserve">Hur ofta risken kan väntas inträffa om föreslagna säkerhetsåtgärder införs </t>
  </si>
  <si>
    <t>När risken tidigast, senast och troligast kan väntas inträffa om föreslagna säkerhetsåtgärder införs</t>
  </si>
  <si>
    <t>Hur säker man kan vara på sannolikhetsbedömningarna givet vad man vet och de antaganden man har gjort</t>
  </si>
  <si>
    <t>Nej, men arbetssättet har omfattat andra centrala typer av sannolikhetsbedömningar</t>
  </si>
  <si>
    <t>De två senaste åren, har organisationens arbetssätt för analys och hantering av informationssäkerhetsrisker omfattat riskhantering med följande centrala delar?</t>
  </si>
  <si>
    <t>Ja, under perioden har organisationens arbetssätt omfattat att …</t>
  </si>
  <si>
    <t>Varje identifierad informationssäkerhetsrisk har en riskägare</t>
  </si>
  <si>
    <t>Organisationen har ett ramverk för riskacceptans som definierar vilka informationssäkerhetsrisker som måste åtgärdas och vilka informationssäkerhetsrisker som kan accepteras utan åtgärd</t>
  </si>
  <si>
    <t>Analys av enskilda informationssäkerhetsrisker uppdateras efter att beslutade säkerhetsåtgärder har införts</t>
  </si>
  <si>
    <t>Inträffade avvikelser och incidenter används som underlag för analys av informationssäkerhetsrisker</t>
  </si>
  <si>
    <t>Status för informationssäkerhetsrisker följs upp utifrån definierade intervall</t>
  </si>
  <si>
    <t>Nej, men arbetssättet har omfattat andra centrala riskhanteringsaspekter</t>
  </si>
  <si>
    <t>De senaste två åren, har organisationens arbetssätt för att säkerställa informationssäkerhet vid upphandling omfattat följande centrala delar?</t>
  </si>
  <si>
    <t>Ja, och under perioden har organisationens arbetssätt omfattat att …</t>
  </si>
  <si>
    <t>Med "upphandling" menas både utkontraktering (outsourcing) och anskaffning av produkter.
Med att "säkerställa informationssäkerhet" menas dels att tillräcklig tillgänglighet, riktighet och konfidentialitet tryggas i den informationsbehandling som utkontrakteringen/anskaffningen omfattar, dels att information om själva utkontrakteringen/anskaffningen skyddas enligt organisationens krav.</t>
  </si>
  <si>
    <t xml:space="preserve">Klassa information och analysera informationssäkerhetsrisker för det som ska utkontrakteras/anskaffas </t>
  </si>
  <si>
    <t>Bedöma behovet av åtgärder med anledning av informationsklassningens och riskanalysens resultat, samt att identifiera säkerhetsåtgärder</t>
  </si>
  <si>
    <t>Införa de säkerhetsåtgärder som organisationen har beslutat om utifrån informationsklassningens och riskanalysens resultat och som kan utföras av organisationen själv</t>
  </si>
  <si>
    <t xml:space="preserve">Ställa krav på den kontrakterade parten utifrån informationsklassningens och riskanalysens resultat </t>
  </si>
  <si>
    <t>Följa upp om de ställda kraven var ändamålsenliga och tillräckliga, samt om den kontrakterade parten har infört de säkerhetsåtgärder som avtalats</t>
  </si>
  <si>
    <t>De senaste två åren, har organisationen undersökt och hanterat sina behov av att bygga beredskap för kriser och höjd beredskap?</t>
  </si>
  <si>
    <t>Ja, under perioden har organisationen minst en gång undersökt …</t>
  </si>
  <si>
    <t>Organisationer som har utvärderat de aspekter som förekommer i svarsalternativen och har funnit att inga behov föreligger kan kryssa i respektive alternativ. 
Med "eventuellt behov" menas att en organisation efter närmare analys av huruvida den har ett behov av säkerhetsskydd kan komma fram till att den inte har ett sådant behov. Det avgörande är att organisationen undersöker om den har ett sådant behov, och att den ser till att möta behov som den konstaterar att den har.
Även om säkerhetsskydd inte har som huvudsyfte att förbereda för kriser och höjd beredskap kan ett välutvecklat säkerhetsskyddsarbete bidra till att bygga sådan förmåga.</t>
  </si>
  <si>
    <t>Vilka, om några, informationsmängder som kan omfattas av säkerhetsskydd, samt vid behov genomfört säkerhetsskyddsanalys och säkerställt att påkallade säkerhetsåtgärder är införda</t>
  </si>
  <si>
    <t>Vilka, om några, informationsmängder som skulle vara nödvändiga för samverkan och ledning i händelse av kris eller höjd beredskap, samt vid behov säkerställt att påkallade säkerhetsåtgärder är införda</t>
  </si>
  <si>
    <t>Eventuellt behov av att kunna upprätta, dela och ta emot säkerhetsskyddsklassificerade uppgifter samt vid behov säkerställt att påkallad förmåga finns</t>
  </si>
  <si>
    <t>Eventuellt behov av kontinuitetshantering för att skydda sin information vid kris eller höjd beredskap, samt vid behov säkerställt att påkallad förmåga finns</t>
  </si>
  <si>
    <t>Eventuellt behov av tillgång till alternativ ledningsplats samt vid behov säkerställt sådan tillgång</t>
  </si>
  <si>
    <t xml:space="preserve">Ja, men ingen av de nämnda aktiviteterna har genomförts </t>
  </si>
  <si>
    <t>Nivå 4: Ständiga förbättringar av informationssäkerhetsarbetet</t>
  </si>
  <si>
    <t>Organisationer på nivå 4 arbetar avancerat med ständiga förbättringar och är dessutom bättre på grunderna, systematiken och innehållet, det vill säga frågorna i avsnitten för nivå 1-3. Informationssäkerhetsarbetet karaktäriseras genomgående av systematik och ändamålsenlighet.
Frågorna i detta avsnitt undersöker hur organisationen arbetar med att identifiera hinder och framgångsfaktorer samt ledningens uppföljning.</t>
  </si>
  <si>
    <t>De senaste två åren, har organisationen undersökt vilka hinder respektive framgångsfaktorer som påverkar medarbetarnas möjligheter att arbeta på ett informationssäkert sätt?</t>
  </si>
  <si>
    <t xml:space="preserve">Ja, och under perioden har organisationen minst en gång undersökt uppfattningar om hinder respektive framgångsfaktorer hos ... </t>
  </si>
  <si>
    <t>Ett exempel på ett hinder skulle kunna vara att medarbetarna generellt ser att de får för lite tid att genomföra sina uppgifter för att kunna arbeta på ett informationssäkert sätt. Ett annat skulle kunna vara en lösenordspolicy som gör att medarbetarna måste ha en stor mängd lösenord som måste bytas ofta, och som gör att medarbetare använder alltför enkla lösenord.
Ett exempel på en framgångsfaktor skulle kunna vara att chefer är noga med att betona vikten av att arbeta på ett informationssäkert sätt. En annan framgångsfaktor skulle kunna vara att upphandlingar utan en tillhörande analys av informationssäkerhetsrisker inte godkänns.</t>
  </si>
  <si>
    <t>De senaste två åren, har organisationens ledning arbetat för att säkerställa ständiga förbättringar i det systematiska informationssäkerhetsarbetet?</t>
  </si>
  <si>
    <t>Ja, under perioden har organisationens ledning minst en gång följt upp, och vid behov beslutat om, organisationens arbete med att …</t>
  </si>
  <si>
    <t>Ta bort eller reducera identifierade hinder för att arbeta på ett informationssäkert sätt</t>
  </si>
  <si>
    <t>Införa eller stärka identifierade framgångsfaktorer för att arbeta på ett informationssäkert sätt</t>
  </si>
  <si>
    <t>Utvärdera säkerhetsåtgärderna och vid behov ersätta, justera eller komplettera de säkerhetsåtgärder som inte har bedömts vara ändamålsenliga eller tillräckliga</t>
  </si>
  <si>
    <t>Integrera informationssäkerhetsarbetet med befintliga sätt att leda och styra organisationen</t>
  </si>
  <si>
    <t>It-säkkollen</t>
  </si>
  <si>
    <t>Observera att…</t>
  </si>
  <si>
    <t>It-säkkollen mäter nivån på ert systematiska it-säkerhetsarbetet. Frågorna handlar om hur arbetet sett ut under de två senaste åren. Svara på frågorna för Nivå 1 och fortsätt sedan så länge det känns meningsfullt. Tänk på att följa anvisningarna noga för att få ett så användbart resultat som möjligt. Om texten i någon ruta inte syns helt och hållet går det att justera radhöjden genom att ta tag i strecket mellan radnumren i vänsterkanten och dra.</t>
  </si>
  <si>
    <t xml:space="preserve">Enbart informationssystem såsom nätverk och it-tjänster  som driftas av den egna organisationen ska beaktas i besvarandet av frågorna i It-säkkollen. Frågor som undersöker arbetssätt kopplade till utkontraktering av it-tjänster finns i Leveranskedjekollen. </t>
  </si>
  <si>
    <t>Nivå 1: It-säkerhetsarbetets grunder</t>
  </si>
  <si>
    <r>
      <t xml:space="preserve">Organisationer som uppnår nivå 1 har grunderna i sitt </t>
    </r>
    <r>
      <rPr>
        <sz val="12"/>
        <rFont val="Arial"/>
        <family val="2"/>
        <scheme val="minor"/>
      </rPr>
      <t xml:space="preserve">it-säkerhetsarbetet på plats, </t>
    </r>
    <r>
      <rPr>
        <sz val="12"/>
        <color rgb="FF333333"/>
        <rFont val="Arial"/>
        <family val="2"/>
        <scheme val="minor"/>
      </rPr>
      <t>åtminstone i begränsad utsträckning. För att nå nivå 1 behöver organisationen ha genomfört minst en av åtgärderna på varje fråga, men det finns inga krav på särskild systematik eller innehåll i arbetet. Det behandlas istället i avsnitten för nivå 2-4.
Frågorna i avsnittet undersöker bland annat om organisationen haft utpekade systemägare och om organisationen har arbetssätt för centrala it-säkerhetsområden såsom dokumentation av it-miljön, säkerhetsloggning och skydd mot skadlig kod.</t>
    </r>
  </si>
  <si>
    <r>
      <t>Har organisationens ledning styrt</t>
    </r>
    <r>
      <rPr>
        <b/>
        <sz val="14"/>
        <color rgb="FFFF0000"/>
        <rFont val="Century Gothic"/>
        <family val="2"/>
        <scheme val="major"/>
      </rPr>
      <t xml:space="preserve"> </t>
    </r>
    <r>
      <rPr>
        <b/>
        <sz val="14"/>
        <color rgb="FF333333"/>
        <rFont val="Century Gothic"/>
        <family val="2"/>
        <scheme val="major"/>
      </rPr>
      <t>it-säkerhetsarbetet de senaste två åren?</t>
    </r>
  </si>
  <si>
    <t>Ja, under perioden har organisationens ledning minst en gång beslutat eller sett över tidigare beslut om…</t>
  </si>
  <si>
    <t>Med ”ledningen” menas organisationens högsta ledning.
- Hos ett bolag kan det handla om styrelsen.
- Hos en kommun kan det, beroende på frågan, handla om kommundirektören eller den politiska ledningen.
- Hos regioner kan det på motsvarande sätt handla om regiondirektören eller den politiska ledningen.
- Hos myndigheter kan det handla om en myndighetschef, en styrelse eller en nämnd. 
I de fall styrningen är uppdelad mellan tjänstemannanivån och den politiska ledningen behöver båda ha deltagit i styrningen i enlighet med den uppdelning man har.
Med "sett över" menas inte nödvändigtvis att ändringar har gjorts. Att ledningen har haft en genomgång och diskussion om respektive svarsalternativ kan räcka.</t>
  </si>
  <si>
    <t>Målsättning och inriktning för it-säkerhetsarbetet</t>
  </si>
  <si>
    <t>Ansvar och befogenheter för it-säkerhetsarbetet, inklusive den roll eller funktion som ska leda it-säkerhetsarbetet</t>
  </si>
  <si>
    <t>Resurser som driften och förvaltningen av it-miljön kräver</t>
  </si>
  <si>
    <t>Kompetensförsörjning av it-säkerhetsarbetet</t>
  </si>
  <si>
    <t>Hur it-säkerhetsarbetet ska integreras med organisationens övriga kontinuitetshanteringsarbete</t>
  </si>
  <si>
    <t>Har organisationen haft utpekade systemägare eller motsvarande med uttalat ansvar för sina informationssystem de senaste två åren?</t>
  </si>
  <si>
    <t>Ja, under perioden har utpekade systemägare funnits för…</t>
  </si>
  <si>
    <r>
      <t>Med "utpekad" menas någon som har tilldelats systemägarskap genom ett direkt beslut, alternativt någon som via organisationens regler automatiskt tilldelas systemägarskap.
Med "systemägare" menas en befattning som ansvarar för att införa, förvalta, följa upp och utvärdera säkerhetsåtgärderna i ett informationssystem utifrån den information som behandlas och de risker behandlingen innebär.</t>
    </r>
    <r>
      <rPr>
        <sz val="11.5"/>
        <color rgb="FFFF0000"/>
        <rFont val="Arial"/>
        <family val="2"/>
        <scheme val="minor"/>
      </rPr>
      <t xml:space="preserve">
</t>
    </r>
    <r>
      <rPr>
        <sz val="11.5"/>
        <rFont val="Arial"/>
        <family val="2"/>
        <scheme val="minor"/>
      </rPr>
      <t xml:space="preserve">
 </t>
    </r>
  </si>
  <si>
    <t>Alla organisationens informationssystem</t>
  </si>
  <si>
    <t xml:space="preserve">75 % till mindre än 100 % av organisationens informationssystem </t>
  </si>
  <si>
    <t>50 % till mindre än 75 % av organisationens informationssystem</t>
  </si>
  <si>
    <t>25 % till mindre än 50 % av organisationens informationssystem</t>
  </si>
  <si>
    <t>Mer än 0 % till mindre än 25 % av organisationens informationssystem</t>
  </si>
  <si>
    <t>Har organisationen haft ett arbetssätt för dokumentation av it-miljön de senaste två åren?</t>
  </si>
  <si>
    <t>Ja, och under perioden har arbetssättet…</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</si>
  <si>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
Med "dokumentation av it-miljön" menas dokumentation av it-miljön som helhet samt dessa olika delar. Dokumentationen bör innefatta beroenden till externa leverantörer, kommunikationsvägar, hård- och mjukvara samt annan information som behövs för att kunna bedriva säker drift och förvaltning av it-miljön. 
Svarsalternativet "följts upp och utvärderats minst en gång" avser intern uppföljning av arbetssättet.</t>
  </si>
  <si>
    <t>Utformats utifrån organisationens risker och behov</t>
  </si>
  <si>
    <t>Varit kommunicerat till relevanta medarbetare</t>
  </si>
  <si>
    <t>Ja, organisationen har haft ett arbetssätt för dokumentation av it-miljön under perioden, men inget av de angivna svarsalternativen stämmer</t>
  </si>
  <si>
    <r>
      <t>Har organisationen haft ett</t>
    </r>
    <r>
      <rPr>
        <b/>
        <sz val="14"/>
        <color rgb="FFFFFF00"/>
        <rFont val="Century Gothic"/>
        <family val="2"/>
      </rPr>
      <t xml:space="preserve"> </t>
    </r>
    <r>
      <rPr>
        <b/>
        <sz val="14"/>
        <rFont val="Century Gothic"/>
        <family val="2"/>
      </rPr>
      <t>arbetssätt för omvärldsbevakning avseende it-säkerhet de senaste två åren?</t>
    </r>
  </si>
  <si>
    <t xml:space="preserve">Med "omvärldsbevakning avseende it-säkerhetsområdet" menas  att bevaka skeenden och frågor, samt identifiera förändringar, som kan påverka organisationens it-miljö och informationssystem, exempelvis hot och sårbarheter. Dessutom ingår att tillhandahålla den inhämtade informationen till de inom organisationen som behöver den eller berörs av den. </t>
  </si>
  <si>
    <t>Ja, organisationen har haft ett arbetssätt för omvärldsbevakning avseende it-säkerhetsområdet under perioden, men inget av de angivna svarsalternativen stämmer</t>
  </si>
  <si>
    <t>Har organisationen haft ett arbetssätt för nätverkssegmentering de senaste två åren?</t>
  </si>
  <si>
    <t>Med "nätverkssegmentering" menas att dela upp sin it-miljö i olika logiskt eller fysiskt avgränsade segment. Därtill menas att filtrera nätverkstrafiken så att endast nödvändiga dataflöden förekommer mellan de olika nätverksegmenten.
.</t>
  </si>
  <si>
    <t>Har organisationen haft ett arbetssätt för skydd mot skadlig kod de senaste två åren?</t>
  </si>
  <si>
    <t>Med "skydd mot skadlig kod" menas användning av mjukvara i form av antivirusprogram.
Om organisationen har informationssystem där sådan mjukvara inte kan användas (exempelvis för att funktionaliteten i informationssystemet påverkas om antivirusprogram körs) ska organisationen enbart svara ja på frågan såvida arbetssättet också omfattar kompenserande åtgärder för berörda informationssystem.</t>
  </si>
  <si>
    <t>Ja, organisationen har haft ett arbetssätt för skydd mot skadlig kod under perioden, men inget av de angivna svarsalternativen stämmer</t>
  </si>
  <si>
    <t>Har organisationen haft ett arbetssätt för kryptering de senaste två åren?</t>
  </si>
  <si>
    <t xml:space="preserve">Med "kryptering" menas att skydda information mot obehörig åtkomst och obehörig förändring med hjälp av krypteringsmjukvara eller krypteringshårdvara. </t>
  </si>
  <si>
    <t>Ja, organisationen har haft ett arbetssätt för behörighetshantering under perioden, men inget av de angivna svarsalternativen stämmer</t>
  </si>
  <si>
    <t>Har organisationen haft ett arbetssätt för behörighetshantering de senaste två åren?</t>
  </si>
  <si>
    <t>Med "behörighetshantering" menas att styra vilka användare och informationssystem som får agera i it-miljön genom att tilldela digitala identiteter. Därutöver ingår att fördela åtkomst till information och informationssystem utifrån arbetsuppgift och funktion.
Med "digital identitet" menas en unik beteckning för en person eller ett informationssystem. I dagligt tal benämns digitala identiter inte sällan som "konto".</t>
  </si>
  <si>
    <t>Har organisationen haft ett arbetssätt för säkerhetskonfigurering de senaste två åren?</t>
  </si>
  <si>
    <t xml:space="preserve">Med "konfigurering" menas att byta ut förinställda autentiseringsuppgifter och konfigurera informationssystem så att endast tillåta systemfunktioner som är nödvändiga för funktion och säkerhet förekommer. 
</t>
  </si>
  <si>
    <t>Ja, organisationen har haft ett arbetssätt för konfigurering under perioden, men inget av de angivna svarsalternativen stämmer</t>
  </si>
  <si>
    <t>Har organisationen haft ett arbetssätt för säkerhetstester och granskning de senaste två åren?</t>
  </si>
  <si>
    <t>Med "säkerhetstester och granskning" menas kontroll av enskilda informationssystem och it-miljön i sin helhet i syfte att identifiera fel och brister.
Med "säkerhetstester" menas att söka efter tekniska sårbarheter genom exempelvis sårbarhetsskanningar och intrångstester.
Med "granskning" menas en manuell granskning av dokumentation i syfte att identifiera fel och brister. Begreppet avser intern granskning och alltså inte granskning genomförd av en extern aktör i compliancesyfte.</t>
  </si>
  <si>
    <t>Ja, organisationen har haft ett arbetssätt för skydd av hårdvara under perioden, men inget av de angivna svarsalternativen stämmer</t>
  </si>
  <si>
    <t>Har organisationen haft ett arbetssätt för ändringshantering de senaste två åren?</t>
  </si>
  <si>
    <t xml:space="preserve">Med "ändringshantering" menas att godkänna och genomföra ändringar i informationssystem på ett medvetet, spårbart och kontrollerat sätt med så liten påverkan på säkerheten i it-miljön som möjligt. </t>
  </si>
  <si>
    <t>Ja, organisationen har haft ett arbetssätt för ändringshantering under perioden, men inget av de angivna svarsalternativen stämmer</t>
  </si>
  <si>
    <t>Har organisationen haft ett arbetssätt för säkerhetsloggning och logganalys de senaste två åren?</t>
  </si>
  <si>
    <t>Med "säkerhetsloggning" menas automatisk eller manuell registrering av säkerhetsrelaterade händelser.
Med "säkerhetsrelaterade händelser" menas händelser som bedömts viktiga ur ett säkerhetsperspektiv. Det kan exempelvis innefatta obehörig åtkomst och försök till obehörig åtkomst samt ändring av behörigheter och konfigurationer.
Med "logganalys" menas att analysera händelseförlopp för att kunna utreda fel och brister baserat på innehållet i säkerhetsloggarna.</t>
  </si>
  <si>
    <t>Ja, organisationen har haft ett arbetssätt för säkerhetsloggning under perioden, men inget av de angivna svarsalternativen stämmer</t>
  </si>
  <si>
    <t>Har organisationen haft ett arbetssätt för övervakning av informationssystem de senaste två åren?</t>
  </si>
  <si>
    <t xml:space="preserve">Med "övervakning av informationssystem" menas övervakning av säkerhetsrelaterade händelser för att kunna upptäcka it-avvikelser och it-incidenter, exempelvis genom automatiska larm. Övervakning kan bland annat ske med stöd av verktyg för intrångsdetektering, intrångsskydd och realtidsövervakning av informationssystem.
</t>
  </si>
  <si>
    <t>Ja, organisationen har haft ett arbetssätt för övervakning av informationssystem under perioden, men inget av de angivna svarsalternativen stämmer</t>
  </si>
  <si>
    <t>Har organisationen haft ett arbetssätt för skydd av hårdvara de senaste två åren?</t>
  </si>
  <si>
    <t>Ja, under perioden har organisationens arbetssätt…</t>
  </si>
  <si>
    <t>Med "skydd av hårdvara" menas att fysiskt skydda den hårdvara som informationssystem består av mot fysisk skada (exempelvis brand eller översvämning) och obehörig hantering (exempelvis stöld).</t>
  </si>
  <si>
    <t>Har organisationen haft ett arbetssätt för säkerhetskopiering de senaste två åren?</t>
  </si>
  <si>
    <t>Med "säkerhetskopiering" menas att kopiera information samt att skydda den kopierade informationen.</t>
  </si>
  <si>
    <t>Ja, organisationen har haft ett arbetssätt för säkerhetskopiering under perioden, men inget av de angivna svarsalternativen stämmer</t>
  </si>
  <si>
    <t>Har organisationen haft ett arbetssätt för återställning från säkerhetskopior de senaste två åren?</t>
  </si>
  <si>
    <t xml:space="preserve">Med "återställning" menas att återskapa information som obehörigt eller av misstag har förstörts eller ändrats. </t>
  </si>
  <si>
    <t>Ja, organisationen har haft ett arbetssätt för återställning av informationssystem under perioden, men inget av de angivna svarsalternativen stämmer</t>
  </si>
  <si>
    <t>Har organisationen haft ett arbetssätt för hantering av it-incidenter och it-avvikelser de senaste två åren?</t>
  </si>
  <si>
    <t>Med "it-incident" menas en inträffad oönskad händelse som fått negativ påverkan på funktionaliteten i de informationssystem som driftas av organisationen.
Med "it-avvikelse" menas en inträffad oönskad händelse som kunde ha fått, men inte nödvändigtvis fick, negativ påverkan på funktionaliteten i de informationssystem som driftas av organisationen.
Med "hantering av it-incidenter och it-avvikelser" menas att upptäcka och bedöma it-incidenter och it-avvikelser samt att vid behov larma, informera och rapportera om händelsen. Därtill ingår att åtgärda och återställa efter det inträffade.
Svara även ja på frågan om arbetssättet omfattar samtliga typer av incidenter och avvikelser (exempelvis incidenter och avvikelser som berör både informations- och it-säkerhet)  såvida det inte exkluderar it-incidenter eller it-avvikelser.</t>
  </si>
  <si>
    <t>Ja, organisationen har haft ett arbetssätt för hantering av it-incidenter och it-avvikelser under perioden, men inget av de angivna svarsalternativen stämmer</t>
  </si>
  <si>
    <t xml:space="preserve">Med "kontinuitetshantering" menas att planera för och genomföra förebyggande åtgärder för att kunna upprätta drift och förvaltning av it-miljön på en för organisationen acceptabel nivå vid störningar. </t>
  </si>
  <si>
    <t>Har organisationens ledning informerat sig om status på organisationens it-säkerhetsarbete de senaste två åren?</t>
  </si>
  <si>
    <t>Ja, och under perioden har organisationens ledning minst en gång per år informerat sig om…</t>
  </si>
  <si>
    <r>
      <t xml:space="preserve">I decentraliserade organisationer kan det räcka med att ledningen har informerat sig på en övergripande och aggregerad nivå.
</t>
    </r>
    <r>
      <rPr>
        <sz val="11.5"/>
        <rFont val="Arial"/>
        <family val="2"/>
        <scheme val="minor"/>
      </rPr>
      <t xml:space="preserve">
Med "it-säkerhetsrisk" menas en möjlig oönskad händelse som negativt kan påverka funktionaliteten i it-miljön eller it-tjänster.
Med "interna regler" menas krav, kriterier och rutiner eller motsvarande som organisationen fastställt.
</t>
    </r>
    <r>
      <rPr>
        <sz val="11.5"/>
        <color rgb="FF333333"/>
        <rFont val="Arial"/>
        <family val="2"/>
        <scheme val="minor"/>
      </rPr>
      <t xml:space="preserve">
</t>
    </r>
  </si>
  <si>
    <t xml:space="preserve">Resultatet av utvärderingar av interna regler och arbetssätt </t>
  </si>
  <si>
    <t>Eventuella brister avseende resurssättning av it-säkerhetsarbetet</t>
  </si>
  <si>
    <t>Eventuella brister avseende ansvar, mandat och befogenheter för it-säkerhetsarbetet</t>
  </si>
  <si>
    <t>It-säkerhetsrisker som inte har åtgärdats</t>
  </si>
  <si>
    <t>It-säkerhetsrisker som har åtgärdats</t>
  </si>
  <si>
    <t>Ja, organisationens ledning har informerat sig om status på organisationens it-säkerhetsarbete under perioden, men inget av de angivna svarsalternativen stämmer</t>
  </si>
  <si>
    <t>Nivå 2: Systematik i it-säkerhetsarbetet</t>
  </si>
  <si>
    <t>Organisationer på nivå 2 bedriver it-säkerhetsarbetet med viss systematik och är dessutom bättre på grunderna, det vill säga frågorna i avsnitt 1.
Frågorna i avsnittet undersöker i vilken omfattning organisationen tillämpar arbetssätt som är centrala för it-säkerhetsområdet. I vissa fall undersöks huruvida arbetssättet används för att också analysera behovet av att, exempelvis, kryptera eller säkerhetskopiera organisationens information.</t>
  </si>
  <si>
    <t>Har organisationen, de senaste två åren, dokumenterat sina informationssystem enligt sitt arbetssätt för dokumentation av it-miljön?</t>
  </si>
  <si>
    <t>Ja, och under perioden har organisationen minst en gång per år sett över, och vid behov uppdaterat, dokumentationen för…</t>
  </si>
  <si>
    <t xml:space="preserve">Dokumentationen av it-miljön måste hållas uppdaterad för att kunna stödja säker drift och förvaltning av organisationens informationssystem och it-miljön i sin helhet. Beroende på vilka ändringar som gjorts i informationssystem och it-miljön kan dokumentationen behöva uppdateras betydligt oftare än på årsbasis.
</t>
  </si>
  <si>
    <t>75 % till mindre än 100 % av organisationens informationssystem</t>
  </si>
  <si>
    <t>Har organisationen, de senaste två åren, omvärldsbevakat it-säkerhetsområdet enligt sitt arbetssätt för detta?</t>
  </si>
  <si>
    <t>Ja, och under perioden har organisationen bevakat utvecklingen på it-säkerhetsområdet och minst en gång per månad spridit informationen till…</t>
  </si>
  <si>
    <t xml:space="preserve">Med "utpekade medarbetare" menas individer eller funktioner som har behov av informationen för att kunna utföra sin uppgift.
Underlaget från omvärldsbevakningen behöver inte nödvändigtvis gå till samma uppsättning personer. Information om sårbarheter kanske främst går till de som arbetar operativt med it-säkerhet, medan information om frågor som behöver hanteras på längre sikt exempelvis vidarebefordras till it-chef eller liknande.
</t>
  </si>
  <si>
    <t>Alla utpekade medarbetare inom organisationen</t>
  </si>
  <si>
    <t xml:space="preserve">75 % till mindre än 100 % av utpekade medarbetare </t>
  </si>
  <si>
    <t>50 % till mindre än 75 %  av utpekade medarbetare</t>
  </si>
  <si>
    <t>25 % till mindre än 50 %  av utpekade medarbetare</t>
  </si>
  <si>
    <t>0 % till mindre än 25 % av utpekade medarbetare</t>
  </si>
  <si>
    <t>Har organisationen, de senaste två åren, placerat informationssystem med olika funktioner i separata nätverkssegment enligt sitt arbetssätt för nätverkssegmentering?</t>
  </si>
  <si>
    <t xml:space="preserve">Ja, och under perioden har organisationen tillsett att informationssystem med olika funktioner placeras i separata nätverkssegment för… </t>
  </si>
  <si>
    <t xml:space="preserve">För att förhindra spridning och konsekvenser av inträffade incidenter behöver organisationen placera informationssystem med olika funktioner i separata nätverkssegment. Exempel på funktioner som bör placeras i separata nätverkssegment är klienter för användare, klienter för administration, servrar och trådlösa nätverk.
</t>
  </si>
  <si>
    <t>Hela organisationens produktionsmiljö</t>
  </si>
  <si>
    <t>75 % till mindre än 100 % av organisationens produktionsmiljö</t>
  </si>
  <si>
    <t xml:space="preserve">50 % till mindre än 75 % av organisationens produktionsmiljö </t>
  </si>
  <si>
    <t>25 % till mindre än 50 % av organisationens produktionsmiljö</t>
  </si>
  <si>
    <t>Mer än 0 % till mindre än 25 % av organisationens produktionsmiljö</t>
  </si>
  <si>
    <t>Har organisationen, de senaste två åren, filtrerat nätverksstrafik mellan olika nätverkssegment enligt sitt arbetssätt för nätverkssegmentering?</t>
  </si>
  <si>
    <t>Ja, och under perioden har organisationen filtrerat nätverkstrafik mellan…</t>
  </si>
  <si>
    <t>Med "filtrering" menas filtrering för att tillse att endast nödvändiga dataflöden förekommer mellan de olika nätverksegmenten.
Filtrering av informationsflöden sker företrädesvis genom det som i vanligt tal kallas för brandvägg, men kan även vara implementerad i informationssystem eller nätverksutrustning.</t>
  </si>
  <si>
    <t>Samtliga av organisationens nätverkssegment</t>
  </si>
  <si>
    <t xml:space="preserve">75 % till mindre än 100 % av organisationens nätverkssegment </t>
  </si>
  <si>
    <t>50 % till mindre än 75 % av organisationens nätverkssegment</t>
  </si>
  <si>
    <t>25 % till mindre än 50 % av organisationens nätverkssegment</t>
  </si>
  <si>
    <t>Mer än 0 % till mindre än 25 % av organisationens nätverkssegment</t>
  </si>
  <si>
    <t>Har organisationen, de senaste två åren, skyddat sig mot skadlig kod enligt sitt arbetssätt för detta?</t>
  </si>
  <si>
    <t>Ja, och under perioden har organisationen använt mjukvara för att skydda sig mot skadlig kod i…</t>
  </si>
  <si>
    <t>Om organisationen har informationssystem där mjukvara som skyddar mot skadlig kod inte kan användas (exempelvis för att funktionaliteten i informationssystemet påverkas om antivirusprogram körs) ska sådana informationssystem bortses ifrån i besvarandet av frågan.</t>
  </si>
  <si>
    <t>Har organisationen, de senaste två åren, identifierat sitt behov av kryptering och krypterat enligt sitt arbetssätt för detta?</t>
  </si>
  <si>
    <t>Ja, och under perioden har organisationen krypterat…</t>
  </si>
  <si>
    <t xml:space="preserve">Samtlig information behöver sällan krypteras och kryptering kan införas av olika orsaker. Behovet kan exempelvis styras av resultatet från informationsklassning och riskanalys och bör ses över och justeras vid förändrade risker, exempelvis till följd av en förändrade hot och genomförda förändringar i it-miljön.   Det viktiga är att organisationen fattat medvetna beslut.
Med "identifierat" menas i denna fråga att bedöma vilken information som behöver skyddas genom kryptering. 
Med "relevant information" menas information som organisationen har identifierat ett behov av att kryptera.
</t>
  </si>
  <si>
    <t>All relevant information</t>
  </si>
  <si>
    <t>75 % till mindre än 100 % av relevant information</t>
  </si>
  <si>
    <t>50 % till mindre än 75 % av relevant information</t>
  </si>
  <si>
    <t>25 % till mindre än 50 % av relevant information</t>
  </si>
  <si>
    <t>Mer än 0 % till mindre än 25 % av relevant information</t>
  </si>
  <si>
    <t>Har organisationen, de senaste två åren, tilldelat behörigheter i sina informationssystem enligt sitt arbetssätt för behörighetshantering?</t>
  </si>
  <si>
    <t>Ja, och under perioden har organisationen haft tilldelade behörigheter i…</t>
  </si>
  <si>
    <t>Med "tilldela behörigheter" menas att ge behörigheter till användare och informationssystem utifrån behov av tillgång till information.</t>
  </si>
  <si>
    <t>Har organisationen, de senaste två åren, sett över konfigurationer enligt sitt arbetssätt för säkerhetskonfigurering?</t>
  </si>
  <si>
    <t>Ja, och under perioden har organisationen minst en gång per år sett över konfigurationer i...</t>
  </si>
  <si>
    <t>Med "sett över konfigurationer" menas att säkerställa att konfigurationer är uppdaterade så att de svarar mot verksamhetens behov och uppnår avsedd säkerhet.
Konfigurationer behöver ses över periodiskt eller vid behov, till exempel när mjuk- eller hårdvara uppgraderas eller uppdateras, när nya sårbarheter upptäckts eller när nya informationssystem införs. Konfigurationer kan därför behöva ses över och uppdateras betydligt oftare än på årsbasis.</t>
  </si>
  <si>
    <t>Har organisationen, de senaste två åren, analyserat sitt behov av säkerhetstester och granskning samt utfört säkerhetstester och granskning enligt sitt arbetssätt för detta?</t>
  </si>
  <si>
    <t>Ja, och under perioden har organisationen minst en gång per år utfört säkerhetstester och granskat…</t>
  </si>
  <si>
    <t xml:space="preserve">Behovet av att utföra säkerhetstester och granskning bör utgå från organisationen. Det är inte alltid nödvändigt att genomföra intrångstester på samtliga informationssystem utan prioritering kan exempelvis göras utifrån vilka informationssystem som är åtkomliga från externa nätverk. Behovet kan även styras av informationsklassning och riskbedömning samt genomförda förändringar i informationssystem eller it-miljön. Det viktiga är att organisationen fattat medvetna beslut.
Med "relevanta informationssystem" menas i denna fråga informationssystem för vilka organisationen har identifierat ett behov av säkerhetstestning och granskning.
Säkerhetstester såsom sårbarhetsskanningar och granskningar alltid bör göras i samband med att nya eller förändrade informationssystem driftsätts. Säkerhetstester och granskning kan därför behöva göras betydligt oftare än på årsbasis.
</t>
  </si>
  <si>
    <t>Alla relevanta informationssystem</t>
  </si>
  <si>
    <t>75 % till mindre än 100 % av relevanta informationssystem</t>
  </si>
  <si>
    <t>50 % till mindre än 75 % av relevanta informationssystem</t>
  </si>
  <si>
    <t>25 % till mindre än 50 % av relevanta informationssystem</t>
  </si>
  <si>
    <t>Mer än 0 % till mindre än 25 % av relevanta informationssystem</t>
  </si>
  <si>
    <t>Har organisationen, de senaste två åren, genomfört ändringar i informationssystem enligt sitt arbetssätt för ändringshantering?</t>
  </si>
  <si>
    <t>Ja, och under perioden har organisationen tillämpat arbetssättet i samband med ändringar i….</t>
  </si>
  <si>
    <t>Har organisationen, de senaste två åren, loggat säkerhetsrelaterade händelser enligt sitt arbetssätt för säkerhetsloggning?</t>
  </si>
  <si>
    <t>Ja, och under perioden har organisationen loggat säkerhetshändelser för…</t>
  </si>
  <si>
    <t>Med "säkerhetsrelaterade händelser" menas händelser som bedömts viktiga ur ett säkerhetsperspektiv. Det kan exempelvis innefatta obehörig åtkomst och försök till obehörig åtkomst samt ändring av behörigheter och konfigurationer.</t>
  </si>
  <si>
    <t>Har organisationen, de senaste två åren, identifierat sitt behov av övervakning av informationssystem och övervakat säkerhetsrelaterade händelser enligt sitt arbetssätt för detta?</t>
  </si>
  <si>
    <t>Ja, och under perioden har organisationen övervakat säkerhetsrelaterade händelser i…</t>
  </si>
  <si>
    <r>
      <t xml:space="preserve">Vilka informationssystem som bör övervakas är beroende av deras placering, vilken information som behandlas och dess betydelse för organisationens möjlighet att bedriva verksamhet. Övervakning är särskilt viktig i produktionsmiljön, men beroende på om och hur utvecklings-, test- respektive utbildningsmiljön används kan det vara nödvändigt även där. Det viktiga är att organisationen fattat medvetna beslut.
</t>
    </r>
    <r>
      <rPr>
        <sz val="11.5"/>
        <color theme="1"/>
        <rFont val="Arial"/>
        <family val="2"/>
        <scheme val="minor"/>
      </rPr>
      <t>Med "relevanta informationssystem" menas i denna fråga informationssystem för vilka organisationen har identifierat ett behov av övervakning i form av intrångsdetektering, intrångsskydd och/eller realtidsövervakning. Observera att i informationssystem även innefattar nätverk och säkerhetsfunktioner.</t>
    </r>
  </si>
  <si>
    <t xml:space="preserve">75 % till mindre än 100 % av relevanta informationssystem </t>
  </si>
  <si>
    <t xml:space="preserve">Har organisationen, de senaste två åren, identifierat sitt behov av att skydda hårdvara mot fysisk skada och obehörig hantering samt skyddat hårdvara enligt sitt arbetssätt för detta? </t>
  </si>
  <si>
    <t>Ja, och under perioden har organisationen skyddat…</t>
  </si>
  <si>
    <t>Med "skydd av hårdvara" menas att fysiskt skydda den hårdvara som informationssystem består av mot fysisk skada (exempelvis brand eller översvämning) och obehörig hantering (exempelvis stöld).
Behovet av att skydda hårdvara styrs exempelvis av organisationens informationsklassning och riskbedömning av den information som hårdvaran innehåller. Det viktiga är att organisationen fattat medvetna beslut.
Med "relevant hårdvara" menas den hårdvara som informationssystem består av och som organisationen har identifierat ett behov av att skydda.</t>
  </si>
  <si>
    <t>All relevant hårdvara</t>
  </si>
  <si>
    <t>75 % till mindre än 100 % av relevant hårdvara</t>
  </si>
  <si>
    <t>50 % till mindre än 75 % av relevant hårdvara</t>
  </si>
  <si>
    <t>25 % till mindre än 50 % av relevant hårdvara</t>
  </si>
  <si>
    <t>Mer än 0 % till mindre än 25 % av relevant hårdvara</t>
  </si>
  <si>
    <t xml:space="preserve">Har organisationen, de senaste två åren, analyserat behovet av säkerhetskopiering och säkerhetskopierat enligt sitt arbetssätt för detta? </t>
  </si>
  <si>
    <t>Ja, och under perioden har organisationen säkerhetskopierat...</t>
  </si>
  <si>
    <t>Det är endast nödvändigt att säkerhetskopiera information som riskerar att förloras eller förvanskas, och som inte enkelt kan återskapas. Säkerhetskopiering bör därför ske med utgångspunkt från identifierat behov. Det viktiga är att organisationen fattat medvetna beslut.
Med "relevant information" menas i denna fråga information som organisationen har identifierat ett behov av att säkerhetskopiera.</t>
  </si>
  <si>
    <t>Samtlig relevant information</t>
  </si>
  <si>
    <t>Har organisationen, de senaste två åren, beslutat om att tilldela resurser för att kunna införa beslutade säkerhetsåtgärder inom it-säkerhetsarbetet?</t>
  </si>
  <si>
    <t>Ja, under perioden har organisationen beslutat om tilldelning av resurser till…</t>
  </si>
  <si>
    <t xml:space="preserve">Med "resurser" menas exempelvis tid, personal och budget. 
Enskilda säkerhetsåtgärder kan tilldelas egna budgetposter, men det kan också finnas en generell budget för säkerhetsåtgärder. Det viktiga är att arbetet med säkerhetsåtgärder tilldelas de resurser som behövs för att de ska kunna införas.
Svara nej om inga beslut har fattats om säkerhetsåtgärder på it-säkerhetsområdet.
</t>
  </si>
  <si>
    <t>Har organisationen, de senaste två åren, infört de säkerhetsåtgärder inom it-säkerhetsarbetet som beslutats?</t>
  </si>
  <si>
    <t>Ja, under perioden har organisationen infört…</t>
  </si>
  <si>
    <t>Frågan avser säkerhetsåtgärder inom it-säkerhetsområdet som organisationen har fattat beslut om de senaste två åren.
Svara nej om inga beslut har fattats om säkerhetsåtgärder på it-säkerhetsområdet. Svara ja (alla beslutade säkerhetsåtgärder) om beslut har fattats om att inte införa några säkerhetsåtgärder alls.</t>
  </si>
  <si>
    <t>Alla beslutade säkerhetsåtgärder</t>
  </si>
  <si>
    <t>Nivå 3: Kvalificerat innehåll i it-säkerhetsarbetet</t>
  </si>
  <si>
    <t xml:space="preserve">Organisationer på nivå 3 har ett kvalificerat innehåll i it-säkerhetsarbetet samt är bättre på såväl grunderna som det systematiska arbetet, det vill säga frågorna i avsnitten för nivå 1-2.
Frågorna i detta avsnitt undersöker huruvida it-säkerhetsarbetet innehåller kvalificerat innehåll och är utformade på ett sätt som kan förväntas vara ändamålsenligt. Frågorna är bland annat baserade på MSB:s föreskrifter om säkerhetsåtgärder i informationssystem för statliga myndigheter.
</t>
  </si>
  <si>
    <t>De senaste två åren, har organisationens arbetssätt för dokumentation av it-miljön omfattat följande centrala delar?</t>
  </si>
  <si>
    <t>Ja, under perioden har organisationens arbetssätt för dokumentation av it-miljön omfattat dokumentation av…</t>
  </si>
  <si>
    <t xml:space="preserve">Med "it-miljöns arkitektur" menas utformningen av den samlade mängden informationssystem. Exempelvis innefattas nätverkssegmentering, ip-adresser och protokoll samt interna och externa beroenden.
</t>
  </si>
  <si>
    <t>It-miljöns arkitektur</t>
  </si>
  <si>
    <t>Vilken mjuk- och hårdvara som används inklusive dess version</t>
  </si>
  <si>
    <t>Vilka informationssystem som behandlar information som utifrån informationsklassning bedömts vara i behov av utökat skydd</t>
  </si>
  <si>
    <t>Informationsflöden mellan olika interna informationssystem</t>
  </si>
  <si>
    <t>Informationsflöden till och från externa aktörer</t>
  </si>
  <si>
    <t>Fastställda krav</t>
  </si>
  <si>
    <t>De senaste två åren, har organisationens arbetssätt för omvärldsbevakning avseende it-säkerhetsområdet omfattat följande centrala källor?</t>
  </si>
  <si>
    <t>Ja, under perioden har organisationens omvärldsbevakning av it-säkerhetsområdet omfattat bevakning av…</t>
  </si>
  <si>
    <t>Källor som bevakar den övergripande utvecklingen av ny teknik inom it-säkerhetsområdet utgörs exempelvis av facktidningar med it-fokus.</t>
  </si>
  <si>
    <t>Leverantörer av organisationens hårdvara</t>
  </si>
  <si>
    <t>Leverantörer av organisationens mjukvara</t>
  </si>
  <si>
    <t>Sveriges nationella CSIRT (CERT-SE)</t>
  </si>
  <si>
    <t>Expert- och tillsynsmyndigheter</t>
  </si>
  <si>
    <t>Källor som bevakar den övergripande utvecklingen av ny teknik inom it-området</t>
  </si>
  <si>
    <t>Nej, men arbetssättet har omfattat andra centrala källor</t>
  </si>
  <si>
    <t>De senaste två åren, har organisationens arbetssätt för kryptering omfattat kryptering av följande centrala områden?</t>
  </si>
  <si>
    <t>Ja, under perioden har organisationens arbetssätt för kryptering omfattat...</t>
  </si>
  <si>
    <t>Med "kryptering" menas att skydda information mot obehörig åtkomst och obehörig förändring med hjälp av krypteringsmjukvara eller krypteringshårdvara. 
Med "interna regler" menas krav, kriterier och rutiner eller motsvarande som organisationen fastställt.
Med "hantering av krypteringsnycklar" avses hantering av krypteringsnycklar över hela livscykeln. Detta innefattar hur krypteringsnycklar skapas, används, skyddas och slutligen avaktiveras eller förstörs samt hantering av incidenter såsom röjda eller förlorade krypteringsnycklar.
Med "krypteringslösning" menas den tjänst eller produkt som tillgodoser organisationens behov av kryptering.
Domain Name System Security Extensions) (DNSSEC) är ett tillägg i domännamnssystemet (DNS) som syftar till att öka säkerheten i DNS med hjälp av kryptografiska signaturer.</t>
  </si>
  <si>
    <t>Analys av behovet av kryptering utifrån resultatet av informationsklassning och riskanalys</t>
  </si>
  <si>
    <t>Kryptering av information som utifrån informationsklassning bedömts ha behov av utökat skydd vid överföring mellan informationssystem inom och utanför organisationen</t>
  </si>
  <si>
    <t>Kryptering av information som utifrån informationsklassning bedömts ha behov av utökat skydd vid lagring i informationssystem inom organisationen</t>
  </si>
  <si>
    <t>Interna regler för hantering av krypteringsnycklar, godkännande och förvaltning av krypteringslösningar samt val av krypteringsalgoritmer, krypteringsprotokoll och nyckellängder</t>
  </si>
  <si>
    <t>Säkerställande av att DNSSEC är aktiverat för de domännamn som organisationen har registrerade i domännamnssystemet</t>
  </si>
  <si>
    <t>Nej, men arbetssättet har säkerställt att kryptering används för att skydda andra centrala delar</t>
  </si>
  <si>
    <t>De senaste två åren, har organisationens arbetssätt för behörighetshantering omfattat följande centrala delar?</t>
  </si>
  <si>
    <t>Ja, under perioden har arbetssättet för behörighetshantering omfattat att...</t>
  </si>
  <si>
    <t>Med "digital identitet" menas en unik beteckning för en person eller ett informationssystem. I dagligt tal benämns digitala identiter inte sällan som "konto".</t>
  </si>
  <si>
    <t>Endast behöriga användare ges åtkomst till it-miljön</t>
  </si>
  <si>
    <t>Endast behöriga informationssystem ges åtkomst till it-miljön</t>
  </si>
  <si>
    <t>Att varje digital identitet inte har mer åtkomst 
till information och informationssystem 
än vad den behöver</t>
  </si>
  <si>
    <t>Digitala identiteter som ger systemadministrativ behörighet endast används för systemadministration</t>
  </si>
  <si>
    <t>Digitala identiteter som ger systemadministrativ behörighet tilldelas restriktivt</t>
  </si>
  <si>
    <t>De senaste två åren, har organisationens arbetssätt för säkerhetskonfigurering omfattat följande centrala delar?</t>
  </si>
  <si>
    <t>Ja, under perioden har organisationens arbetssätt för konfigurering omfattat att…</t>
  </si>
  <si>
    <t>Med "funktionalitet som organisationen behöver" menas att säkerställa att konfigurationen svarar mot verksamhetens behov och uppnår avsedd säkerhet.</t>
  </si>
  <si>
    <t>Byta ut alla förinställda autentiseringsuppgifter</t>
  </si>
  <si>
    <t xml:space="preserve">Säkerställa att hård- och mjukvara är uppdaterade till senaste godkända version </t>
  </si>
  <si>
    <t>Stänga av, ta bort eller blockera alla systemfunktioner som inte behövs</t>
  </si>
  <si>
    <t>Säkerställa att inaktiva sessioner avslutas automatiskt enligt förbestämda tidsperioder</t>
  </si>
  <si>
    <t>Anpassa konfigurationer till den funktionalitet 
som organisationen behöver</t>
  </si>
  <si>
    <t>De senaste två åren, har organisationens arbetssätt för säkerhetstester och granskning omfattat följande centrala delar?</t>
  </si>
  <si>
    <t>Ja, under perioden har organisationens arbetssätt för säkerhetstester och granskning omfattat…</t>
  </si>
  <si>
    <t xml:space="preserve">Med "säkerhetstester" menas att identifiera tekniska sårbarheter genom exempelvis sårbarhetsskanningar och intrångstester.
Med "granskning" menas en manuell granskning av dokumentation i syfte att identifiera fel och brister. Begreppet avser intern granskning och alltså inte granskning genomförd av en extern aktör i compliancesyfte.
</t>
  </si>
  <si>
    <t>Analys av behovet av säkerhetstester och granskning utifrån resultatet av informationsklassning</t>
  </si>
  <si>
    <t xml:space="preserve">Säkerhetstester för att identifiera sårbarheter </t>
  </si>
  <si>
    <t>Granskning för att säkerställa att informationssystem är uppdaterade</t>
  </si>
  <si>
    <t>Granskning för att säkerställa att valda säkerhetsåtgärder är införda på korrekt sätt</t>
  </si>
  <si>
    <t>Granskning för att säkerställa att genomförda konfigurationer svarar mot verksamhetens behov och uppnår avsedd säkerhet</t>
  </si>
  <si>
    <t>Nej, men arbetssättet  har omfattat andra centrala delar</t>
  </si>
  <si>
    <t>De senaste två åren, har organisationens arbetssätt för ändringshantering omfattat följande centrala delar?</t>
  </si>
  <si>
    <t>Ja, under perioden har organisationens arbetssätt för ändringshantering omfattat hur…</t>
  </si>
  <si>
    <t>Risker för it-incidenter och it-avvikelser i samband med ändringshantering ska identifieras och hanteras</t>
  </si>
  <si>
    <t>Ändringar ska beslutas innan de genomförs</t>
  </si>
  <si>
    <t>Interna och externa kommunikationsinsatser i samband med ändringar ska genomföras</t>
  </si>
  <si>
    <t>Med "kommunikationsinsatser" menas hur och när information ska kommuniceras samt till vilka.</t>
  </si>
  <si>
    <t>Ändringshantering ska genomföras när uppdatering och uppgradering inte kan genomföras i enlighet med fastställd ändringshantering</t>
  </si>
  <si>
    <t>Avsteg från interna regler om hur ändringshantering ska genomföras ska dokumenteras och godkännas</t>
  </si>
  <si>
    <t>De senaste två åren, har organisationens arbetssätt för ändringshantering omfattat interna regler för godkännande av förändringar i hård- och mjukvara i produktionsmiljön för följande centrala händelser?</t>
  </si>
  <si>
    <t xml:space="preserve">Ja, under perioden har organisationens arbetssätt för ändringshantering omfattat interna regler för godkännande av förändringar i hård- och mjukvara i produktionsmiljön innan... </t>
  </si>
  <si>
    <t>Installation av nya informationssystem</t>
  </si>
  <si>
    <t>Uppdatering</t>
  </si>
  <si>
    <t>Uppgradering</t>
  </si>
  <si>
    <t>Sårbarhetsuppdateringar</t>
  </si>
  <si>
    <t>Avveckling av informationssystem</t>
  </si>
  <si>
    <t>Nej, men arbetssättet har omfattat interna regler för godkännande av förändringar i hård- och mjukvara i produktionsmiljön för andra centrala händelser</t>
  </si>
  <si>
    <t>De senaste två åren, har organisationens arbetssätt för säkerhetsloggning inneburit att säkerhetsloggar utformats utifrån följande centrala principer?</t>
  </si>
  <si>
    <t>Ja, under perioden har organisationens arbetssätt för säkerhetsloggning omfattat att säkerhetsloggar utformas för att…</t>
  </si>
  <si>
    <t>Med "korrekt och robust tid" menas tid spårbar till den svenska tillämpningen av koordinerad universell tid, UTC(SP) alternativt tidskälla med motsvarande tillgänglighet och precision. 
Med "digital identitet" menas en unik beteckning för en person eller ett informationssystem. I dagligt tal benämns digitala identiter inte sällan som "konto".</t>
  </si>
  <si>
    <t>Möjliggöra utredning av intrång</t>
  </si>
  <si>
    <t>Möjliggöra utredning av tekniska fel och brister i säkerheten</t>
  </si>
  <si>
    <t>Möjliggöra jämförbarhet mellan olika loggar genom tillämpning av korrekt och robust tid</t>
  </si>
  <si>
    <t xml:space="preserve">En unik digital identitet kan kopplas till de säkerhetshändelser som ska loggas </t>
  </si>
  <si>
    <t>Vara tillgängliga för analys under en fastställd bevarandetid</t>
  </si>
  <si>
    <t>Nej, men säkerhetssloggningen har omfattat andra centrala delar</t>
  </si>
  <si>
    <t>De senaste två åren, har organisationens arbetssätt för säkerhetsloggning omfattat dokumentation av följande centrala uppgifter?</t>
  </si>
  <si>
    <t>Ja, under perioden har organisationens arbetssätt för säkerhetsloggning omfattat…</t>
  </si>
  <si>
    <t>Dokumentation av hur säkerhetsloggarna ska användas</t>
  </si>
  <si>
    <t>Dokumentation av var loggningsuppgifterna hämtas</t>
  </si>
  <si>
    <t>Dokumentation av vad säkerhetsloggarna innehåller för information</t>
  </si>
  <si>
    <t>Dokumentation av hur loggningsuppgifterna skyddas och lagras</t>
  </si>
  <si>
    <t>Verifiering av att logginnehållet är korrekt</t>
  </si>
  <si>
    <t>Nej, men arbetssättet har omfattat dokumentation av andra centrala delar</t>
  </si>
  <si>
    <t>De senaste två åren, har organisationens arbetssätt för övervakning av informationssystem omfattat följande centrala delar?</t>
  </si>
  <si>
    <t>Ja, under perioden har organisationens arbetssätt för övervakning av informationssystem omfattat…</t>
  </si>
  <si>
    <t>Med "omhändertas" menas att de avvikelser i funktionalitet som visas på skärm eller genererar larm om avvikelser ska åtgärdas genom att orsaken till avvikelsen utreds.</t>
  </si>
  <si>
    <t>Analys av behovet av övervakning utifrån resultatet av informationsklassning och riskanalys</t>
  </si>
  <si>
    <t xml:space="preserve">Intrångsdetektering </t>
  </si>
  <si>
    <t xml:space="preserve">Intrångsskydd </t>
  </si>
  <si>
    <t>Realtidsövervakning av informationssystem</t>
  </si>
  <si>
    <t>Hur information från detekteringssystem analyseras och omhändertas</t>
  </si>
  <si>
    <t>De senaste två åren, har organisationens arbetssätt för skydd av hårdvara omfattat följande centrala delar?</t>
  </si>
  <si>
    <t>Ja, under perioden har organisationens arbetssätt för skydd av hårdvara omfattat…</t>
  </si>
  <si>
    <t>Med "hårdvara" menas den hårdvara som informationssystem består av, exempelvis klienter, servrar och nätverksutrustning.
Med "särskilda it-utrymmen" menas avgränsade it-utrymmen  i form av datorhallar, datorrum, 
korskopplingsrum, skåp eller motsvarande som är anpassade för att skydda hårdvaran.</t>
  </si>
  <si>
    <t>Analys av behovet av skydd mot fysisk skada utifrån resultatet av informationsklassning och riskanalys</t>
  </si>
  <si>
    <t>Att behörigheter till särskilda it-utrymmen tilldelas restriktivt</t>
  </si>
  <si>
    <t>Identifiering och hantering av behovet av övervakning och larm i särskilda it-utrymmen</t>
  </si>
  <si>
    <t>Att registrera tillträde till särskilda 
it-utrymmen på individnivå och spara 
dokumentationen under fastställd bevarandetid</t>
  </si>
  <si>
    <t>Interna regler för hur mobil utrustning ska skyddas</t>
  </si>
  <si>
    <t>De senaste två åren, har organisationens arbetssätt för säkerhetskopiering omfattat följande centrala delar?</t>
  </si>
  <si>
    <t>Ja, under perioden har organisationens arbetssätt för säkerhetskopiering omfattat att…</t>
  </si>
  <si>
    <t>Analysera behovet av säkerhetskopiering utifrån resultatet av informationsklassning och riskanalys</t>
  </si>
  <si>
    <t>Säkerhetskopiera konfigurationer och programvaror för att kunna återställa information som förlorats eller förvanskats</t>
  </si>
  <si>
    <t>Verifiering av att säkerhetskopior innehåller korrekt information</t>
  </si>
  <si>
    <t>Förvara säkerhetskopior skilda från produktionsmiljön</t>
  </si>
  <si>
    <t>Skydda säkerhetskopior mot obehörig åtkomst och förändring samt fysisk skada</t>
  </si>
  <si>
    <t>De senaste två åren, har organisationens arbetssätt för återställning av informationssystem omfattat följande centrala områden?</t>
  </si>
  <si>
    <t>Ja, under perioden har organisationens arbetssätt för återställning omfattat…</t>
  </si>
  <si>
    <t xml:space="preserve">Interna regler för hur produktionsmiljön ska återställas </t>
  </si>
  <si>
    <t>Prioriteringsordning mellan olika informationssystem vid återställning</t>
  </si>
  <si>
    <t>Verifiering av att säkerhetskopior kan återställa informationssystemens funktion</t>
  </si>
  <si>
    <t>Krav på hur snabbt återställning behöver ske</t>
  </si>
  <si>
    <t>En verksamhetsanpassad plan för hur återställning ska övas</t>
  </si>
  <si>
    <t>De senaste två åren, har organisationens arbetssätt för hantering av it-incidenter och it-avvikelser omfattat följande centrala delar?</t>
  </si>
  <si>
    <t>Ja, under perioden har organisationens arbetssätt för it-incidenter och it-avvikelser omfattat...</t>
  </si>
  <si>
    <t>Med "it-incident" menas en inträffad oönskad händelse som fått negativ påverkan på funktionaliteten i de informationssystem som driftas av organisationen.
Med "it-avvikelse" menas en inträffad oönskad händelse som kunde ha fått, men inte nödvändigtvis fick, negativ påverkan på funktionaliteten i de informationssystem som driftas av organisationen.
Med "rapporteringspliktiga it-incidenter" menas it-incidenter som inträffat inom den egna organisationen och är rapporteringspliktiga enligt regelverk såsom såsom NIS-lagstiftning och MSB:s föreskrifter om rapportering av it-incidenter för statliga myndigheter</t>
  </si>
  <si>
    <t>Hur upptäckta it-incidenter och it-avvikelser ska bedömas</t>
  </si>
  <si>
    <t>Hur konsekvenserna av inträffade it-incidenter ska begränsas</t>
  </si>
  <si>
    <t>Interna kommunikationsinsatser i samband med it-incidenter och it-avvikelser</t>
  </si>
  <si>
    <t>Externa kommunikationsinsatser i samband med it-incidenter och it-avvikelser</t>
  </si>
  <si>
    <t xml:space="preserve">Hur rapporteringspliktiga it-incidenter ska rapporteras </t>
  </si>
  <si>
    <t>De senaste två åren, har organisationens arbetssätt för kontinuitetshantering omfattat följande centrala delar?</t>
  </si>
  <si>
    <t>Ja, under perioden har organisationens arbetssätt för kontinuitetshantering omfattat att...</t>
  </si>
  <si>
    <t>Med "redundant funktion" menas två eller flera, identiska eller olika, funktioner som oberoende av varandra uppfyller samma syfte.
Med "reservdriftplats" menas en alternativ driftplats som  möjliggör drift av organisationens informationssystem när ordinarie driftplats inte kan användas</t>
  </si>
  <si>
    <t>Identifiera behovet av kontinuitet för drift och förvaltning av it-miljön</t>
  </si>
  <si>
    <t>Identifiera behovet av redundanta funktioner</t>
  </si>
  <si>
    <t>Placera servrar och nätverksutrustning som skapar redundant funktion i olika särskilda it-utrymmen</t>
  </si>
  <si>
    <t>Identifiera behovet  av två skilda nätverksanslutningar</t>
  </si>
  <si>
    <t xml:space="preserve">Identifiera behovet av reservdriftplats </t>
  </si>
  <si>
    <t>Nej, men arbetsättet för  it-incidenter och it-avvikelser har omfattat andra centrala delar</t>
  </si>
  <si>
    <t>Nivå 4: Ständiga förbättringar av it-säkerhetsarbetet</t>
  </si>
  <si>
    <t xml:space="preserve">Organisationer på nivå 4 arbetar avancerat med ständiga förbättringar och är dessutom bättre på grunderna, systematiken och innehållet, det vill säga frågorna i avsnitten för nivå 1-3. It-säkerhetsarbetet karaktäriseras genomgående av systematik och ändamålsenlighet.
Frågorna i detta avsnitt undersöker bland annat om organisationen har nyttjat resultatet av genomförda uppföljningar för att utveckla it-säkerhetsarbetet samt om organisationens ledning varit involverad i förbättringsarbetet.
</t>
  </si>
  <si>
    <t>De senaste två åren, har organisationen använt resultatet av genomförda uppföljningar och analyser för att säkerställa ständiga förbättringar?</t>
  </si>
  <si>
    <t>Ja, under perioden har organisationens ledning minst en gång per år...</t>
  </si>
  <si>
    <t>Utveckla interna regler utifrån resultatet av uppföljning</t>
  </si>
  <si>
    <t>Utveckla arbetssätt utifrån resultatet av uppföljning</t>
  </si>
  <si>
    <t>Ersätta, justera eller komplettera säkerhetsåtgärder utifrån resultatet av uppföljning</t>
  </si>
  <si>
    <t>Uppdatera kontinuitetsplaner utifrån resultatet av uppföljning</t>
  </si>
  <si>
    <t>Identifiera och implementera lärdomar från grundorsaksanalyser av it-incidenter och it-avvikelser</t>
  </si>
  <si>
    <t>Ja, men ingen av de nämnda aktiviteterna har genomförts</t>
  </si>
  <si>
    <t>De senaste två åren, har organisationens ledning arbetat för att säkerställa ständiga förbättringar av det systematiska it-säkerhetsarbetet?</t>
  </si>
  <si>
    <t xml:space="preserve">Med "resurser" menas exempelvis tid, personal och budget. </t>
  </si>
  <si>
    <t>Sett över sitt behov av utbildning inom it-säkerhetsområdet för att kunna styra och vidareutveckla it-säkerhetsarbetet</t>
  </si>
  <si>
    <t>Följt upp, och vid behov beslutat om, arbetet med att ersätta, justera eller komplettera säkerhetsåtgärder utifrån resultatet av uppföljning och riskanalys</t>
  </si>
  <si>
    <t>Följt upp, och vid behov beslutat om, behovet av tillsättande av ytterligare resurser utifrån resultatet av uppföljning och riskanalys</t>
  </si>
  <si>
    <t>Deltagit i diskussioner i syfte att etablera en organisationsgemensam bild av hot mot organisationens informationssystem och it-miljö</t>
  </si>
  <si>
    <t>Deltagit i diskussioner i syfte att etablera en organisationsgemensam bild av risker i organisationens informationssystem och it-miljö</t>
  </si>
  <si>
    <t>Ot-säkkollen</t>
  </si>
  <si>
    <t>Nivå 1: ot-säkerhetsarbetets grunder</t>
  </si>
  <si>
    <t>Organisationer på nivå 1 har grunderna i ot-säkerhetsarbetet på plats, åtminstone i begränsad utsträckning. Organisationen behöver uppvisa något resultat på varje fråga samt uppnå tillräcklig poäng för att passera den första poänggränsen, vilket framgår i återkopplingsfliken och fördjupningsinformationen. Det finns inga krav på särskild systematik eller innehåll i arbetet. Det behandlas istället i avsnitten för nivå 2–4.
Frågorna i detta avsnitt undersöker bland annat om organisationen haft utpekade systemägare och om organisationen har arbetssätt för centrala säkerhetsområden såsom dokumentation av ot-miljön, säkerhetsloggning och skydd mot skadlig kod.
Se dokumentet Fördjupningsinformation för mer fakta om nivåerna och hur de beräknas.</t>
  </si>
  <si>
    <t>Alla system och komponenter som används i ot-miljön ska beaktas i besvarandet av frågorna i Ot-säkkollen, oavsett om de är outsourcade till en leverantör eller inte. Det finns ytterligare frågor i Leveranskedjekollen som undersöker arbetssätt kopplade till utkontraktering, dessa skall ses som ett komplement till de frågor som ställ här i Ot-säkkollen.</t>
  </si>
  <si>
    <t>De senaste två åren, har organisationen haft ett arbetssätt för upphandling och säkra leveranskedjor avsende ot?</t>
  </si>
  <si>
    <t>Kommunicerats till berörda medarbetare</t>
  </si>
  <si>
    <t xml:space="preserve">Dokumenterats i organisationens policyer och processer
</t>
  </si>
  <si>
    <t>Omfattat tillräcklig resurstilldelning och utbildning för berörda medarbetare</t>
  </si>
  <si>
    <t xml:space="preserve">Ja, men ingen av de nämnda aspekterna är applicerbara
</t>
  </si>
  <si>
    <t>Nej, men ett arbetssätt har funnits under en kortare tid än två år</t>
  </si>
  <si>
    <t xml:space="preserve">De senaste två åren, har organisationen haft ett arbetssätt för säker livscykelhantering av ot-komponenter och system? </t>
  </si>
  <si>
    <t xml:space="preserve">Följts upp och utvärderats minst en gång </t>
  </si>
  <si>
    <t xml:space="preserve">Med ”säker livscykelhantering” avses en strukturerad metod för att hantera komponenter och system från inköp, installation, drift, underhåll och slutlig avveckling. Målet är att upprätthålla en hög säkerhetsnivå genom hela livscykeln och att säkerställa att säkerhetskraven är uppfyllda över tid.
Notera att arbetssättet skall följas när nya system tas i drift likväl som när komponenter byts ut till följd av slitage eller underhåll. </t>
  </si>
  <si>
    <t>Har organisationen de senaste två åren haft ett arbetssätt för att begränsa den fysiska tillgången till ot-miljön för obehöriga?</t>
  </si>
  <si>
    <t>Med att ”begränsa den fysisk tillgången” till ot-miljön menas att implementera säkerhetsåtgärder som förhindrar obehöriga från att få fysisk åtkomst till kritiska system och komponenter. Detta kan exempelvis vara låsta dörrar, säkerhetskameror och passersystem. Arbetssättet skall hantera hur behörighet tilldelas men också återkallas. Målet är att minimera risken för fysisk manipulation eller sabotage av ot-miljön.</t>
  </si>
  <si>
    <t>De senaste två åren, har organisationen haft ett arbetssätt för att dokumentera, verifiera och vidmakthålla en inventarielista över samtliga system, hård- och mjukvarukomponenter, kommunikationsprotokoll samt öppna kommunikationsportar som används i ot-miljön under hela dess livscykel?</t>
  </si>
  <si>
    <t>Detta arbetssätt inkluderar även äldre legacysystem. Syftet är att säkerställa att alla komponenter i OT-miljön är kända och hanterade under hela deras livscykel, vilket möjliggör effektiv riskhantering och snabb respons på säkerhetsincidenter. 
Notera att ändringar som nya integrationer, funktionstillväxt eller utbyte av komponenter i samband med service är aktiveter som påverkar inventarielistan i OT-miljön.</t>
  </si>
  <si>
    <t>De senaste två åren, har organisationen haft ett arbetssätt för att upprätta, verifiera och vidmakthålla ritningar/dokumentation över ot-miljöns hela arkitektur och infrastruktur?</t>
  </si>
  <si>
    <t>Varit kommunicerat till berörda medarbetare</t>
  </si>
  <si>
    <t>Detta arbetssätt innebär att organisationen har en strukturerad process för att skapa, granska och kontinuerligt uppdatera dokumentation som beskriver ot-miljön. Syftet är att säkerställa att all dokumentation är korrekt, aktuell och tillgänglig, vilket underlättar incidenthantering, förvaltning och felsökning av systemet.</t>
  </si>
  <si>
    <t xml:space="preserve">De senaste två åren, har organisationen haft ett arbetssätt för ändringshantering av konfigurationen för ot-system och komponenter? </t>
  </si>
  <si>
    <t xml:space="preserve">Med ”arbetssätt för ändringshantering av konfigurationen för system och komponenter” menas att organisationen har en strukturerad process för att hantera alla ändringar som påverkar ot-miljön. Syftet är att säkerställa att alla ändringar sker på ett kontrollerat och spårbart sätt, vilket minimerar risken för fel och säkerhetsincidenter.
Notera att arbetssätt för ändringshantering av konfigurationen är aktuellt även när komponenter ersätts mot identiska eller likvärdiga komponenter till följd av slitage eller underhåll. </t>
  </si>
  <si>
    <t>De senaste två åren, har organisationen haft ett arbetssätt för segmentering av ot-miljöns nätverk?</t>
  </si>
  <si>
    <t>Med "nätverkssegmentering" menas att dela upp sin ot-miljö i olika logiskt eller fysiskt avgränsade segment. Därtill menas att filtrera nätverkstrafiken så att endast nödvändiga dataflöden förekommer mellan de olika nätverksegmenten.</t>
  </si>
  <si>
    <t>De senaste två åren, har organisationen haft ett arbetssätt för hantering av trådlösa nätverk, protokoll och kommunikation i ot-miljön?</t>
  </si>
  <si>
    <t>Med "arbetssätt för hantering av trådlösa nätverk, protokoll och kommunikation" menas att organisationen har en strukturerad process för att hantera och säkra trådlösa nätverk och kommunikationsprotokoll. Syftet är att säkerställa att trådlös kommunikation sker på ett kontrollerat och riskbaserat sätt, med målet att minimera säkerhetsincidenter och sårbarheter.
Notera att trådlösa nätverk, protokoll och kommunikation inte är begränsat till endast Wifi utan omfattar även andra protokoll/tekniker över radio som exempelvis: Bluetooth, ZigBee, LoRa, cellulär kommunikation (5g, LTE).
Notera vidare att arbetssätt för hantering av trådlösa nätverk är aktuellt även när komponenter ersätts mot identiska eller likvärdiga komponenter för att säkerställa att inga nya trådlösa nätverk eller protokoll introduceras i ot-miljön.</t>
  </si>
  <si>
    <t>De senaste två åren, har organisationen haft ett arbetssätt för att härda komponenter innan de tas i drift i ot-miljön?</t>
  </si>
  <si>
    <t xml:space="preserve">Med ”arbetssätt för att härda komponenter” menas att organisationen har en systematisk process för att säkerställa att alla komponenters attackyta har minimerats innan de tas i drift i ot-miljön. Exempel på en sådan åtgärd är att inaktivera eller skydda administratörsgränssnitt som JTAG (Joint Test Action Group), USB, Ethernet, RS-xxx etc. med unika lösenord, certifikat eller tvåfaktorsautentisering. Notera att arbetssättet skall följas när nya system tas i drift likväl som när komponenter byts ut till följd av slitage eller underhåll. </t>
  </si>
  <si>
    <t xml:space="preserve">De senaste två åren, har organisationen haft ett arbetssätt för att skydda alla system, komponenter och portabla medier som används i ot-miljön mot skadlig programvara? </t>
  </si>
  <si>
    <t>Med "arbetssätt för skydd mot skadlig programvara" menas att organisationen använder olika tekniker och verktyg för att förhindra, upptäcka och åtgärda skadlig programvara. Syftet är att säkerställa att system och data skyddas mot potentiella hot och att säkerhetsincidenter minimeras. Detta inkluderar användning av antivirusprogram, brandväggar, intrångsdetekteringssystem (IDS) och implementering av säkerhetsuppdateringar.</t>
  </si>
  <si>
    <t>De senaste två åren, har organisationen haft ett arbetssätt för patchhantering i ot-miljön?</t>
  </si>
  <si>
    <t xml:space="preserve">Följts upp och utvärderats minst en gång 
</t>
  </si>
  <si>
    <t>Med "arbetssätt för patchhantering" menas att organisationen har en strukturerad process för att identifiera, testa och installera säkerhetsuppdateringar och patchar för system och komponenter i ot-miljön. Denna process skall definiera vilka system och komponenter som är del av patchhantering. Om några system eller komponenter exkluderats bör ett riskbaserat beslut vara dokumenterat. Syftet är att säkerställa att alla system är skyddade mot kända sårbarheter och att minimera risken för säkerhetsincidenter.</t>
  </si>
  <si>
    <t>De senaste två åren, har organisationen haft ett arbetssätt för att identifiera, klassificera och skydda all information i ot-miljön enligt dess skyddsvärde avseende tillgänglighet, riktighet och konfidentialitet?</t>
  </si>
  <si>
    <t xml:space="preserve">Med "arbetssätt för att identifiera, klassificera och skydda..." menas att organisationen har en strukturerad process för att hantera information baserat på dess skyddsvärde. Syftet är att säkerställa att all information skyddas på ett lämpligt sätt för att upprätthålla dess riktighet, tillgänglighet och konfidentialitet. Centrala delar som ett sådant arbetssätt bör innehålla är kryptering, digitala signaturer och dataminimering, det vill säga att ot-systemet endast hanterar och lagrar den data som är absolut nödvändig för funktion och loggning av systemets drift. </t>
  </si>
  <si>
    <t>De senaste två åren, har organisationen haft ett arbetssätt för att begränsa den logiska tillgången till ot-miljön?</t>
  </si>
  <si>
    <t>Ja, under perioden har arbetssättet…</t>
  </si>
  <si>
    <t xml:space="preserve">Med "arbetssätt för kontroll av åtkomst till ot-miljön för användare" menas att organisationen har en strukturerad process för att hantera och övervaka logisk åtkomst till ot-system. Syftet är att säkerställa att endast behörig personal har tillgång till kritiska system och data, vilket minimerar risken för obehörig åtkomst och säkerhetsincidenter. </t>
  </si>
  <si>
    <t>De senaste två åren, har organisationen haft ett arbetssätt för kontinuitetshantering för ot vilket inkluderar att upprätta och löpande uppdatera en kontinuitetsplan?</t>
  </si>
  <si>
    <t>Med "arbetssätt för kontinuitetshantering för ot" menas att organisationen har en strukturerad process för att säkerställa att verksamheten kan fortsätta fungera vid störningar eller avbrott. Syftet är att minimera påverkan på kritiska ot-system och säkerställa snabb återhämtning.</t>
  </si>
  <si>
    <t>De senaste två åren, har organisationen haft ett arbetssätt för detektering och loggning av säkerhetsavvikelser, händelser och incidenter avseende ot-miljön?</t>
  </si>
  <si>
    <t xml:space="preserve">Med "arbetssätt för detektering och loggning av säkerhetsavvikelser, händelser och incidenter" menas att organisationen har en strukturerad process för att identifiera, registrera och analysera säkerhetsrelaterade händelser i ot-miljön. Syftet är att snabbt upptäcka säkerhetsincidenter och möjliggöra en träffsäker hantering av potentiella hot och incidenter för att minimera påverkan på ot-miljön och dess drift. </t>
  </si>
  <si>
    <t>De senaste två åren, har organisationen haft ett arbetssätt för hantering av säkerhetsavvikelser, händelser och incidenter avseende ot-miljön?</t>
  </si>
  <si>
    <t xml:space="preserve">Med "arbetssätt för hantering av säkerhetsavvikelser, händelser och incidenter" menas att organisationen har en strukturerad process för att åtgärda de säkerhetsrelaterade händelser som identifierats i ot-miljön. Syftet är att snabbt upptäcka och reagera på potentiella hot för att minimera dessas påverkan och säkerställa kontinuerlig drift. Notera att hantering en avvikelse också omfattar riskbaserade åtgärder som att acceptera en risk efter att ha analyserat och dokumenterat dess påverkan på organisationen. 
Med ”säkerhetsläge” eller "arbetssätt för säkerhetsläge" menas att organisationen har en strukturerad process samt har designat sitt ot-system för att hantera och upprätthålla säkerheten i ot-miljön under olika driftförhållanden. Syftet är att säkerställa att systemet kan fortsätta fungera säkert och effektivt även vid störningar eller attacker. </t>
  </si>
  <si>
    <t>Innefattat att det inom ramen för ot-miljön finns ett säkerhetsläge som aktiveras när normal drift hindras</t>
  </si>
  <si>
    <t>De senaste två åren, har ledningen styrt organisationens ot-säkerhetsarbete?</t>
  </si>
  <si>
    <t>Ansvar och befogenheter för ot-säkerhetsarbetet inom organisationen, inklusive den roll eller funktion som ska leda och samordna ot-säkerhetsarbetet</t>
  </si>
  <si>
    <t>Resurser som ot-säkerhetsarbetet kräver</t>
  </si>
  <si>
    <t>Regler för ot-säkerhetsarbetet, alternativt  delegerat ansvaret för beslut eller översyn</t>
  </si>
  <si>
    <t>Att arbetet ska bedrivas med stöd av standarden ISA/IEC-62443 eller motsvarande</t>
  </si>
  <si>
    <t>De senaste två åren, har organisationens ledning informerat sig om status på organisationens ot-säkerhetsarbete?</t>
  </si>
  <si>
    <r>
      <t>Ja, och under perioden har organisationens ledning minst en</t>
    </r>
    <r>
      <rPr>
        <b/>
        <sz val="11"/>
        <color theme="0"/>
        <rFont val="Arial (Body)"/>
      </rPr>
      <t xml:space="preserve"> gång per år informerat sig om…</t>
    </r>
  </si>
  <si>
    <t xml:space="preserve">Resultat av genomförda utvärderingar av interna regler, och arbetssätt </t>
  </si>
  <si>
    <t>Eventuella brister avseende resurssättning av ot-säkerhetsarbetet</t>
  </si>
  <si>
    <t>Eventuella brister avseende ansvar, mandat och befogenheter för ot-säkerhetsarbetet</t>
  </si>
  <si>
    <t>Ot-säkerhetsrisker som inte har åtgärdats</t>
  </si>
  <si>
    <t>Ot-säkerhetsrisker som har åtgärdats</t>
  </si>
  <si>
    <t>Nivå 2: Systematik i ot-säkerhetsarbetet</t>
  </si>
  <si>
    <t>Organisationer på nivå 2 bedriver ot-säkerhetsarbetet med viss systematik och är dessutom bättre på grunderna, det vill säga frågorna i avsnittet för nivå 1.
Frågorna i detta avsnitt undersöker i vilken utsträckning organisationen använder arbetssätt som är centrala för ot-säkerhetsområdet.</t>
  </si>
  <si>
    <t>De senaste två åren, har organisationen genomfört eller uppdaterat hot- och riskanalyser för att identifiera och bedöma potentiella säkerhetshot mot organisationens ot-tillgångar?</t>
  </si>
  <si>
    <t>Ja, under perioden har organisationen minst en gång genomfört eller uppdaterat hot- och riskanalyser för...</t>
  </si>
  <si>
    <t>Alla tillgångar</t>
  </si>
  <si>
    <t>75 % till mindre än 100 % av tillgångarna</t>
  </si>
  <si>
    <t>50 % till mindre än 75 % av tillgångarna</t>
  </si>
  <si>
    <t>25 % till mindre än 50 %  av tillgångarna</t>
  </si>
  <si>
    <t>0 % till mindre än 25 % av tillgångarna</t>
  </si>
  <si>
    <t>De senaste två åren, har organisationens upphandlingar skett i enlighet med organisationens arbetssätt för upphandling och säkra leveranskedjor avseende ot-miljön?</t>
  </si>
  <si>
    <t>Ja, under perioden har organisationen upphandlat enligt arbetssättet i...</t>
  </si>
  <si>
    <t>75 % till mindre än 100 % av upphandlingarna</t>
  </si>
  <si>
    <t>50 % till mindre än 75 % av upphandlingarna</t>
  </si>
  <si>
    <t>25 % till mindre än 50 % av upphandlingarna</t>
  </si>
  <si>
    <t>0 % till mindre än 25 % av upphandlingarna</t>
  </si>
  <si>
    <t>Nej (välj även detta alternativ om organisationen inte har genomfört någon upphandling under perioden)</t>
  </si>
  <si>
    <t>De senaste två åren, har organisationen hanterat komponenter och system i ot-miljön i enlighet med arbetssättet för säker livscykelhantering av sådana?</t>
  </si>
  <si>
    <t>Ja, under perioden har organisationen arbetat med säker livscykelhantering av...</t>
  </si>
  <si>
    <t>Alla organisationens komponeter och system</t>
  </si>
  <si>
    <t>75 % till mindre än 100 % av organisationens komponeter och system</t>
  </si>
  <si>
    <t xml:space="preserve">50 % till mindre än 75 % av organisationens komponeter och system </t>
  </si>
  <si>
    <t>25 % till mindre än 50 % av organisationens komponeter och system</t>
  </si>
  <si>
    <t>Mer än 0 % till mindre än 25 % av organisationens komponeter och system</t>
  </si>
  <si>
    <t xml:space="preserve">De senaste två åren, har organisationen infört eller verifierat befintliga identifierade åtgärder för att begränsa den fysiska tillgången till ot-miljön för obehöriga? </t>
  </si>
  <si>
    <t>Ja, under perioden har organisationen infört...</t>
  </si>
  <si>
    <t>Alla identifierade åtkomstbegränsningsåtgärder</t>
  </si>
  <si>
    <t xml:space="preserve">75 % till mindre än 100 % av identifierade  åtkomstbegränsningsåtgärder </t>
  </si>
  <si>
    <t>50 % till mindre än 75 % av identifierade åtkomstbegränsningsåtgärder</t>
  </si>
  <si>
    <t>25 % till mindre än 50 % av identifierade  åtkomstbegränsningsåtgärder</t>
  </si>
  <si>
    <t>Mer än 0 % till mindre än 25 % av identifierade åtkomstbegränsningsåtgärder</t>
  </si>
  <si>
    <t>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t>
  </si>
  <si>
    <t>Ja, under perioden har organisationen haft en sådan inventarielista vilken omfattar...</t>
  </si>
  <si>
    <t>Alla system, hård- och mjukvarukomponenter, kommunikationsprotokoll samt öppna kommunikationsportar</t>
  </si>
  <si>
    <t>75 % till mindre än 100 % av organisationens system, hård- och mjukvarukomponenter, kommunikationsprotokoll samt öppna kommunikationsportar</t>
  </si>
  <si>
    <t>50 % till mindre än 75 % av organisationens system, hård- och mjukvarukomponenter, kommunikationsprotokoll samt öppna kommunikationsportar</t>
  </si>
  <si>
    <t>25 % till mindre än 50 % av organisationens system, hård- och mjukvarukomponenter, kommunikationsprotokoll samt öppna kommunikationsportar</t>
  </si>
  <si>
    <t>Mer än 0 % till mindre än 25 % av organisationens system, hård- och mjukvarukomponenter, kommunikationsprotokoll samt öppna kommunikationsportar</t>
  </si>
  <si>
    <t xml:space="preserve">De senaste två åren, har organisationen haft ritningar/dokumentation över ot-miljöns hela arkitektur och infrastruktur enligt arbetssättet för att upprätta, verifiera och vidmakthålla sådana? </t>
  </si>
  <si>
    <t>Ja, under perioden har organisationen haft ritningar/dokumentation över...</t>
  </si>
  <si>
    <t>Hela arkitekturen och infrastrukturen</t>
  </si>
  <si>
    <t>75 % till mindre än 100 % av arkitekturen och infrastrukturen</t>
  </si>
  <si>
    <t>50 % till mindre än 75 % av arkitekturen och infrastrukturen</t>
  </si>
  <si>
    <t>25 % till mindre än 50 % av arkitekturen och infrastrukturen</t>
  </si>
  <si>
    <t>Mer än 0 % till mindre än 25 % av arkitekturen och infrastrukturen</t>
  </si>
  <si>
    <t>De senaste två åren, har organisationen justerat konfigurationen av ot-system och komponenter i enlighet med arbetssättet för ändringshantering av dessa?</t>
  </si>
  <si>
    <t>Ja, under perioden har organisationen genomfört justeringar enligt arbetssättet i...</t>
  </si>
  <si>
    <t>Alla fall</t>
  </si>
  <si>
    <t>75 % till mindre än 100 % av fallen</t>
  </si>
  <si>
    <t>50 % till mindre än 75 % av fallen</t>
  </si>
  <si>
    <t>25 % till mindre än 50 % av fallen</t>
  </si>
  <si>
    <t>Mer än 0 % till mindre än 25 % av fallen</t>
  </si>
  <si>
    <t>De senaste två åren, har organisationen verifierat att nätverkssegmenteringen i ot-miljön är intakt genom exempelvis nätverksskanningar, penetrationstester eller granskning av konfigurationen för brandväggar och VLAN?</t>
  </si>
  <si>
    <t>Ja, och under perioden har organisationen verifierat…</t>
  </si>
  <si>
    <t>Alla nätverkssegment</t>
  </si>
  <si>
    <t>75 % till mindre än 100 % av nätverkssegmenten</t>
  </si>
  <si>
    <t>50 % till mindre än 75 % av nätverkssegmenten</t>
  </si>
  <si>
    <t>Med "verifiering av nätverkssegmenteringen i ot-miljön" menas att organisationen säkerställt att nätverkssegmenteringen inte ändrats från den dokumenterade arkitektur som bestämts för ot-miljöns nätverk samt att den dokumenterade arkitekturen är sund. Syftet är att identifiera och åtgärda potentiella sårbarheter eller felkonfigurationer.
Penetrationstester, även kallade pentester, är en metod för att utvärdera säkerheten i ett system genom att simulera attacker från illvilliga aktörer. Syftet är att identifiera sårbarheter och säkerhetsbrister innan de kan utnyttjas av verkliga angripare. Testerna utförs av säkerhetsexperter som använder olika tekniker och verktyg för att försöka bryta sig in i systemet, och resultaten används för att förbättra säkerhetsåtgärder och skydd.</t>
  </si>
  <si>
    <t>25 % till mindre än 50 % av nätverkssegmenten</t>
  </si>
  <si>
    <t>Mer än 0 % till mindre än 25 % av nätverkssegmenten</t>
  </si>
  <si>
    <t>De senaste två åren, har organisationen hanterat trådlösa nätverk, protokoll och kommunikation i ot-miljön i enlighet med arbetssättet för detta?</t>
  </si>
  <si>
    <t>Ja, under perioden har organisationen hanterat trådlösa nätverk, protokoll och kommunikation enligt arbetssättet i...</t>
  </si>
  <si>
    <t>De senaste två åren, har organisationen härdat komponenter innan de tas i drift i ot-miljön?</t>
  </si>
  <si>
    <t>Ja, och under perioden har organisationen härdat…</t>
  </si>
  <si>
    <t>Alla komponenter</t>
  </si>
  <si>
    <t>75 % till mindre än 100 % av komponenter</t>
  </si>
  <si>
    <t>50 % till mindre än 75 % av komponenter</t>
  </si>
  <si>
    <t>25 % till mindre än 50 % av komponenter</t>
  </si>
  <si>
    <t>Mer än 0 % till mindre än 25 % av komponenter</t>
  </si>
  <si>
    <t xml:space="preserve">De senaste två åren, har organisationen vidtagit åtgärder för att skydda alla system, komponenter och portabla medier som används i ot-miljön mot skadlig programvara i enlighet med arbetssättet för detta? </t>
  </si>
  <si>
    <t>Ja, under perioden har organisationen vidtagit åtgärder för att skydda...</t>
  </si>
  <si>
    <t>Alla lämpliga komponenter och system</t>
  </si>
  <si>
    <t>75 % till mindre än 100 % av lämpliga komponenter och system</t>
  </si>
  <si>
    <t>50 % till mindre än 75 % av lämpliga komponenter och system</t>
  </si>
  <si>
    <t>25 % till mindre än 50 % av lämpliga komponenter och system</t>
  </si>
  <si>
    <t>Mer än 0 % till mindre än 25 % av lämpliga komponenter och system</t>
  </si>
  <si>
    <t xml:space="preserve">De senaste två åren, har organisationen hanterat patchar i ot-miljön i enlighet med arbetssättet för patchhantering? </t>
  </si>
  <si>
    <t>Ja, under perioden har organisationen hanterat patchar enligt arbetssättet i...</t>
  </si>
  <si>
    <t>De senaste två åren, har organisationen identifierat, klassificerat och skyddat all information rörande ot-miljön enligt dess skyddsvärde avseende tillgänglighet, riktighet och konfidentialitet enligt arbetssättet för detta?</t>
  </si>
  <si>
    <t>Ja, under perioden har organisationen identifierat och klassificerat utifrån skyddsvärdet...</t>
  </si>
  <si>
    <t>Alla information rörande ot</t>
  </si>
  <si>
    <t>75 % till mindre än 100 % av information rörande ot</t>
  </si>
  <si>
    <t>50 % till mindre än 75 % av information rörande ot</t>
  </si>
  <si>
    <t>25 % till mindre än 50 % av information rörande ot</t>
  </si>
  <si>
    <t>Mer än 0 % till mindre än 25 % av information rörande ot</t>
  </si>
  <si>
    <t xml:space="preserve">De senaste två åren, har organisationen hanterat säkerhetsavvikelser, händelser och incidenter i ot-miljön i enlighet med arbetssättet för hantering av detta? </t>
  </si>
  <si>
    <t>Ja, under perioden har organisationen hanterat säkerhetsavvikelser, händelser och incidenter enligt arbetssättet i...</t>
  </si>
  <si>
    <t>Nivå 3: Kvalificerat innehåll i det systematiska ot-säkerhetsarbetet</t>
  </si>
  <si>
    <t xml:space="preserve">Organisationer på nivå 3 har ett kvalificerat innehåll i ot-säkerhetsarbetet samt är bättre på såväl grunderna som det systematiska arbetet, det vill säga frågorna i avsnitten för nivå 1-2.
Frågorna i detta avsnitt handlar om huruvida det systematiska ot-säkerhetsarbetet har kvalificerat innehåll och undersöker om organisationens arbetssätt är utformade på ett sätt som kan förväntas vara ändamålsenligt.
</t>
  </si>
  <si>
    <t>De senaste två åren, har organisationens ledningssystem för ot-säkerhet omfattat regler och riktlinjer för följande personalrelaterade centrala delar:</t>
  </si>
  <si>
    <t>Ja, under perioden har ledningssystemet omfattat…</t>
  </si>
  <si>
    <t>Personkontroll inklusive bakgrundskontroller och säkerhetsprövning för personal, leverantörer och entreprenörer</t>
  </si>
  <si>
    <t>Definition och tilldelning av säkerhetsroller för personal, leverantörer och entreprenörer</t>
  </si>
  <si>
    <t>Rollanpassad utbildning inom cybersäkerhet för personal och leverantörer</t>
  </si>
  <si>
    <t>Kontroll av kunskaperna inom cybersäkerhet för personal och leverantörer</t>
  </si>
  <si>
    <t>Godkänd användning av it-utrustning i ot-miljön</t>
  </si>
  <si>
    <t>Nej, men ledningssystemet har omfattat andra centrala regler och riktlinjer</t>
  </si>
  <si>
    <t>De senaste två åren, har organisationens ledningssystem för ot-säkerhet omfattat regler och riktlinjer för följande centrala tekniska och administrativa delar?</t>
  </si>
  <si>
    <t>Ja, under perioden har ledningssystemet omfattat:</t>
  </si>
  <si>
    <t>Hot- och riskanalys</t>
  </si>
  <si>
    <t>Tilldelning, ändring och borttagning av behörigheter</t>
  </si>
  <si>
    <t>Kravställning avseende ot-säkerhet vid inköp och upphandling</t>
  </si>
  <si>
    <t>Leverantörsupppföljning avseende ot-säkerhet vid Inköp och upphandling</t>
  </si>
  <si>
    <t>Säkerhetskrav vid systemystemutveckling, test, integration och driftsättning</t>
  </si>
  <si>
    <t>De senaste två åren, har organisationens arbetssätt för upphandling och säkra leveranskedjor avseende ot omfattat följande centrala delar?</t>
  </si>
  <si>
    <t xml:space="preserve">Ja, under perioden har arbetssättet omfattat: </t>
  </si>
  <si>
    <t>Leverantörsbedömning, bedömningar av leverantörers säkerhetsrutiner och kapacitet innan de anlitas</t>
  </si>
  <si>
    <t>Krav på produkt- och tjänsteleverantörer avseende cybersäkerhet</t>
  </si>
  <si>
    <t>Krav på att leverantören ställer krav avseende cybersäkerhet på sina underleverantörer</t>
  </si>
  <si>
    <t>Med "krav på produkt- och tjänsteleverantörer avseende cybersäkerhet " menas krav som organisationen ställer utifrån rollen som användare av produkt eller tjänst på leverantörer, inte organisationens egna förmåga att hålla produkten säker över tid. 
Med "krav på att leverantören ställer krav avseende cybersäkerhet på sina underleverantörer" menas att de krav som organisationen ställer på leverantören också ställs på de underleverantörer som leverantören nyttjar.</t>
  </si>
  <si>
    <t xml:space="preserve">Säkerställan att leverantören her förmågan att kontinuerligt leverera säkra produkter, uppdateringar och upprätthålla höga säkerhetsstandarder över tid </t>
  </si>
  <si>
    <t>Tydliga rutiner för hur säkerhetsincidenter involverar leverantörer för att hantera incidenter</t>
  </si>
  <si>
    <t>Nej, men arbetssättet för upphandling och säkra leveranskedjor har omfattat andra centrala delar</t>
  </si>
  <si>
    <t>De senaste två åren, har organisationens arbetssätt för säker livscykelhantering av komponenter och system i ot-miljön omfattat följande centrala delar?</t>
  </si>
  <si>
    <t>Ja, under perioden har arbetssättet omfattat…</t>
  </si>
  <si>
    <t xml:space="preserve">Säkerställan att komponenter och system utvecklas säkert </t>
  </si>
  <si>
    <t xml:space="preserve">Att komponenter och system testas/granskas innan de sätts i drift, </t>
  </si>
  <si>
    <t xml:space="preserve">Att komponenter och system supportas under driftstiden </t>
  </si>
  <si>
    <t>Med "Att komponenter och system supportas under driftstiden" menas att leverantören tillhandahåller uppdateringar och patchar under hela den tid som systenet eller komponenten använd i ot-miljön.</t>
  </si>
  <si>
    <t>Att komponenter och system byts ut på ett säkert sätt under driftstiden</t>
  </si>
  <si>
    <t>Att komponenter och system avvecklas säkert</t>
  </si>
  <si>
    <t>Nej, men arbetssättet för säker livscykelhantering av komponenter och system har omfattat andra centrala delar</t>
  </si>
  <si>
    <t>De senaste två åren, har organisationens inventarielista över samtliga system, hård- och mjukvarukomponenter, kommunikationsprotokoll samt öppna kommunikationsportar som används i ot-systemet omfattat följande centrala delar?</t>
  </si>
  <si>
    <t>Ja, under perioden har inventarielistan innehållit följande information…</t>
  </si>
  <si>
    <t>Organisatoriskt ansvar</t>
  </si>
  <si>
    <t>Tillverkare, modell, versionsnummer och serienummer</t>
  </si>
  <si>
    <t xml:space="preserve">Nätverksgränssnitt och kommunikationsadresser </t>
  </si>
  <si>
    <t>Revision/patchnivåer</t>
  </si>
  <si>
    <t>Kända sårbarheter</t>
  </si>
  <si>
    <t>Nej, men inventarielistan har omfattat information om andra centrala delar</t>
  </si>
  <si>
    <t xml:space="preserve">De senaste två åren, har organisationens arbetssätt för ändringshantering av konfigurerationen av ot-system och komponenter omfattat följande centrala delar? </t>
  </si>
  <si>
    <t>Vilka roller som har behörighet att godkänna förändringar</t>
  </si>
  <si>
    <t>Vilka roller som har behörighet att implementera förändringar</t>
  </si>
  <si>
    <t>Dokumentation av godkända konfigurationsinställningar (vilka inställningar som får göras)</t>
  </si>
  <si>
    <t>Dokumentation av förändrade konfigurationsinställningar (vilka inställningar som har förändrats)</t>
  </si>
  <si>
    <t>Dokumentation av vem som godkänt förändringen</t>
  </si>
  <si>
    <t>Nej, men arbetssättet för justering av konfigurationen av ot-enheter och mjukvara har omfattat andra centrala delar</t>
  </si>
  <si>
    <t>De senaste två åren, har organisationens arbetssätt för segmentering av ot-miljöns nätverk omfattat följande centrala delar?</t>
  </si>
  <si>
    <t>Uppdelning av nätverketssegment i zoner baserat på säkerhetskrav och funktioner</t>
  </si>
  <si>
    <t>Begränsning av antalet sammankopplingar mellan segment till absolut nödvändig</t>
  </si>
  <si>
    <t>Kryptering och autentisering av data som överförs mellan olika zoner och segment</t>
  </si>
  <si>
    <t>Med "nätverkssegmentering" eller "Segmentering" menas att ot-miljöns nätverk delas in i mindre isolerade delar för att förbättra säkerheten och minska risken för att cyberattacker sprider sig. Detta uppnås bland annat genom att använda VLAN (Virtual Local Area Network) och brandväggar. 
Med "Zonindelning" eller "nätverkszoner" menas att gruppera resurser som delar samma säkerhetskrav i samma zon. Varje zon är skyddad av specifika säkerhetsåtgärder och kommunicerar med andra zoner genom definierade kanaler.
Med "säkerhetsbedömning av applikationer" menas att identifiera och hantera säkerhetsrisker i en applikation genom hela dess livscykel. Syftet är att säkerställa att applikationerna i ot-miljön uppfyller säkerhetskraven, är fria från sårbarheter, utvecklade av betrodda källor, samt att de underhålls och får regelbundna säkerhetsuppdateringar.</t>
  </si>
  <si>
    <t>Processer för auktorisering, autentisering, kryptering, loggning och tidsbegränsade av fjärråtkomstanslutningar</t>
  </si>
  <si>
    <t>Granskning och säkerhetsbedömning av applikationer innan de godkänns för användning</t>
  </si>
  <si>
    <t>Nej, men arbetssättet för verifiering av att nätverkssegmenteringen är intakt har omfattat andra centrala delar</t>
  </si>
  <si>
    <t>De senaste två åren, har organisationens arbetssätt för att hantera trådlösa nätverk, protokoll och kommunikation i ot-miljön omfattat följande centrala delar?</t>
  </si>
  <si>
    <t>Dokumentation över vilka kommunikationsprotokoll som får användas</t>
  </si>
  <si>
    <t>Krav på segmentering mellan trådlösa nätverk och andra ot-nätverkssegment</t>
  </si>
  <si>
    <t>Krav på konfigurering av trådlösa nätverk</t>
  </si>
  <si>
    <t>Dokumentation av aktuell segmentering</t>
  </si>
  <si>
    <t>Dokumentation av aktuell konfigurering</t>
  </si>
  <si>
    <t>Nej, men arbetssättet för att hantera trådlösa nätverk, protokoll och kommunikation har omfattat andra centrala delar</t>
  </si>
  <si>
    <t>De senaste två åren, har organisationens arbetssätt för härdning av komponenter innan de tas i drift i ot-miljön omfattat följande centrala delar?</t>
  </si>
  <si>
    <t>Ja, under perioden har härdningen omfattat…</t>
  </si>
  <si>
    <t>Borttagning/deaktivering av onödiga mjukvaruapplikationer och tjänster</t>
  </si>
  <si>
    <t>Borttagning/deaktivering av icke nödvändiga kommunikationer, oanvända portar på nätverksenheter och otillåtna nätverksadresser</t>
  </si>
  <si>
    <t>Aktivering av gränssnitt för bärbara medier när de är godkända för användning och inaktivering av gränssnitt när de inte är godkända för användning</t>
  </si>
  <si>
    <t>Skydd av fysisk och logisk åtkomst till diagnostik- och konfigurationsportar från obehörig åtkomst</t>
  </si>
  <si>
    <t>Säkerställande att det härdade tillståndet bibehålls vid underhåll</t>
  </si>
  <si>
    <t>Nej, men arbetssättet för  härdning av komponenter innan de tas i drift i ot-miljön har omfattat andra centrala delar</t>
  </si>
  <si>
    <t>De senaste två åren, har organisationens arbetssätt för att skydda alla system, komponenter och portabla medier som används i ot-miljön mot skadlig programvara omfattat följande centrala delar</t>
  </si>
  <si>
    <t>Antivirusmjukvara för skanning av enheter där det är möjligt</t>
  </si>
  <si>
    <t>Äkthetskontroll genom verifiering av digitala signaturer</t>
  </si>
  <si>
    <t>Skrivskydd för konfigurationsgränssnitt</t>
  </si>
  <si>
    <t>Med "portabla medier" menas till exempel USB och mobila enheter som kan anslutas till administratörsgränssnitt. Organisationen behöver säkerställa att dessa enheter är kontrollerade innan de ansluts och används i ot-miljön. Med kontrollerade avses ett arbetssätt som säkerställer att de är fria från skadlig programvara.</t>
  </si>
  <si>
    <t>Skyddade distributionsvägar genom exempelvis plombering</t>
  </si>
  <si>
    <t>Metoder för att rensa bärbar utrustning, till exempel USB-minnen från oönskat innehåll</t>
  </si>
  <si>
    <t>Nej, men arbetssättet för att verifiera att alla komponenter och portabla medier som används i ot-miljön är fria och skyddade från skadlig programvara har omfattat andra centrala delar</t>
  </si>
  <si>
    <t xml:space="preserve">De senaste två åren, har organisationens arbetssätt för patchhantering i ot-miljön omfattat följande centrala delar? </t>
  </si>
  <si>
    <t>Verifiering av patchens autenticitet och integritet innan installation</t>
  </si>
  <si>
    <t>Testning av patchens kompatibilitet med övrig ot-miljö och att den inte gör att säkerheten i komponenten minskar</t>
  </si>
  <si>
    <t>Godkännande och installering av patchen i nära anslutning till patchens release</t>
  </si>
  <si>
    <t>Med "Verifiering av patchens autenticitet och integritet" menas att säkerställa att patchen kommer från rätt källa och att den inte manipulerats under leveransen. Exempel på åtgärder är kontroll av digitala signaturer och kodgranskning.</t>
  </si>
  <si>
    <t>Dokumentation för samtliga komponenter över vilka patchar som installerats och när</t>
  </si>
  <si>
    <t>Riskbedömning av att av någon anledning inte installera en patch samt att vid behov genomföra andra kompenserande åtgärder för att ersätta patchens innehåll</t>
  </si>
  <si>
    <t>Nej, men arbetssättet för patchhantering har omfattat andra centrala delar</t>
  </si>
  <si>
    <t>De senaste två åren, har organisationens arbetssätt för att begränsa den logiska tillgången till ot-miljön omfattat följande identitetsrelaterade centrala delar?</t>
  </si>
  <si>
    <t>Säkra identiteter - varje identitet är säkert kopplat till en person eller teknisk entitet  genom en metod för säker ursprungsidentifiering</t>
  </si>
  <si>
    <t>Individuella konton - varje konto är kopplat till en säker identitet och en identifieringsmetod (till exempel tjänstekort) samt en roll (operatör, administratör, ingenjör, etc)</t>
  </si>
  <si>
    <t>Säkra identifieringsmetoder – till exempel tjänstekort eller flerfaktorsautenticering.</t>
  </si>
  <si>
    <t>Hantering av delade lösenord</t>
  </si>
  <si>
    <t>Detektering och hantering av misslyckade inloggningsförsök</t>
  </si>
  <si>
    <t>Nej, men arbetssättet för identitetshantering i ot-miljön har omfattat andra centrala delar</t>
  </si>
  <si>
    <t xml:space="preserve">De senaste två åren, har organisationens arbetssätt för att begränsa den logiska tillgången till ot-miljön omfattat följande åtkomstrelaterade centrala delar? </t>
  </si>
  <si>
    <t>Deaktivering av konton som inte längre behöver behörighet</t>
  </si>
  <si>
    <t>Säkerställande att konton kopplade till kritiska funktioner i ot-miljön inte är föremål för automatiskt utlöpande eller avstängning</t>
  </si>
  <si>
    <t>Efterlevnad avorganisationens policy för tilldelning, översyn och återkallande av åtkomstbehörigheter</t>
  </si>
  <si>
    <t>Tilldelning av åtkomstbehörigheter enligt principen om lägsta möjliga behörighet</t>
  </si>
  <si>
    <t>Regelbunden kontroll av aktiva konton och deras behörigheter</t>
  </si>
  <si>
    <t>Nej, men arbetssättet för åtkomsthantering i ot-miljön har omfattat andra centrala delar</t>
  </si>
  <si>
    <t>De senaste två åren, har organisationens arbetssätt för kontinuitetshantering för ot-miljön omfattat följande centrala delar?</t>
  </si>
  <si>
    <t>Ja, under perioden har kontinuitetsplanen omfattat…</t>
  </si>
  <si>
    <t>Reservrutiner, återställningsrutiner och återgångsrutiner</t>
  </si>
  <si>
    <t>Säkerhetskopiering</t>
  </si>
  <si>
    <t>Nödvändiga kontaktuppgifter och roller för att genomföra kontinuitetsplanen</t>
  </si>
  <si>
    <t>Fel- och katastrofscenarier som inkluderar strömavbrott, systemöverbelastning och hårdvarufel samt avsiktliga angrepp,  naturkatastrofer och krig</t>
  </si>
  <si>
    <t>Felhanteringsprocedurer kopplat till respektive scenario</t>
  </si>
  <si>
    <t>Nej, men arbetssättet för kontinuitetsplanering i ot-miljön har omfattat andra centrala delar</t>
  </si>
  <si>
    <t xml:space="preserve">De senaste två åren, har organisationens arbetssätt för säkerhetsläge i ot-miljön omfattat följande centrala delar? </t>
  </si>
  <si>
    <t>Möjlighet till ö-drift, alltså isolerad drift av ot-systemet</t>
  </si>
  <si>
    <t>Regler och rutiner för när ö-drift ska inledas</t>
  </si>
  <si>
    <t>Regler och rutiner för när ö-drift ska avslutas</t>
  </si>
  <si>
    <t xml:space="preserve">Med ”säkerhetsläge” eller "arbetssätt för säkerhetsläge" menas att organisationen har en strukturerad process samt har designat sitt ot-system för att hantera och upprätthålla säkerheten i ot-miljön under olika driftförhållanden. Syftet är att säkerställa att systemet kan fortsätta fungera säkert och effektivt även vid störningar eller attacker. </t>
  </si>
  <si>
    <t>Funktioner som säkerställer att utdata från systemet följer ett normalmönster även vid systemstörningar, exempelvis till följd av ett angrepp</t>
  </si>
  <si>
    <t>Funktioner som säkerställer att drift av systemet vidmakthålls även vid avsaknad av relevant indata</t>
  </si>
  <si>
    <t>Nej, men arbetssättet för säkerhetsläge har omfattat andra centrala delar</t>
  </si>
  <si>
    <t>De senaste två åren, har organisationens arbetssätt för detektering och loggning av säkerhetsavvikelser, händelser och incidenter i ot-miljön omfattat följande personrelaterade centrala delar?</t>
  </si>
  <si>
    <t>Giltiga och ogiltiga inloggningsförsök</t>
  </si>
  <si>
    <t>Obehörig tillgång till styrkommandon och data</t>
  </si>
  <si>
    <t>Händelser rörande säkerhetskopiering och återställning</t>
  </si>
  <si>
    <t>Konfigurationsförändringar</t>
  </si>
  <si>
    <t>Revisionsloggshändelser</t>
  </si>
  <si>
    <t>Nej, men arbetssättet för detektering och loggning av personrelaterade säkerhetsavvikelser, händelser och incidenter har omfattat andra centrala delar</t>
  </si>
  <si>
    <t>De senaste två åren, har organisationens arbetssätt för detektering och loggning av säkerhetsavvikelser, händelser och incidenter i ot-miljön omfattat följande tekniska centrala delar?</t>
  </si>
  <si>
    <t>Händelser i operativsystem, som till exempel omstarter, systemkrascher eller onormalt högt resursutnyttjande</t>
  </si>
  <si>
    <t xml:space="preserve">Onormalt applikationsbeteende som exempelvis långa svarstider </t>
  </si>
  <si>
    <t>Odokumenterade och obehöriga komponenter/programvara som är anslutna och/eller kommunicerar med ot-miljön</t>
  </si>
  <si>
    <t>Nya eller av annat skäl ohanterade sårbarheter i ot-miljön</t>
  </si>
  <si>
    <t>Andra avvikelser specifika för verksamheten</t>
  </si>
  <si>
    <t>Nej, men arbetssättet för detektering och loggning av tekniska säkerhetsavvikelser, händelser och incidenter har omfattat andra centrala delar</t>
  </si>
  <si>
    <t xml:space="preserve">De senaste två åren, har organisationens arbetssätt för hantering av säkerhetsavvikelser, händelser och incidenter i ot-miljön omfattat följande centrala delar? </t>
  </si>
  <si>
    <t>En process för initial bedömning, analys och hantering av händelser och incidenter</t>
  </si>
  <si>
    <t>Dokumentation av arbetet under processen - såväl teknisk loggning som dagböcker</t>
  </si>
  <si>
    <t>Rapportering enligt fastslagna rapporteringsrutiner och vid eventuellt lagkrav till berörd tillsynsmyndighet i nära anslutning till händelsen</t>
  </si>
  <si>
    <t>Hantering och åtgärdande av nya identifierade sårbarheter</t>
  </si>
  <si>
    <t>Utvärdering av hanteringen av inträffade händelser och incidenter</t>
  </si>
  <si>
    <t>Nej, men arbetsättet för hantering av säkerhetsavvikelser, händelser och incidenter har omfattat andra centrala delar</t>
  </si>
  <si>
    <t>Nivå 4: Ständiga förbättringar av ot-säkerhetsarbetet</t>
  </si>
  <si>
    <t>Organisationer på nivå 4 arbetar avancerat med ständiga förbättringar avseende sitt ot-säkerhetsarbete och är dessutom bättre på grunderna, systematiken och innehållet, det vill säga frågorna i avsnitten för nivå 1-3. ot-säkerhetsarbetet karaktäriseras genomgående av systematik och ändamålsenlighet.
Frågorna i detta avsnitt undersöker hur organisationen identifierat och hanterat lärdomar av inträffade it-incidenter samt ledningens uppföljning av it-säkerhetsarbetet.</t>
  </si>
  <si>
    <t>De senaste två åren, har organisationen följt upp arbetssättet för kontinuitetshantering för ot-miljön?</t>
  </si>
  <si>
    <t>Ja, under perioden har organisationen minst en gång följt upp, och vid behov förbättrat, organisationens arbete genom att…</t>
  </si>
  <si>
    <t>Kontrollera att kontinuitetsplanen uppdateras regelbundet</t>
  </si>
  <si>
    <t>Kontrollera att planen är genomförbar och applicerbar i praktiken</t>
  </si>
  <si>
    <t>Öva på reservrutiner, återställningsrutiner och återgångsrutiner</t>
  </si>
  <si>
    <t>Kontrollera att säkerhetskopior tas och är återläsningsbara</t>
  </si>
  <si>
    <t>Uppdatera processen för kontinuitetshantering baserat på erfarenheter från övningar och incidenter</t>
  </si>
  <si>
    <t>De senaste två åren, har organisationen följt upp ledningssystemet för ot-säkerhet för att säkerställa ständiga förbättringar?</t>
  </si>
  <si>
    <t>Ja, under perioden har organisationen minst en gång följt upp och vid behov förbättrat arbetet genom att…</t>
  </si>
  <si>
    <t>Kontrollera att resultaten från hotanalyserna använts och att lämpliga säkerhetsåtgärder definierats</t>
  </si>
  <si>
    <t>Verifiera att införda säkerhetsåtgärder tillämpas på rätt sätt</t>
  </si>
  <si>
    <t>Validera att administrativa och tekniska säkerhetsåtgärder fortsätter att uppfylla ställda säkerhetskrav</t>
  </si>
  <si>
    <t>Kontrollera att det hanterar såväl tekniska förändringar som förändringar i organisationen och dess verksamhetsprocesser</t>
  </si>
  <si>
    <t>Hotanalyser uppdaterats för att hantera ändringar i hotmiljön</t>
  </si>
  <si>
    <t>Frågor för mottagande organisationer i digitala leveranskedjor</t>
  </si>
  <si>
    <t>Nivå 1: Grunder i arbetet med säkra digitala leveranskedjor</t>
  </si>
  <si>
    <t xml:space="preserve">Med "mottagande organisationer" menas de organisationer som tar emot leveranser i en digital leveranskedja från en eller fler leverantörer.
</t>
  </si>
  <si>
    <t>Organisationer på nivå 1 har grunderna i arbetet med säkra digitala leveranskedjor på plats, åtminstone i begränsad utsträckning. För att nå nivå 1 behöver organisationen ha genomfört minst en av åtgärderna på varje fråga, men det finns inga krav på särskild systematik eller innehåll i arbetet. Det behandlas istället i avsnitten för nivå 2–3.
Frågorna i avsnittet undersöker bland annat om organisationen har arbetssätt för att hantera risker, ställa krav, följa upp säkerhet samt hantera incidenter i sina digitala leveranskedjor. Fokus ligger på grundläggande struktur, som tydlig ansvarsfördelning och dokumenterade rutiner.</t>
  </si>
  <si>
    <t>Har organisationen de senaste två åren haft ett arbetssätt för att hantera risker i sina digitala leveranskedjor?</t>
  </si>
  <si>
    <t>Ja, och under de senaste två åren har arbetsättet…</t>
  </si>
  <si>
    <t>Varit integrerat i organisationens övergripande arbetssätt för riskhantering</t>
  </si>
  <si>
    <t>Med "digital leveranskedja" menas de tjänster och infrastrukturer som levererar eller möjliggör leverans av digitala produkter vilka används för att upprätta, upprätthålla, utveckla eller återställa en verksamhets informationshantering och informationssystem.
Med "digitala produkter" i ovanstående kommentar menas en informationsmängd (som kan upprättas, lagras och bearbetas i informationssystem), mjukvara, hårdvara eller en tjänst (som upprätthålls, utvecklas och tillhandahålls via informationssystem).
Med "arbetssätt för att hantera risker i sina digitala leveranskedjor" menas att organisationens riskhantering omfattar att identifiera, bedöma och hantera risker som kan påverka leveranser som är beroende av organisationens leverantörsrelationer. För mer information och exempel kring vad som kan utgör hot och risker i digitala leveranskedjor, se MSB:s rapport "Hoten mot de digitala leveranskedjorna".</t>
  </si>
  <si>
    <t>Varit beskrivet i stöd och vägledning samt varit kommunicerat till berörda medarbetare</t>
  </si>
  <si>
    <t>Ja, organisationen har haft ett arbetssätt för att hantera risker i sina digitala leveranskedjor, men inget av de angivna svarsalternativen stämmer</t>
  </si>
  <si>
    <t>Har organisationen de senaste två åren haft ett arbetssätt för kravställning av säkerhet i sina digitala leveranskedjor?</t>
  </si>
  <si>
    <t>Varit integrerat i organisationens övergripande arbetssätt för upphandling/anskaffning</t>
  </si>
  <si>
    <t>Ja, organisationen har haft ett arbetssätt för kravställning av säkerhet i sina digitala leveranskedjor, men inget av de angivna svarsalternativen stämmer</t>
  </si>
  <si>
    <t>Har organisationen de senaste två åren haft ett arbetssätt för att följa upp säkerheten i sina digitala leveranskedjor?</t>
  </si>
  <si>
    <t>Varit integrerat i organisationens övergripande arbetssätt för leverantörs- och avtalsuppföljning</t>
  </si>
  <si>
    <t>Ja, organisationen har haft ett arbetssätt för att följa upp säkerheten i sina digitala leveranskedjor, men inget av de angivna svarsalternativen stämmer</t>
  </si>
  <si>
    <t>Har organisationen de senaste två åren haft ett arbetssätt för att hantera incidenter i sina digitala leveranskedjor?</t>
  </si>
  <si>
    <t>Varit integrerat i organisationens övergripande arbetssätt för incidenthantering</t>
  </si>
  <si>
    <t>Med "incidenter i sina digitala leveranskedjor" menas 
1. En händelse där något som:
a. ska levereras i den digitala leveranskedjan (en framgångsfaktor eller ett skydd) inte levereras, eller
b. inte ska levereras i den digitala leveranskedjan (ett hot eller ett hinder) ändå levereras, och
2. där händelsen resulterar i antingen en oplanerad negativ påverkan eller en oönskad avsaknad av positiv påverkan på informationssystems, eller informationen i informationssystems, konfidentialitet, riktighet eller tillgänglighet.</t>
  </si>
  <si>
    <t>Ja, organisationen har haft ett arbetssätt för att hantera incidenter i sina digitala leveranskedjor, men inget av de angivna svarsalternativen stämmer</t>
  </si>
  <si>
    <t>Nivå 2: Systematik i arbetet med säkra digitala leveranskedjor</t>
  </si>
  <si>
    <t>Organisationer på nivå 2 bedriver sitt arbete med säkra digitala leveranskedjor med viss systematik och är dessutom bättre på grunderna, det vill säga frågorna i avsnitt 1.
Frågorna i avsnittet undersöker i vilken omfattning organisationen faktiskt använder sina arbetssätt för riskhantering, kravställning, uppföljning och incidenthantering i digitala leveranskedjor. Det kan handla om hur stor andel av leverantörsrelationer eller riskbedömningar som omfattas, och om det finns dokumentation som stödjer detta.</t>
  </si>
  <si>
    <t>Har organisationen de senaste två åren använt sitt arbetssätt för att hantera risker i sina digitala leveranskedjor?</t>
  </si>
  <si>
    <t>Ja, och under de senaste två åren har arbetsättet använts vid…</t>
  </si>
  <si>
    <t>Med "riskbedömningar som omfattat digitala leveranskedjor" menas den andel av organisationens totala riskbedömningar under perioden där objektet för riskbedömningen är beroende av en digital leveranskedja.</t>
  </si>
  <si>
    <t>Alla riskbedömningar som omfattat digitala leveranskedjor</t>
  </si>
  <si>
    <t>75 % till mindre än 100 % av de riskbedömningar som omfattat digitala leveranskedjor</t>
  </si>
  <si>
    <t>50 % till mindre än 75 % av de riskbedömningar som omfattat digitala leveranskedjor</t>
  </si>
  <si>
    <t>25 % till mindre än 50 % av de riskbedömningar som omfattat digitala leveranskedjor</t>
  </si>
  <si>
    <t>Mer än 0 % till mindre än 25 % av de riskbedömningar som omfattat digitala leveranskedjor</t>
  </si>
  <si>
    <t>Har organisationen de senaste två åren använt sitt arbetssätt för kravställning av säkerhet i sina digitala leveranskedjor?</t>
  </si>
  <si>
    <t>Ja, och under de senaste två åren har arbetsättet använts för att ställa krav på…</t>
  </si>
  <si>
    <t>Med "som varit möjliga att påverka" menas alla nya leverantörsrelationer under perioden samt alla befintliga leverantörsrelationer där organisationen har haft möjlighet att omförhandla eller i övrigt påverka kravställningen under perioden.</t>
  </si>
  <si>
    <t>Alla leverantörsrelationer som varit möjliga att påverka</t>
  </si>
  <si>
    <t>75 % till mindre än 100 % av de leverantörsrelationer som varit möjliga att påverka</t>
  </si>
  <si>
    <t>50 % till mindre än 75 % av de leverantörsrelationer som varit möjliga att påverka</t>
  </si>
  <si>
    <t>25 % till mindre än 50 % av de leverantörsrelationer som varit möjliga att påverka</t>
  </si>
  <si>
    <t>Mer än 0 % till mindre än 25 % av de leverantörsrelationer som varit möjliga att påverka</t>
  </si>
  <si>
    <t>Har organisationen de senaste två åren använt sitt arbetssätt för att följa upp säkerheten i sina digitala leveranskedjor?</t>
  </si>
  <si>
    <t>Ja, och under de senaste två åren har arbetsättet använts för att följa upp…</t>
  </si>
  <si>
    <t xml:space="preserve">Vid bedömning av andelen befintliga leverantörsrelationer som har följts upp kan organisationen i sitt svar räkna bort de befintliga leverantörsrelationer som ingåtts så pass nära rapporteringstillfället att det utifrån organisationens behov inte har varit rimligt eller ändamålsenligt att redan ha genomfört uppföljning.  </t>
  </si>
  <si>
    <t>Alla befintliga leverantörsrelationer</t>
  </si>
  <si>
    <t>75 % till mindre än 100 % av befintliga leverantörsrelationer</t>
  </si>
  <si>
    <t>50 % till mindre än 75 % av befintliga leverantörsrelationer</t>
  </si>
  <si>
    <t>25 % till mindre än 50 % av befintliga leverantörsrelationer</t>
  </si>
  <si>
    <t>Mer än 0 % till mindre än 25 % av befintliga leverantörsrelationer</t>
  </si>
  <si>
    <t>Har organisationen de senaste två åren använt sitt arbetssätt för att hantera incidenter i sina digitala leveranskedjor?</t>
  </si>
  <si>
    <t>Med "relevanta incidenter" menas den andel av de totala inträffade incidenterna under perioden som har haft sitt ursprung i en digital leveranskedja.</t>
  </si>
  <si>
    <t>Alla relevanta incidenter/Inga relevanta incidenter har hanterats under perioden</t>
  </si>
  <si>
    <t>75 % till mindre än 100 % av relevanta incidenter</t>
  </si>
  <si>
    <t>50 % till mindre än 75 % av relevanta incidenter</t>
  </si>
  <si>
    <t>25 % till mindre än 50 % av relevanta incidenter</t>
  </si>
  <si>
    <t>Mer än 0 % till mindre än 25 % av relevanta incidenter</t>
  </si>
  <si>
    <t>Nivå 3: Kvalificerat innehåll i arbetet med säkra digitala leveranskedjor</t>
  </si>
  <si>
    <t>Organisationer på nivå 3 har ett kvalificerat innehåll i sitt arbete med säkra digitala leveranskedjor samt är bättre på såväl grunderna som det systematiska genomförandet, det vill säga frågorna i avsnitten för nivå 1–2.
Frågorna i detta avsnitt undersöker om arbetet är utformat på ett sätt som kan förväntas vara ändamålsenligt, till exempel om det omfattar djupare kravställning, informationsdelning mellan parter och förebyggande åtgärder mot oönskade komponenter i leveranser. Frågorna är inspirerade av vedertagna principer för leveranskedjesäkerhet.</t>
  </si>
  <si>
    <t>Har organisationens arbetssätt för att hantera risker i sina digitala leveranskedjor de senaste två åren omfattat följande centrala delar?</t>
  </si>
  <si>
    <t>Ja, under de senaste två åren har arbetsättet omfattat…</t>
  </si>
  <si>
    <t>Bedömning och hantering av risker för monoberoende eller inlåsningseffekter</t>
  </si>
  <si>
    <t>Att bedömning av risker ska ske utifrån ett allriskperspektiv</t>
  </si>
  <si>
    <t>Bedömning och hantering av risker kopplat till utländskt ägande och skilda jurisdiktioner</t>
  </si>
  <si>
    <t>En organisation har ett "monoberoende" av (exempelvis) en tjänst när den är beroende av den tjänsten och det inte finns några alternativa tjänster att använda ifall den tjänst man redan använder upphör.
Med "allriskperspektiv" menas att sträva efter att bedöma alla typer av risker för något som ska skyddas och att analysera alla möjliga orsaker till att en risk realiseras.
Med "den information som leverantören behandlar åt organisationen" menas de åtgärder eller kombinationer av åtgärder som leverantören vidtar beträffande organisationens information, oberoende av om de utförs automatiserat eller ej, såsom insamling, registrering, organisering, strukturering, lagring, bearbetning eller ändring, framtagning, läsning, användning, utlämning genom överföring, spridning eller tillhandahållande på annat sätt, justering eller sammanförande, begränsning, radering eller förstöring.</t>
  </si>
  <si>
    <t>Bedömning och hantering av risker kopplat till leverantörens möjligheter att leverera vid kris och höjd beredskap</t>
  </si>
  <si>
    <t>Att riskbedömningen ska innefatta risker som påverkar konfidentialitet, riktighet och tillgänglighet hos den information som leverantören behandlar åt organisationen</t>
  </si>
  <si>
    <t>Nej, men organisationens arbetssätt för att hantera risker i sina digitala leveranskedjor har omfattat andra delar</t>
  </si>
  <si>
    <t>Har organisationens arbetssätt för kravställning av säkerhet i sina digitala leveranskedjor de senaste två åren omfattat följande centrala delar?</t>
  </si>
  <si>
    <t>Att de säkerhetskrav som ställs på leveransen även ska gälla i relevanta delar för underleverantörer i leveranskedjan</t>
  </si>
  <si>
    <t xml:space="preserve">Krav på leverantörens arbetssätt för ändringshantering för att minimera organisationens risk att få oönskade leveranser </t>
  </si>
  <si>
    <t>Att ändamålsenlig kontinuitetshantering ska finnas på plats hos leverantören och hos dess underleverantörer</t>
  </si>
  <si>
    <t>Med "risk för att få oönskade leveranser" menas när sådant som inte ska levereras i den digitala leveranskedjan (ett hot eller ett hinder) ändå levereras, exempelvis risken att en säkerhetsuppdatering från leverantören innehåller felaktigheter som leder till en incident hos organisationen. 
Med "hur leverantörens it-drift och it-arkitektur ska vara utformad" innefattas inte enbart exempelvis teknisk konfigurering och behörighetshantering utan även krav kring geografisk placering av servrar och hänsyn till den geografiska placeringens jurisdiktion.</t>
  </si>
  <si>
    <t>Krav på leverantören att bedriva ett riskbaserat och systematiskt säkerhetsarbete i design (security-by-design), utveckling, ändringshantering  och tillhandahållande av leveransen.</t>
  </si>
  <si>
    <t>Krav på hur leverantörens it-drift och it-arkitektur ska vara utformad, i de delar där organisationens information behandlas</t>
  </si>
  <si>
    <t>Nej, men organisationens arbetssätt för kravställning av säkerhet i sina digitala leveranskedjor har omfattat andra delar</t>
  </si>
  <si>
    <t>Har organisationens arbetssätt för att följa upp säkerheten i sina digitala leveranskedjor de senaste två åren omfattat följande centrala delar?</t>
  </si>
  <si>
    <t>Kontroll av att befintlig kravställning av säkerhet i leveranskedjan uppfylls på ett ändamålsenligt sätt</t>
  </si>
  <si>
    <t>Bedömning av om den befintliga kravställningen fortsatt är tillräcklig och ändamålsenlig utifrån organisationens behov</t>
  </si>
  <si>
    <t>Samlad uppföljning av inträffade incidenter och störningar i leveransen med orsaksanalys omfattande aktuella delar av leveranskedjan</t>
  </si>
  <si>
    <t>Bedömning av leverantörens fortsatta lämplighet utifrån exempelvis förändrade förutsättningar kring utländskt ägande och/eller skilda jurisdiktioner i leveranskedjan</t>
  </si>
  <si>
    <t>Uppföljning av leverantörens och dess underleverantörers arbete med kontinuitetshantering och övning samt förmåga att leverera i kris och höjd beredskap</t>
  </si>
  <si>
    <t>Nej, men organisationens arbetssätt för att följa upp säkerheten i sina digitala leveranskedjor har omfattat andra delar</t>
  </si>
  <si>
    <t>Har organisationens arbetssätt för att hantera incidenter i sina digitala leveranskedjor de senaste två åren omfattat följande centrala delar?</t>
  </si>
  <si>
    <t>Ja, under de senaste två åren har arbetsättet omfattat att…</t>
  </si>
  <si>
    <t>Upprätthålla ändamålsenliga rutiner och kanaler för snabb, säker och redundant informationdelning med leverantörer och dess underleverantörer i händelse av incidenter och störningar i leveransen</t>
  </si>
  <si>
    <t>Säkerställa att leverantörer och dess underleverantörer har förmågan att hantera inträffade incidenter utifrån organisationens behov av kontinuitet</t>
  </si>
  <si>
    <t>Säkerställa att organisationen av leverantören får en ändamålsenlig orsaks- och konsekvensanalys av hanterade incidenter som inträffat i leveranskedjan</t>
  </si>
  <si>
    <t>Med "grundorsaksanalys" menas en analys efter avslutad hantering av en incident som utreder grundorsaken till att incidenten inträffade med syfte att kunna vidta åtgärder för att minska sannolikheten för eller konsekvensen av liknande incidenter i framtiden.</t>
  </si>
  <si>
    <t>Säkerställa att ändamålsenliga åtgärder vidtas i leveranskedjan genom grundorsaksanalys av inträffade incidenter</t>
  </si>
  <si>
    <t>Incidenthanteringen övas tillsammans med leverantörer och dess underleverantörer</t>
  </si>
  <si>
    <t>Nej, men organisationens arbetssätt för att hantera incidenter i sina digitala leveranskedjor har omfattat andra delar</t>
  </si>
  <si>
    <t>Leveranskedjekollen extrafrågor för levererande organisationer</t>
  </si>
  <si>
    <t>Notera!</t>
  </si>
  <si>
    <r>
      <t xml:space="preserve">Denna del av Leveranskedjekollen riktar sig </t>
    </r>
    <r>
      <rPr>
        <b/>
        <sz val="12"/>
        <color rgb="FF333333"/>
        <rFont val="Arial"/>
        <family val="2"/>
        <scheme val="minor"/>
      </rPr>
      <t>endast till organisationer som levererar en produkt eller tjäns</t>
    </r>
    <r>
      <rPr>
        <sz val="12"/>
        <color rgb="FF333333"/>
        <rFont val="Arial"/>
        <family val="2"/>
        <scheme val="minor"/>
      </rPr>
      <t>t i en digital leveranskedja till andra aktörer. Endast dessa levererande och berörda organisationer ska besvara frågorna nedan.
Med ”levererande organisationer” avses organisationer som är leverantörer i digitala leveranskedjor, oavsett om verksamheten är offentlig eller privat.
Med ”säkerställa säkra leveranser” avses ett riskbaserat och systematiskt säkerhetsarbete i alla delar av leveransen – exempelvis design (security-by-design), utveckling, ändringshantering och tillhandahållande.
Se dokumentet Fördjupningsinformation för mer information om Leveranskedjekollen och begreppsanvändningen i formuläret.</t>
    </r>
  </si>
  <si>
    <r>
      <t xml:space="preserve">VÅR ORGANISATION LEVERERAR EN PRODUKT ELLER TJÄNST I EN DIGITAL LEVERANSKEDJA TILL ANDRA AKTÖRER. VI BESVARAR DÄRFÖR NEDAN FRÅGOR.
</t>
    </r>
    <r>
      <rPr>
        <b/>
        <i/>
        <sz val="12"/>
        <rFont val="Arial"/>
        <family val="2"/>
        <scheme val="minor"/>
      </rPr>
      <t xml:space="preserve">Sätt ett kryss i rutan till höger. </t>
    </r>
  </si>
  <si>
    <t>Frågor för levererande organisationer i digitala leveranskedjor</t>
  </si>
  <si>
    <t xml:space="preserve">Med "levererande organisationer" menas de organisationer som levererar en produkt/tjänst i en digital leveranskedja till andra aktörer. Besvara dessa frågor om er organisation är en leverantör. </t>
  </si>
  <si>
    <t>Har organisationen de senaste två åren haft ett arbetssätt för att säkerställa säkra leveranser i sina digitala leveranskedjor?</t>
  </si>
  <si>
    <t>Varit integrerat i organisationens övergripande arbetssätt riskbaserat och systematiskt säkerhetsarbete</t>
  </si>
  <si>
    <t>Med "säkerställa säkra leveranser" menas att organisationen arbetar riskbaserat och systematiskt med säkerhetsfrågor i samtliga delar som rör leveransen, exempelvis i design (security-by-design), utveckling, ändringshantering och tillhandahållande av leveransen.</t>
  </si>
  <si>
    <t>Ja, organisationen har haft ett arbetssätt för att säkerställa säkra leveranser i sina digitala leveranskedjor, men inget av de angivna svarsalternativen stämmer</t>
  </si>
  <si>
    <t>Har organisationen de senaste två åren använt sitt arbetssätt för att säkerställa säkra leveranser i sina digitala leveranskedjor?</t>
  </si>
  <si>
    <t>Alla leveranser/Organisationen är inte en levererande organisation</t>
  </si>
  <si>
    <t>75 % till mindre än 100 % av alla leveranser</t>
  </si>
  <si>
    <t>50 % till mindre än 75 % av alla leveranser</t>
  </si>
  <si>
    <t>25 % till mindre än 50 % av alla leveranser</t>
  </si>
  <si>
    <t>Mer än 0 % till mindre än 25 % av alla leveranser</t>
  </si>
  <si>
    <t>Har organisationens arbetssätt för att säkerställa säkra leveranser i sina digitala leveranskedjor de senaste två åren omfattat följande centrala delar?</t>
  </si>
  <si>
    <t>Ja, under de senaste två åren har arbetsättet omfattat att säkerställa…</t>
  </si>
  <si>
    <t>Att säkerhetsarbetet utgår från ett allriskperspektiv och att organisationen har skydd mot såväl externa som interna hot, såväl antagonistiska som icke-antagonistiska</t>
  </si>
  <si>
    <t>Ändamålsenlig insyn och kontroll över egna digitala leveranskedjor samt tillräcklig kontinuitetshantering och redundans för att upprätthålla leveransen</t>
  </si>
  <si>
    <t>En hög grad av transparens och effektiv informationsdelning gentemot mottagande organisationer vad gäller kvalitetssäkring, säkerhetsarbete samt risk- och incidenthantering</t>
  </si>
  <si>
    <t>Med "allriskperspektiv" menas att sträva efter att bedöma alla typer av risker för något som ska skyddas och att analysera alla möjliga orsaker till att en risk realiseras.
Med "att leveransen inte innehåller oönskade komponenter" menas när sådant som inte ska levereras i den digitala leveranskedjan (ett hot eller ett hinder) ändå levereras, exempelvis risken att en säkerhetsuppdatering från leverantören innehåller felaktigheter som leder till en incident hos organisationen.</t>
  </si>
  <si>
    <t>Att organisationen har möjlighet att lämna garanti till mottagande organisationer om att leveranser har tillräckliga skydd, samt att leveransen inte innehåller oönskade komponenter</t>
  </si>
  <si>
    <t>Att frekventa granskningar utförs av såväl kvalitetsarbete som säkerhet, samt att krav på åtgärder och förbättringar införs när sårbarheter och brister upptäcks</t>
  </si>
  <si>
    <t>Nej, men organisationens arbetssätt för att säkerställa säkra leveranser i sina digitala leveranskedjor har omfattat andra delar</t>
  </si>
  <si>
    <t>Nej, organisationen är inte en levererande organisation</t>
  </si>
  <si>
    <t>Kartläggning Leveranskedjekollen</t>
  </si>
  <si>
    <t>Ange vilka av organisationens nätverks- och informationssystem som bedöms vara kritiska för organisationens förmåga att bedriva sin kärnverksamhet</t>
  </si>
  <si>
    <t>ID</t>
  </si>
  <si>
    <t>Namn</t>
  </si>
  <si>
    <t>Leverantör</t>
  </si>
  <si>
    <t>Leverantörens säte</t>
  </si>
  <si>
    <t xml:space="preserve">Underleverantörer </t>
  </si>
  <si>
    <t>Underleverantörernas säte</t>
  </si>
  <si>
    <t>Typ av system</t>
  </si>
  <si>
    <t>Driftsform</t>
  </si>
  <si>
    <t>Avtalstid</t>
  </si>
  <si>
    <t>Systemets kritikalitet</t>
  </si>
  <si>
    <t>Systemets redundans</t>
  </si>
  <si>
    <t xml:space="preserve">Kommentarer </t>
  </si>
  <si>
    <t>Ange namn på produkten/tjänsten.</t>
  </si>
  <si>
    <t>Ange leverantörens namn.</t>
  </si>
  <si>
    <t>Ange det land där leverantören har sitt huvudsakliga säte/huvudkontor.</t>
  </si>
  <si>
    <t>Ange namnen på leverantörens underleverantörer, i de fall och i den utsträckning detta är känt.</t>
  </si>
  <si>
    <t>Ange de länder där underleverantörerna har sitt huvudsakliga säte/huvudkontor, i de fall och i den utsträckning detta är känt.</t>
  </si>
  <si>
    <t>Ange i rullistan vilken typ av system som det rör sig om. Ta hjälp av informationen i MSB:s kommentar.</t>
  </si>
  <si>
    <t xml:space="preserve">Ange i rullistan vilken driftsform som används för systemet. </t>
  </si>
  <si>
    <t>Ange i rullistorna när (år och månad) som avtalet med leverantören upphör.
År              Månad</t>
  </si>
  <si>
    <t xml:space="preserve">Ange i rullistan hur länge som systemet kan vara otillgängligt innan det blir kritiskt för verksamheten. Tänk bort ev. redundans i bedömningen. </t>
  </si>
  <si>
    <t>Ange i rullistan i vilken utsträckning redundans finns om systemet blir otillgängligt.</t>
  </si>
  <si>
    <t>Vid behov, ange kommentarer för att förtydliga era svar.</t>
  </si>
  <si>
    <t>Ange i rullistorna när (år och månad) som avtalet med leverantören upphör.</t>
  </si>
  <si>
    <t>&lt;Fritext&gt;</t>
  </si>
  <si>
    <t>&lt;Rullista&gt;</t>
  </si>
  <si>
    <t>&lt;Rulllista&gt;</t>
  </si>
  <si>
    <t>N/A</t>
  </si>
  <si>
    <t>Administrativt system</t>
  </si>
  <si>
    <t>Egen drift</t>
  </si>
  <si>
    <t>&lt;År&gt;</t>
  </si>
  <si>
    <t>&lt;Månad&gt;</t>
  </si>
  <si>
    <t>Avbrott på under en minut är kritiskt för verksamheten</t>
  </si>
  <si>
    <t>Ingen redundans finns</t>
  </si>
  <si>
    <t>System dedikerat till information eller kommunikation</t>
  </si>
  <si>
    <t>Utkontrakterad drift</t>
  </si>
  <si>
    <t>Januari</t>
  </si>
  <si>
    <t>Avbrott på över en minut och upp till en timme är kritiskt för verksamheten</t>
  </si>
  <si>
    <t>Reservsystem finns som till viss del kan kompensera avbrottet</t>
  </si>
  <si>
    <t>System för processtyrning/OT</t>
  </si>
  <si>
    <t>Februari</t>
  </si>
  <si>
    <t>Avbrott på över en timme och upp till en arbetsdag är kritiskt för verksamheten</t>
  </si>
  <si>
    <t>Reservsystem finns som helt kan kompensera avbrottet</t>
  </si>
  <si>
    <t>System för säkerhetslösningar</t>
  </si>
  <si>
    <t>Mars</t>
  </si>
  <si>
    <t>Avbrott på över en arbetsdag och upp till en vecka är kritiskt för verksamheten</t>
  </si>
  <si>
    <t>Analoga rutiner används vid otillgänglighet</t>
  </si>
  <si>
    <t>Övrigt system</t>
  </si>
  <si>
    <t>April</t>
  </si>
  <si>
    <t>Avbrott på över en vecka är kritiskt för verksamheten</t>
  </si>
  <si>
    <t>Maj</t>
  </si>
  <si>
    <t>Juni</t>
  </si>
  <si>
    <t>Juli</t>
  </si>
  <si>
    <t>Augusti</t>
  </si>
  <si>
    <t>September</t>
  </si>
  <si>
    <t>Oktober</t>
  </si>
  <si>
    <t>November</t>
  </si>
  <si>
    <t>December</t>
  </si>
  <si>
    <t>Stoppra in datan här</t>
  </si>
  <si>
    <t>Hjälpkolumn</t>
  </si>
  <si>
    <t>Kolumn H</t>
  </si>
  <si>
    <t xml:space="preserve">Kolumn I </t>
  </si>
  <si>
    <t>J-kolumnen</t>
  </si>
  <si>
    <t>K-kolumenn</t>
  </si>
  <si>
    <t>Konverterar J till tal</t>
  </si>
  <si>
    <t>Frgenr</t>
  </si>
  <si>
    <t>Frågenr rätt placerat</t>
  </si>
  <si>
    <t>Innehåll</t>
  </si>
  <si>
    <t>Platsa av frågan</t>
  </si>
  <si>
    <t>Vilken flik kollar vi på</t>
  </si>
  <si>
    <t>Rader som kollas</t>
  </si>
  <si>
    <t>Summa FINDER - hittar referensne till en punkt som har "obesvard, motsägesfullt svar eller 1-5 och kollar om raden ovan är "summa" ==&gt; vet då att det är en riktig summering av en fråga</t>
  </si>
  <si>
    <t>Säker bedömning (två kolumn till höger från summan)</t>
  </si>
  <si>
    <t>Osäkerbedömning (en kolumn till höger från summan)</t>
  </si>
  <si>
    <t>Frågenummer för frågan (8 över) [icke-nej fråga /angränsande fråga]</t>
  </si>
  <si>
    <t>REFENSEN TILL SJÄLVA SIFFRAN i frågan</t>
  </si>
  <si>
    <t>NIVÅNUMMER</t>
  </si>
  <si>
    <t>FRÅGENUMMERFINNARE (ihopbakad av de kommande 8, 10, 12 indexen)</t>
  </si>
  <si>
    <t>Frågenummer för frågan (10 över) [5 fråga]</t>
  </si>
  <si>
    <t>Värdet 12 rader ovan</t>
  </si>
  <si>
    <t>Säkerbedömning ärtal-funktionne</t>
  </si>
  <si>
    <t>Formelsubparts E2formeln</t>
  </si>
  <si>
    <t>Formelpart nivå 4</t>
  </si>
  <si>
    <t>Formelpart E2, nivå 3</t>
  </si>
  <si>
    <t>Formelpart nivå 2</t>
  </si>
  <si>
    <t>Formelpart C2, gör om dessa till ÄrTAL</t>
  </si>
  <si>
    <t>Formelpart E2, nivå 1</t>
  </si>
  <si>
    <t>FORMELPART ÄRTEXT för G3 i återkoppling</t>
  </si>
  <si>
    <t>Formelsubparts</t>
  </si>
  <si>
    <t>Textjoin e2, n4</t>
  </si>
  <si>
    <t>Textjoin e2, n3</t>
  </si>
  <si>
    <t>Textjoin e2, n2</t>
  </si>
  <si>
    <t>Textjoin e2, n1</t>
  </si>
  <si>
    <t>slår ihop totalt antal korrekt ifyllda (c4)</t>
  </si>
  <si>
    <t>Slår ihop allt till säker bedömning (d4)</t>
  </si>
  <si>
    <t>C2-formeln som tar och kollar värdet på alla platser där det kan komma ut poäng</t>
  </si>
  <si>
    <t>TEXTÅTERKOPPLINGFORMEL - D63 i TEXTÅTERKOPPLING</t>
  </si>
  <si>
    <t>Göra Nivåformeln som kollar om alla platser där det summeras är (placeras i Återkoppling G etc.)</t>
  </si>
  <si>
    <t>Göra E2-formeln som tidiagare kollar åp h, om det är tal för alla summeringar</t>
  </si>
  <si>
    <t>STATISK</t>
  </si>
  <si>
    <t>IT2-checker av nivå 1</t>
  </si>
  <si>
    <t>Indirekt av summeringsdelarna:</t>
  </si>
  <si>
    <t>Repeated 5 tiems (locked antalet frågor)</t>
  </si>
  <si>
    <t>Frågnr repeated 5 times</t>
  </si>
  <si>
    <t>Svarsalternati</t>
  </si>
  <si>
    <t>Referens till svarsalternativ</t>
  </si>
  <si>
    <t>Referns till varje svarsalternativ</t>
  </si>
  <si>
    <t>Referens till summeringsplatsen</t>
  </si>
  <si>
    <t>Styrning, uppföljning och kontroll</t>
  </si>
  <si>
    <t>Dokumentation av it-miljön</t>
  </si>
  <si>
    <t>Omvärldsbevakning av it-säkerhetsområdet</t>
  </si>
  <si>
    <t>Tekniskt skydd</t>
  </si>
  <si>
    <t>Behörighetshantering</t>
  </si>
  <si>
    <t>Säkerhetskonfigurering</t>
  </si>
  <si>
    <t>Säkerhetstester och granskning</t>
  </si>
  <si>
    <t>Ändringshantering</t>
  </si>
  <si>
    <t>Skydd av hårdvara</t>
  </si>
  <si>
    <t>Incident- och kontinuitetshantering</t>
  </si>
  <si>
    <t>SUMMA</t>
  </si>
  <si>
    <t>Här börjar vi skapa upp en särskild återkoppling</t>
  </si>
  <si>
    <t>Referens till själva summeringen</t>
  </si>
  <si>
    <t>Max antal genomförda åtgärder:</t>
  </si>
  <si>
    <t/>
  </si>
  <si>
    <t>Har organisationens ledning styrt it-säkerhetsarbetet de senaste två åren?</t>
  </si>
  <si>
    <t>'It-säkkollen'!C16</t>
  </si>
  <si>
    <t>OM(OCH(E26&gt;=0;E26&lt;=5);1;0)+OM(OCH(E37&gt;=0;E37&lt;=5);1;0)+OM(OCH(E51&gt;=0;E51&lt;=5);1;0)+OM(OCH(E67&gt;=0;E67&lt;=5);1;0)+OM(OCH(E81&gt;=0;E81&lt;=5);1;0)+OM(OCH(E95&gt;=0;E95&lt;=5);1;0)+OM(OCH(E109&gt;=0;E109&lt;=5);1;0)+OM(OCH(E123&gt;=0;E123&lt;=5);1;0)+OM(OCH(E137&gt;=0;E137&lt;=5);1;0)+OM(OCH(E151&gt;=0;E151&lt;=5);1;0)+OM(OCH(E166&gt;=0;E166&lt;=5);1;0)+OM(OCH(E180&gt;=0;E180&lt;=5);1;0)+OM(OCH(E194&gt;=0;E194&lt;=5);1;0)+OM(OCH(E208&gt;=0;E208&lt;=5);1;0)+OM(OCH(E222&gt;=0;E222&lt;=5);1;0)+OM(OCH(E236&gt;=0;E236&lt;=5);1;0)+OM(OCH(E250&gt;=0;E250&lt;=5);1;0)+OM(OCH(E265&gt;=0;E265&lt;=5);1;0)+OM(OCH(E277&gt;=0;E277&lt;=5);1;0)+OM(OCH(E292&gt;=0;E292&lt;=5);1;0)+OM(OCH(E303&gt;=0;E303&lt;=5);1;0)+OM(OCH(E313&gt;=0;E313&lt;=5);1;0)+OM(OCH(E323&gt;=0;E323&lt;=5);1;0)+OM(OCH(E333&gt;=0;E333&lt;=5);1;0)+OM(OCH(E343&gt;=0;E343&lt;=5);1;0)+OM(OCH(E354&gt;=0;E354&lt;=5);1;0)+OM(OCH(E364&gt;=0;E364&lt;=5);1;0)+OM(OCH(E374&gt;=0;E374&lt;=5);1;0)+OM(OCH(E385&gt;=0;E385&lt;=5);1;0)+OM(OCH(E395&gt;=0;E395&lt;=5);1;0)+OM(OCH(E405&gt;=0;E405&lt;=5);1;0)+OM(OCH(E416&gt;=0;E416&lt;=5);1;0)+OM(OCH(E427&gt;=0;E427&lt;=5);1;0)+OM(OCH(E438&gt;=0;E438&lt;=5);1;0)+OM(OCH(E449&gt;=0;E449&lt;=5);1;0)+OM(OCH(E466&gt;=0;E466&lt;=5);1;0)+OM(OCH(E478&gt;=0;E478&lt;=5);1;0)+OM(OCH(E490&gt;=0;E490&lt;=5);1;0)+OM(OCH(E503&gt;=0;E503&lt;=5);1;0)+OM(OCH(E515&gt;=0;E515&lt;=5);1;0)+OM(OCH(E527&gt;=0;E527&lt;=5);1;0)+OM(OCH(E539&gt;=0;E539&lt;=5);1;0)+OM(OCH(E551&gt;=0;E551&lt;=5);1;0)+OM(OCH(E563&gt;=0;E563&lt;=5);1;0)+OM(OCH(E575&gt;=0;E575&lt;=5);1;0)+OM(OCH(E587&gt;=0;E587&lt;=5);1;0)+OM(OCH(E600&gt;=0;E600&lt;=5);1;0)+OM(OCH(E613&gt;=0;E613&lt;=5);1;0)+OM(OCH(E625&gt;=0;E625&lt;=5);1;0)+OM(OCH(E637&gt;=0;E637&lt;=5);1;0)+OM(OCH(E650&gt;=0;E650&lt;=5);1;0)+OM(OCH(E666&gt;=0;E666&lt;=5);1;0)+OM(OCH(E678&gt;=0;E678&lt;=5);1;0)</t>
  </si>
  <si>
    <t>OM(OCH('It-säkkollen'!C26="x";ÄRTAL('It-säkkollen'!E26));1;0)+OM(OCH('It-säkkollen'!C37="x";ÄRTAL('It-säkkollen'!E37));1;0)+OM(OCH('It-säkkollen'!C51="x";ÄRTAL('It-säkkollen'!E51));1;0)+OM(OCH('It-säkkollen'!C67="x";ÄRTAL('It-säkkollen'!E67));1;0)+OM(OCH('It-säkkollen'!C81="x";ÄRTAL('It-säkkollen'!E81));1;0)+OM(OCH('It-säkkollen'!C95="x";ÄRTAL('It-säkkollen'!E95));1;0)+OM(OCH('It-säkkollen'!C109="x";ÄRTAL('It-säkkollen'!E109));1;0)+OM(OCH('It-säkkollen'!C123="x";ÄRTAL('It-säkkollen'!E123));1;0)+OM(OCH('It-säkkollen'!C137="x";ÄRTAL('It-säkkollen'!E137));1;0)+OM(OCH('It-säkkollen'!C151="x";ÄRTAL('It-säkkollen'!E151));1;0)+OM(OCH('It-säkkollen'!C166="x";ÄRTAL('It-säkkollen'!E166));1;0)+OM(OCH('It-säkkollen'!C180="x";ÄRTAL('It-säkkollen'!E180));1;0)+OM(OCH('It-säkkollen'!C194="x";ÄRTAL('It-säkkollen'!E194));1;0)+OM(OCH('It-säkkollen'!C208="x";ÄRTAL('It-säkkollen'!E208));1;0)+OM(OCH('It-säkkollen'!C222="x";ÄRTAL('It-säkkollen'!E222));1;0)+OM(OCH('It-säkkollen'!C236="x";ÄRTAL('It-säkkollen'!E236));1;0)+OM(OCH('It-säkkollen'!C250="x";ÄRTAL('It-säkkollen'!E250));1;0)+OM(OCH('It-säkkollen'!C265="x";ÄRTAL('It-säkkollen'!E265));1;0)+OM(OCH('It-säkkollen'!C277="x";ÄRTAL('It-säkkollen'!E277));1;0)+OM(OCH('It-säkkollen'!C292="x";ÄRTAL('It-säkkollen'!E292));1;0)+OM(OCH('It-säkkollen'!C303="x";ÄRTAL('It-säkkollen'!E303));1;0)+OM(OCH('It-säkkollen'!C313="x";ÄRTAL('It-säkkollen'!E313));1;0)+OM(OCH('It-säkkollen'!C323="x";ÄRTAL('It-säkkollen'!E323));1;0)+OM(OCH('It-säkkollen'!C333="x";ÄRTAL('It-säkkollen'!E333));1;0)+OM(OCH('It-säkkollen'!C343="x";ÄRTAL('It-säkkollen'!E343));1;0)+OM(OCH('It-säkkollen'!C354="x";ÄRTAL('It-säkkollen'!E354));1;0)+OM(OCH('It-säkkollen'!C364="x";ÄRTAL('It-säkkollen'!E364));1;0)+OM(OCH('It-säkkollen'!C374="x";ÄRTAL('It-säkkollen'!E374));1;0)+OM(OCH('It-säkkollen'!C385="x";ÄRTAL('It-säkkollen'!E385));1;0)+OM(OCH('It-säkkollen'!C395="x";ÄRTAL('It-säkkollen'!E395));1;0)+OM(OCH('It-säkkollen'!C405="x";ÄRTAL('It-säkkollen'!E405));1;0)+OM(OCH('It-säkkollen'!C416="x";ÄRTAL('It-säkkollen'!E416));1;0)+OM(OCH('It-säkkollen'!C427="x";ÄRTAL('It-säkkollen'!E427));1;0)+OM(OCH('It-säkkollen'!C438="x";ÄRTAL('It-säkkollen'!E438));1;0)+OM(OCH('It-säkkollen'!C449="x";ÄRTAL('It-säkkollen'!E449));1;0)+OM(OCH('It-säkkollen'!C466="x";ÄRTAL('It-säkkollen'!E466));1;0)+OM(OCH('It-säkkollen'!C478="x";ÄRTAL('It-säkkollen'!E478));1;0)+OM(OCH('It-säkkollen'!C490="x";ÄRTAL('It-säkkollen'!E490));1;0)+OM(OCH('It-säkkollen'!C503="x";ÄRTAL('It-säkkollen'!E503));1;0)+OM(OCH('It-säkkollen'!C515="x";ÄRTAL('It-säkkollen'!E515));1;0)+OM(OCH('It-säkkollen'!C527="x";ÄRTAL('It-säkkollen'!E527));1;0)+OM(OCH('It-säkkollen'!C539="x";ÄRTAL('It-säkkollen'!E539));1;0)+OM(OCH('It-säkkollen'!C551="x";ÄRTAL('It-säkkollen'!E551));1;0)+OM(OCH('It-säkkollen'!C563="x";ÄRTAL('It-säkkollen'!E563));1;0)+OM(OCH('It-säkkollen'!C575="x";ÄRTAL('It-säkkollen'!E575));1;0)+OM(OCH('It-säkkollen'!C587="x";ÄRTAL('It-säkkollen'!E587));1;0)+OM(OCH('It-säkkollen'!C600="x";ÄRTAL('It-säkkollen'!E600));1;0)+OM(OCH('It-säkkollen'!C613="x";ÄRTAL('It-säkkollen'!E613));1;0)+OM(OCH('It-säkkollen'!C625="x";ÄRTAL('It-säkkollen'!E625));1;0)+OM(OCH('It-säkkollen'!C637="x";ÄRTAL('It-säkkollen'!E637));1;0)+OM(OCH('It-säkkollen'!C650="x";ÄRTAL('It-säkkollen'!E650));1;0)+OM(OCH('It-säkkollen'!C666="x";ÄRTAL('It-säkkollen'!E666));1;0)+OM(OCH('It-säkkollen'!C678="x";ÄRTAL('It-säkkollen'!E678));1;0)</t>
  </si>
  <si>
    <t>=OM(ÄRTAL('It-säkkollen'!E26);'It-säkkollen'!E26;0)+OM(ÄRTAL('It-säkkollen'!E37);'It-säkkollen'!E37;0)+OM(ÄRTAL('It-säkkollen'!E51);'It-säkkollen'!E51;0)+OM(ÄRTAL('It-säkkollen'!E67);'It-säkkollen'!E67;0)+OM(ÄRTAL('It-säkkollen'!E81);'It-säkkollen'!E81;0)+OM(ÄRTAL('It-säkkollen'!E95);'It-säkkollen'!E95;0)+OM(ÄRTAL('It-säkkollen'!E109);'It-säkkollen'!E109;0)+OM(ÄRTAL('It-säkkollen'!E123);'It-säkkollen'!E123;0)+OM(ÄRTAL('It-säkkollen'!E137);'It-säkkollen'!E137;0)+OM(ÄRTAL('It-säkkollen'!E151);'It-säkkollen'!E151;0)+OM(ÄRTAL('It-säkkollen'!E166);'It-säkkollen'!E166;0)+OM(ÄRTAL('It-säkkollen'!E180);'It-säkkollen'!E180;0)+OM(ÄRTAL('It-säkkollen'!E194);'It-säkkollen'!E194;0)+OM(ÄRTAL('It-säkkollen'!E208);'It-säkkollen'!E208;0)+OM(ÄRTAL('It-säkkollen'!E222);'It-säkkollen'!E222;0)+OM(ÄRTAL('It-säkkollen'!E236);'It-säkkollen'!E236;0)+OM(ÄRTAL('It-säkkollen'!E250);'It-säkkollen'!E250;0)+OM(ÄRTAL('It-säkkollen'!E265);'It-säkkollen'!E265;0)+OM(ÄRTAL('It-säkkollen'!E277);'It-säkkollen'!E277;0)+OM(ÄRTAL('It-säkkollen'!E292);'It-säkkollen'!E292;0)+OM(ÄRTAL('It-säkkollen'!E303);'It-säkkollen'!E303;0)+OM(ÄRTAL('It-säkkollen'!E313);'It-säkkollen'!E313;0)+OM(ÄRTAL('It-säkkollen'!E323);'It-säkkollen'!E323;0)+OM(ÄRTAL('It-säkkollen'!E333);'It-säkkollen'!E333;0)+OM(ÄRTAL('It-säkkollen'!E343);'It-säkkollen'!E343;0)+OM(ÄRTAL('It-säkkollen'!E354);'It-säkkollen'!E354;0)+OM(ÄRTAL('It-säkkollen'!E364);'It-säkkollen'!E364;0)+OM(ÄRTAL('It-säkkollen'!E374);'It-säkkollen'!E374;0)+OM(ÄRTAL('It-säkkollen'!E385);'It-säkkollen'!E385;0)+OM(ÄRTAL('It-säkkollen'!E395);'It-säkkollen'!E395;0)+OM(ÄRTAL('It-säkkollen'!E405);'It-säkkollen'!E405;0)+OM(ÄRTAL('It-säkkollen'!E416);'It-säkkollen'!E416;0)+OM(ÄRTAL('It-säkkollen'!E427);'It-säkkollen'!E427;0)+OM(ÄRTAL('It-säkkollen'!E438);'It-säkkollen'!E438;0)+OM(ÄRTAL('It-säkkollen'!E449);'It-säkkollen'!E449;0)+OM(ÄRTAL('It-säkkollen'!E466);'It-säkkollen'!E466;0)+OM(ÄRTAL('It-säkkollen'!E478);'It-säkkollen'!E478;0)+OM(ÄRTAL('It-säkkollen'!E490);'It-säkkollen'!E490;0)+OM(ÄRTAL('It-säkkollen'!E503);'It-säkkollen'!E503;0)+OM(ÄRTAL('It-säkkollen'!E515);'It-säkkollen'!E515;0)+OM(ÄRTAL('It-säkkollen'!E527);'It-säkkollen'!E527;0)+OM(ÄRTAL('It-säkkollen'!E539);'It-säkkollen'!E539;0)+OM(ÄRTAL('It-säkkollen'!E551);'It-säkkollen'!E551;0)+OM(ÄRTAL('It-säkkollen'!E563);'It-säkkollen'!E563;0)+OM(ÄRTAL('It-säkkollen'!E575);'It-säkkollen'!E575;0)+OM(ÄRTAL('It-säkkollen'!E587);'It-säkkollen'!E587;0)+OM(ÄRTAL('It-säkkollen'!E600);'It-säkkollen'!E600;0)+OM(ÄRTAL('It-säkkollen'!E613);'It-säkkollen'!E613;0)+OM(ÄRTAL('It-säkkollen'!E625);'It-säkkollen'!E625;0)+OM(ÄRTAL('It-säkkollen'!E637);'It-säkkollen'!E637;0)+OM(ÄRTAL('It-säkkollen'!E650);'It-säkkollen'!E650;0)+OM(ÄRTAL('It-säkkollen'!E666);'It-säkkollen'!E666;0)+OM(ÄRTAL('It-säkkollen'!E678);'It-säkkollen'!E678;0)</t>
  </si>
  <si>
    <t>=OM(ELLER(ÄRTEXT('It-säkkollen'!E26);ÄRTEXT('It-säkkollen'!E37);ÄRTEXT('It-säkkollen'!E51);ÄRTEXT('It-säkkollen'!E67);ÄRTEXT('It-säkkollen'!E81);ÄRTEXT('It-säkkollen'!E95);ÄRTEXT('It-säkkollen'!E109);ÄRTEXT('It-säkkollen'!E123);ÄRTEXT('It-säkkollen'!E137);ÄRTEXT('It-säkkollen'!E151);ÄRTEXT('It-säkkollen'!E166);ÄRTEXT('It-säkkollen'!E180);ÄRTEXT('It-säkkollen'!E194);ÄRTEXT('It-säkkollen'!E208);ÄRTEXT('It-säkkollen'!E222);ÄRTEXT('It-säkkollen'!E236);ÄRTEXT('It-säkkollen'!E250);ÄRTEXT('It-säkkollen'!E265);ÄRTEXT('It-säkkollen'!E277);ÄRTEXT('It-säkkollen'!E292);ÄRTEXT('It-säkkollen'!E303);ÄRTEXT('It-säkkollen'!E313);ÄRTEXT('It-säkkollen'!E323);ÄRTEXT('It-säkkollen'!E333);ÄRTEXT('It-säkkollen'!E343);ÄRTEXT('It-säkkollen'!E354);ÄRTEXT('It-säkkollen'!E364);ÄRTEXT('It-säkkollen'!E374);ÄRTEXT('It-säkkollen'!E385);ÄRTEXT('It-säkkollen'!E395);ÄRTEXT('It-säkkollen'!E405);ÄRTEXT('It-säkkollen'!E416);ÄRTEXT('It-säkkollen'!E427);ÄRTEXT('It-säkkollen'!E438);ÄRTEXT('It-säkkollen'!E449);ÄRTEXT('It-säkkollen'!E466);ÄRTEXT('It-säkkollen'!E478);ÄRTEXT('It-säkkollen'!E490);ÄRTEXT('It-säkkollen'!E503);ÄRTEXT('It-säkkollen'!E515);ÄRTEXT('It-säkkollen'!E527);ÄRTEXT('It-säkkollen'!E539);ÄRTEXT('It-säkkollen'!E551);ÄRTEXT('It-säkkollen'!E563);ÄRTEXT('It-säkkollen'!E575);ÄRTEXT('It-säkkollen'!E587);ÄRTEXT('It-säkkollen'!E600);ÄRTEXT('It-säkkollen'!E613);ÄRTEXT('It-säkkollen'!E625);ÄRTEXT('It-säkkollen'!E637);ÄRTEXT('It-säkkollen'!E650);ÄRTEXT('It-säkkollen'!E666);ÄRTEXT('It-säkkollen'!E678));D47;OM(OCH(D60=0;D57&gt;0);D50;OM(OCH(D60&gt;0;D57&gt;0);D51;D52)))</t>
  </si>
  <si>
    <t>=OM(ELLER(ÄRTEXT('It-säkkollen'!E26);ÄRTEXT('It-säkkollen'!E37);ÄRTEXT('It-säkkollen'!E51);ÄRTEXT('It-säkkollen'!E67);ÄRTEXT('It-säkkollen'!E81);ÄRTEXT('It-säkkollen'!E95);ÄRTEXT('It-säkkollen'!E109);ÄRTEXT('It-säkkollen'!E123);ÄRTEXT('It-säkkollen'!E137);ÄRTEXT('It-säkkollen'!E151);ÄRTEXT('It-säkkollen'!E166);ÄRTEXT('It-säkkollen'!E180);ÄRTEXT('It-säkkollen'!E194);ÄRTEXT('It-säkkollen'!E208);ÄRTEXT('It-säkkollen'!E222);ÄRTEXT('It-säkkollen'!E236);ÄRTEXT('It-säkkollen'!E250);ÄRTEXT('It-säkkollen'!E265);ÄRTEXT('It-säkkollen'!E277));"Nivå -";"Nivå "&amp;INDIREKT("'" &amp; $V$2 &amp; "'!E2"))</t>
  </si>
  <si>
    <t>OM(C4=0;0;OM(OCH(ELLER(OCH(D2="Ja";C2&gt;=P2);OCH(D2="Nej";C2&gt;=P4));D4/C4&gt;=0,2;'It-säkkollen'!E26&gt;=4;'It-säkkollen'!E37&gt;=4;'It-säkkollen'!E51&gt;=4;'It-säkkollen'!E67&gt;=4;'It-säkkollen'!E81&gt;=4;'It-säkkollen'!E95&gt;=4;'It-säkkollen'!E109&gt;=4;'It-säkkollen'!E123&gt;=4;'It-säkkollen'!E137&gt;=4;'It-säkkollen'!E151&gt;=4;'It-säkkollen'!E166&gt;=4;'It-säkkollen'!E180&gt;=4;'It-säkkollen'!E194&gt;=4;'It-säkkollen'!E208&gt;=4;'It-säkkollen'!E222&gt;=4;'It-säkkollen'!E236&gt;=4;'It-säkkollen'!E250&gt;=4;'It-säkkollen'!E265&gt;=4;'It-säkkollen'!E277&gt;=4;'It-säkkollen'!E292&gt;=4;'It-säkkollen'!E303&gt;=4;'It-säkkollen'!E313&gt;=4;'It-säkkollen'!E323&gt;=4;'It-säkkollen'!E333&gt;=4;'It-säkkollen'!E343&gt;=4;'It-säkkollen'!E354&gt;=4;'It-säkkollen'!E364&gt;=4;'It-säkkollen'!E374&gt;=4;'It-säkkollen'!E385&gt;=4;'It-säkkollen'!E395&gt;=4;'It-säkkollen'!E405&gt;=4;'It-säkkollen'!E416&gt;=4;'It-säkkollen'!E427&gt;=4;'It-säkkollen'!E438&gt;=4;'It-säkkollen'!E449&gt;=4;'It-säkkollen'!E466&gt;=4;'It-säkkollen'!E478&gt;=4;'It-säkkollen'!E490&gt;=4;'It-säkkollen'!E503&gt;=4;'It-säkkollen'!E515&gt;=4;'It-säkkollen'!E527&gt;=4;'It-säkkollen'!E539&gt;=4;'It-säkkollen'!E551&gt;=4;'It-säkkollen'!E563&gt;=4;'It-säkkollen'!E575&gt;=4;'It-säkkollen'!E587&gt;=4;'It-säkkollen'!E600&gt;=4;'It-säkkollen'!E613&gt;=4;'It-säkkollen'!E625&gt;=4;'It-säkkollen'!E637&gt;=4;'It-säkkollen'!E650&gt;=4;'It-säkkollen'!E666&gt;=4;'It-säkkollen'!E678&gt;=4);4;OM(OCH(ELLER(OCH(D2="Ja";C2&gt;=O2);OCH(D2="Nej";C2&gt;=O4));D4/C4&gt;=0,3;'It-säkkollen'!E26&gt;=3;'It-säkkollen'!E37&gt;=3;'It-säkkollen'!E51&gt;=3;'It-säkkollen'!E67&gt;=3;'It-säkkollen'!E81&gt;=3;'It-säkkollen'!E95&gt;=3;'It-säkkollen'!E109&gt;=3;'It-säkkollen'!E123&gt;=3;'It-säkkollen'!E137&gt;=3;'It-säkkollen'!E151&gt;=3;'It-säkkollen'!E166&gt;=3;'It-säkkollen'!E180&gt;=3;'It-säkkollen'!E194&gt;=3;'It-säkkollen'!E208&gt;=3;'It-säkkollen'!E222&gt;=3;'It-säkkollen'!E236&gt;=3;'It-säkkollen'!E250&gt;=3;'It-säkkollen'!E265&gt;=3;'It-säkkollen'!E277&gt;=3;'It-säkkollen'!E292&gt;=3;'It-säkkollen'!E303&gt;=3;'It-säkkollen'!E313&gt;=3;'It-säkkollen'!E323&gt;=3;'It-säkkollen'!E333&gt;=3;'It-säkkollen'!E343&gt;=3;'It-säkkollen'!E354&gt;=3;'It-säkkollen'!E364&gt;=3;'It-säkkollen'!E374&gt;=3;'It-säkkollen'!E385&gt;=3;'It-säkkollen'!E395&gt;=3;'It-säkkollen'!E405&gt;=3;'It-säkkollen'!E416&gt;=3;'It-säkkollen'!E427&gt;=3;'It-säkkollen'!E438&gt;=3;'It-säkkollen'!E449&gt;=3;'It-säkkollen'!E466&gt;=3;'It-säkkollen'!E478&gt;=3;'It-säkkollen'!E490&gt;=3;'It-säkkollen'!E503&gt;=3;'It-säkkollen'!E515&gt;=3;'It-säkkollen'!E527&gt;=3;'It-säkkollen'!E539&gt;=3;'It-säkkollen'!E551&gt;=3;'It-säkkollen'!E563&gt;=3;'It-säkkollen'!E575&gt;=3;'It-säkkollen'!E587&gt;=3;'It-säkkollen'!E600&gt;=3;'It-säkkollen'!E613&gt;=3;'It-säkkollen'!E625&gt;=3;'It-säkkollen'!E637&gt;=3;'It-säkkollen'!E650&gt;=3);3;OM(OCH(ELLER(OCH(D2="Ja";C2&gt;=N2);OCH(D2="Nej";C2&gt;=N4));D4/C4&gt;=0,4;'It-säkkollen'!E26&gt;=2;'It-säkkollen'!E37&gt;=2;'It-säkkollen'!E51&gt;=2;'It-säkkollen'!E67&gt;=2;'It-säkkollen'!E81&gt;=2;'It-säkkollen'!E95&gt;=2;'It-säkkollen'!E109&gt;=2;'It-säkkollen'!E123&gt;=2;'It-säkkollen'!E137&gt;=2;'It-säkkollen'!E151&gt;=2;'It-säkkollen'!E166&gt;=2;'It-säkkollen'!E180&gt;=2;'It-säkkollen'!E194&gt;=2;'It-säkkollen'!E208&gt;=2;'It-säkkollen'!E222&gt;=2;'It-säkkollen'!E236&gt;=2;'It-säkkollen'!E250&gt;=2;'It-säkkollen'!E265&gt;=2;'It-säkkollen'!E277&gt;=2;'It-säkkollen'!E292&gt;=2;'It-säkkollen'!E303&gt;=2;'It-säkkollen'!E313&gt;=2;'It-säkkollen'!E323&gt;=2;'It-säkkollen'!E333&gt;=2;'It-säkkollen'!E343&gt;=2;'It-säkkollen'!E354&gt;=2;'It-säkkollen'!E364&gt;=2;'It-säkkollen'!E374&gt;=2;'It-säkkollen'!E385&gt;=2;'It-säkkollen'!E395&gt;=2;'It-säkkollen'!E405&gt;=2;'It-säkkollen'!E416&gt;=2;'It-säkkollen'!E427&gt;=2;'It-säkkollen'!E438&gt;=2;'It-säkkollen'!E449&gt;=2);2;OM(OCH(D4/C4&gt;=0,5;'It-säkkollen'!E26&gt;=1;'It-säkkollen'!E37&gt;=1;'It-säkkollen'!E51&gt;=1;'It-säkkollen'!E67&gt;=1;'It-säkkollen'!E81&gt;=1;'It-säkkollen'!E95&gt;=1;'It-säkkollen'!E109&gt;=1;'It-säkkollen'!E123&gt;=1;'It-säkkollen'!E137&gt;=1;'It-säkkollen'!E151&gt;=1;'It-säkkollen'!E166&gt;=1;'It-säkkollen'!E180&gt;=1;'It-säkkollen'!E194&gt;=1;'It-säkkollen'!E208&gt;=1;'It-säkkollen'!E222&gt;=1;'It-säkkollen'!E236&gt;=1;'It-säkkollen'!E250&gt;=1;'It-säkkollen'!E265&gt;=1;'It-säkkollen'!E277&gt;=1);1;0)))))</t>
  </si>
  <si>
    <t>'It-säkkollen'!C19</t>
  </si>
  <si>
    <t>'It-säkkollen'!C20</t>
  </si>
  <si>
    <t xml:space="preserve">Tanken här är att vi kommer skapa en särskildåterkoppling it-kollen, OT-kollen etc. </t>
  </si>
  <si>
    <t>POÄNG</t>
  </si>
  <si>
    <t>Omvandling</t>
  </si>
  <si>
    <t>Maxpoäng:</t>
  </si>
  <si>
    <t>Hjälpkolumn, vilket område repeated</t>
  </si>
  <si>
    <t>'It-säkkollen'!C29</t>
  </si>
  <si>
    <t>Nivå 1</t>
  </si>
  <si>
    <t>=OM(C4=0;0;OM(OCH(ELLER(OCH(D2="Ja";C2&gt;=P2);OCH(D2="Nej";C2&gt;=P4));D4/C4&gt;=0,2;'It-säkkollen'!E26&gt;=4;'It-säkkollen'!E37&gt;=4;'It-säkkollen'!E51&gt;=4;'It-säkkollen'!E67&gt;=4;'It-säkkollen'!E81&gt;=4;'It-säkkollen'!E95&gt;=4;'It-säkkollen'!E109&gt;=4;'It-säkkollen'!E123&gt;=4;'It-säkkollen'!E137&gt;=4;'It-säkkollen'!E151&gt;=4;'It-säkkollen'!E166&gt;=4;'It-säkkollen'!E180&gt;=4;'It-säkkollen'!E194&gt;=4;'It-säkkollen'!E208&gt;=4;'It-säkkollen'!E222&gt;=4;'It-säkkollen'!E236&gt;=4;'It-säkkollen'!E250&gt;=4;'It-säkkollen'!E265&gt;=4;'It-säkkollen'!E277&gt;=4;'It-säkkollen'!E292&gt;=4;'It-säkkollen'!E303&gt;=4;'It-säkkollen'!E313&gt;=4;'It-säkkollen'!E323&gt;=4;'It-säkkollen'!E333&gt;=4;'It-säkkollen'!E343&gt;=4;'It-säkkollen'!E354&gt;=4;'It-säkkollen'!E364&gt;=4;'It-säkkollen'!E374&gt;=4;'It-säkkollen'!E385&gt;=4;'It-säkkollen'!E395&gt;=4;'It-säkkollen'!E405&gt;=4;'It-säkkollen'!E416&gt;=4;'It-säkkollen'!E427&gt;=4;'It-säkkollen'!E438&gt;=4;'It-säkkollen'!E449&gt;=4;'It-säkkollen'!E466&gt;=4;'It-säkkollen'!E478&gt;=4;'It-säkkollen'!E490&gt;=4;'It-säkkollen'!E503&gt;=4;'It-säkkollen'!E515&gt;=4;'It-säkkollen'!E527&gt;=4;'It-säkkollen'!E539&gt;=4;'It-säkkollen'!E551&gt;=4;'It-säkkollen'!E563&gt;=4;'It-säkkollen'!E575&gt;=4;'It-säkkollen'!E587&gt;=4;'It-säkkollen'!E600&gt;=4;'It-säkkollen'!E613&gt;=4;'It-säkkollen'!E625&gt;=4;'It-säkkollen'!E637&gt;=4;'It-säkkollen'!E650&gt;=4;'It-säkkollen'!E666&gt;=4;'It-säkkollen'!E678&gt;=4);4;OM(OCH(ELLER(OCH(D2="Ja";C2&gt;=O2);OCH(D2="Nej";C2&gt;=O4));D4/C4&gt;=0,3;'It-säkkollen'!E26&gt;=3;'It-säkkollen'!E37&gt;=3;'It-säkkollen'!E51&gt;=3;'It-säkkollen'!E67&gt;=3;'It-säkkollen'!E81&gt;=3;'It-säkkollen'!E95&gt;=3;'It-säkkollen'!E109&gt;=3;'It-säkkollen'!E123&gt;=3;'It-säkkollen'!E137&gt;=3;'It-säkkollen'!E151&gt;=3;'It-säkkollen'!E166&gt;=3;'It-säkkollen'!E180&gt;=3;'It-säkkollen'!E194&gt;=3;'It-säkkollen'!E208&gt;=3;'It-säkkollen'!E222&gt;=3;'It-säkkollen'!E236&gt;=3;'It-säkkollen'!E250&gt;=3;'It-säkkollen'!E265&gt;=3;'It-säkkollen'!E277&gt;=3;'It-säkkollen'!E292&gt;=3;'It-säkkollen'!E303&gt;=3;'It-säkkollen'!E313&gt;=3;'It-säkkollen'!E323&gt;=3;'It-säkkollen'!E333&gt;=3;'It-säkkollen'!E343&gt;=3;'It-säkkollen'!E354&gt;=3;'It-säkkollen'!E364&gt;=3;'It-säkkollen'!E374&gt;=3;'It-säkkollen'!E385&gt;=3;'It-säkkollen'!E395&gt;=3;'It-säkkollen'!E405&gt;=3;'It-säkkollen'!E416&gt;=3;'It-säkkollen'!E427&gt;=3;'It-säkkollen'!E438&gt;=3;'It-säkkollen'!E449&gt;=3;'It-säkkollen'!E466&gt;=3;'It-säkkollen'!E478&gt;=3;'It-säkkollen'!E490&gt;=3;'It-säkkollen'!E503&gt;=3;'It-säkkollen'!E515&gt;=3;'It-säkkollen'!E527&gt;=3;'It-säkkollen'!E539&gt;=3;'It-säkkollen'!E551&gt;=3;'It-säkkollen'!E563&gt;=3;'It-säkkollen'!E575&gt;=3;'It-säkkollen'!E587&gt;=3;'It-säkkollen'!E600&gt;=3;'It-säkkollen'!E613&gt;=3;'It-säkkollen'!E625&gt;=3;'It-säkkollen'!E637&gt;=3;'It-säkkollen'!E650&gt;=3);3;OM(OCH(ELLER(OCH(D2="Ja";C2&gt;=N2);OCH(D2="Nej";C2&gt;=N4));D4/C4&gt;=0,4;'It-säkkollen'!E26&gt;=2;'It-säkkollen'!E37&gt;=2;'It-säkkollen'!E51&gt;=2;'It-säkkollen'!E67&gt;=2;'It-säkkollen'!E81&gt;=2;'It-säkkollen'!E95&gt;=2;'It-säkkollen'!E109&gt;=2;'It-säkkollen'!E123&gt;=2;'It-säkkollen'!E137&gt;=2;'It-säkkollen'!E151&gt;=2;'It-säkkollen'!E166&gt;=2;'It-säkkollen'!E180&gt;=2;'It-säkkollen'!E194&gt;=2;'It-säkkollen'!E208&gt;=2;'It-säkkollen'!E222&gt;=2;'It-säkkollen'!E236&gt;=2;'It-säkkollen'!E250&gt;=2;'It-säkkollen'!E265&gt;=2;'It-säkkollen'!E277&gt;=2;'It-säkkollen'!E292&gt;=2;'It-säkkollen'!E303&gt;=2;'It-säkkollen'!E313&gt;=2;'It-säkkollen'!E323&gt;=2;'It-säkkollen'!E333&gt;=2;'It-säkkollen'!E343&gt;=2;'It-säkkollen'!E354&gt;=2;'It-säkkollen'!E364&gt;=2;'It-säkkollen'!E374&gt;=2;'It-säkkollen'!E385&gt;=2;'It-säkkollen'!E395&gt;=2;'It-säkkollen'!E405&gt;=2;'It-säkkollen'!E416&gt;=2;'It-säkkollen'!E427&gt;=2;'It-säkkollen'!E438&gt;=2;'It-säkkollen'!E449&gt;=2);2;OM(OCH(D4/C4&gt;=0,5;'It-säkkollen'!E26&gt;=1;'It-säkkollen'!E37&gt;=1;'It-säkkollen'!E51&gt;=1;'It-säkkollen'!E67&gt;=1;'It-säkkollen'!E81&gt;=1;'It-säkkollen'!E95&gt;=1;'It-säkkollen'!E109&gt;=1;'It-säkkollen'!E123&gt;=1;'It-säkkollen'!E137&gt;=1;'It-säkkollen'!E151&gt;=1;'It-säkkollen'!E166&gt;=1;'It-säkkollen'!E180&gt;=1;'It-säkkollen'!E194&gt;=1;'It-säkkollen'!E208&gt;=1;'It-säkkollen'!E222&gt;=1;'It-säkkollen'!E236&gt;=1;'It-säkkollen'!E250&gt;=1;'It-säkkollen'!E265&gt;=1;'It-säkkollen'!E277&gt;=1);1;0)))))</t>
  </si>
  <si>
    <t>'It-säkkollen'!D19</t>
  </si>
  <si>
    <t>'It-säkkollen'!D20</t>
  </si>
  <si>
    <t>kan göra en transponering av de arbetsområden som finns och komme i datan, sen utifrån det ta ut alla frågor med nivå</t>
  </si>
  <si>
    <t>Summa:</t>
  </si>
  <si>
    <t>Gräns, nivå</t>
  </si>
  <si>
    <t>'It-säkkollen'!C267</t>
  </si>
  <si>
    <t>'It-säkkollen'!E19</t>
  </si>
  <si>
    <t>'It-säkkollen'!E20</t>
  </si>
  <si>
    <t>Max</t>
  </si>
  <si>
    <t>Sen lägga in en sidoliggande beronede på antal frågor</t>
  </si>
  <si>
    <t>Nivå (minimi):</t>
  </si>
  <si>
    <t>Fråga/svar</t>
  </si>
  <si>
    <t>Maxpoäng</t>
  </si>
  <si>
    <t>'It-säkkollen'!C21</t>
  </si>
  <si>
    <t>'It-säkkollen'!C22</t>
  </si>
  <si>
    <t>Nivå (utökad):</t>
  </si>
  <si>
    <t>'It-säkkollen'!C39</t>
  </si>
  <si>
    <t>'It-säkkollen'!D21</t>
  </si>
  <si>
    <t>'It-säkkollen'!D22</t>
  </si>
  <si>
    <t>Nivå (minimi)</t>
  </si>
  <si>
    <t>Org. nivå</t>
  </si>
  <si>
    <t>Justerad nyu, så ignorerar 0:or - viktigt att då om det 0-poöängare att det verkligen läggs in korrekt</t>
  </si>
  <si>
    <t>Har organisationen haft ett arbetssätt för omvärldsbevakning avseende it-säkerhet de senaste två åren?</t>
  </si>
  <si>
    <t>'It-säkkollen'!C55</t>
  </si>
  <si>
    <t>'It-säkkollen'!C32</t>
  </si>
  <si>
    <t>'It-säkkollen'!C33</t>
  </si>
  <si>
    <t>Nivå (utökad)</t>
  </si>
  <si>
    <t>Svar</t>
  </si>
  <si>
    <t>'It-säkkollen'!C69</t>
  </si>
  <si>
    <t>'It-säkkollen'!D32</t>
  </si>
  <si>
    <t>'It-säkkollen'!D33</t>
  </si>
  <si>
    <t>Organisationens övergripande nivå</t>
  </si>
  <si>
    <t>'It-säkkollen'!C83</t>
  </si>
  <si>
    <t>'It-säkkollen'!E32</t>
  </si>
  <si>
    <t>'It-säkkollen'!E33</t>
  </si>
  <si>
    <t>klar</t>
  </si>
  <si>
    <t>'It-säkkollen'!C97</t>
  </si>
  <si>
    <t>'It-säkkollen'!C34</t>
  </si>
  <si>
    <t>'It-säkkollen'!C35</t>
  </si>
  <si>
    <t>"Trappan" i sammanställningen</t>
  </si>
  <si>
    <t>)</t>
  </si>
  <si>
    <t>'It-säkkollen'!C168</t>
  </si>
  <si>
    <t>'It-säkkollen'!D34</t>
  </si>
  <si>
    <t>'It-säkkollen'!D35</t>
  </si>
  <si>
    <t>Nivå 2</t>
  </si>
  <si>
    <t>Nivå 3</t>
  </si>
  <si>
    <t>Nivå 4</t>
  </si>
  <si>
    <t>'It-säkkollen'!C182</t>
  </si>
  <si>
    <t>'It-säkkollen'!C270</t>
  </si>
  <si>
    <t>'It-säkkollen'!C271</t>
  </si>
  <si>
    <t>Krav per nivå</t>
  </si>
  <si>
    <t>'It-säkkollen'!C111</t>
  </si>
  <si>
    <t>'It-säkkollen'!D270</t>
  </si>
  <si>
    <t>'It-säkkollen'!D271</t>
  </si>
  <si>
    <t>Here-klar</t>
  </si>
  <si>
    <t>'It-säkkollen'!C125</t>
  </si>
  <si>
    <t>'It-säkkollen'!E270</t>
  </si>
  <si>
    <t>'It-säkkollen'!E271</t>
  </si>
  <si>
    <t>Progressbarens utfyllnad</t>
  </si>
  <si>
    <t>'It-säkkollen'!C139</t>
  </si>
  <si>
    <t>'It-säkkollen'!C272</t>
  </si>
  <si>
    <t>'It-säkkollen'!C273</t>
  </si>
  <si>
    <t>'It-säkkollen'!C154</t>
  </si>
  <si>
    <t>'It-säkkollen'!D272</t>
  </si>
  <si>
    <t>'It-säkkollen'!D273</t>
  </si>
  <si>
    <t>Översiktsbild med indikativ nivå per arbetsområde</t>
  </si>
  <si>
    <t>'It-säkkollen'!C196</t>
  </si>
  <si>
    <t>'It-säkkollen'!C210</t>
  </si>
  <si>
    <t>'It-säkkollen'!C224</t>
  </si>
  <si>
    <t>Indikativ nivå inom respektive område</t>
  </si>
  <si>
    <t>'It-säkkollen'!C238</t>
  </si>
  <si>
    <t xml:space="preserve">Orange: Behöver göars formel som kollar efter namn av område </t>
  </si>
  <si>
    <t>Målbild för organisationens övergripande nivå</t>
  </si>
  <si>
    <t>'It-säkkollen'!C253</t>
  </si>
  <si>
    <t>'It-säkkollen'!E26</t>
  </si>
  <si>
    <t>'It-säkkollen'!C26</t>
  </si>
  <si>
    <t>'It-säkkollen'!D26</t>
  </si>
  <si>
    <t>OM(OCH('It-säkkollen'!C26="x";ÄRTAL('It-säkkollen'!E26));1;0)</t>
  </si>
  <si>
    <t>'It-säkkollen'!E26&gt;=4</t>
  </si>
  <si>
    <t>'It-säkkollen'!E26&gt;=3</t>
  </si>
  <si>
    <t>'It-säkkollen'!E26&gt;=2</t>
  </si>
  <si>
    <t>OM(ÄRTAL('It-säkkollen'!E26);'It-säkkollen'!E26;0)</t>
  </si>
  <si>
    <t>'It-säkkollen'!E26&gt;=1</t>
  </si>
  <si>
    <t>ÄRTEXT('It-säkkollen'!E26)</t>
  </si>
  <si>
    <t>OM(OCH(E26&gt;=0;E26&lt;=5);1;0)</t>
  </si>
  <si>
    <t>Målbild för indikativ nivå inom respektive område</t>
  </si>
  <si>
    <t>'It-säkkollen'!C430</t>
  </si>
  <si>
    <t>'It-säkkollen'!C42</t>
  </si>
  <si>
    <t>'It-säkkollen'!C43</t>
  </si>
  <si>
    <t>'It-säkkollen'!C441</t>
  </si>
  <si>
    <t>'It-säkkollen'!D42</t>
  </si>
  <si>
    <t>'It-säkkollen'!D43</t>
  </si>
  <si>
    <t>Detaljerade resultat per arbetsområde</t>
  </si>
  <si>
    <t>'It-säkkollen'!C284</t>
  </si>
  <si>
    <t>'It-säkkollen'!E42</t>
  </si>
  <si>
    <t>'It-säkkollen'!E43</t>
  </si>
  <si>
    <t>'It-säkkollen'!C295</t>
  </si>
  <si>
    <t>'It-säkkollen'!C44</t>
  </si>
  <si>
    <t>'It-säkkollen'!C45</t>
  </si>
  <si>
    <t>Organisationens poäng inom området</t>
  </si>
  <si>
    <t>'It-säkkollen'!C305</t>
  </si>
  <si>
    <t>'It-säkkollen'!D44</t>
  </si>
  <si>
    <t>'It-säkkollen'!D45</t>
  </si>
  <si>
    <t>Kvarvarande poäng att samla</t>
  </si>
  <si>
    <t>'It-säkkollen'!C315</t>
  </si>
  <si>
    <t>'It-säkkollen'!C58</t>
  </si>
  <si>
    <t>'It-säkkollen'!C59</t>
  </si>
  <si>
    <t>Totalpoängen inom området</t>
  </si>
  <si>
    <t>'It-säkkollen'!C325</t>
  </si>
  <si>
    <t>'It-säkkollen'!D58</t>
  </si>
  <si>
    <t>'It-säkkollen'!D59</t>
  </si>
  <si>
    <t>'It-säkkollen'!C335</t>
  </si>
  <si>
    <t>'It-säkkollen'!E58</t>
  </si>
  <si>
    <t>'It-säkkollen'!E59</t>
  </si>
  <si>
    <t>'It-säkkollen'!C387</t>
  </si>
  <si>
    <t>'It-säkkollen'!C60</t>
  </si>
  <si>
    <t>'It-säkkollen'!C61</t>
  </si>
  <si>
    <t>'It-säkkollen'!E668</t>
  </si>
  <si>
    <t>'It-säkkollen'!C397</t>
  </si>
  <si>
    <t>'It-säkkollen'!D60</t>
  </si>
  <si>
    <t>'It-säkkollen'!D61</t>
  </si>
  <si>
    <t>'It-säkkollen'!E680</t>
  </si>
  <si>
    <t>'It-säkkollen'!C346</t>
  </si>
  <si>
    <t>'It-säkkollen'!E37</t>
  </si>
  <si>
    <t>'It-säkkollen'!C37</t>
  </si>
  <si>
    <t>'It-säkkollen'!D37</t>
  </si>
  <si>
    <t>OM(OCH('It-säkkollen'!C37="x";ÄRTAL('It-säkkollen'!E37));1;0)</t>
  </si>
  <si>
    <t>'It-säkkollen'!E37&gt;=4</t>
  </si>
  <si>
    <t>'It-säkkollen'!E37&gt;=3</t>
  </si>
  <si>
    <t>'It-säkkollen'!E37&gt;=2</t>
  </si>
  <si>
    <t>OM(ÄRTAL('It-säkkollen'!E37);'It-säkkollen'!E37;0)</t>
  </si>
  <si>
    <t>'It-säkkollen'!E37&gt;=1</t>
  </si>
  <si>
    <t>ÄRTEXT('It-säkkollen'!E37)</t>
  </si>
  <si>
    <t>OM(OCH(E37&gt;=0;E37&lt;=5);1;0)</t>
  </si>
  <si>
    <t>'It-säkkollen'!C72</t>
  </si>
  <si>
    <t>'It-säkkollen'!C73</t>
  </si>
  <si>
    <t>De senaste två åren, har organisationens ledning arbetat för att säkerställa ständiga förbättringar av it-säkerhetsarbetet?</t>
  </si>
  <si>
    <t>'It-säkkollen'!C356</t>
  </si>
  <si>
    <t>'It-säkkollen'!D72</t>
  </si>
  <si>
    <t>'It-säkkollen'!D73</t>
  </si>
  <si>
    <t>'It-säkkollen'!C366</t>
  </si>
  <si>
    <t>'It-säkkollen'!E72</t>
  </si>
  <si>
    <t>'It-säkkollen'!E73</t>
  </si>
  <si>
    <t>'It-säkkollen'!C377</t>
  </si>
  <si>
    <t>'It-säkkollen'!C74</t>
  </si>
  <si>
    <t>'It-säkkollen'!C75</t>
  </si>
  <si>
    <t>'It-säkkollen'!C408</t>
  </si>
  <si>
    <t>'It-säkkollen'!D74</t>
  </si>
  <si>
    <t>'It-säkkollen'!D75</t>
  </si>
  <si>
    <t>'It-säkkollen'!C419</t>
  </si>
  <si>
    <t>'It-säkkollen'!C86</t>
  </si>
  <si>
    <t>'It-säkkollen'!C87</t>
  </si>
  <si>
    <t>'It-säkkollen'!C456</t>
  </si>
  <si>
    <t>'It-säkkollen'!D86</t>
  </si>
  <si>
    <t>'It-säkkollen'!D87</t>
  </si>
  <si>
    <t>'It-säkkollen'!C565</t>
  </si>
  <si>
    <t>'It-säkkollen'!E86</t>
  </si>
  <si>
    <t>'It-säkkollen'!E87</t>
  </si>
  <si>
    <t>'It-säkkollen'!C468</t>
  </si>
  <si>
    <t>'It-säkkollen'!C88</t>
  </si>
  <si>
    <t>'It-säkkollen'!C89</t>
  </si>
  <si>
    <t>'It-säkkollen'!C480</t>
  </si>
  <si>
    <t>'It-säkkollen'!D88</t>
  </si>
  <si>
    <t>'It-säkkollen'!D89</t>
  </si>
  <si>
    <t>'It-säkkollen'!C553</t>
  </si>
  <si>
    <t>'It-säkkollen'!C100</t>
  </si>
  <si>
    <t>'It-säkkollen'!C101</t>
  </si>
  <si>
    <t>'It-säkkollen'!D100</t>
  </si>
  <si>
    <t>'It-säkkollen'!D101</t>
  </si>
  <si>
    <t>'It-säkkollen'!C577</t>
  </si>
  <si>
    <t>'It-säkkollen'!E100</t>
  </si>
  <si>
    <t>'It-säkkollen'!E101</t>
  </si>
  <si>
    <t>§</t>
  </si>
  <si>
    <t>'It-säkkollen'!C493</t>
  </si>
  <si>
    <t>'It-säkkollen'!C102</t>
  </si>
  <si>
    <t>'It-säkkollen'!C103</t>
  </si>
  <si>
    <t>'It-säkkollen'!C505</t>
  </si>
  <si>
    <t>'It-säkkollen'!E51</t>
  </si>
  <si>
    <t>'It-säkkollen'!C51</t>
  </si>
  <si>
    <t>'It-säkkollen'!D51</t>
  </si>
  <si>
    <t>OM(OCH('It-säkkollen'!C51="x";ÄRTAL('It-säkkollen'!E51));1;0)</t>
  </si>
  <si>
    <t>'It-säkkollen'!E51&gt;=4</t>
  </si>
  <si>
    <t>'It-säkkollen'!E51&gt;=3</t>
  </si>
  <si>
    <t>'It-säkkollen'!E51&gt;=2</t>
  </si>
  <si>
    <t>OM(ÄRTAL('It-säkkollen'!E51);'It-säkkollen'!E51;0)</t>
  </si>
  <si>
    <t>'It-säkkollen'!E51&gt;=1</t>
  </si>
  <si>
    <t>ÄRTEXT('It-säkkollen'!E51)</t>
  </si>
  <si>
    <t>OM(OCH(E51&gt;=0;E51&lt;=5);1;0)</t>
  </si>
  <si>
    <t>'It-säkkollen'!D102</t>
  </si>
  <si>
    <t>'It-säkkollen'!D103</t>
  </si>
  <si>
    <t>'It-säkkollen'!C517</t>
  </si>
  <si>
    <t>'It-säkkollen'!C171</t>
  </si>
  <si>
    <t>'It-säkkollen'!C172</t>
  </si>
  <si>
    <t>'It-säkkollen'!C529</t>
  </si>
  <si>
    <t>'It-säkkollen'!D171</t>
  </si>
  <si>
    <t>'It-säkkollen'!D172</t>
  </si>
  <si>
    <t>'It-säkkollen'!C541</t>
  </si>
  <si>
    <t>'It-säkkollen'!E171</t>
  </si>
  <si>
    <t>'It-säkkollen'!E172</t>
  </si>
  <si>
    <t>'It-säkkollen'!C590</t>
  </si>
  <si>
    <t>'It-säkkollen'!C173</t>
  </si>
  <si>
    <t>'It-säkkollen'!C174</t>
  </si>
  <si>
    <t>'It-säkkollen'!C603</t>
  </si>
  <si>
    <t>'It-säkkollen'!D173</t>
  </si>
  <si>
    <t>'It-säkkollen'!D174</t>
  </si>
  <si>
    <t>'It-säkkollen'!C615</t>
  </si>
  <si>
    <t>'It-säkkollen'!C185</t>
  </si>
  <si>
    <t>'It-säkkollen'!C186</t>
  </si>
  <si>
    <t>'It-säkkollen'!C627</t>
  </si>
  <si>
    <t>'It-säkkollen'!D185</t>
  </si>
  <si>
    <t>'It-säkkollen'!D186</t>
  </si>
  <si>
    <t>'It-säkkollen'!C658</t>
  </si>
  <si>
    <t>'It-säkkollen'!E185</t>
  </si>
  <si>
    <t>'It-säkkollen'!E186</t>
  </si>
  <si>
    <t>'It-säkkollen'!C668</t>
  </si>
  <si>
    <t>'It-säkkollen'!C187</t>
  </si>
  <si>
    <t>'It-säkkollen'!C188</t>
  </si>
  <si>
    <t>'It-säkkollen'!D187</t>
  </si>
  <si>
    <t>'It-säkkollen'!D188</t>
  </si>
  <si>
    <t>'It-säkkollen'!C114</t>
  </si>
  <si>
    <t>'It-säkkollen'!C115</t>
  </si>
  <si>
    <t>'It-säkkollen'!D114</t>
  </si>
  <si>
    <t>'It-säkkollen'!D115</t>
  </si>
  <si>
    <t>'It-säkkollen'!E114</t>
  </si>
  <si>
    <t>'It-säkkollen'!E115</t>
  </si>
  <si>
    <t>'It-säkkollen'!C116</t>
  </si>
  <si>
    <t>'It-säkkollen'!C117</t>
  </si>
  <si>
    <t>'It-säkkollen'!D116</t>
  </si>
  <si>
    <t>'It-säkkollen'!D117</t>
  </si>
  <si>
    <t>'It-säkkollen'!E67</t>
  </si>
  <si>
    <t>'It-säkkollen'!C67</t>
  </si>
  <si>
    <t>'It-säkkollen'!D67</t>
  </si>
  <si>
    <t>OM(OCH('It-säkkollen'!C67="x";ÄRTAL('It-säkkollen'!E67));1;0)</t>
  </si>
  <si>
    <t>'It-säkkollen'!E67&gt;=4</t>
  </si>
  <si>
    <t>'It-säkkollen'!E67&gt;=3</t>
  </si>
  <si>
    <t>'It-säkkollen'!E67&gt;=2</t>
  </si>
  <si>
    <t>OM(ÄRTAL('It-säkkollen'!E67);'It-säkkollen'!E67;0)</t>
  </si>
  <si>
    <t>'It-säkkollen'!E67&gt;=1</t>
  </si>
  <si>
    <t>ÄRTEXT('It-säkkollen'!E67)</t>
  </si>
  <si>
    <t>OM(OCH(E67&gt;=0;E67&lt;=5);1;0)</t>
  </si>
  <si>
    <t>'It-säkkollen'!C128</t>
  </si>
  <si>
    <t>'It-säkkollen'!C129</t>
  </si>
  <si>
    <t>'It-säkkollen'!D128</t>
  </si>
  <si>
    <t>'It-säkkollen'!D129</t>
  </si>
  <si>
    <t>'It-säkkollen'!E128</t>
  </si>
  <si>
    <t>'It-säkkollen'!E129</t>
  </si>
  <si>
    <t>'It-säkkollen'!C130</t>
  </si>
  <si>
    <t>'It-säkkollen'!C131</t>
  </si>
  <si>
    <t>'It-säkkollen'!D130</t>
  </si>
  <si>
    <t>'It-säkkollen'!D131</t>
  </si>
  <si>
    <t>'It-säkkollen'!C142</t>
  </si>
  <si>
    <t>'It-säkkollen'!C143</t>
  </si>
  <si>
    <t>'It-säkkollen'!D142</t>
  </si>
  <si>
    <t>'It-säkkollen'!D143</t>
  </si>
  <si>
    <t>'It-säkkollen'!E142</t>
  </si>
  <si>
    <t>'It-säkkollen'!E143</t>
  </si>
  <si>
    <t>'It-säkkollen'!C144</t>
  </si>
  <si>
    <t>'It-säkkollen'!C145</t>
  </si>
  <si>
    <t>'It-säkkollen'!D144</t>
  </si>
  <si>
    <t>'It-säkkollen'!D145</t>
  </si>
  <si>
    <t>'It-säkkollen'!C157</t>
  </si>
  <si>
    <t>'It-säkkollen'!C158</t>
  </si>
  <si>
    <t>'It-säkkollen'!D157</t>
  </si>
  <si>
    <t>'It-säkkollen'!D158</t>
  </si>
  <si>
    <t>klar ner hit</t>
  </si>
  <si>
    <t>'It-säkkollen'!E157</t>
  </si>
  <si>
    <t>'It-säkkollen'!E158</t>
  </si>
  <si>
    <t>Detaljerad sammanställning</t>
  </si>
  <si>
    <t xml:space="preserve">Säkerhetskonfigurering </t>
  </si>
  <si>
    <t>'It-säkkollen'!C159</t>
  </si>
  <si>
    <t>'It-säkkollen'!C160</t>
  </si>
  <si>
    <t>Poängkrav för modellens nivåer</t>
  </si>
  <si>
    <t>'It-säkkollen'!E81</t>
  </si>
  <si>
    <t>'It-säkkollen'!C81</t>
  </si>
  <si>
    <t>'It-säkkollen'!D81</t>
  </si>
  <si>
    <t>OM(OCH('It-säkkollen'!C81="x";ÄRTAL('It-säkkollen'!E81));1;0)</t>
  </si>
  <si>
    <t>'It-säkkollen'!E81&gt;=4</t>
  </si>
  <si>
    <t>'It-säkkollen'!E81&gt;=3</t>
  </si>
  <si>
    <t>'It-säkkollen'!E81&gt;=2</t>
  </si>
  <si>
    <t>OM(ÄRTAL('It-säkkollen'!E81);'It-säkkollen'!E81;0)</t>
  </si>
  <si>
    <t>'It-säkkollen'!E81&gt;=1</t>
  </si>
  <si>
    <t>ÄRTEXT('It-säkkollen'!E81)</t>
  </si>
  <si>
    <t>OM(OCH(E81&gt;=0;E81&lt;=5);1;0)</t>
  </si>
  <si>
    <t>'It-säkkollen'!D159</t>
  </si>
  <si>
    <t>'It-säkkollen'!D160</t>
  </si>
  <si>
    <t>Rörlig poäng (poäng från valfri nivå och fråga)</t>
  </si>
  <si>
    <t>'It-säkkollen'!C199</t>
  </si>
  <si>
    <t>'It-säkkollen'!C200</t>
  </si>
  <si>
    <t>Gräns - nivå 1</t>
  </si>
  <si>
    <t>'It-säkkollen'!D199</t>
  </si>
  <si>
    <t>'It-säkkollen'!D200</t>
  </si>
  <si>
    <t>Gräns - nivå 2</t>
  </si>
  <si>
    <t>'It-säkkollen'!E199</t>
  </si>
  <si>
    <t>'It-säkkollen'!E200</t>
  </si>
  <si>
    <t>Gräns - nivå 3</t>
  </si>
  <si>
    <t>'It-säkkollen'!C201</t>
  </si>
  <si>
    <t>'It-säkkollen'!C202</t>
  </si>
  <si>
    <t>Gräns - nivå 4</t>
  </si>
  <si>
    <t>'It-säkkollen'!D201</t>
  </si>
  <si>
    <t>'It-säkkollen'!D202</t>
  </si>
  <si>
    <t>'It-säkkollen'!C213</t>
  </si>
  <si>
    <t>'It-säkkollen'!C214</t>
  </si>
  <si>
    <t>Organisationens resultat på respektive nivås frågor</t>
  </si>
  <si>
    <t>'It-säkkollen'!D213</t>
  </si>
  <si>
    <t>'It-säkkollen'!D214</t>
  </si>
  <si>
    <t>Nivå 1 - poäng</t>
  </si>
  <si>
    <t>Nivå 2 - poäng</t>
  </si>
  <si>
    <t>Nivå 3 - poäng</t>
  </si>
  <si>
    <t>Nivå 4 - poäng</t>
  </si>
  <si>
    <t>'It-säkkollen'!E213</t>
  </si>
  <si>
    <t>'It-säkkollen'!E214</t>
  </si>
  <si>
    <t>Insamlade poäng</t>
  </si>
  <si>
    <t>'It-säkkollen'!C215</t>
  </si>
  <si>
    <t>'It-säkkollen'!C216</t>
  </si>
  <si>
    <t>'It-säkkollen'!D215</t>
  </si>
  <si>
    <t>'It-säkkollen'!D216</t>
  </si>
  <si>
    <t>'It-säkkollen'!C227</t>
  </si>
  <si>
    <t>'It-säkkollen'!C228</t>
  </si>
  <si>
    <t>'It-säkkollen'!D227</t>
  </si>
  <si>
    <t>'It-säkkollen'!D228</t>
  </si>
  <si>
    <t>Har organisationen haft ett arbetssätt för ändringshantering de senaste två åren ?</t>
  </si>
  <si>
    <t>'It-säkkollen'!E227</t>
  </si>
  <si>
    <t>'It-säkkollen'!E228</t>
  </si>
  <si>
    <t>'It-säkkollen'!E95</t>
  </si>
  <si>
    <t>'It-säkkollen'!C95</t>
  </si>
  <si>
    <t>'It-säkkollen'!D95</t>
  </si>
  <si>
    <t>OM(OCH('It-säkkollen'!C95="x";ÄRTAL('It-säkkollen'!E95));1;0)</t>
  </si>
  <si>
    <t>'It-säkkollen'!E95&gt;=4</t>
  </si>
  <si>
    <t>'It-säkkollen'!E95&gt;=3</t>
  </si>
  <si>
    <t>'It-säkkollen'!E95&gt;=2</t>
  </si>
  <si>
    <t>OM(ÄRTAL('It-säkkollen'!E95);'It-säkkollen'!E95;0)</t>
  </si>
  <si>
    <t>'It-säkkollen'!E95&gt;=1</t>
  </si>
  <si>
    <t>ÄRTEXT('It-säkkollen'!E95)</t>
  </si>
  <si>
    <t>OM(OCH(E95&gt;=0;E95&lt;=5);1;0)</t>
  </si>
  <si>
    <t>'It-säkkollen'!C229</t>
  </si>
  <si>
    <t>'It-säkkollen'!C230</t>
  </si>
  <si>
    <t>'It-säkkollen'!D229</t>
  </si>
  <si>
    <t>'It-säkkollen'!D230</t>
  </si>
  <si>
    <t>'It-säkkollen'!C241</t>
  </si>
  <si>
    <t>'It-säkkollen'!C242</t>
  </si>
  <si>
    <t>'It-säkkollen'!D241</t>
  </si>
  <si>
    <t>'It-säkkollen'!D242</t>
  </si>
  <si>
    <t>'It-säkkollen'!E241</t>
  </si>
  <si>
    <t>'It-säkkollen'!E242</t>
  </si>
  <si>
    <t>'It-säkkollen'!C243</t>
  </si>
  <si>
    <t>'It-säkkollen'!C244</t>
  </si>
  <si>
    <t>'It-säkkollen'!D243</t>
  </si>
  <si>
    <t>'It-säkkollen'!D244</t>
  </si>
  <si>
    <t xml:space="preserve">Har organisationen, de senaste två åren, identifierat sitt behov av att skydda hårdvara och skyddat hårdvara enligt sitt arbetssätt för detta? </t>
  </si>
  <si>
    <t>'It-säkkollen'!C256</t>
  </si>
  <si>
    <t>'It-säkkollen'!C257</t>
  </si>
  <si>
    <t>'It-säkkollen'!D256</t>
  </si>
  <si>
    <t>'It-säkkollen'!D257</t>
  </si>
  <si>
    <t>'It-säkkollen'!E256</t>
  </si>
  <si>
    <t>'It-säkkollen'!E257</t>
  </si>
  <si>
    <t>'It-säkkollen'!C258</t>
  </si>
  <si>
    <t>'It-säkkollen'!C259</t>
  </si>
  <si>
    <t>'It-säkkollen'!D258</t>
  </si>
  <si>
    <t>'It-säkkollen'!D259</t>
  </si>
  <si>
    <t>'It-säkkollen'!C433</t>
  </si>
  <si>
    <t>'It-säkkollen'!C434</t>
  </si>
  <si>
    <t>'It-säkkollen'!D433</t>
  </si>
  <si>
    <t>'It-säkkollen'!D434</t>
  </si>
  <si>
    <t>'It-säkkollen'!E109</t>
  </si>
  <si>
    <t>'It-säkkollen'!C109</t>
  </si>
  <si>
    <t>'It-säkkollen'!D109</t>
  </si>
  <si>
    <t>OM(OCH('It-säkkollen'!C109="x";ÄRTAL('It-säkkollen'!E109));1;0)</t>
  </si>
  <si>
    <t>'It-säkkollen'!E109&gt;=4</t>
  </si>
  <si>
    <t>'It-säkkollen'!E109&gt;=3</t>
  </si>
  <si>
    <t>'It-säkkollen'!E109&gt;=2</t>
  </si>
  <si>
    <t>OM(ÄRTAL('It-säkkollen'!E109);'It-säkkollen'!E109;0)</t>
  </si>
  <si>
    <t>'It-säkkollen'!E109&gt;=1</t>
  </si>
  <si>
    <t>ÄRTEXT('It-säkkollen'!E109)</t>
  </si>
  <si>
    <t>OM(OCH(E109&gt;=0;E109&lt;=5);1;0)</t>
  </si>
  <si>
    <t>'It-säkkollen'!E433</t>
  </si>
  <si>
    <t>'It-säkkollen'!E434</t>
  </si>
  <si>
    <t>'It-säkkollen'!C435</t>
  </si>
  <si>
    <t>'It-säkkollen'!C436</t>
  </si>
  <si>
    <t>'It-säkkollen'!D435</t>
  </si>
  <si>
    <t>'It-säkkollen'!D436</t>
  </si>
  <si>
    <t>'It-säkkollen'!C444</t>
  </si>
  <si>
    <t>'It-säkkollen'!C445</t>
  </si>
  <si>
    <t>'It-säkkollen'!D444</t>
  </si>
  <si>
    <t>'It-säkkollen'!D445</t>
  </si>
  <si>
    <t>'It-säkkollen'!E444</t>
  </si>
  <si>
    <t>'It-säkkollen'!E445</t>
  </si>
  <si>
    <t>'It-säkkollen'!C446</t>
  </si>
  <si>
    <t>'It-säkkollen'!C447</t>
  </si>
  <si>
    <t>'It-säkkollen'!D446</t>
  </si>
  <si>
    <t>'It-säkkollen'!D447</t>
  </si>
  <si>
    <t>'It-säkkollen'!C287</t>
  </si>
  <si>
    <t>'It-säkkollen'!C288</t>
  </si>
  <si>
    <t>'It-säkkollen'!D287</t>
  </si>
  <si>
    <t>'It-säkkollen'!D288</t>
  </si>
  <si>
    <t xml:space="preserve">Uppdatera kontinuitetsplaner utifrån resultatet av uppföljning </t>
  </si>
  <si>
    <t>'It-säkkollen'!E287</t>
  </si>
  <si>
    <t>'It-säkkollen'!E288</t>
  </si>
  <si>
    <t>'It-säkkollen'!C289</t>
  </si>
  <si>
    <t>'It-säkkollen'!C290</t>
  </si>
  <si>
    <t>'It-säkkollen'!D289</t>
  </si>
  <si>
    <t>'It-säkkollen'!D290</t>
  </si>
  <si>
    <t>'It-säkkollen'!C298</t>
  </si>
  <si>
    <t>'It-säkkollen'!C299</t>
  </si>
  <si>
    <t>'It-säkkollen'!E123</t>
  </si>
  <si>
    <t>'It-säkkollen'!C123</t>
  </si>
  <si>
    <t>'It-säkkollen'!D123</t>
  </si>
  <si>
    <t>OM(OCH('It-säkkollen'!C123="x";ÄRTAL('It-säkkollen'!E123));1;0)</t>
  </si>
  <si>
    <t>'It-säkkollen'!E123&gt;=4</t>
  </si>
  <si>
    <t>'It-säkkollen'!E123&gt;=3</t>
  </si>
  <si>
    <t>'It-säkkollen'!E123&gt;=2</t>
  </si>
  <si>
    <t>OM(ÄRTAL('It-säkkollen'!E123);'It-säkkollen'!E123;0)</t>
  </si>
  <si>
    <t>'It-säkkollen'!E123&gt;=1</t>
  </si>
  <si>
    <t>ÄRTEXT('It-säkkollen'!E123)</t>
  </si>
  <si>
    <t>OM(OCH(E123&gt;=0;E123&lt;=5);1;0)</t>
  </si>
  <si>
    <t>'It-säkkollen'!D298</t>
  </si>
  <si>
    <t>'It-säkkollen'!D299</t>
  </si>
  <si>
    <t>'It-säkkollen'!E298</t>
  </si>
  <si>
    <t>'It-säkkollen'!E299</t>
  </si>
  <si>
    <t>'It-säkkollen'!C300</t>
  </si>
  <si>
    <t>'It-säkkollen'!C301</t>
  </si>
  <si>
    <t>'It-säkkollen'!D300</t>
  </si>
  <si>
    <t>'It-säkkollen'!D301</t>
  </si>
  <si>
    <t>'It-säkkollen'!C308</t>
  </si>
  <si>
    <t>'It-säkkollen'!C309</t>
  </si>
  <si>
    <t>'It-säkkollen'!D308</t>
  </si>
  <si>
    <t>'It-säkkollen'!D309</t>
  </si>
  <si>
    <t>'It-säkkollen'!E308</t>
  </si>
  <si>
    <t>'It-säkkollen'!E309</t>
  </si>
  <si>
    <t>'It-säkkollen'!C310</t>
  </si>
  <si>
    <t>'It-säkkollen'!C311</t>
  </si>
  <si>
    <t>'It-säkkollen'!D310</t>
  </si>
  <si>
    <t>'It-säkkollen'!D311</t>
  </si>
  <si>
    <t>'It-säkkollen'!C318</t>
  </si>
  <si>
    <t>'It-säkkollen'!C319</t>
  </si>
  <si>
    <t>'It-säkkollen'!D318</t>
  </si>
  <si>
    <t>'It-säkkollen'!D319</t>
  </si>
  <si>
    <t>'It-säkkollen'!E318</t>
  </si>
  <si>
    <t>'It-säkkollen'!E319</t>
  </si>
  <si>
    <t>'It-säkkollen'!C320</t>
  </si>
  <si>
    <t>'It-säkkollen'!C321</t>
  </si>
  <si>
    <t>'It-säkkollen'!D320</t>
  </si>
  <si>
    <t>'It-säkkollen'!D321</t>
  </si>
  <si>
    <t>'It-säkkollen'!E137</t>
  </si>
  <si>
    <t>'It-säkkollen'!C137</t>
  </si>
  <si>
    <t>'It-säkkollen'!D137</t>
  </si>
  <si>
    <t>OM(OCH('It-säkkollen'!C137="x";ÄRTAL('It-säkkollen'!E137));1;0)</t>
  </si>
  <si>
    <t>'It-säkkollen'!E137&gt;=4</t>
  </si>
  <si>
    <t>'It-säkkollen'!E137&gt;=3</t>
  </si>
  <si>
    <t>'It-säkkollen'!E137&gt;=2</t>
  </si>
  <si>
    <t>OM(ÄRTAL('It-säkkollen'!E137);'It-säkkollen'!E137;0)</t>
  </si>
  <si>
    <t>'It-säkkollen'!E137&gt;=1</t>
  </si>
  <si>
    <t>ÄRTEXT('It-säkkollen'!E137)</t>
  </si>
  <si>
    <t>OM(OCH(E137&gt;=0;E137&lt;=5);1;0)</t>
  </si>
  <si>
    <t>'It-säkkollen'!C328</t>
  </si>
  <si>
    <t>'It-säkkollen'!C329</t>
  </si>
  <si>
    <t>'It-säkkollen'!D328</t>
  </si>
  <si>
    <t>'It-säkkollen'!D329</t>
  </si>
  <si>
    <t>'It-säkkollen'!E328</t>
  </si>
  <si>
    <t>'It-säkkollen'!E329</t>
  </si>
  <si>
    <t>'It-säkkollen'!C330</t>
  </si>
  <si>
    <t>'It-säkkollen'!C331</t>
  </si>
  <si>
    <t>'It-säkkollen'!D330</t>
  </si>
  <si>
    <t>'It-säkkollen'!D331</t>
  </si>
  <si>
    <t>'It-säkkollen'!C338</t>
  </si>
  <si>
    <t>'It-säkkollen'!C339</t>
  </si>
  <si>
    <t>'It-säkkollen'!D338</t>
  </si>
  <si>
    <t>'It-säkkollen'!D339</t>
  </si>
  <si>
    <t>'It-säkkollen'!E338</t>
  </si>
  <si>
    <t>'It-säkkollen'!E339</t>
  </si>
  <si>
    <t>'It-säkkollen'!C340</t>
  </si>
  <si>
    <t>'It-säkkollen'!C341</t>
  </si>
  <si>
    <t>'It-säkkollen'!D340</t>
  </si>
  <si>
    <t>'It-säkkollen'!D341</t>
  </si>
  <si>
    <t>'It-säkkollen'!C390</t>
  </si>
  <si>
    <t>'It-säkkollen'!C391</t>
  </si>
  <si>
    <t>'It-säkkollen'!D390</t>
  </si>
  <si>
    <t>'It-säkkollen'!D391</t>
  </si>
  <si>
    <t>'It-säkkollen'!E390</t>
  </si>
  <si>
    <t>'It-säkkollen'!E391</t>
  </si>
  <si>
    <t>'It-säkkollen'!C392</t>
  </si>
  <si>
    <t>'It-säkkollen'!C393</t>
  </si>
  <si>
    <t>'It-säkkollen'!E151</t>
  </si>
  <si>
    <t>'It-säkkollen'!C151</t>
  </si>
  <si>
    <t>'It-säkkollen'!D151</t>
  </si>
  <si>
    <t>OM(OCH('It-säkkollen'!C151="x";ÄRTAL('It-säkkollen'!E151));1;0)</t>
  </si>
  <si>
    <t>'It-säkkollen'!E151&gt;=4</t>
  </si>
  <si>
    <t>'It-säkkollen'!E151&gt;=3</t>
  </si>
  <si>
    <t>'It-säkkollen'!E151&gt;=2</t>
  </si>
  <si>
    <t>OM(ÄRTAL('It-säkkollen'!E151);'It-säkkollen'!E151;0)</t>
  </si>
  <si>
    <t>'It-säkkollen'!E151&gt;=1</t>
  </si>
  <si>
    <t>ÄRTEXT('It-säkkollen'!E151)</t>
  </si>
  <si>
    <t>OM(OCH(E151&gt;=0;E151&lt;=5);1;0)</t>
  </si>
  <si>
    <t>'It-säkkollen'!D392</t>
  </si>
  <si>
    <t>'It-säkkollen'!D393</t>
  </si>
  <si>
    <t>'It-säkkollen'!C400</t>
  </si>
  <si>
    <t>'It-säkkollen'!C401</t>
  </si>
  <si>
    <t>'It-säkkollen'!D400</t>
  </si>
  <si>
    <t>'It-säkkollen'!D401</t>
  </si>
  <si>
    <t>'It-säkkollen'!E400</t>
  </si>
  <si>
    <t>'It-säkkollen'!E401</t>
  </si>
  <si>
    <t>'It-säkkollen'!C402</t>
  </si>
  <si>
    <t>'It-säkkollen'!C403</t>
  </si>
  <si>
    <t>'It-säkkollen'!D402</t>
  </si>
  <si>
    <t>'It-säkkollen'!D403</t>
  </si>
  <si>
    <t>'It-säkkollen'!C349</t>
  </si>
  <si>
    <t>'It-säkkollen'!C350</t>
  </si>
  <si>
    <t>'It-säkkollen'!D349</t>
  </si>
  <si>
    <t>'It-säkkollen'!D350</t>
  </si>
  <si>
    <t>'It-säkkollen'!E349</t>
  </si>
  <si>
    <t>'It-säkkollen'!E350</t>
  </si>
  <si>
    <t>'It-säkkollen'!C351</t>
  </si>
  <si>
    <t>'It-säkkollen'!C352</t>
  </si>
  <si>
    <t>'It-säkkollen'!D351</t>
  </si>
  <si>
    <t>'It-säkkollen'!D352</t>
  </si>
  <si>
    <t>'It-säkkollen'!C359</t>
  </si>
  <si>
    <t>'It-säkkollen'!C360</t>
  </si>
  <si>
    <t>'It-säkkollen'!D359</t>
  </si>
  <si>
    <t>'It-säkkollen'!D360</t>
  </si>
  <si>
    <t>'It-säkkollen'!E359</t>
  </si>
  <si>
    <t>'It-säkkollen'!E360</t>
  </si>
  <si>
    <t>'It-säkkollen'!C361</t>
  </si>
  <si>
    <t>'It-säkkollen'!C362</t>
  </si>
  <si>
    <t>'It-säkkollen'!E166</t>
  </si>
  <si>
    <t>'It-säkkollen'!C166</t>
  </si>
  <si>
    <t>'It-säkkollen'!D166</t>
  </si>
  <si>
    <t>OM(OCH('It-säkkollen'!C166="x";ÄRTAL('It-säkkollen'!E166));1;0)</t>
  </si>
  <si>
    <t>'It-säkkollen'!E166&gt;=4</t>
  </si>
  <si>
    <t>'It-säkkollen'!E166&gt;=3</t>
  </si>
  <si>
    <t>'It-säkkollen'!E166&gt;=2</t>
  </si>
  <si>
    <t>OM(ÄRTAL('It-säkkollen'!E166);'It-säkkollen'!E166;0)</t>
  </si>
  <si>
    <t>'It-säkkollen'!E166&gt;=1</t>
  </si>
  <si>
    <t>ÄRTEXT('It-säkkollen'!E166)</t>
  </si>
  <si>
    <t>OM(OCH(E166&gt;=0;E166&lt;=5);1;0)</t>
  </si>
  <si>
    <t>'It-säkkollen'!D361</t>
  </si>
  <si>
    <t>'It-säkkollen'!D362</t>
  </si>
  <si>
    <t>'It-säkkollen'!C369</t>
  </si>
  <si>
    <t>'It-säkkollen'!C370</t>
  </si>
  <si>
    <t>'It-säkkollen'!D369</t>
  </si>
  <si>
    <t>'It-säkkollen'!D370</t>
  </si>
  <si>
    <t>'It-säkkollen'!E369</t>
  </si>
  <si>
    <t>'It-säkkollen'!E370</t>
  </si>
  <si>
    <t>'It-säkkollen'!C371</t>
  </si>
  <si>
    <t>'It-säkkollen'!C372</t>
  </si>
  <si>
    <t>'It-säkkollen'!D371</t>
  </si>
  <si>
    <t>'It-säkkollen'!D372</t>
  </si>
  <si>
    <t>'It-säkkollen'!C380</t>
  </si>
  <si>
    <t>'It-säkkollen'!C381</t>
  </si>
  <si>
    <t>'It-säkkollen'!D380</t>
  </si>
  <si>
    <t>'It-säkkollen'!D381</t>
  </si>
  <si>
    <t>'It-säkkollen'!E380</t>
  </si>
  <si>
    <t>'It-säkkollen'!E381</t>
  </si>
  <si>
    <t>'It-säkkollen'!C382</t>
  </si>
  <si>
    <t>'It-säkkollen'!C383</t>
  </si>
  <si>
    <t>'It-säkkollen'!D382</t>
  </si>
  <si>
    <t>'It-säkkollen'!D383</t>
  </si>
  <si>
    <t>'It-säkkollen'!C411</t>
  </si>
  <si>
    <t>'It-säkkollen'!C412</t>
  </si>
  <si>
    <t>'It-säkkollen'!D411</t>
  </si>
  <si>
    <t>'It-säkkollen'!D412</t>
  </si>
  <si>
    <t>'It-säkkollen'!E411</t>
  </si>
  <si>
    <t>'It-säkkollen'!E412</t>
  </si>
  <si>
    <t>'It-säkkollen'!E180</t>
  </si>
  <si>
    <t>'It-säkkollen'!C180</t>
  </si>
  <si>
    <t>'It-säkkollen'!D180</t>
  </si>
  <si>
    <t>OM(OCH('It-säkkollen'!C180="x";ÄRTAL('It-säkkollen'!E180));1;0)</t>
  </si>
  <si>
    <t>'It-säkkollen'!E180&gt;=4</t>
  </si>
  <si>
    <t>'It-säkkollen'!E180&gt;=3</t>
  </si>
  <si>
    <t>'It-säkkollen'!E180&gt;=2</t>
  </si>
  <si>
    <t>OM(ÄRTAL('It-säkkollen'!E180);'It-säkkollen'!E180;0)</t>
  </si>
  <si>
    <t>'It-säkkollen'!E180&gt;=1</t>
  </si>
  <si>
    <t>ÄRTEXT('It-säkkollen'!E180)</t>
  </si>
  <si>
    <t>OM(OCH(E180&gt;=0;E180&lt;=5);1;0)</t>
  </si>
  <si>
    <t>'It-säkkollen'!C413</t>
  </si>
  <si>
    <t>'It-säkkollen'!C414</t>
  </si>
  <si>
    <t>'It-säkkollen'!D413</t>
  </si>
  <si>
    <t>'It-säkkollen'!D414</t>
  </si>
  <si>
    <t>'It-säkkollen'!C422</t>
  </si>
  <si>
    <t>'It-säkkollen'!C423</t>
  </si>
  <si>
    <t>'It-säkkollen'!D422</t>
  </si>
  <si>
    <t>'It-säkkollen'!D423</t>
  </si>
  <si>
    <t>'It-säkkollen'!E422</t>
  </si>
  <si>
    <t>'It-säkkollen'!E423</t>
  </si>
  <si>
    <t>'It-säkkollen'!C424</t>
  </si>
  <si>
    <t>'It-säkkollen'!C425</t>
  </si>
  <si>
    <t>'It-säkkollen'!D424</t>
  </si>
  <si>
    <t>'It-säkkollen'!D425</t>
  </si>
  <si>
    <t>'It-säkkollen'!C459</t>
  </si>
  <si>
    <t>'It-säkkollen'!C460</t>
  </si>
  <si>
    <t>'It-säkkollen'!D459</t>
  </si>
  <si>
    <t>'It-säkkollen'!D460</t>
  </si>
  <si>
    <t>'It-säkkollen'!E459</t>
  </si>
  <si>
    <t>'It-säkkollen'!E460</t>
  </si>
  <si>
    <t>'It-säkkollen'!C461</t>
  </si>
  <si>
    <t>'It-säkkollen'!C462</t>
  </si>
  <si>
    <t>'It-säkkollen'!D461</t>
  </si>
  <si>
    <t>'It-säkkollen'!D462</t>
  </si>
  <si>
    <t>'It-säkkollen'!C568</t>
  </si>
  <si>
    <t>'It-säkkollen'!C569</t>
  </si>
  <si>
    <t>'It-säkkollen'!D568</t>
  </si>
  <si>
    <t>'It-säkkollen'!D569</t>
  </si>
  <si>
    <t>'It-säkkollen'!E194</t>
  </si>
  <si>
    <t>'It-säkkollen'!C194</t>
  </si>
  <si>
    <t>'It-säkkollen'!D194</t>
  </si>
  <si>
    <t>OM(OCH('It-säkkollen'!C194="x";ÄRTAL('It-säkkollen'!E194));1;0)</t>
  </si>
  <si>
    <t>'It-säkkollen'!E194&gt;=4</t>
  </si>
  <si>
    <t>'It-säkkollen'!E194&gt;=3</t>
  </si>
  <si>
    <t>'It-säkkollen'!E194&gt;=2</t>
  </si>
  <si>
    <t>OM(ÄRTAL('It-säkkollen'!E194);'It-säkkollen'!E194;0)</t>
  </si>
  <si>
    <t>'It-säkkollen'!E194&gt;=1</t>
  </si>
  <si>
    <t>ÄRTEXT('It-säkkollen'!E194)</t>
  </si>
  <si>
    <t>OM(OCH(E194&gt;=0;E194&lt;=5);1;0)</t>
  </si>
  <si>
    <t>'It-säkkollen'!E568</t>
  </si>
  <si>
    <t>'It-säkkollen'!E569</t>
  </si>
  <si>
    <t>'It-säkkollen'!C570</t>
  </si>
  <si>
    <t>'It-säkkollen'!C571</t>
  </si>
  <si>
    <t>'It-säkkollen'!D570</t>
  </si>
  <si>
    <t>'It-säkkollen'!D571</t>
  </si>
  <si>
    <t>'It-säkkollen'!C471</t>
  </si>
  <si>
    <t>'It-säkkollen'!C472</t>
  </si>
  <si>
    <t>'It-säkkollen'!D471</t>
  </si>
  <si>
    <t>'It-säkkollen'!D472</t>
  </si>
  <si>
    <t>'It-säkkollen'!E471</t>
  </si>
  <si>
    <t>'It-säkkollen'!E472</t>
  </si>
  <si>
    <t>'It-säkkollen'!C473</t>
  </si>
  <si>
    <t>'It-säkkollen'!C474</t>
  </si>
  <si>
    <t>'It-säkkollen'!D473</t>
  </si>
  <si>
    <t>'It-säkkollen'!D474</t>
  </si>
  <si>
    <t>'It-säkkollen'!C483</t>
  </si>
  <si>
    <t>'It-säkkollen'!C484</t>
  </si>
  <si>
    <t>'It-säkkollen'!D483</t>
  </si>
  <si>
    <t>'It-säkkollen'!D484</t>
  </si>
  <si>
    <t>'It-säkkollen'!E483</t>
  </si>
  <si>
    <t>'It-säkkollen'!E484</t>
  </si>
  <si>
    <t>'It-säkkollen'!C485</t>
  </si>
  <si>
    <t>'It-säkkollen'!C486</t>
  </si>
  <si>
    <t>'It-säkkollen'!D485</t>
  </si>
  <si>
    <t>'It-säkkollen'!D486</t>
  </si>
  <si>
    <t>'It-säkkollen'!C556</t>
  </si>
  <si>
    <t>'It-säkkollen'!C557</t>
  </si>
  <si>
    <t>'It-säkkollen'!E208</t>
  </si>
  <si>
    <t>'It-säkkollen'!C208</t>
  </si>
  <si>
    <t>'It-säkkollen'!D208</t>
  </si>
  <si>
    <t>OM(OCH('It-säkkollen'!C208="x";ÄRTAL('It-säkkollen'!E208));1;0)</t>
  </si>
  <si>
    <t>'It-säkkollen'!E208&gt;=4</t>
  </si>
  <si>
    <t>'It-säkkollen'!E208&gt;=3</t>
  </si>
  <si>
    <t>'It-säkkollen'!E208&gt;=2</t>
  </si>
  <si>
    <t>OM(ÄRTAL('It-säkkollen'!E208);'It-säkkollen'!E208;0)</t>
  </si>
  <si>
    <t>'It-säkkollen'!E208&gt;=1</t>
  </si>
  <si>
    <t>ÄRTEXT('It-säkkollen'!E208)</t>
  </si>
  <si>
    <t>OM(OCH(E208&gt;=0;E208&lt;=5);1;0)</t>
  </si>
  <si>
    <t>'It-säkkollen'!D556</t>
  </si>
  <si>
    <t>'It-säkkollen'!D557</t>
  </si>
  <si>
    <t>'It-säkkollen'!E556</t>
  </si>
  <si>
    <t>'It-säkkollen'!E557</t>
  </si>
  <si>
    <t>'It-säkkollen'!C558</t>
  </si>
  <si>
    <t>'It-säkkollen'!C559</t>
  </si>
  <si>
    <t>'It-säkkollen'!D558</t>
  </si>
  <si>
    <t>'It-säkkollen'!D559</t>
  </si>
  <si>
    <t>'It-säkkollen'!C580</t>
  </si>
  <si>
    <t>'It-säkkollen'!C581</t>
  </si>
  <si>
    <t>'It-säkkollen'!D580</t>
  </si>
  <si>
    <t>'It-säkkollen'!D581</t>
  </si>
  <si>
    <t>'It-säkkollen'!E580</t>
  </si>
  <si>
    <t>'It-säkkollen'!E581</t>
  </si>
  <si>
    <t>'It-säkkollen'!C582</t>
  </si>
  <si>
    <t>'It-säkkollen'!C583</t>
  </si>
  <si>
    <t>'It-säkkollen'!D582</t>
  </si>
  <si>
    <t>'It-säkkollen'!D583</t>
  </si>
  <si>
    <t>'It-säkkollen'!E222</t>
  </si>
  <si>
    <t>'It-säkkollen'!C222</t>
  </si>
  <si>
    <t>'It-säkkollen'!D222</t>
  </si>
  <si>
    <t>OM(OCH('It-säkkollen'!C222="x";ÄRTAL('It-säkkollen'!E222));1;0)</t>
  </si>
  <si>
    <t>'It-säkkollen'!E222&gt;=4</t>
  </si>
  <si>
    <t>'It-säkkollen'!E222&gt;=3</t>
  </si>
  <si>
    <t>'It-säkkollen'!E222&gt;=2</t>
  </si>
  <si>
    <t>OM(ÄRTAL('It-säkkollen'!E222);'It-säkkollen'!E222;0)</t>
  </si>
  <si>
    <t>'It-säkkollen'!E222&gt;=1</t>
  </si>
  <si>
    <t>ÄRTEXT('It-säkkollen'!E222)</t>
  </si>
  <si>
    <t>OM(OCH(E222&gt;=0;E222&lt;=5);1;0)</t>
  </si>
  <si>
    <t>'It-säkkollen'!C496</t>
  </si>
  <si>
    <t>'It-säkkollen'!C497</t>
  </si>
  <si>
    <t>'It-säkkollen'!D496</t>
  </si>
  <si>
    <t>'It-säkkollen'!D497</t>
  </si>
  <si>
    <t>'It-säkkollen'!E496</t>
  </si>
  <si>
    <t>'It-säkkollen'!E497</t>
  </si>
  <si>
    <t>'It-säkkollen'!C498</t>
  </si>
  <si>
    <t>'It-säkkollen'!C499</t>
  </si>
  <si>
    <t>'It-säkkollen'!D498</t>
  </si>
  <si>
    <t>'It-säkkollen'!D499</t>
  </si>
  <si>
    <t>'It-säkkollen'!C508</t>
  </si>
  <si>
    <t>'It-säkkollen'!C509</t>
  </si>
  <si>
    <t>'It-säkkollen'!D508</t>
  </si>
  <si>
    <t>'It-säkkollen'!D509</t>
  </si>
  <si>
    <t>'It-säkkollen'!E508</t>
  </si>
  <si>
    <t>'It-säkkollen'!E509</t>
  </si>
  <si>
    <t>'It-säkkollen'!C510</t>
  </si>
  <si>
    <t>'It-säkkollen'!C511</t>
  </si>
  <si>
    <t>'It-säkkollen'!D510</t>
  </si>
  <si>
    <t>'It-säkkollen'!D511</t>
  </si>
  <si>
    <t>'It-säkkollen'!C520</t>
  </si>
  <si>
    <t>'It-säkkollen'!C521</t>
  </si>
  <si>
    <t>'It-säkkollen'!D520</t>
  </si>
  <si>
    <t>'It-säkkollen'!D521</t>
  </si>
  <si>
    <t>'It-säkkollen'!E520</t>
  </si>
  <si>
    <t>'It-säkkollen'!E521</t>
  </si>
  <si>
    <t>'It-säkkollen'!C522</t>
  </si>
  <si>
    <t>'It-säkkollen'!C523</t>
  </si>
  <si>
    <t>'It-säkkollen'!E236</t>
  </si>
  <si>
    <t>'It-säkkollen'!C236</t>
  </si>
  <si>
    <t>'It-säkkollen'!D236</t>
  </si>
  <si>
    <t>OM(OCH('It-säkkollen'!C236="x";ÄRTAL('It-säkkollen'!E236));1;0)</t>
  </si>
  <si>
    <t>'It-säkkollen'!E236&gt;=4</t>
  </si>
  <si>
    <t>'It-säkkollen'!E236&gt;=3</t>
  </si>
  <si>
    <t>'It-säkkollen'!E236&gt;=2</t>
  </si>
  <si>
    <t>OM(ÄRTAL('It-säkkollen'!E236);'It-säkkollen'!E236;0)</t>
  </si>
  <si>
    <t>'It-säkkollen'!E236&gt;=1</t>
  </si>
  <si>
    <t>ÄRTEXT('It-säkkollen'!E236)</t>
  </si>
  <si>
    <t>OM(OCH(E236&gt;=0;E236&lt;=5);1;0)</t>
  </si>
  <si>
    <t>'It-säkkollen'!D522</t>
  </si>
  <si>
    <t>'It-säkkollen'!D523</t>
  </si>
  <si>
    <t>'It-säkkollen'!C532</t>
  </si>
  <si>
    <t>'It-säkkollen'!C533</t>
  </si>
  <si>
    <t>'It-säkkollen'!D532</t>
  </si>
  <si>
    <t>'It-säkkollen'!D533</t>
  </si>
  <si>
    <t>'It-säkkollen'!E532</t>
  </si>
  <si>
    <t>'It-säkkollen'!E533</t>
  </si>
  <si>
    <t>'It-säkkollen'!C534</t>
  </si>
  <si>
    <t>'It-säkkollen'!C535</t>
  </si>
  <si>
    <t>'It-säkkollen'!D534</t>
  </si>
  <si>
    <t>'It-säkkollen'!D535</t>
  </si>
  <si>
    <t>'It-säkkollen'!C544</t>
  </si>
  <si>
    <t>'It-säkkollen'!C545</t>
  </si>
  <si>
    <t>'It-säkkollen'!D544</t>
  </si>
  <si>
    <t>'It-säkkollen'!D545</t>
  </si>
  <si>
    <t>'It-säkkollen'!E544</t>
  </si>
  <si>
    <t>'It-säkkollen'!E545</t>
  </si>
  <si>
    <t>'It-säkkollen'!C546</t>
  </si>
  <si>
    <t>'It-säkkollen'!C547</t>
  </si>
  <si>
    <t>'It-säkkollen'!D546</t>
  </si>
  <si>
    <t>'It-säkkollen'!D547</t>
  </si>
  <si>
    <t>'It-säkkollen'!C593</t>
  </si>
  <si>
    <t>'It-säkkollen'!C594</t>
  </si>
  <si>
    <t>'It-säkkollen'!D593</t>
  </si>
  <si>
    <t>'It-säkkollen'!D594</t>
  </si>
  <si>
    <t>'It-säkkollen'!E593</t>
  </si>
  <si>
    <t>'It-säkkollen'!E594</t>
  </si>
  <si>
    <t>'It-säkkollen'!E250</t>
  </si>
  <si>
    <t>'It-säkkollen'!C250</t>
  </si>
  <si>
    <t>'It-säkkollen'!D250</t>
  </si>
  <si>
    <t>OM(OCH('It-säkkollen'!C250="x";ÄRTAL('It-säkkollen'!E250));1;0)</t>
  </si>
  <si>
    <t>'It-säkkollen'!E250&gt;=4</t>
  </si>
  <si>
    <t>'It-säkkollen'!E250&gt;=3</t>
  </si>
  <si>
    <t>'It-säkkollen'!E250&gt;=2</t>
  </si>
  <si>
    <t>OM(ÄRTAL('It-säkkollen'!E250);'It-säkkollen'!E250;0)</t>
  </si>
  <si>
    <t>'It-säkkollen'!E250&gt;=1</t>
  </si>
  <si>
    <t>ÄRTEXT('It-säkkollen'!E250)</t>
  </si>
  <si>
    <t>OM(OCH(E250&gt;=0;E250&lt;=5);1;0)</t>
  </si>
  <si>
    <t>'It-säkkollen'!C595</t>
  </si>
  <si>
    <t>'It-säkkollen'!C596</t>
  </si>
  <si>
    <t>'It-säkkollen'!D595</t>
  </si>
  <si>
    <t>'It-säkkollen'!D596</t>
  </si>
  <si>
    <t>'It-säkkollen'!C606</t>
  </si>
  <si>
    <t>'It-säkkollen'!C607</t>
  </si>
  <si>
    <t>'It-säkkollen'!D606</t>
  </si>
  <si>
    <t>'It-säkkollen'!D607</t>
  </si>
  <si>
    <t>'It-säkkollen'!E606</t>
  </si>
  <si>
    <t>'It-säkkollen'!E607</t>
  </si>
  <si>
    <t>'It-säkkollen'!C608</t>
  </si>
  <si>
    <t>'It-säkkollen'!C609</t>
  </si>
  <si>
    <t>'It-säkkollen'!D608</t>
  </si>
  <si>
    <t>'It-säkkollen'!D609</t>
  </si>
  <si>
    <t>'It-säkkollen'!C618</t>
  </si>
  <si>
    <t>'It-säkkollen'!C619</t>
  </si>
  <si>
    <t>'It-säkkollen'!D618</t>
  </si>
  <si>
    <t>'It-säkkollen'!D619</t>
  </si>
  <si>
    <t>'It-säkkollen'!E618</t>
  </si>
  <si>
    <t>'It-säkkollen'!E619</t>
  </si>
  <si>
    <t>'It-säkkollen'!C620</t>
  </si>
  <si>
    <t>'It-säkkollen'!C621</t>
  </si>
  <si>
    <t>'It-säkkollen'!D620</t>
  </si>
  <si>
    <t>'It-säkkollen'!D621</t>
  </si>
  <si>
    <t>'It-säkkollen'!C630</t>
  </si>
  <si>
    <t>'It-säkkollen'!C631</t>
  </si>
  <si>
    <t>'It-säkkollen'!D630</t>
  </si>
  <si>
    <t>'It-säkkollen'!D631</t>
  </si>
  <si>
    <t>'It-säkkollen'!E630</t>
  </si>
  <si>
    <t>'It-säkkollen'!E631</t>
  </si>
  <si>
    <t>'It-säkkollen'!E265</t>
  </si>
  <si>
    <t>'It-säkkollen'!C265</t>
  </si>
  <si>
    <t>'It-säkkollen'!D265</t>
  </si>
  <si>
    <t>OM(OCH('It-säkkollen'!C265="x";ÄRTAL('It-säkkollen'!E265));1;0)</t>
  </si>
  <si>
    <t>'It-säkkollen'!E265&gt;=4</t>
  </si>
  <si>
    <t>'It-säkkollen'!E265&gt;=3</t>
  </si>
  <si>
    <t>'It-säkkollen'!E265&gt;=2</t>
  </si>
  <si>
    <t>OM(ÄRTAL('It-säkkollen'!E265);'It-säkkollen'!E265;0)</t>
  </si>
  <si>
    <t>'It-säkkollen'!E265&gt;=1</t>
  </si>
  <si>
    <t>ÄRTEXT('It-säkkollen'!E265)</t>
  </si>
  <si>
    <t>OM(OCH(E265&gt;=0;E265&lt;=5);1;0)</t>
  </si>
  <si>
    <t>'It-säkkollen'!C632</t>
  </si>
  <si>
    <t>'It-säkkollen'!C633</t>
  </si>
  <si>
    <t>'It-säkkollen'!D632</t>
  </si>
  <si>
    <t>'It-säkkollen'!D633</t>
  </si>
  <si>
    <t>'It-säkkollen'!C661</t>
  </si>
  <si>
    <t>'It-säkkollen'!C662</t>
  </si>
  <si>
    <t>'It-säkkollen'!D661</t>
  </si>
  <si>
    <t>'It-säkkollen'!D662</t>
  </si>
  <si>
    <t>'It-säkkollen'!E661</t>
  </si>
  <si>
    <t>'It-säkkollen'!E662</t>
  </si>
  <si>
    <t>'It-säkkollen'!C663</t>
  </si>
  <si>
    <t>'It-säkkollen'!C664</t>
  </si>
  <si>
    <t>'It-säkkollen'!D663</t>
  </si>
  <si>
    <t>'It-säkkollen'!D664</t>
  </si>
  <si>
    <t>'It-säkkollen'!C671</t>
  </si>
  <si>
    <t>'It-säkkollen'!C672</t>
  </si>
  <si>
    <t>'It-säkkollen'!D671</t>
  </si>
  <si>
    <t>'It-säkkollen'!D672</t>
  </si>
  <si>
    <t>'It-säkkollen'!E671</t>
  </si>
  <si>
    <t>'It-säkkollen'!E672</t>
  </si>
  <si>
    <t>'It-säkkollen'!C673</t>
  </si>
  <si>
    <t>'It-säkkollen'!C674</t>
  </si>
  <si>
    <t>'It-säkkollen'!D673</t>
  </si>
  <si>
    <t>'It-säkkollen'!D674</t>
  </si>
  <si>
    <t>'It-säkkollen'!E277</t>
  </si>
  <si>
    <t>'It-säkkollen'!C277</t>
  </si>
  <si>
    <t>'It-säkkollen'!D277</t>
  </si>
  <si>
    <t>OM(OCH('It-säkkollen'!C277="x";ÄRTAL('It-säkkollen'!E277));1;0)</t>
  </si>
  <si>
    <t>'It-säkkollen'!E277&gt;=4</t>
  </si>
  <si>
    <t>'It-säkkollen'!E277&gt;=3</t>
  </si>
  <si>
    <t>'It-säkkollen'!E277&gt;=2</t>
  </si>
  <si>
    <t>OM(ÄRTAL('It-säkkollen'!E277);'It-säkkollen'!E277;0)</t>
  </si>
  <si>
    <t>'It-säkkollen'!E277&gt;=1</t>
  </si>
  <si>
    <t>ÄRTEXT('It-säkkollen'!E277)</t>
  </si>
  <si>
    <t>OM(OCH(E277&gt;=0;E277&lt;=5);1;0)</t>
  </si>
  <si>
    <t>'It-säkkollen'!E292</t>
  </si>
  <si>
    <t>'It-säkkollen'!C292</t>
  </si>
  <si>
    <t>'It-säkkollen'!D292</t>
  </si>
  <si>
    <t>'It-säkkollen'!B284</t>
  </si>
  <si>
    <t>OM(OCH('It-säkkollen'!C292="x";ÄRTAL('It-säkkollen'!E292));1;0)</t>
  </si>
  <si>
    <t>'It-säkkollen'!E292&gt;=4</t>
  </si>
  <si>
    <t>'It-säkkollen'!E292&gt;=3</t>
  </si>
  <si>
    <t>'It-säkkollen'!E292&gt;=2</t>
  </si>
  <si>
    <t>OM(ÄRTAL('It-säkkollen'!E292);'It-säkkollen'!E292;0)</t>
  </si>
  <si>
    <t>'It-säkkollen'!E292&gt;=1</t>
  </si>
  <si>
    <t>ÄRTEXT('It-säkkollen'!E292)</t>
  </si>
  <si>
    <t>OM(OCH(E292&gt;=0;E292&lt;=5);1;0)</t>
  </si>
  <si>
    <t>'It-säkkollen'!E303</t>
  </si>
  <si>
    <t>'It-säkkollen'!C303</t>
  </si>
  <si>
    <t>'It-säkkollen'!D303</t>
  </si>
  <si>
    <t>'It-säkkollen'!B295</t>
  </si>
  <si>
    <t>OM(OCH('It-säkkollen'!C303="x";ÄRTAL('It-säkkollen'!E303));1;0)</t>
  </si>
  <si>
    <t>'It-säkkollen'!E303&gt;=4</t>
  </si>
  <si>
    <t>'It-säkkollen'!E303&gt;=3</t>
  </si>
  <si>
    <t>'It-säkkollen'!E303&gt;=2</t>
  </si>
  <si>
    <t>OM(ÄRTAL('It-säkkollen'!E303);'It-säkkollen'!E303;0)</t>
  </si>
  <si>
    <t>'It-säkkollen'!E303&gt;=1</t>
  </si>
  <si>
    <t>ÄRTEXT('It-säkkollen'!E303)</t>
  </si>
  <si>
    <t>OM(OCH(E303&gt;=0;E303&lt;=5);1;0)</t>
  </si>
  <si>
    <t>'It-säkkollen'!E313</t>
  </si>
  <si>
    <t>'It-säkkollen'!C313</t>
  </si>
  <si>
    <t>'It-säkkollen'!D313</t>
  </si>
  <si>
    <t>'It-säkkollen'!B305</t>
  </si>
  <si>
    <t>OM(OCH('It-säkkollen'!C313="x";ÄRTAL('It-säkkollen'!E313));1;0)</t>
  </si>
  <si>
    <t>'It-säkkollen'!E313&gt;=4</t>
  </si>
  <si>
    <t>'It-säkkollen'!E313&gt;=3</t>
  </si>
  <si>
    <t>'It-säkkollen'!E313&gt;=2</t>
  </si>
  <si>
    <t>OM(ÄRTAL('It-säkkollen'!E313);'It-säkkollen'!E313;0)</t>
  </si>
  <si>
    <t>'It-säkkollen'!E313&gt;=1</t>
  </si>
  <si>
    <t>ÄRTEXT('It-säkkollen'!E313)</t>
  </si>
  <si>
    <t>OM(OCH(E313&gt;=0;E313&lt;=5);1;0)</t>
  </si>
  <si>
    <t>'It-säkkollen'!E323</t>
  </si>
  <si>
    <t>'It-säkkollen'!C323</t>
  </si>
  <si>
    <t>'It-säkkollen'!D323</t>
  </si>
  <si>
    <t>'It-säkkollen'!B315</t>
  </si>
  <si>
    <t>OM(OCH('It-säkkollen'!C323="x";ÄRTAL('It-säkkollen'!E323));1;0)</t>
  </si>
  <si>
    <t>'It-säkkollen'!E323&gt;=4</t>
  </si>
  <si>
    <t>'It-säkkollen'!E323&gt;=3</t>
  </si>
  <si>
    <t>'It-säkkollen'!E323&gt;=2</t>
  </si>
  <si>
    <t>OM(ÄRTAL('It-säkkollen'!E323);'It-säkkollen'!E323;0)</t>
  </si>
  <si>
    <t>'It-säkkollen'!E323&gt;=1</t>
  </si>
  <si>
    <t>ÄRTEXT('It-säkkollen'!E323)</t>
  </si>
  <si>
    <t>OM(OCH(E323&gt;=0;E323&lt;=5);1;0)</t>
  </si>
  <si>
    <t>'It-säkkollen'!E333</t>
  </si>
  <si>
    <t>'It-säkkollen'!C333</t>
  </si>
  <si>
    <t>'It-säkkollen'!D333</t>
  </si>
  <si>
    <t>'It-säkkollen'!B325</t>
  </si>
  <si>
    <t>OM(OCH('It-säkkollen'!C333="x";ÄRTAL('It-säkkollen'!E333));1;0)</t>
  </si>
  <si>
    <t>'It-säkkollen'!E333&gt;=4</t>
  </si>
  <si>
    <t>'It-säkkollen'!E333&gt;=3</t>
  </si>
  <si>
    <t>'It-säkkollen'!E333&gt;=2</t>
  </si>
  <si>
    <t>OM(ÄRTAL('It-säkkollen'!E333);'It-säkkollen'!E333;0)</t>
  </si>
  <si>
    <t>'It-säkkollen'!E333&gt;=1</t>
  </si>
  <si>
    <t>ÄRTEXT('It-säkkollen'!E333)</t>
  </si>
  <si>
    <t>OM(OCH(E333&gt;=0;E333&lt;=5);1;0)</t>
  </si>
  <si>
    <t>'It-säkkollen'!E343</t>
  </si>
  <si>
    <t>'It-säkkollen'!C343</t>
  </si>
  <si>
    <t>'It-säkkollen'!D343</t>
  </si>
  <si>
    <t>'It-säkkollen'!B335</t>
  </si>
  <si>
    <t>OM(OCH('It-säkkollen'!C343="x";ÄRTAL('It-säkkollen'!E343));1;0)</t>
  </si>
  <si>
    <t>'It-säkkollen'!E343&gt;=4</t>
  </si>
  <si>
    <t>'It-säkkollen'!E343&gt;=3</t>
  </si>
  <si>
    <t>'It-säkkollen'!E343&gt;=2</t>
  </si>
  <si>
    <t>OM(ÄRTAL('It-säkkollen'!E343);'It-säkkollen'!E343;0)</t>
  </si>
  <si>
    <t>'It-säkkollen'!E343&gt;=1</t>
  </si>
  <si>
    <t>ÄRTEXT('It-säkkollen'!E343)</t>
  </si>
  <si>
    <t>OM(OCH(E343&gt;=0;E343&lt;=5);1;0)</t>
  </si>
  <si>
    <t>'It-säkkollen'!E354</t>
  </si>
  <si>
    <t>'It-säkkollen'!C354</t>
  </si>
  <si>
    <t>'It-säkkollen'!D354</t>
  </si>
  <si>
    <t>'It-säkkollen'!B346</t>
  </si>
  <si>
    <t>OM(OCH('It-säkkollen'!C354="x";ÄRTAL('It-säkkollen'!E354));1;0)</t>
  </si>
  <si>
    <t>'It-säkkollen'!E354&gt;=4</t>
  </si>
  <si>
    <t>'It-säkkollen'!E354&gt;=3</t>
  </si>
  <si>
    <t>'It-säkkollen'!E354&gt;=2</t>
  </si>
  <si>
    <t>OM(ÄRTAL('It-säkkollen'!E354);'It-säkkollen'!E354;0)</t>
  </si>
  <si>
    <t>'It-säkkollen'!E354&gt;=1</t>
  </si>
  <si>
    <t>ÄRTEXT('It-säkkollen'!E354)</t>
  </si>
  <si>
    <t>OM(OCH(E354&gt;=0;E354&lt;=5);1;0)</t>
  </si>
  <si>
    <t>'It-säkkollen'!E364</t>
  </si>
  <si>
    <t>'It-säkkollen'!C364</t>
  </si>
  <si>
    <t>'It-säkkollen'!D364</t>
  </si>
  <si>
    <t>'It-säkkollen'!B356</t>
  </si>
  <si>
    <t>OM(OCH('It-säkkollen'!C364="x";ÄRTAL('It-säkkollen'!E364));1;0)</t>
  </si>
  <si>
    <t>'It-säkkollen'!E364&gt;=4</t>
  </si>
  <si>
    <t>'It-säkkollen'!E364&gt;=3</t>
  </si>
  <si>
    <t>'It-säkkollen'!E364&gt;=2</t>
  </si>
  <si>
    <t>OM(ÄRTAL('It-säkkollen'!E364);'It-säkkollen'!E364;0)</t>
  </si>
  <si>
    <t>'It-säkkollen'!E364&gt;=1</t>
  </si>
  <si>
    <t>ÄRTEXT('It-säkkollen'!E364)</t>
  </si>
  <si>
    <t>OM(OCH(E364&gt;=0;E364&lt;=5);1;0)</t>
  </si>
  <si>
    <t>'It-säkkollen'!E374</t>
  </si>
  <si>
    <t>'It-säkkollen'!C374</t>
  </si>
  <si>
    <t>'It-säkkollen'!D374</t>
  </si>
  <si>
    <t>'It-säkkollen'!B366</t>
  </si>
  <si>
    <t>OM(OCH('It-säkkollen'!C374="x";ÄRTAL('It-säkkollen'!E374));1;0)</t>
  </si>
  <si>
    <t>'It-säkkollen'!E374&gt;=4</t>
  </si>
  <si>
    <t>'It-säkkollen'!E374&gt;=3</t>
  </si>
  <si>
    <t>'It-säkkollen'!E374&gt;=2</t>
  </si>
  <si>
    <t>OM(ÄRTAL('It-säkkollen'!E374);'It-säkkollen'!E374;0)</t>
  </si>
  <si>
    <t>'It-säkkollen'!E374&gt;=1</t>
  </si>
  <si>
    <t>ÄRTEXT('It-säkkollen'!E374)</t>
  </si>
  <si>
    <t>OM(OCH(E374&gt;=0;E374&lt;=5);1;0)</t>
  </si>
  <si>
    <t>'It-säkkollen'!E385</t>
  </si>
  <si>
    <t>'It-säkkollen'!C385</t>
  </si>
  <si>
    <t>'It-säkkollen'!D385</t>
  </si>
  <si>
    <t>'It-säkkollen'!B377</t>
  </si>
  <si>
    <t>OM(OCH('It-säkkollen'!C385="x";ÄRTAL('It-säkkollen'!E385));1;0)</t>
  </si>
  <si>
    <t>'It-säkkollen'!E385&gt;=4</t>
  </si>
  <si>
    <t>'It-säkkollen'!E385&gt;=3</t>
  </si>
  <si>
    <t>'It-säkkollen'!E385&gt;=2</t>
  </si>
  <si>
    <t>OM(ÄRTAL('It-säkkollen'!E385);'It-säkkollen'!E385;0)</t>
  </si>
  <si>
    <t>'It-säkkollen'!E385&gt;=1</t>
  </si>
  <si>
    <t>ÄRTEXT('It-säkkollen'!E385)</t>
  </si>
  <si>
    <t>OM(OCH(E385&gt;=0;E385&lt;=5);1;0)</t>
  </si>
  <si>
    <t>'It-säkkollen'!E395</t>
  </si>
  <si>
    <t>'It-säkkollen'!C395</t>
  </si>
  <si>
    <t>'It-säkkollen'!D395</t>
  </si>
  <si>
    <t>'It-säkkollen'!B387</t>
  </si>
  <si>
    <t>OM(OCH('It-säkkollen'!C395="x";ÄRTAL('It-säkkollen'!E395));1;0)</t>
  </si>
  <si>
    <t>'It-säkkollen'!E395&gt;=4</t>
  </si>
  <si>
    <t>'It-säkkollen'!E395&gt;=3</t>
  </si>
  <si>
    <t>'It-säkkollen'!E395&gt;=2</t>
  </si>
  <si>
    <t>OM(ÄRTAL('It-säkkollen'!E395);'It-säkkollen'!E395;0)</t>
  </si>
  <si>
    <t>'It-säkkollen'!E395&gt;=1</t>
  </si>
  <si>
    <t>ÄRTEXT('It-säkkollen'!E395)</t>
  </si>
  <si>
    <t>OM(OCH(E395&gt;=0;E395&lt;=5);1;0)</t>
  </si>
  <si>
    <t>'It-säkkollen'!E405</t>
  </si>
  <si>
    <t>'It-säkkollen'!C405</t>
  </si>
  <si>
    <t>'It-säkkollen'!D405</t>
  </si>
  <si>
    <t>'It-säkkollen'!B397</t>
  </si>
  <si>
    <t>OM(OCH('It-säkkollen'!C405="x";ÄRTAL('It-säkkollen'!E405));1;0)</t>
  </si>
  <si>
    <t>'It-säkkollen'!E405&gt;=4</t>
  </si>
  <si>
    <t>'It-säkkollen'!E405&gt;=3</t>
  </si>
  <si>
    <t>'It-säkkollen'!E405&gt;=2</t>
  </si>
  <si>
    <t>OM(ÄRTAL('It-säkkollen'!E405);'It-säkkollen'!E405;0)</t>
  </si>
  <si>
    <t>'It-säkkollen'!E405&gt;=1</t>
  </si>
  <si>
    <t>ÄRTEXT('It-säkkollen'!E405)</t>
  </si>
  <si>
    <t>OM(OCH(E405&gt;=0;E405&lt;=5);1;0)</t>
  </si>
  <si>
    <t>'It-säkkollen'!E416</t>
  </si>
  <si>
    <t>'It-säkkollen'!C416</t>
  </si>
  <si>
    <t>'It-säkkollen'!D416</t>
  </si>
  <si>
    <t>'It-säkkollen'!B408</t>
  </si>
  <si>
    <t>OM(OCH('It-säkkollen'!C416="x";ÄRTAL('It-säkkollen'!E416));1;0)</t>
  </si>
  <si>
    <t>'It-säkkollen'!E416&gt;=4</t>
  </si>
  <si>
    <t>'It-säkkollen'!E416&gt;=3</t>
  </si>
  <si>
    <t>'It-säkkollen'!E416&gt;=2</t>
  </si>
  <si>
    <t>OM(ÄRTAL('It-säkkollen'!E416);'It-säkkollen'!E416;0)</t>
  </si>
  <si>
    <t>'It-säkkollen'!E416&gt;=1</t>
  </si>
  <si>
    <t>ÄRTEXT('It-säkkollen'!E416)</t>
  </si>
  <si>
    <t>OM(OCH(E416&gt;=0;E416&lt;=5);1;0)</t>
  </si>
  <si>
    <t>'It-säkkollen'!E427</t>
  </si>
  <si>
    <t>'It-säkkollen'!C427</t>
  </si>
  <si>
    <t>'It-säkkollen'!D427</t>
  </si>
  <si>
    <t>'It-säkkollen'!B419</t>
  </si>
  <si>
    <t>OM(OCH('It-säkkollen'!C427="x";ÄRTAL('It-säkkollen'!E427));1;0)</t>
  </si>
  <si>
    <t>'It-säkkollen'!E427&gt;=4</t>
  </si>
  <si>
    <t>'It-säkkollen'!E427&gt;=3</t>
  </si>
  <si>
    <t>'It-säkkollen'!E427&gt;=2</t>
  </si>
  <si>
    <t>OM(ÄRTAL('It-säkkollen'!E427);'It-säkkollen'!E427;0)</t>
  </si>
  <si>
    <t>'It-säkkollen'!E427&gt;=1</t>
  </si>
  <si>
    <t>ÄRTEXT('It-säkkollen'!E427)</t>
  </si>
  <si>
    <t>OM(OCH(E427&gt;=0;E427&lt;=5);1;0)</t>
  </si>
  <si>
    <t>'It-säkkollen'!E438</t>
  </si>
  <si>
    <t>'It-säkkollen'!C438</t>
  </si>
  <si>
    <t>'It-säkkollen'!D438</t>
  </si>
  <si>
    <t>'It-säkkollen'!B430</t>
  </si>
  <si>
    <t>OM(OCH('It-säkkollen'!C438="x";ÄRTAL('It-säkkollen'!E438));1;0)</t>
  </si>
  <si>
    <t>'It-säkkollen'!E438&gt;=4</t>
  </si>
  <si>
    <t>'It-säkkollen'!E438&gt;=3</t>
  </si>
  <si>
    <t>'It-säkkollen'!E438&gt;=2</t>
  </si>
  <si>
    <t>OM(ÄRTAL('It-säkkollen'!E438);'It-säkkollen'!E438;0)</t>
  </si>
  <si>
    <t>'It-säkkollen'!E438&gt;=1</t>
  </si>
  <si>
    <t>ÄRTEXT('It-säkkollen'!E438)</t>
  </si>
  <si>
    <t>OM(OCH(E438&gt;=0;E438&lt;=5);1;0)</t>
  </si>
  <si>
    <t>'It-säkkollen'!E449</t>
  </si>
  <si>
    <t>'It-säkkollen'!C449</t>
  </si>
  <si>
    <t>'It-säkkollen'!D449</t>
  </si>
  <si>
    <t>'It-säkkollen'!B441</t>
  </si>
  <si>
    <t>OM(OCH('It-säkkollen'!C449="x";ÄRTAL('It-säkkollen'!E449));1;0)</t>
  </si>
  <si>
    <t>'It-säkkollen'!E449&gt;=4</t>
  </si>
  <si>
    <t>'It-säkkollen'!E449&gt;=3</t>
  </si>
  <si>
    <t>'It-säkkollen'!E449&gt;=2</t>
  </si>
  <si>
    <t>OM(ÄRTAL('It-säkkollen'!E449);'It-säkkollen'!E449;0)</t>
  </si>
  <si>
    <t>'It-säkkollen'!E449&gt;=1</t>
  </si>
  <si>
    <t>ÄRTEXT('It-säkkollen'!E449)</t>
  </si>
  <si>
    <t>OM(OCH(E449&gt;=0;E449&lt;=5);1;0)</t>
  </si>
  <si>
    <t>'It-säkkollen'!E466</t>
  </si>
  <si>
    <t>'It-säkkollen'!C466</t>
  </si>
  <si>
    <t>'It-säkkollen'!D466</t>
  </si>
  <si>
    <t>'It-säkkollen'!B456</t>
  </si>
  <si>
    <t>OM(OCH('It-säkkollen'!C466="x";ÄRTAL('It-säkkollen'!E466));1;0)</t>
  </si>
  <si>
    <t>'It-säkkollen'!E466&gt;=4</t>
  </si>
  <si>
    <t>'It-säkkollen'!E466&gt;=3</t>
  </si>
  <si>
    <t>'It-säkkollen'!E466&gt;=2</t>
  </si>
  <si>
    <t>OM(ÄRTAL('It-säkkollen'!E466);'It-säkkollen'!E466;0)</t>
  </si>
  <si>
    <t>'It-säkkollen'!E466&gt;=1</t>
  </si>
  <si>
    <t>ÄRTEXT('It-säkkollen'!E466)</t>
  </si>
  <si>
    <t>OM(OCH(E466&gt;=0;E466&lt;=5);1;0)</t>
  </si>
  <si>
    <t>'It-säkkollen'!E478</t>
  </si>
  <si>
    <t>'It-säkkollen'!C478</t>
  </si>
  <si>
    <t>'It-säkkollen'!D478</t>
  </si>
  <si>
    <t>'It-säkkollen'!B468</t>
  </si>
  <si>
    <t>OM(OCH('It-säkkollen'!C478="x";ÄRTAL('It-säkkollen'!E478));1;0)</t>
  </si>
  <si>
    <t>'It-säkkollen'!E478&gt;=4</t>
  </si>
  <si>
    <t>'It-säkkollen'!E478&gt;=3</t>
  </si>
  <si>
    <t>'It-säkkollen'!E478&gt;=2</t>
  </si>
  <si>
    <t>OM(ÄRTAL('It-säkkollen'!E478);'It-säkkollen'!E478;0)</t>
  </si>
  <si>
    <t>'It-säkkollen'!E478&gt;=1</t>
  </si>
  <si>
    <t>ÄRTEXT('It-säkkollen'!E478)</t>
  </si>
  <si>
    <t>OM(OCH(E478&gt;=0;E478&lt;=5);1;0)</t>
  </si>
  <si>
    <t>'It-säkkollen'!E490</t>
  </si>
  <si>
    <t>'It-säkkollen'!C490</t>
  </si>
  <si>
    <t>'It-säkkollen'!D490</t>
  </si>
  <si>
    <t>'It-säkkollen'!B480</t>
  </si>
  <si>
    <t>OM(OCH('It-säkkollen'!C490="x";ÄRTAL('It-säkkollen'!E490));1;0)</t>
  </si>
  <si>
    <t>'It-säkkollen'!E490&gt;=4</t>
  </si>
  <si>
    <t>'It-säkkollen'!E490&gt;=3</t>
  </si>
  <si>
    <t>'It-säkkollen'!E490&gt;=2</t>
  </si>
  <si>
    <t>OM(ÄRTAL('It-säkkollen'!E490);'It-säkkollen'!E490;0)</t>
  </si>
  <si>
    <t>'It-säkkollen'!E490&gt;=1</t>
  </si>
  <si>
    <t>ÄRTEXT('It-säkkollen'!E490)</t>
  </si>
  <si>
    <t>OM(OCH(E490&gt;=0;E490&lt;=5);1;0)</t>
  </si>
  <si>
    <t>'It-säkkollen'!E503</t>
  </si>
  <si>
    <t>'It-säkkollen'!C503</t>
  </si>
  <si>
    <t>'It-säkkollen'!D503</t>
  </si>
  <si>
    <t>'It-säkkollen'!B493</t>
  </si>
  <si>
    <t>OM(OCH('It-säkkollen'!C503="x";ÄRTAL('It-säkkollen'!E503));1;0)</t>
  </si>
  <si>
    <t>'It-säkkollen'!E503&gt;=4</t>
  </si>
  <si>
    <t>'It-säkkollen'!E503&gt;=3</t>
  </si>
  <si>
    <t>'It-säkkollen'!E503&gt;=2</t>
  </si>
  <si>
    <t>OM(ÄRTAL('It-säkkollen'!E503);'It-säkkollen'!E503;0)</t>
  </si>
  <si>
    <t>'It-säkkollen'!E503&gt;=1</t>
  </si>
  <si>
    <t>ÄRTEXT('It-säkkollen'!E503)</t>
  </si>
  <si>
    <t>OM(OCH(E503&gt;=0;E503&lt;=5);1;0)</t>
  </si>
  <si>
    <t>'It-säkkollen'!E515</t>
  </si>
  <si>
    <t>'It-säkkollen'!C515</t>
  </si>
  <si>
    <t>'It-säkkollen'!D515</t>
  </si>
  <si>
    <t>'It-säkkollen'!B505</t>
  </si>
  <si>
    <t>OM(OCH('It-säkkollen'!C515="x";ÄRTAL('It-säkkollen'!E515));1;0)</t>
  </si>
  <si>
    <t>'It-säkkollen'!E515&gt;=4</t>
  </si>
  <si>
    <t>'It-säkkollen'!E515&gt;=3</t>
  </si>
  <si>
    <t>'It-säkkollen'!E515&gt;=2</t>
  </si>
  <si>
    <t>OM(ÄRTAL('It-säkkollen'!E515);'It-säkkollen'!E515;0)</t>
  </si>
  <si>
    <t>'It-säkkollen'!E515&gt;=1</t>
  </si>
  <si>
    <t>ÄRTEXT('It-säkkollen'!E515)</t>
  </si>
  <si>
    <t>OM(OCH(E515&gt;=0;E515&lt;=5);1;0)</t>
  </si>
  <si>
    <t>'It-säkkollen'!E527</t>
  </si>
  <si>
    <t>'It-säkkollen'!C527</t>
  </si>
  <si>
    <t>'It-säkkollen'!D527</t>
  </si>
  <si>
    <t>'It-säkkollen'!B517</t>
  </si>
  <si>
    <t>OM(OCH('It-säkkollen'!C527="x";ÄRTAL('It-säkkollen'!E527));1;0)</t>
  </si>
  <si>
    <t>'It-säkkollen'!E527&gt;=4</t>
  </si>
  <si>
    <t>'It-säkkollen'!E527&gt;=3</t>
  </si>
  <si>
    <t>'It-säkkollen'!E527&gt;=2</t>
  </si>
  <si>
    <t>OM(ÄRTAL('It-säkkollen'!E527);'It-säkkollen'!E527;0)</t>
  </si>
  <si>
    <t>'It-säkkollen'!E527&gt;=1</t>
  </si>
  <si>
    <t>ÄRTEXT('It-säkkollen'!E527)</t>
  </si>
  <si>
    <t>OM(OCH(E527&gt;=0;E527&lt;=5);1;0)</t>
  </si>
  <si>
    <t>'It-säkkollen'!E539</t>
  </si>
  <si>
    <t>'It-säkkollen'!C539</t>
  </si>
  <si>
    <t>'It-säkkollen'!D539</t>
  </si>
  <si>
    <t>'It-säkkollen'!B529</t>
  </si>
  <si>
    <t>OM(OCH('It-säkkollen'!C539="x";ÄRTAL('It-säkkollen'!E539));1;0)</t>
  </si>
  <si>
    <t>'It-säkkollen'!E539&gt;=4</t>
  </si>
  <si>
    <t>'It-säkkollen'!E539&gt;=3</t>
  </si>
  <si>
    <t>'It-säkkollen'!E539&gt;=2</t>
  </si>
  <si>
    <t>OM(ÄRTAL('It-säkkollen'!E539);'It-säkkollen'!E539;0)</t>
  </si>
  <si>
    <t>'It-säkkollen'!E539&gt;=1</t>
  </si>
  <si>
    <t>ÄRTEXT('It-säkkollen'!E539)</t>
  </si>
  <si>
    <t>OM(OCH(E539&gt;=0;E539&lt;=5);1;0)</t>
  </si>
  <si>
    <t>'It-säkkollen'!E551</t>
  </si>
  <si>
    <t>'It-säkkollen'!C551</t>
  </si>
  <si>
    <t>'It-säkkollen'!D551</t>
  </si>
  <si>
    <t>'It-säkkollen'!B541</t>
  </si>
  <si>
    <t>OM(OCH('It-säkkollen'!C551="x";ÄRTAL('It-säkkollen'!E551));1;0)</t>
  </si>
  <si>
    <t>'It-säkkollen'!E551&gt;=4</t>
  </si>
  <si>
    <t>'It-säkkollen'!E551&gt;=3</t>
  </si>
  <si>
    <t>'It-säkkollen'!E551&gt;=2</t>
  </si>
  <si>
    <t>OM(ÄRTAL('It-säkkollen'!E551);'It-säkkollen'!E551;0)</t>
  </si>
  <si>
    <t>'It-säkkollen'!E551&gt;=1</t>
  </si>
  <si>
    <t>ÄRTEXT('It-säkkollen'!E551)</t>
  </si>
  <si>
    <t>OM(OCH(E551&gt;=0;E551&lt;=5);1;0)</t>
  </si>
  <si>
    <t>'It-säkkollen'!E563</t>
  </si>
  <si>
    <t>'It-säkkollen'!C563</t>
  </si>
  <si>
    <t>'It-säkkollen'!D563</t>
  </si>
  <si>
    <t>'It-säkkollen'!B553</t>
  </si>
  <si>
    <t>OM(OCH('It-säkkollen'!C563="x";ÄRTAL('It-säkkollen'!E563));1;0)</t>
  </si>
  <si>
    <t>'It-säkkollen'!E563&gt;=4</t>
  </si>
  <si>
    <t>'It-säkkollen'!E563&gt;=3</t>
  </si>
  <si>
    <t>'It-säkkollen'!E563&gt;=2</t>
  </si>
  <si>
    <t>OM(ÄRTAL('It-säkkollen'!E563);'It-säkkollen'!E563;0)</t>
  </si>
  <si>
    <t>'It-säkkollen'!E563&gt;=1</t>
  </si>
  <si>
    <t>ÄRTEXT('It-säkkollen'!E563)</t>
  </si>
  <si>
    <t>OM(OCH(E563&gt;=0;E563&lt;=5);1;0)</t>
  </si>
  <si>
    <t>'It-säkkollen'!E575</t>
  </si>
  <si>
    <t>'It-säkkollen'!C575</t>
  </si>
  <si>
    <t>'It-säkkollen'!D575</t>
  </si>
  <si>
    <t>'It-säkkollen'!B565</t>
  </si>
  <si>
    <t>OM(OCH('It-säkkollen'!C575="x";ÄRTAL('It-säkkollen'!E575));1;0)</t>
  </si>
  <si>
    <t>'It-säkkollen'!E575&gt;=4</t>
  </si>
  <si>
    <t>'It-säkkollen'!E575&gt;=3</t>
  </si>
  <si>
    <t>'It-säkkollen'!E575&gt;=2</t>
  </si>
  <si>
    <t>OM(ÄRTAL('It-säkkollen'!E575);'It-säkkollen'!E575;0)</t>
  </si>
  <si>
    <t>'It-säkkollen'!E575&gt;=1</t>
  </si>
  <si>
    <t>ÄRTEXT('It-säkkollen'!E575)</t>
  </si>
  <si>
    <t>OM(OCH(E575&gt;=0;E575&lt;=5);1;0)</t>
  </si>
  <si>
    <t>'It-säkkollen'!E587</t>
  </si>
  <si>
    <t>'It-säkkollen'!C587</t>
  </si>
  <si>
    <t>'It-säkkollen'!D587</t>
  </si>
  <si>
    <t>'It-säkkollen'!B577</t>
  </si>
  <si>
    <t>OM(OCH('It-säkkollen'!C587="x";ÄRTAL('It-säkkollen'!E587));1;0)</t>
  </si>
  <si>
    <t>'It-säkkollen'!E587&gt;=4</t>
  </si>
  <si>
    <t>'It-säkkollen'!E587&gt;=3</t>
  </si>
  <si>
    <t>'It-säkkollen'!E587&gt;=2</t>
  </si>
  <si>
    <t>OM(ÄRTAL('It-säkkollen'!E587);'It-säkkollen'!E587;0)</t>
  </si>
  <si>
    <t>'It-säkkollen'!E587&gt;=1</t>
  </si>
  <si>
    <t>ÄRTEXT('It-säkkollen'!E587)</t>
  </si>
  <si>
    <t>OM(OCH(E587&gt;=0;E587&lt;=5);1;0)</t>
  </si>
  <si>
    <t>'It-säkkollen'!E600</t>
  </si>
  <si>
    <t>'It-säkkollen'!C600</t>
  </si>
  <si>
    <t>'It-säkkollen'!D600</t>
  </si>
  <si>
    <t>'It-säkkollen'!B590</t>
  </si>
  <si>
    <t>OM(OCH('It-säkkollen'!C600="x";ÄRTAL('It-säkkollen'!E600));1;0)</t>
  </si>
  <si>
    <t>'It-säkkollen'!E600&gt;=4</t>
  </si>
  <si>
    <t>'It-säkkollen'!E600&gt;=3</t>
  </si>
  <si>
    <t>'It-säkkollen'!E600&gt;=2</t>
  </si>
  <si>
    <t>OM(ÄRTAL('It-säkkollen'!E600);'It-säkkollen'!E600;0)</t>
  </si>
  <si>
    <t>'It-säkkollen'!E600&gt;=1</t>
  </si>
  <si>
    <t>ÄRTEXT('It-säkkollen'!E600)</t>
  </si>
  <si>
    <t>OM(OCH(E600&gt;=0;E600&lt;=5);1;0)</t>
  </si>
  <si>
    <t>'It-säkkollen'!E613</t>
  </si>
  <si>
    <t>'It-säkkollen'!C613</t>
  </si>
  <si>
    <t>'It-säkkollen'!D613</t>
  </si>
  <si>
    <t>'It-säkkollen'!B603</t>
  </si>
  <si>
    <t>OM(OCH('It-säkkollen'!C613="x";ÄRTAL('It-säkkollen'!E613));1;0)</t>
  </si>
  <si>
    <t>'It-säkkollen'!E613&gt;=4</t>
  </si>
  <si>
    <t>'It-säkkollen'!E613&gt;=3</t>
  </si>
  <si>
    <t>'It-säkkollen'!E613&gt;=2</t>
  </si>
  <si>
    <t>OM(ÄRTAL('It-säkkollen'!E613);'It-säkkollen'!E613;0)</t>
  </si>
  <si>
    <t>'It-säkkollen'!E613&gt;=1</t>
  </si>
  <si>
    <t>ÄRTEXT('It-säkkollen'!E613)</t>
  </si>
  <si>
    <t>OM(OCH(E613&gt;=0;E613&lt;=5);1;0)</t>
  </si>
  <si>
    <t>'It-säkkollen'!E625</t>
  </si>
  <si>
    <t>'It-säkkollen'!C625</t>
  </si>
  <si>
    <t>'It-säkkollen'!D625</t>
  </si>
  <si>
    <t>'It-säkkollen'!B615</t>
  </si>
  <si>
    <t>OM(OCH('It-säkkollen'!C625="x";ÄRTAL('It-säkkollen'!E625));1;0)</t>
  </si>
  <si>
    <t>'It-säkkollen'!E625&gt;=4</t>
  </si>
  <si>
    <t>'It-säkkollen'!E625&gt;=3</t>
  </si>
  <si>
    <t>'It-säkkollen'!E625&gt;=2</t>
  </si>
  <si>
    <t>OM(ÄRTAL('It-säkkollen'!E625);'It-säkkollen'!E625;0)</t>
  </si>
  <si>
    <t>'It-säkkollen'!E625&gt;=1</t>
  </si>
  <si>
    <t>ÄRTEXT('It-säkkollen'!E625)</t>
  </si>
  <si>
    <t>OM(OCH(E625&gt;=0;E625&lt;=5);1;0)</t>
  </si>
  <si>
    <t>'It-säkkollen'!E637</t>
  </si>
  <si>
    <t>'It-säkkollen'!C637</t>
  </si>
  <si>
    <t>'It-säkkollen'!D637</t>
  </si>
  <si>
    <t>'It-säkkollen'!B627</t>
  </si>
  <si>
    <t>OM(OCH('It-säkkollen'!C637="x";ÄRTAL('It-säkkollen'!E637));1;0)</t>
  </si>
  <si>
    <t>'It-säkkollen'!E637&gt;=4</t>
  </si>
  <si>
    <t>'It-säkkollen'!E637&gt;=3</t>
  </si>
  <si>
    <t>'It-säkkollen'!E637&gt;=2</t>
  </si>
  <si>
    <t>OM(ÄRTAL('It-säkkollen'!E637);'It-säkkollen'!E637;0)</t>
  </si>
  <si>
    <t>'It-säkkollen'!E637&gt;=1</t>
  </si>
  <si>
    <t>ÄRTEXT('It-säkkollen'!E637)</t>
  </si>
  <si>
    <t>OM(OCH(E637&gt;=0;E637&lt;=5);1;0)</t>
  </si>
  <si>
    <t>'It-säkkollen'!E650</t>
  </si>
  <si>
    <t>'It-säkkollen'!C650</t>
  </si>
  <si>
    <t>'It-säkkollen'!D650</t>
  </si>
  <si>
    <t>'It-säkkollen'!B640</t>
  </si>
  <si>
    <t>OM(OCH('It-säkkollen'!C650="x";ÄRTAL('It-säkkollen'!E650));1;0)</t>
  </si>
  <si>
    <t>'It-säkkollen'!E650&gt;=4</t>
  </si>
  <si>
    <t>'It-säkkollen'!E650&gt;=3</t>
  </si>
  <si>
    <t>'It-säkkollen'!E650&gt;=2</t>
  </si>
  <si>
    <t>OM(ÄRTAL('It-säkkollen'!E650);'It-säkkollen'!E650;0)</t>
  </si>
  <si>
    <t>'It-säkkollen'!E650&gt;=1</t>
  </si>
  <si>
    <t>ÄRTEXT('It-säkkollen'!E650)</t>
  </si>
  <si>
    <t>OM(OCH(E650&gt;=0;E650&lt;=5);1;0)</t>
  </si>
  <si>
    <t>'It-säkkollen'!E666</t>
  </si>
  <si>
    <t>'It-säkkollen'!C666</t>
  </si>
  <si>
    <t>'It-säkkollen'!D666</t>
  </si>
  <si>
    <t>'It-säkkollen'!B658</t>
  </si>
  <si>
    <t>OM(OCH('It-säkkollen'!C666="x";ÄRTAL('It-säkkollen'!E666));1;0)</t>
  </si>
  <si>
    <t>'It-säkkollen'!E666&gt;=4</t>
  </si>
  <si>
    <t>'It-säkkollen'!E666&gt;=3</t>
  </si>
  <si>
    <t>'It-säkkollen'!E666&gt;=2</t>
  </si>
  <si>
    <t>OM(ÄRTAL('It-säkkollen'!E666);'It-säkkollen'!E666;0)</t>
  </si>
  <si>
    <t>'It-säkkollen'!E666&gt;=1</t>
  </si>
  <si>
    <t>ÄRTEXT('It-säkkollen'!E666)</t>
  </si>
  <si>
    <t>OM(OCH(E666&gt;=0;E666&lt;=5);1;0)</t>
  </si>
  <si>
    <t>'It-säkkollen'!E678</t>
  </si>
  <si>
    <t>'It-säkkollen'!C678</t>
  </si>
  <si>
    <t>'It-säkkollen'!D678</t>
  </si>
  <si>
    <t>'It-säkkollen'!B668</t>
  </si>
  <si>
    <t>OM(OCH('It-säkkollen'!C678="x";ÄRTAL('It-säkkollen'!E678));1;0)</t>
  </si>
  <si>
    <t>'It-säkkollen'!E678&gt;=4</t>
  </si>
  <si>
    <t>'It-säkkollen'!E678&gt;=3</t>
  </si>
  <si>
    <t>'It-säkkollen'!E678&gt;=2</t>
  </si>
  <si>
    <t>OM(ÄRTAL('It-säkkollen'!E678);'It-säkkollen'!E678;0)</t>
  </si>
  <si>
    <t>'It-säkkollen'!E678&gt;=1</t>
  </si>
  <si>
    <t>ÄRTEXT('It-säkkollen'!E678)</t>
  </si>
  <si>
    <t>OM(OCH(E678&gt;=0;E678&lt;=5);1;0)</t>
  </si>
  <si>
    <t>Göra Nivåformeln SPECIAL FÖR OTSÄKKOLLEN som kollar om alla platser där det summeras är (placeras i Återkoppling G etc.)</t>
  </si>
  <si>
    <t>Organisation och ledningssystem</t>
  </si>
  <si>
    <t>Konfigurationshantering</t>
  </si>
  <si>
    <t>Nätverk och säkra kommunikationer</t>
  </si>
  <si>
    <t>Komponentsäkerhet</t>
  </si>
  <si>
    <t>Åtkomstkontroll och skydd av information</t>
  </si>
  <si>
    <t>Kontinuitet- och incidenthantering</t>
  </si>
  <si>
    <t>Uppföljning och utvärdering</t>
  </si>
  <si>
    <t>'Ot-säkkollen'!C21</t>
  </si>
  <si>
    <t>'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t>
  </si>
  <si>
    <t>'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t>
  </si>
  <si>
    <t>'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t>
  </si>
  <si>
    <t>'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t>
  </si>
  <si>
    <t>OM(OCH(E33&gt;=0;E33&lt;=5);1;0)+OM(OCH(E47&gt;=0;E47&lt;=5);1;0)+OM(OCH(E62&gt;=0;E62&lt;=5);1;0)+OM(OCH(E76&gt;=0;E76&lt;=5);1;0)+OM(OCH(E90&gt;=0;E90&lt;=5);1;0)+OM(OCH(E104&gt;=0;E104&lt;=5);1;0)+OM(OCH(E118&gt;=0;E118&lt;=5);1;0)+OM(OCH(E132&gt;=0;E132&lt;=5);1;0)+OM(OCH(E146&gt;=0;E146&lt;=5);1;0)+OM(OCH(E160&gt;=0;E160&lt;=5);1;0)+OM(OCH(E174&gt;=0;E174&lt;=5);1;0)+OM(OCH(E188&gt;=0;E188&lt;=5);1;0)+OM(OCH(E202&gt;=0;E202&lt;=5);1;0)+OM(OCH(E216&gt;=0;E216&lt;=5);1;0)+OM(OCH(E230&gt;=0;E230&lt;=5);1;0)+OM(OCH(E244&gt;=0;E244&lt;=5);1;0)+OM(OCH(E256&gt;=0;E256&lt;=5);1;0)+OM(OCH(E268&gt;=0;E268&lt;=5);1;0)+OM(OCH(E282&gt;=0;E282&lt;=5);1;0)+OM(OCH(E292&gt;=0;E292&lt;=5);1;0)+OM(OCH(E302&gt;=0;E302&lt;=5);1;0)+OM(OCH(E312&gt;=0;E312&lt;=5);1;0)+OM(OCH(E322&gt;=0;E322&lt;=5);1;0)+OM(OCH(E332&gt;=0;E332&lt;=5);1;0)+OM(OCH(E342&gt;=0;E342&lt;=5);1;0)+OM(OCH(E352&gt;=0;E352&lt;=5);1;0)+OM(OCH(E362&gt;=0;E362&lt;=5);1;0)+OM(OCH(E372&gt;=0;E372&lt;=5);1;0)+OM(OCH(E382&gt;=0;E382&lt;=5);1;0)+OM(OCH(E392&gt;=0;E392&lt;=5);1;0)+OM(OCH(E402&gt;=0;E402&lt;=5);1;0)+OM(OCH(E412&gt;=0;E412&lt;=5);1;0)+OM(OCH(E428&gt;=0;E428&lt;=5);1;0)+OM(OCH(E439&gt;=0;E439&lt;=5);1;0)+OM(OCH(E451&gt;=0;E451&lt;=5);1;0)+OM(OCH(E463&gt;=0;E463&lt;=5);1;0)+OM(OCH(E475&gt;=0;E475&lt;=5);1;0)+OM(OCH(E487&gt;=0;E487&lt;=5);1;0)+OM(OCH(E499&gt;=0;E499&lt;=5);1;0)+OM(OCH(E511&gt;=0;E511&lt;=5);1;0)+OM(OCH(E523&gt;=0;E523&lt;=5);1;0)+OM(OCH(E535&gt;=0;E535&lt;=5);1;0)+OM(OCH(E547&gt;=0;E547&lt;=5);1;0)+OM(OCH(E559&gt;=0;E559&lt;=5);1;0)+OM(OCH(E571&gt;=0;E571&lt;=5);1;0)+OM(OCH(E583&gt;=0;E583&lt;=5);1;0)+OM(OCH(E595&gt;=0;E595&lt;=5);1;0)+OM(OCH(E607&gt;=0;E607&lt;=5);1;0)+OM(OCH(E619&gt;=0;E619&lt;=5);1;0)+OM(OCH(E631&gt;=0;E631&lt;=5);1;0)+OM(OCH(E649&gt;=0;E649&lt;=5);1;0)+OM(OCH(E661&gt;=0;E661&lt;=5);1;0)</t>
  </si>
  <si>
    <t>OM(OCH('Ot-säkkollen'!C33="x";ÄRTAL('Ot-säkkollen'!E33));1;0)+OM(OCH('Ot-säkkollen'!C47="x";ÄRTAL('Ot-säkkollen'!E47));1;0)+OM(OCH('Ot-säkkollen'!C62="x";ÄRTAL('Ot-säkkollen'!E62));1;0)+OM(OCH('Ot-säkkollen'!C76="x";ÄRTAL('Ot-säkkollen'!E76));1;0)+OM(OCH('Ot-säkkollen'!C90="x";ÄRTAL('Ot-säkkollen'!E90));1;0)+OM(OCH('Ot-säkkollen'!C104="x";ÄRTAL('Ot-säkkollen'!E104));1;0)+OM(OCH('Ot-säkkollen'!C118="x";ÄRTAL('Ot-säkkollen'!E118));1;0)+OM(OCH('Ot-säkkollen'!C132="x";ÄRTAL('Ot-säkkollen'!E132));1;0)+OM(OCH('Ot-säkkollen'!C146="x";ÄRTAL('Ot-säkkollen'!E146));1;0)+OM(OCH('Ot-säkkollen'!C160="x";ÄRTAL('Ot-säkkollen'!E160));1;0)+OM(OCH('Ot-säkkollen'!C174="x";ÄRTAL('Ot-säkkollen'!E174));1;0)+OM(OCH('Ot-säkkollen'!C188="x";ÄRTAL('Ot-säkkollen'!E188));1;0)+OM(OCH('Ot-säkkollen'!C202="x";ÄRTAL('Ot-säkkollen'!E202));1;0)+OM(OCH('Ot-säkkollen'!C216="x";ÄRTAL('Ot-säkkollen'!E216));1;0)+OM(OCH('Ot-säkkollen'!C230="x";ÄRTAL('Ot-säkkollen'!E230));1;0)+OM(OCH('Ot-säkkollen'!C244="x";ÄRTAL('Ot-säkkollen'!E244));1;0)+OM(OCH('Ot-säkkollen'!C256="x";ÄRTAL('Ot-säkkollen'!E256));1;0)+OM(OCH('Ot-säkkollen'!C268="x";ÄRTAL('Ot-säkkollen'!E268));1;0)+OM(OCH('Ot-säkkollen'!C282="x";ÄRTAL('Ot-säkkollen'!E282));1;0)+OM(OCH('Ot-säkkollen'!C292="x";ÄRTAL('Ot-säkkollen'!E292));1;0)+OM(OCH('Ot-säkkollen'!C302="x";ÄRTAL('Ot-säkkollen'!E302));1;0)+OM(OCH('Ot-säkkollen'!C312="x";ÄRTAL('Ot-säkkollen'!E312));1;0)+OM(OCH('Ot-säkkollen'!C322="x";ÄRTAL('Ot-säkkollen'!E322));1;0)+OM(OCH('Ot-säkkollen'!C332="x";ÄRTAL('Ot-säkkollen'!E332));1;0)+OM(OCH('Ot-säkkollen'!C342="x";ÄRTAL('Ot-säkkollen'!E342));1;0)+OM(OCH('Ot-säkkollen'!C352="x";ÄRTAL('Ot-säkkollen'!E352));1;0)+OM(OCH('Ot-säkkollen'!C362="x";ÄRTAL('Ot-säkkollen'!E362));1;0)+OM(OCH('Ot-säkkollen'!C372="x";ÄRTAL('Ot-säkkollen'!E372));1;0)+OM(OCH('Ot-säkkollen'!C382="x";ÄRTAL('Ot-säkkollen'!E382));1;0)+OM(OCH('Ot-säkkollen'!C392="x";ÄRTAL('Ot-säkkollen'!E392));1;0)+OM(OCH('Ot-säkkollen'!C402="x";ÄRTAL('Ot-säkkollen'!E402));1;0)+OM(OCH('Ot-säkkollen'!C412="x";ÄRTAL('Ot-säkkollen'!E412));1;0)+OM(OCH('Ot-säkkollen'!C428="x";ÄRTAL('Ot-säkkollen'!E428));1;0)+OM(OCH('Ot-säkkollen'!C439="x";ÄRTAL('Ot-säkkollen'!E439));1;0)+OM(OCH('Ot-säkkollen'!C451="x";ÄRTAL('Ot-säkkollen'!E451));1;0)+OM(OCH('Ot-säkkollen'!C463="x";ÄRTAL('Ot-säkkollen'!E463));1;0)+OM(OCH('Ot-säkkollen'!C475="x";ÄRTAL('Ot-säkkollen'!E475));1;0)+OM(OCH('Ot-säkkollen'!C487="x";ÄRTAL('Ot-säkkollen'!E487));1;0)+OM(OCH('Ot-säkkollen'!C499="x";ÄRTAL('Ot-säkkollen'!E499));1;0)+OM(OCH('Ot-säkkollen'!C511="x";ÄRTAL('Ot-säkkollen'!E511));1;0)+OM(OCH('Ot-säkkollen'!C523="x";ÄRTAL('Ot-säkkollen'!E523));1;0)+OM(OCH('Ot-säkkollen'!C535="x";ÄRTAL('Ot-säkkollen'!E535));1;0)+OM(OCH('Ot-säkkollen'!C547="x";ÄRTAL('Ot-säkkollen'!E547));1;0)+OM(OCH('Ot-säkkollen'!C559="x";ÄRTAL('Ot-säkkollen'!E559));1;0)+OM(OCH('Ot-säkkollen'!C571="x";ÄRTAL('Ot-säkkollen'!E571));1;0)+OM(OCH('Ot-säkkollen'!C583="x";ÄRTAL('Ot-säkkollen'!E583));1;0)+OM(OCH('Ot-säkkollen'!C595="x";ÄRTAL('Ot-säkkollen'!E595));1;0)+OM(OCH('Ot-säkkollen'!C607="x";ÄRTAL('Ot-säkkollen'!E607));1;0)+OM(OCH('Ot-säkkollen'!C619="x";ÄRTAL('Ot-säkkollen'!E619));1;0)+OM(OCH('Ot-säkkollen'!C631="x";ÄRTAL('Ot-säkkollen'!E631));1;0)+OM(OCH('Ot-säkkollen'!C649="x";ÄRTAL('Ot-säkkollen'!E649));1;0)+OM(OCH('Ot-säkkollen'!C661="x";ÄRTAL('Ot-säkkollen'!E661));1;0)</t>
  </si>
  <si>
    <t>=OM(ÄRTAL('Ot-säkkollen'!E33);'Ot-säkkollen'!E33;0)+OM(ÄRTAL('Ot-säkkollen'!E47);'Ot-säkkollen'!E47;0)+OM(ÄRTAL('Ot-säkkollen'!E62);'Ot-säkkollen'!E62;0)+OM(ÄRTAL('Ot-säkkollen'!E76);'Ot-säkkollen'!E76;0)+OM(ÄRTAL('Ot-säkkollen'!E90);'Ot-säkkollen'!E90;0)+OM(ÄRTAL('Ot-säkkollen'!E104);'Ot-säkkollen'!E104;0)+OM(ÄRTAL('Ot-säkkollen'!E118);'Ot-säkkollen'!E118;0)+OM(ÄRTAL('Ot-säkkollen'!E132);'Ot-säkkollen'!E132;0)+OM(ÄRTAL('Ot-säkkollen'!E146);'Ot-säkkollen'!E146;0)+OM(ÄRTAL('Ot-säkkollen'!E160);'Ot-säkkollen'!E160;0)+OM(ÄRTAL('Ot-säkkollen'!E174);'Ot-säkkollen'!E174;0)+OM(ÄRTAL('Ot-säkkollen'!E188);'Ot-säkkollen'!E188;0)+OM(ÄRTAL('Ot-säkkollen'!E202);'Ot-säkkollen'!E202;0)+OM(ÄRTAL('Ot-säkkollen'!E216);'Ot-säkkollen'!E216;0)+OM(ÄRTAL('Ot-säkkollen'!E230);'Ot-säkkollen'!E230;0)+OM(ÄRTAL('Ot-säkkollen'!E244);'Ot-säkkollen'!E244;0)+OM(ÄRTAL('Ot-säkkollen'!E256);'Ot-säkkollen'!E256;0)+OM(ÄRTAL('Ot-säkkollen'!E268);'Ot-säkkollen'!E268;0)+OM(ÄRTAL('Ot-säkkollen'!E282);'Ot-säkkollen'!E282;0)+OM(ÄRTAL('Ot-säkkollen'!E292);'Ot-säkkollen'!E292;0)+OM(ÄRTAL('Ot-säkkollen'!E302);'Ot-säkkollen'!E302;0)+OM(ÄRTAL('Ot-säkkollen'!E312);'Ot-säkkollen'!E312;0)+OM(ÄRTAL('Ot-säkkollen'!E322);'Ot-säkkollen'!E322;0)+OM(ÄRTAL('Ot-säkkollen'!E332);'Ot-säkkollen'!E332;0)+OM(ÄRTAL('Ot-säkkollen'!E342);'Ot-säkkollen'!E342;0)+OM(ÄRTAL('Ot-säkkollen'!E352);'Ot-säkkollen'!E352;0)+OM(ÄRTAL('Ot-säkkollen'!E362);'Ot-säkkollen'!E362;0)+OM(ÄRTAL('Ot-säkkollen'!E372);'Ot-säkkollen'!E372;0)+OM(ÄRTAL('Ot-säkkollen'!E382);'Ot-säkkollen'!E382;0)+OM(ÄRTAL('Ot-säkkollen'!E392);'Ot-säkkollen'!E392;0)+OM(ÄRTAL('Ot-säkkollen'!E402);'Ot-säkkollen'!E402;0)+OM(ÄRTAL('Ot-säkkollen'!E412);'Ot-säkkollen'!E412;0)+OM(ÄRTAL('Ot-säkkollen'!E428);'Ot-säkkollen'!E428;0)+OM(ÄRTAL('Ot-säkkollen'!E439);'Ot-säkkollen'!E439;0)+OM(ÄRTAL('Ot-säkkollen'!E451);'Ot-säkkollen'!E451;0)+OM(ÄRTAL('Ot-säkkollen'!E463);'Ot-säkkollen'!E463;0)+OM(ÄRTAL('Ot-säkkollen'!E475);'Ot-säkkollen'!E475;0)+OM(ÄRTAL('Ot-säkkollen'!E487);'Ot-säkkollen'!E487;0)+OM(ÄRTAL('Ot-säkkollen'!E499);'Ot-säkkollen'!E499;0)+OM(ÄRTAL('Ot-säkkollen'!E511);'Ot-säkkollen'!E511;0)+OM(ÄRTAL('Ot-säkkollen'!E523);'Ot-säkkollen'!E523;0)+OM(ÄRTAL('Ot-säkkollen'!E535);'Ot-säkkollen'!E535;0)+OM(ÄRTAL('Ot-säkkollen'!E547);'Ot-säkkollen'!E547;0)+OM(ÄRTAL('Ot-säkkollen'!E559);'Ot-säkkollen'!E559;0)+OM(ÄRTAL('Ot-säkkollen'!E571);'Ot-säkkollen'!E571;0)+OM(ÄRTAL('Ot-säkkollen'!E583);'Ot-säkkollen'!E583;0)+OM(ÄRTAL('Ot-säkkollen'!E595);'Ot-säkkollen'!E595;0)+OM(ÄRTAL('Ot-säkkollen'!E607);'Ot-säkkollen'!E607;0)+OM(ÄRTAL('Ot-säkkollen'!E619);'Ot-säkkollen'!E619;0)+OM(ÄRTAL('Ot-säkkollen'!E631);'Ot-säkkollen'!E631;0)+OM(ÄRTAL('Ot-säkkollen'!E649);'Ot-säkkollen'!E649;0)+OM(ÄRTAL('Ot-säkkollen'!E661);'Ot-säkkollen'!E661;0)</t>
  </si>
  <si>
    <t>=OM(ELLER(ÄRTEXT('Ot-säkkollen'!E33);ÄRTEXT('Ot-säkkollen'!E47);ÄRTEXT('Ot-säkkollen'!E62);ÄRTEXT('Ot-säkkollen'!E76);ÄRTEXT('Ot-säkkollen'!E90);ÄRTEXT('Ot-säkkollen'!E104);ÄRTEXT('Ot-säkkollen'!E118);ÄRTEXT('Ot-säkkollen'!E132);ÄRTEXT('Ot-säkkollen'!E146);ÄRTEXT('Ot-säkkollen'!E160);ÄRTEXT('Ot-säkkollen'!E174);ÄRTEXT('Ot-säkkollen'!E188);ÄRTEXT('Ot-säkkollen'!E202);ÄRTEXT('Ot-säkkollen'!E216);ÄRTEXT('Ot-säkkollen'!E230);ÄRTEXT('Ot-säkkollen'!E244);ÄRTEXT('Ot-säkkollen'!E256);ÄRTEXT('Ot-säkkollen'!E268);ÄRTEXT('Ot-säkkollen'!E282);ÄRTEXT('Ot-säkkollen'!E292);ÄRTEXT('Ot-säkkollen'!E302);ÄRTEXT('Ot-säkkollen'!E312);ÄRTEXT('Ot-säkkollen'!E322);ÄRTEXT('Ot-säkkollen'!E332);ÄRTEXT('Ot-säkkollen'!E342);ÄRTEXT('Ot-säkkollen'!E352);ÄRTEXT('Ot-säkkollen'!E362);ÄRTEXT('Ot-säkkollen'!E372);ÄRTEXT('Ot-säkkollen'!E382);ÄRTEXT('Ot-säkkollen'!E392);ÄRTEXT('Ot-säkkollen'!E402);ÄRTEXT('Ot-säkkollen'!E412);ÄRTEXT('Ot-säkkollen'!E428);ÄRTEXT('Ot-säkkollen'!E439);ÄRTEXT('Ot-säkkollen'!E451);ÄRTEXT('Ot-säkkollen'!E463);ÄRTEXT('Ot-säkkollen'!E475);ÄRTEXT('Ot-säkkollen'!E487);ÄRTEXT('Ot-säkkollen'!E499);ÄRTEXT('Ot-säkkollen'!E511);ÄRTEXT('Ot-säkkollen'!E523);ÄRTEXT('Ot-säkkollen'!E535);ÄRTEXT('Ot-säkkollen'!E547);ÄRTEXT('Ot-säkkollen'!E559);ÄRTEXT('Ot-säkkollen'!E571);ÄRTEXT('Ot-säkkollen'!E583);ÄRTEXT('Ot-säkkollen'!E595);ÄRTEXT('Ot-säkkollen'!E607);ÄRTEXT('Ot-säkkollen'!E619);ÄRTEXT('Ot-säkkollen'!E631);ÄRTEXT('Ot-säkkollen'!E649);ÄRTEXT('Ot-säkkollen'!E661));D47;OM(OCH(D60=0;D57&gt;0);D50;OM(OCH(D60&gt;0;D57&gt;0);D51;D52)))</t>
  </si>
  <si>
    <t>Nivå -</t>
  </si>
  <si>
    <t>OM(C4=0;0;OM(OCH(ELLER(OCH(D2="Ja";C2&gt;=P2);OCH(D2="Nej";C2&gt;=P4));D4/C4&gt;=0,2;'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4;OM(OCH(ELLER(OCH(D2="Ja";C2&gt;=O2);OCH(D2="Nej";C2&gt;=O4));D4/C4&gt;=0,3;'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3;OM(OCH(ELLER(OCH(D2="Ja";C2&gt;=N2);OCH(D2="Nej";C2&gt;=N4));D4/C4&gt;=0,4;'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2;OM(OCH(D4/C4&gt;=0,5;'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1;0)))))</t>
  </si>
  <si>
    <t>'It-säkkollen'!C24</t>
  </si>
  <si>
    <t>'Ot-säkkollen'!C25</t>
  </si>
  <si>
    <t>'Ot-säkkollen'!C35</t>
  </si>
  <si>
    <t>=OM(C4=0;0;OM(OCH(ELLER(OCH(D2="Ja";C2&gt;=P2);OCH(D2="Nej";C2&gt;=P4));D4/C4&gt;=0,2;'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4;OM(OCH(ELLER(OCH(D2="Ja";C2&gt;=O2);OCH(D2="Nej";C2&gt;=O4));D4/C4&gt;=0,3;'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3;OM(OCH(ELLER(OCH(D2="Ja";C2&gt;=N2);OCH(D2="Nej";C2&gt;=N4));D4/C4&gt;=0,4;'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2;OM(OCH(D4/C4&gt;=0,5;'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1;0)))))</t>
  </si>
  <si>
    <t>'It-säkkollen'!D24</t>
  </si>
  <si>
    <t>'Ot-säkkollen'!D25</t>
  </si>
  <si>
    <t>'Ot-säkkollen'!C50</t>
  </si>
  <si>
    <t>'It-säkkollen'!E24</t>
  </si>
  <si>
    <t>'Ot-säkkollen'!E25</t>
  </si>
  <si>
    <t>'Ot-säkkollen'!C64</t>
  </si>
  <si>
    <t>'Ot-säkkollen'!C27</t>
  </si>
  <si>
    <t>'Ot-säkkollen'!C78</t>
  </si>
  <si>
    <t>'Ot-säkkollen'!D27</t>
  </si>
  <si>
    <t>'Ot-säkkollen'!C92</t>
  </si>
  <si>
    <t>'It-säkkollen'!C38</t>
  </si>
  <si>
    <t>'Ot-säkkollen'!C39</t>
  </si>
  <si>
    <t>'Ot-säkkollen'!C106</t>
  </si>
  <si>
    <t>'It-säkkollen'!D38</t>
  </si>
  <si>
    <t>'Ot-säkkollen'!D39</t>
  </si>
  <si>
    <t>De senaste två åren, har organisationen genomfört eller uppdaterat hot- och riskanalyser för att identifiera och bedöma potentiella säkerhetshot mot organisationens OT-tillgångar?</t>
  </si>
  <si>
    <t>'Ot-säkkollen'!C120</t>
  </si>
  <si>
    <t>'It-säkkollen'!E38</t>
  </si>
  <si>
    <t>'Ot-säkkollen'!E39</t>
  </si>
  <si>
    <t>De senaste två åren, har organisationens upphandlingar skett i enlighet med organisationens arbetssätt för upphandling och säkra leveranskedjor avseende OT-miljön?</t>
  </si>
  <si>
    <t>'Ot-säkkollen'!C134</t>
  </si>
  <si>
    <t>'It-säkkollen'!C40</t>
  </si>
  <si>
    <t>'Ot-säkkollen'!C41</t>
  </si>
  <si>
    <t>De senaste två åren, har organisationen hanterat komponenter och system i OT-miljön i enlighet med arbetssättet för säker livscykelhantering av sådana?</t>
  </si>
  <si>
    <t>'Ot-säkkollen'!C148</t>
  </si>
  <si>
    <t>'It-säkkollen'!D40</t>
  </si>
  <si>
    <t>'Ot-säkkollen'!D41</t>
  </si>
  <si>
    <t xml:space="preserve">De senaste två åren, har organisationen infört eller verifierat befintliga identifierade åtgärder för att begränsa den fysiska tillgången till OT-miljön för obehöriga? </t>
  </si>
  <si>
    <t>'Ot-säkkollen'!C162</t>
  </si>
  <si>
    <t>'It-säkkollen'!C53</t>
  </si>
  <si>
    <t>'Ot-säkkollen'!C54</t>
  </si>
  <si>
    <t>De senaste två åren, har organisationens ledningssystem för OT-säkerhet omfattat regler och riktlinjer för följande personalrelaterade centrala delar:</t>
  </si>
  <si>
    <t>'Ot-säkkollen'!C176</t>
  </si>
  <si>
    <t>'It-säkkollen'!D53</t>
  </si>
  <si>
    <t>'Ot-säkkollen'!D54</t>
  </si>
  <si>
    <t>De senaste två åren, har organisationens ledningssystem för OT-säkerhet omfattat regler och riktlinjer för följande centrala tekniska och administrativa delar?</t>
  </si>
  <si>
    <t>'Ot-säkkollen'!C190</t>
  </si>
  <si>
    <t>'It-säkkollen'!E53</t>
  </si>
  <si>
    <t>'Ot-säkkollen'!E54</t>
  </si>
  <si>
    <t>'Ot-säkkollen'!C204</t>
  </si>
  <si>
    <t>'Ot-säkkollen'!C56</t>
  </si>
  <si>
    <t>'Ot-säkkollen'!C218</t>
  </si>
  <si>
    <t>'It-säkkollen'!D55</t>
  </si>
  <si>
    <t>'Ot-säkkollen'!D56</t>
  </si>
  <si>
    <t>'Ot-säkkollen'!C232</t>
  </si>
  <si>
    <t>'Ot-säkkollen'!C68</t>
  </si>
  <si>
    <t>'Ot-säkkollen'!C258</t>
  </si>
  <si>
    <t>'Ot-säkkollen'!D68</t>
  </si>
  <si>
    <t>'Ot-säkkollen'!C274</t>
  </si>
  <si>
    <t>'Ot-säkkollen'!E68</t>
  </si>
  <si>
    <t>'Ot-säkkollen'!C284</t>
  </si>
  <si>
    <t>'Ot-säkkollen'!C70</t>
  </si>
  <si>
    <t>'Ot-säkkollen'!C294</t>
  </si>
  <si>
    <t>'It-säkkollen'!D69</t>
  </si>
  <si>
    <t>'Ot-säkkollen'!D70</t>
  </si>
  <si>
    <t>'Ot-säkkollen'!C304</t>
  </si>
  <si>
    <t>'Ot-säkkollen'!C82</t>
  </si>
  <si>
    <t>De senaste två åren, har organisationen haft ett arbetssätt för att upprätta, verifiera och vidmakthålla ritningar/dokumentation över OT-miljöns hela arkitektur och infrastruktur?</t>
  </si>
  <si>
    <t>'Ot-säkkollen'!C314</t>
  </si>
  <si>
    <t>'Ot-säkkollen'!D82</t>
  </si>
  <si>
    <t xml:space="preserve">De senaste två åren, har organisationen haft ett arbetssätt för ändringshantering av konfigurationen för OT-system och komponenter? </t>
  </si>
  <si>
    <t>'Ot-säkkollen'!C324</t>
  </si>
  <si>
    <t>'Ot-säkkollen'!E82</t>
  </si>
  <si>
    <t>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t>
  </si>
  <si>
    <t>'Ot-säkkollen'!C334</t>
  </si>
  <si>
    <t>'Ot-säkkollen'!C84</t>
  </si>
  <si>
    <t xml:space="preserve">De senaste två åren, har organisationen haft ritningar/dokumentation över OT-miljöns hela arkitektur och infrastruktur enligt arbetssättet för att upprätta, verifiera och vidmakthålla sådana? </t>
  </si>
  <si>
    <t>'Ot-säkkollen'!C344</t>
  </si>
  <si>
    <t>'It-säkkollen'!D83</t>
  </si>
  <si>
    <t>'Ot-säkkollen'!D84</t>
  </si>
  <si>
    <t>De senaste två åren, har organisationen justerat konfigurationen av OT-system och komponenter i enlighet med arbetssättet för ändringshantering av dessa?</t>
  </si>
  <si>
    <t>'Ot-säkkollen'!C354</t>
  </si>
  <si>
    <t>'Ot-säkkollen'!C96</t>
  </si>
  <si>
    <t>De senaste två åren, har organisationens inventarielista över samtliga system, hård- och mjukvarukomponenter, kommunikationsprotokoll samt öppna kommunikationsportar som används i OT-systemet omfattat följande centrala delar?</t>
  </si>
  <si>
    <t>'Ot-säkkollen'!C364</t>
  </si>
  <si>
    <t>'Ot-säkkollen'!E33</t>
  </si>
  <si>
    <t>'Ot-säkkollen'!C33</t>
  </si>
  <si>
    <t>'Ot-säkkollen'!D33</t>
  </si>
  <si>
    <t>OM(OCH('Ot-säkkollen'!C33="x";ÄRTAL('Ot-säkkollen'!E33));1;0)</t>
  </si>
  <si>
    <t>'Ot-säkkollen'!E33&gt;=4</t>
  </si>
  <si>
    <t>'Ot-säkkollen'!E33&gt;=3</t>
  </si>
  <si>
    <t>'Ot-säkkollen'!E33&gt;=2</t>
  </si>
  <si>
    <t>OM(ÄRTAL('Ot-säkkollen'!E33);'Ot-säkkollen'!E33;0)</t>
  </si>
  <si>
    <t>'Ot-säkkollen'!E33&gt;=1</t>
  </si>
  <si>
    <t>ÄRTEXT('Ot-säkkollen'!E33)</t>
  </si>
  <si>
    <t>OM(OCH(E33&gt;=0;E33&lt;=5);1;0)</t>
  </si>
  <si>
    <t>'Ot-säkkollen'!D96</t>
  </si>
  <si>
    <t>'Ot-säkkollen'!C374</t>
  </si>
  <si>
    <t>'Ot-säkkollen'!E96</t>
  </si>
  <si>
    <t>'Ot-säkkollen'!C384</t>
  </si>
  <si>
    <t>'Ot-säkkollen'!C98</t>
  </si>
  <si>
    <t>'Ot-säkkollen'!C394</t>
  </si>
  <si>
    <t>'It-säkkollen'!D97</t>
  </si>
  <si>
    <t>'Ot-säkkollen'!D98</t>
  </si>
  <si>
    <t>'Ot-säkkollen'!C404</t>
  </si>
  <si>
    <t>'Ot-säkkollen'!C110</t>
  </si>
  <si>
    <t>'Ot-säkkollen'!C418</t>
  </si>
  <si>
    <t>'Ot-säkkollen'!D110</t>
  </si>
  <si>
    <t>De senaste två åren, har organisationen haft ett arbetssätt för segmentering av OT-miljöns nätverk?</t>
  </si>
  <si>
    <t>'Ot-säkkollen'!C429</t>
  </si>
  <si>
    <t>'Ot-säkkollen'!E110</t>
  </si>
  <si>
    <t>De senaste två åren, har organisationen haft ett arbetssätt för hantering av trådlösa nätverk, protokoll och kommunikation i OT-miljön?</t>
  </si>
  <si>
    <t>'Ot-säkkollen'!C441</t>
  </si>
  <si>
    <t>'Ot-säkkollen'!C112</t>
  </si>
  <si>
    <t>De senaste två åren, har organisationen verifierat att nätverkssegmenteringen i OT-miljön är intakt genom exempelvis nätverksskanningar, penetrationstester eller granskning av konfigurationen för brandväggar och VLAN?</t>
  </si>
  <si>
    <t>'Ot-säkkollen'!C453</t>
  </si>
  <si>
    <t>'It-säkkollen'!D111</t>
  </si>
  <si>
    <t>'Ot-säkkollen'!D112</t>
  </si>
  <si>
    <t>De senaste två åren, har organisationen hanterat trådlösa nätverk, protokoll och kommunikation i OT-miljön i enlighet med arbetssättet för detta?</t>
  </si>
  <si>
    <t>'Ot-säkkollen'!C465</t>
  </si>
  <si>
    <t>'Ot-säkkollen'!C124</t>
  </si>
  <si>
    <t>'Ot-säkkollen'!C477</t>
  </si>
  <si>
    <t>'Ot-säkkollen'!D124</t>
  </si>
  <si>
    <t>De senaste två åren, har organisationens arbetssätt för att hantera trådlösa nätverk, protokoll och kommunikation i OT-miljön omfattat följande centrala delar?</t>
  </si>
  <si>
    <t>'Ot-säkkollen'!C489</t>
  </si>
  <si>
    <t>'Ot-säkkollen'!E124</t>
  </si>
  <si>
    <t>'Ot-säkkollen'!C501</t>
  </si>
  <si>
    <t>'Ot-säkkollen'!C126</t>
  </si>
  <si>
    <t>'Ot-säkkollen'!C513</t>
  </si>
  <si>
    <t>'It-säkkollen'!D125</t>
  </si>
  <si>
    <t>'Ot-säkkollen'!D126</t>
  </si>
  <si>
    <t>'Ot-säkkollen'!C525</t>
  </si>
  <si>
    <t>'Ot-säkkollen'!E47</t>
  </si>
  <si>
    <t>'Ot-säkkollen'!C47</t>
  </si>
  <si>
    <t>'Ot-säkkollen'!D47</t>
  </si>
  <si>
    <t>OM(OCH('Ot-säkkollen'!C47="x";ÄRTAL('Ot-säkkollen'!E47));1;0)</t>
  </si>
  <si>
    <t>'Ot-säkkollen'!E47&gt;=4</t>
  </si>
  <si>
    <t>'Ot-säkkollen'!E47&gt;=3</t>
  </si>
  <si>
    <t>'Ot-säkkollen'!E47&gt;=2</t>
  </si>
  <si>
    <t>OM(ÄRTAL('Ot-säkkollen'!E47);'Ot-säkkollen'!E47;0)</t>
  </si>
  <si>
    <t>'Ot-säkkollen'!E47&gt;=1</t>
  </si>
  <si>
    <t>ÄRTEXT('Ot-säkkollen'!E47)</t>
  </si>
  <si>
    <t>OM(OCH(E47&gt;=0;E47&lt;=5);1;0)</t>
  </si>
  <si>
    <t>'Ot-säkkollen'!C138</t>
  </si>
  <si>
    <t>De senaste två åren, har organisationen haft ett arbetssätt för att härda komponenter innan de tas i drift i OT-miljön?</t>
  </si>
  <si>
    <t>'Ot-säkkollen'!C537</t>
  </si>
  <si>
    <t>'Ot-säkkollen'!D138</t>
  </si>
  <si>
    <t>'Ot-säkkollen'!C549</t>
  </si>
  <si>
    <t>'Ot-säkkollen'!E138</t>
  </si>
  <si>
    <t>De senaste två åren, har organisationen haft ett arbetssätt för patchhantering i OT-miljön?</t>
  </si>
  <si>
    <t>'Ot-säkkollen'!C561</t>
  </si>
  <si>
    <t>'Ot-säkkollen'!C140</t>
  </si>
  <si>
    <t>De senaste två åren, har organisationen härdat komponenter innan de tas i drift i OT-miljön?</t>
  </si>
  <si>
    <t>'Ot-säkkollen'!C573</t>
  </si>
  <si>
    <t>'It-säkkollen'!D139</t>
  </si>
  <si>
    <t>'Ot-säkkollen'!D140</t>
  </si>
  <si>
    <t>'Ot-säkkollen'!C585</t>
  </si>
  <si>
    <t>'Ot-säkkollen'!C152</t>
  </si>
  <si>
    <t xml:space="preserve">De senaste två åren, har organisationen hanterat patchar i OT-miljön i enlighet med arbetssättet för patchhantering? </t>
  </si>
  <si>
    <t>'Ot-säkkollen'!C597</t>
  </si>
  <si>
    <t>'Ot-säkkollen'!D152</t>
  </si>
  <si>
    <t>'Ot-säkkollen'!C609</t>
  </si>
  <si>
    <t>'Ot-säkkollen'!E152</t>
  </si>
  <si>
    <t>'Ot-säkkollen'!C621</t>
  </si>
  <si>
    <t>'It-säkkollen'!C153</t>
  </si>
  <si>
    <t>'Ot-säkkollen'!C154</t>
  </si>
  <si>
    <t>'Ot-säkkollen'!C651</t>
  </si>
  <si>
    <t>'It-säkkollen'!D153</t>
  </si>
  <si>
    <t>'Ot-säkkollen'!D154</t>
  </si>
  <si>
    <t>'Ot-säkkollen'!C639</t>
  </si>
  <si>
    <t>'It-säkkollen'!C165</t>
  </si>
  <si>
    <t>'Ot-säkkollen'!C166</t>
  </si>
  <si>
    <t>'It-säkkollen'!D165</t>
  </si>
  <si>
    <t>'Ot-säkkollen'!D166</t>
  </si>
  <si>
    <t>'It-säkkollen'!E165</t>
  </si>
  <si>
    <t>'Ot-säkkollen'!E166</t>
  </si>
  <si>
    <t>De senaste två åren, har organisationen haft ett arbetssätt för att identifiera, klassificera och skydda all information i OT-miljön enligt dess skyddsvärde avseende tillgänglighet, riktighet och konfidentialitet?</t>
  </si>
  <si>
    <t>'Ot-säkkollen'!C1</t>
  </si>
  <si>
    <t>'It-säkkollen'!C167</t>
  </si>
  <si>
    <t>'Ot-säkkollen'!C168</t>
  </si>
  <si>
    <t>'It-säkkollen'!D167</t>
  </si>
  <si>
    <t>'Ot-säkkollen'!D168</t>
  </si>
  <si>
    <t>De senaste två åren, har organisationen identifierat, klassificerat och skyddat all information rörande OT-miljön enligt dess skyddsvärde avseende tillgänglighet, riktighet och konfidentialitet enligt arbetssättet för detta?</t>
  </si>
  <si>
    <t>'Ot-säkkollen'!E62</t>
  </si>
  <si>
    <t>'Ot-säkkollen'!C62</t>
  </si>
  <si>
    <t>'Ot-säkkollen'!D62</t>
  </si>
  <si>
    <t>OM(OCH('Ot-säkkollen'!C62="x";ÄRTAL('Ot-säkkollen'!E62));1;0)</t>
  </si>
  <si>
    <t>'Ot-säkkollen'!E62&gt;=4</t>
  </si>
  <si>
    <t>'Ot-säkkollen'!E62&gt;=3</t>
  </si>
  <si>
    <t>'Ot-säkkollen'!E62&gt;=2</t>
  </si>
  <si>
    <t>OM(ÄRTAL('Ot-säkkollen'!E62);'Ot-säkkollen'!E62;0)</t>
  </si>
  <si>
    <t>'Ot-säkkollen'!E62&gt;=1</t>
  </si>
  <si>
    <t>ÄRTEXT('Ot-säkkollen'!E62)</t>
  </si>
  <si>
    <t>OM(OCH(E62&gt;=0;E62&lt;=5);1;0)</t>
  </si>
  <si>
    <t>'It-säkkollen'!C179</t>
  </si>
  <si>
    <t>'Ot-säkkollen'!C180</t>
  </si>
  <si>
    <t>'It-säkkollen'!D179</t>
  </si>
  <si>
    <t>'Ot-säkkollen'!D180</t>
  </si>
  <si>
    <t>'It-säkkollen'!E179</t>
  </si>
  <si>
    <t>'Ot-säkkollen'!E180</t>
  </si>
  <si>
    <t>'It-säkkollen'!C181</t>
  </si>
  <si>
    <t>'Ot-säkkollen'!C182</t>
  </si>
  <si>
    <t>'It-säkkollen'!D181</t>
  </si>
  <si>
    <t>'Ot-säkkollen'!D182</t>
  </si>
  <si>
    <t>'It-säkkollen'!C193</t>
  </si>
  <si>
    <t>'Ot-säkkollen'!C194</t>
  </si>
  <si>
    <t>De senaste två åren, har organisationen haft ett arbetssätt för kontinuitetshantering för OT vilket inkluderar att upprätta och löpande uppdatera en kontinuitetsplan?</t>
  </si>
  <si>
    <t>'It-säkkollen'!D193</t>
  </si>
  <si>
    <t>'Ot-säkkollen'!D194</t>
  </si>
  <si>
    <t>De senaste två åren, har organisationen haft ett arbetssätt för detektering och loggning av säkerhetsavvikelser, händelser och incidenter avseende OT-miljön?</t>
  </si>
  <si>
    <t>'It-säkkollen'!E193</t>
  </si>
  <si>
    <t>'Ot-säkkollen'!E194</t>
  </si>
  <si>
    <t>De senaste två åren, har organisationen haft ett arbetssätt för hantering av säkerhetsavvikelser, händelser och incidenter avseende OT-miljön?</t>
  </si>
  <si>
    <t>'It-säkkollen'!C195</t>
  </si>
  <si>
    <t>'Ot-säkkollen'!C196</t>
  </si>
  <si>
    <t xml:space="preserve">De senaste två åren, har organisationen hanterat säkerhetsavvikelser, händelser och incidenter i OT-miljön i enlighet med arbetssättet för hantering av detta? </t>
  </si>
  <si>
    <t>'It-säkkollen'!D195</t>
  </si>
  <si>
    <t>'Ot-säkkollen'!D196</t>
  </si>
  <si>
    <t>'It-säkkollen'!C207</t>
  </si>
  <si>
    <t>'Ot-säkkollen'!C208</t>
  </si>
  <si>
    <t>'It-säkkollen'!D207</t>
  </si>
  <si>
    <t>'Ot-säkkollen'!D208</t>
  </si>
  <si>
    <t>'It-säkkollen'!E207</t>
  </si>
  <si>
    <t>'Ot-säkkollen'!E208</t>
  </si>
  <si>
    <t>'It-säkkollen'!C209</t>
  </si>
  <si>
    <t>'Ot-säkkollen'!C210</t>
  </si>
  <si>
    <t>'Ot-säkkollen'!E76</t>
  </si>
  <si>
    <t>'Ot-säkkollen'!C76</t>
  </si>
  <si>
    <t>'Ot-säkkollen'!D76</t>
  </si>
  <si>
    <t>OM(OCH('Ot-säkkollen'!C76="x";ÄRTAL('Ot-säkkollen'!E76));1;0)</t>
  </si>
  <si>
    <t>'Ot-säkkollen'!E76&gt;=4</t>
  </si>
  <si>
    <t>'Ot-säkkollen'!E76&gt;=3</t>
  </si>
  <si>
    <t>'Ot-säkkollen'!E76&gt;=2</t>
  </si>
  <si>
    <t>OM(ÄRTAL('Ot-säkkollen'!E76);'Ot-säkkollen'!E76;0)</t>
  </si>
  <si>
    <t>'Ot-säkkollen'!E76&gt;=1</t>
  </si>
  <si>
    <t>ÄRTEXT('Ot-säkkollen'!E76)</t>
  </si>
  <si>
    <t>OM(OCH(E76&gt;=0;E76&lt;=5);1;0)</t>
  </si>
  <si>
    <t>'It-säkkollen'!D209</t>
  </si>
  <si>
    <t>'Ot-säkkollen'!D210</t>
  </si>
  <si>
    <t>'It-säkkollen'!C221</t>
  </si>
  <si>
    <t>'Ot-säkkollen'!C222</t>
  </si>
  <si>
    <t>'It-säkkollen'!D221</t>
  </si>
  <si>
    <t>'Ot-säkkollen'!D222</t>
  </si>
  <si>
    <t>'It-säkkollen'!E221</t>
  </si>
  <si>
    <t>'Ot-säkkollen'!E222</t>
  </si>
  <si>
    <t>'It-säkkollen'!C223</t>
  </si>
  <si>
    <t>'Ot-säkkollen'!C224</t>
  </si>
  <si>
    <t>'It-säkkollen'!D223</t>
  </si>
  <si>
    <t>'Ot-säkkollen'!D224</t>
  </si>
  <si>
    <t>'It-säkkollen'!C235</t>
  </si>
  <si>
    <t>'Ot-säkkollen'!C236</t>
  </si>
  <si>
    <t>'It-säkkollen'!D235</t>
  </si>
  <si>
    <t>'Ot-säkkollen'!D236</t>
  </si>
  <si>
    <t>'It-säkkollen'!E235</t>
  </si>
  <si>
    <t>'Ot-säkkollen'!E236</t>
  </si>
  <si>
    <t>'It-säkkollen'!C237</t>
  </si>
  <si>
    <t>'Ot-säkkollen'!C238</t>
  </si>
  <si>
    <t>'It-säkkollen'!D237</t>
  </si>
  <si>
    <t>'Ot-säkkollen'!D238</t>
  </si>
  <si>
    <t>'It-säkkollen'!C261</t>
  </si>
  <si>
    <t>'Ot-säkkollen'!C262</t>
  </si>
  <si>
    <t>De senaste två åren, har organisationens ledning informerat sig om status på organisationens OT-säkerhetsarbete?</t>
  </si>
  <si>
    <t>'It-säkkollen'!D261</t>
  </si>
  <si>
    <t>'Ot-säkkollen'!D262</t>
  </si>
  <si>
    <t>'It-säkkollen'!E261</t>
  </si>
  <si>
    <t>'Ot-säkkollen'!E262</t>
  </si>
  <si>
    <t>'Ot-säkkollen'!E90</t>
  </si>
  <si>
    <t>'Ot-säkkollen'!C90</t>
  </si>
  <si>
    <t>'Ot-säkkollen'!D90</t>
  </si>
  <si>
    <t>OM(OCH('Ot-säkkollen'!C90="x";ÄRTAL('Ot-säkkollen'!E90));1;0)</t>
  </si>
  <si>
    <t>'Ot-säkkollen'!E90&gt;=4</t>
  </si>
  <si>
    <t>'Ot-säkkollen'!E90&gt;=3</t>
  </si>
  <si>
    <t>'Ot-säkkollen'!E90&gt;=2</t>
  </si>
  <si>
    <t>OM(ÄRTAL('Ot-säkkollen'!E90);'Ot-säkkollen'!E90;0)</t>
  </si>
  <si>
    <t>'Ot-säkkollen'!E90&gt;=1</t>
  </si>
  <si>
    <t>ÄRTEXT('Ot-säkkollen'!E90)</t>
  </si>
  <si>
    <t>OM(OCH(E90&gt;=0;E90&lt;=5);1;0)</t>
  </si>
  <si>
    <t>'It-säkkollen'!C263</t>
  </si>
  <si>
    <t>'Ot-säkkollen'!C264</t>
  </si>
  <si>
    <t>'It-säkkollen'!D263</t>
  </si>
  <si>
    <t>'Ot-säkkollen'!D264</t>
  </si>
  <si>
    <t>'Ot-säkkollen'!C278</t>
  </si>
  <si>
    <t>'Ot-säkkollen'!D278</t>
  </si>
  <si>
    <t>'Ot-säkkollen'!E278</t>
  </si>
  <si>
    <t>'It-säkkollen'!C279</t>
  </si>
  <si>
    <t>'Ot-säkkollen'!C280</t>
  </si>
  <si>
    <t>'It-säkkollen'!D279</t>
  </si>
  <si>
    <t>'Ot-säkkollen'!D280</t>
  </si>
  <si>
    <t>'Ot-säkkollen'!C288</t>
  </si>
  <si>
    <t>'Ot-säkkollen'!D288</t>
  </si>
  <si>
    <t>'Ot-säkkollen'!E288</t>
  </si>
  <si>
    <t>'Ot-säkkollen'!C290</t>
  </si>
  <si>
    <t>'Ot-säkkollen'!D290</t>
  </si>
  <si>
    <t>'It-säkkollen'!C297</t>
  </si>
  <si>
    <t>'Ot-säkkollen'!C298</t>
  </si>
  <si>
    <t>'It-säkkollen'!D297</t>
  </si>
  <si>
    <t>'Ot-säkkollen'!D298</t>
  </si>
  <si>
    <t>'Ot-säkkollen'!E104</t>
  </si>
  <si>
    <t>'Ot-säkkollen'!C104</t>
  </si>
  <si>
    <t>'Ot-säkkollen'!D104</t>
  </si>
  <si>
    <t>OM(OCH('Ot-säkkollen'!C104="x";ÄRTAL('Ot-säkkollen'!E104));1;0)</t>
  </si>
  <si>
    <t>'Ot-säkkollen'!E104&gt;=4</t>
  </si>
  <si>
    <t>'Ot-säkkollen'!E104&gt;=3</t>
  </si>
  <si>
    <t>'Ot-säkkollen'!E104&gt;=2</t>
  </si>
  <si>
    <t>OM(ÄRTAL('Ot-säkkollen'!E104);'Ot-säkkollen'!E104;0)</t>
  </si>
  <si>
    <t>'Ot-säkkollen'!E104&gt;=1</t>
  </si>
  <si>
    <t>ÄRTEXT('Ot-säkkollen'!E104)</t>
  </si>
  <si>
    <t>OM(OCH(E104&gt;=0;E104&lt;=5);1;0)</t>
  </si>
  <si>
    <t>'It-säkkollen'!E297</t>
  </si>
  <si>
    <t>'Ot-säkkollen'!E298</t>
  </si>
  <si>
    <t>'Ot-säkkollen'!C300</t>
  </si>
  <si>
    <t>'Ot-säkkollen'!D300</t>
  </si>
  <si>
    <t>'It-säkkollen'!C307</t>
  </si>
  <si>
    <t>'Ot-säkkollen'!C308</t>
  </si>
  <si>
    <t>'It-säkkollen'!D307</t>
  </si>
  <si>
    <t>'Ot-säkkollen'!D308</t>
  </si>
  <si>
    <t>'It-säkkollen'!E307</t>
  </si>
  <si>
    <t>'Ot-säkkollen'!E308</t>
  </si>
  <si>
    <t>'Ot-säkkollen'!C310</t>
  </si>
  <si>
    <t>'Ot-säkkollen'!D310</t>
  </si>
  <si>
    <t>'It-säkkollen'!C317</t>
  </si>
  <si>
    <t>'Ot-säkkollen'!C318</t>
  </si>
  <si>
    <t>'It-säkkollen'!D317</t>
  </si>
  <si>
    <t>'Ot-säkkollen'!D318</t>
  </si>
  <si>
    <t>'It-säkkollen'!E317</t>
  </si>
  <si>
    <t>'Ot-säkkollen'!E318</t>
  </si>
  <si>
    <t>'Ot-säkkollen'!C320</t>
  </si>
  <si>
    <t>'Ot-säkkollen'!D320</t>
  </si>
  <si>
    <t>'It-säkkollen'!C327</t>
  </si>
  <si>
    <t>'Ot-säkkollen'!C328</t>
  </si>
  <si>
    <t>'Ot-säkkollen'!E118</t>
  </si>
  <si>
    <t>'Ot-säkkollen'!C118</t>
  </si>
  <si>
    <t>'Ot-säkkollen'!D118</t>
  </si>
  <si>
    <t>OM(OCH('Ot-säkkollen'!C118="x";ÄRTAL('Ot-säkkollen'!E118));1;0)</t>
  </si>
  <si>
    <t>'Ot-säkkollen'!E118&gt;=4</t>
  </si>
  <si>
    <t>'Ot-säkkollen'!E118&gt;=3</t>
  </si>
  <si>
    <t>'Ot-säkkollen'!E118&gt;=2</t>
  </si>
  <si>
    <t>OM(ÄRTAL('Ot-säkkollen'!E118);'Ot-säkkollen'!E118;0)</t>
  </si>
  <si>
    <t>'Ot-säkkollen'!E118&gt;=1</t>
  </si>
  <si>
    <t>ÄRTEXT('Ot-säkkollen'!E118)</t>
  </si>
  <si>
    <t>OM(OCH(E118&gt;=0;E118&lt;=5);1;0)</t>
  </si>
  <si>
    <t>'It-säkkollen'!D327</t>
  </si>
  <si>
    <t>'Ot-säkkollen'!D328</t>
  </si>
  <si>
    <t>'It-säkkollen'!E327</t>
  </si>
  <si>
    <t>'Ot-säkkollen'!E328</t>
  </si>
  <si>
    <t>'Ot-säkkollen'!C330</t>
  </si>
  <si>
    <t>'Ot-säkkollen'!D330</t>
  </si>
  <si>
    <t>'It-säkkollen'!C337</t>
  </si>
  <si>
    <t>'Ot-säkkollen'!C338</t>
  </si>
  <si>
    <t>'It-säkkollen'!D337</t>
  </si>
  <si>
    <t>'Ot-säkkollen'!D338</t>
  </si>
  <si>
    <t>'It-säkkollen'!E337</t>
  </si>
  <si>
    <t>'Ot-säkkollen'!E338</t>
  </si>
  <si>
    <t>'Ot-säkkollen'!C340</t>
  </si>
  <si>
    <t>'Ot-säkkollen'!D340</t>
  </si>
  <si>
    <t>'It-säkkollen'!C347</t>
  </si>
  <si>
    <t>'Ot-säkkollen'!C348</t>
  </si>
  <si>
    <t>'It-säkkollen'!D347</t>
  </si>
  <si>
    <t>'Ot-säkkollen'!D348</t>
  </si>
  <si>
    <t>'It-säkkollen'!E347</t>
  </si>
  <si>
    <t>'Ot-säkkollen'!E348</t>
  </si>
  <si>
    <t>'Ot-säkkollen'!C350</t>
  </si>
  <si>
    <t>'Ot-säkkollen'!D350</t>
  </si>
  <si>
    <t>'Ot-säkkollen'!E132</t>
  </si>
  <si>
    <t>'Ot-säkkollen'!C132</t>
  </si>
  <si>
    <t>'Ot-säkkollen'!D132</t>
  </si>
  <si>
    <t>OM(OCH('Ot-säkkollen'!C132="x";ÄRTAL('Ot-säkkollen'!E132));1;0)</t>
  </si>
  <si>
    <t>'Ot-säkkollen'!E132&gt;=4</t>
  </si>
  <si>
    <t>'Ot-säkkollen'!E132&gt;=3</t>
  </si>
  <si>
    <t>'Ot-säkkollen'!E132&gt;=2</t>
  </si>
  <si>
    <t>OM(ÄRTAL('Ot-säkkollen'!E132);'Ot-säkkollen'!E132;0)</t>
  </si>
  <si>
    <t>'Ot-säkkollen'!E132&gt;=1</t>
  </si>
  <si>
    <t>ÄRTEXT('Ot-säkkollen'!E132)</t>
  </si>
  <si>
    <t>OM(OCH(E132&gt;=0;E132&lt;=5);1;0)</t>
  </si>
  <si>
    <t>'It-säkkollen'!C357</t>
  </si>
  <si>
    <t>'Ot-säkkollen'!C358</t>
  </si>
  <si>
    <t>'It-säkkollen'!D357</t>
  </si>
  <si>
    <t>'Ot-säkkollen'!D358</t>
  </si>
  <si>
    <t>'It-säkkollen'!E357</t>
  </si>
  <si>
    <t>'Ot-säkkollen'!E358</t>
  </si>
  <si>
    <t>'Ot-säkkollen'!C360</t>
  </si>
  <si>
    <t>'Ot-säkkollen'!D360</t>
  </si>
  <si>
    <t>'It-säkkollen'!C367</t>
  </si>
  <si>
    <t>'Ot-säkkollen'!C368</t>
  </si>
  <si>
    <t>'It-säkkollen'!D367</t>
  </si>
  <si>
    <t>'Ot-säkkollen'!D368</t>
  </si>
  <si>
    <t>'It-säkkollen'!E367</t>
  </si>
  <si>
    <t>'Ot-säkkollen'!E368</t>
  </si>
  <si>
    <t>'Ot-säkkollen'!C370</t>
  </si>
  <si>
    <t>'Ot-säkkollen'!D370</t>
  </si>
  <si>
    <t>'Ot-säkkollen'!C378</t>
  </si>
  <si>
    <t>'It-säkkollen'!D377</t>
  </si>
  <si>
    <t>'Ot-säkkollen'!D378</t>
  </si>
  <si>
    <t>'It-säkkollen'!E377</t>
  </si>
  <si>
    <t>'Ot-säkkollen'!E378</t>
  </si>
  <si>
    <t>'It-säkkollen'!C379</t>
  </si>
  <si>
    <t>'Ot-säkkollen'!C380</t>
  </si>
  <si>
    <t>'Ot-säkkollen'!E146</t>
  </si>
  <si>
    <t>'Ot-säkkollen'!C146</t>
  </si>
  <si>
    <t>'Ot-säkkollen'!D146</t>
  </si>
  <si>
    <t>OM(OCH('Ot-säkkollen'!C146="x";ÄRTAL('Ot-säkkollen'!E146));1;0)</t>
  </si>
  <si>
    <t>'Ot-säkkollen'!E146&gt;=4</t>
  </si>
  <si>
    <t>'Ot-säkkollen'!E146&gt;=3</t>
  </si>
  <si>
    <t>'Ot-säkkollen'!E146&gt;=2</t>
  </si>
  <si>
    <t>OM(ÄRTAL('Ot-säkkollen'!E146);'Ot-säkkollen'!E146;0)</t>
  </si>
  <si>
    <t>'Ot-säkkollen'!E146&gt;=1</t>
  </si>
  <si>
    <t>ÄRTEXT('Ot-säkkollen'!E146)</t>
  </si>
  <si>
    <t>OM(OCH(E146&gt;=0;E146&lt;=5);1;0)</t>
  </si>
  <si>
    <t>'It-säkkollen'!D379</t>
  </si>
  <si>
    <t>'Ot-säkkollen'!D380</t>
  </si>
  <si>
    <t>'Ot-säkkollen'!C388</t>
  </si>
  <si>
    <t>'It-säkkollen'!D387</t>
  </si>
  <si>
    <t>'Ot-säkkollen'!D388</t>
  </si>
  <si>
    <t>'It-säkkollen'!E387</t>
  </si>
  <si>
    <t>'Ot-säkkollen'!E388</t>
  </si>
  <si>
    <t>'It-säkkollen'!C389</t>
  </si>
  <si>
    <t>'Ot-säkkollen'!C390</t>
  </si>
  <si>
    <t>'It-säkkollen'!D389</t>
  </si>
  <si>
    <t>'Ot-säkkollen'!D390</t>
  </si>
  <si>
    <t>'Ot-säkkollen'!C398</t>
  </si>
  <si>
    <t>'It-säkkollen'!D397</t>
  </si>
  <si>
    <t>'Ot-säkkollen'!D398</t>
  </si>
  <si>
    <t>'It-säkkollen'!E397</t>
  </si>
  <si>
    <t>'Ot-säkkollen'!E398</t>
  </si>
  <si>
    <t>'It-säkkollen'!C399</t>
  </si>
  <si>
    <t>'Ot-säkkollen'!C400</t>
  </si>
  <si>
    <t>'It-säkkollen'!D399</t>
  </si>
  <si>
    <t>'Ot-säkkollen'!D400</t>
  </si>
  <si>
    <t>'It-säkkollen'!C407</t>
  </si>
  <si>
    <t>'Ot-säkkollen'!C408</t>
  </si>
  <si>
    <t>'It-säkkollen'!D407</t>
  </si>
  <si>
    <t>'Ot-säkkollen'!D408</t>
  </si>
  <si>
    <t>'It-säkkollen'!E407</t>
  </si>
  <si>
    <t>'Ot-säkkollen'!E408</t>
  </si>
  <si>
    <t>'Ot-säkkollen'!E160</t>
  </si>
  <si>
    <t>'Ot-säkkollen'!C160</t>
  </si>
  <si>
    <t>'Ot-säkkollen'!D160</t>
  </si>
  <si>
    <t>OM(OCH('Ot-säkkollen'!C160="x";ÄRTAL('Ot-säkkollen'!E160));1;0)</t>
  </si>
  <si>
    <t>'Ot-säkkollen'!E160&gt;=4</t>
  </si>
  <si>
    <t>'Ot-säkkollen'!E160&gt;=3</t>
  </si>
  <si>
    <t>'Ot-säkkollen'!E160&gt;=2</t>
  </si>
  <si>
    <t>OM(ÄRTAL('Ot-säkkollen'!E160);'Ot-säkkollen'!E160;0)</t>
  </si>
  <si>
    <t>'Ot-säkkollen'!E160&gt;=1</t>
  </si>
  <si>
    <t>ÄRTEXT('Ot-säkkollen'!E160)</t>
  </si>
  <si>
    <t>OM(OCH(E160&gt;=0;E160&lt;=5);1;0)</t>
  </si>
  <si>
    <t>'It-säkkollen'!C409</t>
  </si>
  <si>
    <t>'Ot-säkkollen'!C410</t>
  </si>
  <si>
    <t>'It-säkkollen'!D409</t>
  </si>
  <si>
    <t>'Ot-säkkollen'!D410</t>
  </si>
  <si>
    <t>'It-säkkollen'!C421</t>
  </si>
  <si>
    <t>'Ot-säkkollen'!C422</t>
  </si>
  <si>
    <t>'It-säkkollen'!D421</t>
  </si>
  <si>
    <t>'Ot-säkkollen'!D422</t>
  </si>
  <si>
    <t>'It-säkkollen'!E421</t>
  </si>
  <si>
    <t>'Ot-säkkollen'!E422</t>
  </si>
  <si>
    <t>'Ot-säkkollen'!C424</t>
  </si>
  <si>
    <t>'Ot-säkkollen'!D424</t>
  </si>
  <si>
    <t>'It-säkkollen'!C432</t>
  </si>
  <si>
    <t>'Ot-säkkollen'!C433</t>
  </si>
  <si>
    <t>'It-säkkollen'!D432</t>
  </si>
  <si>
    <t>'Ot-säkkollen'!D433</t>
  </si>
  <si>
    <t>'It-säkkollen'!E432</t>
  </si>
  <si>
    <t>'Ot-säkkollen'!E433</t>
  </si>
  <si>
    <t>'Ot-säkkollen'!C435</t>
  </si>
  <si>
    <t>'Ot-säkkollen'!D435</t>
  </si>
  <si>
    <t>'Ot-säkkollen'!C445</t>
  </si>
  <si>
    <t>'Ot-säkkollen'!D445</t>
  </si>
  <si>
    <t>'Ot-säkkollen'!E174</t>
  </si>
  <si>
    <t>'Ot-säkkollen'!C174</t>
  </si>
  <si>
    <t>'Ot-säkkollen'!D174</t>
  </si>
  <si>
    <t>OM(OCH('Ot-säkkollen'!C174="x";ÄRTAL('Ot-säkkollen'!E174));1;0)</t>
  </si>
  <si>
    <t>'Ot-säkkollen'!E174&gt;=4</t>
  </si>
  <si>
    <t>'Ot-säkkollen'!E174&gt;=3</t>
  </si>
  <si>
    <t>'Ot-säkkollen'!E174&gt;=2</t>
  </si>
  <si>
    <t>OM(ÄRTAL('Ot-säkkollen'!E174);'Ot-säkkollen'!E174;0)</t>
  </si>
  <si>
    <t>'Ot-säkkollen'!E174&gt;=1</t>
  </si>
  <si>
    <t>ÄRTEXT('Ot-säkkollen'!E174)</t>
  </si>
  <si>
    <t>OM(OCH(E174&gt;=0;E174&lt;=5);1;0)</t>
  </si>
  <si>
    <t>'Ot-säkkollen'!E445</t>
  </si>
  <si>
    <t>'Ot-säkkollen'!C447</t>
  </si>
  <si>
    <t>'Ot-säkkollen'!D447</t>
  </si>
  <si>
    <t>'Ot-säkkollen'!C457</t>
  </si>
  <si>
    <t>'It-säkkollen'!D456</t>
  </si>
  <si>
    <t>'Ot-säkkollen'!D457</t>
  </si>
  <si>
    <t>'It-säkkollen'!E456</t>
  </si>
  <si>
    <t>'Ot-säkkollen'!E457</t>
  </si>
  <si>
    <t>'It-säkkollen'!C458</t>
  </si>
  <si>
    <t>'Ot-säkkollen'!C459</t>
  </si>
  <si>
    <t>'It-säkkollen'!D458</t>
  </si>
  <si>
    <t>'Ot-säkkollen'!D459</t>
  </si>
  <si>
    <t>'Ot-säkkollen'!C469</t>
  </si>
  <si>
    <t>'It-säkkollen'!D468</t>
  </si>
  <si>
    <t>'Ot-säkkollen'!D469</t>
  </si>
  <si>
    <t>'It-säkkollen'!E468</t>
  </si>
  <si>
    <t>'Ot-säkkollen'!E469</t>
  </si>
  <si>
    <t>'It-säkkollen'!C470</t>
  </si>
  <si>
    <t>'Ot-säkkollen'!C471</t>
  </si>
  <si>
    <t>'It-säkkollen'!D470</t>
  </si>
  <si>
    <t>'Ot-säkkollen'!D471</t>
  </si>
  <si>
    <t>'Ot-säkkollen'!C481</t>
  </si>
  <si>
    <t>'Ot-säkkollen'!E188</t>
  </si>
  <si>
    <t>'Ot-säkkollen'!C188</t>
  </si>
  <si>
    <t>'Ot-säkkollen'!D188</t>
  </si>
  <si>
    <t>OM(OCH('Ot-säkkollen'!C188="x";ÄRTAL('Ot-säkkollen'!E188));1;0)</t>
  </si>
  <si>
    <t>'Ot-säkkollen'!E188&gt;=4</t>
  </si>
  <si>
    <t>'Ot-säkkollen'!E188&gt;=3</t>
  </si>
  <si>
    <t>'Ot-säkkollen'!E188&gt;=2</t>
  </si>
  <si>
    <t>OM(ÄRTAL('Ot-säkkollen'!E188);'Ot-säkkollen'!E188;0)</t>
  </si>
  <si>
    <t>'Ot-säkkollen'!E188&gt;=1</t>
  </si>
  <si>
    <t>ÄRTEXT('Ot-säkkollen'!E188)</t>
  </si>
  <si>
    <t>OM(OCH(E188&gt;=0;E188&lt;=5);1;0)</t>
  </si>
  <si>
    <t>'It-säkkollen'!D480</t>
  </si>
  <si>
    <t>'Ot-säkkollen'!D481</t>
  </si>
  <si>
    <t>'It-säkkollen'!E480</t>
  </si>
  <si>
    <t>'Ot-säkkollen'!E481</t>
  </si>
  <si>
    <t>'It-säkkollen'!C482</t>
  </si>
  <si>
    <t>'Ot-säkkollen'!C483</t>
  </si>
  <si>
    <t>'It-säkkollen'!D482</t>
  </si>
  <si>
    <t>'Ot-säkkollen'!D483</t>
  </si>
  <si>
    <t>'It-säkkollen'!C492</t>
  </si>
  <si>
    <t>'Ot-säkkollen'!C493</t>
  </si>
  <si>
    <t>'It-säkkollen'!D492</t>
  </si>
  <si>
    <t>'Ot-säkkollen'!D493</t>
  </si>
  <si>
    <t>'It-säkkollen'!E492</t>
  </si>
  <si>
    <t>'Ot-säkkollen'!E493</t>
  </si>
  <si>
    <t>'It-säkkollen'!C494</t>
  </si>
  <si>
    <t>'Ot-säkkollen'!C495</t>
  </si>
  <si>
    <t>'It-säkkollen'!D494</t>
  </si>
  <si>
    <t>'Ot-säkkollen'!D495</t>
  </si>
  <si>
    <t>'It-säkkollen'!C504</t>
  </si>
  <si>
    <t>'Ot-säkkollen'!C505</t>
  </si>
  <si>
    <t>'It-säkkollen'!D504</t>
  </si>
  <si>
    <t>'Ot-säkkollen'!D505</t>
  </si>
  <si>
    <t>'It-säkkollen'!E504</t>
  </si>
  <si>
    <t>'Ot-säkkollen'!E505</t>
  </si>
  <si>
    <t>'It-säkkollen'!C506</t>
  </si>
  <si>
    <t>'Ot-säkkollen'!C507</t>
  </si>
  <si>
    <t>'It-säkkollen'!D506</t>
  </si>
  <si>
    <t>'Ot-säkkollen'!D507</t>
  </si>
  <si>
    <t>'Ot-säkkollen'!E202</t>
  </si>
  <si>
    <t>'Ot-säkkollen'!C202</t>
  </si>
  <si>
    <t>'Ot-säkkollen'!D202</t>
  </si>
  <si>
    <t>OM(OCH('Ot-säkkollen'!C202="x";ÄRTAL('Ot-säkkollen'!E202));1;0)</t>
  </si>
  <si>
    <t>'Ot-säkkollen'!E202&gt;=4</t>
  </si>
  <si>
    <t>'Ot-säkkollen'!E202&gt;=3</t>
  </si>
  <si>
    <t>'Ot-säkkollen'!E202&gt;=2</t>
  </si>
  <si>
    <t>OM(ÄRTAL('Ot-säkkollen'!E202);'Ot-säkkollen'!E202;0)</t>
  </si>
  <si>
    <t>'Ot-säkkollen'!E202&gt;=1</t>
  </si>
  <si>
    <t>ÄRTEXT('Ot-säkkollen'!E202)</t>
  </si>
  <si>
    <t>OM(OCH(E202&gt;=0;E202&lt;=5);1;0)</t>
  </si>
  <si>
    <t>'It-säkkollen'!C516</t>
  </si>
  <si>
    <t>'Ot-säkkollen'!C517</t>
  </si>
  <si>
    <t>'It-säkkollen'!D516</t>
  </si>
  <si>
    <t>'Ot-säkkollen'!D517</t>
  </si>
  <si>
    <t>'It-säkkollen'!E516</t>
  </si>
  <si>
    <t>'Ot-säkkollen'!E517</t>
  </si>
  <si>
    <t>'It-säkkollen'!C518</t>
  </si>
  <si>
    <t>'Ot-säkkollen'!C519</t>
  </si>
  <si>
    <t>'It-säkkollen'!D518</t>
  </si>
  <si>
    <t>'Ot-säkkollen'!D519</t>
  </si>
  <si>
    <t>'It-säkkollen'!C528</t>
  </si>
  <si>
    <t>'Ot-säkkollen'!C529</t>
  </si>
  <si>
    <t>'It-säkkollen'!D528</t>
  </si>
  <si>
    <t>'Ot-säkkollen'!D529</t>
  </si>
  <si>
    <t>'It-säkkollen'!E528</t>
  </si>
  <si>
    <t>'Ot-säkkollen'!E529</t>
  </si>
  <si>
    <t>'It-säkkollen'!C530</t>
  </si>
  <si>
    <t>'Ot-säkkollen'!C531</t>
  </si>
  <si>
    <t>'It-säkkollen'!D530</t>
  </si>
  <si>
    <t>'Ot-säkkollen'!D531</t>
  </si>
  <si>
    <t>'It-säkkollen'!C540</t>
  </si>
  <si>
    <t>'Ot-säkkollen'!C541</t>
  </si>
  <si>
    <t>'It-säkkollen'!D540</t>
  </si>
  <si>
    <t>'Ot-säkkollen'!D541</t>
  </si>
  <si>
    <t>'It-säkkollen'!E540</t>
  </si>
  <si>
    <t>'Ot-säkkollen'!E541</t>
  </si>
  <si>
    <t>'It-säkkollen'!C542</t>
  </si>
  <si>
    <t>'Ot-säkkollen'!C543</t>
  </si>
  <si>
    <t>'Ot-säkkollen'!E216</t>
  </si>
  <si>
    <t>'Ot-säkkollen'!C216</t>
  </si>
  <si>
    <t>'Ot-säkkollen'!D216</t>
  </si>
  <si>
    <t>OM(OCH('Ot-säkkollen'!C216="x";ÄRTAL('Ot-säkkollen'!E216));1;0)</t>
  </si>
  <si>
    <t>'Ot-säkkollen'!E216&gt;=4</t>
  </si>
  <si>
    <t>'Ot-säkkollen'!E216&gt;=3</t>
  </si>
  <si>
    <t>'Ot-säkkollen'!E216&gt;=2</t>
  </si>
  <si>
    <t>OM(ÄRTAL('Ot-säkkollen'!E216);'Ot-säkkollen'!E216;0)</t>
  </si>
  <si>
    <t>'Ot-säkkollen'!E216&gt;=1</t>
  </si>
  <si>
    <t>ÄRTEXT('Ot-säkkollen'!E216)</t>
  </si>
  <si>
    <t>OM(OCH(E216&gt;=0;E216&lt;=5);1;0)</t>
  </si>
  <si>
    <t>'It-säkkollen'!D542</t>
  </si>
  <si>
    <t>'Ot-säkkollen'!D543</t>
  </si>
  <si>
    <t>'It-säkkollen'!C552</t>
  </si>
  <si>
    <t>'Ot-säkkollen'!C553</t>
  </si>
  <si>
    <t>'It-säkkollen'!D552</t>
  </si>
  <si>
    <t>'Ot-säkkollen'!D553</t>
  </si>
  <si>
    <t>'It-säkkollen'!E552</t>
  </si>
  <si>
    <t>'Ot-säkkollen'!E553</t>
  </si>
  <si>
    <t>'It-säkkollen'!C554</t>
  </si>
  <si>
    <t>'Ot-säkkollen'!C555</t>
  </si>
  <si>
    <t>'It-säkkollen'!D554</t>
  </si>
  <si>
    <t>'Ot-säkkollen'!D555</t>
  </si>
  <si>
    <t>'It-säkkollen'!C564</t>
  </si>
  <si>
    <t>'Ot-säkkollen'!C565</t>
  </si>
  <si>
    <t>'It-säkkollen'!D564</t>
  </si>
  <si>
    <t>'Ot-säkkollen'!D565</t>
  </si>
  <si>
    <t>'It-säkkollen'!E564</t>
  </si>
  <si>
    <t>'Ot-säkkollen'!E565</t>
  </si>
  <si>
    <t>'It-säkkollen'!C566</t>
  </si>
  <si>
    <t>'Ot-säkkollen'!C567</t>
  </si>
  <si>
    <t>'It-säkkollen'!D566</t>
  </si>
  <si>
    <t>'Ot-säkkollen'!D567</t>
  </si>
  <si>
    <t>'It-säkkollen'!C576</t>
  </si>
  <si>
    <t>'Ot-säkkollen'!C577</t>
  </si>
  <si>
    <t>'It-säkkollen'!D576</t>
  </si>
  <si>
    <t>'Ot-säkkollen'!D577</t>
  </si>
  <si>
    <t>'It-säkkollen'!E576</t>
  </si>
  <si>
    <t>'Ot-säkkollen'!E577</t>
  </si>
  <si>
    <t>'Ot-säkkollen'!E230</t>
  </si>
  <si>
    <t>'Ot-säkkollen'!C230</t>
  </si>
  <si>
    <t>'Ot-säkkollen'!D230</t>
  </si>
  <si>
    <t>OM(OCH('Ot-säkkollen'!C230="x";ÄRTAL('Ot-säkkollen'!E230));1;0)</t>
  </si>
  <si>
    <t>'Ot-säkkollen'!E230&gt;=4</t>
  </si>
  <si>
    <t>'Ot-säkkollen'!E230&gt;=3</t>
  </si>
  <si>
    <t>'Ot-säkkollen'!E230&gt;=2</t>
  </si>
  <si>
    <t>OM(ÄRTAL('Ot-säkkollen'!E230);'Ot-säkkollen'!E230;0)</t>
  </si>
  <si>
    <t>'Ot-säkkollen'!E230&gt;=1</t>
  </si>
  <si>
    <t>ÄRTEXT('Ot-säkkollen'!E230)</t>
  </si>
  <si>
    <t>OM(OCH(E230&gt;=0;E230&lt;=5);1;0)</t>
  </si>
  <si>
    <t>'It-säkkollen'!C578</t>
  </si>
  <si>
    <t>'Ot-säkkollen'!C579</t>
  </si>
  <si>
    <t>'It-säkkollen'!D578</t>
  </si>
  <si>
    <t>'Ot-säkkollen'!D579</t>
  </si>
  <si>
    <t>'It-säkkollen'!C588</t>
  </si>
  <si>
    <t>'Ot-säkkollen'!C589</t>
  </si>
  <si>
    <t>'It-säkkollen'!D588</t>
  </si>
  <si>
    <t>'Ot-säkkollen'!D589</t>
  </si>
  <si>
    <t>'It-säkkollen'!E588</t>
  </si>
  <si>
    <t>'Ot-säkkollen'!E589</t>
  </si>
  <si>
    <t>'Ot-säkkollen'!C591</t>
  </si>
  <si>
    <t>'It-säkkollen'!D590</t>
  </si>
  <si>
    <t>'Ot-säkkollen'!D591</t>
  </si>
  <si>
    <t>'Ot-säkkollen'!C601</t>
  </si>
  <si>
    <t>'Ot-säkkollen'!D601</t>
  </si>
  <si>
    <t>'Ot-säkkollen'!E601</t>
  </si>
  <si>
    <t>'It-säkkollen'!C602</t>
  </si>
  <si>
    <t>'Ot-säkkollen'!C603</t>
  </si>
  <si>
    <t>'It-säkkollen'!D602</t>
  </si>
  <si>
    <t>'Ot-säkkollen'!D603</t>
  </si>
  <si>
    <t>'It-säkkollen'!C612</t>
  </si>
  <si>
    <t>'Ot-säkkollen'!C613</t>
  </si>
  <si>
    <t>'It-säkkollen'!D612</t>
  </si>
  <si>
    <t>'Ot-säkkollen'!D613</t>
  </si>
  <si>
    <t>'Ot-säkkollen'!E244</t>
  </si>
  <si>
    <t>'Ot-säkkollen'!C244</t>
  </si>
  <si>
    <t>'Ot-säkkollen'!D244</t>
  </si>
  <si>
    <t>OM(OCH('Ot-säkkollen'!C244="x";ÄRTAL('Ot-säkkollen'!E244));1;0)</t>
  </si>
  <si>
    <t>'Ot-säkkollen'!E244&gt;=4</t>
  </si>
  <si>
    <t>'Ot-säkkollen'!E244&gt;=3</t>
  </si>
  <si>
    <t>'Ot-säkkollen'!E244&gt;=2</t>
  </si>
  <si>
    <t>OM(ÄRTAL('Ot-säkkollen'!E244);'Ot-säkkollen'!E244;0)</t>
  </si>
  <si>
    <t>'Ot-säkkollen'!E244&gt;=1</t>
  </si>
  <si>
    <t>ÄRTEXT('Ot-säkkollen'!E244)</t>
  </si>
  <si>
    <t>OM(OCH(E244&gt;=0;E244&lt;=5);1;0)</t>
  </si>
  <si>
    <t>'It-säkkollen'!E612</t>
  </si>
  <si>
    <t>'Ot-säkkollen'!E613</t>
  </si>
  <si>
    <t>'It-säkkollen'!C614</t>
  </si>
  <si>
    <t>'Ot-säkkollen'!C615</t>
  </si>
  <si>
    <t>'It-säkkollen'!D614</t>
  </si>
  <si>
    <t>'Ot-säkkollen'!D615</t>
  </si>
  <si>
    <t>'It-säkkollen'!C624</t>
  </si>
  <si>
    <t>'Ot-säkkollen'!C625</t>
  </si>
  <si>
    <t>'It-säkkollen'!D624</t>
  </si>
  <si>
    <t>'Ot-säkkollen'!D625</t>
  </si>
  <si>
    <t>'It-säkkollen'!E624</t>
  </si>
  <si>
    <t>'Ot-säkkollen'!E625</t>
  </si>
  <si>
    <t>'It-säkkollen'!C626</t>
  </si>
  <si>
    <t>'Ot-säkkollen'!C627</t>
  </si>
  <si>
    <t>'It-säkkollen'!D626</t>
  </si>
  <si>
    <t>'Ot-säkkollen'!D627</t>
  </si>
  <si>
    <t>'It-säkkollen'!C654</t>
  </si>
  <si>
    <t>'Ot-säkkollen'!C655</t>
  </si>
  <si>
    <t>'It-säkkollen'!D654</t>
  </si>
  <si>
    <t>'Ot-säkkollen'!D655</t>
  </si>
  <si>
    <t>'It-säkkollen'!E654</t>
  </si>
  <si>
    <t>'Ot-säkkollen'!E655</t>
  </si>
  <si>
    <t>'It-säkkollen'!C656</t>
  </si>
  <si>
    <t>'Ot-säkkollen'!C657</t>
  </si>
  <si>
    <t>'Ot-säkkollen'!E256</t>
  </si>
  <si>
    <t>'Ot-säkkollen'!C256</t>
  </si>
  <si>
    <t>'Ot-säkkollen'!D256</t>
  </si>
  <si>
    <t>OM(OCH('Ot-säkkollen'!C256="x";ÄRTAL('Ot-säkkollen'!E256));1;0)</t>
  </si>
  <si>
    <t>'Ot-säkkollen'!E256&gt;=4</t>
  </si>
  <si>
    <t>'Ot-säkkollen'!E256&gt;=3</t>
  </si>
  <si>
    <t>'Ot-säkkollen'!E256&gt;=2</t>
  </si>
  <si>
    <t>OM(ÄRTAL('Ot-säkkollen'!E256);'Ot-säkkollen'!E256;0)</t>
  </si>
  <si>
    <t>'Ot-säkkollen'!E256&gt;=1</t>
  </si>
  <si>
    <t>ÄRTEXT('Ot-säkkollen'!E256)</t>
  </si>
  <si>
    <t>OM(OCH(E256&gt;=0;E256&lt;=5);1;0)</t>
  </si>
  <si>
    <t>'It-säkkollen'!D656</t>
  </si>
  <si>
    <t>'Ot-säkkollen'!D657</t>
  </si>
  <si>
    <t>'It-säkkollen'!C642</t>
  </si>
  <si>
    <t>'Ot-säkkollen'!C643</t>
  </si>
  <si>
    <t>'It-säkkollen'!D642</t>
  </si>
  <si>
    <t>'Ot-säkkollen'!D643</t>
  </si>
  <si>
    <t>'It-säkkollen'!E642</t>
  </si>
  <si>
    <t>'Ot-säkkollen'!E643</t>
  </si>
  <si>
    <t>'It-säkkollen'!C644</t>
  </si>
  <si>
    <t>'Ot-säkkollen'!C645</t>
  </si>
  <si>
    <t>'It-säkkollen'!D644</t>
  </si>
  <si>
    <t>'Ot-säkkollen'!D645</t>
  </si>
  <si>
    <t>'Ot-säkkollen'!E268</t>
  </si>
  <si>
    <t>'Ot-säkkollen'!C268</t>
  </si>
  <si>
    <t>'Ot-säkkollen'!D268</t>
  </si>
  <si>
    <t>OM(OCH('Ot-säkkollen'!C268="x";ÄRTAL('Ot-säkkollen'!E268));1;0)</t>
  </si>
  <si>
    <t>'Ot-säkkollen'!E268&gt;=4</t>
  </si>
  <si>
    <t>'Ot-säkkollen'!E268&gt;=3</t>
  </si>
  <si>
    <t>'Ot-säkkollen'!E268&gt;=2</t>
  </si>
  <si>
    <t>OM(ÄRTAL('Ot-säkkollen'!E268);'Ot-säkkollen'!E268;0)</t>
  </si>
  <si>
    <t>'Ot-säkkollen'!E268&gt;=1</t>
  </si>
  <si>
    <t>ÄRTEXT('Ot-säkkollen'!E268)</t>
  </si>
  <si>
    <t>OM(OCH(E268&gt;=0;E268&lt;=5);1;0)</t>
  </si>
  <si>
    <t>'It-säkkollen'!C4</t>
  </si>
  <si>
    <t>'Ot-säkkollen'!C5</t>
  </si>
  <si>
    <t>'It-säkkollen'!D4</t>
  </si>
  <si>
    <t>'Ot-säkkollen'!D5</t>
  </si>
  <si>
    <t>'It-säkkollen'!E4</t>
  </si>
  <si>
    <t>Högsta nivån har uppnåtts</t>
  </si>
  <si>
    <t>'Ot-säkkollen'!E5</t>
  </si>
  <si>
    <t>'It-säkkollen'!C6</t>
  </si>
  <si>
    <t>'Ot-säkkollen'!C7</t>
  </si>
  <si>
    <t>'It-säkkollen'!D6</t>
  </si>
  <si>
    <t>'Ot-säkkollen'!D7</t>
  </si>
  <si>
    <t>'Ot-säkkollen'!E282</t>
  </si>
  <si>
    <t>'Ot-säkkollen'!C282</t>
  </si>
  <si>
    <t>'Ot-säkkollen'!D282</t>
  </si>
  <si>
    <t>OM(OCH('Ot-säkkollen'!C282="x";ÄRTAL('Ot-säkkollen'!E282));1;0)</t>
  </si>
  <si>
    <t>'Ot-säkkollen'!E282&gt;=4</t>
  </si>
  <si>
    <t>'Ot-säkkollen'!E282&gt;=3</t>
  </si>
  <si>
    <t>'Ot-säkkollen'!E282&gt;=2</t>
  </si>
  <si>
    <t>OM(ÄRTAL('Ot-säkkollen'!E282);'Ot-säkkollen'!E282;0)</t>
  </si>
  <si>
    <t>'Ot-säkkollen'!E282&gt;=1</t>
  </si>
  <si>
    <t>ÄRTEXT('Ot-säkkollen'!E282)</t>
  </si>
  <si>
    <t>OM(OCH(E282&gt;=0;E282&lt;=5);1;0)</t>
  </si>
  <si>
    <t>'Ot-säkkollen'!E292</t>
  </si>
  <si>
    <t>'Ot-säkkollen'!C292</t>
  </si>
  <si>
    <t>'Ot-säkkollen'!D292</t>
  </si>
  <si>
    <t>OM(OCH('Ot-säkkollen'!C292="x";ÄRTAL('Ot-säkkollen'!E292));1;0)</t>
  </si>
  <si>
    <t>'Ot-säkkollen'!E292&gt;=4</t>
  </si>
  <si>
    <t>'Ot-säkkollen'!E292&gt;=3</t>
  </si>
  <si>
    <t>'Ot-säkkollen'!E292&gt;=2</t>
  </si>
  <si>
    <t>OM(ÄRTAL('Ot-säkkollen'!E292);'Ot-säkkollen'!E292;0)</t>
  </si>
  <si>
    <t>'Ot-säkkollen'!E292&gt;=1</t>
  </si>
  <si>
    <t>ÄRTEXT('Ot-säkkollen'!E292)</t>
  </si>
  <si>
    <t>'Ot-säkkollen'!E302</t>
  </si>
  <si>
    <t>'Ot-säkkollen'!C302</t>
  </si>
  <si>
    <t>'Ot-säkkollen'!D302</t>
  </si>
  <si>
    <t>OM(OCH('Ot-säkkollen'!C302="x";ÄRTAL('Ot-säkkollen'!E302));1;0)</t>
  </si>
  <si>
    <t>'Ot-säkkollen'!E302&gt;=4</t>
  </si>
  <si>
    <t>'Ot-säkkollen'!E302&gt;=3</t>
  </si>
  <si>
    <t>'Ot-säkkollen'!E302&gt;=2</t>
  </si>
  <si>
    <t>OM(ÄRTAL('Ot-säkkollen'!E302);'Ot-säkkollen'!E302;0)</t>
  </si>
  <si>
    <t>'Ot-säkkollen'!E302&gt;=1</t>
  </si>
  <si>
    <t>ÄRTEXT('Ot-säkkollen'!E302)</t>
  </si>
  <si>
    <t>OM(OCH(E302&gt;=0;E302&lt;=5);1;0)</t>
  </si>
  <si>
    <t>'Ot-säkkollen'!E312</t>
  </si>
  <si>
    <t>'Ot-säkkollen'!C312</t>
  </si>
  <si>
    <t>'Ot-säkkollen'!D312</t>
  </si>
  <si>
    <t>OM(OCH('Ot-säkkollen'!C312="x";ÄRTAL('Ot-säkkollen'!E312));1;0)</t>
  </si>
  <si>
    <t>'Ot-säkkollen'!E312&gt;=4</t>
  </si>
  <si>
    <t>'Ot-säkkollen'!E312&gt;=3</t>
  </si>
  <si>
    <t>'Ot-säkkollen'!E312&gt;=2</t>
  </si>
  <si>
    <t>OM(ÄRTAL('Ot-säkkollen'!E312);'Ot-säkkollen'!E312;0)</t>
  </si>
  <si>
    <t>'Ot-säkkollen'!E312&gt;=1</t>
  </si>
  <si>
    <t>ÄRTEXT('Ot-säkkollen'!E312)</t>
  </si>
  <si>
    <t>OM(OCH(E312&gt;=0;E312&lt;=5);1;0)</t>
  </si>
  <si>
    <t>'Ot-säkkollen'!E322</t>
  </si>
  <si>
    <t>'Ot-säkkollen'!C322</t>
  </si>
  <si>
    <t>'Ot-säkkollen'!D322</t>
  </si>
  <si>
    <t>OM(OCH('Ot-säkkollen'!C322="x";ÄRTAL('Ot-säkkollen'!E322));1;0)</t>
  </si>
  <si>
    <t>'Ot-säkkollen'!E322&gt;=4</t>
  </si>
  <si>
    <t>'Ot-säkkollen'!E322&gt;=3</t>
  </si>
  <si>
    <t>'Ot-säkkollen'!E322&gt;=2</t>
  </si>
  <si>
    <t>OM(ÄRTAL('Ot-säkkollen'!E322);'Ot-säkkollen'!E322;0)</t>
  </si>
  <si>
    <t>'Ot-säkkollen'!E322&gt;=1</t>
  </si>
  <si>
    <t>ÄRTEXT('Ot-säkkollen'!E322)</t>
  </si>
  <si>
    <t>OM(OCH(E322&gt;=0;E322&lt;=5);1;0)</t>
  </si>
  <si>
    <t>'Ot-säkkollen'!E332</t>
  </si>
  <si>
    <t>'Ot-säkkollen'!C332</t>
  </si>
  <si>
    <t>'Ot-säkkollen'!D332</t>
  </si>
  <si>
    <t>OM(OCH('Ot-säkkollen'!C332="x";ÄRTAL('Ot-säkkollen'!E332));1;0)</t>
  </si>
  <si>
    <t>'Ot-säkkollen'!E332&gt;=4</t>
  </si>
  <si>
    <t>'Ot-säkkollen'!E332&gt;=3</t>
  </si>
  <si>
    <t>'Ot-säkkollen'!E332&gt;=2</t>
  </si>
  <si>
    <t>OM(ÄRTAL('Ot-säkkollen'!E332);'Ot-säkkollen'!E332;0)</t>
  </si>
  <si>
    <t>'Ot-säkkollen'!E332&gt;=1</t>
  </si>
  <si>
    <t>ÄRTEXT('Ot-säkkollen'!E332)</t>
  </si>
  <si>
    <t>OM(OCH(E332&gt;=0;E332&lt;=5);1;0)</t>
  </si>
  <si>
    <t>'Ot-säkkollen'!E342</t>
  </si>
  <si>
    <t>'Ot-säkkollen'!C342</t>
  </si>
  <si>
    <t>'Ot-säkkollen'!D342</t>
  </si>
  <si>
    <t>OM(OCH('Ot-säkkollen'!C342="x";ÄRTAL('Ot-säkkollen'!E342));1;0)</t>
  </si>
  <si>
    <t>'Ot-säkkollen'!E342&gt;=4</t>
  </si>
  <si>
    <t>'Ot-säkkollen'!E342&gt;=3</t>
  </si>
  <si>
    <t>'Ot-säkkollen'!E342&gt;=2</t>
  </si>
  <si>
    <t>OM(ÄRTAL('Ot-säkkollen'!E342);'Ot-säkkollen'!E342;0)</t>
  </si>
  <si>
    <t>'Ot-säkkollen'!E342&gt;=1</t>
  </si>
  <si>
    <t>ÄRTEXT('Ot-säkkollen'!E342)</t>
  </si>
  <si>
    <t>OM(OCH(E342&gt;=0;E342&lt;=5);1;0)</t>
  </si>
  <si>
    <t>'Ot-säkkollen'!E352</t>
  </si>
  <si>
    <t>'Ot-säkkollen'!C352</t>
  </si>
  <si>
    <t>'Ot-säkkollen'!D352</t>
  </si>
  <si>
    <t>OM(OCH('Ot-säkkollen'!C352="x";ÄRTAL('Ot-säkkollen'!E352));1;0)</t>
  </si>
  <si>
    <t>'Ot-säkkollen'!E352&gt;=4</t>
  </si>
  <si>
    <t>'Ot-säkkollen'!E352&gt;=3</t>
  </si>
  <si>
    <t>'Ot-säkkollen'!E352&gt;=2</t>
  </si>
  <si>
    <t>OM(ÄRTAL('Ot-säkkollen'!E352);'Ot-säkkollen'!E352;0)</t>
  </si>
  <si>
    <t>'Ot-säkkollen'!E352&gt;=1</t>
  </si>
  <si>
    <t>ÄRTEXT('Ot-säkkollen'!E352)</t>
  </si>
  <si>
    <t>OM(OCH(E352&gt;=0;E352&lt;=5);1;0)</t>
  </si>
  <si>
    <t>'Ot-säkkollen'!E362</t>
  </si>
  <si>
    <t>'Ot-säkkollen'!C362</t>
  </si>
  <si>
    <t>'Ot-säkkollen'!D362</t>
  </si>
  <si>
    <t>OM(OCH('Ot-säkkollen'!C362="x";ÄRTAL('Ot-säkkollen'!E362));1;0)</t>
  </si>
  <si>
    <t>'Ot-säkkollen'!E362&gt;=4</t>
  </si>
  <si>
    <t>'Ot-säkkollen'!E362&gt;=3</t>
  </si>
  <si>
    <t>'Ot-säkkollen'!E362&gt;=2</t>
  </si>
  <si>
    <t>OM(ÄRTAL('Ot-säkkollen'!E362);'Ot-säkkollen'!E362;0)</t>
  </si>
  <si>
    <t>'Ot-säkkollen'!E362&gt;=1</t>
  </si>
  <si>
    <t>ÄRTEXT('Ot-säkkollen'!E362)</t>
  </si>
  <si>
    <t>OM(OCH(E362&gt;=0;E362&lt;=5);1;0)</t>
  </si>
  <si>
    <t>'Ot-säkkollen'!E372</t>
  </si>
  <si>
    <t>'Ot-säkkollen'!C372</t>
  </si>
  <si>
    <t>'Ot-säkkollen'!D372</t>
  </si>
  <si>
    <t>OM(OCH('Ot-säkkollen'!C372="x";ÄRTAL('Ot-säkkollen'!E372));1;0)</t>
  </si>
  <si>
    <t>'Ot-säkkollen'!E372&gt;=4</t>
  </si>
  <si>
    <t>'Ot-säkkollen'!E372&gt;=3</t>
  </si>
  <si>
    <t>'Ot-säkkollen'!E372&gt;=2</t>
  </si>
  <si>
    <t>OM(ÄRTAL('Ot-säkkollen'!E372);'Ot-säkkollen'!E372;0)</t>
  </si>
  <si>
    <t>'Ot-säkkollen'!E372&gt;=1</t>
  </si>
  <si>
    <t>ÄRTEXT('Ot-säkkollen'!E372)</t>
  </si>
  <si>
    <t>OM(OCH(E372&gt;=0;E372&lt;=5);1;0)</t>
  </si>
  <si>
    <t>'Ot-säkkollen'!E382</t>
  </si>
  <si>
    <t>'Ot-säkkollen'!C382</t>
  </si>
  <si>
    <t>'Ot-säkkollen'!D382</t>
  </si>
  <si>
    <t>OM(OCH('Ot-säkkollen'!C382="x";ÄRTAL('Ot-säkkollen'!E382));1;0)</t>
  </si>
  <si>
    <t>'Ot-säkkollen'!E382&gt;=4</t>
  </si>
  <si>
    <t>'Ot-säkkollen'!E382&gt;=3</t>
  </si>
  <si>
    <t>'Ot-säkkollen'!E382&gt;=2</t>
  </si>
  <si>
    <t>OM(ÄRTAL('Ot-säkkollen'!E382);'Ot-säkkollen'!E382;0)</t>
  </si>
  <si>
    <t>'Ot-säkkollen'!E382&gt;=1</t>
  </si>
  <si>
    <t>ÄRTEXT('Ot-säkkollen'!E382)</t>
  </si>
  <si>
    <t>OM(OCH(E382&gt;=0;E382&lt;=5);1;0)</t>
  </si>
  <si>
    <t>'Ot-säkkollen'!E392</t>
  </si>
  <si>
    <t>'Ot-säkkollen'!C392</t>
  </si>
  <si>
    <t>'Ot-säkkollen'!D392</t>
  </si>
  <si>
    <t>OM(OCH('Ot-säkkollen'!C392="x";ÄRTAL('Ot-säkkollen'!E392));1;0)</t>
  </si>
  <si>
    <t>'Ot-säkkollen'!E392&gt;=4</t>
  </si>
  <si>
    <t>'Ot-säkkollen'!E392&gt;=3</t>
  </si>
  <si>
    <t>'Ot-säkkollen'!E392&gt;=2</t>
  </si>
  <si>
    <t>OM(ÄRTAL('Ot-säkkollen'!E392);'Ot-säkkollen'!E392;0)</t>
  </si>
  <si>
    <t>'Ot-säkkollen'!E392&gt;=1</t>
  </si>
  <si>
    <t>ÄRTEXT('Ot-säkkollen'!E392)</t>
  </si>
  <si>
    <t>OM(OCH(E392&gt;=0;E392&lt;=5);1;0)</t>
  </si>
  <si>
    <t>'Ot-säkkollen'!E402</t>
  </si>
  <si>
    <t>'Ot-säkkollen'!C402</t>
  </si>
  <si>
    <t>'Ot-säkkollen'!D402</t>
  </si>
  <si>
    <t>OM(OCH('Ot-säkkollen'!C402="x";ÄRTAL('Ot-säkkollen'!E402));1;0)</t>
  </si>
  <si>
    <t>'Ot-säkkollen'!E402&gt;=4</t>
  </si>
  <si>
    <t>'Ot-säkkollen'!E402&gt;=3</t>
  </si>
  <si>
    <t>'Ot-säkkollen'!E402&gt;=2</t>
  </si>
  <si>
    <t>OM(ÄRTAL('Ot-säkkollen'!E402);'Ot-säkkollen'!E402;0)</t>
  </si>
  <si>
    <t>'Ot-säkkollen'!E402&gt;=1</t>
  </si>
  <si>
    <t>ÄRTEXT('Ot-säkkollen'!E402)</t>
  </si>
  <si>
    <t>OM(OCH(E402&gt;=0;E402&lt;=5);1;0)</t>
  </si>
  <si>
    <t>'Ot-säkkollen'!E412</t>
  </si>
  <si>
    <t>'Ot-säkkollen'!C412</t>
  </si>
  <si>
    <t>'Ot-säkkollen'!D412</t>
  </si>
  <si>
    <t>OM(OCH('Ot-säkkollen'!C412="x";ÄRTAL('Ot-säkkollen'!E412));1;0)</t>
  </si>
  <si>
    <t>'Ot-säkkollen'!E412&gt;=4</t>
  </si>
  <si>
    <t>'Ot-säkkollen'!E412&gt;=3</t>
  </si>
  <si>
    <t>'Ot-säkkollen'!E412&gt;=2</t>
  </si>
  <si>
    <t>OM(ÄRTAL('Ot-säkkollen'!E412);'Ot-säkkollen'!E412;0)</t>
  </si>
  <si>
    <t>'Ot-säkkollen'!E412&gt;=1</t>
  </si>
  <si>
    <t>ÄRTEXT('Ot-säkkollen'!E412)</t>
  </si>
  <si>
    <t>OM(OCH(E412&gt;=0;E412&lt;=5);1;0)</t>
  </si>
  <si>
    <t>'Ot-säkkollen'!E428</t>
  </si>
  <si>
    <t>'Ot-säkkollen'!C428</t>
  </si>
  <si>
    <t>'Ot-säkkollen'!D428</t>
  </si>
  <si>
    <t>OM(OCH('Ot-säkkollen'!C428="x";ÄRTAL('Ot-säkkollen'!E428));1;0)</t>
  </si>
  <si>
    <t>'Ot-säkkollen'!E428&gt;=4</t>
  </si>
  <si>
    <t>'Ot-säkkollen'!E428&gt;=3</t>
  </si>
  <si>
    <t>'Ot-säkkollen'!E428&gt;=2</t>
  </si>
  <si>
    <t>OM(ÄRTAL('Ot-säkkollen'!E428);'Ot-säkkollen'!E428;0)</t>
  </si>
  <si>
    <t>'Ot-säkkollen'!E428&gt;=1</t>
  </si>
  <si>
    <t>ÄRTEXT('Ot-säkkollen'!E428)</t>
  </si>
  <si>
    <t>OM(OCH(E428&gt;=0;E428&lt;=5);1;0)</t>
  </si>
  <si>
    <t>'Ot-säkkollen'!E439</t>
  </si>
  <si>
    <t>'Ot-säkkollen'!C439</t>
  </si>
  <si>
    <t>'Ot-säkkollen'!D439</t>
  </si>
  <si>
    <t>OM(OCH('Ot-säkkollen'!C439="x";ÄRTAL('Ot-säkkollen'!E439));1;0)</t>
  </si>
  <si>
    <t>'Ot-säkkollen'!E439&gt;=4</t>
  </si>
  <si>
    <t>'Ot-säkkollen'!E439&gt;=3</t>
  </si>
  <si>
    <t>'Ot-säkkollen'!E439&gt;=2</t>
  </si>
  <si>
    <t>OM(ÄRTAL('Ot-säkkollen'!E439);'Ot-säkkollen'!E439;0)</t>
  </si>
  <si>
    <t>'Ot-säkkollen'!E439&gt;=1</t>
  </si>
  <si>
    <t>ÄRTEXT('Ot-säkkollen'!E439)</t>
  </si>
  <si>
    <t>OM(OCH(E439&gt;=0;E439&lt;=5);1;0)</t>
  </si>
  <si>
    <t>'Ot-säkkollen'!E451</t>
  </si>
  <si>
    <t>'Ot-säkkollen'!C451</t>
  </si>
  <si>
    <t>'Ot-säkkollen'!D451</t>
  </si>
  <si>
    <t>OM(OCH('Ot-säkkollen'!C451="x";ÄRTAL('Ot-säkkollen'!E451));1;0)</t>
  </si>
  <si>
    <t>'Ot-säkkollen'!E451&gt;=4</t>
  </si>
  <si>
    <t>'Ot-säkkollen'!E451&gt;=3</t>
  </si>
  <si>
    <t>'Ot-säkkollen'!E451&gt;=2</t>
  </si>
  <si>
    <t>OM(ÄRTAL('Ot-säkkollen'!E451);'Ot-säkkollen'!E451;0)</t>
  </si>
  <si>
    <t>'Ot-säkkollen'!E451&gt;=1</t>
  </si>
  <si>
    <t>ÄRTEXT('Ot-säkkollen'!E451)</t>
  </si>
  <si>
    <t>OM(OCH(E451&gt;=0;E451&lt;=5);1;0)</t>
  </si>
  <si>
    <t>'Ot-säkkollen'!E463</t>
  </si>
  <si>
    <t>'Ot-säkkollen'!C463</t>
  </si>
  <si>
    <t>'Ot-säkkollen'!D463</t>
  </si>
  <si>
    <t>OM(OCH('Ot-säkkollen'!C463="x";ÄRTAL('Ot-säkkollen'!E463));1;0)</t>
  </si>
  <si>
    <t>'Ot-säkkollen'!E463&gt;=4</t>
  </si>
  <si>
    <t>'Ot-säkkollen'!E463&gt;=3</t>
  </si>
  <si>
    <t>'Ot-säkkollen'!E463&gt;=2</t>
  </si>
  <si>
    <t>OM(ÄRTAL('Ot-säkkollen'!E463);'Ot-säkkollen'!E463;0)</t>
  </si>
  <si>
    <t>'Ot-säkkollen'!E463&gt;=1</t>
  </si>
  <si>
    <t>ÄRTEXT('Ot-säkkollen'!E463)</t>
  </si>
  <si>
    <t>OM(OCH(E463&gt;=0;E463&lt;=5);1;0)</t>
  </si>
  <si>
    <t>'Ot-säkkollen'!E475</t>
  </si>
  <si>
    <t>'Ot-säkkollen'!C475</t>
  </si>
  <si>
    <t>'Ot-säkkollen'!D475</t>
  </si>
  <si>
    <t>OM(OCH('Ot-säkkollen'!C475="x";ÄRTAL('Ot-säkkollen'!E475));1;0)</t>
  </si>
  <si>
    <t>'Ot-säkkollen'!E475&gt;=4</t>
  </si>
  <si>
    <t>'Ot-säkkollen'!E475&gt;=3</t>
  </si>
  <si>
    <t>'Ot-säkkollen'!E475&gt;=2</t>
  </si>
  <si>
    <t>OM(ÄRTAL('Ot-säkkollen'!E475);'Ot-säkkollen'!E475;0)</t>
  </si>
  <si>
    <t>'Ot-säkkollen'!E475&gt;=1</t>
  </si>
  <si>
    <t>ÄRTEXT('Ot-säkkollen'!E475)</t>
  </si>
  <si>
    <t>OM(OCH(E475&gt;=0;E475&lt;=5);1;0)</t>
  </si>
  <si>
    <t>'Ot-säkkollen'!E487</t>
  </si>
  <si>
    <t>'Ot-säkkollen'!C487</t>
  </si>
  <si>
    <t>'Ot-säkkollen'!D487</t>
  </si>
  <si>
    <t>OM(OCH('Ot-säkkollen'!C487="x";ÄRTAL('Ot-säkkollen'!E487));1;0)</t>
  </si>
  <si>
    <t>'Ot-säkkollen'!E487&gt;=4</t>
  </si>
  <si>
    <t>'Ot-säkkollen'!E487&gt;=3</t>
  </si>
  <si>
    <t>'Ot-säkkollen'!E487&gt;=2</t>
  </si>
  <si>
    <t>OM(ÄRTAL('Ot-säkkollen'!E487);'Ot-säkkollen'!E487;0)</t>
  </si>
  <si>
    <t>'Ot-säkkollen'!E487&gt;=1</t>
  </si>
  <si>
    <t>ÄRTEXT('Ot-säkkollen'!E487)</t>
  </si>
  <si>
    <t>OM(OCH(E487&gt;=0;E487&lt;=5);1;0)</t>
  </si>
  <si>
    <t>'Ot-säkkollen'!E499</t>
  </si>
  <si>
    <t>'Ot-säkkollen'!C499</t>
  </si>
  <si>
    <t>'Ot-säkkollen'!D499</t>
  </si>
  <si>
    <t>OM(OCH('Ot-säkkollen'!C499="x";ÄRTAL('Ot-säkkollen'!E499));1;0)</t>
  </si>
  <si>
    <t>'Ot-säkkollen'!E499&gt;=4</t>
  </si>
  <si>
    <t>'Ot-säkkollen'!E499&gt;=3</t>
  </si>
  <si>
    <t>'Ot-säkkollen'!E499&gt;=2</t>
  </si>
  <si>
    <t>OM(ÄRTAL('Ot-säkkollen'!E499);'Ot-säkkollen'!E499;0)</t>
  </si>
  <si>
    <t>'Ot-säkkollen'!E499&gt;=1</t>
  </si>
  <si>
    <t>ÄRTEXT('Ot-säkkollen'!E499)</t>
  </si>
  <si>
    <t>OM(OCH(E499&gt;=0;E499&lt;=5);1;0)</t>
  </si>
  <si>
    <t>'Ot-säkkollen'!E511</t>
  </si>
  <si>
    <t>'Ot-säkkollen'!C511</t>
  </si>
  <si>
    <t>'Ot-säkkollen'!D511</t>
  </si>
  <si>
    <t>OM(OCH('Ot-säkkollen'!C511="x";ÄRTAL('Ot-säkkollen'!E511));1;0)</t>
  </si>
  <si>
    <t>'Ot-säkkollen'!E511&gt;=4</t>
  </si>
  <si>
    <t>'Ot-säkkollen'!E511&gt;=3</t>
  </si>
  <si>
    <t>'Ot-säkkollen'!E511&gt;=2</t>
  </si>
  <si>
    <t>OM(ÄRTAL('Ot-säkkollen'!E511);'Ot-säkkollen'!E511;0)</t>
  </si>
  <si>
    <t>'Ot-säkkollen'!E511&gt;=1</t>
  </si>
  <si>
    <t>ÄRTEXT('Ot-säkkollen'!E511)</t>
  </si>
  <si>
    <t>OM(OCH(E511&gt;=0;E511&lt;=5);1;0)</t>
  </si>
  <si>
    <t>'Ot-säkkollen'!E523</t>
  </si>
  <si>
    <t>'Ot-säkkollen'!C523</t>
  </si>
  <si>
    <t>'Ot-säkkollen'!D523</t>
  </si>
  <si>
    <t>OM(OCH('Ot-säkkollen'!C523="x";ÄRTAL('Ot-säkkollen'!E523));1;0)</t>
  </si>
  <si>
    <t>'Ot-säkkollen'!E523&gt;=4</t>
  </si>
  <si>
    <t>'Ot-säkkollen'!E523&gt;=3</t>
  </si>
  <si>
    <t>'Ot-säkkollen'!E523&gt;=2</t>
  </si>
  <si>
    <t>OM(ÄRTAL('Ot-säkkollen'!E523);'Ot-säkkollen'!E523;0)</t>
  </si>
  <si>
    <t>'Ot-säkkollen'!E523&gt;=1</t>
  </si>
  <si>
    <t>ÄRTEXT('Ot-säkkollen'!E523)</t>
  </si>
  <si>
    <t>OM(OCH(E523&gt;=0;E523&lt;=5);1;0)</t>
  </si>
  <si>
    <t>'Ot-säkkollen'!E535</t>
  </si>
  <si>
    <t>'Ot-säkkollen'!C535</t>
  </si>
  <si>
    <t>'Ot-säkkollen'!D535</t>
  </si>
  <si>
    <t>OM(OCH('Ot-säkkollen'!C535="x";ÄRTAL('Ot-säkkollen'!E535));1;0)</t>
  </si>
  <si>
    <t>'Ot-säkkollen'!E535&gt;=4</t>
  </si>
  <si>
    <t>'Ot-säkkollen'!E535&gt;=3</t>
  </si>
  <si>
    <t>'Ot-säkkollen'!E535&gt;=2</t>
  </si>
  <si>
    <t>OM(ÄRTAL('Ot-säkkollen'!E535);'Ot-säkkollen'!E535;0)</t>
  </si>
  <si>
    <t>'Ot-säkkollen'!E535&gt;=1</t>
  </si>
  <si>
    <t>ÄRTEXT('Ot-säkkollen'!E535)</t>
  </si>
  <si>
    <t>OM(OCH(E535&gt;=0;E535&lt;=5);1;0)</t>
  </si>
  <si>
    <t>'Ot-säkkollen'!E547</t>
  </si>
  <si>
    <t>'Ot-säkkollen'!C547</t>
  </si>
  <si>
    <t>'Ot-säkkollen'!D547</t>
  </si>
  <si>
    <t>OM(OCH('Ot-säkkollen'!C547="x";ÄRTAL('Ot-säkkollen'!E547));1;0)</t>
  </si>
  <si>
    <t>'Ot-säkkollen'!E547&gt;=4</t>
  </si>
  <si>
    <t>'Ot-säkkollen'!E547&gt;=3</t>
  </si>
  <si>
    <t>'Ot-säkkollen'!E547&gt;=2</t>
  </si>
  <si>
    <t>OM(ÄRTAL('Ot-säkkollen'!E547);'Ot-säkkollen'!E547;0)</t>
  </si>
  <si>
    <t>'Ot-säkkollen'!E547&gt;=1</t>
  </si>
  <si>
    <t>ÄRTEXT('Ot-säkkollen'!E547)</t>
  </si>
  <si>
    <t>OM(OCH(E547&gt;=0;E547&lt;=5);1;0)</t>
  </si>
  <si>
    <t>'Ot-säkkollen'!E559</t>
  </si>
  <si>
    <t>'Ot-säkkollen'!C559</t>
  </si>
  <si>
    <t>'Ot-säkkollen'!D559</t>
  </si>
  <si>
    <t>OM(OCH('Ot-säkkollen'!C559="x";ÄRTAL('Ot-säkkollen'!E559));1;0)</t>
  </si>
  <si>
    <t>'Ot-säkkollen'!E559&gt;=4</t>
  </si>
  <si>
    <t>'Ot-säkkollen'!E559&gt;=3</t>
  </si>
  <si>
    <t>'Ot-säkkollen'!E559&gt;=2</t>
  </si>
  <si>
    <t>OM(ÄRTAL('Ot-säkkollen'!E559);'Ot-säkkollen'!E559;0)</t>
  </si>
  <si>
    <t>'Ot-säkkollen'!E559&gt;=1</t>
  </si>
  <si>
    <t>ÄRTEXT('Ot-säkkollen'!E559)</t>
  </si>
  <si>
    <t>OM(OCH(E559&gt;=0;E559&lt;=5);1;0)</t>
  </si>
  <si>
    <t>'Ot-säkkollen'!E571</t>
  </si>
  <si>
    <t>'Ot-säkkollen'!C571</t>
  </si>
  <si>
    <t>'Ot-säkkollen'!D571</t>
  </si>
  <si>
    <t>OM(OCH('Ot-säkkollen'!C571="x";ÄRTAL('Ot-säkkollen'!E571));1;0)</t>
  </si>
  <si>
    <t>'Ot-säkkollen'!E571&gt;=4</t>
  </si>
  <si>
    <t>'Ot-säkkollen'!E571&gt;=3</t>
  </si>
  <si>
    <t>'Ot-säkkollen'!E571&gt;=2</t>
  </si>
  <si>
    <t>OM(ÄRTAL('Ot-säkkollen'!E571);'Ot-säkkollen'!E571;0)</t>
  </si>
  <si>
    <t>'Ot-säkkollen'!E571&gt;=1</t>
  </si>
  <si>
    <t>ÄRTEXT('Ot-säkkollen'!E571)</t>
  </si>
  <si>
    <t>OM(OCH(E571&gt;=0;E571&lt;=5);1;0)</t>
  </si>
  <si>
    <t>'Ot-säkkollen'!E583</t>
  </si>
  <si>
    <t>'Ot-säkkollen'!C583</t>
  </si>
  <si>
    <t>'Ot-säkkollen'!D583</t>
  </si>
  <si>
    <t>OM(OCH('Ot-säkkollen'!C583="x";ÄRTAL('Ot-säkkollen'!E583));1;0)</t>
  </si>
  <si>
    <t>'Ot-säkkollen'!E583&gt;=4</t>
  </si>
  <si>
    <t>'Ot-säkkollen'!E583&gt;=3</t>
  </si>
  <si>
    <t>'Ot-säkkollen'!E583&gt;=2</t>
  </si>
  <si>
    <t>OM(ÄRTAL('Ot-säkkollen'!E583);'Ot-säkkollen'!E583;0)</t>
  </si>
  <si>
    <t>'Ot-säkkollen'!E583&gt;=1</t>
  </si>
  <si>
    <t>ÄRTEXT('Ot-säkkollen'!E583)</t>
  </si>
  <si>
    <t>OM(OCH(E583&gt;=0;E583&lt;=5);1;0)</t>
  </si>
  <si>
    <t>'Ot-säkkollen'!E595</t>
  </si>
  <si>
    <t>'Ot-säkkollen'!C595</t>
  </si>
  <si>
    <t>'Ot-säkkollen'!D595</t>
  </si>
  <si>
    <t>OM(OCH('Ot-säkkollen'!C595="x";ÄRTAL('Ot-säkkollen'!E595));1;0)</t>
  </si>
  <si>
    <t>'Ot-säkkollen'!E595&gt;=4</t>
  </si>
  <si>
    <t>'Ot-säkkollen'!E595&gt;=3</t>
  </si>
  <si>
    <t>'Ot-säkkollen'!E595&gt;=2</t>
  </si>
  <si>
    <t>OM(ÄRTAL('Ot-säkkollen'!E595);'Ot-säkkollen'!E595;0)</t>
  </si>
  <si>
    <t>'Ot-säkkollen'!E595&gt;=1</t>
  </si>
  <si>
    <t>ÄRTEXT('Ot-säkkollen'!E595)</t>
  </si>
  <si>
    <t>OM(OCH(E595&gt;=0;E595&lt;=5);1;0)</t>
  </si>
  <si>
    <t>'Ot-säkkollen'!E607</t>
  </si>
  <si>
    <t>'Ot-säkkollen'!C607</t>
  </si>
  <si>
    <t>'Ot-säkkollen'!D607</t>
  </si>
  <si>
    <t>OM(OCH('Ot-säkkollen'!C607="x";ÄRTAL('Ot-säkkollen'!E607));1;0)</t>
  </si>
  <si>
    <t>'Ot-säkkollen'!E607&gt;=4</t>
  </si>
  <si>
    <t>'Ot-säkkollen'!E607&gt;=3</t>
  </si>
  <si>
    <t>'Ot-säkkollen'!E607&gt;=2</t>
  </si>
  <si>
    <t>OM(ÄRTAL('Ot-säkkollen'!E607);'Ot-säkkollen'!E607;0)</t>
  </si>
  <si>
    <t>'Ot-säkkollen'!E607&gt;=1</t>
  </si>
  <si>
    <t>ÄRTEXT('Ot-säkkollen'!E607)</t>
  </si>
  <si>
    <t>OM(OCH(E607&gt;=0;E607&lt;=5);1;0)</t>
  </si>
  <si>
    <t>'Ot-säkkollen'!E619</t>
  </si>
  <si>
    <t>'Ot-säkkollen'!C619</t>
  </si>
  <si>
    <t>'Ot-säkkollen'!D619</t>
  </si>
  <si>
    <t>OM(OCH('Ot-säkkollen'!C619="x";ÄRTAL('Ot-säkkollen'!E619));1;0)</t>
  </si>
  <si>
    <t>'Ot-säkkollen'!E619&gt;=4</t>
  </si>
  <si>
    <t>'Ot-säkkollen'!E619&gt;=3</t>
  </si>
  <si>
    <t>'Ot-säkkollen'!E619&gt;=2</t>
  </si>
  <si>
    <t>OM(ÄRTAL('Ot-säkkollen'!E619);'Ot-säkkollen'!E619;0)</t>
  </si>
  <si>
    <t>'Ot-säkkollen'!E619&gt;=1</t>
  </si>
  <si>
    <t>ÄRTEXT('Ot-säkkollen'!E619)</t>
  </si>
  <si>
    <t>OM(OCH(E619&gt;=0;E619&lt;=5);1;0)</t>
  </si>
  <si>
    <t>'Ot-säkkollen'!E631</t>
  </si>
  <si>
    <t>'Ot-säkkollen'!C631</t>
  </si>
  <si>
    <t>'Ot-säkkollen'!D631</t>
  </si>
  <si>
    <t>OM(OCH('Ot-säkkollen'!C631="x";ÄRTAL('Ot-säkkollen'!E631));1;0)</t>
  </si>
  <si>
    <t>'Ot-säkkollen'!E631&gt;=4</t>
  </si>
  <si>
    <t>'Ot-säkkollen'!E631&gt;=3</t>
  </si>
  <si>
    <t>'Ot-säkkollen'!E631&gt;=2</t>
  </si>
  <si>
    <t>OM(ÄRTAL('Ot-säkkollen'!E631);'Ot-säkkollen'!E631;0)</t>
  </si>
  <si>
    <t>'Ot-säkkollen'!E631&gt;=1</t>
  </si>
  <si>
    <t>ÄRTEXT('Ot-säkkollen'!E631)</t>
  </si>
  <si>
    <t>OM(OCH(E631&gt;=0;E631&lt;=5);1;0)</t>
  </si>
  <si>
    <t>'Ot-säkkollen'!E649</t>
  </si>
  <si>
    <t>'Ot-säkkollen'!C649</t>
  </si>
  <si>
    <t>'Ot-säkkollen'!D649</t>
  </si>
  <si>
    <t>OM(OCH('Ot-säkkollen'!C649="x";ÄRTAL('Ot-säkkollen'!E649));1;0)</t>
  </si>
  <si>
    <t>'Ot-säkkollen'!E649&gt;=4</t>
  </si>
  <si>
    <t>'Ot-säkkollen'!E649&gt;=3</t>
  </si>
  <si>
    <t>'Ot-säkkollen'!E649&gt;=2</t>
  </si>
  <si>
    <t>OM(ÄRTAL('Ot-säkkollen'!E649);'Ot-säkkollen'!E649;0)</t>
  </si>
  <si>
    <t>'Ot-säkkollen'!E649&gt;=1</t>
  </si>
  <si>
    <t>ÄRTEXT('Ot-säkkollen'!E649)</t>
  </si>
  <si>
    <t>OM(OCH(E649&gt;=0;E649&lt;=5);1;0)</t>
  </si>
  <si>
    <t>'Ot-säkkollen'!E661</t>
  </si>
  <si>
    <t>'Ot-säkkollen'!C661</t>
  </si>
  <si>
    <t>'Ot-säkkollen'!D661</t>
  </si>
  <si>
    <t>OM(OCH('Ot-säkkollen'!C661="x";ÄRTAL('Ot-säkkollen'!E661));1;0)</t>
  </si>
  <si>
    <t>'Ot-säkkollen'!E661&gt;=4</t>
  </si>
  <si>
    <t>'Ot-säkkollen'!E661&gt;=3</t>
  </si>
  <si>
    <t>'Ot-säkkollen'!E661&gt;=2</t>
  </si>
  <si>
    <t>OM(ÄRTAL('Ot-säkkollen'!E661);'Ot-säkkollen'!E661;0)</t>
  </si>
  <si>
    <t>'Ot-säkkollen'!E661&gt;=1</t>
  </si>
  <si>
    <t>ÄRTEXT('Ot-säkkollen'!E661)</t>
  </si>
  <si>
    <t>OM(OCH(E661&gt;=0;E661&lt;=5);1;0)</t>
  </si>
  <si>
    <t>S_Textjoin e2, n4</t>
  </si>
  <si>
    <t>S_Textjoin e2, n3</t>
  </si>
  <si>
    <t>S_Textjoin e2, n2</t>
  </si>
  <si>
    <t>S_Textjoin e2, n1</t>
  </si>
  <si>
    <t>Göra Nivåformeln BASIC som kollar om alla platser där det summeras är (placeras i Återkoppling G etc.)</t>
  </si>
  <si>
    <t>Riskhantering i digitala leveranskedjor</t>
  </si>
  <si>
    <t>Kravställning i digitala leveranskedjor</t>
  </si>
  <si>
    <t>Uppföljning av säkerhet i digitala leveranskedjor</t>
  </si>
  <si>
    <t>Incidenthantering i digitala leveranskedjor</t>
  </si>
  <si>
    <t>Säkra leveranser</t>
  </si>
  <si>
    <t>'Leveranskedjekollen'!C13</t>
  </si>
  <si>
    <t>Leveranskedjekollen</t>
  </si>
  <si>
    <t>Leveranskedjekollen'!G23&gt;=4;'Leveranskedjekollen'!G35&gt;=4;'Leveranskedjekollen'!G47&gt;=4;'Leveranskedjekollen'!G60&gt;=4;'Leveranskedjekollen'!G75&gt;=4;'Leveranskedjekollen'!G84&gt;=4;'Leveranskedjekollen'!G94&gt;=4;'Leveranskedjekollen'!G103&gt;=4;'Leveranskedjekollen'!G120&gt;=4;'Leveranskedjekollen'!G134&gt;=4;'Leveranskedjekollen'!G146&gt;=4;'Leveranskedjekollen'!G159&gt;=4</t>
  </si>
  <si>
    <t>Leveranskedjekollen'!G23&gt;=3;'Leveranskedjekollen'!G35&gt;=3;'Leveranskedjekollen'!G47&gt;=3;'Leveranskedjekollen'!G60&gt;=3;'Leveranskedjekollen'!G75&gt;=3;'Leveranskedjekollen'!G84&gt;=3;'Leveranskedjekollen'!G94&gt;=3;'Leveranskedjekollen'!G103&gt;=3;'Leveranskedjekollen'!G120&gt;=3;'Leveranskedjekollen'!G134&gt;=3;'Leveranskedjekollen'!G146&gt;=3;'Leveranskedjekollen'!G159&gt;=3</t>
  </si>
  <si>
    <t>Leveranskedjekollen'!G23&gt;=2;'Leveranskedjekollen'!G35&gt;=2;'Leveranskedjekollen'!G47&gt;=2;'Leveranskedjekollen'!G60&gt;=2;'Leveranskedjekollen'!G75&gt;=2;'Leveranskedjekollen'!G84&gt;=2;'Leveranskedjekollen'!G94&gt;=2;'Leveranskedjekollen'!G103&gt;=2</t>
  </si>
  <si>
    <t>Leveranskedjekollen'!G23&gt;=1;'Leveranskedjekollen'!G35&gt;=1;'Leveranskedjekollen'!G47&gt;=1;'Leveranskedjekollen'!G60&gt;=1</t>
  </si>
  <si>
    <t>Leveranskedjekollen'!G23&gt;=4;'Leveranskedjekollen'!G35&gt;=4;'Leveranskedjekollen'!G47&gt;=4;'Leveranskedjekollen'!G60&gt;=4;'Leveranskedjekollen'!G75&gt;=4;'Leveranskedjekollen'!G84&gt;=4;'Leveranskedjekollen'!G94&gt;=4;'Leveranskedjekollen'!G103&gt;=4;'Leveranskedjekollen'!G120&gt;=4;'Leveranskedjekollen'!G134&gt;=4;'Leveranskedjekollen'!G146&gt;=4;'Leveranskedjekollen'!G159&gt;=4;'Leveranskedjekollen'!G183&gt;=4;'Leveranskedjekollen'!G194&gt;=4;'Leveranskedjekollen'!G208&gt;=4</t>
  </si>
  <si>
    <t>Leveranskedjekollen'!G23&gt;=3;'Leveranskedjekollen'!G35&gt;=3;'Leveranskedjekollen'!G47&gt;=3;'Leveranskedjekollen'!G60&gt;=3;'Leveranskedjekollen'!G75&gt;=3;'Leveranskedjekollen'!G84&gt;=3;'Leveranskedjekollen'!G94&gt;=3;'Leveranskedjekollen'!G103&gt;=3;'Leveranskedjekollen'!G120&gt;=3;'Leveranskedjekollen'!G134&gt;=3;'Leveranskedjekollen'!G146&gt;=3;'Leveranskedjekollen'!G159&gt;=3;'Leveranskedjekollen'!G183&gt;=3;'Leveranskedjekollen'!G194&gt;=3;'Leveranskedjekollen'!G208&gt;=3</t>
  </si>
  <si>
    <t>Leveranskedjekollen'!G23&gt;=2;'Leveranskedjekollen'!G35&gt;=2;'Leveranskedjekollen'!G47&gt;=2;'Leveranskedjekollen'!G60&gt;=2;'Leveranskedjekollen'!G75&gt;=2;'Leveranskedjekollen'!G84&gt;=2;'Leveranskedjekollen'!G94&gt;=2;'Leveranskedjekollen'!G103&gt;=2;'Leveranskedjekollen'!G183&gt;=2;'Leveranskedjekollen'!G194&gt;=2</t>
  </si>
  <si>
    <t>Leveranskedjekollen'!G23&gt;=1;'Leveranskedjekollen'!G35&gt;=1;'Leveranskedjekollen'!G47&gt;=1;'Leveranskedjekollen'!G60&gt;=1;'Leveranskedjekollen'!G183&gt;=1</t>
  </si>
  <si>
    <t>OM(OCH(E23&gt;=0;E23&lt;=5);1;0)+OM(OCH(E35&gt;=0;E35&lt;=5);1;0)+OM(OCH(E47&gt;=0;E47&lt;=5);1;0)+OM(OCH(E60&gt;=0;E60&lt;=5);1;0)+OM(OCH(E75&gt;=0;E75&lt;=5);1;0)+OM(OCH(E84&gt;=0;E84&lt;=5);1;0)+OM(OCH(E94&gt;=0;E94&lt;=5);1;0)+OM(OCH(E103&gt;=0;E103&lt;=5);1;0)+OM(OCH(E120&gt;=0;E120&lt;=5);1;0)+OM(OCH(E134&gt;=0;E134&lt;=5);1;0)+OM(OCH(E146&gt;=0;E146&lt;=5);1;0)+OM(OCH(E159&gt;=0;E159&lt;=5);1;0)+OM(OCH(E183&gt;=0;E183&lt;=5);1;0)+OM(OCH(E194&gt;=0;E194&lt;=5);1;0)+OM(OCH(E208&gt;=0;E208&lt;=5);1;0)</t>
  </si>
  <si>
    <t>OM(OCH('Leveranskedjekollen'!C23="x";ÄRTAL('Leveranskedjekollen'!G23));1;0)+OM(OCH('Leveranskedjekollen'!C35="x";ÄRTAL('Leveranskedjekollen'!G35));1;0)+OM(OCH('Leveranskedjekollen'!C47="x";ÄRTAL('Leveranskedjekollen'!G47));1;0)+OM(OCH('Leveranskedjekollen'!C60="x";ÄRTAL('Leveranskedjekollen'!G60));1;0)+OM(OCH('Leveranskedjekollen'!C75="x";ÄRTAL('Leveranskedjekollen'!G75));1;0)+OM(OCH('Leveranskedjekollen'!C84="x";ÄRTAL('Leveranskedjekollen'!G84));1;0)+OM(OCH('Leveranskedjekollen'!C94="x";ÄRTAL('Leveranskedjekollen'!G94));1;0)+OM(OCH('Leveranskedjekollen'!C103="x";ÄRTAL('Leveranskedjekollen'!G103));1;0)+OM(OCH('Leveranskedjekollen'!C120="x";ÄRTAL('Leveranskedjekollen'!G120));1;0)+OM(OCH('Leveranskedjekollen'!C134="x";ÄRTAL('Leveranskedjekollen'!G134));1;0)+OM(OCH('Leveranskedjekollen'!C146="x";ÄRTAL('Leveranskedjekollen'!G146));1;0)+OM(OCH('Leveranskedjekollen'!C159="x";ÄRTAL('Leveranskedjekollen'!G159));1;0)+OM(OCH('Leveranskedjekollen'!C183="x";ÄRTAL('Leveranskedjekollen'!G183));1;0)+OM(OCH('Leveranskedjekollen'!C194="x";ÄRTAL('Leveranskedjekollen'!G194));1;0)+OM(OCH('Leveranskedjekollen'!C208="x";ÄRTAL('Leveranskedjekollen'!G208));1;0)</t>
  </si>
  <si>
    <t>'Leveranskedjekollen'!C25</t>
  </si>
  <si>
    <t>'Leveranskedjekollen'!C37</t>
  </si>
  <si>
    <t>'Leveranskedjekollen'!C50</t>
  </si>
  <si>
    <t>'Leveranskedjekollen'!G23</t>
  </si>
  <si>
    <t>DELETED BY MATHIAS</t>
  </si>
  <si>
    <t>'Leveranskedjekollen'!C171</t>
  </si>
  <si>
    <t>'Leveranskedjekollen'!C67</t>
  </si>
  <si>
    <t>'Leveranskedjekollen'!C76</t>
  </si>
  <si>
    <t>'Leveranskedjekollen'!C86</t>
  </si>
  <si>
    <t>'Leveranskedjekollen'!C95</t>
  </si>
  <si>
    <t>'Leveranskedjekollen'!C186</t>
  </si>
  <si>
    <t>'Leveranskedjekollen'!C110</t>
  </si>
  <si>
    <t>'Leveranskedjekollen'!C124</t>
  </si>
  <si>
    <t>'Leveranskedjekollen'!C136</t>
  </si>
  <si>
    <t>'Leveranskedjekollen'!C149</t>
  </si>
  <si>
    <t>'Leveranskedjekollen'!C196</t>
  </si>
  <si>
    <t>'Leveranskedjekollen'!C1</t>
  </si>
  <si>
    <t>'Leveranskedjekollen'!C23</t>
  </si>
  <si>
    <t>'Leveranskedjekollen'!D23</t>
  </si>
  <si>
    <t>OM(OCH('Leveranskedjekollen'!C23="x";ÄRTAL(''Leveranskedjekollen'!G23));1;0)</t>
  </si>
  <si>
    <t>'Leveranskedjekollen'!G23&gt;=4</t>
  </si>
  <si>
    <t>'Leveranskedjekollen'!G23&gt;=3</t>
  </si>
  <si>
    <t>'Leveranskedjekollen'!G23&gt;=2</t>
  </si>
  <si>
    <t>OM(ÄRTAL(''Leveranskedjekollen'!G23);''Leveranskedjekollen'!G23;0)</t>
  </si>
  <si>
    <t>'Leveranskedjekollen'!G23&gt;=1</t>
  </si>
  <si>
    <t>ÄRTEXT(''Leveranskedjekollen'!G23)</t>
  </si>
  <si>
    <t>OM(OCH(E23&gt;=0;E23&lt;=5);1;0)</t>
  </si>
  <si>
    <t>'Leveranskedjekollen'!G35</t>
  </si>
  <si>
    <t>'Leveranskedjekollen'!C35</t>
  </si>
  <si>
    <t>'Leveranskedjekollen'!D35</t>
  </si>
  <si>
    <t>OM(OCH('Leveranskedjekollen'!C35="x";ÄRTAL(''Leveranskedjekollen'!G35));1;0)</t>
  </si>
  <si>
    <t>'Leveranskedjekollen'!G35&gt;=4</t>
  </si>
  <si>
    <t>'Leveranskedjekollen'!G35&gt;=3</t>
  </si>
  <si>
    <t>'Leveranskedjekollen'!G35&gt;=2</t>
  </si>
  <si>
    <t>OM(ÄRTAL(''Leveranskedjekollen'!G35);''Leveranskedjekollen'!G35;0)</t>
  </si>
  <si>
    <t>'Leveranskedjekollen'!G35&gt;=1</t>
  </si>
  <si>
    <t>ÄRTEXT(''Leveranskedjekollen'!G35)</t>
  </si>
  <si>
    <t>OM(OCH(E35&gt;=0;E35&lt;=5);1;0)</t>
  </si>
  <si>
    <t>'Leveranskedjekollen'!G47</t>
  </si>
  <si>
    <t>'Leveranskedjekollen'!C47</t>
  </si>
  <si>
    <t>'Leveranskedjekollen'!D47</t>
  </si>
  <si>
    <t>OM(OCH('Leveranskedjekollen'!C47="x";ÄRTAL(''Leveranskedjekollen'!G47));1;0)</t>
  </si>
  <si>
    <t>'Leveranskedjekollen'!G47&gt;=4</t>
  </si>
  <si>
    <t>'Leveranskedjekollen'!G47&gt;=3</t>
  </si>
  <si>
    <t>'Leveranskedjekollen'!G47&gt;=2</t>
  </si>
  <si>
    <t>OM(ÄRTAL(''Leveranskedjekollen'!G47);''Leveranskedjekollen'!G47;0)</t>
  </si>
  <si>
    <t>'Leveranskedjekollen'!G47&gt;=1</t>
  </si>
  <si>
    <t>ÄRTEXT(''Leveranskedjekollen'!G47)</t>
  </si>
  <si>
    <t>'Leveranskedjekollen'!G60</t>
  </si>
  <si>
    <t>'Leveranskedjekollen'!C60</t>
  </si>
  <si>
    <t>'Leveranskedjekollen'!D60</t>
  </si>
  <si>
    <t>OM(OCH('Leveranskedjekollen'!C60="x";ÄRTAL(''Leveranskedjekollen'!G60));1;0)</t>
  </si>
  <si>
    <t>'Leveranskedjekollen'!G60&gt;=4</t>
  </si>
  <si>
    <t>'Leveranskedjekollen'!G60&gt;=3</t>
  </si>
  <si>
    <t>'Leveranskedjekollen'!G60&gt;=2</t>
  </si>
  <si>
    <t>OM(ÄRTAL(''Leveranskedjekollen'!G60);''Leveranskedjekollen'!G60;0)</t>
  </si>
  <si>
    <t>'Leveranskedjekollen'!G60&gt;=1</t>
  </si>
  <si>
    <t>ÄRTEXT(''Leveranskedjekollen'!G60)</t>
  </si>
  <si>
    <t>OM(OCH(E60&gt;=0;E60&lt;=5);1;0)</t>
  </si>
  <si>
    <t>'Leveranskedjekollen'!G75</t>
  </si>
  <si>
    <t>'Leveranskedjekollen'!C75</t>
  </si>
  <si>
    <t>'Leveranskedjekollen'!D75</t>
  </si>
  <si>
    <t>'Leveranskedjekollen'!B67</t>
  </si>
  <si>
    <t>OM(OCH('Leveranskedjekollen'!C75="x";ÄRTAL(''Leveranskedjekollen'!G75));1;0)</t>
  </si>
  <si>
    <t>'Leveranskedjekollen'!G75&gt;=4</t>
  </si>
  <si>
    <t>'Leveranskedjekollen'!G75&gt;=3</t>
  </si>
  <si>
    <t>'Leveranskedjekollen'!G75&gt;=2</t>
  </si>
  <si>
    <t>OM(ÄRTAL(''Leveranskedjekollen'!G75);''Leveranskedjekollen'!G75;0)</t>
  </si>
  <si>
    <t>'Leveranskedjekollen'!G75&gt;=1</t>
  </si>
  <si>
    <t>ÄRTEXT(''Leveranskedjekollen'!G75)</t>
  </si>
  <si>
    <t>OM(OCH(E75&gt;=0;E75&lt;=5);1;0)</t>
  </si>
  <si>
    <t>'Leveranskedjekollen'!G84</t>
  </si>
  <si>
    <t>'Leveranskedjekollen'!C84</t>
  </si>
  <si>
    <t>'Leveranskedjekollen'!D84</t>
  </si>
  <si>
    <t>'Leveranskedjekollen'!B76</t>
  </si>
  <si>
    <t>OM(OCH('Leveranskedjekollen'!C84="x";ÄRTAL(''Leveranskedjekollen'!G84));1;0)</t>
  </si>
  <si>
    <t>'Leveranskedjekollen'!G84&gt;=4</t>
  </si>
  <si>
    <t>'Leveranskedjekollen'!G84&gt;=3</t>
  </si>
  <si>
    <t>'Leveranskedjekollen'!G84&gt;=2</t>
  </si>
  <si>
    <t>OM(ÄRTAL(''Leveranskedjekollen'!G84);''Leveranskedjekollen'!G84;0)</t>
  </si>
  <si>
    <t>'Leveranskedjekollen'!G84&gt;=1</t>
  </si>
  <si>
    <t>ÄRTEXT(''Leveranskedjekollen'!G84)</t>
  </si>
  <si>
    <t>OM(OCH(E84&gt;=0;E84&lt;=5);1;0)</t>
  </si>
  <si>
    <t>'Leveranskedjekollen'!G94</t>
  </si>
  <si>
    <t>'Leveranskedjekollen'!C94</t>
  </si>
  <si>
    <t>'Leveranskedjekollen'!D94</t>
  </si>
  <si>
    <t>'Leveranskedjekollen'!B86</t>
  </si>
  <si>
    <t>OM(OCH('Leveranskedjekollen'!C94="x";ÄRTAL(''Leveranskedjekollen'!G94));1;0)</t>
  </si>
  <si>
    <t>'Leveranskedjekollen'!G94&gt;=4</t>
  </si>
  <si>
    <t>'Leveranskedjekollen'!G94&gt;=3</t>
  </si>
  <si>
    <t>'Leveranskedjekollen'!G94&gt;=2</t>
  </si>
  <si>
    <t>OM(ÄRTAL(''Leveranskedjekollen'!G94);''Leveranskedjekollen'!G94;0)</t>
  </si>
  <si>
    <t>'Leveranskedjekollen'!G94&gt;=1</t>
  </si>
  <si>
    <t>ÄRTEXT(''Leveranskedjekollen'!G94)</t>
  </si>
  <si>
    <t>OM(OCH(E94&gt;=0;E94&lt;=5);1;0)</t>
  </si>
  <si>
    <t>'Leveranskedjekollen'!G103</t>
  </si>
  <si>
    <t>'Leveranskedjekollen'!C103</t>
  </si>
  <si>
    <t>'Leveranskedjekollen'!D103</t>
  </si>
  <si>
    <t>'Leveranskedjekollen'!B95</t>
  </si>
  <si>
    <t>OM(OCH('Leveranskedjekollen'!C103="x";ÄRTAL(''Leveranskedjekollen'!G103));1;0)</t>
  </si>
  <si>
    <t>'Leveranskedjekollen'!G103&gt;=4</t>
  </si>
  <si>
    <t>'Leveranskedjekollen'!G103&gt;=3</t>
  </si>
  <si>
    <t>'Leveranskedjekollen'!G103&gt;=2</t>
  </si>
  <si>
    <t>OM(ÄRTAL(''Leveranskedjekollen'!G103);''Leveranskedjekollen'!G103;0)</t>
  </si>
  <si>
    <t>'Leveranskedjekollen'!G103&gt;=1</t>
  </si>
  <si>
    <t>ÄRTEXT(''Leveranskedjekollen'!G103)</t>
  </si>
  <si>
    <t>OM(OCH(E103&gt;=0;E103&lt;=5);1;0)</t>
  </si>
  <si>
    <t>'Leveranskedjekollen'!G120</t>
  </si>
  <si>
    <t>'Leveranskedjekollen'!C120</t>
  </si>
  <si>
    <t>'Leveranskedjekollen'!D120</t>
  </si>
  <si>
    <t>'Leveranskedjekollen'!B110</t>
  </si>
  <si>
    <t>OM(OCH('Leveranskedjekollen'!C120="x";ÄRTAL(''Leveranskedjekollen'!G120));1;0)</t>
  </si>
  <si>
    <t>'Leveranskedjekollen'!G120&gt;=4</t>
  </si>
  <si>
    <t>'Leveranskedjekollen'!G120&gt;=3</t>
  </si>
  <si>
    <t>'Leveranskedjekollen'!G120&gt;=2</t>
  </si>
  <si>
    <t>OM(ÄRTAL(''Leveranskedjekollen'!G120);''Leveranskedjekollen'!G120;0)</t>
  </si>
  <si>
    <t>'Leveranskedjekollen'!G120&gt;=1</t>
  </si>
  <si>
    <t>ÄRTEXT(''Leveranskedjekollen'!G120)</t>
  </si>
  <si>
    <t>OM(OCH(E120&gt;=0;E120&lt;=5);1;0)</t>
  </si>
  <si>
    <t>'Leveranskedjekollen'!G134</t>
  </si>
  <si>
    <t>'Leveranskedjekollen'!C134</t>
  </si>
  <si>
    <t>'Leveranskedjekollen'!D134</t>
  </si>
  <si>
    <t>'Leveranskedjekollen'!B124</t>
  </si>
  <si>
    <t>OM(OCH('Leveranskedjekollen'!C134="x";ÄRTAL(''Leveranskedjekollen'!G134));1;0)</t>
  </si>
  <si>
    <t>'Leveranskedjekollen'!G134&gt;=4</t>
  </si>
  <si>
    <t>'Leveranskedjekollen'!G134&gt;=3</t>
  </si>
  <si>
    <t>'Leveranskedjekollen'!G134&gt;=2</t>
  </si>
  <si>
    <t>OM(ÄRTAL(''Leveranskedjekollen'!G134);''Leveranskedjekollen'!G134;0)</t>
  </si>
  <si>
    <t>'Leveranskedjekollen'!G134&gt;=1</t>
  </si>
  <si>
    <t>ÄRTEXT(''Leveranskedjekollen'!G134)</t>
  </si>
  <si>
    <t>OM(OCH(E134&gt;=0;E134&lt;=5);1;0)</t>
  </si>
  <si>
    <t>'Leveranskedjekollen'!G146</t>
  </si>
  <si>
    <t>'Leveranskedjekollen'!C146</t>
  </si>
  <si>
    <t>'Leveranskedjekollen'!D146</t>
  </si>
  <si>
    <t>'Leveranskedjekollen'!B136</t>
  </si>
  <si>
    <t>OM(OCH('Leveranskedjekollen'!C146="x";ÄRTAL(''Leveranskedjekollen'!G146));1;0)</t>
  </si>
  <si>
    <t>'Leveranskedjekollen'!G146&gt;=4</t>
  </si>
  <si>
    <t>'Leveranskedjekollen'!G146&gt;=3</t>
  </si>
  <si>
    <t>'Leveranskedjekollen'!G146&gt;=2</t>
  </si>
  <si>
    <t>OM(ÄRTAL(''Leveranskedjekollen'!G146);''Leveranskedjekollen'!G146;0)</t>
  </si>
  <si>
    <t>'Leveranskedjekollen'!G146&gt;=1</t>
  </si>
  <si>
    <t>ÄRTEXT(''Leveranskedjekollen'!G146)</t>
  </si>
  <si>
    <t>'Leveranskedjekollen'!G159</t>
  </si>
  <si>
    <t>'Leveranskedjekollen'!C159</t>
  </si>
  <si>
    <t>'Leveranskedjekollen'!D159</t>
  </si>
  <si>
    <t>'Leveranskedjekollen'!B149</t>
  </si>
  <si>
    <t>OM(OCH('Leveranskedjekollen'!C159="x";ÄRTAL(''Leveranskedjekollen'!G159));1;0)</t>
  </si>
  <si>
    <t>'Leveranskedjekollen'!G159&gt;=4</t>
  </si>
  <si>
    <t>'Leveranskedjekollen'!G159&gt;=3</t>
  </si>
  <si>
    <t>'Leveranskedjekollen'!G159&gt;=2</t>
  </si>
  <si>
    <t>OM(ÄRTAL(''Leveranskedjekollen'!G159);''Leveranskedjekollen'!G159;0)</t>
  </si>
  <si>
    <t>'Leveranskedjekollen'!G159&gt;=1</t>
  </si>
  <si>
    <t>ÄRTEXT(''Leveranskedjekollen'!G159)</t>
  </si>
  <si>
    <t>OM(OCH(E159&gt;=0;E159&lt;=5);1;0)</t>
  </si>
  <si>
    <t>'Leveranskedjekollen'!G183</t>
  </si>
  <si>
    <t>'Leveranskedjekollen'!C183</t>
  </si>
  <si>
    <t>'Leveranskedjekollen'!D183</t>
  </si>
  <si>
    <t>'Leveranskedjekollen'!B171</t>
  </si>
  <si>
    <t>OM(OCH('Leveranskedjekollen'!C183="x";ÄRTAL(''Leveranskedjekollen'!G183));1;0)</t>
  </si>
  <si>
    <t>'Leveranskedjekollen'!G183&gt;=4</t>
  </si>
  <si>
    <t>'Leveranskedjekollen'!G183&gt;=3</t>
  </si>
  <si>
    <t>'Leveranskedjekollen'!G183&gt;=2</t>
  </si>
  <si>
    <t>OM(ÄRTAL(''Leveranskedjekollen'!G183);''Leveranskedjekollen'!G183;0)</t>
  </si>
  <si>
    <t>'Leveranskedjekollen'!G183&gt;=1</t>
  </si>
  <si>
    <t>ÄRTEXT(''Leveranskedjekollen'!G183)</t>
  </si>
  <si>
    <t>OM(OCH(E183&gt;=0;E183&lt;=5);1;0)</t>
  </si>
  <si>
    <t>'Leveranskedjekollen'!G194</t>
  </si>
  <si>
    <t>'Leveranskedjekollen'!C194</t>
  </si>
  <si>
    <t>'Leveranskedjekollen'!D194</t>
  </si>
  <si>
    <t>'Leveranskedjekollen'!B186</t>
  </si>
  <si>
    <t>OM(OCH('Leveranskedjekollen'!C194="x";ÄRTAL(''Leveranskedjekollen'!G194));1;0)</t>
  </si>
  <si>
    <t>'Leveranskedjekollen'!G194&gt;=4</t>
  </si>
  <si>
    <t>'Leveranskedjekollen'!G194&gt;=3</t>
  </si>
  <si>
    <t>'Leveranskedjekollen'!G194&gt;=2</t>
  </si>
  <si>
    <t>OM(ÄRTAL(''Leveranskedjekollen'!G194);''Leveranskedjekollen'!G194;0)</t>
  </si>
  <si>
    <t>'Leveranskedjekollen'!G194&gt;=1</t>
  </si>
  <si>
    <t>ÄRTEXT(''Leveranskedjekollen'!G194)</t>
  </si>
  <si>
    <t>'Leveranskedjekollen'!G208</t>
  </si>
  <si>
    <t>'Leveranskedjekollen'!C208</t>
  </si>
  <si>
    <t>'Leveranskedjekollen'!D208</t>
  </si>
  <si>
    <t>'Leveranskedjekollen'!B196</t>
  </si>
  <si>
    <t>OM(OCH('Leveranskedjekollen'!C208="x";ÄRTAL(''Leveranskedjekollen'!G208));1;0)</t>
  </si>
  <si>
    <t>'Leveranskedjekollen'!G208&gt;=4</t>
  </si>
  <si>
    <t>'Leveranskedjekollen'!G208&gt;=3</t>
  </si>
  <si>
    <t>'Leveranskedjekollen'!G208&gt;=2</t>
  </si>
  <si>
    <t>OM(ÄRTAL(''Leveranskedjekollen'!G208);''Leveranskedjekollen'!G208;0)</t>
  </si>
  <si>
    <t>'Leveranskedjekollen'!G208&gt;=1</t>
  </si>
  <si>
    <t>ÄRTEXT(''Leveranskedjekollen'!G208)</t>
  </si>
  <si>
    <t>Information om organsationen (Nivågrundande frågor)</t>
  </si>
  <si>
    <t>Dropdown-lista för organisationstyp</t>
  </si>
  <si>
    <t>Kommun</t>
  </si>
  <si>
    <t>Region</t>
  </si>
  <si>
    <t>Statlig myndighet</t>
  </si>
  <si>
    <t>Bolag: Registrerad NIS-leverantör</t>
  </si>
  <si>
    <t>Bolag: Ej registrerad som NIS-leverantör</t>
  </si>
  <si>
    <t>Dropdown-listor för datumangivelser</t>
  </si>
  <si>
    <t>Säkert datum</t>
  </si>
  <si>
    <t>Osäkert datum</t>
  </si>
  <si>
    <t>Snabba fakta (Sammanställning)</t>
  </si>
  <si>
    <t>HELA CSK</t>
  </si>
  <si>
    <t>E2</t>
  </si>
  <si>
    <t>Totalt insamlad poäng</t>
  </si>
  <si>
    <t>Totalpoäng som krävs för nästa nivå</t>
  </si>
  <si>
    <t>Antal frågor ifrån vilka mer poäng behöver samlas</t>
  </si>
  <si>
    <t>Funktion</t>
  </si>
  <si>
    <t>Antalet säkra bedömningar som har angetts</t>
  </si>
  <si>
    <t>Krav på antal säkra bedömningar för att nå nästa nivå</t>
  </si>
  <si>
    <t>Antal frågor som har fyllts i på ett giltigt sätt</t>
  </si>
  <si>
    <t>Nivå "-"</t>
  </si>
  <si>
    <t>Vänligen lämna svar och bedömningar på de 15 frågorna i avsnittet Nivå 1: Informationssäkerhetsarbetets grunder i fliken Infosäkkollen. När det är gjort så kommer ett övergripande resultat att visas här.</t>
  </si>
  <si>
    <t>Vänligen lämna svar och bedömningar på de 19 frågorna i avsnittet Nivå 1: It-säkerhetsarbetets grunder i fliken It-säkkollen. När det är gjort så kommer ett övergripande resultat att visas här.</t>
  </si>
  <si>
    <t>Vänligen lämna svar och bedömningar på de 17 frågorna i avsnittet Nivå 1: Ot-säkerhetsarbetets grunder i fliken Ot-säkkollen. När det är gjort så kommer ett övergripande resultat att visas här.</t>
  </si>
  <si>
    <t>Vänligen lämna giltigt svar och bedömningar på de 15 (eller 12 frågor om er organisation ej är levererande) frågorna inom leveranskedjekollen grunder i fliken leveranskedjekollen. När det är gjort så kommer ett övergripande resultat att visas här.</t>
  </si>
  <si>
    <t>Vänligen svara på samtliga frågorna på nivå 1 för åtminstone Infosäkkollen, It-säkkollen och Leveranskedjekollen (i det fallet där Ot-säkerhetskollen ej är applicerbar till er organisation)</t>
  </si>
  <si>
    <t>Nivå 0</t>
  </si>
  <si>
    <t>Bra jobbat! Organisationen har ett resultat, och därmed en språngbräda för utvecklingsarbetet. Organisationen har ännu inte uppnått någon av modellens nivåer i IT-säkkollen. Om organisationen bibehåller samma eller motsvarande resultat som den fick vid den här mätningen förväntas det pågående utvecklingsarbetet att leda till ett bättre resultat, och en högre nivå, vid nästa mätning. Längre ned framgår vilka arbetsområden som skulle behöva utvecklas.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</si>
  <si>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Om organisationen bibehåller samma eller motsvarande resultat som den fick vid den här mätningen så förväntas det pågående utvecklingsarbetet att leda till ett bättre resultat, och en högre nivå, vid nästa mätning. Längre ned framgår vilka arbetsområden som skulle behöva utvecklas.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</si>
  <si>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Om organisationen bibehåller samma eller motsvarande resultat som den fick vid den här mätningen förväntas det pågående utvecklingsarbetet att leda till ett bättre resultat, och en högre nivå, vid nästa mätning. Längre ned framgår vilka arbetsområden som skulle behöva utvecklas. Om organisationens leveranskedjesäkerhetsarbete är i en tidig fas kan Metodstödet - en översikt, som finns på MSB.se, vara en hjälp.</t>
  </si>
  <si>
    <t>Bra jobbat! Organisationen har ett resultat, och därmed en språngbräda för utvecklingsarbetet. Organisationen har ännu inte uppnått någon av modellens nivåer i IT-säkkollen. Om organisationen bibehåller de eller motsvarande resultat som den fick vid den här mätningen förväntas utvecklingsarbetet att leda till ett bättre resultat, men inte en högre nivå, vid nästa mätning. Längre ned framgår vilka arbetsområden som skulle behöva utvecklas.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</si>
  <si>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Om organisationen bibehåller de eller motsvarande resultat som den fick vid den här mätningen så förväntas det utvecklingsarbetet att leda till ett bättre resultat, men inte en högre nivå, vid nästa mätning. Längre ned framgår vilka arbetsområden som skulle behöva utvecklas.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</si>
  <si>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Om organisationen bibehåller de eller motsvarande resultat som den fick vid den här mätningen förväntas utvecklingsarbetet att leda till ett bättre resultat, men inte en högre nivå, vid nästa mätning. Längre ned framgår vilka arbetsområden som skulle behöva utvecklas. Om organisationens leveranskedjesäkerhetsarbete är i en tidig fas kan Metodstödet - en översikt, som finns på MSB.se, vara en hjälp.</t>
  </si>
  <si>
    <t>Bra jobbat! Organisationen har ett resultat, och därmed en språngbräda för utvecklingsarbetet. Organisationen har ännu inte uppnått någon av modellens nivåer i IT-säkkollen. Längre ned framgår de områden som skulle behöva utvecklas för att nå modellens nivå 1 (eller högre).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</si>
  <si>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Längre ned framgår vilka arbetsområden som skulle behöva utvecklas för att nå modellens nivå 1 (eller högre).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</si>
  <si>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Längre ned framgår de områden som skulle behöva utvecklas för att nå modellens nivå 1 (eller högre). Om organisationens leveranskedjesäkerhetsarbete är i en tidig fas kan Metodstödet - en översikt, som finns på MSB.se, vara en hjälp.</t>
  </si>
  <si>
    <t>Återkopplingsfunktion för nivå 0</t>
  </si>
  <si>
    <t>Antal Nej, men-svar som ger poäng nästa gång</t>
  </si>
  <si>
    <t>Ej implementerat</t>
  </si>
  <si>
    <t>Antal frågor med 0 poäng, exklusive frågor med Nej-men-svar</t>
  </si>
  <si>
    <t>Budskapet som visas i Sammanställning</t>
  </si>
  <si>
    <t>IT-SÄK</t>
  </si>
  <si>
    <t>OT-SÄK</t>
  </si>
  <si>
    <t>Bra jobbat! Organisationen har ett resultat, och därmed en språngbräda för utvecklingsarbetet. Organisationen har ännu inte uppnått någon av modellens nivåer i Leveranskedjekollen. Längre ned framgår vilka arbetsområden som skulle behöva utvecklas för att nå modellens nivå 1 (eller högre). Om organisationens leveranskedjesäkerhetsarbete är i en tidig fas kan Metodstödet - en översikt, som finns på MSB.se, vara en hjälp.</t>
  </si>
  <si>
    <r>
      <t>Bra jobbat!</t>
    </r>
    <r>
      <rPr>
        <sz val="11.5"/>
        <color theme="1"/>
        <rFont val="Arial"/>
        <family val="2"/>
        <scheme val="minor"/>
      </rPr>
      <t xml:space="preserve"> Organisationen har ett resultat, och därmed en språngbräda för utvecklingsarbetet. Organisationen har ännu inte uppnått någon av modellens nivåer. Den sammanslagna bedömningen baseras på de lägsta nivåerna från IT-säkkollen, OT-säkkollen (om tillämpligt) och Leveranskedjekollen. För att uppnå en högre nivå krävs att organisationen förbättrar resultaten i samtliga delar. Längre ned framgår vilka områden som behöver utvecklas för att nå modellens nivå 1 (eller högre). Om organisationens cybersäkerhetsarbete är i en tidig fas kan Metodstödet - en översikt, som finns på MSB.se, vara till hjälp.</t>
    </r>
  </si>
  <si>
    <t>Infosäkollen</t>
  </si>
  <si>
    <t>Bra jobbat! Organisationen är på nivå 1. Det innebär att den har grunderna i informationssäkerhetsarbetet på plats, åtminstone i begränsad omfattning. Organisationen uppvisar resultat i grundläggande delar som att ledningen är engagerad, att inventering av informationstillgångar har gjorts, att det finns arbetssätt för centrala områden och att medarbetarnas kunskaper har undersökts.</t>
  </si>
  <si>
    <t>Bra jobbat! Organisationen är på nivå 1. Det innebär att den har grunderna i sitt it-säkerhetsarbete på plats, åtminstone i begränsad omfattning. Organisationen uppvisar resultat i grundläggande delar som att ledningen har styrt it-säkerhetsarbetet, att det finns systemägare för it-tjänster och att arbetssätt för centrala it-säkerhetsområden som dokumentation av it-miljön, säkerhetsloggning och skydd mot skadlig kod har etablerats.</t>
  </si>
  <si>
    <t>Bra jobbat! Organisationen är på nivå 1. Det innebär att den har grunderna i sitt ot-säkerhetsarbete på plats, åtminstone i begränsad omfattning. Organisationen uppvisar resultat i grundläggande delar som att ledningen har styrt ot-säkerhetsarbetet, att det finns systemägare för industriella system och att arbetssätt för centrala säkerhetsområden, såsom dokumentation av ot-miljön, säkerhetsloggning och skydd mot skadlig kod, har etablerats.</t>
  </si>
  <si>
    <t>Bra jobbat! Organisationen är på nivå 1. Det innebär att den har grunderna i sitt leveranskedjesäkerhetsarbete på plats, åtminstone i begränsad omfattning. Organisationen uppvisar resultat i grundläggande delar som att ledningen har styrt säkerhetsarbetet, att det finns systemägare för leverantörsrelationer och att arbetssätt för centrala säkerhetsområden, såsom dokumentation av leveranskedjan, säkerhetsloggning och skydd mot risker, har etablerats.</t>
  </si>
  <si>
    <r>
      <t>Bra jobbat!</t>
    </r>
    <r>
      <rPr>
        <sz val="11.5"/>
        <color theme="1"/>
        <rFont val="Arial"/>
        <family val="2"/>
        <scheme val="minor"/>
      </rPr>
      <t xml:space="preserve"> Organisationen är på nivå 1. Det innebär att den har grunderna i sitt cybersäkerhetsarbete på plats, åtminstone i begränsad omfattning. Organisationen uppvisar resultat i grundläggande delar som att ledningen har styrt säkerhetsarbetet, att det finns systemägare och att arbetssätt för centrala säkerhetsområden, såsom dokumentation av system, säkerhetsloggning och skydd mot skadlig kod, har etablerats. Den sammanslagna bedömningen baseras på de lägsta resultaten från IT-säkkollen, OT-säkkollen och Leveranskedjekollen. För att uppnå en högre nivå behöver bättre resultat uppnås i alla kollar.</t>
    </r>
  </si>
  <si>
    <t>Bra jobbat! Organisationen är på nivå 2. Det innebär att den har grunderna i informationssäkerhetsarbetet på plats i viss omfattning, till exempel inom ledningens engagemang och centrala arbetssätt. Organisationen bedriver också sitt informationssäkerhetsarbete med viss systematik. Resultatet visar bland annat att organisationen åtminstone i viss mån tillämpar sina arbetssätt och kopplar dem till varandra, till exempel att val av säkerhetsåtgärder bygger på riskanalys.</t>
  </si>
  <si>
    <t>Bra jobbat! Organisationen är på nivå 2. Det innebär att den har grunderna i sitt it-säkerhetsarbete på plats i viss omfattning, till exempel inom ledningens styrning och arbetssätt för centrala it-säkerhetsområden. Organisationen bedriver också sitt it-säkerhetsarbete med viss systematik. Resultatet visar bland annat att organisationen åtminstone i viss mån tillämpar sina arbetssätt och kopplar dem till varandra, till exempel att åtgärder för att skydda mot skadlig kod är dokumenterade och genomförs regelbundet.</t>
  </si>
  <si>
    <t>Bra jobbat! Organisationen är på nivå 2. Det innebär att den har grunderna i sitt ot-säkerhetsarbete på plats i viss omfattning, till exempel inom ledningens styrning och arbetssätt för centrala ot-säkerhetsområden. Organisationen bedriver också sitt ot-säkerhetsarbete med viss systematik. Resultatet visar bland annat att organisationen åtminstone i viss mån tillämpar sina arbetssätt och kopplar dem till varandra, till exempel att åtgärder för att skydda industriella system mot skadlig kod är dokumenterade och genomförs regelbundet.</t>
  </si>
  <si>
    <t>Bra jobbat! Organisationen är på nivå 2. Det innebär att den har grunderna i sitt leveranskedjesäkerhetsarbete på plats i viss omfattning, till exempel inom ledningens styrning och arbetssätt för centrala säkerhetsområden. Organisationen bedriver också sitt säkerhetsarbete med viss systematik. Resultatet visar bland annat att organisationen åtminstone i viss mån tillämpar sina arbetssätt och kopplar dem till varandra, till exempel att åtgärder för att hantera risker i leveranskedjor är dokumenterade och genomförs regelbundet.</t>
  </si>
  <si>
    <r>
      <t>Bra jobbat!</t>
    </r>
    <r>
      <rPr>
        <sz val="11.5"/>
        <color theme="1"/>
        <rFont val="Arial"/>
        <family val="2"/>
        <scheme val="minor"/>
      </rPr>
      <t xml:space="preserve"> Organisationen är på nivå 2. Det innebär att den har grunderna i sitt cybersäkerhetsarbete på plats i viss omfattning, till exempel inom ledningens styrning och arbetssätt för centrala säkerhetsområden. Organisationen bedriver också sitt säkerhetsarbete med viss systematik. Resultatet visar bland annat att organisationen åtminstone i viss mån tillämpar sina arbetssätt och kopplar dem till varandra, till exempel att åtgärder för att skydda system mot skadlig kod är dokumenterade och genomförs regelbundet. Den sammanslagna bedömningen är baserad på de lägsta nivåerna från IT-säkkollen, OT-säkkollen och Leveranskedjekollen.</t>
    </r>
  </si>
  <si>
    <t>Bra jobbat! Organisationen är på nivå 3. Det innebär att den i hög omfattning har grunderna i informationssäkerhetsarbetet på plats, som ledningens engagemang och centrala arbetssätt. Organisationen bedriver ett överlag systematiskt informationssäkerhetsarbete, där arbetssätten tillämpas och kopplar till varandra. Dessutom visar resultatet att organisationen i stor utsträckning har ett kvalificerat innehåll i sina arbetssätt (bland annat utifrån MSB:s föreskrifter om informationssäkerhet för statliga myndigheter).</t>
  </si>
  <si>
    <t>Bra jobbat! Organisationen är på nivå 3. Det innebär att den i hög omfattning har grunderna i sitt it-säkerhetsarbete på plats, som ledningens styrning och etablerade arbetssätt för centrala it-säkerhetsområden. Organisationen bedriver ett överlag systematiskt it-säkerhetsarbete, där arbetssätten tillämpas och kopplas till varandra. Dessutom visar resultatet att organisationen i stor utsträckning har ett kvalificerat innehåll i sina arbetssätt (till exempel genom regelbundna riskanalyser och dokumentation av säkerhetsloggar).</t>
  </si>
  <si>
    <t>Bra jobbat! Organisationen är på nivå 3. Det innebär att den i hög omfattning har grunderna i sitt ot-säkerhetsarbete på plats, som ledningens styrning och etablerade arbetssätt för centrala ot-säkerhetsområden. Organisationen bedriver ett överlag systematiskt ot-säkerhetsarbete, där arbetssätten tillämpas och kopplas till varandra. Dessutom visar resultatet att organisationen i stor utsträckning har ett kvalificerat innehåll i sina arbetssätt (till exempel genom regelbundna riskanalyser och dokumentation av säkerhetsloggar).</t>
  </si>
  <si>
    <t>Bra jobbat! Organisationen är på nivå 3. Det innebär att den i hög omfattning har grunderna i sitt leveranskedjesäkerhetsarbete på plats, som ledningens styrning och etablerade arbetssätt för centrala säkerhetsområden. Organisationen bedriver ett överlag systematiskt säkerhetsarbete, där arbetssätten tillämpas och kopplas till varandra. Dessutom visar resultatet att organisationen i stor utsträckning har ett kvalificerat innehåll i sina arbetssätt (till exempel genom regelbundna riskanalyser och dokumentation av säkerhetsloggar).</t>
  </si>
  <si>
    <r>
      <t>Bra jobbat!</t>
    </r>
    <r>
      <rPr>
        <sz val="11.5"/>
        <color theme="1"/>
        <rFont val="Arial"/>
        <family val="2"/>
        <scheme val="minor"/>
      </rPr>
      <t xml:space="preserve"> Organisationen är på nivå 3. Det innebär att den i hög omfattning har grunderna i sitt cybersäkerhetsarbete på plats, som ledningens styrning och etablerade arbetssätt för centrala säkerhetsområden. Organisationen bedriver ett systematiskt cybersäkerhetsarbete, där arbetssätten tillämpas och kopplas till varandra. Dessutom visar resultatet att organisationen i stor utsträckning har ett kvalificerat innehåll i sina arbetssätt (till exempel genom regelbundna riskanalyser och dokumentation av säkerhetsloggar). Den sammanslagna bedömningen tar hänsyn till det lägsta resultatet från samtliga kollar.</t>
    </r>
  </si>
  <si>
    <t>Bra jobbat! Organisationen är på nivå 4. Organisationen bedriver ett informationssäkerhetsarbete på hög nivå, som kännetecknas av gediget grundarbete, hög grad av systematik samt mycket kvalificerat innehåll. Resultatet visar också att organisationen har ett avancerat arbete med ständiga förbättringar samt att informationssystem och nätverk skyddas av vissa rekommenderade säkerhetsåtgärder.</t>
  </si>
  <si>
    <t>Bra jobbat! Organisationen är på nivå 4. Organisationen bedriver ett it-säkerhetsarbete på hög nivå, som kännetecknas av gediget grundarbete, hög grad av systematik samt mycket kvalificerat innehåll. Resultatet visar också att organisationen har ett avancerat arbete med ständiga förbättringar, där it-system och tjänster kontinuerligt skyddas av rekommenderade säkerhetsåtgärder. Säkerhetsåtgärderna är också integrerade i hela organisationens verksamhet och är föremål för regelbundna utvärderingar och uppdateringar.</t>
  </si>
  <si>
    <t>Bra jobbat! Organisationen är på nivå 4. Organisationen bedriver ett ot-säkerhetsarbete på hög nivå, som kännetecknas av gediget grundarbete, hög grad av systematik samt mycket kvalificerat innehåll. Resultatet visar också att organisationen har ett avancerat arbete med ständiga förbättringar, där industriella system och tjänster kontinuerligt skyddas av rekommenderade säkerhetsåtgärder. Säkerhetsåtgärderna är också integrerade i hela organisationens verksamhet och är föremål för regelbundna utvärderingar och uppdateringar.</t>
  </si>
  <si>
    <t>Bra jobbat! Organisationen är på nivå 4. Organisationen bedriver ett leveranskedjesäkerhetsarbete på hög nivå, som kännetecknas av gediget grundarbete, hög grad av systematik samt mycket kvalificerat innehåll. Resultatet visar också att organisationen har ett avancerat arbete med ständiga förbättringar, där leverantörsrelationer och tjänster kontinuerligt skyddas av rekommenderade säkerhetsåtgärder. Säkerhetsåtgärderna är också integrerade i hela organisationens verksamhet och är föremål för regelbundna utvärderingar och uppdateringar.</t>
  </si>
  <si>
    <r>
      <t>Bra jobbat!</t>
    </r>
    <r>
      <rPr>
        <sz val="11.5"/>
        <color theme="1"/>
        <rFont val="Arial"/>
        <family val="2"/>
        <scheme val="minor"/>
      </rPr>
      <t xml:space="preserve"> Organisationen är på nivå 4. Organisationen bedriver ett cybersäkerhetsarbete på hög nivå, som kännetecknas av gediget grundarbete, hög grad av systematik samt mycket kvalificerat innehåll. Resultatet visar också att organisationen har ett avancerat arbete med ständiga förbättringar, där system och tjänster kontinuerligt skyddas av rekommenderade säkerhetsåtgärder. Säkerhetsåtgärderna är också integrerade i hela organisationens verksamhet och är föremål för regelbundna utvärderingar och uppdateringar. Den sammanslagna bedömningen baseras på de lägsta nivåerna från IT-säkkollen, OT-säkkollen och Leveranskedjekollen.</t>
    </r>
  </si>
  <si>
    <t>MSB:s föreskrifter om informationssäkerhet för statliga myndigheter (MSBFS 2020:6)</t>
  </si>
  <si>
    <t>Systematiskt och riskbaserat informationssäkerhetsarbete</t>
  </si>
  <si>
    <t xml:space="preserve">Hur informationssäkerhetsarbetet ska utformas </t>
  </si>
  <si>
    <t xml:space="preserve">5 § Informationssäkerhetsarbetet ska utformas utifrån de risker och behov myndigheten identifierar. Det ska omfatta all behandling av information som myndigheten ansvarar för och integreras med myndighetens befintliga sätt att leda och styra sin organisation. </t>
  </si>
  <si>
    <t xml:space="preserve">När myndigheten utformar informationssäkerhetsarbetet ska den </t>
  </si>
  <si>
    <t xml:space="preserve">1. säkerställa att det finns en informationssäkerhetspolicy där ledningens målsättning med och inriktning för informationssäkerhetsarbetet framgår, </t>
  </si>
  <si>
    <t xml:space="preserve">2. tydliggöra myndighetsledningens och den övriga organisationens ansvar, inklusive den eller de som utses att leda och samordna informationssäkerhetsarbetet, och ge dessa befattningar de befogenheter som behövs,  </t>
  </si>
  <si>
    <t>3. säkerställa att informationssäkerhetsarbetet tilldelas nödvändiga resurser,</t>
  </si>
  <si>
    <t>4. upprätta de interna regler, arbetssätt och stöd som behövs, och</t>
  </si>
  <si>
    <t xml:space="preserve">5. säkerställa att innehållet i myndighetens interna regler, arbetssätt och stöd utvärderas samt vid behov anpassas. </t>
  </si>
  <si>
    <t xml:space="preserve">Utformningen av informationssäkerhetsarbetet ska dokumenteras. </t>
  </si>
  <si>
    <t>Hur informationssäkerhetsarbetet ska bedrivas</t>
  </si>
  <si>
    <t xml:space="preserve">6 § Myndigheten ska säkerställa att informationssäkerhetsarbetet är systematiskt och riskbaserat genom att  </t>
  </si>
  <si>
    <t>1. klassa sin information avseende konfidentialitet, riktighet och tillgänglighet i olika nivåer utifrån vilka konsekvenser ett bristande skydd kan få (informationsklassning),</t>
  </si>
  <si>
    <t xml:space="preserve">2. identifiera, analysera och värdera risker för sin information (riskbedömning), </t>
  </si>
  <si>
    <t xml:space="preserve">3. utifrån genomförd informationsklassning och riskbedömning identifiera behov av och införa ändamålsenliga och proportionella säkerhetsåtgärder, och </t>
  </si>
  <si>
    <t xml:space="preserve">4. utvärdera säkerhetsåtgärderna och vid behov anpassa skyddet av informationen. I arbetet ingår att genomföra en gapanalys. </t>
  </si>
  <si>
    <t xml:space="preserve">Informationssäkerhetsarbetet och införda säkerhetsåtgärder ska dokumenteras.  </t>
  </si>
  <si>
    <t>När annan statlig myndighet eller en extern aktör behandlar myndighetens information</t>
  </si>
  <si>
    <t xml:space="preserve">7 § I de fall myndigheten överlåter åt en annan statlig myndighet att fullgöra uppgifter som regleras i dessa föreskrifter ska myndigheterna komma överens om och dokumentera vad respektive myndighet ansvarar för samt hantera de risker överlåtelsen innebär. </t>
  </si>
  <si>
    <t>Myndighetens ansvar för att klassa sin information enligt 6 § p.1 kan inte överlåtas.</t>
  </si>
  <si>
    <t>8 § Myndigheten ska, innan den låter en extern aktör behandla information, utifrån informationsklassning och riskbedömning, hantera de risker en sådan behandling innebär. Myndigheten ska i avtal ställa krav på vilka säkerhetsåtgärder den externa aktören ska vidta och hur myndigheten följer upp dessa krav.</t>
  </si>
  <si>
    <t xml:space="preserve">Säkerhetsåtgärder avseende behandling av information </t>
  </si>
  <si>
    <t xml:space="preserve">Åtgärder för att säkerställa att personal behandlar information på ett säkert sätt  </t>
  </si>
  <si>
    <t xml:space="preserve">9 § Myndigheten ska </t>
  </si>
  <si>
    <t>1. anpassa bakgrundskontroller av egen och inhyrd personal utifrån vilken information personalen ska få åtkomst till,</t>
  </si>
  <si>
    <t xml:space="preserve">2. hålla egen och inhyrd personal informerad om relevanta interna regler, arbetssätt och stöd,  </t>
  </si>
  <si>
    <t xml:space="preserve">3. utvärdera att interna regler, arbetssätt och stöd används på avsett sätt,  </t>
  </si>
  <si>
    <t xml:space="preserve">4. säkerställa att egen och inhyrd personal med utpekade roller i informationssäkerhetsarbetet har tillräcklig kompetens för att kunna utföra sina arbetsuppgifter, och </t>
  </si>
  <si>
    <t>5. utveckla och upprätthålla kompetens hos egen personal avseende informationssäkerhet genom utbildning, informationsinsatser och övning.</t>
  </si>
  <si>
    <t xml:space="preserve">Åtgärder för att försvåra obehörig tillgång till information i myndighetens lokaler </t>
  </si>
  <si>
    <t>10 § Myndigheten ska identifiera och hantera behovet av</t>
  </si>
  <si>
    <t xml:space="preserve">1. skalskydd och tillträdesbegränsning för sina lokaler,  </t>
  </si>
  <si>
    <t xml:space="preserve">2. tekniska system för att larma vid obehörigt tillträde till sina lokaler, och  </t>
  </si>
  <si>
    <t xml:space="preserve">3. att dela in sina lokaler i fysiskt separerade zoner. </t>
  </si>
  <si>
    <t>Åtgärder för att hantera incidenter och avvikelser</t>
  </si>
  <si>
    <t>11 §  Myndigheten ska ha förmåga att</t>
  </si>
  <si>
    <t>1. skyndsamt upptäcka och bedöma incidenter och avvikelser,</t>
  </si>
  <si>
    <t xml:space="preserve">2. återställa manipulerad eller förlorad information, och </t>
  </si>
  <si>
    <t xml:space="preserve">3. bedöma om inträffad incident ska rapporteras externt. </t>
  </si>
  <si>
    <t>12 § Om en incident eller avvikelse inträffat ska myndigheten identifiera grundorsaker till incidenten eller avvikelsen och vidta åtgärder för att motverka att liknande incidenter och avvikelser inträffar på nytt.</t>
  </si>
  <si>
    <t xml:space="preserve">Åtgärder för att upprätthålla kontinuitet under incidenter och kriser </t>
  </si>
  <si>
    <t>13 § Myndigheten ska,</t>
  </si>
  <si>
    <t>1. identifiera och hantera behovet av kontinuitet för behandling av information, och</t>
  </si>
  <si>
    <t>2. öva förmåga att upprätthålla identifierat behov av kontinuitet.</t>
  </si>
  <si>
    <t xml:space="preserve">14 § Myndigheten ska minst en gång per år följa upp att informationssäkerhetsarbetet svarar mot myndighetsledningens målsättning och inriktning, genom att sammanställa och analysera resultatet av genomförda </t>
  </si>
  <si>
    <t>1. utvärderingar av interna regler, arbetssätt och stöd enligt 5 § p. 5,</t>
  </si>
  <si>
    <t xml:space="preserve">2. informationsklassningar enligt 6 § p. 1, </t>
  </si>
  <si>
    <t xml:space="preserve">3. riskbedömningar enligt 6 § p. 2, </t>
  </si>
  <si>
    <t xml:space="preserve">4. utvärderingar av säkerhetsåtgärder enligt 6 § p. 4, och </t>
  </si>
  <si>
    <t>5. utvärderingar av att interna regler, arbetssätt och stöd används på avsett sätt enligt 9 § p. 3.</t>
  </si>
  <si>
    <t xml:space="preserve">15 § Myndighetsledningen ska informera sig om </t>
  </si>
  <si>
    <t xml:space="preserve">1. i vilken utsträckning införda säkerhetsåtgärder motsvarar myndighetens behov, </t>
  </si>
  <si>
    <t>2. allvarliga risker som inte åtgärdats, och</t>
  </si>
  <si>
    <t xml:space="preserve">3. övriga hinder för att uppnå ledningens målsättning med och inriktning för informationssäkerhetsarbetet. </t>
  </si>
  <si>
    <t>"Ja, men"- och "Nej, men"-svar</t>
  </si>
  <si>
    <t>Övergripnade budskap</t>
  </si>
  <si>
    <t>Om organisationen bibehåller de eller motsvarande resultat som den fick vid den här mätningen så kommer organisationens utvecklingsarbete att leda till ett bättre resultat, och en högre samlad nivå, vid nästa mätning.</t>
  </si>
  <si>
    <t>Om organisationen bibehåller de eller motsvarande resultat som den fick vid den här mätningen så kommer organisationens utvecklingsarbete att leda till ett bättre resultat, men inte en högre samlad nivå, vid nästa mätning.</t>
  </si>
  <si>
    <t>Om organisationen bibehåller de eller motsvarande resultat som den fick vid den här mätningen så kommer organisationen att hamna på samma resultat och samma nivå, vid nästa mätning.</t>
  </si>
  <si>
    <t>Tillhörande funktion</t>
  </si>
  <si>
    <t>Redogörelser för arbetssättens status avseende "Ja, men"-svar</t>
  </si>
  <si>
    <t>Under den senaste tvåårsperioden har organisationen haft alla de arbetssätt som modellen testar för på plats, och organisationen har uppfyllt alla de poänggivande villkoren för vart och ett av arbetssätten inom nivå 1, 2 och 3. Om organisationen fortsätter att hålla en sådan hög ambitionsnivå i det systematiska arbetet så finns goda möjligheter att nå höga nivåer i modellen framöver.</t>
  </si>
  <si>
    <t>Redogörelser för arbetssättens status avseende "Nej, men"-svar</t>
  </si>
  <si>
    <t>"Nej, men" avseende andra aspekter</t>
  </si>
  <si>
    <t>Därutöver har organisationen angivit att den under den senaste tvåårsperioden har påbörjat utvecklingen av, eller har färdigställt, en informationssäkerhetspolicy.</t>
  </si>
  <si>
    <t>Därutöver har organisationen angivit att den under den senaste tvåårsperioden har börjat skaffa sig tillgång till, eller under en del av den perioden har haft, särskilda kompetenser som behövs i det systematiska informationssäkerhetsarbetet.</t>
  </si>
  <si>
    <t>Därutöver har organisationen angivit att den under den senaste tvåårsperioden har påbörjat utvecklingen av, eller har färdigställt, en informationssäkerhetspolicy och har börjat skaffa sig tillgång till, eller under en del av den perioden har haft, särskilda kompetenser som behövs i det systematiska informationssäkerhetsarbetet.</t>
  </si>
  <si>
    <t>Funktionen för "Nej, men" avseende andra aspekter</t>
  </si>
  <si>
    <t>Tillhörande beräkningsfunktioner</t>
  </si>
  <si>
    <t>Antalet arbetssätt som organisationen har haft på plats under den senaste 2-årsperioden</t>
  </si>
  <si>
    <t>Antalet arbetssätt som organisationen har haft på plats under den senaste 2-årsperioden där man inte har haft någon av de poänggivande aspekterna på plats</t>
  </si>
  <si>
    <t>Antalet arbetssätt som organisationen har saknat under den senaste 2-årsperioden</t>
  </si>
  <si>
    <t>Antalet arbetssätt som organisationen har utvecklat under den senaste 2-årsperioden</t>
  </si>
  <si>
    <t>Antalet poäng som samlats på arbetssättsfrågorna på nivå 1</t>
  </si>
  <si>
    <t>Antalet poäng som samlats på frågor där arbetssätt beaktas på nivå 2 och 3</t>
  </si>
  <si>
    <t>Organisationens samlade nivå</t>
  </si>
  <si>
    <t>Organisationens samlade poäng</t>
  </si>
  <si>
    <t>Ytterligare poäng som organisationen kommer att få vid nästa mättillfälle, givet sina "Nej, men"-svar</t>
  </si>
  <si>
    <t>Dynamisk återkoppling</t>
  </si>
  <si>
    <t>Text som visas om arbetsområdets resultat är på en lägre nivå än den samlade nivån</t>
  </si>
  <si>
    <t xml:space="preserve">Arbetet inom det här området har legat efter organisationens samlade systematiska informationssäkerhetsarbete under den senaste tvåårsperioden. Arbetet behöver vara ett fokusområde i utvecklingsarbete under den kommande tvåårsperioden för att nå en högre samlad nivå i modellen. </t>
  </si>
  <si>
    <t>Text som visas om arbetsområdets resultat är på samma nivå som den samlade nivån</t>
  </si>
  <si>
    <t xml:space="preserve">Arbetet inom det här området har legat i fas med organisationens samlade systematiska informationssäkerhetsarbete under den senaste tvåårsperioden. Arbetet behöver utvecklas under den kommande tvåårsperioden för att nå en högre samlad nivå i modellen. </t>
  </si>
  <si>
    <t>Text som visas om arbetsområdets resultat är på en högre nivå än den samlade nivån</t>
  </si>
  <si>
    <t>Arbetet inom det här området har legat före organisationens samlade systematiska informationssäkerhetsarbete under den senaste tvåårsperioden. Om arbetet håller samma nivå under den kommande tvåårsperioden så behövs inga mer satsningar inom ämnet för att nå en högre samlad nivå i modellen.</t>
  </si>
  <si>
    <t>Dummy om kopplingen till föreskrifterna</t>
  </si>
  <si>
    <t>[Under utveckling - här kommer det framöver att ges en indikation om hur resultatet inom arbetsområdet förhåller sig till kraven i MSB:s föreskrifter om informationssäkerhet för statliga myndigheter.]</t>
  </si>
  <si>
    <t>Resultatet inom området beror på vad organisationen lämnat för svar om sitt arbete med analys och hantering av informationssäkerhetsrisker (exempelvis om ett arbetssätt finns, hur det tillämpas och vad det innehåller) samt om hur arbetet med analys av informationssäkerhetsrisker kopplar till andra delar av informationssäkerhetsarbetet (exempelvis om underlag från omvärldsbevakningen används vid riskanalys och om säkerhetsåtgärder väljs på grundval av riskanalys).</t>
  </si>
  <si>
    <t>Resultatet inom området beror på vad organisationen lämnat för svar om sitt arbete med incident- och kontinuitetshantering (exempelvis om arbetssätt finns, hur de tillämpas och vad de innehåller), om hur incidenthantering berörs i utbildning och medarbetarundersökningar samt om hur organisationen arbetar med kontinuitet kopplat till höjd beredskap.</t>
  </si>
  <si>
    <t>Resultatet inom området beror på vad organisationen lämnat för svar om sitt arbete med informationsklassning (exempelvis om ett arbetssätt finns, hur det tillämpas och vad det innehåller) samt om hur arbetet med informationsklassning kopplar till andra delar av informationssäkerhetsarbetet (exempelvis om underlag från omvärldsbevakningen används vid informationsklassning och om säkerhetsåtgärder väljs på grundval av informationsklassning).</t>
  </si>
  <si>
    <t>Resultatet inom området beror på vad organisationen lämnat för svar om sitt arbete med att ta fram centrala underlag för informationssäkerhetsarbetet. Det handlar bland annat om i vilken mån informationsmängder och informationssystem inventerats, ifall behov kopplade till kris och höjd beredskap har undersökts och hanterats samt om hur arbetet med omvärldsbevakning fungerar (exempelvis om ett arbetssätt finns, hur det tillämpas och om arbetet kopplar till andra delar av informationssäkerhetsarbetet).</t>
  </si>
  <si>
    <t>Resultatet inom området beror på vad organisationen lämnat för svar om ledningens engagemang i informationssäkerhetsarbetet. Det handlar om i vilken mån ledningen har fattat vissa viktigare beslut (till exempel om målsättning och inriktning, roller och ansvar samt resurser), om det finns en informationssäkerhetspolicy och om organisationen har utpekade informationsägare. Därutöver beror resultatet bland annat på svar om ledningens uppföljnings- och förbättringsarbete, som i vilken mån ledningen har löpande informerat sig om statusen på organisationens informationssäkerhetsarbete och hur ledningen har arbetat för att säkerställa att ständiga förbättringar sker.</t>
  </si>
  <si>
    <t>Resultatet inom området beror på vad organisationen lämnat för svar om arbetet med att undersöka medarbetarnas kunskaper (exempelvis hur stor andel som fått svara på frågor) och utbilda dem i informationssäkerhet (exempelvis om det finns ett arbetssätt för utbildning, i vilken mån medarbetarna får utbildning och vad som ingår i utbildningen). Därutöver beror resultatet bland annat på svar om hur väl medarbetarna har tagit till sig och kunnat tillämpa kunskaper från sådan utbildning.</t>
  </si>
  <si>
    <t>Resultatet inom området beror på vad för svar som lämnats om organisationens val, införande och uppföljning av säkerhetsåtgärder, samt ifall behov kopplade till kris och höjd beredskap har undersökts och hanterats. Därutöver beror resultatet bland annat på svar om ledningens arbete med att säkerställa ständiga förbättringar.</t>
  </si>
  <si>
    <t>Resultatet inom området beror på vad organisationen lämnat för svar om uppföljning och utvärdering av de olika arbetssätten inom informationssäkerhetsarbetet och om uppföljning av vissa resultat av arbetet (exempelvis om organisationen följt upp skillnaden mellan genomförda och valda säkerhetsåtgärder). Därutöver beror resultatet bland annat på svar om i vilken mån organisationen undersökt medarbetarnas kunskaper och synpunkter vad gäller informationssäkerhetsarbetet (exempelvis hur väl medarbetarna tagit till sig och tillämpat kunskaper från genomförd utbildning samt vad medarbetarna uppfattat för framgångsfaktorer respektive hinder för att arbeta informationssäkerhet).</t>
  </si>
  <si>
    <t>Resultatet inom området beror på vad organisationen lämnat för svar om sitt arbete med upphandling avseende informationsbehandling (exempelvis om ett arbetssätt finns, hur det tillämpas och vad det innehåller).</t>
  </si>
  <si>
    <t>Resultatet inom området beror bland annat på vad organisationen lämnat för svar om ledningens styrning och kontroll och uppföljningsarbete, respektive om undersökningar av medarbetarnas kunskaper och synpunkter vad gäller informationssäkerhetsarbetet.</t>
  </si>
  <si>
    <t>Översikt och funktioner för diagram i sammanställningen</t>
  </si>
  <si>
    <t>Frågenr</t>
  </si>
  <si>
    <t>Svarsalternativ</t>
  </si>
  <si>
    <t>Funktioner för särskild återkoppling inom arbetsområdena</t>
  </si>
  <si>
    <t>Förklaring</t>
  </si>
  <si>
    <t>Nivå (utökad): Funktionen kontrollerar vad Nivå (minimi) gett för utslag, och testar sedan om totalsumman motsvarar ett gränsvärde för samma nivå som minimi. Om det inte gör det så testar den för gränsvärdet under minimi. Om inte det funkar så testar den igen. Till slut kommer villkoren mötas, och då ger funktionen ett nivåutslag. Gränsvärdet beräknas utifrån minimipoängen för nivån + (antalet frågor och fristående svarsalternativ upp till och med Nivå (minimi):s nivåutslag).</t>
  </si>
  <si>
    <t>Poäng</t>
  </si>
  <si>
    <t>Upprättande och utveckling av säkerhetskultur</t>
  </si>
  <si>
    <t>Analys och hantering av informationssäkerhetsrisker</t>
  </si>
  <si>
    <t>Informationsklassning</t>
  </si>
  <si>
    <t>Ledningens styrning och kontroll</t>
  </si>
  <si>
    <t>Medarbetarnas kunskaper och utbildningsverksamhet</t>
  </si>
  <si>
    <t>Inventering, undersökningar och omvärldsbevakning</t>
  </si>
  <si>
    <t>Säkerhetsåtgärder och förbättringsarbete</t>
  </si>
  <si>
    <t>Upphandling</t>
  </si>
  <si>
    <t>Analysstöd</t>
  </si>
  <si>
    <t>Den här fliken är ett stöd för er för att uppge era målbilder och utvecklingsarbete för de kommande två åren för de fyra olika områdena. Spindeldiagrammen återger ert uppnådda resultat i olika arbetsområden för en specifik koll. Under kan ni dels plotta ut målbild för hela kollen eller för varje arbetsområde. Här finns också Validerings- och Ekonomifrågor avseende ert cybersäkerhetsarbete.</t>
  </si>
  <si>
    <t>Infosäkollen: Reflektioner och målbild</t>
  </si>
  <si>
    <t>Reflektioner med anledning av resultatet</t>
  </si>
  <si>
    <t>Redogör för hur ni som har arbetat med att besvara frågorna ser på resultatet som verktyget anger i fliken Återkoppling. Speglar spindeldiagrammet och den tillhörande texten er syn på statusen hos det systematiska cybersäkerhetsarbetet i organisationen?</t>
  </si>
  <si>
    <t>[Max 3000 tecken]</t>
  </si>
  <si>
    <t>Målbild för de kommande två åren</t>
  </si>
  <si>
    <t>Nedan ser ni resultatet ifrån den mätning ni har gjort. Genom att mata in värden i de markerade cellerna nedan kan ni komplettera resultatet med en målbild för den kommande tvåårsperioden.</t>
  </si>
  <si>
    <t>Diagrammet ovan kan kopieras för vidare användning i exempelvis presentationsmaterial men det ska då framgå att det är hämtat från MSB:s tjänst Cybersäkerhetskollen.</t>
  </si>
  <si>
    <t>Ange mål för övergripande nivå och arbetsområdena nedan.</t>
  </si>
  <si>
    <t>Målbild för respektive arbetsområde</t>
  </si>
  <si>
    <t>Incident och kontinuitetshantering</t>
  </si>
  <si>
    <t>Valideringsfrågor för Infosäkkollen</t>
  </si>
  <si>
    <t>Här mäts sådana faktorer som skulle kunna indikera att det systematiska informationssäkerhetsarbetet har gett önskad effekt. Valideringsfrågorna kan användas av organisationen för att följa upp effekterna av informationssäkerhetsarbetet. (Vissa effekter kan dock ha orsakats av andra faktorer än de som nivåfrågorna handlar om, vidare kan antalet incidenter initialt ”öka” till följd av bättre rutiner.)</t>
  </si>
  <si>
    <t>Frågorna behöver inte besvaras för automatisk återkoppling i fliken "Återkoppling" eller för att få kompletterande återkoppling från MSB. Inrapporterade svar på valideringsfrågorna kan dock användas av MSB för att ge bättre återkoppling, samt möjliggöra för MSB att ta fram bättre stöd och vidareutveckla Infosäkkollen.</t>
  </si>
  <si>
    <t>OBS: Organisationer som använder Infosäkkollen för första gången förväntas inte att ha tillgång till de underlag och den statistik som krävs för att besvara samtliga frågor. Förmågan att bevaka aspekter som de nedanstående kan behöva byggas upp över tid.</t>
  </si>
  <si>
    <t>Inträffade informationssäkerhetsincidenter</t>
  </si>
  <si>
    <t>Hur många informationssäkerhetsincidenter har organisationen upptäckt de senaste två åren?</t>
  </si>
  <si>
    <t>[Ange antal]</t>
  </si>
  <si>
    <t xml:space="preserve">Med "informationssäkerhetsincident" menas en inträffad oönskad händelse (en inträffad risk) som negativt kan påverka tillgängligheten, riktigheten eller konfidentialiteten hos information. Informationssäkerhetsincidenter kan samtidigt vara andra typer av incidenter, som personuppgiftsincidenter. </t>
  </si>
  <si>
    <t>Säker bedömning 
(dokumenterat underlag finns)</t>
  </si>
  <si>
    <t>Osäker bedömning 
(dokumenterat underlag saknas)</t>
  </si>
  <si>
    <t>Kan ej bedöma 
(underlag saknas helt)</t>
  </si>
  <si>
    <t>Hur lång tid har det i genomsnitt gått, under de senaste två åren, från det att en informationssäkerhetsincident inträffat till att organisationen har uppmärksammats på den?</t>
  </si>
  <si>
    <t>[Ange antal timmar]</t>
  </si>
  <si>
    <t>Hur lång tid har det i genomsnitt gått, under de senaste två åren, från det att organisationen har uppmärksammats på en informationssäkerhetsincident till att organisationen inlett hanteringen av informationssäkerhetsincidenten?</t>
  </si>
  <si>
    <t>Hur lång tid har det i genomsnitt gått, under de senaste två åren, från det att organisationen har inlett hanteringen av incidenten till att informationssäkerhetsincidenten har upphört?</t>
  </si>
  <si>
    <t>Kopplingen mellan identifierade informationssäkerhetsrisker och inträffade informationssäkerhetsincidenter</t>
  </si>
  <si>
    <t>Hur många informationssäkerhetsincidenter, av det totala antalet som har inträffat hos er organisation de senaste två åren, hade identifierats i organisationens analys av informationssäkerhetsrisker?</t>
  </si>
  <si>
    <t>Med "identifierats" menas att en risk (en möjlig oönskad händelse) uppmärksammats, analyserats och beskrivits på ett tillräckligt tydligt sätt för att en incident (en faktisk, inträffad, händelse) som organisationen senare drabbades av hade kunnat förebyggas.</t>
  </si>
  <si>
    <t>Säkerhetshöjande effekter</t>
  </si>
  <si>
    <t>Hur många av de hot som organisationen har identifierat har upphört, förändrats (på ett för organisationen fördelaktigt sätt) eller blockerats de senaste två åren?</t>
  </si>
  <si>
    <t>Med "hot" menas förekomst av något som orsakar eller bidrar till att orsaka att (1) en incident inträffar eller (2) en oönskad konsekvens av en incident inträffar. Se fliken "Definitioner" för mer information.</t>
  </si>
  <si>
    <t>Hur många av de sårbarheter som organisationen har identifierat har ersatts med skydd de senaste två åren?</t>
  </si>
  <si>
    <t>Med "sårbarhet" menas avsaknad av något som förhindrar eller bidrar till att förhindra att (1) en incident inträffar eller (2) en oönskad konsekvens av en incident inträffar.
Med "skydd" menas förekomst av något som förhindrar eller bidrar till att förhindra att (1) en incident inträffar eller (2) en oönskad konsekvens av en incident inträffar. Se fliken "Definitioner" för mer information.</t>
  </si>
  <si>
    <t>Hur många informationssäkerhetsrisker har organisationen identifierat de senaste två åren?</t>
  </si>
  <si>
    <t>Hur många informationssäkerhetsrisker har organisationen omvärderat till en lägre allvarlighetsgrad de senaste två åren?</t>
  </si>
  <si>
    <t>Extraordinära omständigheter</t>
  </si>
  <si>
    <t>Har organisationen under en längre tid, de senaste två åren, påverkats av omständigheter som organisationen bedömer har haft stor inverkan på informationssäkerhetsarbetet?</t>
  </si>
  <si>
    <t>[Ange svar]</t>
  </si>
  <si>
    <t>Hinder för utveckling</t>
  </si>
  <si>
    <t>Vilka är de största hindren för att ta organisationen till modellens nästa nivå i informationssäkerhetsarbetet?</t>
  </si>
  <si>
    <t xml:space="preserve">  [Ange svar]</t>
  </si>
  <si>
    <t>IT-säkkollen: Reflektioner och målbild</t>
  </si>
  <si>
    <t>Ska bytsa ut mot:</t>
  </si>
  <si>
    <t xml:space="preserve">Konfigurering </t>
  </si>
  <si>
    <t>It-säkkollen: Målbild för organisationens övergripande nivå</t>
  </si>
  <si>
    <t>OT-säkkollen: Reflektioner och målbild</t>
  </si>
  <si>
    <t>Ska bytas</t>
  </si>
  <si>
    <t>Ot-säkkollen: Målbild för organisationens övergripande nivå</t>
  </si>
  <si>
    <t>Leveranskedjekollen: Reflektioner och målbild</t>
  </si>
  <si>
    <t>Riskhantering</t>
  </si>
  <si>
    <t>Kravställning</t>
  </si>
  <si>
    <t>Uppföljning</t>
  </si>
  <si>
    <t>Incidenthantering</t>
  </si>
  <si>
    <t>Leveranskedjekollen: Målbild för organisationens övergripande nivå</t>
  </si>
  <si>
    <t>(Om leverande) Säkra leveranser</t>
  </si>
  <si>
    <t>Ekonomifrågor</t>
  </si>
  <si>
    <t>Här ges organisationen möjlighet att följa upp hur den har understött det systematiska cybersäkerhetsarbetet med ekonomiska resurser under den senaste tvåårsperioden. Det är helt frivilligt att besvara frågorna. Frågorna bör troligen besvaras genom ett samarbete mellan CISO och representanter från motsvarande en ekonomiavdelning eller en controllerfunktion.</t>
  </si>
  <si>
    <t>Genom att besvara frågorna ges organisationen en möjlighet att följa om den har resurssatt arbetet på ett systematiskt och tillräckligt sätt. Om organisationen rapporterar sina svar till MSB så kommer MSB över tid att kunna stödja organisationer med nyckeltal om hur mycket resurser som normalt sett behövs för att uppnå en viss nivå i Cybersäkerhetskollen, och därmed i organisationens eget systematiska cybersäkerhetsarbete.</t>
  </si>
  <si>
    <t>Hur stora finansiella medel har organisationen avdelat till sitt cybersäkerhetsarbete de senaste två åren?</t>
  </si>
  <si>
    <t>Ange den totala summan av de medel som organisationen har avdelat för cybersäkerhetsarbete under perioden. Lämna även en bedömning.</t>
  </si>
  <si>
    <t>Har organisationen budgeterat för cybersäkerhetsarbete de senaste två åren?</t>
  </si>
  <si>
    <t>Sätt ett kryss i de rutor som stämmer för er organisation. Flera rutor kan kryssas i. Lämna både svar och bedömning på frågan.</t>
  </si>
  <si>
    <t>Ja, organisationen har haft en eller flera budgetar dedikerade för…</t>
  </si>
  <si>
    <t>Cybersäkerhetsarbete</t>
  </si>
  <si>
    <t>Säkerhetsarbete, inklusive cybersäkerhetsarbete</t>
  </si>
  <si>
    <t>Löpande verksamhet, projekt, etc. - inklusive poster för cybersäkerhetsarbete</t>
  </si>
  <si>
    <t>Ja, men organisationen har budgeterat för cybersäkerhetsarbete på annat sätt</t>
  </si>
  <si>
    <t>Nej, organisationen har inte budgeterat för cybersäkerhetsarbete</t>
  </si>
  <si>
    <t>Vilka poster har organisationens budget för cybersäkerhetsarbete omfattat?</t>
  </si>
  <si>
    <t>Säkerhetsfunktionens arbete</t>
  </si>
  <si>
    <t>Medarbetares egna cybersäkerhetsarbete</t>
  </si>
  <si>
    <t>Löpande kostnader för infrastruktur och tekniska stöd för att kunna arbeta cybersäkert</t>
  </si>
  <si>
    <t>Nyinvesteringar</t>
  </si>
  <si>
    <t>Övrigt/Annat</t>
  </si>
  <si>
    <t>Organisationen har inte brutit ned sin budget för cybersäkerhetsarbete i olika poster</t>
  </si>
  <si>
    <t>Vad har organisationens budget för cybersäkerhetsarbete baserats på de senaste två åren?</t>
  </si>
  <si>
    <t>Organisationens uppdrag och instruktion</t>
  </si>
  <si>
    <t>Ledningens målsättningar för organisationens cybersäkerhetsarbete</t>
  </si>
  <si>
    <t>Organisationens analys av cybersäkerhetsrisker</t>
  </si>
  <si>
    <t>Incidentsstatistik</t>
  </si>
  <si>
    <t>Uppföljning av organisationens cybersäkerhetsarbete</t>
  </si>
  <si>
    <t>Kvarvarande kostnader från organisationens cybersäkerhetsarbete innan de två senaste åren</t>
  </si>
  <si>
    <t>Identifierade behov av nyinvesteringar</t>
  </si>
  <si>
    <t>Avvägningar mellan behovet av cybersäkerhets-arbete och andra behov inom organisationen</t>
  </si>
  <si>
    <t>Andra aspekter</t>
  </si>
  <si>
    <t>Organisationens budget för cybersäkerhetsarbete tas inte fram med stöd av sådana underlag</t>
  </si>
  <si>
    <t>Hur stor andel av den totala budgeten för cybersäkerhetsarbete de senaste två var planerad för…</t>
  </si>
  <si>
    <t xml:space="preserve">Ange, per rad, ett svar i form av en summa eller ett kryss under Ingick inte i budgeten samt en bedömning. </t>
  </si>
  <si>
    <t>Ingick inte i budgeten</t>
  </si>
  <si>
    <t>Löpande kostnader för infrastruktur och tekniska stöd för cybersäkert arbete</t>
  </si>
  <si>
    <t>Övrigt</t>
  </si>
  <si>
    <t>Hur stora kostnader har organisationen haft inom respektive budgetpost de senaste två åren?</t>
  </si>
  <si>
    <t>Här börjar infosäkkollne</t>
  </si>
  <si>
    <t>Här slutar Infosäkkollen</t>
  </si>
  <si>
    <t>Här börjar it-säkkollen</t>
  </si>
  <si>
    <t>Här slutar It-säkkollen</t>
  </si>
  <si>
    <t>Här börjar ot-säkkollen</t>
  </si>
  <si>
    <t xml:space="preserve"> "OPT-IN" OT-säkkollen</t>
  </si>
  <si>
    <t>HÄR börjar OT-säkkollen helt klart</t>
  </si>
  <si>
    <t>Här slutar ot-säkkollen helt klart</t>
  </si>
  <si>
    <t>HÄR börjar leveranskedjekollen</t>
  </si>
  <si>
    <t>OPT-IN leverarande organisationer</t>
  </si>
  <si>
    <t>Här slutar leveranskedjekollen med opt in</t>
  </si>
  <si>
    <t>Summeringformeln leveranskedjekollen</t>
  </si>
  <si>
    <t>Lägga in profilfrågorna</t>
  </si>
  <si>
    <t>Ekonomifrågorna</t>
  </si>
  <si>
    <t>HÄR SLUTAR VALIDERINGSFRÅGORNA</t>
  </si>
  <si>
    <t>Återkoppling</t>
  </si>
  <si>
    <t>CYBERSÄKERHETSKOLLEN</t>
  </si>
  <si>
    <t xml:space="preserve">Sammanställningens innehåll </t>
  </si>
  <si>
    <r>
      <rPr>
        <b/>
        <sz val="16"/>
        <color theme="1"/>
        <rFont val="Century Gothic"/>
        <family val="1"/>
      </rPr>
      <t xml:space="preserve">Tänk på att...
</t>
    </r>
    <r>
      <rPr>
        <sz val="8"/>
        <color rgb="FF333333"/>
        <rFont val="Arial (Brödtext)"/>
      </rPr>
      <t xml:space="preserve">
</t>
    </r>
    <r>
      <rPr>
        <sz val="12"/>
        <color rgb="FF333333"/>
        <rFont val="Arial"/>
        <family val="2"/>
        <scheme val="minor"/>
      </rPr>
      <t xml:space="preserve">Den övergripande nivåbedömningen tar sikte på bredd i cybersäkerhetsarbetet. Resultat måste uppnås på alla frågor på respektive nivå. För att nå en högre nivå måste bättre resultat uppnås på alla tidigare nivåers frågor (se vidare i Fördjupningsinformation). </t>
    </r>
  </si>
  <si>
    <t>Snabba fakta om poängresultatet</t>
  </si>
  <si>
    <t>Resultat per arbetsområde</t>
  </si>
  <si>
    <t>Indikation i förhållande till MSBs föreskrifter för statliga myndigheter</t>
  </si>
  <si>
    <t>Detaljerad sammanställning av resultat</t>
  </si>
  <si>
    <t>Snabba fakta</t>
  </si>
  <si>
    <t>Diagrammet visar organisationens övergripande nivå (i rött) samt en indikation på nivån för olika arbetsområden (lilastreckat). Områdesnivåerna är indikativa eftersom de bygger på minimikraven för respektive nivå. För mer information om hur nivåerna beräknas, se dokumentet Fördjupningsinformation. En yttre cirkel (märkt med siffran 5) har lagts till för att diagrammet ska kunna visa om en organisation har nått maxpoäng i sitt arbete med något område.</t>
  </si>
  <si>
    <t>Uppföljningsansvariges reflektion</t>
  </si>
  <si>
    <t>Arbetsområdena speglar olika aspekter av informationssäkerhetsarbetet. De består av ett antal grupperingar av för områdena relevanta frågor och svarsalternativ. En och samma fråga, eller ett och samma svarsalternativ, kan ingå i fler än ett arbetsområde. För varje område anges om arbetet ligger före eller i fas, jämfört med den övergripande nivån på organisationens informationssäkerhetsarbete. Till varje arbetsområde finns ett antal tips och hänvisningar till vägledningar och stöd. Dessa är tänkta att vara till hjälp för dig och din organisation i arbetet med att utveckla ert systematiska informationssäkerhetsarbete. Vägledningarna och stöden utgörs huvudsakligen av publikationer från MSB inklusive direkthänvisningar till avsnitt i Metodstödet för systematiskt informationssäkerhetsarbete.</t>
  </si>
  <si>
    <t xml:space="preserve">För en fullständig lista med tips och hänvisningar per arbetsområde, se www.msb.se/cybersakerhetskollen. </t>
  </si>
  <si>
    <t>Tänk på att de liggande staplarna motsvarar den totala poängen inom ett arbetsområde, fördelat på de som organisationen har samlat och de som återstår. Dessa är inte nödvändigtvis jämnt fördelade över avsnitten i fliken Nivåfrågor.</t>
  </si>
  <si>
    <t>Stödmaterial för att komma vidare i arbetet finns på www.msb.se/cybersakerhetskollen, ni kan även vända er direkt till:
- Metodstödet/Analysera/Riskanalys och Gapanalys
- Metodstödet/Utfroma/Välj säkerhetsåtgärder och utforma skyddsnivåer</t>
  </si>
  <si>
    <t>Stödmaterial för att komma vidare i arbetet finns på www.msb.se/cybersakerhetskollen, ni kan även vända er direkt till:
- Metodstödet/Utforma/Incidenthantering och Kontinuitetshantering för informationstillgångar
- CERT-SE:s Incidenthanteringsprocess 
- MSB:s årsrapporter om it-incidentrapportering för statliga myndigheter och NIS-leverantörer</t>
  </si>
  <si>
    <t>Stödmaterial för att komma vidare i arbetet finns på www.msb.se/cybersakerhetskollen, ni kan även vända er direkt till:
- Metodstödet/Utforma/Klassningsmodell
- Metodstödet/Använda/Klassning av information
- Metodstödet/Utfroma/Välj säkerhetsåtgärder och utforma skyddsnivåer</t>
  </si>
  <si>
    <t>Stödmaterial för att komma vidare i arbetet finns på www.msb.se/cybersakerhetskollen, ni kan även vända er direkt till:
- Metodstödet/Analysera/Omvärldsanalys och Verksamhetsanalys 
- MSB och Riksarkivets vägledning för processorienterad informationskartläggning 
- MSB:s årsrapporter om it-incidentrapportering för statliga myndigheter och NIS-leverantörer</t>
  </si>
  <si>
    <t>Stödmaterial för att komma vidare i arbetet finns på www.msb.se/cybersakerhetskollen, ni kan även vända er direkt till:
- Metodstödet/Följa upp/Ledningens genomgång
- Metodstödet/Utforma/Organisation, Styrdokument och Ledning och styrning 
- Strategisk informationssäkerhetskurs - MSB:s kurs i informationssäkerhet med fokus på verksamhetens ansvar och CISO:s ledningsgenomgång</t>
  </si>
  <si>
    <t>Stödmaterial för att komma vidare i arbetet finns på www.msb.se/cybersakerhetskollen, ni kan även vända er direkt till:
- Metodstödet/Använda/Utbilda och kommunicera
- DISA - Digital InformationsSäkerhetsutbildning för Alla, MSB:s grundutbildning i informationssäkerhet
- Operativ och taktisk informationssäkerhetskurs - MSB:s kurser för introduktion till informationssäkerhet samt riskbaserat och systematiskt informationssäkerhetsarbete</t>
  </si>
  <si>
    <t>Stödmaterial för att komma vidare i arbetet finns på www.msb.se/cybersakerhetskollen, ni kan även vända er direkt till:
- Metodstödet/Utforma/Välj säkerhetsåtgärder och utforma skyddsnivåer  
- Metodstödet/Följa upp/Utvärdera och följa upp
- MSB:s vägledning om säkerhetsåtgärder i informationssystem för statliga myndigheter (kommer vecka 24!)
- MSB och Riksarkivets vägledning för fysisk informationssäkerhet i it-utrymmen</t>
  </si>
  <si>
    <t>Stödmaterial för att komma vidare i arbetet finns på www.msb.se/cybersakerhetskollen, ni kan även vända er direkt till:
- Metodstödet/Följa upp/Utvärdera och följa upp</t>
  </si>
  <si>
    <t xml:space="preserve">Stödmaterial för att komma vidare i arbetet finns på www.msb.se/cybersakerhetskollen, ni kan även vända er direkt till:
- MSB:s vägledning för att upphandla informationssäkert </t>
  </si>
  <si>
    <t>Stödmaterial för att komma vidare i arbetet finns på www.msb.se/cybersakerhetskollen, ni kan även vända er direkt till:
- Metodstödet/Utforma/Organisation, Ledning och styrning, och Incidenthantering 
- Metodstödet/Följa upp/Utvärdera och följa upp, och Ledningens genomgång
- Metodstödet/Använda/Utbilda och kommunicera</t>
  </si>
  <si>
    <t>Indikation i förhållande till MSB:s föreskrifter om statliga myndigheters informationssäkerhet</t>
  </si>
  <si>
    <t xml:space="preserve">Alla organisationer kan använda MSB:s föreskrifter om statliga myndigheters informationssäkerhet (MSBFS 2020:6) som ett stöd i att sätta målsättningar för arbetet. Statliga myndigheter ska efterleva dem. </t>
  </si>
  <si>
    <t>I detta avsnitt indikeras i vilken utsträckning föreskrifterna uppfylls. Det är viktigt att komma ihåg att det endast handlar om en indikation utifrån lämnade svar; modellen syftar inte till att omfatta hela författningen eller alla sätt som kraven kan uppnås på. På [www.msb.se/cybersakerhetskollen] finns underlag om hur indikationen har tagits fram.</t>
  </si>
  <si>
    <t>OBS: MSB använder inte svaren för att kontrollera enskilda myndigheters regelefterlevnad. Det är inte syftet med modellen och MSB har inte någon tillsynsuppgift kopplad till föreskrifterna.</t>
  </si>
  <si>
    <t>Grön markör indikerar att villkoren för paragrafen möts. Gul markör, som bara förekommer för § 4 och för paragrafer som har underpunkter, indikerar att villkoren uppfylls för delar av paragrafen (en eller flera underpunkter, men inte alla). Röd markör indikerar att villkoren för paragrafen inte möts. 
Paragrafer och punkter i föreskrifterna som inte behandlas i modellen indikeras med grå markör.</t>
  </si>
  <si>
    <t>Organisationens resultat kan jämföras med poängkraven på respektive nivås frågor som redovisas i diagrammet nedan. Kom ihåg att det inte bara krävs en viss poängsumma på respektive nivå, det krävs också en viss minimipoäng per fråga.</t>
  </si>
  <si>
    <t>I diagrammet ovan justeras gränserna för nivå 2, 3 och 4 beroende på om organisationen (i fråga 28 i avsnittet för nivå 2) har angett att den har upphandlat under den senaste 2-årsperioden.</t>
  </si>
  <si>
    <t>I sammanställningen nedan visas hur nära organisationen är att ta sig till nästa nivå i uppföljningsmodellen, samt vad som krävs för att komma vidare. I statuskolumnerna visas en av tre symboler: En grön symbol med ett bocktecken om organisationen har tillräckligt med poäng på frågan för att komma vidare, en gul symbol med ett utropstecken om organisationen precis har de poäng som krävs på frågan för att komma vidare, och en röd symbol med ett kryss om organisationen saknar poäng som krävs på frågan för att komma vidare. Om en fråga är ofullständigt eller ogiltigt ifylld så visas en röd flagga. Om organisationen når nivå 4 så visas en stjärna i statusfältet.</t>
  </si>
  <si>
    <t>Frågor på nivå 1</t>
  </si>
  <si>
    <t>Poäng på frågan</t>
  </si>
  <si>
    <t>Poängkrav på nuvarande nivå</t>
  </si>
  <si>
    <t>Poängkrav på nästa nivå</t>
  </si>
  <si>
    <t>Frågor på nivå 2</t>
  </si>
  <si>
    <t>Frågor på nivå 3</t>
  </si>
  <si>
    <t>Frågor på nivå 4</t>
  </si>
  <si>
    <t>Sammanställningens innehåll  (it-säkkollen)</t>
  </si>
  <si>
    <t>Konfigurering</t>
  </si>
  <si>
    <t xml:space="preserve">I sammanställningen nedan visas hur nära organisationen är att ta sig till nästa nivå i uppföljningsmodellen, samt vad som krävs för att komma vidare. </t>
  </si>
  <si>
    <t>Har organisationen haft ett arbetssätt för konfigurering de senaste två åren?</t>
  </si>
  <si>
    <t>Har organisationen, de senaste två åren, filtrerat nätverkstrafik mellan olika nätverkssegment enligt sitt arbetssätt för nätverkssegmentering?</t>
  </si>
  <si>
    <t>Har organisationen, de senaste två åren, sett över konfigurationer enligt sitt arbetssätt för konfigurering?</t>
  </si>
  <si>
    <t>Har organisationen, de senaste två åren, identifierat sitt behov av att skydda hårdvara mot fysisk skada och obehörig hantering samt skyddat hårdvara enligt sitt arbetssätt för detta?</t>
  </si>
  <si>
    <t>Har organisationen, de senaste två åren, analyserat behovet av säkerhetskopiering och säkerhetskopierat enligt sitt arbetssätt för detta?</t>
  </si>
  <si>
    <t>De senaste två åren, har organisationens arbetssätt för konfigurering omfattat följande centrala delar?</t>
  </si>
  <si>
    <t>Sammanställningens innehåll  (Ot-säkkollen)</t>
  </si>
  <si>
    <t>1 Organisation och ledningssystem</t>
  </si>
  <si>
    <t>2 Konfigurationshantering</t>
  </si>
  <si>
    <t>3 Nätverk och säkra kommunikationer</t>
  </si>
  <si>
    <t>4 Komponentsäkerhet</t>
  </si>
  <si>
    <t>5 Åtkomstkontroll och skydd av information</t>
  </si>
  <si>
    <t>6 Kontinuitet- och incidenthantering</t>
  </si>
  <si>
    <t>7 Uppföljning och utvärdering</t>
  </si>
  <si>
    <t>8 Ledningens styrning och kontroll</t>
  </si>
  <si>
    <t xml:space="preserve">Konfigurationshantering  </t>
  </si>
  <si>
    <t xml:space="preserve">Kontinuitet- och incidenthantering  </t>
  </si>
  <si>
    <t xml:space="preserve">Komponentsäkerhet  </t>
  </si>
  <si>
    <t xml:space="preserve">Ledningens styrning och kontroll  </t>
  </si>
  <si>
    <t xml:space="preserve">Nätverk och säkra kommunikationer  </t>
  </si>
  <si>
    <t xml:space="preserve">Organisation och ledningssystem  </t>
  </si>
  <si>
    <t xml:space="preserve">Uppföljning och utvärdering  </t>
  </si>
  <si>
    <t xml:space="preserve">Åtkomstkontroll och skydd av information  </t>
  </si>
  <si>
    <t>I diagrammet ovan syns gränserna för nivå 2, 3 och 4. Kom ihåg att det inte bara krävs en viss poängsumma på respektive nivå, det krävs också en viss minimipoäng per fråga.</t>
  </si>
  <si>
    <t>Arbetssätt för upphandling och säkra leveranskedjor avseende ot?</t>
  </si>
  <si>
    <t>Arbetssätt för säker livscykelhantering av ot-komponenter och system?</t>
  </si>
  <si>
    <t>Arbetssätt för fysisk åtkomstkontroll till ot-miljön?</t>
  </si>
  <si>
    <t>Inventarielista för system, komponenter, protokoll och portar i ot-miljön?</t>
  </si>
  <si>
    <t>Ritningar/dokumentation av arkitektur och infrastruktur i ot-miljön?</t>
  </si>
  <si>
    <t>Arbetssätt för ändringshantering av ot-system och komponenter?</t>
  </si>
  <si>
    <t>Arbetssätt för nätverkssegmentering i ot-miljön?</t>
  </si>
  <si>
    <t>Arbetssätt för hantering av trådlösa nätverk/protokoll i ot-miljön?</t>
  </si>
  <si>
    <t>Härdning av komponenter innan drift i ot-miljön?</t>
  </si>
  <si>
    <t>Skydd mot skadlig kod för ot-komponenter och portabla medier?</t>
  </si>
  <si>
    <t>Patchhantering i ot-miljön?</t>
  </si>
  <si>
    <t>Informationsklassning och skydd enligt tillgänglighet, riktighet, konfidentialitet?</t>
  </si>
  <si>
    <t>Logisk åtkomstkontroll till ot-miljön?</t>
  </si>
  <si>
    <t>Kontinuitetshantering och plan för ot-miljön?</t>
  </si>
  <si>
    <t>Detektering och loggning av säkerhetsavvikelser i ot-miljön?</t>
  </si>
  <si>
    <t>Hantering av säkerhetsavvikelser i ot-miljön?</t>
  </si>
  <si>
    <t>Ledningsstyrning av ot-säkerhetsarbete?</t>
  </si>
  <si>
    <t>Ledningen informerat sig om status på ot-säkerheten?</t>
  </si>
  <si>
    <t>Genomfört eller uppdaterat hot- och riskanalyser för ot-tillgångar?</t>
  </si>
  <si>
    <t>Upphandlingar enligt arbetssätt för säker leveranskedja?</t>
  </si>
  <si>
    <t>Säker livscykelhantering tillämpad på ot-komponenter?</t>
  </si>
  <si>
    <t>Införda/verifierade fysiska åtkomstbegränsningsåtgärder?</t>
  </si>
  <si>
    <t>Uppdaterad inventarielista över ot-miljöns komponenter?</t>
  </si>
  <si>
    <t>Dokumenterade ritningar över ot-arkitektur och infrastruktur?</t>
  </si>
  <si>
    <t>Justering av ot-konfiguration enligt ändringshantering?</t>
  </si>
  <si>
    <t>Verifiering av nätverkssegmentering (skanning, test, granskning)?</t>
  </si>
  <si>
    <t>Hantering av trådlös kommunikation enligt arbetssätt?</t>
  </si>
  <si>
    <t>Härdning av komponenter före drift?</t>
  </si>
  <si>
    <t>Skydd mot skadlig kod i enlighet med arbetssätt?</t>
  </si>
  <si>
    <t>Patchhantering enligt etablerade rutiner?</t>
  </si>
  <si>
    <t>Informationsklassificering enligt skyddsvärde?</t>
  </si>
  <si>
    <t>Incidenthantering enligt etablerat arbetssätt?</t>
  </si>
  <si>
    <t>Personalrelaterade riktlinjer (kontroller, utbildning, utrustning)?</t>
  </si>
  <si>
    <t>Tekniska/administrativa regler i ledningssystem?</t>
  </si>
  <si>
    <t>Innehåll i arbetssätt för säker upphandling?</t>
  </si>
  <si>
    <t>Arbetssätt för livscykelhantering – omfattande centrala delar?</t>
  </si>
  <si>
    <t>Inventarielista – innehåll (ansvar, version, sårbarheter)?</t>
  </si>
  <si>
    <t>Ändringshantering – godkännande, dokumentation?</t>
  </si>
  <si>
    <t>Segmentering – zoner, begränsningar, kryptering?</t>
  </si>
  <si>
    <t>Trådlösa nätverk – protokoll, segmentering, konfiguration?</t>
  </si>
  <si>
    <t>Härdning – onödiga tjänster, portar, fysisk/logisk åtkomst?</t>
  </si>
  <si>
    <t>Skydd mot skadlig kod – AV, signaturer, rensning?</t>
  </si>
  <si>
    <t>Patchhantering – testning, dokumentation, riskbedömning?</t>
  </si>
  <si>
    <t>Identitetshantering – säkra identiteter, konton, autentisering?</t>
  </si>
  <si>
    <t>Åtkomsthantering – minsta privilegium, kontogranskning?</t>
  </si>
  <si>
    <t>Kontinuitet – rutiner, säkerhetskopior, scenarier?</t>
  </si>
  <si>
    <t>Säkerhetsläge – ö-drift, regler för start/stopp, resilienta funktioner?</t>
  </si>
  <si>
    <t>Loggning – personrelaterade händelser?</t>
  </si>
  <si>
    <t>Loggning – tekniska händelser (OS, applikationer, sårbarheter)?</t>
  </si>
  <si>
    <t>Incidenthantering – bedömning, dokumentation, rapportering?</t>
  </si>
  <si>
    <t>Uppföljning och förbättring av kontinuitetshantering för ot-miljön?</t>
  </si>
  <si>
    <t>Uppföljning och förbättring av ledningssystemet för ot-säkerhet?</t>
  </si>
  <si>
    <t>Sammanställningens innehåll  (leveranskedjekollen)</t>
  </si>
  <si>
    <t>Leverande:</t>
  </si>
  <si>
    <t>Före</t>
  </si>
  <si>
    <t xml:space="preserve">Under </t>
  </si>
  <si>
    <t>Efter</t>
  </si>
  <si>
    <t xml:space="preserve">Incidenthantering  </t>
  </si>
  <si>
    <t xml:space="preserve">Kravställning  </t>
  </si>
  <si>
    <t xml:space="preserve">Riskhantering  </t>
  </si>
  <si>
    <t xml:space="preserve">Säkra leveranser  </t>
  </si>
  <si>
    <t xml:space="preserve">Uppföljning  </t>
  </si>
  <si>
    <r>
      <t xml:space="preserve">I diagrammet ovan justeras gränserna för nivå 2, 3 och 4 beroende på om organisationen är en leverande organisation. I så fall läggs en extra fråga till på nivå 1, nivå 2 och nivå 3, vilket innebär att poängkraven höjs i enlighet med detta.
</t>
    </r>
    <r>
      <rPr>
        <b/>
        <sz val="12"/>
        <color rgb="FF333333"/>
        <rFont val="Arial"/>
        <family val="2"/>
        <scheme val="minor"/>
      </rPr>
      <t xml:space="preserve">N1: 7 poäng N2: 25 poäng N3: 53 poäng N4: 68 poäng
</t>
    </r>
    <r>
      <rPr>
        <sz val="12"/>
        <color rgb="FF333333"/>
        <rFont val="Arial"/>
        <family val="2"/>
        <scheme val="minor"/>
      </rPr>
      <t>(där samtliga frågor har &gt;= X, där X är nivån som önskas uppnås)</t>
    </r>
  </si>
  <si>
    <t>Definitioner</t>
  </si>
  <si>
    <t>Nedan presenteras definitioner och beskrivningar av begrepp utifrån hur de används i Cybersäkerhetskollen. För några begrepp finns det alternativa definitioner och andra betydelser. Vissa organisatinoer kan ha etablerat andra sätt att se på några av de nedanstående begreppen än det som används i Cybersäkerhetskollen. Det är sannolikt möjligt att använda Cybersäkerhetskollen samtidigt som man använder de nedanstående begreppen utifrån en annan definition - men det är möjligt att det kan komma att kräva viss metodutveckling för att få ihop helheten.</t>
  </si>
  <si>
    <t>Begrepp/uttryck</t>
  </si>
  <si>
    <t>Defintion/beskrivning</t>
  </si>
  <si>
    <t>Allriskperspektiv</t>
  </si>
  <si>
    <t>Med "allriskperspektiv" menas att sträva efter att bedöma alla typer av risker för något som ska skyddas och att analysera alla möjliga orsaker till att en risk realiseras.</t>
  </si>
  <si>
    <t>Arbetssätt</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</si>
  <si>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t>
  </si>
  <si>
    <t>Digital leveranskedja</t>
  </si>
  <si>
    <t>Med "digital leveranskedja" menas de tjänster och infrastrukturer som levererar eller möjliggör leverans av digitala produkter vilka används för att upprätta, upprätthålla, utveckla eller återställa en verksamhets informationshantering och informationssystem.</t>
  </si>
  <si>
    <t>Digitala produkter</t>
  </si>
  <si>
    <t xml:space="preserve">Med "digitala produkter" i ovanstående kommentar menas en informationsmängd (som kan upprättas, lagras och bearbetas i informationssystem), mjukvara, hårdvara eller en tjänst (som upprätthålls, utvecklas och tillhandahålls via informationssystem).
</t>
  </si>
  <si>
    <t>Grundorsaksanalys</t>
  </si>
  <si>
    <t xml:space="preserve">Med "grundorsaksanalys" menas en analys efter avslutad hantering av en incident som utreder grundorsaken till att incidenten inträffade och med syfte att minska sannolikheten för eller konsekvensen av liknande incidenter i framtiden.
</t>
  </si>
  <si>
    <t>Hot</t>
  </si>
  <si>
    <t>Något som orsakar, eller bidrar till att orsaka, en incident.</t>
  </si>
  <si>
    <t>Incident</t>
  </si>
  <si>
    <t>En inträffad oönskad händelse. Vid incidentrapportering delas orsak in enligt mänskliga hot (både antagonistiska hot i form av angrepp och icke-antagonistiska hot i form av misstag), tekniska hot (i form av systemfel) eller naturhot (såsom väderfenomen, jordbävningar etc.).</t>
  </si>
  <si>
    <t>Informationsklassning innebär att man värderar organisationens information utifrån vilka konsekvenser otillräckligt skydd för informationens konfidentialitet, riktighet och tillgänglighet skulle kunna få.</t>
  </si>
  <si>
    <t>Interna regler</t>
  </si>
  <si>
    <t>Med "interna regler" menas dokumenterade krav, kriterier eller motsvarande som beskriver en organisationen regler. I vissa organisationer kallas detta styrdokument, anvisningar, riktlinjer, policyer eller något annat.</t>
  </si>
  <si>
    <t>Konfidentialitet</t>
  </si>
  <si>
    <t>En aspekt av informations- och cybersäkerhet som innebär att endast behöriga kan ta del av informationen.</t>
  </si>
  <si>
    <t>Kontinuitetshantering</t>
  </si>
  <si>
    <t>Med "kontinuitetshantering" menas att planera för och genomföra förebyggande åtgärder för att kunna upprätta drift och förvaltning av it-miljön på en för organisationen acceptabel nivå vid störningar.</t>
  </si>
  <si>
    <t>Ledningen</t>
  </si>
  <si>
    <t xml:space="preserve">Med ”ledningen” menas organisationens högsta ledning.
- Hos ett bolag kan det handla om styrelsen.
- Hos en kommun kan det, beroende på frågan, handla om kommundirektören eller den politiska ledningen.
- Hos regioner kan det på motsvarande sätt handla om regiondirektören eller den politiska ledningen.
- Hos myndigheter kan det handla om en myndighetschef, en styrelse eller en nämnd.
</t>
  </si>
  <si>
    <t>Monoberoende</t>
  </si>
  <si>
    <t>En organisation har ett "monoberoende" av (exempelvis) en tjänst när den är beroende av den tjänsten och det inte finns några alternativa tjänster att använda ifall den tjänst man redan använder upphör.</t>
  </si>
  <si>
    <t>Omvärldsbevakning</t>
  </si>
  <si>
    <t xml:space="preserve">Organisationen ska bedriva omvärldsbevakning för att underlätta identifiering och hantering av hot mot och sårbarheter i organisationens system.
</t>
  </si>
  <si>
    <t>Riktighet</t>
  </si>
  <si>
    <t xml:space="preserve">En aspekt av informations- och cybersäkerhet som innebär att information och informationssystem är korrekt eller fungerar korrekt och inte ändras på ett felaktigt sätt.
</t>
  </si>
  <si>
    <t>Sårbarhet</t>
  </si>
  <si>
    <t>Avsaknad av något som förhindrar, eller bidrar till att förhindra, en incident.</t>
  </si>
  <si>
    <t>Säkerhetsåtgärd</t>
  </si>
  <si>
    <t>Identifierad uppsättning åtgärder för att möta en organisations risker. En säkerhetsåtgärd kan vara organisatorisk, administrativ, fysisk eller teknisk.</t>
  </si>
  <si>
    <t>Tillgänglighet</t>
  </si>
  <si>
    <t>Tillgänglighet är aspekten att information eller informationssystem ska finnas tillgängligt när de behövs.</t>
  </si>
  <si>
    <t>4 § Myndigheten ska bedriva ett systematiskt och riskbaserat informationssäkerhetsarbete med stöd av standarderna SS-ISO/IEC 27001:2022 Informationssäkerhet - Cybersäkerhet och integritetsskydd – Ledningssystem för informationssäkerhet – Krav och Svensk standard SS-EN ISO</t>
  </si>
  <si>
    <t xml:space="preserve">om nivå 1 </t>
  </si>
  <si>
    <t>VÅR ORGANISATION NYTTJAR  INDUSTRIELLA INFORMATIONS- OCH STYRSYSTEM. VI BESVARAR DÄRFÖR OT-SÄKKOLLEN.
Sätt ett kryss i rutan till höger och tryck på enter.</t>
  </si>
  <si>
    <t>Vanliga frågor och svar om uppföljning finns på www.msb.se/cybersakerhetskollen. Cybersäkerhetskollen utvecklas kontinuerligt och MSB uppskattar alla synpunkter för framtida versioner. På webbsidan finns även verktyget publicerat, så att du kan säkerställa att du alltid använder den senaste versionen. 
Då It-säkkollen, Ot-säkkollen och Leveranskedjekollen genomförs som pilotprojekt för 2025 önskar vi att få återkoppling på frågorna. Mer information om detta finns på www.msb.se/cybersakerhetskollen.</t>
  </si>
  <si>
    <t>'Leveranskedjekollen'!G24</t>
  </si>
  <si>
    <t>'Leveranskedjekollen'!G76</t>
  </si>
  <si>
    <t>'Leveranskedjekollen'!G123</t>
  </si>
  <si>
    <t>'Leveranskedjekollen'!G36</t>
  </si>
  <si>
    <t>'Leveranskedjekollen'!G86</t>
  </si>
  <si>
    <t>'Leveranskedjekollen'!G137</t>
  </si>
  <si>
    <t>'Leveranskedjekollen'!G96</t>
  </si>
  <si>
    <t>'Leveranskedjekollen'!G48</t>
  </si>
  <si>
    <t>'Leveranskedjekollen'!G149</t>
  </si>
  <si>
    <t>'Leveranskedjekollen'!G61</t>
  </si>
  <si>
    <t>'Leveranskedjekollen'!G106</t>
  </si>
  <si>
    <t>'Leveranskedjekollen'!G162</t>
  </si>
  <si>
    <t>'Leveranskedjekollen'!G187</t>
  </si>
  <si>
    <t>'Leveranskedjekollen'!G200</t>
  </si>
  <si>
    <t>'Leveranskedjekollen'!G214</t>
  </si>
  <si>
    <t>Beakta tillämplig lagstiftning, inklusive offentlighets- och sekretesslagen, dataskyddsförordningen, säkerhetsskyddslagen, arkivlagen, samt beredskapsförordningen eller lagen om extraordinära händelser</t>
  </si>
  <si>
    <t>Mäta resultaten av informationssäkerhetsarbetet med hjälp av indikatorer (exempelvis sådana som finns i fliken Analysstöd under rubriken "Valideringsfrågor för Infosäkkollen")</t>
  </si>
  <si>
    <t>Ot-säkkollen riktar sig i huvudsak till organisationer vars verksamhet är beroende av industriella informations- och styrsystem (ICS). Dessa organisationer finns ofta, men inte enbart, inom de samhällsviktiga sektorerna energiförsörjning, dricksvattenförsörjning samt transporter och kan vara såväl offentliga som privata organisationer.
Även andra teknikområden som berör ot, exempelvis fastighetsautomation (BAS) samt medicinteknik och medicintekniska produkter (MT), kan i olika utsträckning vara applicerbara i Ot-säkkollen. Det bör dock noteras att Ot-säkkollen inte är utformad för att omhänderta dessa och närliggande områden. 
Sakernas internet (IoT) omfattas inte av Ot-säkkollen. 
Se dokumentet Fördjupningsinformation för mer information om Ot-säkkollen och vad ot-säkerhet är.</t>
  </si>
  <si>
    <r>
      <t xml:space="preserve">Fyll endast i sådana nätverks- och informationssystem där det finns ett beroende av en leverantörsrelation, exempelvis ska helt egenutvecklade system undantas. 
Verktyget kräver att organisationen bedömer och anger vilka system som är verksamhetskritiska för organisationens kärnverksamhet (inklusive eventuella OT-system). Skriv hellre in fler system än att avstå om det finns osäkerheter kring systemens kritikalitet.
Om antalet rader inte skulle räcka är det möjligt att lägg till fler rader längst ned i tabellen.
MSB rekommenderar att organisationer vid upphandling identifierar behov av att ställa krav på leverantörens underleverantörer. Därav önskar MSB att även underleverantörer och deras säte skrivs in, i den utsträckning som detta är känt och utifrån er aktuella kravställning. 
De typer av system som går att ange i listan överensstämmer med kategoriseringen av system som finns i MSB:s verktyg för incidentrapportering. För att underlätta kategorisering ges här några exempel på system inom de olika kategorierna.
</t>
    </r>
    <r>
      <rPr>
        <b/>
        <sz val="11.5"/>
        <color theme="1"/>
        <rFont val="Arial"/>
        <family val="2"/>
        <scheme val="minor"/>
      </rPr>
      <t xml:space="preserve">Administrativt system: </t>
    </r>
    <r>
      <rPr>
        <sz val="11.5"/>
        <color theme="1"/>
        <rFont val="Arial"/>
        <family val="2"/>
        <scheme val="minor"/>
      </rPr>
      <t xml:space="preserve">Exempelvis dokument- och ärendehantering, HR-system, ekonomisystem, kontorsprogram, system för planering/uppföljning och analys- och beslutsstöd.
</t>
    </r>
    <r>
      <rPr>
        <b/>
        <sz val="11.5"/>
        <color theme="1"/>
        <rFont val="Arial"/>
        <family val="2"/>
        <scheme val="minor"/>
      </rPr>
      <t xml:space="preserve">
System dedikerat till kommunikation: </t>
    </r>
    <r>
      <rPr>
        <sz val="11.5"/>
        <color theme="1"/>
        <rFont val="Arial"/>
        <family val="2"/>
        <scheme val="minor"/>
      </rPr>
      <t xml:space="preserve">Exempelvis webbsidor, e-tjänster, chat och videomöten, e-post och samarbetsplattformar.
</t>
    </r>
    <r>
      <rPr>
        <b/>
        <sz val="11.5"/>
        <color theme="1"/>
        <rFont val="Arial"/>
        <family val="2"/>
        <scheme val="minor"/>
      </rPr>
      <t xml:space="preserve">System för processstyrning/OT: </t>
    </r>
    <r>
      <rPr>
        <sz val="11.5"/>
        <color theme="1"/>
        <rFont val="Arial"/>
        <family val="2"/>
        <scheme val="minor"/>
      </rPr>
      <t xml:space="preserve">Exempelvis ICS, SCADA, IoT eller andra cyberfysiska system.
</t>
    </r>
    <r>
      <rPr>
        <b/>
        <sz val="11.5"/>
        <color theme="1"/>
        <rFont val="Arial"/>
        <family val="2"/>
        <scheme val="minor"/>
      </rPr>
      <t xml:space="preserve">
System för säkerhetslösningar: </t>
    </r>
    <r>
      <rPr>
        <sz val="11.5"/>
        <color theme="1"/>
        <rFont val="Arial"/>
        <family val="2"/>
        <scheme val="minor"/>
      </rPr>
      <t xml:space="preserve">Exempelvis konto- och identitetshantering, skydd och managering av klienter, nätverkssäkerhet, säkerhetsloggning och skydd av autentiseringsuppgifter och kryptonycklar.
 </t>
    </r>
    <r>
      <rPr>
        <b/>
        <sz val="11.5"/>
        <color theme="1"/>
        <rFont val="Arial"/>
        <family val="2"/>
        <scheme val="minor"/>
      </rPr>
      <t xml:space="preserve">
Övrigt system: </t>
    </r>
    <r>
      <rPr>
        <sz val="11.5"/>
        <color theme="1"/>
        <rFont val="Arial"/>
        <family val="2"/>
        <scheme val="minor"/>
      </rPr>
      <t>Välj denna om ingen av de ovanstående kategorierna passar. Specificera gärna i det öppna kommentarsfältet.</t>
    </r>
  </si>
  <si>
    <t>Ja, organisationen har haft ett arbetssätt för nätverkssegmentering under perioden, men inget av de angivna svarsalternativen stämmer</t>
  </si>
  <si>
    <t>Ja, organisationen har haft ett arbetssätt för kryptering under perioden, men inget av de angivna svarsalternativen stämmer</t>
  </si>
  <si>
    <t>Ja, organisationen har haft ett arbetssätt för säkerhetstester och granskning under perioden, men inget av de angivna svarsalternativen stämmer</t>
  </si>
  <si>
    <t>'Leveranskedjekollen'!C18</t>
  </si>
  <si>
    <t>'Leveranskedjekollen'!C30</t>
  </si>
  <si>
    <t>'Leveranskedjekollen'!C42</t>
  </si>
  <si>
    <t>'Leveranskedjekollen'!C55</t>
  </si>
  <si>
    <t>'Leveranskedjekollen'!C72</t>
  </si>
  <si>
    <t>'Leveranskedjekollen'!C81</t>
  </si>
  <si>
    <t>'Leveranskedjekollen'!C91</t>
  </si>
  <si>
    <t>'Leveranskedjekollen'!C98</t>
  </si>
  <si>
    <t>'Leveranskedjekollen'!C113</t>
  </si>
  <si>
    <t>'Leveranskedjekollen'!C127</t>
  </si>
  <si>
    <t>'Leveranskedjekollen'!C139</t>
  </si>
  <si>
    <t>'Leveranskedjekollen'!C152</t>
  </si>
  <si>
    <t>'Leveranskedjekollen'!C4</t>
  </si>
  <si>
    <t>'Leveranskedjekollen'!D4</t>
  </si>
  <si>
    <t>'Leveranskedjekollen'!E4</t>
  </si>
  <si>
    <t>'Leveranskedjekollen'!C6</t>
  </si>
  <si>
    <t>'Leveranskedjekollen'!D6</t>
  </si>
  <si>
    <t>'Leveranskedjekollen'!C17</t>
  </si>
  <si>
    <t>'Leveranskedjekollen'!E17</t>
  </si>
  <si>
    <t>'Leveranskedjekollen'!C19</t>
  </si>
  <si>
    <t>'Leveranskedjekollen'!C29</t>
  </si>
  <si>
    <t>'Leveranskedjekollen'!E29</t>
  </si>
  <si>
    <t>'Leveranskedjekollen'!C31</t>
  </si>
  <si>
    <t>'Leveranskedjekollen'!C41</t>
  </si>
  <si>
    <t>'Leveranskedjekollen'!E41</t>
  </si>
  <si>
    <t>'Leveranskedjekollen'!C43</t>
  </si>
  <si>
    <t>'Leveranskedjekollen'!C54</t>
  </si>
  <si>
    <t>'Leveranskedjekollen'!E54</t>
  </si>
  <si>
    <t>'Leveranskedjekollen'!C56</t>
  </si>
  <si>
    <t>'Leveranskedjekollen'!C177</t>
  </si>
  <si>
    <t>'Leveranskedjekollen'!C71</t>
  </si>
  <si>
    <t>'Leveranskedjekollen'!E71</t>
  </si>
  <si>
    <t>'Leveranskedjekollen'!C73</t>
  </si>
  <si>
    <t>'Leveranskedjekollen'!C82</t>
  </si>
  <si>
    <t>'Leveranskedjekollen'!C92</t>
  </si>
  <si>
    <t>'Leveranskedjekollen'!C101</t>
  </si>
  <si>
    <t>'Leveranskedjekollen'!C192</t>
  </si>
  <si>
    <t>'Leveranskedjekollen'!C116</t>
  </si>
  <si>
    <t>'Leveranskedjekollen'!C130</t>
  </si>
  <si>
    <t>'Leveranskedjekollen'!C142</t>
  </si>
  <si>
    <t>'Leveranskedjekollen'!C155</t>
  </si>
  <si>
    <t>'Leveranskedjekollen'!C202</t>
  </si>
  <si>
    <t>'Leveranskedjekollen'!C5</t>
  </si>
  <si>
    <t>'Leveranskedjekollen'!D5</t>
  </si>
  <si>
    <t>'Leveranskedjekollen'!E5</t>
  </si>
  <si>
    <t>'Leveranskedjekollen'!C7</t>
  </si>
  <si>
    <t>'Leveranskedjekollen'!D7</t>
  </si>
  <si>
    <t>=OM(C4=0;0;OM(OCH(ELLER(OCH(D2="Ja";C2&gt;=P2);OCH(D2="Nej";C2&gt;=P4));D4/C4&gt;=0,2;'Leveranskedjekollen'!E26&gt;=4;'Leveranskedjekollen'!E37&gt;=4;'Leveranskedjekollen'!E51&gt;=4;'Leveranskedjekollen'!E67&gt;=4;'Leveranskedjekollen'!E81&gt;=4;'Leveranskedjekollen'!E95&gt;=4;'Leveranskedjekollen'!E109&gt;=4;'Leveranskedjekollen'!E123&gt;=4;'Leveranskedjekollen'!E137&gt;=4;'Leveranskedjekollen'!E151&gt;=4;'Leveranskedjekollen'!E166&gt;=4;'Leveranskedjekollen'!E180&gt;=4;'Leveranskedjekollen'!E194&gt;=4;'Leveranskedjekollen'!E208&gt;=4;'Leveranskedjekollen'!E222&gt;=4;'Leveranskedjekollen'!E236&gt;=4;'Leveranskedjekollen'!E250&gt;=4;'Leveranskedjekollen'!E265&gt;=4;'Leveranskedjekollen'!E277&gt;=4;'Leveranskedjekollen'!E292&gt;=4;'Leveranskedjekollen'!E303&gt;=4;'Leveranskedjekollen'!E313&gt;=4;'Leveranskedjekollen'!E323&gt;=4;'Leveranskedjekollen'!E333&gt;=4;'Leveranskedjekollen'!E343&gt;=4;'Leveranskedjekollen'!E354&gt;=4;'Leveranskedjekollen'!E364&gt;=4;'Leveranskedjekollen'!E374&gt;=4;'Leveranskedjekollen'!E385&gt;=4;'Leveranskedjekollen'!E395&gt;=4;'Leveranskedjekollen'!E405&gt;=4;'Leveranskedjekollen'!E416&gt;=4;'Leveranskedjekollen'!E427&gt;=4;'Leveranskedjekollen'!E438&gt;=4;'Leveranskedjekollen'!E449&gt;=4;'Leveranskedjekollen'!E466&gt;=4;'Leveranskedjekollen'!E478&gt;=4;'Leveranskedjekollen'!E490&gt;=4;'Leveranskedjekollen'!E503&gt;=4;'Leveranskedjekollen'!E515&gt;=4;'Leveranskedjekollen'!E527&gt;=4;'Leveranskedjekollen'!E539&gt;=4;'Leveranskedjekollen'!E551&gt;=4;'Leveranskedjekollen'!E563&gt;=4;'Leveranskedjekollen'!E575&gt;=4;'Leveranskedjekollen'!E587&gt;=4;'Leveranskedjekollen'!E600&gt;=4;'Leveranskedjekollen'!E613&gt;=4;'Leveranskedjekollen'!E625&gt;=4;'Leveranskedjekollen'!E637&gt;=4;'Leveranskedjekollen'!E650&gt;=4;'Leveranskedjekollen'!E666&gt;=4;'Leveranskedjekollen'!E678&gt;=4);4;OM(OCH(ELLER(OCH(D2="Ja";C2&gt;=O2);OCH(D2="Nej";C2&gt;=O4));D4/C4&gt;=0,3;'Leveranskedjekollen'!E26&gt;=3;'Leveranskedjekollen'!E37&gt;=3;'Leveranskedjekollen'!E51&gt;=3;'Leveranskedjekollen'!E67&gt;=3;'Leveranskedjekollen'!E81&gt;=3;'Leveranskedjekollen'!E95&gt;=3;'Leveranskedjekollen'!E109&gt;=3;'Leveranskedjekollen'!E123&gt;=3;'Leveranskedjekollen'!E137&gt;=3;'Leveranskedjekollen'!E151&gt;=3;'Leveranskedjekollen'!E166&gt;=3;'Leveranskedjekollen'!E180&gt;=3;'Leveranskedjekollen'!E194&gt;=3;'Leveranskedjekollen'!E208&gt;=3;'Leveranskedjekollen'!E222&gt;=3;'Leveranskedjekollen'!E236&gt;=3;'Leveranskedjekollen'!E250&gt;=3;'Leveranskedjekollen'!E265&gt;=3;'Leveranskedjekollen'!E277&gt;=3;'Leveranskedjekollen'!E292&gt;=3;'Leveranskedjekollen'!E303&gt;=3;'Leveranskedjekollen'!E313&gt;=3;'Leveranskedjekollen'!E323&gt;=3;'Leveranskedjekollen'!E333&gt;=3;'Leveranskedjekollen'!E343&gt;=3;'Leveranskedjekollen'!E354&gt;=3;'Leveranskedjekollen'!E364&gt;=3;'Leveranskedjekollen'!E374&gt;=3;'Leveranskedjekollen'!E385&gt;=3;'Leveranskedjekollen'!E395&gt;=3;'Leveranskedjekollen'!E405&gt;=3;'Leveranskedjekollen'!E416&gt;=3;'Leveranskedjekollen'!E427&gt;=3;'Leveranskedjekollen'!E438&gt;=3;'Leveranskedjekollen'!E449&gt;=3;'Leveranskedjekollen'!E466&gt;=3;'Leveranskedjekollen'!E478&gt;=3;'Leveranskedjekollen'!E490&gt;=3;'Leveranskedjekollen'!E503&gt;=3;'Leveranskedjekollen'!E515&gt;=3;'Leveranskedjekollen'!E527&gt;=3;'Leveranskedjekollen'!E539&gt;=3;'Leveranskedjekollen'!E551&gt;=3;'Leveranskedjekollen'!E563&gt;=3;'Leveranskedjekollen'!E575&gt;=3;'Leveranskedjekollen'!E587&gt;=3;'Leveranskedjekollen'!E600&gt;=3;'Leveranskedjekollen'!E613&gt;=3;'Leveranskedjekollen'!E625&gt;=3;'Leveranskedjekollen'!E637&gt;=3;'Leveranskedjekollen'!E650&gt;=3);3;OM(OCH(ELLER(OCH(D2="Ja";C2&gt;=N2);OCH(D2="Nej";C2&gt;=N4));D4/C4&gt;=0,4;'Leveranskedjekollen'!E26&gt;=2;'Leveranskedjekollen'!E37&gt;=2;'Leveranskedjekollen'!E51&gt;=2;'Leveranskedjekollen'!E67&gt;=2;'Leveranskedjekollen'!E81&gt;=2;'Leveranskedjekollen'!E95&gt;=2;'Leveranskedjekollen'!E109&gt;=2;'Leveranskedjekollen'!E123&gt;=2;'Leveranskedjekollen'!E137&gt;=2;'Leveranskedjekollen'!E151&gt;=2;'Leveranskedjekollen'!E166&gt;=2;'Leveranskedjekollen'!E180&gt;=2;'Leveranskedjekollen'!E194&gt;=2;'Leveranskedjekollen'!E208&gt;=2;'Leveranskedjekollen'!E222&gt;=2;'Leveranskedjekollen'!E236&gt;=2;'Leveranskedjekollen'!E250&gt;=2;'Leveranskedjekollen'!E265&gt;=2;'Leveranskedjekollen'!E277&gt;=2;'Leveranskedjekollen'!E292&gt;=2;'Leveranskedjekollen'!E303&gt;=2;'Leveranskedjekollen'!E313&gt;=2;'Leveranskedjekollen'!E323&gt;=2;'Leveranskedjekollen'!E333&gt;=2;'Leveranskedjekollen'!E343&gt;=2;'Leveranskedjekollen'!E354&gt;=2;'Leveranskedjekollen'!E364&gt;=2;'Leveranskedjekollen'!E374&gt;=2;'Leveranskedjekollen'!E385&gt;=2;'Leveranskedjekollen'!E395&gt;=2;'Leveranskedjekollen'!E405&gt;=2;'Leveranskedjekollen'!E416&gt;=2;'Leveranskedjekollen'!E427&gt;=2;'Leveranskedjekollen'!E438&gt;=2;'Leveranskedjekollen'!E449&gt;=2);2;OM(OCH(D4/C4&gt;=0,5;'Leveranskedjekollen'!E26&gt;=1;'Leveranskedjekollen'!E37&gt;=1;'Leveranskedjekollen'!E51&gt;=1;'Leveranskedjekollen'!E67&gt;=1;'Leveranskedjekollen'!E81&gt;=1;'Leveranskedjekollen'!E95&gt;=1;'Leveranskedjekollen'!E109&gt;=1;'Leveranskedjekollen'!E123&gt;=1;'Leveranskedjekollen'!E137&gt;=1;'Leveranskedjekollen'!E151&gt;=1;'Leveranskedjekollen'!E166&gt;=1;'Leveranskedjekollen'!E180&gt;=1;'Leveranskedjekollen'!E194&gt;=1;'Leveranskedjekollen'!E</t>
  </si>
  <si>
    <t>'Leveranskedjekollen'!E19</t>
  </si>
  <si>
    <t>'Leveranskedjekollen'!E18</t>
  </si>
  <si>
    <t>Leveranskedjekollen'!C4</t>
  </si>
  <si>
    <t>'Leveranskedjekollen'!C14</t>
  </si>
  <si>
    <t>'Leveranskedjekollen'!C26</t>
  </si>
  <si>
    <t>'Leveranskedjekollen'!C38</t>
  </si>
  <si>
    <t>'Leveranskedjekollen'!C51</t>
  </si>
  <si>
    <t>'Leveranskedjekollen'!C68</t>
  </si>
  <si>
    <t>'Leveranskedjekollen'!C78</t>
  </si>
  <si>
    <t>'Leveranskedjekollen'!C88</t>
  </si>
  <si>
    <t>''Leveranskedjekollen'!C113</t>
  </si>
  <si>
    <t>'Leveranskedjekollen'!G17</t>
  </si>
  <si>
    <t>'Leveranskedjekollen'!G29</t>
  </si>
  <si>
    <t>'Leveranskedjekollen'!E31</t>
  </si>
  <si>
    <t>'Leveranskedjekollen'!G41</t>
  </si>
  <si>
    <t>'Leveranskedjekollen'!E43</t>
  </si>
  <si>
    <t>'Leveranskedjekollen'!G54</t>
  </si>
  <si>
    <t>'Leveranskedjekollen'!E56</t>
  </si>
  <si>
    <t>'Leveranskedjekollen'!C180</t>
  </si>
  <si>
    <t>'Leveranskedjekollen'!E180</t>
  </si>
  <si>
    <t>'Leveranskedjekollen'!G180</t>
  </si>
  <si>
    <t>'Leveranskedjekollen'!C182</t>
  </si>
  <si>
    <t>'Leveranskedjekollen'!E182</t>
  </si>
  <si>
    <t>'Leveranskedjekollen'!G71</t>
  </si>
  <si>
    <t>'Leveranskedjekollen'!E73</t>
  </si>
  <si>
    <t>'Leveranskedjekollen'!E81</t>
  </si>
  <si>
    <t>'Leveranskedjekollen'!G81</t>
  </si>
  <si>
    <t>'Leveranskedjekollen'!C83</t>
  </si>
  <si>
    <t>'Leveranskedjekollen'!E83</t>
  </si>
  <si>
    <t>'Leveranskedjekollen'!E91</t>
  </si>
  <si>
    <t>'Leveranskedjekollen'!G91</t>
  </si>
  <si>
    <t>'Leveranskedjekollen'!C93</t>
  </si>
  <si>
    <t>'Leveranskedjekollen'!E93</t>
  </si>
  <si>
    <t>'Leveranskedjekollen'!E101</t>
  </si>
  <si>
    <t>'Leveranskedjekollen'!G101</t>
  </si>
  <si>
    <t>'Leveranskedjekollen'!E103</t>
  </si>
  <si>
    <t>'Leveranskedjekollen'!C195</t>
  </si>
  <si>
    <t>'Leveranskedjekollen'!E195</t>
  </si>
  <si>
    <t>'Leveranskedjekollen'!G195</t>
  </si>
  <si>
    <t>'Leveranskedjekollen'!C197</t>
  </si>
  <si>
    <t>'Leveranskedjekollen'!E197</t>
  </si>
  <si>
    <t>'Leveranskedjekollen'!E116</t>
  </si>
  <si>
    <t>'Leveranskedjekollen'!G116</t>
  </si>
  <si>
    <t>'Leveranskedjekollen'!C118</t>
  </si>
  <si>
    <t>'Leveranskedjekollen'!E118</t>
  </si>
  <si>
    <t>'Leveranskedjekollen'!E130</t>
  </si>
  <si>
    <t>'Leveranskedjekollen'!G130</t>
  </si>
  <si>
    <t>'Leveranskedjekollen'!C132</t>
  </si>
  <si>
    <t>'Leveranskedjekollen'!E132</t>
  </si>
  <si>
    <t>'Leveranskedjekollen'!E142</t>
  </si>
  <si>
    <t>'Leveranskedjekollen'!G142</t>
  </si>
  <si>
    <t>'Leveranskedjekollen'!C144</t>
  </si>
  <si>
    <t>'Leveranskedjekollen'!E144</t>
  </si>
  <si>
    <t>'Leveranskedjekollen'!E155</t>
  </si>
  <si>
    <t>'Leveranskedjekollen'!G155</t>
  </si>
  <si>
    <t>'Leveranskedjekollen'!C157</t>
  </si>
  <si>
    <t>'Leveranskedjekollen'!E157</t>
  </si>
  <si>
    <t>'Leveranskedjekollen'!C205</t>
  </si>
  <si>
    <t>'Leveranskedjekollen'!E205</t>
  </si>
  <si>
    <t>'Leveranskedjekollen'!G205</t>
  </si>
  <si>
    <t>'Leveranskedjekollen'!C207</t>
  </si>
  <si>
    <t>'Leveranskedjekollen'!D207</t>
  </si>
  <si>
    <t>''Leveranskedjekollen'!G18</t>
  </si>
  <si>
    <t>'Leveranskedjekollen'!C20</t>
  </si>
  <si>
    <t>'Leveranskedjekollen'!E20</t>
  </si>
  <si>
    <t>'Leveranskedjekollen'!E30</t>
  </si>
  <si>
    <t>'Leveranskedjekollen'!G30</t>
  </si>
  <si>
    <t>'Leveranskedjekollen'!C32</t>
  </si>
  <si>
    <t>'Leveranskedjekollen'!E32</t>
  </si>
  <si>
    <t>'Leveranskedjekollen'!E42</t>
  </si>
  <si>
    <t>'Leveranskedjekollen'!G42</t>
  </si>
  <si>
    <t>'Leveranskedjekollen'!C44</t>
  </si>
  <si>
    <t>'Leveranskedjekollen'!E44</t>
  </si>
  <si>
    <t>'Leveranskedjekollen'!E55</t>
  </si>
  <si>
    <t>'Leveranskedjekollen'!G55</t>
  </si>
  <si>
    <t>'Leveranskedjekollen'!C57</t>
  </si>
  <si>
    <t>'Leveranskedjekollen'!E57</t>
  </si>
  <si>
    <t>'Leveranskedjekollen'!C181</t>
  </si>
  <si>
    <t>'Leveranskedjekollen'!E181</t>
  </si>
  <si>
    <t>'Leveranskedjekollen'!G181</t>
  </si>
  <si>
    <t>'Leveranskedjekollen'!E183</t>
  </si>
  <si>
    <t>'Leveranskedjekollen'!E72</t>
  </si>
  <si>
    <t>'Leveranskedjekollen'!G72</t>
  </si>
  <si>
    <t>'Leveranskedjekollen'!C74</t>
  </si>
  <si>
    <t>'Leveranskedjekollen'!E74</t>
  </si>
  <si>
    <t>'Leveranskedjekollen'!E82</t>
  </si>
  <si>
    <t>'Leveranskedjekollen'!G82</t>
  </si>
  <si>
    <t>'Leveranskedjekollen'!E84</t>
  </si>
  <si>
    <t>'Leveranskedjekollen'!E92</t>
  </si>
  <si>
    <t>'Leveranskedjekollen'!G92</t>
  </si>
  <si>
    <t>'Leveranskedjekollen'!E94</t>
  </si>
  <si>
    <t>'Leveranskedjekollen'!C102</t>
  </si>
  <si>
    <t>'Leveranskedjekollen'!E102</t>
  </si>
  <si>
    <t>'Leveranskedjekollen'!G102</t>
  </si>
  <si>
    <t>'Leveranskedjekollen'!C104</t>
  </si>
  <si>
    <t>'Leveranskedjekollen'!E104</t>
  </si>
  <si>
    <t>'Leveranskedjekollen'!E196</t>
  </si>
  <si>
    <t>'Leveranskedjekollen'!G196</t>
  </si>
  <si>
    <t>'Leveranskedjekollen'!C198</t>
  </si>
  <si>
    <t>'Leveranskedjekollen'!E198</t>
  </si>
  <si>
    <t>'Leveranskedjekollen'!C117</t>
  </si>
  <si>
    <t>'Leveranskedjekollen'!E117</t>
  </si>
  <si>
    <t>'Leveranskedjekollen'!G117</t>
  </si>
  <si>
    <t>'Leveranskedjekollen'!C119</t>
  </si>
  <si>
    <t>'Leveranskedjekollen'!E119</t>
  </si>
  <si>
    <t>'Leveranskedjekollen'!C131</t>
  </si>
  <si>
    <t>'Leveranskedjekollen'!E131</t>
  </si>
  <si>
    <t>'Leveranskedjekollen'!G131</t>
  </si>
  <si>
    <t>'Leveranskedjekollen'!C133</t>
  </si>
  <si>
    <t>'Leveranskedjekollen'!E133</t>
  </si>
  <si>
    <t>'Leveranskedjekollen'!C143</t>
  </si>
  <si>
    <t>'Leveranskedjekollen'!E143</t>
  </si>
  <si>
    <t>'Leveranskedjekollen'!G143</t>
  </si>
  <si>
    <t>'Leveranskedjekollen'!C145</t>
  </si>
  <si>
    <t>'Leveranskedjekollen'!E145</t>
  </si>
  <si>
    <t>'Leveranskedjekollen'!C156</t>
  </si>
  <si>
    <t>'Leveranskedjekollen'!E156</t>
  </si>
  <si>
    <t>'Leveranskedjekollen'!G156</t>
  </si>
  <si>
    <t>'Leveranskedjekollen'!C158</t>
  </si>
  <si>
    <t>'Leveranskedjekollen'!E158</t>
  </si>
  <si>
    <t>'Leveranskedjekollen'!C206</t>
  </si>
  <si>
    <t>'Leveranskedjekollen'!E206</t>
  </si>
  <si>
    <t>'Leveranskedjekollen'!G206</t>
  </si>
  <si>
    <t>Version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</si>
</sst>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kr-41D]_-;\-* #,##0.00\ [$kr-41D]_-;_-* &quot;-&quot;??\ [$kr-41D]_-;_-@_-"/>
  </numFmts>
  <fonts count="167">
    <font>
      <sz val="11.5"/>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4"/>
      <color theme="1"/>
      <name val="Century Gothic"/>
      <family val="2"/>
      <scheme val="major"/>
    </font>
    <font>
      <b/>
      <sz val="12"/>
      <color theme="1"/>
      <name val="Century Gothic"/>
      <family val="2"/>
      <scheme val="major"/>
    </font>
    <font>
      <b/>
      <sz val="10"/>
      <color theme="1"/>
      <name val="Century Gothic"/>
      <family val="2"/>
      <scheme val="major"/>
    </font>
    <font>
      <sz val="11"/>
      <color rgb="FF006100"/>
      <name val="Arial"/>
      <family val="2"/>
      <scheme val="minor"/>
    </font>
    <font>
      <sz val="11"/>
      <color rgb="FF9C6500"/>
      <name val="Arial"/>
      <family val="2"/>
      <scheme val="minor"/>
    </font>
    <font>
      <sz val="11"/>
      <color rgb="FF3F3F76"/>
      <name val="Arial"/>
      <family val="2"/>
      <scheme val="minor"/>
    </font>
    <font>
      <b/>
      <sz val="11"/>
      <color theme="3"/>
      <name val="Arial"/>
      <family val="2"/>
      <scheme val="minor"/>
    </font>
    <font>
      <sz val="18"/>
      <color theme="3"/>
      <name val="Century Gothic"/>
      <family val="2"/>
      <scheme val="major"/>
    </font>
    <font>
      <b/>
      <sz val="14"/>
      <color rgb="FF000000"/>
      <name val="Century Gothic"/>
      <family val="2"/>
    </font>
    <font>
      <sz val="11.5"/>
      <color theme="1"/>
      <name val="Garamond"/>
      <family val="1"/>
    </font>
    <font>
      <sz val="11"/>
      <color theme="1" tint="0.14999847407452621"/>
      <name val="Arial"/>
      <family val="2"/>
      <scheme val="minor"/>
    </font>
    <font>
      <b/>
      <i/>
      <sz val="11.5"/>
      <name val="Garamond"/>
      <family val="1"/>
    </font>
    <font>
      <sz val="11.5"/>
      <name val="Garamond"/>
      <family val="1"/>
    </font>
    <font>
      <sz val="11.5"/>
      <name val="Arial"/>
      <family val="2"/>
    </font>
    <font>
      <sz val="11.5"/>
      <name val="Symbol"/>
      <family val="1"/>
      <charset val="2"/>
    </font>
    <font>
      <sz val="11.5"/>
      <name val="Courier New"/>
      <family val="3"/>
    </font>
    <font>
      <b/>
      <sz val="14"/>
      <color theme="0"/>
      <name val="Century Gothic"/>
      <family val="2"/>
      <scheme val="major"/>
    </font>
    <font>
      <sz val="14"/>
      <name val="Garamond"/>
      <family val="1"/>
    </font>
    <font>
      <b/>
      <i/>
      <sz val="14"/>
      <name val="Garamond"/>
      <family val="1"/>
    </font>
    <font>
      <sz val="11.5"/>
      <name val="Arial"/>
      <family val="2"/>
      <scheme val="minor"/>
    </font>
    <font>
      <sz val="11"/>
      <name val="Arial"/>
      <family val="2"/>
      <scheme val="minor"/>
    </font>
    <font>
      <b/>
      <sz val="11.5"/>
      <color theme="1"/>
      <name val="Arial"/>
      <family val="2"/>
      <scheme val="minor"/>
    </font>
    <font>
      <sz val="11"/>
      <color rgb="FF9C0006"/>
      <name val="Arial"/>
      <family val="2"/>
      <scheme val="minor"/>
    </font>
    <font>
      <i/>
      <sz val="11.5"/>
      <color theme="1"/>
      <name val="Arial"/>
      <family val="2"/>
      <scheme val="minor"/>
    </font>
    <font>
      <sz val="11.5"/>
      <color rgb="FFFF0000"/>
      <name val="Arial"/>
      <family val="2"/>
      <scheme val="minor"/>
    </font>
    <font>
      <sz val="11.5"/>
      <color theme="1"/>
      <name val="Arial"/>
      <family val="2"/>
      <scheme val="minor"/>
    </font>
    <font>
      <b/>
      <sz val="11"/>
      <color theme="1"/>
      <name val="Arial"/>
      <family val="2"/>
      <scheme val="minor"/>
    </font>
    <font>
      <sz val="11.5"/>
      <color theme="1" tint="0.249977111117893"/>
      <name val="Arial"/>
      <family val="2"/>
      <scheme val="minor"/>
    </font>
    <font>
      <i/>
      <sz val="11.5"/>
      <color theme="1" tint="0.249977111117893"/>
      <name val="Arial"/>
      <family val="2"/>
      <scheme val="minor"/>
    </font>
    <font>
      <sz val="12"/>
      <color theme="1" tint="0.249977111117893"/>
      <name val="Arial"/>
      <family val="2"/>
      <scheme val="minor"/>
    </font>
    <font>
      <u/>
      <sz val="11.5"/>
      <color theme="10"/>
      <name val="Arial"/>
      <family val="2"/>
      <scheme val="minor"/>
    </font>
    <font>
      <sz val="16"/>
      <color theme="3"/>
      <name val="Century Gothic"/>
      <family val="2"/>
      <scheme val="major"/>
    </font>
    <font>
      <i/>
      <sz val="11.5"/>
      <color theme="5"/>
      <name val="Arial"/>
      <family val="2"/>
      <scheme val="minor"/>
    </font>
    <font>
      <b/>
      <sz val="14"/>
      <color theme="0"/>
      <name val="Arial"/>
      <family val="2"/>
      <scheme val="minor"/>
    </font>
    <font>
      <sz val="11.5"/>
      <color rgb="FF333333"/>
      <name val="Arial"/>
      <family val="2"/>
      <scheme val="minor"/>
    </font>
    <font>
      <sz val="12"/>
      <color rgb="FF333333"/>
      <name val="Arial"/>
      <family val="2"/>
      <scheme val="minor"/>
    </font>
    <font>
      <i/>
      <sz val="12"/>
      <color rgb="FF333333"/>
      <name val="Arial"/>
      <family val="2"/>
      <scheme val="minor"/>
    </font>
    <font>
      <i/>
      <sz val="11.5"/>
      <color rgb="FF333333"/>
      <name val="Arial"/>
      <family val="2"/>
      <scheme val="minor"/>
    </font>
    <font>
      <sz val="18"/>
      <color rgb="FF333333"/>
      <name val="Century Gothic"/>
      <family val="2"/>
      <scheme val="major"/>
    </font>
    <font>
      <b/>
      <sz val="18"/>
      <color theme="1"/>
      <name val="Century Gothic"/>
      <family val="2"/>
      <scheme val="major"/>
    </font>
    <font>
      <b/>
      <sz val="14"/>
      <color rgb="FF333333"/>
      <name val="Century Gothic"/>
      <family val="2"/>
      <scheme val="major"/>
    </font>
    <font>
      <b/>
      <sz val="18"/>
      <color rgb="FF333333"/>
      <name val="Century Gothic"/>
      <family val="2"/>
      <scheme val="major"/>
    </font>
    <font>
      <b/>
      <sz val="11.5"/>
      <color rgb="FF333333"/>
      <name val="Arial"/>
      <family val="2"/>
      <scheme val="minor"/>
    </font>
    <font>
      <b/>
      <sz val="11"/>
      <color rgb="FF333333"/>
      <name val="Arial"/>
      <family val="2"/>
      <scheme val="minor"/>
    </font>
    <font>
      <b/>
      <sz val="14"/>
      <color rgb="FF333333"/>
      <name val="Arial"/>
      <family val="2"/>
      <scheme val="minor"/>
    </font>
    <font>
      <sz val="11.5"/>
      <color theme="4"/>
      <name val="Arial"/>
      <family val="2"/>
      <scheme val="minor"/>
    </font>
    <font>
      <b/>
      <sz val="16"/>
      <color rgb="FF333333"/>
      <name val="Century Gothic"/>
      <family val="2"/>
      <scheme val="major"/>
    </font>
    <font>
      <sz val="11.5"/>
      <color theme="0"/>
      <name val="Arial"/>
      <family val="2"/>
      <scheme val="minor"/>
    </font>
    <font>
      <b/>
      <sz val="12"/>
      <color theme="0"/>
      <name val="Arial"/>
      <family val="2"/>
      <scheme val="minor"/>
    </font>
    <font>
      <sz val="11.5"/>
      <color theme="5"/>
      <name val="Arial"/>
      <family val="2"/>
      <scheme val="minor"/>
    </font>
    <font>
      <sz val="12"/>
      <color rgb="FF333333"/>
      <name val="Century Gothic"/>
      <family val="1"/>
    </font>
    <font>
      <b/>
      <sz val="12"/>
      <color theme="1"/>
      <name val="Arial"/>
      <family val="2"/>
      <scheme val="minor"/>
    </font>
    <font>
      <b/>
      <sz val="18"/>
      <color theme="5"/>
      <name val="Century Gothic"/>
      <family val="2"/>
      <scheme val="major"/>
    </font>
    <font>
      <i/>
      <sz val="12"/>
      <color theme="1"/>
      <name val="Arial"/>
      <family val="2"/>
      <scheme val="minor"/>
    </font>
    <font>
      <sz val="11.5"/>
      <color rgb="FF333333"/>
      <name val="Century Gothic"/>
      <family val="1"/>
    </font>
    <font>
      <b/>
      <sz val="12"/>
      <name val="Arial"/>
      <family val="2"/>
      <scheme val="minor"/>
    </font>
    <font>
      <b/>
      <sz val="18"/>
      <color theme="0"/>
      <name val="Century Gothic"/>
      <family val="2"/>
    </font>
    <font>
      <b/>
      <sz val="14"/>
      <color theme="0"/>
      <name val="Century Gothic"/>
      <family val="2"/>
    </font>
    <font>
      <i/>
      <sz val="11"/>
      <color theme="1"/>
      <name val="Arial"/>
      <family val="2"/>
      <scheme val="minor"/>
    </font>
    <font>
      <sz val="11"/>
      <color theme="4"/>
      <name val="Arial"/>
      <family val="2"/>
      <scheme val="minor"/>
    </font>
    <font>
      <b/>
      <sz val="22"/>
      <color theme="0"/>
      <name val="Century Gothic"/>
      <family val="2"/>
    </font>
    <font>
      <sz val="11.5"/>
      <color rgb="FF333333"/>
      <name val="Century Gothic"/>
      <family val="1"/>
      <scheme val="major"/>
    </font>
    <font>
      <i/>
      <sz val="11.5"/>
      <color rgb="FF333333"/>
      <name val="Century Gothic"/>
      <family val="1"/>
      <scheme val="major"/>
    </font>
    <font>
      <b/>
      <sz val="11.5"/>
      <color rgb="FF333333"/>
      <name val="Century Gothic"/>
      <family val="1"/>
      <scheme val="major"/>
    </font>
    <font>
      <b/>
      <sz val="10"/>
      <color theme="1"/>
      <name val="Arial"/>
      <family val="2"/>
    </font>
    <font>
      <b/>
      <sz val="11.5"/>
      <name val="Arial"/>
      <family val="2"/>
      <scheme val="minor"/>
    </font>
    <font>
      <sz val="12"/>
      <color theme="0"/>
      <name val="Arial"/>
      <family val="2"/>
      <scheme val="minor"/>
    </font>
    <font>
      <sz val="12"/>
      <color rgb="FF333333"/>
      <name val="Arial"/>
      <family val="2"/>
    </font>
    <font>
      <i/>
      <sz val="12"/>
      <color rgb="FF333333"/>
      <name val="Arial (Brödtext)"/>
    </font>
    <font>
      <b/>
      <sz val="12"/>
      <color rgb="FF333333"/>
      <name val="Arial"/>
      <family val="2"/>
    </font>
    <font>
      <b/>
      <sz val="11"/>
      <color theme="0"/>
      <name val="Arial"/>
      <family val="2"/>
      <scheme val="minor"/>
    </font>
    <font>
      <sz val="12"/>
      <color rgb="FF333333"/>
      <name val="Arial (Brödtext)"/>
    </font>
    <font>
      <b/>
      <sz val="16"/>
      <name val="Century Gothic"/>
      <family val="2"/>
      <scheme val="major"/>
    </font>
    <font>
      <i/>
      <sz val="11"/>
      <color theme="3"/>
      <name val="Arial"/>
      <family val="2"/>
      <scheme val="minor"/>
    </font>
    <font>
      <b/>
      <sz val="16"/>
      <color theme="1"/>
      <name val="Century Gothic"/>
      <family val="2"/>
      <scheme val="major"/>
    </font>
    <font>
      <sz val="14"/>
      <name val="Arial"/>
      <family val="2"/>
    </font>
    <font>
      <b/>
      <sz val="14"/>
      <name val="Century Gothic"/>
      <family val="1"/>
    </font>
    <font>
      <b/>
      <sz val="16"/>
      <name val="Century Gothic"/>
      <family val="1"/>
    </font>
    <font>
      <sz val="12"/>
      <name val="Arial"/>
      <family val="2"/>
    </font>
    <font>
      <b/>
      <sz val="12"/>
      <name val="Arial"/>
      <family val="2"/>
    </font>
    <font>
      <b/>
      <sz val="22"/>
      <name val="Century Gothic"/>
      <family val="1"/>
    </font>
    <font>
      <u/>
      <sz val="12"/>
      <color theme="10"/>
      <name val="Arial"/>
      <family val="2"/>
      <scheme val="minor"/>
    </font>
    <font>
      <i/>
      <sz val="12"/>
      <color theme="1" tint="0.249977111117893"/>
      <name val="Arial"/>
      <family val="2"/>
      <scheme val="minor"/>
    </font>
    <font>
      <sz val="11.5"/>
      <color theme="1"/>
      <name val="Arial"/>
      <family val="2"/>
    </font>
    <font>
      <b/>
      <sz val="50"/>
      <color rgb="FF333333"/>
      <name val="Century Gothic"/>
      <family val="1"/>
    </font>
    <font>
      <i/>
      <sz val="11.5"/>
      <color theme="1" tint="0.249977111117893"/>
      <name val="Arial"/>
      <family val="2"/>
    </font>
    <font>
      <b/>
      <sz val="14"/>
      <color rgb="FF333333"/>
      <name val="Arial"/>
      <family val="2"/>
    </font>
    <font>
      <sz val="11.5"/>
      <color theme="1" tint="0.249977111117893"/>
      <name val="Arial"/>
      <family val="2"/>
    </font>
    <font>
      <sz val="11.5"/>
      <color rgb="FF333333"/>
      <name val="Arial"/>
      <family val="2"/>
    </font>
    <font>
      <b/>
      <sz val="10"/>
      <color rgb="FF333333"/>
      <name val="Arial"/>
      <family val="2"/>
    </font>
    <font>
      <i/>
      <sz val="11.5"/>
      <color rgb="FF333333"/>
      <name val="Arial"/>
      <family val="2"/>
    </font>
    <font>
      <sz val="12"/>
      <name val="Arial"/>
      <family val="2"/>
      <scheme val="minor"/>
    </font>
    <font>
      <sz val="12"/>
      <color theme="4"/>
      <name val="Arial"/>
      <family val="2"/>
      <scheme val="minor"/>
    </font>
    <font>
      <sz val="11"/>
      <color theme="1"/>
      <name val="Arial"/>
      <family val="2"/>
    </font>
    <font>
      <b/>
      <sz val="16"/>
      <color theme="1"/>
      <name val="Century Gothic"/>
      <family val="1"/>
    </font>
    <font>
      <sz val="12"/>
      <color rgb="FF333333"/>
      <name val="Arial"/>
      <family val="1"/>
      <scheme val="minor"/>
    </font>
    <font>
      <sz val="8"/>
      <color rgb="FF333333"/>
      <name val="Arial (Brödtext)"/>
    </font>
    <font>
      <sz val="11"/>
      <color theme="0"/>
      <name val="Arial"/>
      <family val="2"/>
      <scheme val="minor"/>
    </font>
    <font>
      <sz val="10"/>
      <color theme="1"/>
      <name val="Arial"/>
      <family val="2"/>
    </font>
    <font>
      <i/>
      <sz val="12"/>
      <name val="Arial"/>
      <family val="2"/>
    </font>
    <font>
      <b/>
      <i/>
      <sz val="12"/>
      <color theme="1"/>
      <name val="Arial"/>
      <family val="2"/>
      <scheme val="minor"/>
    </font>
    <font>
      <b/>
      <sz val="26"/>
      <color theme="5"/>
      <name val="Century Gothic"/>
      <family val="2"/>
      <scheme val="major"/>
    </font>
    <font>
      <sz val="14"/>
      <color theme="1"/>
      <name val="Arial"/>
      <family val="2"/>
      <scheme val="minor"/>
    </font>
    <font>
      <u/>
      <sz val="18"/>
      <color theme="10"/>
      <name val="Arial"/>
      <family val="2"/>
      <scheme val="minor"/>
    </font>
    <font>
      <b/>
      <sz val="11.5"/>
      <color theme="0"/>
      <name val="Arial"/>
      <family val="2"/>
      <scheme val="minor"/>
    </font>
    <font>
      <b/>
      <sz val="14"/>
      <name val="Century Gothic"/>
      <family val="2"/>
    </font>
    <font>
      <b/>
      <sz val="11"/>
      <color rgb="FFFFFFFF"/>
      <name val="Arial"/>
      <family val="2"/>
    </font>
    <font>
      <b/>
      <sz val="11.5"/>
      <color theme="4"/>
      <name val="Arial"/>
      <family val="2"/>
      <scheme val="minor"/>
    </font>
    <font>
      <sz val="11"/>
      <name val="Arial"/>
      <family val="2"/>
    </font>
    <font>
      <b/>
      <sz val="14"/>
      <color rgb="FF333333"/>
      <name val="Century Gothic"/>
      <family val="2"/>
    </font>
    <font>
      <sz val="11"/>
      <color rgb="FF262626"/>
      <name val="Arial"/>
      <family val="2"/>
    </font>
    <font>
      <b/>
      <sz val="14"/>
      <name val="Century Gothic"/>
      <family val="2"/>
      <scheme val="major"/>
    </font>
    <font>
      <b/>
      <sz val="11.5"/>
      <color rgb="FFFF0000"/>
      <name val="Arial"/>
      <family val="2"/>
      <scheme val="minor"/>
    </font>
    <font>
      <b/>
      <sz val="11"/>
      <color theme="0"/>
      <name val="Arial (Body)"/>
    </font>
    <font>
      <b/>
      <sz val="11"/>
      <color theme="0"/>
      <name val="Arial"/>
      <family val="2"/>
    </font>
    <font>
      <b/>
      <sz val="18"/>
      <color theme="5"/>
      <name val="Century Gothic"/>
      <family val="1"/>
      <scheme val="major"/>
    </font>
    <font>
      <sz val="11"/>
      <color rgb="FFFFFFFF"/>
      <name val="Arial"/>
      <family val="2"/>
    </font>
    <font>
      <sz val="11"/>
      <color theme="5"/>
      <name val="Arial"/>
      <family val="2"/>
    </font>
    <font>
      <sz val="11"/>
      <color theme="0"/>
      <name val="Arial"/>
      <family val="2"/>
    </font>
    <font>
      <b/>
      <sz val="14"/>
      <color rgb="FFFF0000"/>
      <name val="Century Gothic"/>
      <family val="2"/>
      <scheme val="major"/>
    </font>
    <font>
      <b/>
      <sz val="14"/>
      <color rgb="FFFFFF00"/>
      <name val="Century Gothic"/>
      <family val="2"/>
    </font>
    <font>
      <b/>
      <sz val="11"/>
      <name val="Arial"/>
      <family val="2"/>
    </font>
    <font>
      <b/>
      <sz val="18"/>
      <color theme="1"/>
      <name val="Arial"/>
      <family val="2"/>
      <scheme val="minor"/>
    </font>
    <font>
      <b/>
      <sz val="14"/>
      <color theme="1"/>
      <name val="Arial"/>
      <family val="2"/>
      <scheme val="minor"/>
    </font>
    <font>
      <sz val="11"/>
      <color rgb="FF9C5700"/>
      <name val="Arial"/>
      <family val="2"/>
      <scheme val="minor"/>
    </font>
    <font>
      <b/>
      <sz val="20"/>
      <color theme="1"/>
      <name val="Century Gothic"/>
      <family val="2"/>
      <scheme val="major"/>
    </font>
    <font>
      <sz val="12"/>
      <color rgb="FFFF0000"/>
      <name val="Arial"/>
      <family val="2"/>
    </font>
    <font>
      <b/>
      <sz val="12"/>
      <color rgb="FF333333"/>
      <name val="Arial"/>
      <family val="2"/>
      <scheme val="minor"/>
    </font>
    <font>
      <sz val="11"/>
      <color theme="0"/>
      <name val="Calibri"/>
      <family val="2"/>
    </font>
    <font>
      <b/>
      <sz val="10"/>
      <color theme="0"/>
      <name val="Century Gothic"/>
      <family val="2"/>
      <scheme val="major"/>
    </font>
    <font>
      <b/>
      <i/>
      <sz val="11"/>
      <color rgb="FF333333"/>
      <name val="Arial"/>
      <family val="2"/>
    </font>
    <font>
      <sz val="11.5"/>
      <color theme="4" tint="0.39997558519241921"/>
      <name val="Arial"/>
      <family val="2"/>
      <scheme val="minor"/>
    </font>
    <font>
      <sz val="8"/>
      <color theme="1"/>
      <name val="Arial"/>
      <family val="2"/>
      <scheme val="minor"/>
    </font>
    <font>
      <b/>
      <sz val="8"/>
      <color theme="1"/>
      <name val="Arial"/>
      <family val="2"/>
      <scheme val="minor"/>
    </font>
    <font>
      <sz val="10"/>
      <color theme="1"/>
      <name val="Arial Unicode MS"/>
    </font>
    <font>
      <sz val="28"/>
      <color rgb="FF333333"/>
      <name val="Century Gothic"/>
      <family val="1"/>
    </font>
    <font>
      <b/>
      <sz val="8"/>
      <name val="Century Gothic"/>
      <family val="2"/>
      <scheme val="major"/>
    </font>
    <font>
      <b/>
      <sz val="12"/>
      <color theme="0"/>
      <name val="Century Gothic"/>
      <family val="2"/>
      <scheme val="major"/>
    </font>
    <font>
      <b/>
      <i/>
      <sz val="12"/>
      <name val="Arial"/>
      <family val="2"/>
      <scheme val="minor"/>
    </font>
    <font>
      <b/>
      <sz val="19"/>
      <color theme="0"/>
      <name val="Century Gothic"/>
      <family val="2"/>
    </font>
    <font>
      <sz val="11"/>
      <color theme="1"/>
      <name val="Arial (Brödtext)"/>
    </font>
    <font>
      <b/>
      <sz val="14"/>
      <color theme="1"/>
      <name val="Century Gothic"/>
      <family val="2"/>
    </font>
    <font>
      <sz val="8"/>
      <name val="Arial"/>
      <family val="2"/>
      <scheme val="minor"/>
    </font>
    <font>
      <sz val="8"/>
      <color rgb="FF333333"/>
      <name val="Arial"/>
      <family val="2"/>
      <scheme val="minor"/>
    </font>
    <font>
      <sz val="11.5"/>
      <color theme="1"/>
      <name val="Arial (Body)"/>
    </font>
    <font>
      <sz val="72"/>
      <color theme="1"/>
      <name val="Arial"/>
      <family val="2"/>
      <scheme val="minor"/>
    </font>
    <font>
      <sz val="11"/>
      <color rgb="FF000000"/>
      <name val="Arial"/>
      <family val="2"/>
    </font>
    <font>
      <b/>
      <sz val="11.5"/>
      <color rgb="FF000000"/>
      <name val="Arial"/>
      <family val="2"/>
    </font>
    <font>
      <sz val="9"/>
      <color indexed="81"/>
      <name val="Tahoma"/>
      <family val="2"/>
    </font>
    <font>
      <b/>
      <sz val="9"/>
      <color indexed="81"/>
      <name val="Tahoma"/>
      <family val="2"/>
    </font>
    <font>
      <sz val="10"/>
      <color theme="0"/>
      <name val="Arial"/>
      <family val="2"/>
      <scheme val="minor"/>
    </font>
    <font>
      <u/>
      <sz val="11.5"/>
      <color theme="0"/>
      <name val="Arial"/>
      <family val="2"/>
      <scheme val="minor"/>
    </font>
  </fonts>
  <fills count="44">
    <fill>
      <patternFill patternType="none"/>
    </fill>
    <fill>
      <patternFill patternType="gray125"/>
    </fill>
    <fill>
      <patternFill patternType="solid">
        <fgColor rgb="FFC6EFCE"/>
      </patternFill>
    </fill>
    <fill>
      <patternFill patternType="solid">
        <fgColor rgb="FFFFEB9C"/>
      </patternFill>
    </fill>
    <fill>
      <patternFill patternType="solid">
        <fgColor rgb="FFFFCC99"/>
      </patternFill>
    </fill>
    <fill>
      <patternFill patternType="solid">
        <fgColor theme="4" tint="0.59999389629810485"/>
        <bgColor indexed="65"/>
      </patternFill>
    </fill>
    <fill>
      <patternFill patternType="solid">
        <fgColor theme="8" tint="0.59999389629810485"/>
        <bgColor indexed="65"/>
      </patternFill>
    </fill>
    <fill>
      <patternFill patternType="solid">
        <fgColor theme="0"/>
        <bgColor indexed="64"/>
      </patternFill>
    </fill>
    <fill>
      <patternFill patternType="solid">
        <fgColor theme="7" tint="0.59999389629810485"/>
        <bgColor indexed="64"/>
      </patternFill>
    </fill>
    <fill>
      <patternFill patternType="solid">
        <fgColor rgb="FFFFC7CE"/>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0" tint="-4.9989318521683403E-2"/>
        <bgColor indexed="64"/>
      </patternFill>
    </fill>
    <fill>
      <patternFill patternType="solid">
        <fgColor theme="2"/>
        <bgColor indexed="64"/>
      </patternFill>
    </fill>
    <fill>
      <patternFill patternType="solid">
        <fgColor theme="8" tint="0.59999389629810485"/>
        <bgColor indexed="64"/>
      </patternFill>
    </fill>
    <fill>
      <patternFill patternType="solid">
        <fgColor theme="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4"/>
        <bgColor indexed="64"/>
      </patternFill>
    </fill>
    <fill>
      <patternFill patternType="solid">
        <fgColor theme="9" tint="0.59999389629810485"/>
        <bgColor indexed="64"/>
      </patternFill>
    </fill>
    <fill>
      <patternFill patternType="solid">
        <fgColor theme="6"/>
        <bgColor indexed="64"/>
      </patternFill>
    </fill>
    <fill>
      <patternFill patternType="solid">
        <fgColor rgb="FF6F6E67"/>
        <bgColor rgb="FF000000"/>
      </patternFill>
    </fill>
    <fill>
      <patternFill patternType="solid">
        <fgColor rgb="FFD0CECE"/>
        <bgColor rgb="FF000000"/>
      </patternFill>
    </fill>
    <fill>
      <patternFill patternType="solid">
        <fgColor rgb="FFFFFFFF"/>
        <bgColor rgb="FF000000"/>
      </patternFill>
    </fill>
    <fill>
      <patternFill patternType="solid">
        <fgColor rgb="FFE7E6E6"/>
        <bgColor rgb="FF000000"/>
      </patternFill>
    </fill>
    <fill>
      <patternFill patternType="solid">
        <fgColor theme="2"/>
        <bgColor rgb="FF000000"/>
      </patternFill>
    </fill>
    <fill>
      <patternFill patternType="solid">
        <fgColor theme="4" tint="0.79998168889431442"/>
        <bgColor indexed="64"/>
      </patternFill>
    </fill>
    <fill>
      <patternFill patternType="solid">
        <fgColor theme="3" tint="0.59999389629810485"/>
        <bgColor indexed="64"/>
      </patternFill>
    </fill>
    <fill>
      <patternFill patternType="solid">
        <fgColor rgb="FF96D3C3"/>
        <bgColor indexed="64"/>
      </patternFill>
    </fill>
    <fill>
      <patternFill patternType="solid">
        <fgColor rgb="FFBEE6DB"/>
        <bgColor indexed="64"/>
      </patternFill>
    </fill>
    <fill>
      <patternFill patternType="solid">
        <fgColor rgb="FFFFC000"/>
        <bgColor indexed="64"/>
      </patternFill>
    </fill>
    <fill>
      <patternFill patternType="solid">
        <fgColor rgb="FF00B050"/>
        <bgColor indexed="64"/>
      </patternFill>
    </fill>
    <fill>
      <patternFill patternType="solid">
        <fgColor rgb="FF9B5279"/>
        <bgColor indexed="64"/>
      </patternFill>
    </fill>
    <fill>
      <patternFill patternType="solid">
        <fgColor theme="4" tint="0.79998168889431442"/>
        <bgColor theme="4" tint="0.79998168889431442"/>
      </patternFill>
    </fill>
    <fill>
      <patternFill patternType="solid">
        <fgColor rgb="FFE7E6E6"/>
        <bgColor indexed="64"/>
      </patternFill>
    </fill>
    <fill>
      <patternFill patternType="solid">
        <fgColor rgb="FFD0CECE"/>
        <bgColor indexed="64"/>
      </patternFill>
    </fill>
    <fill>
      <patternFill patternType="solid">
        <fgColor theme="2" tint="-0.499984740745262"/>
        <bgColor indexed="64"/>
      </patternFill>
    </fill>
    <fill>
      <patternFill patternType="solid">
        <fgColor rgb="FFFFFF00"/>
        <bgColor indexed="64"/>
      </patternFill>
    </fill>
  </fills>
  <borders count="1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style="thin">
        <color rgb="FF7F7F7F"/>
      </left>
      <right style="thin">
        <color rgb="FF7F7F7F"/>
      </right>
      <top style="thin">
        <color rgb="FF7F7F7F"/>
      </top>
      <bottom/>
      <diagonal/>
    </border>
    <border>
      <left style="thin">
        <color rgb="FF7F7F7F"/>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right/>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style="thin">
        <color theme="4"/>
      </top>
      <bottom style="double">
        <color theme="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rgb="FF7F7F7F"/>
      </left>
      <right/>
      <top style="thin">
        <color indexed="64"/>
      </top>
      <bottom/>
      <diagonal/>
    </border>
    <border>
      <left style="thin">
        <color rgb="FF7F7F7F"/>
      </left>
      <right/>
      <top style="thin">
        <color indexed="64"/>
      </top>
      <bottom style="thin">
        <color indexed="64"/>
      </bottom>
      <diagonal/>
    </border>
    <border>
      <left/>
      <right style="thin">
        <color rgb="FF7F7F7F"/>
      </right>
      <top style="thin">
        <color indexed="64"/>
      </top>
      <bottom style="thin">
        <color rgb="FF7F7F7F"/>
      </bottom>
      <diagonal/>
    </border>
    <border>
      <left/>
      <right style="thin">
        <color rgb="FF7F7F7F"/>
      </right>
      <top style="thin">
        <color indexed="64"/>
      </top>
      <bottom/>
      <diagonal/>
    </border>
    <border>
      <left style="medium">
        <color theme="4"/>
      </left>
      <right style="medium">
        <color theme="4"/>
      </right>
      <top style="medium">
        <color theme="4"/>
      </top>
      <bottom style="medium">
        <color theme="4"/>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style="thin">
        <color theme="4"/>
      </left>
      <right/>
      <top/>
      <bottom/>
      <diagonal/>
    </border>
    <border>
      <left style="medium">
        <color theme="4"/>
      </left>
      <right style="medium">
        <color theme="4"/>
      </right>
      <top style="medium">
        <color theme="4"/>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style="thin">
        <color theme="1"/>
      </right>
      <top style="thin">
        <color theme="1"/>
      </top>
      <bottom style="thin">
        <color theme="1"/>
      </bottom>
      <diagonal/>
    </border>
    <border>
      <left/>
      <right style="medium">
        <color theme="4"/>
      </right>
      <top/>
      <bottom/>
      <diagonal/>
    </border>
    <border>
      <left/>
      <right/>
      <top style="medium">
        <color theme="4"/>
      </top>
      <bottom/>
      <diagonal/>
    </border>
    <border>
      <left/>
      <right style="medium">
        <color theme="4"/>
      </right>
      <top style="medium">
        <color theme="4"/>
      </top>
      <bottom/>
      <diagonal/>
    </border>
    <border>
      <left/>
      <right style="medium">
        <color theme="4"/>
      </right>
      <top/>
      <bottom style="medium">
        <color theme="4"/>
      </bottom>
      <diagonal/>
    </border>
    <border>
      <left style="thin">
        <color theme="1"/>
      </left>
      <right/>
      <top style="thin">
        <color theme="1"/>
      </top>
      <bottom style="thin">
        <color rgb="FF7F7F7F"/>
      </bottom>
      <diagonal/>
    </border>
    <border>
      <left/>
      <right/>
      <top style="thin">
        <color theme="1"/>
      </top>
      <bottom style="thin">
        <color rgb="FF7F7F7F"/>
      </bottom>
      <diagonal/>
    </border>
    <border>
      <left/>
      <right style="thin">
        <color theme="1"/>
      </right>
      <top style="thin">
        <color theme="1"/>
      </top>
      <bottom style="thin">
        <color rgb="FF7F7F7F"/>
      </bottom>
      <diagonal/>
    </border>
    <border>
      <left style="thin">
        <color theme="1"/>
      </left>
      <right style="thin">
        <color rgb="FF7F7F7F"/>
      </right>
      <top style="thin">
        <color rgb="FF7F7F7F"/>
      </top>
      <bottom style="thin">
        <color rgb="FF7F7F7F"/>
      </bottom>
      <diagonal/>
    </border>
    <border>
      <left style="thin">
        <color rgb="FF7F7F7F"/>
      </left>
      <right style="thin">
        <color theme="1"/>
      </right>
      <top style="thin">
        <color rgb="FF7F7F7F"/>
      </top>
      <bottom style="thin">
        <color rgb="FF7F7F7F"/>
      </bottom>
      <diagonal/>
    </border>
    <border>
      <left style="thin">
        <color auto="1"/>
      </left>
      <right style="thin">
        <color theme="1"/>
      </right>
      <top style="thin">
        <color auto="1"/>
      </top>
      <bottom style="thin">
        <color auto="1"/>
      </bottom>
      <diagonal/>
    </border>
    <border>
      <left style="thin">
        <color theme="1"/>
      </left>
      <right style="thin">
        <color rgb="FF7F7F7F"/>
      </right>
      <top style="thin">
        <color rgb="FF7F7F7F"/>
      </top>
      <bottom/>
      <diagonal/>
    </border>
    <border>
      <left style="thin">
        <color rgb="FF7F7F7F"/>
      </left>
      <right style="thin">
        <color theme="1"/>
      </right>
      <top style="thin">
        <color rgb="FF7F7F7F"/>
      </top>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theme="1"/>
      </left>
      <right/>
      <top style="thin">
        <color theme="1"/>
      </top>
      <bottom style="thin">
        <color auto="1"/>
      </bottom>
      <diagonal/>
    </border>
    <border>
      <left/>
      <right style="thin">
        <color theme="1"/>
      </right>
      <top style="thin">
        <color theme="1"/>
      </top>
      <bottom style="thin">
        <color auto="1"/>
      </bottom>
      <diagonal/>
    </border>
    <border>
      <left style="thin">
        <color rgb="FF7F7F7F"/>
      </left>
      <right style="thin">
        <color theme="1"/>
      </right>
      <top/>
      <bottom style="thin">
        <color theme="1"/>
      </bottom>
      <diagonal/>
    </border>
    <border>
      <left style="thin">
        <color theme="9"/>
      </left>
      <right style="thin">
        <color theme="9"/>
      </right>
      <top style="thin">
        <color theme="1"/>
      </top>
      <bottom/>
      <diagonal/>
    </border>
    <border>
      <left style="thin">
        <color theme="9"/>
      </left>
      <right style="thin">
        <color theme="1"/>
      </right>
      <top style="thin">
        <color theme="1"/>
      </top>
      <bottom style="thin">
        <color theme="1"/>
      </bottom>
      <diagonal/>
    </border>
    <border>
      <left style="thin">
        <color theme="1"/>
      </left>
      <right style="thin">
        <color theme="9"/>
      </right>
      <top style="thin">
        <color theme="1"/>
      </top>
      <bottom/>
      <diagonal/>
    </border>
    <border>
      <left style="thin">
        <color rgb="FF7F7F7F"/>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rgb="FF7F7F7F"/>
      </right>
      <top style="thin">
        <color theme="5"/>
      </top>
      <bottom style="thin">
        <color theme="1"/>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rgb="FF333333"/>
      </left>
      <right style="thin">
        <color rgb="FF333333"/>
      </right>
      <top style="thin">
        <color rgb="FF333333"/>
      </top>
      <bottom style="thin">
        <color rgb="FF333333"/>
      </bottom>
      <diagonal/>
    </border>
    <border>
      <left/>
      <right/>
      <top/>
      <bottom style="medium">
        <color theme="4"/>
      </bottom>
      <diagonal/>
    </border>
    <border>
      <left/>
      <right style="thin">
        <color rgb="FF7F7F7F"/>
      </right>
      <top style="thin">
        <color indexed="64"/>
      </top>
      <bottom style="thin">
        <color auto="1"/>
      </bottom>
      <diagonal/>
    </border>
    <border>
      <left/>
      <right/>
      <top/>
      <bottom style="medium">
        <color theme="5"/>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bottom style="thin">
        <color theme="9"/>
      </bottom>
      <diagonal/>
    </border>
    <border>
      <left/>
      <right/>
      <top style="thin">
        <color theme="9"/>
      </top>
      <bottom/>
      <diagonal/>
    </border>
    <border>
      <left style="thin">
        <color theme="9"/>
      </left>
      <right style="thin">
        <color theme="9"/>
      </right>
      <top style="thin">
        <color theme="9"/>
      </top>
      <bottom style="thin">
        <color theme="9"/>
      </bottom>
      <diagonal/>
    </border>
    <border>
      <left/>
      <right/>
      <top style="thin">
        <color theme="9"/>
      </top>
      <bottom style="thin">
        <color theme="9"/>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thin">
        <color rgb="FF333333"/>
      </left>
      <right style="thin">
        <color rgb="FF333333"/>
      </right>
      <top style="thin">
        <color rgb="FF333333"/>
      </top>
      <bottom/>
      <diagonal/>
    </border>
    <border>
      <left style="medium">
        <color rgb="FFCC3300"/>
      </left>
      <right style="medium">
        <color rgb="FFCC3300"/>
      </right>
      <top style="medium">
        <color rgb="FFCC3300"/>
      </top>
      <bottom style="medium">
        <color rgb="FFCC3300"/>
      </bottom>
      <diagonal/>
    </border>
    <border>
      <left style="medium">
        <color rgb="FFCC3300"/>
      </left>
      <right style="medium">
        <color rgb="FFCC3300"/>
      </right>
      <top style="medium">
        <color rgb="FFCC3300"/>
      </top>
      <bottom/>
      <diagonal/>
    </border>
    <border>
      <left style="medium">
        <color rgb="FFCC3300"/>
      </left>
      <right style="medium">
        <color rgb="FFCC3300"/>
      </right>
      <top/>
      <bottom/>
      <diagonal/>
    </border>
    <border>
      <left style="medium">
        <color rgb="FFCC3300"/>
      </left>
      <right style="medium">
        <color rgb="FFCC3300"/>
      </right>
      <top/>
      <bottom style="medium">
        <color rgb="FFCC3300"/>
      </bottom>
      <diagonal/>
    </border>
    <border>
      <left style="thin">
        <color auto="1"/>
      </left>
      <right style="thin">
        <color rgb="FF000000"/>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auto="1"/>
      </top>
      <bottom style="thin">
        <color theme="1"/>
      </bottom>
      <diagonal/>
    </border>
    <border>
      <left/>
      <right/>
      <top style="thin">
        <color auto="1"/>
      </top>
      <bottom style="thin">
        <color theme="1"/>
      </bottom>
      <diagonal/>
    </border>
    <border>
      <left/>
      <right style="thin">
        <color theme="1"/>
      </right>
      <top style="thin">
        <color auto="1"/>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bottom/>
      <diagonal/>
    </border>
    <border>
      <left style="thin">
        <color auto="1"/>
      </left>
      <right/>
      <top style="thin">
        <color auto="1"/>
      </top>
      <bottom style="thin">
        <color theme="1"/>
      </bottom>
      <diagonal/>
    </border>
    <border>
      <left style="thin">
        <color theme="1"/>
      </left>
      <right/>
      <top/>
      <bottom/>
      <diagonal/>
    </border>
    <border>
      <left style="thin">
        <color theme="1"/>
      </left>
      <right/>
      <top style="thin">
        <color indexed="64"/>
      </top>
      <bottom style="thin">
        <color rgb="FF7F7F7F"/>
      </bottom>
      <diagonal/>
    </border>
    <border>
      <left style="medium">
        <color rgb="FFCC0000"/>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style="medium">
        <color rgb="FFCC0000"/>
      </right>
      <top/>
      <bottom style="medium">
        <color rgb="FFCC0000"/>
      </bottom>
      <diagonal/>
    </border>
    <border>
      <left style="thin">
        <color rgb="FFCC0000"/>
      </left>
      <right style="thin">
        <color rgb="FFCC0000"/>
      </right>
      <top style="thin">
        <color rgb="FFCC0000"/>
      </top>
      <bottom/>
      <diagonal/>
    </border>
    <border>
      <left style="thin">
        <color rgb="FFCC0000"/>
      </left>
      <right style="thin">
        <color rgb="FFCC0000"/>
      </right>
      <top/>
      <bottom/>
      <diagonal/>
    </border>
    <border>
      <left style="thin">
        <color rgb="FFCC0000"/>
      </left>
      <right style="thin">
        <color rgb="FFCC0000"/>
      </right>
      <top/>
      <bottom style="thin">
        <color rgb="FFCC0000"/>
      </bottom>
      <diagonal/>
    </border>
    <border>
      <left style="thin">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diagonal/>
    </border>
    <border>
      <left style="thin">
        <color rgb="FFC00000"/>
      </left>
      <right style="thin">
        <color rgb="FFC00000"/>
      </right>
      <top/>
      <bottom style="thin">
        <color rgb="FFC00000"/>
      </bottom>
      <diagonal/>
    </border>
    <border>
      <left/>
      <right/>
      <top style="thin">
        <color rgb="FF7F7F7F"/>
      </top>
      <bottom style="thin">
        <color rgb="FF7F7F7F"/>
      </bottom>
      <diagonal/>
    </border>
    <border>
      <left style="medium">
        <color rgb="FFA3A3A3"/>
      </left>
      <right style="medium">
        <color rgb="FFA3A3A3"/>
      </right>
      <top style="medium">
        <color rgb="FFA3A3A3"/>
      </top>
      <bottom style="medium">
        <color rgb="FFA3A3A3"/>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medium">
        <color rgb="FFC00000"/>
      </left>
      <right style="thin">
        <color rgb="FFC00000"/>
      </right>
      <top style="medium">
        <color rgb="FFC00000"/>
      </top>
      <bottom style="thin">
        <color rgb="FFC00000"/>
      </bottom>
      <diagonal/>
    </border>
    <border>
      <left style="thin">
        <color rgb="FFC00000"/>
      </left>
      <right style="thin">
        <color rgb="FFC00000"/>
      </right>
      <top style="medium">
        <color rgb="FFC00000"/>
      </top>
      <bottom style="thin">
        <color rgb="FFC00000"/>
      </bottom>
      <diagonal/>
    </border>
    <border>
      <left style="thin">
        <color rgb="FFC00000"/>
      </left>
      <right style="medium">
        <color rgb="FFC00000"/>
      </right>
      <top style="medium">
        <color rgb="FFC00000"/>
      </top>
      <bottom style="thin">
        <color rgb="FFC00000"/>
      </bottom>
      <diagonal/>
    </border>
    <border>
      <left style="medium">
        <color rgb="FFC00000"/>
      </left>
      <right style="thin">
        <color rgb="FFC00000"/>
      </right>
      <top style="thin">
        <color rgb="FFC00000"/>
      </top>
      <bottom style="thin">
        <color rgb="FFC00000"/>
      </bottom>
      <diagonal/>
    </border>
    <border>
      <left style="thin">
        <color rgb="FFC00000"/>
      </left>
      <right style="medium">
        <color rgb="FFC00000"/>
      </right>
      <top style="thin">
        <color rgb="FFC00000"/>
      </top>
      <bottom style="thin">
        <color rgb="FFC00000"/>
      </bottom>
      <diagonal/>
    </border>
    <border>
      <left style="medium">
        <color rgb="FFC00000"/>
      </left>
      <right style="thin">
        <color rgb="FFC00000"/>
      </right>
      <top style="thin">
        <color rgb="FFC00000"/>
      </top>
      <bottom style="medium">
        <color rgb="FFC00000"/>
      </bottom>
      <diagonal/>
    </border>
    <border>
      <left style="thin">
        <color rgb="FFC00000"/>
      </left>
      <right style="thin">
        <color rgb="FFC00000"/>
      </right>
      <top style="thin">
        <color rgb="FFC00000"/>
      </top>
      <bottom style="medium">
        <color rgb="FFC00000"/>
      </bottom>
      <diagonal/>
    </border>
    <border>
      <left style="thin">
        <color rgb="FFC00000"/>
      </left>
      <right style="medium">
        <color rgb="FFC00000"/>
      </right>
      <top style="thin">
        <color rgb="FFC00000"/>
      </top>
      <bottom style="medium">
        <color rgb="FFC00000"/>
      </bottom>
      <diagonal/>
    </border>
    <border>
      <left style="medium">
        <color theme="4"/>
      </left>
      <right/>
      <top style="medium">
        <color theme="4"/>
      </top>
      <bottom style="medium">
        <color rgb="FFCC0000"/>
      </bottom>
      <diagonal/>
    </border>
    <border>
      <left/>
      <right style="medium">
        <color theme="4"/>
      </right>
      <top style="medium">
        <color theme="4"/>
      </top>
      <bottom style="medium">
        <color rgb="FFCC0000"/>
      </bottom>
      <diagonal/>
    </border>
  </borders>
  <cellStyleXfs count="53">
    <xf numFmtId="0" fontId="0" fillId="0" borderId="0"/>
    <xf numFmtId="0" fontId="15" fillId="0" borderId="0" applyNumberFormat="0" applyFill="0" applyAlignment="0" applyProtection="0"/>
    <xf numFmtId="0" fontId="16" fillId="0" borderId="0" applyNumberFormat="0" applyFill="0" applyAlignment="0" applyProtection="0"/>
    <xf numFmtId="0" fontId="17" fillId="0" borderId="0" applyNumberFormat="0" applyFill="0" applyAlignment="0" applyProtection="0"/>
    <xf numFmtId="0" fontId="18" fillId="2" borderId="0" applyNumberFormat="0" applyBorder="0" applyAlignment="0" applyProtection="0"/>
    <xf numFmtId="0" fontId="19" fillId="3" borderId="0" applyNumberFormat="0" applyBorder="0" applyAlignment="0" applyProtection="0"/>
    <xf numFmtId="0" fontId="20" fillId="4" borderId="1" applyNumberFormat="0" applyAlignment="0" applyProtection="0"/>
    <xf numFmtId="0" fontId="14" fillId="5" borderId="0" applyNumberFormat="0" applyBorder="0" applyAlignment="0" applyProtection="0"/>
    <xf numFmtId="0" fontId="14" fillId="6" borderId="0" applyNumberFormat="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37"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9" fontId="40" fillId="0" borderId="0" applyFont="0" applyFill="0" applyBorder="0" applyAlignment="0" applyProtection="0"/>
    <xf numFmtId="0" fontId="41" fillId="0" borderId="21" applyNumberFormat="0" applyFill="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1" fillId="17" borderId="0" applyNumberFormat="0" applyBorder="0" applyAlignment="0" applyProtection="0"/>
    <xf numFmtId="0" fontId="45" fillId="0" borderId="0" applyNumberFormat="0" applyFill="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139" fillId="3"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7"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0" borderId="0"/>
    <xf numFmtId="0" fontId="2" fillId="10"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cellStyleXfs>
  <cellXfs count="1273">
    <xf numFmtId="0" fontId="0" fillId="0" borderId="0" xfId="0"/>
    <xf numFmtId="0" fontId="0" fillId="0" borderId="0" xfId="0" applyAlignment="1">
      <alignment wrapText="1"/>
    </xf>
    <xf numFmtId="0" fontId="36" fillId="0" borderId="0" xfId="0" applyFont="1" applyAlignment="1">
      <alignment horizontal="right" wrapText="1"/>
    </xf>
    <xf numFmtId="0" fontId="36" fillId="0" borderId="0" xfId="0" applyFont="1" applyAlignment="1">
      <alignment wrapText="1"/>
    </xf>
    <xf numFmtId="9" fontId="0" fillId="0" borderId="0" xfId="15" applyFont="1" applyAlignment="1">
      <alignment wrapText="1"/>
    </xf>
    <xf numFmtId="9" fontId="40" fillId="0" borderId="0" xfId="15" applyAlignment="1">
      <alignment wrapText="1"/>
    </xf>
    <xf numFmtId="0" fontId="41" fillId="0" borderId="21" xfId="16"/>
    <xf numFmtId="0" fontId="12" fillId="13" borderId="0" xfId="17"/>
    <xf numFmtId="0" fontId="12" fillId="13" borderId="21" xfId="17" applyBorder="1"/>
    <xf numFmtId="0" fontId="12" fillId="14" borderId="0" xfId="18"/>
    <xf numFmtId="0" fontId="12" fillId="14" borderId="21" xfId="18" applyBorder="1"/>
    <xf numFmtId="0" fontId="12" fillId="15" borderId="0" xfId="19"/>
    <xf numFmtId="0" fontId="12" fillId="15" borderId="21" xfId="19" applyBorder="1"/>
    <xf numFmtId="0" fontId="12" fillId="16" borderId="0" xfId="20"/>
    <xf numFmtId="0" fontId="12" fillId="16" borderId="21" xfId="20" applyBorder="1"/>
    <xf numFmtId="0" fontId="13" fillId="10" borderId="0" xfId="12"/>
    <xf numFmtId="0" fontId="13" fillId="10" borderId="21" xfId="12" applyBorder="1"/>
    <xf numFmtId="0" fontId="13" fillId="11" borderId="0" xfId="13"/>
    <xf numFmtId="0" fontId="13" fillId="11" borderId="21" xfId="13" applyBorder="1"/>
    <xf numFmtId="0" fontId="21" fillId="0" borderId="0" xfId="9"/>
    <xf numFmtId="0" fontId="15" fillId="0" borderId="0" xfId="1" applyAlignment="1">
      <alignment vertical="top"/>
    </xf>
    <xf numFmtId="0" fontId="0" fillId="0" borderId="0" xfId="0" applyAlignment="1">
      <alignment horizontal="left" vertical="top"/>
    </xf>
    <xf numFmtId="0" fontId="0" fillId="0" borderId="0" xfId="0" applyAlignment="1">
      <alignment horizontal="left" vertical="top" indent="1"/>
    </xf>
    <xf numFmtId="1" fontId="0" fillId="0" borderId="0" xfId="0" applyNumberFormat="1"/>
    <xf numFmtId="0" fontId="0" fillId="0" borderId="0" xfId="0" applyAlignment="1">
      <alignment horizontal="left" vertical="top" wrapText="1"/>
    </xf>
    <xf numFmtId="1" fontId="0" fillId="0" borderId="0" xfId="0" applyNumberFormat="1" applyAlignment="1">
      <alignment vertical="top"/>
    </xf>
    <xf numFmtId="0" fontId="15" fillId="0" borderId="9" xfId="1" applyBorder="1" applyAlignment="1">
      <alignment horizontal="left" vertical="top" indent="1"/>
    </xf>
    <xf numFmtId="0" fontId="0" fillId="0" borderId="9" xfId="0" applyBorder="1"/>
    <xf numFmtId="0" fontId="0" fillId="0" borderId="0" xfId="0" applyAlignment="1">
      <alignment horizontal="left" indent="1"/>
    </xf>
    <xf numFmtId="0" fontId="0" fillId="0" borderId="0" xfId="0" applyAlignment="1">
      <alignment vertical="top" wrapText="1"/>
    </xf>
    <xf numFmtId="0" fontId="15" fillId="0" borderId="0" xfId="1"/>
    <xf numFmtId="0" fontId="0" fillId="0" borderId="0" xfId="0" applyAlignment="1">
      <alignment vertical="top"/>
    </xf>
    <xf numFmtId="0" fontId="22" fillId="0" borderId="0" xfId="10" applyAlignment="1">
      <alignment vertical="top"/>
    </xf>
    <xf numFmtId="0" fontId="42" fillId="0" borderId="0" xfId="0" applyFont="1" applyAlignment="1">
      <alignment horizontal="left" vertical="top" wrapText="1"/>
    </xf>
    <xf numFmtId="0" fontId="42" fillId="0" borderId="0" xfId="0" applyFont="1"/>
    <xf numFmtId="0" fontId="42" fillId="0" borderId="0" xfId="0" applyFont="1" applyAlignment="1">
      <alignment vertical="top"/>
    </xf>
    <xf numFmtId="0" fontId="22" fillId="0" borderId="0" xfId="10" applyAlignment="1">
      <alignment horizontal="left" vertical="top" wrapText="1"/>
    </xf>
    <xf numFmtId="0" fontId="39" fillId="0" borderId="0" xfId="0" applyFont="1"/>
    <xf numFmtId="0" fontId="0" fillId="7" borderId="0" xfId="0" applyFill="1"/>
    <xf numFmtId="0" fontId="33" fillId="7" borderId="0" xfId="0" applyFont="1" applyFill="1" applyAlignment="1">
      <alignment vertical="center"/>
    </xf>
    <xf numFmtId="0" fontId="32" fillId="7" borderId="0" xfId="0" applyFont="1" applyFill="1" applyAlignment="1">
      <alignment horizontal="left" vertical="center" wrapText="1"/>
    </xf>
    <xf numFmtId="0" fontId="24" fillId="7" borderId="0" xfId="0" applyFont="1" applyFill="1" applyAlignment="1">
      <alignment horizontal="left" vertical="center" wrapText="1"/>
    </xf>
    <xf numFmtId="0" fontId="24" fillId="7" borderId="0" xfId="0" applyFont="1" applyFill="1" applyAlignment="1">
      <alignment vertical="center" wrapText="1"/>
    </xf>
    <xf numFmtId="0" fontId="0" fillId="7" borderId="0" xfId="0" applyFill="1" applyAlignment="1">
      <alignment wrapText="1"/>
    </xf>
    <xf numFmtId="0" fontId="26" fillId="7" borderId="0" xfId="0" applyFont="1" applyFill="1" applyAlignment="1">
      <alignment vertical="center" wrapText="1"/>
    </xf>
    <xf numFmtId="0" fontId="27" fillId="7" borderId="0" xfId="0" applyFont="1" applyFill="1" applyAlignment="1">
      <alignment wrapText="1"/>
    </xf>
    <xf numFmtId="0" fontId="28" fillId="7" borderId="0" xfId="0" applyFont="1" applyFill="1"/>
    <xf numFmtId="0" fontId="29" fillId="7" borderId="0" xfId="0" applyFont="1" applyFill="1" applyAlignment="1">
      <alignment horizontal="left" vertical="center" wrapText="1"/>
    </xf>
    <xf numFmtId="0" fontId="30" fillId="7" borderId="0" xfId="0" applyFont="1" applyFill="1" applyAlignment="1">
      <alignment horizontal="left" vertical="center" wrapText="1"/>
    </xf>
    <xf numFmtId="0" fontId="24" fillId="0" borderId="0" xfId="0" applyFont="1" applyAlignment="1">
      <alignment vertical="center" wrapText="1"/>
    </xf>
    <xf numFmtId="0" fontId="27" fillId="7" borderId="0" xfId="0" applyFont="1" applyFill="1" applyAlignment="1">
      <alignment horizontal="left" vertical="center" wrapText="1"/>
    </xf>
    <xf numFmtId="0" fontId="27" fillId="7" borderId="0" xfId="0" applyFont="1" applyFill="1" applyAlignment="1">
      <alignment vertical="center" wrapText="1"/>
    </xf>
    <xf numFmtId="0" fontId="46" fillId="0" borderId="0" xfId="0" applyFont="1" applyAlignment="1">
      <alignment horizontal="left" vertical="top"/>
    </xf>
    <xf numFmtId="0" fontId="38" fillId="0" borderId="0" xfId="0" applyFont="1" applyAlignment="1">
      <alignment horizontal="left" vertical="top"/>
    </xf>
    <xf numFmtId="0" fontId="43" fillId="0" borderId="0" xfId="0" applyFont="1" applyAlignment="1">
      <alignment horizontal="left" wrapText="1"/>
    </xf>
    <xf numFmtId="0" fontId="42" fillId="7" borderId="0" xfId="0" applyFont="1" applyFill="1" applyAlignment="1">
      <alignment horizontal="left" vertical="top" wrapText="1"/>
    </xf>
    <xf numFmtId="0" fontId="47" fillId="7" borderId="0" xfId="0" applyFont="1" applyFill="1" applyAlignment="1">
      <alignment wrapText="1"/>
    </xf>
    <xf numFmtId="0" fontId="22" fillId="9" borderId="0" xfId="10" applyFill="1" applyAlignment="1">
      <alignment wrapText="1"/>
    </xf>
    <xf numFmtId="0" fontId="12" fillId="18" borderId="0" xfId="18" applyFill="1"/>
    <xf numFmtId="0" fontId="12" fillId="18" borderId="21" xfId="18" applyFill="1" applyBorder="1"/>
    <xf numFmtId="0" fontId="49" fillId="0" borderId="0" xfId="0" applyFont="1"/>
    <xf numFmtId="0" fontId="53" fillId="0" borderId="0" xfId="10" applyFont="1" applyAlignment="1">
      <alignment vertical="top"/>
    </xf>
    <xf numFmtId="0" fontId="53" fillId="0" borderId="0" xfId="10" applyFont="1" applyAlignment="1">
      <alignment horizontal="left" vertical="top" wrapText="1"/>
    </xf>
    <xf numFmtId="0" fontId="49" fillId="0" borderId="0" xfId="0" applyFont="1" applyAlignment="1">
      <alignment vertical="top"/>
    </xf>
    <xf numFmtId="0" fontId="54" fillId="0" borderId="0" xfId="10" applyFont="1" applyAlignment="1">
      <alignment vertical="top"/>
    </xf>
    <xf numFmtId="0" fontId="55" fillId="0" borderId="0" xfId="1" applyFont="1" applyAlignment="1">
      <alignment vertical="top"/>
    </xf>
    <xf numFmtId="0" fontId="61" fillId="0" borderId="0" xfId="0" applyFont="1" applyAlignment="1">
      <alignment horizontal="left" vertical="top"/>
    </xf>
    <xf numFmtId="0" fontId="56" fillId="0" borderId="0" xfId="10" applyFont="1" applyAlignment="1">
      <alignment horizontal="left" vertical="top"/>
    </xf>
    <xf numFmtId="0" fontId="56" fillId="0" borderId="0" xfId="10" applyFont="1" applyAlignment="1">
      <alignment vertical="top"/>
    </xf>
    <xf numFmtId="0" fontId="60" fillId="0" borderId="0" xfId="0" applyFont="1" applyAlignment="1">
      <alignment horizontal="left"/>
    </xf>
    <xf numFmtId="0" fontId="49" fillId="0" borderId="0" xfId="0" applyFont="1" applyAlignment="1">
      <alignment horizontal="left" vertical="top" wrapText="1"/>
    </xf>
    <xf numFmtId="0" fontId="15" fillId="0" borderId="0" xfId="1" applyAlignment="1">
      <alignment horizontal="left" vertical="top" wrapText="1"/>
    </xf>
    <xf numFmtId="0" fontId="56" fillId="0" borderId="0" xfId="10" applyFont="1" applyAlignment="1">
      <alignment horizontal="left"/>
    </xf>
    <xf numFmtId="0" fontId="49" fillId="0" borderId="0" xfId="0" applyFont="1" applyAlignment="1">
      <alignment vertical="top" wrapText="1"/>
    </xf>
    <xf numFmtId="0" fontId="17" fillId="0" borderId="0" xfId="3" applyAlignment="1">
      <alignment vertical="top"/>
    </xf>
    <xf numFmtId="0" fontId="0" fillId="7" borderId="0" xfId="0" applyFill="1" applyAlignment="1">
      <alignment vertical="top"/>
    </xf>
    <xf numFmtId="0" fontId="49" fillId="0" borderId="2" xfId="0" applyFont="1" applyBorder="1" applyAlignment="1">
      <alignment horizontal="center" vertical="center" wrapText="1"/>
    </xf>
    <xf numFmtId="0" fontId="0" fillId="0" borderId="2" xfId="0" applyBorder="1" applyProtection="1">
      <protection locked="0"/>
    </xf>
    <xf numFmtId="0" fontId="62" fillId="0" borderId="0" xfId="0" applyFont="1"/>
    <xf numFmtId="0" fontId="0" fillId="0" borderId="0" xfId="0" applyAlignment="1">
      <alignment vertical="center" wrapText="1"/>
    </xf>
    <xf numFmtId="0" fontId="62" fillId="0" borderId="0" xfId="0" applyFont="1" applyAlignment="1">
      <alignment vertical="center" wrapText="1"/>
    </xf>
    <xf numFmtId="0" fontId="52" fillId="0" borderId="0" xfId="0" applyFont="1" applyAlignment="1">
      <alignment vertical="center" wrapText="1"/>
    </xf>
    <xf numFmtId="0" fontId="23" fillId="0" borderId="0" xfId="0" applyFont="1" applyAlignment="1">
      <alignment vertical="center"/>
    </xf>
    <xf numFmtId="0" fontId="23" fillId="0" borderId="0" xfId="0" applyFont="1" applyAlignment="1">
      <alignment horizontal="left" vertical="center" indent="1"/>
    </xf>
    <xf numFmtId="0" fontId="15" fillId="0" borderId="0" xfId="1" applyAlignment="1">
      <alignment horizontal="left" vertical="top"/>
    </xf>
    <xf numFmtId="0" fontId="58" fillId="0" borderId="15" xfId="9" applyFont="1" applyBorder="1" applyAlignment="1">
      <alignment horizontal="left" vertical="top" indent="1"/>
    </xf>
    <xf numFmtId="0" fontId="0" fillId="0" borderId="0" xfId="0" applyAlignment="1">
      <alignment horizontal="left" vertical="center"/>
    </xf>
    <xf numFmtId="0" fontId="0" fillId="0" borderId="0" xfId="0" applyAlignment="1">
      <alignment vertical="center"/>
    </xf>
    <xf numFmtId="0" fontId="21" fillId="0" borderId="0" xfId="9" applyAlignment="1">
      <alignment vertical="center"/>
    </xf>
    <xf numFmtId="0" fontId="35" fillId="19" borderId="1" xfId="6" applyFont="1" applyFill="1" applyAlignment="1">
      <alignment vertical="top" wrapText="1"/>
    </xf>
    <xf numFmtId="0" fontId="35" fillId="19" borderId="3" xfId="6" applyFont="1" applyFill="1" applyBorder="1" applyAlignment="1">
      <alignment vertical="top" wrapText="1"/>
    </xf>
    <xf numFmtId="0" fontId="23" fillId="21" borderId="0" xfId="0" applyFont="1" applyFill="1" applyAlignment="1">
      <alignment vertical="center"/>
    </xf>
    <xf numFmtId="0" fontId="72" fillId="21" borderId="0" xfId="0" applyFont="1" applyFill="1" applyAlignment="1">
      <alignment vertical="center"/>
    </xf>
    <xf numFmtId="0" fontId="62" fillId="21" borderId="0" xfId="0" applyFont="1" applyFill="1" applyAlignment="1">
      <alignment vertical="top"/>
    </xf>
    <xf numFmtId="0" fontId="62" fillId="21" borderId="0" xfId="0" applyFont="1" applyFill="1" applyAlignment="1">
      <alignment horizontal="left" vertical="top"/>
    </xf>
    <xf numFmtId="0" fontId="31" fillId="21" borderId="0" xfId="1" applyFont="1" applyFill="1" applyAlignment="1">
      <alignment vertical="top"/>
    </xf>
    <xf numFmtId="0" fontId="31" fillId="21" borderId="0" xfId="1" applyFont="1" applyFill="1" applyAlignment="1">
      <alignment horizontal="left" vertical="top" indent="1"/>
    </xf>
    <xf numFmtId="0" fontId="62" fillId="21" borderId="0" xfId="0" applyFont="1" applyFill="1" applyAlignment="1">
      <alignment horizontal="left" vertical="top" indent="1"/>
    </xf>
    <xf numFmtId="0" fontId="62" fillId="21" borderId="0" xfId="0" applyFont="1" applyFill="1" applyAlignment="1">
      <alignment horizontal="left" vertical="top" wrapText="1"/>
    </xf>
    <xf numFmtId="0" fontId="31" fillId="21" borderId="9" xfId="1" applyFont="1" applyFill="1" applyBorder="1" applyAlignment="1">
      <alignment vertical="top"/>
    </xf>
    <xf numFmtId="0" fontId="31" fillId="21" borderId="9" xfId="1" applyFont="1" applyFill="1" applyBorder="1" applyAlignment="1">
      <alignment horizontal="left" vertical="top" indent="1"/>
    </xf>
    <xf numFmtId="0" fontId="74" fillId="0" borderId="0" xfId="0" applyFont="1" applyAlignment="1">
      <alignment horizontal="left" vertical="center"/>
    </xf>
    <xf numFmtId="0" fontId="63" fillId="24" borderId="38" xfId="9" applyFont="1" applyFill="1" applyBorder="1" applyAlignment="1">
      <alignment horizontal="left" vertical="center" indent="1"/>
    </xf>
    <xf numFmtId="0" fontId="75" fillId="21" borderId="0" xfId="0" applyFont="1" applyFill="1" applyAlignment="1">
      <alignment vertical="center"/>
    </xf>
    <xf numFmtId="0" fontId="63" fillId="24" borderId="0" xfId="9" applyFont="1" applyFill="1" applyAlignment="1">
      <alignment horizontal="left" vertical="center" indent="1"/>
    </xf>
    <xf numFmtId="0" fontId="67" fillId="19" borderId="0" xfId="1" applyFont="1" applyFill="1" applyAlignment="1">
      <alignment vertical="center"/>
    </xf>
    <xf numFmtId="0" fontId="50" fillId="0" borderId="0" xfId="0" applyFont="1" applyAlignment="1">
      <alignment horizontal="left" vertical="top"/>
    </xf>
    <xf numFmtId="0" fontId="17" fillId="0" borderId="0" xfId="11" applyFont="1" applyFill="1" applyAlignment="1">
      <alignment horizontal="center" wrapText="1"/>
    </xf>
    <xf numFmtId="0" fontId="72" fillId="0" borderId="0" xfId="0" applyFont="1" applyAlignment="1">
      <alignment vertical="center"/>
    </xf>
    <xf numFmtId="0" fontId="67" fillId="0" borderId="0" xfId="10" applyFont="1" applyAlignment="1">
      <alignment horizontal="left" vertical="center"/>
    </xf>
    <xf numFmtId="0" fontId="55" fillId="0" borderId="0" xfId="1" applyFont="1" applyAlignment="1">
      <alignment horizontal="left" vertical="top" wrapText="1"/>
    </xf>
    <xf numFmtId="0" fontId="58" fillId="0" borderId="0" xfId="9" applyFont="1" applyAlignment="1">
      <alignment horizontal="left" vertical="top" indent="1"/>
    </xf>
    <xf numFmtId="0" fontId="65" fillId="0" borderId="0" xfId="0" applyFont="1" applyAlignment="1">
      <alignment horizontal="left" vertical="center" wrapText="1"/>
    </xf>
    <xf numFmtId="0" fontId="73" fillId="0" borderId="0" xfId="9" applyFont="1" applyAlignment="1">
      <alignment horizontal="left" vertical="center"/>
    </xf>
    <xf numFmtId="0" fontId="31" fillId="0" borderId="0" xfId="1" applyFont="1" applyAlignment="1">
      <alignment vertical="top"/>
    </xf>
    <xf numFmtId="0" fontId="62" fillId="0" borderId="0" xfId="0" applyFont="1" applyAlignment="1">
      <alignment horizontal="left" vertical="top"/>
    </xf>
    <xf numFmtId="0" fontId="62" fillId="0" borderId="0" xfId="0" applyFont="1" applyAlignment="1">
      <alignment horizontal="left" vertical="top" wrapText="1"/>
    </xf>
    <xf numFmtId="0" fontId="31" fillId="0" borderId="0" xfId="1" applyFont="1" applyAlignment="1">
      <alignment horizontal="left" vertical="top"/>
    </xf>
    <xf numFmtId="0" fontId="55" fillId="0" borderId="0" xfId="1" applyFont="1" applyAlignment="1">
      <alignment horizontal="left" vertical="center" wrapText="1"/>
    </xf>
    <xf numFmtId="0" fontId="35" fillId="19" borderId="50" xfId="6" applyFont="1" applyFill="1" applyBorder="1" applyAlignment="1">
      <alignment vertical="top" wrapText="1"/>
    </xf>
    <xf numFmtId="0" fontId="35" fillId="19" borderId="51" xfId="6" applyFont="1" applyFill="1" applyBorder="1" applyAlignment="1">
      <alignment vertical="top" wrapText="1"/>
    </xf>
    <xf numFmtId="0" fontId="67" fillId="0" borderId="0" xfId="1" applyFont="1" applyAlignment="1">
      <alignment vertical="center"/>
    </xf>
    <xf numFmtId="0" fontId="87" fillId="0" borderId="78" xfId="1" applyFont="1" applyBorder="1" applyAlignment="1">
      <alignment vertical="center"/>
    </xf>
    <xf numFmtId="0" fontId="25" fillId="19" borderId="1" xfId="6" applyFont="1" applyFill="1" applyAlignment="1">
      <alignment vertical="top" wrapText="1"/>
    </xf>
    <xf numFmtId="0" fontId="25" fillId="19" borderId="3" xfId="6" applyFont="1" applyFill="1" applyBorder="1" applyAlignment="1">
      <alignment vertical="top" wrapText="1"/>
    </xf>
    <xf numFmtId="0" fontId="11" fillId="0" borderId="0" xfId="21" applyFill="1"/>
    <xf numFmtId="0" fontId="15" fillId="21" borderId="0" xfId="1" applyFill="1" applyAlignment="1">
      <alignment vertical="top" wrapText="1"/>
    </xf>
    <xf numFmtId="0" fontId="91" fillId="7" borderId="0" xfId="0" applyFont="1" applyFill="1" applyAlignment="1">
      <alignment vertical="center" wrapText="1"/>
    </xf>
    <xf numFmtId="0" fontId="93" fillId="7" borderId="0" xfId="0" applyFont="1" applyFill="1" applyAlignment="1">
      <alignment vertical="center" wrapText="1"/>
    </xf>
    <xf numFmtId="0" fontId="93" fillId="7" borderId="0" xfId="0" applyFont="1" applyFill="1" applyAlignment="1">
      <alignment horizontal="left" vertical="center" wrapText="1" indent="1"/>
    </xf>
    <xf numFmtId="0" fontId="95" fillId="7" borderId="0" xfId="0" applyFont="1" applyFill="1" applyAlignment="1">
      <alignment vertical="center" wrapText="1"/>
    </xf>
    <xf numFmtId="0" fontId="89" fillId="0" borderId="0" xfId="0" applyFont="1" applyAlignment="1">
      <alignment horizontal="left" vertical="top"/>
    </xf>
    <xf numFmtId="0" fontId="89" fillId="0" borderId="0" xfId="10" applyFont="1" applyAlignment="1">
      <alignment horizontal="left" vertical="top"/>
    </xf>
    <xf numFmtId="0" fontId="10" fillId="0" borderId="0" xfId="0" applyFont="1"/>
    <xf numFmtId="0" fontId="0" fillId="7" borderId="0" xfId="0" applyFill="1" applyAlignment="1">
      <alignment horizontal="left" vertical="center"/>
    </xf>
    <xf numFmtId="0" fontId="80" fillId="0" borderId="0" xfId="0" applyFont="1"/>
    <xf numFmtId="0" fontId="100" fillId="0" borderId="22" xfId="0" applyFont="1" applyBorder="1" applyAlignment="1">
      <alignment horizontal="left" wrapText="1"/>
    </xf>
    <xf numFmtId="0" fontId="100" fillId="0" borderId="23" xfId="0" applyFont="1" applyBorder="1" applyAlignment="1">
      <alignment horizontal="left" wrapText="1"/>
    </xf>
    <xf numFmtId="0" fontId="98" fillId="0" borderId="24" xfId="0" applyFont="1" applyBorder="1" applyAlignment="1">
      <alignment vertical="top"/>
    </xf>
    <xf numFmtId="0" fontId="102" fillId="0" borderId="25" xfId="0" applyFont="1" applyBorder="1"/>
    <xf numFmtId="0" fontId="102" fillId="0" borderId="0" xfId="0" applyFont="1"/>
    <xf numFmtId="0" fontId="98" fillId="0" borderId="26" xfId="0" applyFont="1" applyBorder="1"/>
    <xf numFmtId="0" fontId="102" fillId="0" borderId="25" xfId="0" applyFont="1" applyBorder="1" applyAlignment="1">
      <alignment horizontal="right" vertical="top"/>
    </xf>
    <xf numFmtId="0" fontId="103" fillId="0" borderId="26" xfId="0" applyFont="1" applyBorder="1" applyAlignment="1">
      <alignment vertical="top" wrapText="1"/>
    </xf>
    <xf numFmtId="0" fontId="103" fillId="0" borderId="0" xfId="0" applyFont="1" applyAlignment="1">
      <alignment horizontal="left" vertical="top" wrapText="1"/>
    </xf>
    <xf numFmtId="0" fontId="104" fillId="0" borderId="26" xfId="3" applyFont="1" applyBorder="1" applyAlignment="1">
      <alignment vertical="top" wrapText="1"/>
    </xf>
    <xf numFmtId="0" fontId="103" fillId="0" borderId="0" xfId="0" applyFont="1"/>
    <xf numFmtId="0" fontId="103" fillId="0" borderId="26" xfId="0" applyFont="1" applyBorder="1"/>
    <xf numFmtId="0" fontId="102" fillId="0" borderId="26" xfId="0" applyFont="1" applyBorder="1" applyAlignment="1">
      <alignment vertical="top" wrapText="1"/>
    </xf>
    <xf numFmtId="0" fontId="102" fillId="0" borderId="26" xfId="0" applyFont="1" applyBorder="1" applyAlignment="1">
      <alignment horizontal="left" vertical="top" wrapText="1"/>
    </xf>
    <xf numFmtId="0" fontId="79" fillId="0" borderId="26" xfId="3" applyFont="1" applyBorder="1" applyAlignment="1">
      <alignment vertical="top" wrapText="1"/>
    </xf>
    <xf numFmtId="0" fontId="102" fillId="0" borderId="25" xfId="0" applyFont="1" applyBorder="1" applyAlignment="1">
      <alignment horizontal="right"/>
    </xf>
    <xf numFmtId="0" fontId="102" fillId="0" borderId="26" xfId="0" applyFont="1" applyBorder="1"/>
    <xf numFmtId="0" fontId="102" fillId="0" borderId="0" xfId="0" applyFont="1" applyAlignment="1">
      <alignment horizontal="left" indent="2"/>
    </xf>
    <xf numFmtId="0" fontId="102" fillId="0" borderId="27" xfId="0" applyFont="1" applyBorder="1" applyAlignment="1">
      <alignment horizontal="right"/>
    </xf>
    <xf numFmtId="0" fontId="102" fillId="0" borderId="28" xfId="0" applyFont="1" applyBorder="1" applyAlignment="1">
      <alignment horizontal="left" indent="2"/>
    </xf>
    <xf numFmtId="0" fontId="102" fillId="0" borderId="29" xfId="0" applyFont="1" applyBorder="1" applyAlignment="1">
      <alignment horizontal="left" indent="2"/>
    </xf>
    <xf numFmtId="0" fontId="50" fillId="0" borderId="0" xfId="0" applyFont="1" applyAlignment="1">
      <alignment horizontal="left" vertical="top" wrapText="1"/>
    </xf>
    <xf numFmtId="0" fontId="50" fillId="0" borderId="0" xfId="0" applyFont="1"/>
    <xf numFmtId="0" fontId="9" fillId="0" borderId="0" xfId="0" applyFont="1"/>
    <xf numFmtId="0" fontId="44" fillId="0" borderId="0" xfId="0" applyFont="1" applyAlignment="1">
      <alignment horizontal="left" wrapText="1"/>
    </xf>
    <xf numFmtId="0" fontId="63" fillId="26" borderId="87" xfId="2" applyFont="1" applyFill="1" applyBorder="1" applyAlignment="1">
      <alignment horizontal="left" vertical="center" wrapText="1"/>
    </xf>
    <xf numFmtId="0" fontId="63" fillId="26" borderId="87" xfId="2" applyFont="1" applyFill="1" applyBorder="1" applyAlignment="1">
      <alignment vertical="center" wrapText="1"/>
    </xf>
    <xf numFmtId="0" fontId="87" fillId="0" borderId="78" xfId="10" applyFont="1" applyBorder="1" applyAlignment="1">
      <alignment vertical="center"/>
    </xf>
    <xf numFmtId="0" fontId="93" fillId="23" borderId="0" xfId="0" applyFont="1" applyFill="1" applyAlignment="1">
      <alignment horizontal="left" vertical="center" wrapText="1" indent="1"/>
    </xf>
    <xf numFmtId="0" fontId="63" fillId="0" borderId="0" xfId="9" applyFont="1" applyAlignment="1">
      <alignment vertical="center" wrapText="1"/>
    </xf>
    <xf numFmtId="0" fontId="35" fillId="20" borderId="2" xfId="4" applyFont="1" applyFill="1" applyBorder="1" applyAlignment="1">
      <alignment vertical="top"/>
    </xf>
    <xf numFmtId="0" fontId="35" fillId="20" borderId="2" xfId="4" applyFont="1" applyFill="1" applyBorder="1" applyAlignment="1">
      <alignment horizontal="left" vertical="top"/>
    </xf>
    <xf numFmtId="0" fontId="35" fillId="8" borderId="2" xfId="5" applyFont="1" applyFill="1" applyBorder="1" applyAlignment="1">
      <alignment horizontal="left" vertical="top"/>
    </xf>
    <xf numFmtId="0" fontId="35" fillId="8" borderId="2" xfId="5" applyFont="1" applyFill="1" applyBorder="1" applyAlignment="1">
      <alignment vertical="top"/>
    </xf>
    <xf numFmtId="0" fontId="68" fillId="0" borderId="2" xfId="0" applyFont="1" applyBorder="1" applyAlignment="1" applyProtection="1">
      <alignment horizontal="left" vertical="center" indent="1"/>
      <protection locked="0"/>
    </xf>
    <xf numFmtId="0" fontId="35" fillId="7" borderId="50" xfId="6" applyFont="1" applyFill="1" applyBorder="1" applyAlignment="1" applyProtection="1">
      <alignment horizontal="center" vertical="center"/>
      <protection locked="0"/>
    </xf>
    <xf numFmtId="0" fontId="35" fillId="7" borderId="51" xfId="6" applyFont="1" applyFill="1" applyBorder="1" applyAlignment="1" applyProtection="1">
      <alignment horizontal="center" vertical="center"/>
      <protection locked="0"/>
    </xf>
    <xf numFmtId="0" fontId="35" fillId="7" borderId="53" xfId="6" applyFont="1" applyFill="1" applyBorder="1" applyAlignment="1" applyProtection="1">
      <alignment horizontal="center" vertical="center"/>
      <protection locked="0"/>
    </xf>
    <xf numFmtId="0" fontId="35" fillId="7" borderId="4" xfId="6" applyFont="1" applyFill="1" applyBorder="1" applyAlignment="1" applyProtection="1">
      <alignment horizontal="center" vertical="center"/>
      <protection locked="0"/>
    </xf>
    <xf numFmtId="0" fontId="35" fillId="7" borderId="64" xfId="6" applyFont="1" applyFill="1" applyBorder="1" applyAlignment="1" applyProtection="1">
      <alignment horizontal="center" vertical="center"/>
      <protection locked="0"/>
    </xf>
    <xf numFmtId="0" fontId="108" fillId="20" borderId="2" xfId="4" applyFont="1" applyFill="1" applyBorder="1" applyAlignment="1">
      <alignment vertical="center"/>
    </xf>
    <xf numFmtId="0" fontId="108" fillId="8" borderId="2" xfId="5" applyFont="1" applyFill="1" applyBorder="1" applyAlignment="1">
      <alignment vertical="center"/>
    </xf>
    <xf numFmtId="0" fontId="34" fillId="0" borderId="0" xfId="0" applyFont="1" applyAlignment="1">
      <alignment vertical="center"/>
    </xf>
    <xf numFmtId="0" fontId="35" fillId="7" borderId="66" xfId="6" applyFont="1" applyFill="1" applyBorder="1" applyAlignment="1" applyProtection="1">
      <alignment horizontal="center" vertical="center"/>
      <protection locked="0"/>
    </xf>
    <xf numFmtId="0" fontId="35" fillId="7" borderId="60" xfId="6" applyFont="1" applyFill="1" applyBorder="1" applyAlignment="1" applyProtection="1">
      <alignment horizontal="center" vertical="center"/>
      <protection locked="0"/>
    </xf>
    <xf numFmtId="0" fontId="34" fillId="0" borderId="0" xfId="0" applyFont="1" applyAlignment="1">
      <alignment horizontal="left" vertical="center"/>
    </xf>
    <xf numFmtId="0" fontId="70" fillId="0" borderId="0" xfId="6" applyFont="1" applyFill="1" applyBorder="1" applyAlignment="1">
      <alignment horizontal="left" vertical="center"/>
    </xf>
    <xf numFmtId="0" fontId="35" fillId="19" borderId="1" xfId="6" applyFont="1" applyFill="1" applyAlignment="1">
      <alignment vertical="center" wrapText="1"/>
    </xf>
    <xf numFmtId="0" fontId="35" fillId="0" borderId="0" xfId="6" applyFont="1" applyFill="1" applyBorder="1" applyAlignment="1">
      <alignment vertical="center" wrapText="1"/>
    </xf>
    <xf numFmtId="0" fontId="80" fillId="0" borderId="0" xfId="0" applyFont="1" applyAlignment="1">
      <alignment vertical="center"/>
    </xf>
    <xf numFmtId="0" fontId="25" fillId="7" borderId="0" xfId="4" applyFont="1" applyFill="1" applyAlignment="1">
      <alignment horizontal="center" vertical="center"/>
    </xf>
    <xf numFmtId="0" fontId="25" fillId="7" borderId="0" xfId="5" applyFont="1" applyFill="1" applyAlignment="1">
      <alignment horizontal="center" vertical="center"/>
    </xf>
    <xf numFmtId="0" fontId="35" fillId="0" borderId="0" xfId="0" applyFont="1" applyAlignment="1">
      <alignment vertical="center"/>
    </xf>
    <xf numFmtId="0" fontId="35" fillId="7" borderId="1" xfId="6" applyFont="1" applyFill="1" applyAlignment="1" applyProtection="1">
      <alignment horizontal="center" vertical="center"/>
      <protection locked="0"/>
    </xf>
    <xf numFmtId="0" fontId="21" fillId="0" borderId="0" xfId="9" applyAlignment="1">
      <alignment horizontal="center" vertical="center"/>
    </xf>
    <xf numFmtId="0" fontId="35" fillId="0" borderId="0" xfId="6" applyFont="1" applyFill="1" applyBorder="1" applyAlignment="1">
      <alignment horizontal="left" vertical="center"/>
    </xf>
    <xf numFmtId="0" fontId="35" fillId="19" borderId="3" xfId="6" applyFont="1" applyFill="1" applyBorder="1" applyAlignment="1">
      <alignment vertical="center" wrapText="1"/>
    </xf>
    <xf numFmtId="0" fontId="25" fillId="0" borderId="0" xfId="6" applyFont="1" applyFill="1" applyBorder="1" applyAlignment="1">
      <alignment horizontal="left" vertical="center"/>
    </xf>
    <xf numFmtId="0" fontId="25" fillId="0" borderId="0" xfId="6" applyFont="1" applyFill="1" applyBorder="1" applyAlignment="1">
      <alignment vertical="center" wrapText="1"/>
    </xf>
    <xf numFmtId="0" fontId="25" fillId="7" borderId="1" xfId="6" applyFont="1" applyFill="1" applyAlignment="1" applyProtection="1">
      <alignment horizontal="center" vertical="center"/>
      <protection locked="0"/>
    </xf>
    <xf numFmtId="0" fontId="56" fillId="0" borderId="0" xfId="10" applyFont="1" applyAlignment="1">
      <alignment horizontal="left" vertical="center"/>
    </xf>
    <xf numFmtId="0" fontId="50" fillId="0" borderId="0" xfId="0" applyFont="1" applyAlignment="1">
      <alignment horizontal="left" vertical="center" wrapText="1"/>
    </xf>
    <xf numFmtId="0" fontId="39" fillId="0" borderId="0" xfId="0" applyFont="1" applyAlignment="1">
      <alignment horizontal="left" vertical="center"/>
    </xf>
    <xf numFmtId="0" fontId="49" fillId="0" borderId="2" xfId="0" applyFont="1" applyBorder="1" applyAlignment="1">
      <alignment horizontal="center" vertical="center"/>
    </xf>
    <xf numFmtId="0" fontId="74" fillId="0" borderId="0" xfId="0" applyFont="1" applyAlignment="1">
      <alignment vertical="center"/>
    </xf>
    <xf numFmtId="0" fontId="60" fillId="0" borderId="0" xfId="0" applyFont="1" applyAlignment="1">
      <alignment horizontal="left" vertical="top"/>
    </xf>
    <xf numFmtId="0" fontId="71" fillId="21" borderId="0" xfId="0" applyFont="1" applyFill="1" applyAlignment="1">
      <alignment horizontal="left" vertical="top"/>
    </xf>
    <xf numFmtId="0" fontId="34" fillId="0" borderId="0" xfId="0" applyFont="1" applyAlignment="1">
      <alignment horizontal="left" vertical="top"/>
    </xf>
    <xf numFmtId="0" fontId="34" fillId="0" borderId="0" xfId="0" applyFont="1" applyAlignment="1">
      <alignment horizontal="left" vertical="top" wrapText="1"/>
    </xf>
    <xf numFmtId="0" fontId="59" fillId="0" borderId="0" xfId="1" applyFont="1" applyAlignment="1">
      <alignment horizontal="left" vertical="top"/>
    </xf>
    <xf numFmtId="0" fontId="48" fillId="0" borderId="0" xfId="1" applyFont="1" applyAlignment="1">
      <alignment horizontal="left" vertical="top"/>
    </xf>
    <xf numFmtId="0" fontId="55" fillId="0" borderId="0" xfId="1" applyFont="1" applyAlignment="1">
      <alignment horizontal="left" vertical="top"/>
    </xf>
    <xf numFmtId="0" fontId="63" fillId="24" borderId="34" xfId="9" applyFont="1" applyFill="1" applyBorder="1" applyAlignment="1">
      <alignment horizontal="left" vertical="center" indent="1"/>
    </xf>
    <xf numFmtId="0" fontId="57" fillId="0" borderId="2" xfId="0" applyFont="1" applyBorder="1" applyAlignment="1">
      <alignment wrapText="1"/>
    </xf>
    <xf numFmtId="0" fontId="57" fillId="0" borderId="2" xfId="0" applyFont="1" applyBorder="1" applyAlignment="1">
      <alignment horizontal="left" wrapText="1"/>
    </xf>
    <xf numFmtId="0" fontId="57" fillId="0" borderId="2" xfId="0" applyFont="1" applyBorder="1" applyAlignment="1">
      <alignment horizontal="center" wrapText="1"/>
    </xf>
    <xf numFmtId="0" fontId="49" fillId="0" borderId="2" xfId="0" applyFont="1" applyBorder="1" applyAlignment="1">
      <alignment horizontal="left" vertical="center" wrapText="1"/>
    </xf>
    <xf numFmtId="0" fontId="36" fillId="0" borderId="0" xfId="0" applyFont="1"/>
    <xf numFmtId="0" fontId="69" fillId="0" borderId="0" xfId="0" applyFont="1" applyAlignment="1">
      <alignment horizontal="left" vertical="top" wrapText="1"/>
    </xf>
    <xf numFmtId="0" fontId="35" fillId="0" borderId="0" xfId="6" applyFont="1" applyFill="1" applyBorder="1" applyAlignment="1">
      <alignment horizontal="center" vertical="center"/>
    </xf>
    <xf numFmtId="0" fontId="25" fillId="0" borderId="0" xfId="6" applyFont="1" applyFill="1" applyBorder="1" applyAlignment="1">
      <alignment horizontal="center" vertical="center"/>
    </xf>
    <xf numFmtId="0" fontId="0" fillId="0" borderId="0" xfId="0" applyAlignment="1">
      <alignment horizontal="center" vertical="center"/>
    </xf>
    <xf numFmtId="0" fontId="81" fillId="0" borderId="0" xfId="0" applyFont="1"/>
    <xf numFmtId="0" fontId="108" fillId="0" borderId="75" xfId="3" applyFont="1" applyBorder="1" applyAlignment="1">
      <alignment horizontal="center" vertical="center" wrapText="1"/>
    </xf>
    <xf numFmtId="0" fontId="62" fillId="0" borderId="0" xfId="0" applyFont="1" applyAlignment="1">
      <alignment vertical="center"/>
    </xf>
    <xf numFmtId="0" fontId="62" fillId="0" borderId="9" xfId="0" applyFont="1" applyBorder="1"/>
    <xf numFmtId="0" fontId="62" fillId="0" borderId="0" xfId="0" applyFont="1" applyAlignment="1">
      <alignment vertical="top"/>
    </xf>
    <xf numFmtId="0" fontId="115" fillId="0" borderId="89" xfId="0" applyFont="1" applyBorder="1" applyAlignment="1" applyProtection="1">
      <alignment horizontal="left" vertical="center" indent="1"/>
      <protection locked="0"/>
    </xf>
    <xf numFmtId="0" fontId="94" fillId="7" borderId="0" xfId="0" applyFont="1" applyFill="1" applyAlignment="1">
      <alignment vertical="center" wrapText="1"/>
    </xf>
    <xf numFmtId="0" fontId="31" fillId="21" borderId="9" xfId="1" applyFont="1" applyFill="1" applyBorder="1" applyAlignment="1">
      <alignment horizontal="left" vertical="top"/>
    </xf>
    <xf numFmtId="0" fontId="50" fillId="0" borderId="0" xfId="0" applyFont="1" applyAlignment="1">
      <alignment horizontal="left" vertical="center" wrapText="1" indent="1"/>
    </xf>
    <xf numFmtId="0" fontId="96" fillId="0" borderId="0" xfId="22" applyFont="1" applyAlignment="1">
      <alignment horizontal="left" vertical="top"/>
    </xf>
    <xf numFmtId="0" fontId="15" fillId="0" borderId="0" xfId="1" applyAlignment="1">
      <alignment horizontal="center" vertical="top"/>
    </xf>
    <xf numFmtId="0" fontId="119" fillId="0" borderId="0" xfId="0" applyFont="1"/>
    <xf numFmtId="0" fontId="0" fillId="0" borderId="0" xfId="0" applyAlignment="1">
      <alignment horizontal="center"/>
    </xf>
    <xf numFmtId="0" fontId="119" fillId="0" borderId="9" xfId="0" applyFont="1" applyBorder="1"/>
    <xf numFmtId="0" fontId="0" fillId="0" borderId="11" xfId="0" applyBorder="1"/>
    <xf numFmtId="0" fontId="0" fillId="0" borderId="11" xfId="0" applyBorder="1" applyAlignment="1">
      <alignment horizontal="center"/>
    </xf>
    <xf numFmtId="0" fontId="15" fillId="0" borderId="11" xfId="1" applyBorder="1" applyAlignment="1">
      <alignment horizontal="left" vertical="top" indent="1"/>
    </xf>
    <xf numFmtId="0" fontId="36" fillId="0" borderId="0" xfId="0" applyFont="1" applyAlignment="1">
      <alignment horizontal="left" indent="1"/>
    </xf>
    <xf numFmtId="0" fontId="63" fillId="24" borderId="90" xfId="9" applyFont="1" applyFill="1" applyBorder="1" applyAlignment="1">
      <alignment horizontal="left" vertical="center" indent="1"/>
    </xf>
    <xf numFmtId="0" fontId="0" fillId="7" borderId="0" xfId="0" applyFill="1" applyAlignment="1">
      <alignment horizontal="left" vertical="top"/>
    </xf>
    <xf numFmtId="0" fontId="82" fillId="7" borderId="0" xfId="0" applyFont="1" applyFill="1" applyAlignment="1">
      <alignment horizontal="left" vertical="center" wrapText="1" indent="1"/>
    </xf>
    <xf numFmtId="0" fontId="69" fillId="7" borderId="0" xfId="0" applyFont="1" applyFill="1" applyAlignment="1">
      <alignment horizontal="left" vertical="top" wrapText="1"/>
    </xf>
    <xf numFmtId="0" fontId="21" fillId="7" borderId="0" xfId="9" applyFill="1" applyAlignment="1">
      <alignment horizontal="left" vertical="top" indent="1"/>
    </xf>
    <xf numFmtId="0" fontId="62" fillId="7" borderId="0" xfId="0" applyFont="1" applyFill="1"/>
    <xf numFmtId="0" fontId="119" fillId="7" borderId="0" xfId="0" applyFont="1" applyFill="1"/>
    <xf numFmtId="0" fontId="62" fillId="19" borderId="0" xfId="0" applyFont="1" applyFill="1" applyAlignment="1">
      <alignment horizontal="center"/>
    </xf>
    <xf numFmtId="0" fontId="62" fillId="19" borderId="0" xfId="0" applyFont="1" applyFill="1" applyAlignment="1">
      <alignment horizontal="center" vertical="top"/>
    </xf>
    <xf numFmtId="0" fontId="62" fillId="7" borderId="0" xfId="0" applyFont="1" applyFill="1" applyAlignment="1">
      <alignment horizontal="center"/>
    </xf>
    <xf numFmtId="0" fontId="62" fillId="7" borderId="0" xfId="0" applyFont="1" applyFill="1" applyAlignment="1">
      <alignment horizontal="center" vertical="top"/>
    </xf>
    <xf numFmtId="0" fontId="119" fillId="7" borderId="0" xfId="0" applyFont="1" applyFill="1" applyAlignment="1">
      <alignment horizontal="center"/>
    </xf>
    <xf numFmtId="0" fontId="119" fillId="0" borderId="0" xfId="0" applyFont="1" applyAlignment="1">
      <alignment vertical="top"/>
    </xf>
    <xf numFmtId="0" fontId="119" fillId="0" borderId="0" xfId="0" applyFont="1" applyAlignment="1">
      <alignment vertical="center"/>
    </xf>
    <xf numFmtId="0" fontId="119" fillId="0" borderId="0" xfId="0" applyFont="1" applyAlignment="1">
      <alignment vertical="center" wrapText="1"/>
    </xf>
    <xf numFmtId="0" fontId="35" fillId="0" borderId="0" xfId="23" applyFont="1" applyFill="1" applyAlignment="1">
      <alignment vertical="center" wrapText="1"/>
    </xf>
    <xf numFmtId="0" fontId="122" fillId="0" borderId="0" xfId="0" applyFont="1" applyAlignment="1">
      <alignment horizontal="left" indent="1"/>
    </xf>
    <xf numFmtId="0" fontId="80" fillId="7" borderId="0" xfId="0" applyFont="1" applyFill="1" applyAlignment="1">
      <alignment vertical="center"/>
    </xf>
    <xf numFmtId="0" fontId="7" fillId="0" borderId="0" xfId="23" applyFill="1" applyAlignment="1">
      <alignment vertical="center" wrapText="1"/>
    </xf>
    <xf numFmtId="0" fontId="7" fillId="0" borderId="0" xfId="26" applyFill="1" applyAlignment="1">
      <alignment horizontal="left" vertical="center" wrapText="1"/>
    </xf>
    <xf numFmtId="0" fontId="25" fillId="0" borderId="0" xfId="25" applyFont="1" applyFill="1" applyAlignment="1">
      <alignment vertical="center"/>
    </xf>
    <xf numFmtId="0" fontId="7" fillId="0" borderId="0" xfId="24" applyFill="1" applyAlignment="1">
      <alignment horizontal="left" vertical="center"/>
    </xf>
    <xf numFmtId="0" fontId="123" fillId="28" borderId="95" xfId="23" applyFont="1" applyFill="1" applyBorder="1" applyAlignment="1">
      <alignment vertical="top" wrapText="1"/>
    </xf>
    <xf numFmtId="0" fontId="125" fillId="29" borderId="1" xfId="6" applyFont="1" applyFill="1" applyAlignment="1" applyProtection="1">
      <alignment horizontal="center" vertical="top"/>
      <protection locked="0"/>
    </xf>
    <xf numFmtId="0" fontId="36" fillId="0" borderId="0" xfId="0" applyFont="1" applyAlignment="1">
      <alignment vertical="center"/>
    </xf>
    <xf numFmtId="0" fontId="127" fillId="0" borderId="0" xfId="0" applyFont="1"/>
    <xf numFmtId="0" fontId="35" fillId="0" borderId="0" xfId="24" applyFont="1" applyFill="1" applyAlignment="1">
      <alignment horizontal="left" vertical="center"/>
    </xf>
    <xf numFmtId="0" fontId="35" fillId="0" borderId="0" xfId="25" applyFont="1" applyFill="1" applyAlignment="1">
      <alignment vertical="center"/>
    </xf>
    <xf numFmtId="0" fontId="85" fillId="26" borderId="2" xfId="24" applyFont="1" applyFill="1" applyBorder="1" applyAlignment="1">
      <alignment vertical="top" wrapText="1"/>
    </xf>
    <xf numFmtId="0" fontId="35" fillId="0" borderId="0" xfId="24" applyFont="1" applyFill="1" applyAlignment="1">
      <alignment vertical="center" wrapText="1"/>
    </xf>
    <xf numFmtId="0" fontId="35" fillId="19" borderId="1" xfId="6" applyFont="1" applyFill="1" applyAlignment="1">
      <alignment horizontal="left" vertical="top" wrapText="1"/>
    </xf>
    <xf numFmtId="0" fontId="35" fillId="7" borderId="1" xfId="6" applyFont="1" applyFill="1" applyAlignment="1" applyProtection="1">
      <alignment horizontal="left" vertical="top"/>
      <protection locked="0"/>
    </xf>
    <xf numFmtId="0" fontId="35" fillId="19" borderId="3" xfId="6" applyFont="1" applyFill="1" applyBorder="1" applyAlignment="1">
      <alignment horizontal="left" vertical="top" wrapText="1"/>
    </xf>
    <xf numFmtId="0" fontId="85" fillId="26" borderId="2" xfId="24" applyFont="1" applyFill="1" applyBorder="1" applyAlignment="1">
      <alignment horizontal="left" vertical="top" wrapText="1"/>
    </xf>
    <xf numFmtId="0" fontId="125" fillId="30" borderId="1" xfId="6" applyFont="1" applyFill="1" applyAlignment="1">
      <alignment vertical="top" wrapText="1"/>
    </xf>
    <xf numFmtId="0" fontId="123" fillId="30" borderId="1" xfId="6" applyFont="1" applyFill="1" applyAlignment="1">
      <alignment vertical="top" wrapText="1"/>
    </xf>
    <xf numFmtId="0" fontId="121" fillId="27" borderId="2" xfId="24" applyFont="1" applyFill="1" applyBorder="1" applyAlignment="1">
      <alignment vertical="top" wrapText="1"/>
    </xf>
    <xf numFmtId="0" fontId="35" fillId="7" borderId="1" xfId="6" applyFont="1" applyFill="1" applyAlignment="1" applyProtection="1">
      <alignment vertical="top"/>
      <protection locked="0"/>
    </xf>
    <xf numFmtId="0" fontId="108" fillId="20" borderId="2" xfId="4" applyFont="1" applyFill="1" applyBorder="1" applyAlignment="1">
      <alignment vertical="top"/>
    </xf>
    <xf numFmtId="0" fontId="108" fillId="8" borderId="2" xfId="5" applyFont="1" applyFill="1" applyBorder="1" applyAlignment="1">
      <alignment vertical="top"/>
    </xf>
    <xf numFmtId="0" fontId="34" fillId="0" borderId="0" xfId="0" applyFont="1" applyAlignment="1">
      <alignment vertical="top"/>
    </xf>
    <xf numFmtId="0" fontId="123" fillId="29" borderId="1" xfId="6" applyFont="1" applyFill="1" applyAlignment="1" applyProtection="1">
      <alignment horizontal="center" vertical="top"/>
      <protection locked="0"/>
    </xf>
    <xf numFmtId="0" fontId="129" fillId="27" borderId="2" xfId="24" applyFont="1" applyFill="1" applyBorder="1" applyAlignment="1">
      <alignment vertical="top" wrapText="1"/>
    </xf>
    <xf numFmtId="0" fontId="36" fillId="7" borderId="0" xfId="0" applyFont="1" applyFill="1" applyAlignment="1">
      <alignment vertical="center"/>
    </xf>
    <xf numFmtId="0" fontId="108" fillId="30" borderId="1" xfId="6" applyFont="1" applyFill="1" applyAlignment="1">
      <alignment vertical="top" wrapText="1"/>
    </xf>
    <xf numFmtId="0" fontId="123" fillId="30" borderId="3" xfId="6" applyFont="1" applyFill="1" applyBorder="1" applyAlignment="1">
      <alignment horizontal="left" vertical="top" wrapText="1"/>
    </xf>
    <xf numFmtId="0" fontId="112" fillId="26" borderId="2" xfId="27" applyFont="1" applyFill="1" applyBorder="1" applyAlignment="1">
      <alignment vertical="top" wrapText="1"/>
    </xf>
    <xf numFmtId="0" fontId="35" fillId="0" borderId="0" xfId="27" applyFont="1" applyFill="1" applyAlignment="1">
      <alignment vertical="center" wrapText="1"/>
    </xf>
    <xf numFmtId="0" fontId="131" fillId="27" borderId="2" xfId="27" applyFont="1" applyFill="1" applyBorder="1" applyAlignment="1">
      <alignment vertical="top" wrapText="1"/>
    </xf>
    <xf numFmtId="0" fontId="126" fillId="0" borderId="0" xfId="1" applyFont="1" applyAlignment="1">
      <alignment horizontal="left" vertical="top"/>
    </xf>
    <xf numFmtId="0" fontId="34" fillId="0" borderId="0" xfId="0" applyFont="1" applyAlignment="1">
      <alignment vertical="center" wrapText="1"/>
    </xf>
    <xf numFmtId="0" fontId="132" fillId="29" borderId="1" xfId="6" applyFont="1" applyFill="1" applyAlignment="1" applyProtection="1">
      <alignment horizontal="center" vertical="center"/>
      <protection locked="0"/>
    </xf>
    <xf numFmtId="0" fontId="133" fillId="27" borderId="2" xfId="27" applyFont="1" applyFill="1" applyBorder="1" applyAlignment="1">
      <alignment vertical="top" wrapText="1"/>
    </xf>
    <xf numFmtId="0" fontId="123" fillId="31" borderId="1" xfId="6" applyFont="1" applyFill="1" applyAlignment="1">
      <alignment vertical="top" wrapText="1"/>
    </xf>
    <xf numFmtId="0" fontId="123" fillId="29" borderId="1" xfId="6" applyFont="1" applyFill="1" applyAlignment="1" applyProtection="1">
      <alignment horizontal="center" vertical="center"/>
      <protection locked="0"/>
    </xf>
    <xf numFmtId="0" fontId="123" fillId="29" borderId="1" xfId="6" applyFont="1" applyFill="1" applyAlignment="1" applyProtection="1">
      <alignment vertical="top"/>
      <protection locked="0"/>
    </xf>
    <xf numFmtId="0" fontId="123" fillId="19" borderId="3" xfId="6" applyFont="1" applyFill="1" applyBorder="1" applyAlignment="1">
      <alignment vertical="top" wrapText="1"/>
    </xf>
    <xf numFmtId="0" fontId="123" fillId="19" borderId="1" xfId="6" applyFont="1" applyFill="1" applyAlignment="1">
      <alignment vertical="top" wrapText="1"/>
    </xf>
    <xf numFmtId="0" fontId="123" fillId="19" borderId="3" xfId="6" applyFont="1" applyFill="1" applyBorder="1" applyAlignment="1">
      <alignment horizontal="left" vertical="top" wrapText="1"/>
    </xf>
    <xf numFmtId="0" fontId="35" fillId="7" borderId="1" xfId="6" applyFont="1" applyFill="1" applyAlignment="1" applyProtection="1">
      <alignment vertical="center"/>
      <protection locked="0"/>
    </xf>
    <xf numFmtId="0" fontId="112" fillId="26" borderId="2" xfId="27" applyFont="1" applyFill="1" applyBorder="1" applyAlignment="1">
      <alignment horizontal="left" vertical="top" wrapText="1"/>
    </xf>
    <xf numFmtId="0" fontId="35" fillId="22" borderId="2" xfId="23" applyFont="1" applyFill="1" applyBorder="1" applyAlignment="1">
      <alignment vertical="top" wrapText="1"/>
    </xf>
    <xf numFmtId="0" fontId="35" fillId="22" borderId="57" xfId="23" applyFont="1" applyFill="1" applyBorder="1" applyAlignment="1">
      <alignment vertical="top" wrapText="1"/>
    </xf>
    <xf numFmtId="0" fontId="85" fillId="26" borderId="17" xfId="24" applyFont="1" applyFill="1" applyBorder="1" applyAlignment="1">
      <alignment vertical="top" wrapText="1"/>
    </xf>
    <xf numFmtId="0" fontId="35" fillId="22" borderId="52" xfId="23" applyFont="1" applyFill="1" applyBorder="1" applyAlignment="1">
      <alignment vertical="top" wrapText="1"/>
    </xf>
    <xf numFmtId="0" fontId="125" fillId="30" borderId="3" xfId="6" applyFont="1" applyFill="1" applyBorder="1" applyAlignment="1">
      <alignment vertical="top" wrapText="1"/>
    </xf>
    <xf numFmtId="0" fontId="39" fillId="0" borderId="0" xfId="0" applyFont="1" applyAlignment="1">
      <alignment vertical="center"/>
    </xf>
    <xf numFmtId="0" fontId="123" fillId="30" borderId="1" xfId="6" applyFont="1" applyFill="1" applyAlignment="1">
      <alignment horizontal="left" vertical="top" wrapText="1"/>
    </xf>
    <xf numFmtId="0" fontId="121" fillId="27" borderId="2" xfId="24" applyFont="1" applyFill="1" applyBorder="1" applyAlignment="1">
      <alignment horizontal="left" vertical="top" wrapText="1"/>
    </xf>
    <xf numFmtId="0" fontId="49" fillId="0" borderId="0" xfId="0" applyFont="1" applyAlignment="1">
      <alignment horizontal="left" vertical="center" wrapText="1" indent="1"/>
    </xf>
    <xf numFmtId="0" fontId="34" fillId="0" borderId="0" xfId="0" applyFont="1" applyAlignment="1">
      <alignment horizontal="left" vertical="top" wrapText="1" indent="1"/>
    </xf>
    <xf numFmtId="0" fontId="49" fillId="0" borderId="0" xfId="0" applyFont="1" applyAlignment="1">
      <alignment horizontal="left" vertical="top" wrapText="1" indent="1"/>
    </xf>
    <xf numFmtId="0" fontId="0" fillId="0" borderId="14"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0" xfId="0" applyAlignment="1">
      <alignment horizontal="left"/>
    </xf>
    <xf numFmtId="0" fontId="15" fillId="0" borderId="0" xfId="0" applyFont="1"/>
    <xf numFmtId="0" fontId="16" fillId="33" borderId="2" xfId="0" applyFont="1" applyFill="1" applyBorder="1" applyAlignment="1">
      <alignment horizontal="left" vertical="center" wrapText="1"/>
    </xf>
    <xf numFmtId="0" fontId="38" fillId="0" borderId="2" xfId="0" applyFont="1" applyBorder="1" applyAlignment="1">
      <alignment horizontal="left" vertical="center" wrapText="1"/>
    </xf>
    <xf numFmtId="0" fontId="36" fillId="19" borderId="2" xfId="0" applyFont="1" applyFill="1" applyBorder="1" applyAlignment="1">
      <alignment horizontal="left" vertical="center" wrapText="1"/>
    </xf>
    <xf numFmtId="0" fontId="0" fillId="19" borderId="2" xfId="0" applyFill="1" applyBorder="1" applyAlignment="1">
      <alignment horizontal="left" vertical="center" wrapText="1"/>
    </xf>
    <xf numFmtId="0" fontId="36" fillId="19" borderId="2" xfId="0" applyFont="1" applyFill="1" applyBorder="1" applyAlignment="1">
      <alignment vertical="center"/>
    </xf>
    <xf numFmtId="0" fontId="0" fillId="19" borderId="2" xfId="0" applyFill="1" applyBorder="1" applyAlignment="1">
      <alignment horizontal="left" vertical="center"/>
    </xf>
    <xf numFmtId="0" fontId="0" fillId="19" borderId="2" xfId="0" applyFill="1" applyBorder="1" applyAlignment="1">
      <alignment vertical="center"/>
    </xf>
    <xf numFmtId="0" fontId="0" fillId="0" borderId="2" xfId="0" applyBorder="1" applyAlignment="1">
      <alignment horizontal="left" vertical="center" wrapText="1"/>
    </xf>
    <xf numFmtId="0" fontId="39" fillId="0" borderId="2" xfId="0" applyFont="1" applyBorder="1" applyAlignment="1">
      <alignment horizontal="left" vertical="center" wrapText="1"/>
    </xf>
    <xf numFmtId="0" fontId="0" fillId="0" borderId="2" xfId="0" applyBorder="1"/>
    <xf numFmtId="0" fontId="0" fillId="0" borderId="2" xfId="0" applyBorder="1" applyAlignment="1">
      <alignment horizontal="left" vertical="center"/>
    </xf>
    <xf numFmtId="0" fontId="0" fillId="0" borderId="2" xfId="0" applyBorder="1" applyAlignment="1">
      <alignment horizontal="left" vertical="top" wrapText="1"/>
    </xf>
    <xf numFmtId="0" fontId="0" fillId="0" borderId="2" xfId="0" applyBorder="1" applyAlignment="1">
      <alignment wrapText="1"/>
    </xf>
    <xf numFmtId="0" fontId="0" fillId="0" borderId="96" xfId="0" applyBorder="1" applyAlignment="1">
      <alignment wrapText="1"/>
    </xf>
    <xf numFmtId="0" fontId="0" fillId="0" borderId="96" xfId="0" applyBorder="1" applyAlignment="1">
      <alignment horizontal="left" vertical="top" wrapText="1"/>
    </xf>
    <xf numFmtId="0" fontId="0" fillId="0" borderId="96" xfId="0" applyBorder="1"/>
    <xf numFmtId="0" fontId="23" fillId="21" borderId="0" xfId="0" applyFont="1" applyFill="1" applyAlignment="1">
      <alignment vertical="top"/>
    </xf>
    <xf numFmtId="0" fontId="0" fillId="19" borderId="0" xfId="0" applyFill="1" applyAlignment="1">
      <alignment vertical="center"/>
    </xf>
    <xf numFmtId="0" fontId="76" fillId="0" borderId="0" xfId="0" applyFont="1" applyAlignment="1">
      <alignment horizontal="left" vertical="center" wrapText="1"/>
    </xf>
    <xf numFmtId="0" fontId="62" fillId="0" borderId="0" xfId="0" applyFont="1" applyAlignment="1">
      <alignment horizontal="left" vertical="top" wrapText="1" indent="1"/>
    </xf>
    <xf numFmtId="0" fontId="77" fillId="0" borderId="0" xfId="0" applyFont="1" applyAlignment="1">
      <alignment horizontal="left" vertical="center" wrapText="1"/>
    </xf>
    <xf numFmtId="0" fontId="8" fillId="0" borderId="0" xfId="0" applyFont="1"/>
    <xf numFmtId="0" fontId="8" fillId="0" borderId="2" xfId="0" applyFont="1" applyBorder="1" applyProtection="1">
      <protection locked="0"/>
    </xf>
    <xf numFmtId="0" fontId="16" fillId="0" borderId="0" xfId="2"/>
    <xf numFmtId="0" fontId="0" fillId="19" borderId="0" xfId="0" applyFill="1"/>
    <xf numFmtId="0" fontId="82" fillId="23" borderId="0" xfId="0" applyFont="1" applyFill="1" applyAlignment="1">
      <alignment horizontal="left" vertical="center" wrapText="1"/>
    </xf>
    <xf numFmtId="0" fontId="82" fillId="23" borderId="0" xfId="0" applyFont="1" applyFill="1" applyAlignment="1">
      <alignment horizontal="left" wrapText="1"/>
    </xf>
    <xf numFmtId="0" fontId="76" fillId="0" borderId="0" xfId="0" applyFont="1" applyAlignment="1">
      <alignment horizontal="left" wrapText="1"/>
    </xf>
    <xf numFmtId="0" fontId="0" fillId="0" borderId="0" xfId="0" applyAlignment="1">
      <alignment horizontal="left" wrapText="1"/>
    </xf>
    <xf numFmtId="0" fontId="78" fillId="0" borderId="0" xfId="0" applyFont="1" applyAlignment="1">
      <alignment horizontal="left" vertical="center" wrapText="1"/>
    </xf>
    <xf numFmtId="0" fontId="0" fillId="0" borderId="78" xfId="0" applyBorder="1"/>
    <xf numFmtId="0" fontId="55" fillId="0" borderId="0" xfId="0" applyFont="1" applyAlignment="1">
      <alignment vertical="top"/>
    </xf>
    <xf numFmtId="0" fontId="55" fillId="0" borderId="0" xfId="0" applyFont="1" applyAlignment="1">
      <alignment horizontal="left" vertical="center"/>
    </xf>
    <xf numFmtId="0" fontId="55" fillId="0" borderId="0" xfId="0" applyFont="1" applyAlignment="1">
      <alignment horizontal="left"/>
    </xf>
    <xf numFmtId="0" fontId="52" fillId="0" borderId="0" xfId="0" applyFont="1" applyAlignment="1">
      <alignment horizontal="left" vertical="center" indent="1"/>
    </xf>
    <xf numFmtId="0" fontId="0" fillId="0" borderId="11" xfId="0" applyBorder="1" applyAlignment="1">
      <alignment vertical="center" wrapText="1"/>
    </xf>
    <xf numFmtId="0" fontId="36" fillId="0" borderId="0" xfId="0" applyFont="1" applyAlignment="1">
      <alignment horizontal="left"/>
    </xf>
    <xf numFmtId="0" fontId="55" fillId="0" borderId="0" xfId="0" applyFont="1" applyAlignment="1">
      <alignment horizontal="left" wrapText="1"/>
    </xf>
    <xf numFmtId="0" fontId="49" fillId="0" borderId="0" xfId="0" applyFont="1" applyAlignment="1">
      <alignment horizontal="left" wrapText="1"/>
    </xf>
    <xf numFmtId="0" fontId="64" fillId="0" borderId="78" xfId="0" applyFont="1" applyBorder="1" applyAlignment="1">
      <alignment vertical="center"/>
    </xf>
    <xf numFmtId="0" fontId="64" fillId="0" borderId="0" xfId="0" applyFont="1" applyAlignment="1">
      <alignment vertical="center"/>
    </xf>
    <xf numFmtId="0" fontId="55" fillId="0" borderId="0" xfId="0" applyFont="1" applyAlignment="1">
      <alignment horizontal="left" vertical="top" wrapText="1"/>
    </xf>
    <xf numFmtId="0" fontId="49" fillId="0" borderId="0" xfId="0" applyFont="1" applyAlignment="1">
      <alignment horizontal="left" vertical="center" indent="1"/>
    </xf>
    <xf numFmtId="0" fontId="34" fillId="0" borderId="78" xfId="0" applyFont="1" applyBorder="1"/>
    <xf numFmtId="0" fontId="55" fillId="0" borderId="0" xfId="0" applyFont="1"/>
    <xf numFmtId="0" fontId="0" fillId="23" borderId="0" xfId="0" applyFill="1" applyAlignment="1">
      <alignment horizontal="left" indent="1"/>
    </xf>
    <xf numFmtId="0" fontId="38" fillId="0" borderId="8" xfId="0" applyFont="1" applyBorder="1" applyAlignment="1">
      <alignment horizontal="center"/>
    </xf>
    <xf numFmtId="0" fontId="38" fillId="0" borderId="0" xfId="0" applyFont="1" applyAlignment="1">
      <alignment horizontal="center" vertical="top"/>
    </xf>
    <xf numFmtId="0" fontId="38" fillId="0" borderId="0" xfId="0" applyFont="1" applyAlignment="1">
      <alignment horizontal="left" vertical="top" wrapText="1"/>
    </xf>
    <xf numFmtId="0" fontId="34" fillId="0" borderId="0" xfId="0" applyFont="1"/>
    <xf numFmtId="0" fontId="38" fillId="0" borderId="0" xfId="0" applyFont="1" applyAlignment="1">
      <alignment horizontal="left" vertical="center" wrapText="1"/>
    </xf>
    <xf numFmtId="0" fontId="60" fillId="0" borderId="0" xfId="0" applyFont="1" applyAlignment="1">
      <alignment horizontal="left" vertical="top" wrapText="1"/>
    </xf>
    <xf numFmtId="0" fontId="107" fillId="0" borderId="0" xfId="0" applyFont="1" applyAlignment="1">
      <alignment horizontal="left" vertical="top" wrapText="1"/>
    </xf>
    <xf numFmtId="0" fontId="16" fillId="0" borderId="0" xfId="2" applyAlignment="1">
      <alignment vertical="top"/>
    </xf>
    <xf numFmtId="0" fontId="66" fillId="0" borderId="85" xfId="0" applyFont="1" applyBorder="1" applyAlignment="1">
      <alignment horizontal="left" vertical="top" wrapText="1" indent="1"/>
    </xf>
    <xf numFmtId="0" fontId="8" fillId="0" borderId="85" xfId="0" applyFont="1" applyBorder="1" applyAlignment="1">
      <alignment vertical="top" wrapText="1"/>
    </xf>
    <xf numFmtId="0" fontId="66" fillId="0" borderId="86" xfId="0" applyFont="1" applyBorder="1" applyAlignment="1">
      <alignment horizontal="left" vertical="top" wrapText="1" indent="1"/>
    </xf>
    <xf numFmtId="0" fontId="8" fillId="0" borderId="86" xfId="0" applyFont="1" applyBorder="1" applyAlignment="1">
      <alignment vertical="top" wrapText="1"/>
    </xf>
    <xf numFmtId="0" fontId="66" fillId="0" borderId="88" xfId="0" applyFont="1" applyBorder="1" applyAlignment="1">
      <alignment horizontal="left" vertical="top" wrapText="1" indent="1"/>
    </xf>
    <xf numFmtId="0" fontId="8" fillId="0" borderId="88" xfId="0" applyFont="1" applyBorder="1" applyAlignment="1">
      <alignment vertical="top" wrapText="1"/>
    </xf>
    <xf numFmtId="0" fontId="41" fillId="19" borderId="2" xfId="31" applyFont="1" applyFill="1" applyBorder="1" applyAlignment="1">
      <alignment vertical="center"/>
    </xf>
    <xf numFmtId="0" fontId="66" fillId="0" borderId="0" xfId="31" applyFont="1" applyFill="1"/>
    <xf numFmtId="0" fontId="8" fillId="0" borderId="2" xfId="0" applyFont="1" applyBorder="1" applyAlignment="1" applyProtection="1">
      <alignment horizontal="left" vertical="center" indent="1"/>
      <protection locked="0"/>
    </xf>
    <xf numFmtId="0" fontId="0" fillId="0" borderId="37" xfId="0" applyBorder="1"/>
    <xf numFmtId="14" fontId="8" fillId="0" borderId="2" xfId="0" applyNumberFormat="1" applyFont="1" applyBorder="1" applyAlignment="1" applyProtection="1">
      <alignment horizontal="left" vertical="center" indent="1"/>
      <protection locked="0"/>
    </xf>
    <xf numFmtId="0" fontId="51" fillId="0" borderId="0" xfId="0" applyFont="1" applyAlignment="1">
      <alignment horizontal="left" vertical="top" wrapText="1"/>
    </xf>
    <xf numFmtId="0" fontId="32" fillId="7" borderId="0" xfId="0" applyFont="1" applyFill="1" applyAlignment="1">
      <alignment horizontal="left" vertical="top"/>
    </xf>
    <xf numFmtId="0" fontId="90" fillId="7" borderId="0" xfId="0" applyFont="1" applyFill="1" applyAlignment="1">
      <alignment horizontal="left" vertical="top"/>
    </xf>
    <xf numFmtId="0" fontId="90" fillId="7" borderId="0" xfId="0" applyFont="1" applyFill="1" applyAlignment="1">
      <alignment horizontal="left" vertical="top" wrapText="1"/>
    </xf>
    <xf numFmtId="0" fontId="93" fillId="7" borderId="0" xfId="0" applyFont="1" applyFill="1" applyAlignment="1">
      <alignment horizontal="left" vertical="top" wrapText="1"/>
    </xf>
    <xf numFmtId="0" fontId="66" fillId="0" borderId="86" xfId="0" applyFont="1" applyBorder="1" applyAlignment="1">
      <alignment horizontal="left" vertical="top" wrapText="1"/>
    </xf>
    <xf numFmtId="0" fontId="66" fillId="0" borderId="86" xfId="0" applyFont="1" applyBorder="1" applyAlignment="1">
      <alignment horizontal="left" vertical="top"/>
    </xf>
    <xf numFmtId="0" fontId="8" fillId="0" borderId="86" xfId="0" applyFont="1" applyBorder="1" applyAlignment="1">
      <alignment vertical="top"/>
    </xf>
    <xf numFmtId="0" fontId="6" fillId="0" borderId="0" xfId="32" applyFill="1" applyAlignment="1">
      <alignment vertical="center" wrapText="1"/>
    </xf>
    <xf numFmtId="0" fontId="6" fillId="0" borderId="0" xfId="35" applyFill="1" applyAlignment="1">
      <alignment horizontal="left" vertical="center" wrapText="1"/>
    </xf>
    <xf numFmtId="0" fontId="25" fillId="0" borderId="0" xfId="34" applyFont="1" applyFill="1" applyAlignment="1">
      <alignment vertical="center"/>
    </xf>
    <xf numFmtId="0" fontId="6" fillId="0" borderId="0" xfId="33" applyFill="1" applyAlignment="1">
      <alignment horizontal="left" vertical="center"/>
    </xf>
    <xf numFmtId="0" fontId="123" fillId="28" borderId="95" xfId="32" applyFont="1" applyFill="1" applyBorder="1" applyAlignment="1">
      <alignment vertical="top" wrapText="1"/>
    </xf>
    <xf numFmtId="0" fontId="35" fillId="0" borderId="0" xfId="33" applyFont="1" applyFill="1" applyAlignment="1">
      <alignment horizontal="left" vertical="center"/>
    </xf>
    <xf numFmtId="0" fontId="35" fillId="0" borderId="0" xfId="34" applyFont="1" applyFill="1" applyAlignment="1">
      <alignment vertical="center"/>
    </xf>
    <xf numFmtId="0" fontId="85" fillId="26" borderId="2" xfId="33" applyFont="1" applyFill="1" applyBorder="1" applyAlignment="1">
      <alignment vertical="top" wrapText="1"/>
    </xf>
    <xf numFmtId="0" fontId="35" fillId="0" borderId="0" xfId="33" applyFont="1" applyFill="1" applyAlignment="1">
      <alignment vertical="center" wrapText="1"/>
    </xf>
    <xf numFmtId="0" fontId="85" fillId="26" borderId="2" xfId="33" applyFont="1" applyFill="1" applyBorder="1" applyAlignment="1">
      <alignment horizontal="left" vertical="top" wrapText="1"/>
    </xf>
    <xf numFmtId="0" fontId="121" fillId="27" borderId="2" xfId="33" applyFont="1" applyFill="1" applyBorder="1" applyAlignment="1">
      <alignment vertical="top" wrapText="1"/>
    </xf>
    <xf numFmtId="0" fontId="129" fillId="27" borderId="2" xfId="33" applyFont="1" applyFill="1" applyBorder="1" applyAlignment="1">
      <alignment vertical="top" wrapText="1"/>
    </xf>
    <xf numFmtId="0" fontId="112" fillId="26" borderId="2" xfId="36" applyFont="1" applyFill="1" applyBorder="1" applyAlignment="1">
      <alignment vertical="top" wrapText="1"/>
    </xf>
    <xf numFmtId="0" fontId="35" fillId="0" borderId="0" xfId="36" applyFont="1" applyFill="1" applyAlignment="1">
      <alignment vertical="center" wrapText="1"/>
    </xf>
    <xf numFmtId="0" fontId="131" fillId="27" borderId="2" xfId="36" applyFont="1" applyFill="1" applyBorder="1" applyAlignment="1">
      <alignment vertical="top" wrapText="1"/>
    </xf>
    <xf numFmtId="0" fontId="133" fillId="27" borderId="2" xfId="36" applyFont="1" applyFill="1" applyBorder="1" applyAlignment="1">
      <alignment vertical="top" wrapText="1"/>
    </xf>
    <xf numFmtId="0" fontId="131" fillId="27" borderId="2" xfId="33" applyFont="1" applyFill="1" applyBorder="1" applyAlignment="1">
      <alignment vertical="top" wrapText="1"/>
    </xf>
    <xf numFmtId="0" fontId="112" fillId="26" borderId="2" xfId="36" applyFont="1" applyFill="1" applyBorder="1" applyAlignment="1">
      <alignment horizontal="left" vertical="top" wrapText="1"/>
    </xf>
    <xf numFmtId="0" fontId="35" fillId="22" borderId="2" xfId="32" applyFont="1" applyFill="1" applyBorder="1" applyAlignment="1">
      <alignment vertical="top" wrapText="1"/>
    </xf>
    <xf numFmtId="0" fontId="62" fillId="0" borderId="0" xfId="0" applyFont="1" applyAlignment="1">
      <alignment horizontal="left" vertical="center" wrapText="1"/>
    </xf>
    <xf numFmtId="0" fontId="62" fillId="0" borderId="0" xfId="0" applyFont="1" applyAlignment="1">
      <alignment horizontal="left" wrapText="1"/>
    </xf>
    <xf numFmtId="0" fontId="119" fillId="0" borderId="0" xfId="0" applyFont="1" applyAlignment="1">
      <alignment horizontal="left" vertical="center" wrapText="1"/>
    </xf>
    <xf numFmtId="0" fontId="119" fillId="0" borderId="0" xfId="0" applyFont="1" applyAlignment="1">
      <alignment horizontal="left" wrapText="1"/>
    </xf>
    <xf numFmtId="0" fontId="62" fillId="0" borderId="0" xfId="0" applyFont="1" applyAlignment="1">
      <alignment horizontal="left"/>
    </xf>
    <xf numFmtId="0" fontId="62" fillId="0" borderId="0" xfId="0" applyFont="1" applyAlignment="1">
      <alignment horizontal="center"/>
    </xf>
    <xf numFmtId="0" fontId="112" fillId="0" borderId="0" xfId="0" applyFont="1" applyAlignment="1">
      <alignment horizontal="left" vertical="top" wrapText="1" indent="1"/>
    </xf>
    <xf numFmtId="0" fontId="143" fillId="0" borderId="0" xfId="0" applyFont="1" applyAlignment="1">
      <alignment horizontal="left" vertical="center" indent="1"/>
    </xf>
    <xf numFmtId="0" fontId="62" fillId="0" borderId="0" xfId="0" applyFont="1" applyAlignment="1">
      <alignment vertical="top" wrapText="1"/>
    </xf>
    <xf numFmtId="0" fontId="85" fillId="0" borderId="0" xfId="9" applyFont="1"/>
    <xf numFmtId="0" fontId="62" fillId="7" borderId="0" xfId="0" applyFont="1" applyFill="1" applyAlignment="1">
      <alignment wrapText="1"/>
    </xf>
    <xf numFmtId="0" fontId="62" fillId="0" borderId="0" xfId="0" applyFont="1" applyAlignment="1">
      <alignment wrapText="1"/>
    </xf>
    <xf numFmtId="0" fontId="144" fillId="0" borderId="0" xfId="3" applyFont="1" applyAlignment="1">
      <alignment vertical="top"/>
    </xf>
    <xf numFmtId="0" fontId="143" fillId="0" borderId="0" xfId="0" applyFont="1" applyAlignment="1">
      <alignment vertical="center"/>
    </xf>
    <xf numFmtId="0" fontId="62" fillId="0" borderId="11" xfId="0" applyFont="1" applyBorder="1"/>
    <xf numFmtId="0" fontId="72" fillId="0" borderId="0" xfId="0" applyFont="1" applyAlignment="1">
      <alignment horizontal="center" vertical="center"/>
    </xf>
    <xf numFmtId="0" fontId="70" fillId="23" borderId="0" xfId="0" applyFont="1" applyFill="1" applyAlignment="1">
      <alignment horizontal="left" vertical="center" wrapText="1" indent="1"/>
    </xf>
    <xf numFmtId="0" fontId="65" fillId="0" borderId="0" xfId="0" applyFont="1" applyAlignment="1">
      <alignment horizontal="center" vertical="center" wrapText="1"/>
    </xf>
    <xf numFmtId="2" fontId="0" fillId="0" borderId="0" xfId="0" applyNumberFormat="1"/>
    <xf numFmtId="0" fontId="0" fillId="0" borderId="15" xfId="0" applyBorder="1"/>
    <xf numFmtId="0" fontId="0" fillId="0" borderId="105" xfId="0" applyBorder="1"/>
    <xf numFmtId="0" fontId="0" fillId="0" borderId="106" xfId="0" applyBorder="1"/>
    <xf numFmtId="0" fontId="36" fillId="0" borderId="106" xfId="0" applyFont="1" applyBorder="1"/>
    <xf numFmtId="0" fontId="0" fillId="0" borderId="107" xfId="0" applyBorder="1"/>
    <xf numFmtId="0" fontId="0" fillId="34" borderId="105" xfId="0" applyFill="1" applyBorder="1"/>
    <xf numFmtId="0" fontId="0" fillId="34" borderId="106" xfId="0" applyFill="1" applyBorder="1"/>
    <xf numFmtId="0" fontId="60" fillId="34" borderId="106" xfId="0" applyFont="1" applyFill="1" applyBorder="1"/>
    <xf numFmtId="0" fontId="60" fillId="34" borderId="107" xfId="0" applyFont="1" applyFill="1" applyBorder="1"/>
    <xf numFmtId="0" fontId="60" fillId="34" borderId="0" xfId="0" applyFont="1" applyFill="1"/>
    <xf numFmtId="0" fontId="0" fillId="33" borderId="15" xfId="0" applyFill="1" applyBorder="1"/>
    <xf numFmtId="0" fontId="36" fillId="0" borderId="0" xfId="0" applyFont="1" applyAlignment="1">
      <alignment horizontal="center"/>
    </xf>
    <xf numFmtId="0" fontId="0" fillId="0" borderId="108" xfId="0" applyBorder="1"/>
    <xf numFmtId="0" fontId="0" fillId="0" borderId="104" xfId="0" applyBorder="1"/>
    <xf numFmtId="0" fontId="0" fillId="0" borderId="109" xfId="0" applyBorder="1"/>
    <xf numFmtId="0" fontId="4" fillId="13" borderId="0" xfId="39"/>
    <xf numFmtId="0" fontId="36" fillId="0" borderId="15" xfId="0" applyFont="1" applyBorder="1"/>
    <xf numFmtId="0" fontId="60" fillId="0" borderId="15" xfId="0" applyFont="1" applyBorder="1"/>
    <xf numFmtId="0" fontId="60" fillId="0" borderId="0" xfId="0" applyFont="1"/>
    <xf numFmtId="0" fontId="34" fillId="0" borderId="15" xfId="0" applyFont="1" applyBorder="1"/>
    <xf numFmtId="0" fontId="80" fillId="0" borderId="15" xfId="0" applyFont="1" applyBorder="1"/>
    <xf numFmtId="0" fontId="80" fillId="0" borderId="13" xfId="0" applyFont="1" applyBorder="1"/>
    <xf numFmtId="0" fontId="80" fillId="0" borderId="8" xfId="0" applyFont="1" applyBorder="1"/>
    <xf numFmtId="0" fontId="122" fillId="0" borderId="13" xfId="0" applyFont="1" applyBorder="1"/>
    <xf numFmtId="0" fontId="122" fillId="0" borderId="8" xfId="0" applyFont="1" applyBorder="1"/>
    <xf numFmtId="0" fontId="146" fillId="0" borderId="0" xfId="0" applyFont="1"/>
    <xf numFmtId="0" fontId="0" fillId="35" borderId="0" xfId="0" applyFill="1"/>
    <xf numFmtId="0" fontId="36" fillId="0" borderId="8" xfId="0" applyFont="1" applyBorder="1"/>
    <xf numFmtId="0" fontId="0" fillId="0" borderId="0" xfId="0" applyAlignment="1">
      <alignment horizontal="center" wrapText="1"/>
    </xf>
    <xf numFmtId="0" fontId="36" fillId="0" borderId="0" xfId="0" applyFont="1" applyAlignment="1">
      <alignment horizontal="center" vertical="center" wrapText="1"/>
    </xf>
    <xf numFmtId="0" fontId="36" fillId="0" borderId="0" xfId="0" applyFont="1" applyAlignment="1">
      <alignment horizontal="left" vertical="top" wrapText="1"/>
    </xf>
    <xf numFmtId="9" fontId="0" fillId="0" borderId="0" xfId="15" applyFont="1" applyAlignment="1">
      <alignment horizontal="left" vertical="top" wrapText="1"/>
    </xf>
    <xf numFmtId="0" fontId="36" fillId="0" borderId="8" xfId="0" applyFont="1" applyBorder="1" applyAlignment="1">
      <alignment horizontal="left"/>
    </xf>
    <xf numFmtId="0" fontId="0" fillId="0" borderId="8" xfId="0" applyBorder="1" applyAlignment="1">
      <alignment horizontal="left"/>
    </xf>
    <xf numFmtId="0" fontId="60" fillId="33" borderId="0" xfId="0" applyFont="1" applyFill="1"/>
    <xf numFmtId="0" fontId="34" fillId="0" borderId="0" xfId="0" applyFont="1" applyAlignment="1">
      <alignment horizontal="center" wrapText="1"/>
    </xf>
    <xf numFmtId="0" fontId="34" fillId="0" borderId="0" xfId="0" applyFont="1" applyAlignment="1">
      <alignment wrapText="1"/>
    </xf>
    <xf numFmtId="0" fontId="34" fillId="0" borderId="0" xfId="0" applyFont="1" applyAlignment="1">
      <alignment horizontal="center" vertical="center" wrapText="1"/>
    </xf>
    <xf numFmtId="0" fontId="147" fillId="0" borderId="0" xfId="0" applyFont="1" applyAlignment="1">
      <alignment horizontal="left" vertical="top"/>
    </xf>
    <xf numFmtId="0" fontId="34" fillId="0" borderId="0" xfId="0" applyFont="1" applyAlignment="1">
      <alignment horizontal="left" wrapText="1"/>
    </xf>
    <xf numFmtId="0" fontId="4" fillId="14" borderId="0" xfId="40"/>
    <xf numFmtId="0" fontId="34" fillId="0" borderId="0" xfId="0" applyFont="1" applyAlignment="1">
      <alignment horizontal="center"/>
    </xf>
    <xf numFmtId="0" fontId="34" fillId="0" borderId="0" xfId="0" applyFont="1" applyAlignment="1">
      <alignment horizontal="left"/>
    </xf>
    <xf numFmtId="0" fontId="4" fillId="15" borderId="0" xfId="41"/>
    <xf numFmtId="0" fontId="4" fillId="16" borderId="0" xfId="42"/>
    <xf numFmtId="0" fontId="0" fillId="36" borderId="0" xfId="0" applyFill="1"/>
    <xf numFmtId="0" fontId="4" fillId="10" borderId="0" xfId="43"/>
    <xf numFmtId="0" fontId="4" fillId="11" borderId="0" xfId="44"/>
    <xf numFmtId="0" fontId="34" fillId="0" borderId="0" xfId="0" applyFont="1" applyAlignment="1">
      <alignment horizontal="right" wrapText="1"/>
    </xf>
    <xf numFmtId="0" fontId="60" fillId="0" borderId="0" xfId="0" applyFont="1" applyAlignment="1">
      <alignment horizontal="center"/>
    </xf>
    <xf numFmtId="0" fontId="80" fillId="0" borderId="0" xfId="0" applyFont="1" applyAlignment="1">
      <alignment horizontal="center"/>
    </xf>
    <xf numFmtId="0" fontId="80" fillId="0" borderId="8" xfId="0" applyFont="1" applyBorder="1" applyAlignment="1">
      <alignment horizontal="left"/>
    </xf>
    <xf numFmtId="0" fontId="34" fillId="0" borderId="8" xfId="0" applyFont="1" applyBorder="1"/>
    <xf numFmtId="0" fontId="122" fillId="0" borderId="0" xfId="0" applyFont="1" applyAlignment="1">
      <alignment horizontal="center"/>
    </xf>
    <xf numFmtId="0" fontId="60" fillId="0" borderId="0" xfId="0" applyFont="1" applyAlignment="1">
      <alignment wrapText="1"/>
    </xf>
    <xf numFmtId="2" fontId="60" fillId="0" borderId="0" xfId="0" applyNumberFormat="1" applyFont="1"/>
    <xf numFmtId="0" fontId="60" fillId="0" borderId="108" xfId="0" applyFont="1" applyBorder="1"/>
    <xf numFmtId="0" fontId="60" fillId="0" borderId="109" xfId="0" applyFont="1" applyBorder="1"/>
    <xf numFmtId="2" fontId="34" fillId="0" borderId="0" xfId="0" applyNumberFormat="1" applyFont="1"/>
    <xf numFmtId="0" fontId="34" fillId="0" borderId="108" xfId="0" applyFont="1" applyBorder="1"/>
    <xf numFmtId="0" fontId="34" fillId="0" borderId="109" xfId="0" applyFont="1" applyBorder="1"/>
    <xf numFmtId="0" fontId="0" fillId="37" borderId="104" xfId="0" applyFill="1" applyBorder="1"/>
    <xf numFmtId="0" fontId="149" fillId="0" borderId="0" xfId="0" applyFont="1"/>
    <xf numFmtId="0" fontId="151" fillId="0" borderId="0" xfId="1" applyFont="1" applyAlignment="1">
      <alignment vertical="top"/>
    </xf>
    <xf numFmtId="0" fontId="55" fillId="0" borderId="0" xfId="1" applyFont="1" applyAlignment="1">
      <alignment vertical="center" wrapText="1"/>
    </xf>
    <xf numFmtId="0" fontId="152" fillId="21" borderId="0" xfId="1" applyFont="1" applyFill="1" applyAlignment="1">
      <alignment horizontal="left" vertical="top" indent="1"/>
    </xf>
    <xf numFmtId="0" fontId="152" fillId="21" borderId="9" xfId="1" applyFont="1" applyFill="1" applyBorder="1" applyAlignment="1">
      <alignment horizontal="left" vertical="top" indent="1"/>
    </xf>
    <xf numFmtId="0" fontId="55" fillId="0" borderId="0" xfId="1" applyFont="1" applyAlignment="1">
      <alignment horizontal="center" vertical="center" wrapText="1"/>
    </xf>
    <xf numFmtId="0" fontId="35" fillId="7" borderId="2" xfId="34" applyFont="1" applyFill="1" applyBorder="1" applyAlignment="1" applyProtection="1">
      <alignment vertical="center"/>
      <protection locked="0"/>
    </xf>
    <xf numFmtId="0" fontId="126" fillId="0" borderId="0" xfId="1" applyFont="1" applyAlignment="1">
      <alignment vertical="top"/>
    </xf>
    <xf numFmtId="0" fontId="45" fillId="0" borderId="0" xfId="22" applyAlignment="1">
      <alignment wrapText="1"/>
    </xf>
    <xf numFmtId="0" fontId="45" fillId="0" borderId="0" xfId="22"/>
    <xf numFmtId="0" fontId="15" fillId="21" borderId="9" xfId="1" applyFill="1" applyBorder="1" applyAlignment="1">
      <alignment horizontal="left" vertical="top" indent="1"/>
    </xf>
    <xf numFmtId="0" fontId="40" fillId="0" borderId="0" xfId="0" applyFont="1" applyAlignment="1">
      <alignment horizontal="left" indent="1"/>
    </xf>
    <xf numFmtId="0" fontId="40" fillId="0" borderId="0" xfId="0" applyFont="1" applyAlignment="1">
      <alignment horizontal="left" vertical="top" indent="1"/>
    </xf>
    <xf numFmtId="0" fontId="54" fillId="0" borderId="0" xfId="10" applyFont="1" applyAlignment="1">
      <alignment horizontal="left" vertical="center"/>
    </xf>
    <xf numFmtId="0" fontId="159" fillId="0" borderId="91" xfId="9" applyFont="1" applyBorder="1" applyAlignment="1">
      <alignment horizontal="left" vertical="top" wrapText="1" indent="1"/>
    </xf>
    <xf numFmtId="0" fontId="159" fillId="0" borderId="0" xfId="9" applyFont="1" applyAlignment="1">
      <alignment horizontal="left" vertical="top" wrapText="1" indent="1"/>
    </xf>
    <xf numFmtId="0" fontId="41" fillId="7" borderId="0" xfId="9" applyFont="1" applyFill="1" applyAlignment="1">
      <alignment horizontal="left" vertical="top" indent="1"/>
    </xf>
    <xf numFmtId="0" fontId="138" fillId="0" borderId="0" xfId="1" applyFont="1" applyAlignment="1">
      <alignment horizontal="left" vertical="top"/>
    </xf>
    <xf numFmtId="0" fontId="40" fillId="0" borderId="0" xfId="0" applyFont="1" applyAlignment="1">
      <alignment horizontal="left" vertical="center"/>
    </xf>
    <xf numFmtId="0" fontId="49" fillId="0" borderId="2" xfId="0" applyFont="1" applyBorder="1" applyAlignment="1">
      <alignment horizontal="left" vertical="center"/>
    </xf>
    <xf numFmtId="0" fontId="35" fillId="7" borderId="2" xfId="25" applyFont="1" applyFill="1" applyBorder="1" applyAlignment="1" applyProtection="1">
      <alignment horizontal="center" vertical="center"/>
      <protection locked="0"/>
    </xf>
    <xf numFmtId="0" fontId="67" fillId="19" borderId="0" xfId="10" applyFont="1" applyFill="1" applyAlignment="1">
      <alignment vertical="center"/>
    </xf>
    <xf numFmtId="0" fontId="108" fillId="40" borderId="133" xfId="0" applyFont="1" applyFill="1" applyBorder="1" applyAlignment="1">
      <alignment vertical="center" wrapText="1"/>
    </xf>
    <xf numFmtId="0" fontId="108" fillId="41" borderId="133" xfId="0" applyFont="1" applyFill="1" applyBorder="1" applyAlignment="1">
      <alignment vertical="center" wrapText="1"/>
    </xf>
    <xf numFmtId="0" fontId="85" fillId="26" borderId="117" xfId="6" applyFont="1" applyFill="1" applyBorder="1" applyAlignment="1">
      <alignment vertical="center" wrapText="1"/>
    </xf>
    <xf numFmtId="0" fontId="85" fillId="26" borderId="0" xfId="6" applyFont="1" applyFill="1" applyBorder="1" applyAlignment="1">
      <alignment vertical="center" wrapText="1"/>
    </xf>
    <xf numFmtId="0" fontId="81" fillId="21" borderId="0" xfId="0" applyFont="1" applyFill="1" applyAlignment="1">
      <alignment horizontal="left" vertical="top" indent="1"/>
    </xf>
    <xf numFmtId="0" fontId="137" fillId="0" borderId="0" xfId="0" applyFont="1"/>
    <xf numFmtId="0" fontId="140" fillId="32" borderId="0" xfId="0" applyFont="1" applyFill="1" applyAlignment="1">
      <alignment horizontal="left"/>
    </xf>
    <xf numFmtId="0" fontId="50" fillId="7" borderId="0" xfId="0" applyFont="1" applyFill="1" applyAlignment="1">
      <alignment horizontal="left" vertical="top" wrapText="1"/>
    </xf>
    <xf numFmtId="0" fontId="138" fillId="0" borderId="0" xfId="0" applyFont="1" applyAlignment="1">
      <alignment horizontal="center" vertical="center"/>
    </xf>
    <xf numFmtId="0" fontId="138" fillId="0" borderId="0" xfId="0" applyFont="1" applyAlignment="1">
      <alignment horizontal="left" vertical="center"/>
    </xf>
    <xf numFmtId="0" fontId="8" fillId="0" borderId="0" xfId="0" applyFont="1" applyAlignment="1">
      <alignment vertical="center"/>
    </xf>
    <xf numFmtId="0" fontId="35" fillId="7" borderId="0" xfId="6" applyFont="1" applyFill="1" applyBorder="1" applyAlignment="1">
      <alignment horizontal="center" vertical="center" wrapText="1"/>
    </xf>
    <xf numFmtId="0" fontId="50" fillId="23" borderId="0" xfId="0" applyFont="1" applyFill="1" applyAlignment="1">
      <alignment vertical="center" wrapText="1"/>
    </xf>
    <xf numFmtId="0" fontId="117" fillId="0" borderId="0" xfId="0" applyFont="1"/>
    <xf numFmtId="0" fontId="35" fillId="7" borderId="0" xfId="6" applyFont="1" applyFill="1" applyBorder="1" applyAlignment="1">
      <alignment horizontal="center" vertical="center"/>
    </xf>
    <xf numFmtId="0" fontId="152" fillId="33" borderId="10" xfId="0" applyFont="1" applyFill="1" applyBorder="1" applyAlignment="1">
      <alignment horizontal="left" vertical="center" wrapText="1"/>
    </xf>
    <xf numFmtId="0" fontId="152" fillId="33" borderId="96" xfId="0" applyFont="1" applyFill="1" applyBorder="1" applyAlignment="1">
      <alignment horizontal="left" vertical="center" wrapText="1"/>
    </xf>
    <xf numFmtId="0" fontId="0" fillId="39" borderId="10" xfId="0" applyFill="1" applyBorder="1"/>
    <xf numFmtId="0" fontId="38" fillId="39" borderId="10" xfId="0" applyFont="1" applyFill="1" applyBorder="1" applyAlignment="1">
      <alignment horizontal="left" vertical="top" wrapText="1"/>
    </xf>
    <xf numFmtId="0" fontId="38" fillId="39" borderId="96" xfId="0" applyFont="1" applyFill="1" applyBorder="1" applyAlignment="1">
      <alignment horizontal="left" vertical="top" wrapText="1"/>
    </xf>
    <xf numFmtId="0" fontId="148" fillId="22" borderId="10" xfId="0" applyFont="1" applyFill="1" applyBorder="1" applyAlignment="1">
      <alignment horizontal="left" vertical="center" wrapText="1"/>
    </xf>
    <xf numFmtId="0" fontId="8" fillId="0" borderId="0" xfId="0" applyFont="1" applyProtection="1">
      <protection locked="0"/>
    </xf>
    <xf numFmtId="0" fontId="0" fillId="0" borderId="10" xfId="0" applyBorder="1" applyAlignment="1" applyProtection="1">
      <alignment horizontal="left" vertical="center" wrapText="1"/>
      <protection locked="0"/>
    </xf>
    <xf numFmtId="0" fontId="8" fillId="0" borderId="10" xfId="0" applyFont="1" applyBorder="1" applyAlignment="1" applyProtection="1">
      <alignment horizontal="left" vertical="center" wrapText="1"/>
      <protection locked="0"/>
    </xf>
    <xf numFmtId="0" fontId="39" fillId="0" borderId="10" xfId="0" applyFont="1" applyBorder="1" applyAlignment="1" applyProtection="1">
      <alignment horizontal="left" vertical="center" wrapText="1"/>
      <protection locked="0"/>
    </xf>
    <xf numFmtId="0" fontId="0" fillId="0" borderId="10" xfId="0" applyBorder="1" applyProtection="1">
      <protection locked="0"/>
    </xf>
    <xf numFmtId="0" fontId="0" fillId="0" borderId="10" xfId="0" applyBorder="1" applyAlignment="1" applyProtection="1">
      <alignment horizontal="left" vertical="center"/>
      <protection locked="0"/>
    </xf>
    <xf numFmtId="0" fontId="0" fillId="0" borderId="96" xfId="0" applyBorder="1" applyAlignment="1" applyProtection="1">
      <alignment horizontal="left" vertical="center"/>
      <protection locked="0"/>
    </xf>
    <xf numFmtId="0" fontId="0" fillId="39" borderId="10" xfId="0" applyFill="1" applyBorder="1" applyAlignment="1" applyProtection="1">
      <alignment horizontal="left" vertical="top" wrapText="1"/>
      <protection locked="0"/>
    </xf>
    <xf numFmtId="0" fontId="8" fillId="39" borderId="10" xfId="0" applyFont="1" applyFill="1" applyBorder="1" applyAlignment="1" applyProtection="1">
      <alignment horizontal="left" vertical="top" wrapText="1"/>
      <protection locked="0"/>
    </xf>
    <xf numFmtId="0" fontId="0" fillId="39" borderId="10" xfId="0" applyFill="1" applyBorder="1" applyAlignment="1" applyProtection="1">
      <alignment horizontal="left" vertical="center" wrapText="1"/>
      <protection locked="0"/>
    </xf>
    <xf numFmtId="0" fontId="39" fillId="39" borderId="10" xfId="0" applyFont="1" applyFill="1" applyBorder="1" applyAlignment="1" applyProtection="1">
      <alignment horizontal="left" vertical="center" wrapText="1"/>
      <protection locked="0"/>
    </xf>
    <xf numFmtId="0" fontId="0" fillId="39" borderId="10" xfId="0" applyFill="1" applyBorder="1" applyProtection="1">
      <protection locked="0"/>
    </xf>
    <xf numFmtId="0" fontId="0" fillId="39" borderId="10" xfId="0" applyFill="1" applyBorder="1" applyAlignment="1" applyProtection="1">
      <alignment horizontal="left" vertical="center"/>
      <protection locked="0"/>
    </xf>
    <xf numFmtId="0" fontId="0" fillId="39" borderId="96" xfId="0" applyFill="1" applyBorder="1" applyAlignment="1" applyProtection="1">
      <alignment horizontal="left" vertical="center"/>
      <protection locked="0"/>
    </xf>
    <xf numFmtId="0" fontId="0" fillId="0" borderId="10" xfId="0" applyBorder="1" applyAlignment="1" applyProtection="1">
      <alignment wrapText="1"/>
      <protection locked="0"/>
    </xf>
    <xf numFmtId="0" fontId="0" fillId="0" borderId="10" xfId="0"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10" xfId="0" applyFont="1" applyBorder="1" applyAlignment="1" applyProtection="1">
      <alignment wrapText="1"/>
      <protection locked="0"/>
    </xf>
    <xf numFmtId="0" fontId="0" fillId="39" borderId="10" xfId="0" applyFill="1" applyBorder="1" applyAlignment="1" applyProtection="1">
      <alignment wrapText="1"/>
      <protection locked="0"/>
    </xf>
    <xf numFmtId="0" fontId="8" fillId="39" borderId="10" xfId="0" applyFont="1" applyFill="1" applyBorder="1" applyAlignment="1" applyProtection="1">
      <alignment wrapText="1"/>
      <protection locked="0"/>
    </xf>
    <xf numFmtId="0" fontId="0" fillId="39" borderId="17" xfId="0" applyFill="1" applyBorder="1" applyAlignment="1" applyProtection="1">
      <alignment wrapText="1"/>
      <protection locked="0"/>
    </xf>
    <xf numFmtId="0" fontId="8" fillId="39" borderId="17" xfId="0" applyFont="1" applyFill="1" applyBorder="1" applyAlignment="1" applyProtection="1">
      <alignment wrapText="1"/>
      <protection locked="0"/>
    </xf>
    <xf numFmtId="0" fontId="0" fillId="39" borderId="17" xfId="0" applyFill="1" applyBorder="1" applyAlignment="1" applyProtection="1">
      <alignment horizontal="left" vertical="center" wrapText="1"/>
      <protection locked="0"/>
    </xf>
    <xf numFmtId="0" fontId="39" fillId="39" borderId="17" xfId="0" applyFont="1" applyFill="1" applyBorder="1" applyAlignment="1" applyProtection="1">
      <alignment horizontal="left" vertical="center" wrapText="1"/>
      <protection locked="0"/>
    </xf>
    <xf numFmtId="0" fontId="0" fillId="39" borderId="17" xfId="0" applyFill="1" applyBorder="1" applyProtection="1">
      <protection locked="0"/>
    </xf>
    <xf numFmtId="0" fontId="0" fillId="39" borderId="17" xfId="0" applyFill="1" applyBorder="1" applyAlignment="1" applyProtection="1">
      <alignment horizontal="left" vertical="center"/>
      <protection locked="0"/>
    </xf>
    <xf numFmtId="0" fontId="0" fillId="39" borderId="2" xfId="0" applyFill="1" applyBorder="1" applyAlignment="1" applyProtection="1">
      <alignment horizontal="left" vertical="center"/>
      <protection locked="0"/>
    </xf>
    <xf numFmtId="0" fontId="67" fillId="19" borderId="0" xfId="10" applyFont="1" applyFill="1" applyAlignment="1">
      <alignment horizontal="left" vertical="center"/>
    </xf>
    <xf numFmtId="0" fontId="0" fillId="19" borderId="0" xfId="0" applyFill="1" applyAlignment="1">
      <alignment horizontal="left" vertical="center"/>
    </xf>
    <xf numFmtId="0" fontId="36" fillId="19" borderId="96" xfId="0" applyFont="1" applyFill="1" applyBorder="1" applyAlignment="1">
      <alignment vertical="center" wrapText="1"/>
    </xf>
    <xf numFmtId="0" fontId="36" fillId="19" borderId="97" xfId="0" applyFont="1" applyFill="1" applyBorder="1" applyAlignment="1">
      <alignment vertical="center" wrapText="1"/>
    </xf>
    <xf numFmtId="0" fontId="36" fillId="19" borderId="20" xfId="0" applyFont="1" applyFill="1" applyBorder="1" applyAlignment="1">
      <alignment vertical="center" wrapText="1"/>
    </xf>
    <xf numFmtId="0" fontId="80" fillId="19" borderId="96" xfId="0" applyFont="1" applyFill="1" applyBorder="1" applyAlignment="1">
      <alignment vertical="center" wrapText="1"/>
    </xf>
    <xf numFmtId="0" fontId="80" fillId="19" borderId="97" xfId="0" applyFont="1" applyFill="1" applyBorder="1" applyAlignment="1">
      <alignment vertical="center" wrapText="1"/>
    </xf>
    <xf numFmtId="0" fontId="80" fillId="19" borderId="20" xfId="0" applyFont="1" applyFill="1" applyBorder="1" applyAlignment="1">
      <alignment vertical="center" wrapText="1"/>
    </xf>
    <xf numFmtId="0" fontId="36" fillId="19" borderId="96" xfId="0" applyFont="1" applyFill="1" applyBorder="1" applyAlignment="1">
      <alignment vertical="center"/>
    </xf>
    <xf numFmtId="0" fontId="36" fillId="19" borderId="97" xfId="0" applyFont="1" applyFill="1" applyBorder="1" applyAlignment="1">
      <alignment vertical="center"/>
    </xf>
    <xf numFmtId="0" fontId="36" fillId="19" borderId="20" xfId="0" applyFont="1" applyFill="1" applyBorder="1" applyAlignment="1">
      <alignment vertical="center"/>
    </xf>
    <xf numFmtId="0" fontId="0" fillId="0" borderId="0" xfId="0" quotePrefix="1"/>
    <xf numFmtId="0" fontId="60" fillId="0" borderId="0" xfId="0" quotePrefix="1" applyFont="1"/>
    <xf numFmtId="0" fontId="36" fillId="0" borderId="0" xfId="0" quotePrefix="1" applyFont="1"/>
    <xf numFmtId="0" fontId="0" fillId="0" borderId="0" xfId="0" applyAlignment="1">
      <alignment horizontal="center"/>
    </xf>
    <xf numFmtId="0" fontId="0" fillId="0" borderId="0" xfId="0" applyAlignment="1">
      <alignment horizontal="left" vertical="top" wrapText="1"/>
    </xf>
    <xf numFmtId="0" fontId="0" fillId="0" borderId="0" xfId="0" applyFont="1"/>
    <xf numFmtId="0" fontId="156" fillId="0" borderId="0" xfId="0" applyFont="1" applyAlignment="1">
      <alignment horizontal="left" vertical="center"/>
    </xf>
    <xf numFmtId="0" fontId="40" fillId="7" borderId="0" xfId="0" applyFont="1" applyFill="1" applyAlignment="1">
      <alignment horizontal="left"/>
    </xf>
    <xf numFmtId="0" fontId="40" fillId="0" borderId="0" xfId="0" applyFont="1" applyAlignment="1">
      <alignment horizontal="left"/>
    </xf>
    <xf numFmtId="0" fontId="62" fillId="0" borderId="0" xfId="0" applyFont="1" applyAlignment="1">
      <alignment horizontal="left" vertical="center"/>
    </xf>
    <xf numFmtId="0" fontId="35" fillId="0" borderId="0" xfId="0" applyFont="1" applyAlignment="1">
      <alignment horizontal="left" vertical="center"/>
    </xf>
    <xf numFmtId="0" fontId="161" fillId="29" borderId="1" xfId="6" applyFont="1" applyFill="1" applyAlignment="1" applyProtection="1">
      <alignment horizontal="center" vertical="center"/>
      <protection locked="0"/>
    </xf>
    <xf numFmtId="0" fontId="127" fillId="0" borderId="0" xfId="0" applyFont="1" applyAlignment="1">
      <alignment horizontal="left"/>
    </xf>
    <xf numFmtId="0" fontId="160" fillId="0" borderId="104" xfId="0" applyFont="1" applyBorder="1" applyAlignment="1" applyProtection="1">
      <alignment horizontal="left"/>
      <protection locked="0"/>
    </xf>
    <xf numFmtId="0" fontId="137" fillId="0" borderId="0" xfId="0" applyFont="1" applyAlignment="1">
      <alignment horizontal="left"/>
    </xf>
    <xf numFmtId="0" fontId="3" fillId="0" borderId="15" xfId="0" applyFont="1" applyBorder="1" applyAlignment="1">
      <alignment horizontal="left" indent="1"/>
    </xf>
    <xf numFmtId="0" fontId="3" fillId="0" borderId="0" xfId="0" applyFont="1" applyAlignment="1">
      <alignment horizontal="left" indent="1"/>
    </xf>
    <xf numFmtId="0" fontId="3" fillId="0" borderId="0" xfId="0" applyFont="1" applyAlignment="1">
      <alignment horizontal="left" vertical="top" wrapText="1"/>
    </xf>
    <xf numFmtId="0" fontId="3" fillId="0" borderId="0" xfId="0" applyFont="1" applyAlignment="1">
      <alignment vertical="top" wrapText="1"/>
    </xf>
    <xf numFmtId="0" fontId="3" fillId="0" borderId="38" xfId="0" applyFont="1" applyBorder="1" applyAlignment="1">
      <alignment horizontal="left" vertical="center" wrapText="1" indent="1"/>
    </xf>
    <xf numFmtId="0" fontId="62" fillId="21" borderId="0" xfId="0" applyFont="1" applyFill="1" applyAlignment="1" applyProtection="1">
      <alignment vertical="top"/>
    </xf>
    <xf numFmtId="0" fontId="62" fillId="21" borderId="0" xfId="0" applyFont="1" applyFill="1" applyAlignment="1" applyProtection="1">
      <alignment horizontal="left" vertical="top"/>
    </xf>
    <xf numFmtId="0" fontId="31" fillId="21" borderId="0" xfId="1" applyFont="1" applyFill="1" applyAlignment="1" applyProtection="1">
      <alignment vertical="top"/>
    </xf>
    <xf numFmtId="0" fontId="31" fillId="0" borderId="0" xfId="1" applyFont="1" applyAlignment="1" applyProtection="1">
      <alignment vertical="top"/>
    </xf>
    <xf numFmtId="0" fontId="31" fillId="21" borderId="0" xfId="1" applyFont="1" applyFill="1" applyAlignment="1" applyProtection="1">
      <alignment horizontal="left" vertical="top" indent="1"/>
    </xf>
    <xf numFmtId="0" fontId="62" fillId="0" borderId="0" xfId="0" applyFont="1" applyProtection="1"/>
    <xf numFmtId="0" fontId="15" fillId="0" borderId="0" xfId="1" applyAlignment="1" applyProtection="1">
      <alignment vertical="top"/>
    </xf>
    <xf numFmtId="0" fontId="0" fillId="0" borderId="0" xfId="0" applyProtection="1"/>
    <xf numFmtId="0" fontId="62" fillId="0" borderId="0" xfId="0" applyFont="1" applyAlignment="1" applyProtection="1">
      <alignment horizontal="left" vertical="top"/>
    </xf>
    <xf numFmtId="0" fontId="62" fillId="21" borderId="0" xfId="0" applyFont="1" applyFill="1" applyAlignment="1" applyProtection="1">
      <alignment horizontal="left" vertical="top" indent="1"/>
    </xf>
    <xf numFmtId="1" fontId="0" fillId="0" borderId="0" xfId="0" applyNumberFormat="1" applyProtection="1"/>
    <xf numFmtId="0" fontId="62" fillId="21" borderId="0" xfId="0" applyFont="1" applyFill="1" applyAlignment="1" applyProtection="1">
      <alignment horizontal="left" vertical="top" wrapText="1"/>
    </xf>
    <xf numFmtId="0" fontId="62" fillId="0" borderId="0" xfId="0" applyFont="1" applyAlignment="1" applyProtection="1">
      <alignment horizontal="left" vertical="top" wrapText="1"/>
    </xf>
    <xf numFmtId="0" fontId="0" fillId="0" borderId="0" xfId="0" applyAlignment="1" applyProtection="1">
      <alignment vertical="top"/>
    </xf>
    <xf numFmtId="1" fontId="0" fillId="0" borderId="0" xfId="0" applyNumberFormat="1" applyAlignment="1" applyProtection="1">
      <alignment vertical="top"/>
    </xf>
    <xf numFmtId="0" fontId="31" fillId="21" borderId="9" xfId="1" applyFont="1" applyFill="1" applyBorder="1" applyAlignment="1" applyProtection="1">
      <alignment vertical="top"/>
    </xf>
    <xf numFmtId="0" fontId="31" fillId="21" borderId="9" xfId="1" applyFont="1" applyFill="1" applyBorder="1" applyAlignment="1" applyProtection="1">
      <alignment horizontal="left" vertical="top"/>
    </xf>
    <xf numFmtId="0" fontId="31" fillId="0" borderId="0" xfId="1" applyFont="1" applyAlignment="1" applyProtection="1">
      <alignment horizontal="left" vertical="top"/>
    </xf>
    <xf numFmtId="0" fontId="31" fillId="21" borderId="9" xfId="1" applyFont="1" applyFill="1" applyBorder="1" applyAlignment="1" applyProtection="1">
      <alignment horizontal="left" vertical="top" indent="1"/>
    </xf>
    <xf numFmtId="0" fontId="62" fillId="0" borderId="9" xfId="0" applyFont="1" applyBorder="1" applyProtection="1"/>
    <xf numFmtId="0" fontId="0" fillId="0" borderId="9" xfId="0" applyBorder="1" applyProtection="1"/>
    <xf numFmtId="0" fontId="15" fillId="0" borderId="9" xfId="1" applyBorder="1" applyAlignment="1" applyProtection="1">
      <alignment horizontal="left" vertical="top" indent="1"/>
    </xf>
    <xf numFmtId="0" fontId="75" fillId="21" borderId="0" xfId="0" applyFont="1" applyFill="1" applyAlignment="1" applyProtection="1">
      <alignment vertical="center"/>
    </xf>
    <xf numFmtId="0" fontId="71" fillId="21" borderId="0" xfId="0" applyFont="1" applyFill="1" applyAlignment="1" applyProtection="1">
      <alignment horizontal="left" vertical="top"/>
    </xf>
    <xf numFmtId="0" fontId="72" fillId="21" borderId="0" xfId="0" applyFont="1" applyFill="1" applyAlignment="1" applyProtection="1">
      <alignment vertical="center"/>
    </xf>
    <xf numFmtId="0" fontId="72" fillId="0" borderId="0" xfId="0" applyFont="1" applyAlignment="1" applyProtection="1">
      <alignment vertical="center"/>
    </xf>
    <xf numFmtId="0" fontId="23" fillId="0" borderId="0" xfId="0" applyFont="1" applyAlignment="1" applyProtection="1">
      <alignment vertical="center"/>
    </xf>
    <xf numFmtId="0" fontId="23" fillId="0" borderId="0" xfId="0" applyFont="1" applyAlignment="1" applyProtection="1">
      <alignment horizontal="left" vertical="center" indent="1"/>
    </xf>
    <xf numFmtId="0" fontId="74" fillId="0" borderId="0" xfId="0" applyFont="1" applyAlignment="1" applyProtection="1">
      <alignment horizontal="left" vertical="center"/>
    </xf>
    <xf numFmtId="0" fontId="0" fillId="0" borderId="0" xfId="0" applyAlignment="1" applyProtection="1">
      <alignment horizontal="left" vertical="center"/>
    </xf>
    <xf numFmtId="0" fontId="62" fillId="0" borderId="0" xfId="0" applyFont="1" applyAlignment="1" applyProtection="1">
      <alignment vertical="center"/>
    </xf>
    <xf numFmtId="0" fontId="0" fillId="0" borderId="0" xfId="0" applyAlignment="1" applyProtection="1">
      <alignment vertical="center"/>
    </xf>
    <xf numFmtId="0" fontId="21" fillId="0" borderId="0" xfId="9" applyAlignment="1" applyProtection="1">
      <alignment vertical="center"/>
    </xf>
    <xf numFmtId="0" fontId="60" fillId="0" borderId="0" xfId="0" applyFont="1" applyAlignment="1" applyProtection="1">
      <alignment horizontal="left" vertical="top"/>
    </xf>
    <xf numFmtId="0" fontId="60" fillId="0" borderId="0" xfId="0" applyFont="1" applyAlignment="1" applyProtection="1">
      <alignment horizontal="left"/>
    </xf>
    <xf numFmtId="0" fontId="0" fillId="0" borderId="0" xfId="0" applyAlignment="1" applyProtection="1">
      <alignment horizontal="left" indent="1"/>
    </xf>
    <xf numFmtId="0" fontId="21" fillId="0" borderId="0" xfId="9" applyProtection="1"/>
    <xf numFmtId="0" fontId="69" fillId="0" borderId="0" xfId="0" applyFont="1" applyAlignment="1" applyProtection="1">
      <alignment horizontal="left" vertical="top" wrapText="1"/>
    </xf>
    <xf numFmtId="0" fontId="0" fillId="0" borderId="0" xfId="0" applyAlignment="1" applyProtection="1">
      <alignment horizontal="left" vertical="top"/>
    </xf>
    <xf numFmtId="0" fontId="55" fillId="0" borderId="0" xfId="1" applyFont="1" applyAlignment="1" applyProtection="1">
      <alignment horizontal="left" vertical="center" wrapText="1"/>
    </xf>
    <xf numFmtId="0" fontId="65" fillId="0" borderId="0" xfId="0" applyFont="1" applyAlignment="1" applyProtection="1">
      <alignment horizontal="left" vertical="center" wrapText="1"/>
    </xf>
    <xf numFmtId="0" fontId="67" fillId="0" borderId="0" xfId="10" applyFont="1" applyAlignment="1" applyProtection="1">
      <alignment horizontal="left" vertical="center"/>
    </xf>
    <xf numFmtId="0" fontId="21" fillId="0" borderId="0" xfId="9" applyAlignment="1" applyProtection="1">
      <alignment horizontal="left" vertical="top" indent="1"/>
    </xf>
    <xf numFmtId="0" fontId="55" fillId="0" borderId="0" xfId="1" applyFont="1" applyAlignment="1" applyProtection="1">
      <alignment vertical="top"/>
    </xf>
    <xf numFmtId="0" fontId="55" fillId="0" borderId="0" xfId="1" applyFont="1" applyAlignment="1" applyProtection="1">
      <alignment horizontal="left" vertical="top"/>
    </xf>
    <xf numFmtId="0" fontId="62" fillId="0" borderId="0" xfId="0" applyFont="1" applyAlignment="1" applyProtection="1">
      <alignment vertical="top"/>
    </xf>
    <xf numFmtId="0" fontId="15" fillId="0" borderId="0" xfId="1" applyAlignment="1" applyProtection="1">
      <alignment horizontal="left" vertical="top"/>
    </xf>
    <xf numFmtId="0" fontId="73" fillId="0" borderId="0" xfId="9" applyFont="1" applyAlignment="1" applyProtection="1">
      <alignment horizontal="left" vertical="center"/>
    </xf>
    <xf numFmtId="0" fontId="63" fillId="24" borderId="38" xfId="9" applyFont="1" applyFill="1" applyBorder="1" applyAlignment="1" applyProtection="1">
      <alignment horizontal="left" vertical="center" indent="1"/>
    </xf>
    <xf numFmtId="0" fontId="70" fillId="0" borderId="0" xfId="6" applyFont="1" applyFill="1" applyBorder="1" applyAlignment="1" applyProtection="1">
      <alignment horizontal="left" vertical="center"/>
    </xf>
    <xf numFmtId="0" fontId="0" fillId="0" borderId="0" xfId="0" applyAlignment="1" applyProtection="1">
      <alignment vertical="top" wrapText="1"/>
    </xf>
    <xf numFmtId="0" fontId="0" fillId="0" borderId="0" xfId="0" applyAlignment="1" applyProtection="1">
      <alignment horizontal="left" vertical="top" wrapText="1"/>
    </xf>
    <xf numFmtId="0" fontId="35" fillId="19" borderId="50" xfId="6" applyFont="1" applyFill="1" applyBorder="1" applyAlignment="1" applyProtection="1">
      <alignment vertical="top" wrapText="1"/>
    </xf>
    <xf numFmtId="0" fontId="35" fillId="19" borderId="1" xfId="6" applyFont="1" applyFill="1" applyAlignment="1" applyProtection="1">
      <alignment vertical="top" wrapText="1"/>
    </xf>
    <xf numFmtId="0" fontId="35" fillId="19" borderId="51" xfId="6" applyFont="1" applyFill="1" applyBorder="1" applyAlignment="1" applyProtection="1">
      <alignment vertical="top" wrapText="1"/>
    </xf>
    <xf numFmtId="0" fontId="35" fillId="0" borderId="0" xfId="6" applyFont="1" applyFill="1" applyBorder="1" applyAlignment="1" applyProtection="1">
      <alignment vertical="center" wrapText="1"/>
    </xf>
    <xf numFmtId="0" fontId="62" fillId="0" borderId="0" xfId="0" applyFont="1" applyAlignment="1" applyProtection="1">
      <alignment vertical="center" wrapText="1"/>
    </xf>
    <xf numFmtId="0" fontId="0" fillId="0" borderId="0" xfId="0" applyAlignment="1" applyProtection="1">
      <alignment vertical="center" wrapText="1"/>
    </xf>
    <xf numFmtId="0" fontId="35" fillId="0" borderId="0" xfId="6" applyFont="1" applyFill="1" applyBorder="1" applyAlignment="1" applyProtection="1">
      <alignment horizontal="center" vertical="center"/>
    </xf>
    <xf numFmtId="0" fontId="35" fillId="22" borderId="57" xfId="12" applyFont="1" applyFill="1" applyBorder="1" applyAlignment="1" applyProtection="1">
      <alignment vertical="top" wrapText="1"/>
    </xf>
    <xf numFmtId="0" fontId="35" fillId="0" borderId="0" xfId="12" applyFont="1" applyFill="1" applyAlignment="1" applyProtection="1">
      <alignment vertical="center" wrapText="1"/>
    </xf>
    <xf numFmtId="0" fontId="35" fillId="0" borderId="43" xfId="0" applyFont="1" applyBorder="1" applyAlignment="1" applyProtection="1">
      <alignment vertical="center"/>
    </xf>
    <xf numFmtId="0" fontId="108" fillId="20" borderId="2" xfId="4" applyFont="1" applyFill="1" applyBorder="1" applyAlignment="1" applyProtection="1">
      <alignment vertical="center"/>
    </xf>
    <xf numFmtId="0" fontId="108" fillId="8" borderId="2" xfId="5" applyFont="1" applyFill="1" applyBorder="1" applyAlignment="1" applyProtection="1">
      <alignment vertical="center"/>
    </xf>
    <xf numFmtId="0" fontId="34" fillId="0" borderId="0" xfId="0" applyFont="1" applyAlignment="1" applyProtection="1">
      <alignment vertical="center"/>
    </xf>
    <xf numFmtId="0" fontId="80" fillId="0" borderId="0" xfId="0" applyFont="1" applyAlignment="1" applyProtection="1">
      <alignment vertical="center"/>
    </xf>
    <xf numFmtId="0" fontId="34" fillId="0" borderId="0" xfId="0" applyFont="1" applyAlignment="1" applyProtection="1">
      <alignment horizontal="left" vertical="center"/>
    </xf>
    <xf numFmtId="0" fontId="80" fillId="0" borderId="0" xfId="0" applyFont="1" applyAlignment="1" applyProtection="1">
      <alignment horizontal="left" vertical="center"/>
    </xf>
    <xf numFmtId="0" fontId="25" fillId="7" borderId="0" xfId="4" applyFont="1" applyFill="1" applyAlignment="1" applyProtection="1">
      <alignment horizontal="center" vertical="center"/>
    </xf>
    <xf numFmtId="0" fontId="25" fillId="7" borderId="0" xfId="5" applyFont="1" applyFill="1" applyAlignment="1" applyProtection="1">
      <alignment horizontal="center" vertical="center"/>
    </xf>
    <xf numFmtId="0" fontId="35" fillId="0" borderId="0" xfId="0" applyFont="1" applyAlignment="1" applyProtection="1">
      <alignment vertical="center"/>
    </xf>
    <xf numFmtId="0" fontId="49" fillId="0" borderId="0" xfId="0" applyFont="1" applyAlignment="1" applyProtection="1">
      <alignment horizontal="left" vertical="center" wrapText="1"/>
    </xf>
    <xf numFmtId="0" fontId="55" fillId="0" borderId="0" xfId="1" applyFont="1" applyAlignment="1" applyProtection="1">
      <alignment horizontal="right" vertical="top"/>
    </xf>
    <xf numFmtId="0" fontId="59" fillId="0" borderId="0" xfId="1" applyFont="1" applyAlignment="1" applyProtection="1">
      <alignment horizontal="left" vertical="top"/>
    </xf>
    <xf numFmtId="0" fontId="35" fillId="19" borderId="50" xfId="6" applyFont="1" applyFill="1" applyBorder="1" applyAlignment="1" applyProtection="1">
      <alignment vertical="center" wrapText="1"/>
    </xf>
    <xf numFmtId="0" fontId="35" fillId="19" borderId="1" xfId="6" applyFont="1" applyFill="1" applyAlignment="1" applyProtection="1">
      <alignment vertical="center" wrapText="1"/>
    </xf>
    <xf numFmtId="0" fontId="35" fillId="19" borderId="51" xfId="6" applyFont="1" applyFill="1" applyBorder="1" applyAlignment="1" applyProtection="1">
      <alignment vertical="center" wrapText="1"/>
    </xf>
    <xf numFmtId="0" fontId="35" fillId="22" borderId="52" xfId="12" applyFont="1" applyFill="1" applyBorder="1" applyAlignment="1" applyProtection="1">
      <alignment vertical="center" wrapText="1"/>
    </xf>
    <xf numFmtId="0" fontId="35" fillId="0" borderId="0" xfId="13" applyFont="1" applyFill="1" applyAlignment="1" applyProtection="1">
      <alignment horizontal="left" vertical="center" wrapText="1"/>
    </xf>
    <xf numFmtId="0" fontId="35" fillId="0" borderId="0" xfId="8" applyFont="1" applyFill="1" applyAlignment="1" applyProtection="1">
      <alignment vertical="center"/>
    </xf>
    <xf numFmtId="0" fontId="35" fillId="0" borderId="0" xfId="14" applyFont="1" applyFill="1" applyAlignment="1" applyProtection="1">
      <alignment horizontal="left" vertical="center"/>
    </xf>
    <xf numFmtId="0" fontId="49" fillId="0" borderId="0" xfId="0" applyFont="1" applyAlignment="1" applyProtection="1">
      <alignment horizontal="left" vertical="center"/>
    </xf>
    <xf numFmtId="0" fontId="55" fillId="0" borderId="0" xfId="1" applyFont="1" applyAlignment="1" applyProtection="1">
      <alignment horizontal="left" vertical="top" wrapText="1"/>
    </xf>
    <xf numFmtId="0" fontId="63" fillId="24" borderId="34" xfId="9" applyFont="1" applyFill="1" applyBorder="1" applyAlignment="1" applyProtection="1">
      <alignment horizontal="left" vertical="center" indent="1"/>
    </xf>
    <xf numFmtId="0" fontId="85" fillId="26" borderId="17" xfId="14" applyFont="1" applyFill="1" applyBorder="1" applyAlignment="1" applyProtection="1">
      <alignment vertical="top" wrapText="1"/>
    </xf>
    <xf numFmtId="0" fontId="35" fillId="0" borderId="0" xfId="14" applyFont="1" applyFill="1" applyAlignment="1" applyProtection="1">
      <alignment vertical="center" wrapText="1"/>
    </xf>
    <xf numFmtId="0" fontId="21" fillId="0" borderId="0" xfId="9" applyAlignment="1" applyProtection="1">
      <alignment horizontal="center" vertical="center"/>
    </xf>
    <xf numFmtId="0" fontId="35" fillId="0" borderId="0" xfId="6" applyFont="1" applyFill="1" applyBorder="1" applyAlignment="1" applyProtection="1">
      <alignment horizontal="left" vertical="center"/>
    </xf>
    <xf numFmtId="0" fontId="35" fillId="19" borderId="3" xfId="6" applyFont="1" applyFill="1" applyBorder="1" applyAlignment="1" applyProtection="1">
      <alignment vertical="center" wrapText="1"/>
    </xf>
    <xf numFmtId="0" fontId="34" fillId="0" borderId="0" xfId="0" applyFont="1" applyAlignment="1" applyProtection="1">
      <alignment horizontal="left" vertical="top"/>
    </xf>
    <xf numFmtId="0" fontId="34" fillId="0" borderId="0" xfId="0" applyFont="1" applyAlignment="1" applyProtection="1">
      <alignment horizontal="left" vertical="top" wrapText="1"/>
    </xf>
    <xf numFmtId="0" fontId="85" fillId="26" borderId="2" xfId="14" applyFont="1" applyFill="1" applyBorder="1" applyAlignment="1" applyProtection="1">
      <alignment vertical="center" wrapText="1"/>
    </xf>
    <xf numFmtId="0" fontId="35" fillId="19" borderId="3" xfId="6" applyFont="1" applyFill="1" applyBorder="1" applyAlignment="1" applyProtection="1">
      <alignment vertical="top" wrapText="1"/>
    </xf>
    <xf numFmtId="0" fontId="35" fillId="22" borderId="52" xfId="12" applyFont="1" applyFill="1" applyBorder="1" applyAlignment="1" applyProtection="1">
      <alignment vertical="top" wrapText="1"/>
    </xf>
    <xf numFmtId="0" fontId="25" fillId="0" borderId="0" xfId="6" applyFont="1" applyFill="1" applyBorder="1" applyAlignment="1" applyProtection="1">
      <alignment horizontal="left" vertical="center"/>
    </xf>
    <xf numFmtId="0" fontId="25" fillId="19" borderId="1" xfId="6" applyFont="1" applyFill="1" applyAlignment="1" applyProtection="1">
      <alignment vertical="top" wrapText="1"/>
    </xf>
    <xf numFmtId="0" fontId="25" fillId="0" borderId="0" xfId="6" applyFont="1" applyFill="1" applyBorder="1" applyAlignment="1" applyProtection="1">
      <alignment vertical="center" wrapText="1"/>
    </xf>
    <xf numFmtId="0" fontId="25" fillId="0" borderId="0" xfId="6" applyFont="1" applyFill="1" applyBorder="1" applyAlignment="1" applyProtection="1">
      <alignment horizontal="center" vertical="center"/>
    </xf>
    <xf numFmtId="0" fontId="25" fillId="19" borderId="3" xfId="6" applyFont="1" applyFill="1" applyBorder="1" applyAlignment="1" applyProtection="1">
      <alignment vertical="top" wrapText="1"/>
    </xf>
    <xf numFmtId="0" fontId="3" fillId="0" borderId="0" xfId="12" applyFont="1" applyFill="1" applyAlignment="1" applyProtection="1">
      <alignment vertical="center" wrapText="1"/>
    </xf>
    <xf numFmtId="0" fontId="13" fillId="0" borderId="0" xfId="13" applyFill="1" applyAlignment="1" applyProtection="1">
      <alignment horizontal="left" vertical="center" wrapText="1"/>
    </xf>
    <xf numFmtId="0" fontId="25" fillId="0" borderId="0" xfId="8" applyFont="1" applyFill="1" applyAlignment="1" applyProtection="1">
      <alignment vertical="center"/>
    </xf>
    <xf numFmtId="0" fontId="13" fillId="0" borderId="0" xfId="14" applyFill="1" applyAlignment="1" applyProtection="1">
      <alignment horizontal="left" vertical="center"/>
    </xf>
    <xf numFmtId="0" fontId="35" fillId="22" borderId="2" xfId="12" applyFont="1" applyFill="1" applyBorder="1" applyAlignment="1" applyProtection="1">
      <alignment vertical="top" wrapText="1"/>
    </xf>
    <xf numFmtId="0" fontId="3" fillId="22" borderId="2" xfId="12" applyFont="1" applyFill="1" applyBorder="1" applyAlignment="1" applyProtection="1">
      <alignment vertical="top" wrapText="1"/>
    </xf>
    <xf numFmtId="0" fontId="49" fillId="7" borderId="0" xfId="0" applyFont="1" applyFill="1" applyAlignment="1" applyProtection="1">
      <alignment horizontal="left" vertical="center" wrapText="1"/>
    </xf>
    <xf numFmtId="0" fontId="56" fillId="0" borderId="0" xfId="10" applyFont="1" applyAlignment="1" applyProtection="1">
      <alignment horizontal="left" vertical="center"/>
    </xf>
    <xf numFmtId="0" fontId="50" fillId="0" borderId="0" xfId="0" applyFont="1" applyAlignment="1" applyProtection="1">
      <alignment horizontal="left" vertical="center" wrapText="1"/>
    </xf>
    <xf numFmtId="0" fontId="48" fillId="0" borderId="0" xfId="1" applyFont="1" applyAlignment="1" applyProtection="1">
      <alignment horizontal="left" vertical="top"/>
    </xf>
    <xf numFmtId="0" fontId="0" fillId="0" borderId="0" xfId="0" applyAlignment="1" applyProtection="1">
      <alignment horizontal="center" vertical="center"/>
    </xf>
    <xf numFmtId="0" fontId="85" fillId="26" borderId="2" xfId="14" applyFont="1" applyFill="1" applyBorder="1" applyAlignment="1" applyProtection="1">
      <alignment vertical="top" wrapText="1"/>
    </xf>
    <xf numFmtId="0" fontId="35" fillId="0" borderId="0" xfId="6" applyFont="1" applyFill="1" applyBorder="1" applyAlignment="1" applyProtection="1">
      <alignment horizontal="left" vertical="center" wrapText="1"/>
    </xf>
    <xf numFmtId="0" fontId="58" fillId="0" borderId="0" xfId="9" applyFont="1" applyAlignment="1" applyProtection="1">
      <alignment horizontal="left" vertical="center"/>
    </xf>
    <xf numFmtId="0" fontId="59" fillId="0" borderId="0" xfId="1" applyFont="1" applyAlignment="1" applyProtection="1">
      <alignment horizontal="left" vertical="center"/>
    </xf>
    <xf numFmtId="0" fontId="49" fillId="0" borderId="0" xfId="0" applyFont="1" applyAlignment="1" applyProtection="1">
      <alignment horizontal="left" vertical="top" wrapText="1"/>
    </xf>
    <xf numFmtId="0" fontId="49" fillId="0" borderId="0" xfId="0" applyFont="1" applyAlignment="1" applyProtection="1">
      <alignment vertical="center"/>
    </xf>
    <xf numFmtId="0" fontId="40" fillId="0" borderId="0" xfId="0" applyFont="1" applyAlignment="1" applyProtection="1">
      <alignment vertical="center"/>
    </xf>
    <xf numFmtId="0" fontId="112" fillId="26" borderId="2" xfId="7" applyFont="1" applyFill="1" applyBorder="1" applyAlignment="1" applyProtection="1">
      <alignment vertical="top" wrapText="1"/>
    </xf>
    <xf numFmtId="0" fontId="35" fillId="0" borderId="0" xfId="7" applyFont="1" applyFill="1" applyAlignment="1" applyProtection="1">
      <alignment vertical="center" wrapText="1"/>
    </xf>
    <xf numFmtId="0" fontId="40" fillId="0" borderId="0" xfId="0" applyFont="1" applyAlignment="1" applyProtection="1">
      <alignment vertical="top"/>
    </xf>
    <xf numFmtId="0" fontId="112" fillId="26" borderId="2" xfId="7" applyFont="1" applyFill="1" applyBorder="1" applyAlignment="1" applyProtection="1">
      <alignment vertical="center" wrapText="1"/>
    </xf>
    <xf numFmtId="0" fontId="39" fillId="0" borderId="0" xfId="0" applyFont="1" applyAlignment="1" applyProtection="1">
      <alignment horizontal="left" vertical="center"/>
    </xf>
    <xf numFmtId="0" fontId="0" fillId="0" borderId="0" xfId="0" applyAlignment="1" applyProtection="1">
      <alignment horizontal="left" vertical="top" indent="1"/>
    </xf>
    <xf numFmtId="0" fontId="35" fillId="7" borderId="54" xfId="6" applyFont="1" applyFill="1" applyBorder="1" applyAlignment="1" applyProtection="1">
      <alignment horizontal="center" vertical="center"/>
      <protection locked="0"/>
    </xf>
    <xf numFmtId="0" fontId="35" fillId="7" borderId="3" xfId="6" applyFont="1" applyFill="1" applyBorder="1" applyAlignment="1" applyProtection="1">
      <alignment horizontal="center" vertical="center"/>
      <protection locked="0"/>
    </xf>
    <xf numFmtId="0" fontId="0" fillId="0" borderId="0" xfId="0" applyAlignment="1" applyProtection="1">
      <alignment horizontal="left" indent="1"/>
      <protection locked="0"/>
    </xf>
    <xf numFmtId="0" fontId="62" fillId="0" borderId="0" xfId="0" applyFont="1" applyProtection="1">
      <protection locked="0"/>
    </xf>
    <xf numFmtId="0" fontId="150" fillId="19" borderId="104" xfId="0" applyFont="1" applyFill="1" applyBorder="1" applyAlignment="1" applyProtection="1">
      <alignment horizontal="center" vertical="center" wrapText="1"/>
      <protection locked="0"/>
    </xf>
    <xf numFmtId="0" fontId="52" fillId="0" borderId="0" xfId="0" applyFont="1" applyAlignment="1" applyProtection="1">
      <alignment vertical="top" wrapText="1"/>
    </xf>
    <xf numFmtId="14" fontId="0" fillId="0" borderId="0" xfId="0" applyNumberFormat="1" applyProtection="1"/>
    <xf numFmtId="0" fontId="148" fillId="22" borderId="10"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75" fillId="21" borderId="0" xfId="0" applyFont="1" applyFill="1" applyAlignment="1">
      <alignment vertical="center"/>
    </xf>
    <xf numFmtId="0" fontId="60" fillId="0" borderId="0" xfId="0" applyFont="1" applyAlignment="1">
      <alignment vertical="top"/>
    </xf>
    <xf numFmtId="0" fontId="62" fillId="7" borderId="0" xfId="0" applyFont="1" applyFill="1" applyAlignment="1">
      <alignment vertical="top"/>
    </xf>
    <xf numFmtId="0" fontId="162" fillId="0" borderId="133" xfId="0" applyFont="1" applyBorder="1" applyAlignment="1">
      <alignment vertical="center" wrapText="1"/>
    </xf>
    <xf numFmtId="0" fontId="75" fillId="21" borderId="0" xfId="0" applyFont="1" applyFill="1" applyAlignment="1" applyProtection="1">
      <alignment vertical="center"/>
      <protection locked="0"/>
    </xf>
    <xf numFmtId="0" fontId="89" fillId="0" borderId="0" xfId="0" applyFont="1" applyAlignment="1" applyProtection="1">
      <alignment horizontal="left" vertical="top"/>
      <protection locked="0"/>
    </xf>
    <xf numFmtId="0" fontId="89" fillId="0" borderId="0" xfId="10" applyFont="1" applyAlignment="1" applyProtection="1">
      <alignment horizontal="left" vertical="top"/>
      <protection locked="0"/>
    </xf>
    <xf numFmtId="0" fontId="56" fillId="0" borderId="0" xfId="10" applyFont="1" applyAlignment="1" applyProtection="1">
      <alignment vertical="top"/>
      <protection locked="0"/>
    </xf>
    <xf numFmtId="0" fontId="0" fillId="0" borderId="0" xfId="0" applyProtection="1">
      <protection locked="0"/>
    </xf>
    <xf numFmtId="0" fontId="0" fillId="0" borderId="0" xfId="0" applyAlignment="1" applyProtection="1">
      <alignment horizontal="left" vertical="top"/>
      <protection locked="0"/>
    </xf>
    <xf numFmtId="0" fontId="71" fillId="21" borderId="0" xfId="0" applyFont="1" applyFill="1" applyAlignment="1" applyProtection="1">
      <alignment vertical="center"/>
      <protection locked="0"/>
    </xf>
    <xf numFmtId="0" fontId="0" fillId="32" borderId="0" xfId="0" applyFill="1" applyAlignment="1">
      <alignment horizontal="left"/>
    </xf>
    <xf numFmtId="0" fontId="138" fillId="32" borderId="0" xfId="0" applyFont="1" applyFill="1" applyAlignment="1">
      <alignment horizontal="left"/>
    </xf>
    <xf numFmtId="0" fontId="66" fillId="32" borderId="0" xfId="0" applyFont="1" applyFill="1" applyAlignment="1">
      <alignment horizontal="left"/>
    </xf>
    <xf numFmtId="0" fontId="49" fillId="0" borderId="2" xfId="0" applyFont="1" applyBorder="1" applyAlignment="1">
      <alignment horizontal="center" vertical="center"/>
    </xf>
    <xf numFmtId="0" fontId="63" fillId="24" borderId="38" xfId="0" applyFont="1" applyFill="1" applyBorder="1" applyAlignment="1">
      <alignment horizontal="center" vertical="center"/>
    </xf>
    <xf numFmtId="0" fontId="148" fillId="22" borderId="2" xfId="0" applyFont="1" applyFill="1" applyBorder="1" applyAlignment="1" applyProtection="1">
      <alignment horizontal="left" vertical="center" wrapText="1"/>
      <protection locked="0"/>
    </xf>
    <xf numFmtId="0" fontId="0" fillId="0" borderId="0" xfId="0" applyBorder="1" applyProtection="1">
      <protection locked="0"/>
    </xf>
    <xf numFmtId="0" fontId="118" fillId="0" borderId="2" xfId="22" applyFont="1" applyBorder="1" applyAlignment="1" applyProtection="1">
      <alignment horizontal="center" vertical="center"/>
      <protection locked="0"/>
    </xf>
    <xf numFmtId="0" fontId="118" fillId="23" borderId="2" xfId="22" applyFont="1" applyFill="1" applyBorder="1" applyAlignment="1" applyProtection="1">
      <alignment horizontal="center" vertical="center"/>
    </xf>
    <xf numFmtId="0" fontId="45" fillId="0" borderId="0" xfId="22" applyProtection="1">
      <protection locked="0"/>
    </xf>
    <xf numFmtId="0" fontId="62" fillId="0" borderId="0" xfId="0" applyFont="1" applyBorder="1" applyAlignment="1">
      <alignment horizontal="center" vertical="center"/>
    </xf>
    <xf numFmtId="0" fontId="62" fillId="0" borderId="0" xfId="0" applyFont="1" applyBorder="1" applyAlignment="1">
      <alignment horizontal="left" vertical="center" wrapText="1"/>
    </xf>
    <xf numFmtId="0" fontId="62" fillId="0" borderId="0" xfId="0" applyFont="1" applyBorder="1" applyAlignment="1">
      <alignment horizontal="center" vertical="center" wrapText="1"/>
    </xf>
    <xf numFmtId="0" fontId="0" fillId="0" borderId="0" xfId="0" applyAlignment="1">
      <alignment horizontal="left" vertical="top" wrapText="1"/>
    </xf>
    <xf numFmtId="0" fontId="49" fillId="0" borderId="2" xfId="0" applyFont="1" applyBorder="1" applyAlignment="1">
      <alignment horizontal="center" vertical="center"/>
    </xf>
    <xf numFmtId="0" fontId="1" fillId="13" borderId="0" xfId="39" quotePrefix="1" applyFont="1"/>
    <xf numFmtId="0" fontId="0" fillId="43" borderId="0" xfId="0" applyFill="1"/>
    <xf numFmtId="0" fontId="0" fillId="43" borderId="104" xfId="0" applyFill="1" applyBorder="1"/>
    <xf numFmtId="0" fontId="36" fillId="43" borderId="0" xfId="0" applyFont="1" applyFill="1"/>
    <xf numFmtId="0" fontId="34" fillId="43" borderId="0" xfId="0" applyFont="1" applyFill="1"/>
    <xf numFmtId="0" fontId="146" fillId="43" borderId="0" xfId="0" applyFont="1" applyFill="1"/>
    <xf numFmtId="0" fontId="60" fillId="43" borderId="0" xfId="0" applyFont="1" applyFill="1"/>
    <xf numFmtId="0" fontId="1" fillId="14" borderId="0" xfId="40" quotePrefix="1" applyFont="1"/>
    <xf numFmtId="0" fontId="1" fillId="15" borderId="0" xfId="41" quotePrefix="1" applyFont="1"/>
    <xf numFmtId="0" fontId="1" fillId="13" borderId="0" xfId="39" applyFont="1"/>
    <xf numFmtId="0" fontId="1" fillId="16" borderId="0" xfId="42" quotePrefix="1" applyFont="1"/>
    <xf numFmtId="0" fontId="1" fillId="10" borderId="0" xfId="43" quotePrefix="1" applyFont="1"/>
    <xf numFmtId="0" fontId="1" fillId="11" borderId="0" xfId="44" quotePrefix="1" applyFont="1"/>
    <xf numFmtId="0" fontId="72" fillId="0" borderId="0" xfId="0" applyFont="1" applyAlignment="1">
      <alignment horizontal="left" vertical="center" indent="1"/>
    </xf>
    <xf numFmtId="0" fontId="166" fillId="0" borderId="0" xfId="0" applyFont="1" applyAlignment="1">
      <alignment vertical="top"/>
    </xf>
    <xf numFmtId="0" fontId="62" fillId="0" borderId="0" xfId="0" applyFont="1" applyAlignment="1">
      <alignment horizontal="center" vertical="top"/>
    </xf>
    <xf numFmtId="0" fontId="62" fillId="0" borderId="0" xfId="0" applyFont="1" applyAlignment="1">
      <alignment horizontal="center" vertical="center"/>
    </xf>
    <xf numFmtId="0" fontId="62" fillId="0" borderId="0" xfId="0" applyFont="1" applyAlignment="1">
      <alignment horizontal="center" vertical="center" wrapText="1"/>
    </xf>
    <xf numFmtId="0" fontId="126" fillId="0" borderId="0" xfId="1" applyFont="1" applyAlignment="1" applyProtection="1">
      <alignment vertical="top"/>
    </xf>
    <xf numFmtId="0" fontId="34" fillId="0" borderId="0" xfId="0" applyFont="1" applyProtection="1"/>
    <xf numFmtId="0" fontId="126" fillId="0" borderId="0" xfId="1" applyFont="1" applyAlignment="1">
      <alignment horizontal="center" vertical="top"/>
    </xf>
    <xf numFmtId="0" fontId="80" fillId="0" borderId="9" xfId="0" applyFont="1" applyBorder="1"/>
    <xf numFmtId="0" fontId="34" fillId="0" borderId="11" xfId="0" applyFont="1" applyBorder="1"/>
    <xf numFmtId="0" fontId="34" fillId="0" borderId="11" xfId="0" applyFont="1" applyBorder="1" applyAlignment="1">
      <alignment horizontal="center"/>
    </xf>
    <xf numFmtId="0" fontId="126" fillId="0" borderId="11" xfId="1" applyFont="1" applyBorder="1" applyAlignment="1">
      <alignment horizontal="left" vertical="top" indent="1"/>
    </xf>
    <xf numFmtId="0" fontId="126" fillId="0" borderId="9" xfId="1" applyFont="1" applyBorder="1" applyAlignment="1">
      <alignment horizontal="left" vertical="top" indent="1"/>
    </xf>
    <xf numFmtId="0" fontId="34" fillId="0" borderId="9" xfId="0" applyFont="1" applyBorder="1"/>
    <xf numFmtId="0" fontId="119" fillId="0" borderId="0" xfId="0" applyFont="1" applyAlignment="1">
      <alignment horizontal="left" indent="1"/>
    </xf>
    <xf numFmtId="0" fontId="119" fillId="7" borderId="0" xfId="0" applyFont="1" applyFill="1" applyAlignment="1">
      <alignment vertical="center"/>
    </xf>
    <xf numFmtId="0" fontId="112" fillId="0" borderId="0" xfId="0" applyFont="1" applyAlignment="1">
      <alignment vertical="center"/>
    </xf>
    <xf numFmtId="0" fontId="55" fillId="0" borderId="0" xfId="1" applyFont="1" applyAlignment="1">
      <alignment horizontal="left" vertical="top" wrapText="1"/>
    </xf>
    <xf numFmtId="0" fontId="93" fillId="23" borderId="0" xfId="0" applyFont="1" applyFill="1" applyAlignment="1">
      <alignment horizontal="left" vertical="top"/>
    </xf>
    <xf numFmtId="0" fontId="31" fillId="21" borderId="9" xfId="1" applyFont="1" applyFill="1" applyBorder="1" applyAlignment="1">
      <alignment horizontal="left" vertical="top"/>
    </xf>
    <xf numFmtId="0" fontId="74" fillId="0" borderId="0" xfId="0" applyFont="1" applyAlignment="1">
      <alignment horizontal="left" vertical="center"/>
    </xf>
    <xf numFmtId="0" fontId="50" fillId="0" borderId="0" xfId="0" applyFont="1" applyAlignment="1">
      <alignment horizontal="left" vertical="center" wrapText="1"/>
    </xf>
    <xf numFmtId="0" fontId="93" fillId="7" borderId="0" xfId="0" applyFont="1" applyFill="1" applyAlignment="1">
      <alignment horizontal="left" vertical="top" wrapText="1"/>
    </xf>
    <xf numFmtId="0" fontId="51" fillId="0" borderId="2" xfId="0" applyFont="1" applyBorder="1" applyAlignment="1" applyProtection="1">
      <alignment horizontal="left" vertical="top" wrapText="1" indent="1"/>
      <protection locked="0"/>
    </xf>
    <xf numFmtId="0" fontId="116" fillId="19" borderId="0" xfId="10" applyFont="1" applyFill="1" applyAlignment="1">
      <alignment horizontal="center" vertical="center"/>
    </xf>
    <xf numFmtId="0" fontId="106" fillId="7" borderId="0" xfId="0" applyFont="1" applyFill="1" applyAlignment="1">
      <alignment horizontal="left" vertical="top" wrapText="1"/>
    </xf>
    <xf numFmtId="0" fontId="93" fillId="23" borderId="0" xfId="0" applyFont="1" applyFill="1" applyAlignment="1">
      <alignment horizontal="left" vertical="top" wrapText="1"/>
    </xf>
    <xf numFmtId="0" fontId="94" fillId="23" borderId="0" xfId="0" applyFont="1" applyFill="1" applyAlignment="1">
      <alignment horizontal="left" vertical="top" wrapText="1"/>
    </xf>
    <xf numFmtId="0" fontId="92" fillId="7" borderId="0" xfId="0" applyFont="1" applyFill="1" applyAlignment="1">
      <alignment horizontal="left" vertical="top" wrapText="1"/>
    </xf>
    <xf numFmtId="0" fontId="87" fillId="7" borderId="0" xfId="0" applyFont="1" applyFill="1" applyAlignment="1">
      <alignment horizontal="left" vertical="top" wrapText="1"/>
    </xf>
    <xf numFmtId="0" fontId="0" fillId="0" borderId="0" xfId="0" applyAlignment="1">
      <alignment vertical="top"/>
    </xf>
    <xf numFmtId="0" fontId="75" fillId="21" borderId="0" xfId="0" applyFont="1" applyFill="1" applyAlignment="1">
      <alignment vertical="center"/>
    </xf>
    <xf numFmtId="0" fontId="0" fillId="0" borderId="0" xfId="0" applyAlignment="1"/>
    <xf numFmtId="0" fontId="85" fillId="26" borderId="2" xfId="14" applyFont="1" applyFill="1" applyBorder="1" applyAlignment="1" applyProtection="1">
      <alignment horizontal="left" vertical="center"/>
    </xf>
    <xf numFmtId="0" fontId="49" fillId="0" borderId="38" xfId="0" applyFont="1" applyBorder="1" applyAlignment="1" applyProtection="1">
      <alignment horizontal="left" vertical="center" wrapText="1" indent="1"/>
    </xf>
    <xf numFmtId="0" fontId="49" fillId="0" borderId="35" xfId="0" applyFont="1" applyBorder="1" applyAlignment="1" applyProtection="1">
      <alignment horizontal="left" vertical="center" wrapText="1" indent="1"/>
    </xf>
    <xf numFmtId="0" fontId="49" fillId="0" borderId="36" xfId="0" applyFont="1" applyBorder="1" applyAlignment="1" applyProtection="1">
      <alignment horizontal="left" vertical="center" wrapText="1" indent="1"/>
    </xf>
    <xf numFmtId="0" fontId="0" fillId="0" borderId="0" xfId="0" applyAlignment="1" applyProtection="1">
      <alignment horizontal="center" vertical="center"/>
    </xf>
    <xf numFmtId="0" fontId="55" fillId="0" borderId="0" xfId="1" applyFont="1" applyAlignment="1" applyProtection="1">
      <alignment horizontal="left" vertical="top" wrapText="1"/>
    </xf>
    <xf numFmtId="0" fontId="35" fillId="7" borderId="2" xfId="8" applyFont="1" applyFill="1" applyBorder="1" applyAlignment="1" applyProtection="1">
      <alignment vertical="center"/>
      <protection locked="0"/>
    </xf>
    <xf numFmtId="0" fontId="88" fillId="0" borderId="8" xfId="9" applyFont="1" applyBorder="1" applyAlignment="1" applyProtection="1">
      <alignment horizontal="left" vertical="center"/>
    </xf>
    <xf numFmtId="0" fontId="85" fillId="26" borderId="5" xfId="6" applyFont="1" applyFill="1" applyBorder="1" applyAlignment="1" applyProtection="1">
      <alignment horizontal="left" vertical="center"/>
    </xf>
    <xf numFmtId="0" fontId="85" fillId="26" borderId="6" xfId="6" applyFont="1" applyFill="1" applyBorder="1" applyAlignment="1" applyProtection="1">
      <alignment horizontal="left" vertical="center"/>
    </xf>
    <xf numFmtId="0" fontId="85" fillId="26" borderId="7" xfId="6" applyFont="1" applyFill="1" applyBorder="1" applyAlignment="1" applyProtection="1">
      <alignment horizontal="left" vertical="center"/>
    </xf>
    <xf numFmtId="0" fontId="50" fillId="23" borderId="0" xfId="0" applyFont="1" applyFill="1" applyAlignment="1" applyProtection="1">
      <alignment horizontal="left" vertical="center" wrapText="1"/>
    </xf>
    <xf numFmtId="0" fontId="67" fillId="19" borderId="0" xfId="10" applyFont="1" applyFill="1" applyAlignment="1" applyProtection="1">
      <alignment horizontal="left" vertical="center"/>
    </xf>
    <xf numFmtId="0" fontId="50" fillId="0" borderId="38" xfId="0" applyFont="1" applyBorder="1" applyAlignment="1" applyProtection="1">
      <alignment horizontal="left" vertical="center" wrapText="1" indent="1"/>
    </xf>
    <xf numFmtId="0" fontId="50" fillId="0" borderId="35" xfId="0" applyFont="1" applyBorder="1" applyAlignment="1" applyProtection="1">
      <alignment horizontal="left" vertical="center" wrapText="1" indent="1"/>
    </xf>
    <xf numFmtId="0" fontId="50" fillId="0" borderId="36" xfId="0" applyFont="1" applyBorder="1" applyAlignment="1" applyProtection="1">
      <alignment horizontal="left" vertical="center" wrapText="1" indent="1"/>
    </xf>
    <xf numFmtId="0" fontId="49" fillId="0" borderId="0" xfId="0" applyFont="1" applyAlignment="1" applyProtection="1">
      <alignment horizontal="left" vertical="center" wrapText="1"/>
    </xf>
    <xf numFmtId="0" fontId="49" fillId="7" borderId="38" xfId="0" applyFont="1" applyFill="1" applyBorder="1" applyAlignment="1" applyProtection="1">
      <alignment horizontal="left" vertical="center" wrapText="1" indent="1"/>
    </xf>
    <xf numFmtId="0" fontId="49" fillId="7" borderId="36" xfId="0" applyFont="1" applyFill="1" applyBorder="1" applyAlignment="1" applyProtection="1">
      <alignment horizontal="left" vertical="center" wrapText="1" indent="1"/>
    </xf>
    <xf numFmtId="0" fontId="49" fillId="7" borderId="35" xfId="0" applyFont="1" applyFill="1" applyBorder="1" applyAlignment="1" applyProtection="1">
      <alignment horizontal="left" vertical="center" wrapText="1" indent="1"/>
    </xf>
    <xf numFmtId="0" fontId="35" fillId="7" borderId="2" xfId="8" applyFont="1" applyFill="1" applyBorder="1" applyAlignment="1" applyProtection="1">
      <alignment horizontal="center" vertical="center"/>
      <protection locked="0"/>
    </xf>
    <xf numFmtId="0" fontId="74" fillId="0" borderId="0" xfId="0" applyFont="1" applyAlignment="1" applyProtection="1">
      <alignment horizontal="left" vertical="center"/>
    </xf>
    <xf numFmtId="0" fontId="85" fillId="26" borderId="5" xfId="6" applyFont="1" applyFill="1" applyBorder="1" applyAlignment="1" applyProtection="1">
      <alignment horizontal="left" vertical="center" wrapText="1"/>
    </xf>
    <xf numFmtId="0" fontId="85" fillId="26" borderId="6" xfId="6" applyFont="1" applyFill="1" applyBorder="1" applyAlignment="1" applyProtection="1">
      <alignment horizontal="left" vertical="center" wrapText="1"/>
    </xf>
    <xf numFmtId="0" fontId="85" fillId="26" borderId="7" xfId="6" applyFont="1" applyFill="1" applyBorder="1" applyAlignment="1" applyProtection="1">
      <alignment horizontal="left" vertical="center" wrapText="1"/>
    </xf>
    <xf numFmtId="0" fontId="55" fillId="0" borderId="0" xfId="1" applyFont="1" applyAlignment="1" applyProtection="1">
      <alignment horizontal="left" vertical="center" wrapText="1"/>
    </xf>
    <xf numFmtId="0" fontId="112" fillId="26" borderId="2" xfId="14" applyFont="1" applyFill="1" applyBorder="1" applyAlignment="1" applyProtection="1">
      <alignment horizontal="left" vertical="center"/>
    </xf>
    <xf numFmtId="0" fontId="25" fillId="7" borderId="2" xfId="8" applyFont="1" applyFill="1" applyBorder="1" applyAlignment="1" applyProtection="1">
      <alignment vertical="center"/>
      <protection locked="0"/>
    </xf>
    <xf numFmtId="0" fontId="73" fillId="0" borderId="8" xfId="9" applyFont="1" applyBorder="1" applyAlignment="1" applyProtection="1">
      <alignment horizontal="left" vertical="center"/>
    </xf>
    <xf numFmtId="0" fontId="0" fillId="0" borderId="0" xfId="0" applyAlignment="1" applyProtection="1">
      <alignment vertical="top"/>
    </xf>
    <xf numFmtId="0" fontId="31" fillId="21" borderId="9" xfId="1" applyFont="1" applyFill="1" applyBorder="1" applyAlignment="1" applyProtection="1">
      <alignment horizontal="left" vertical="top"/>
    </xf>
    <xf numFmtId="0" fontId="55" fillId="0" borderId="0" xfId="1" applyFont="1" applyAlignment="1" applyProtection="1">
      <alignment horizontal="left" vertical="top"/>
    </xf>
    <xf numFmtId="0" fontId="73" fillId="0" borderId="0" xfId="9" applyFont="1" applyAlignment="1" applyProtection="1">
      <alignment horizontal="left" vertical="center"/>
    </xf>
    <xf numFmtId="0" fontId="59" fillId="23" borderId="0" xfId="1" applyFont="1" applyFill="1" applyAlignment="1" applyProtection="1">
      <alignment horizontal="left" vertical="center" wrapText="1" indent="1"/>
    </xf>
    <xf numFmtId="0" fontId="85" fillId="26" borderId="47" xfId="6" applyFont="1" applyFill="1" applyBorder="1" applyAlignment="1" applyProtection="1">
      <alignment horizontal="left" vertical="center"/>
    </xf>
    <xf numFmtId="0" fontId="85" fillId="26" borderId="48" xfId="6" applyFont="1" applyFill="1" applyBorder="1" applyAlignment="1" applyProtection="1">
      <alignment horizontal="left" vertical="center"/>
    </xf>
    <xf numFmtId="0" fontId="85" fillId="26" borderId="49" xfId="6" applyFont="1" applyFill="1" applyBorder="1" applyAlignment="1" applyProtection="1">
      <alignment horizontal="left" vertical="center"/>
    </xf>
    <xf numFmtId="0" fontId="112" fillId="26" borderId="17" xfId="14" applyFont="1" applyFill="1" applyBorder="1" applyAlignment="1" applyProtection="1">
      <alignment horizontal="left" vertical="center"/>
    </xf>
    <xf numFmtId="0" fontId="112" fillId="26" borderId="18" xfId="14" applyFont="1" applyFill="1" applyBorder="1" applyAlignment="1" applyProtection="1">
      <alignment horizontal="left" vertical="center"/>
    </xf>
    <xf numFmtId="0" fontId="112" fillId="26" borderId="19" xfId="14" applyFont="1" applyFill="1" applyBorder="1" applyAlignment="1" applyProtection="1">
      <alignment horizontal="left" vertical="center"/>
    </xf>
    <xf numFmtId="0" fontId="85" fillId="26" borderId="20" xfId="14" applyFont="1" applyFill="1" applyBorder="1" applyAlignment="1" applyProtection="1">
      <alignment horizontal="left" vertical="center"/>
    </xf>
    <xf numFmtId="0" fontId="50" fillId="23" borderId="0" xfId="0" applyFont="1" applyFill="1" applyAlignment="1" applyProtection="1">
      <alignment horizontal="left" vertical="center" wrapText="1" indent="1"/>
    </xf>
    <xf numFmtId="0" fontId="82" fillId="23" borderId="0" xfId="0" applyFont="1" applyFill="1" applyAlignment="1" applyProtection="1">
      <alignment horizontal="left" vertical="center" wrapText="1" indent="1"/>
    </xf>
    <xf numFmtId="0" fontId="112" fillId="26" borderId="47" xfId="6" applyFont="1" applyFill="1" applyBorder="1" applyAlignment="1" applyProtection="1">
      <alignment horizontal="left" vertical="center"/>
    </xf>
    <xf numFmtId="0" fontId="112" fillId="26" borderId="48" xfId="6" applyFont="1" applyFill="1" applyBorder="1" applyAlignment="1" applyProtection="1">
      <alignment horizontal="left" vertical="center"/>
    </xf>
    <xf numFmtId="0" fontId="112" fillId="26" borderId="49" xfId="6" applyFont="1" applyFill="1" applyBorder="1" applyAlignment="1" applyProtection="1">
      <alignment horizontal="left" vertical="center"/>
    </xf>
    <xf numFmtId="0" fontId="35" fillId="7" borderId="65" xfId="8" applyFont="1" applyFill="1" applyBorder="1" applyAlignment="1" applyProtection="1">
      <alignment vertical="center"/>
      <protection locked="0"/>
    </xf>
    <xf numFmtId="0" fontId="35" fillId="7" borderId="52" xfId="8" applyFont="1" applyFill="1" applyBorder="1" applyAlignment="1" applyProtection="1">
      <alignment vertical="center"/>
      <protection locked="0"/>
    </xf>
    <xf numFmtId="0" fontId="112" fillId="26" borderId="20" xfId="14" applyFont="1" applyFill="1" applyBorder="1" applyAlignment="1" applyProtection="1">
      <alignment horizontal="left" vertical="center"/>
    </xf>
    <xf numFmtId="0" fontId="35" fillId="7" borderId="55" xfId="8" applyFont="1" applyFill="1" applyBorder="1" applyAlignment="1" applyProtection="1">
      <alignment vertical="center"/>
      <protection locked="0"/>
    </xf>
    <xf numFmtId="0" fontId="35" fillId="7" borderId="56" xfId="8" applyFont="1" applyFill="1" applyBorder="1" applyAlignment="1" applyProtection="1">
      <alignment vertical="center"/>
      <protection locked="0"/>
    </xf>
    <xf numFmtId="0" fontId="35" fillId="7" borderId="57" xfId="8" applyFont="1" applyFill="1" applyBorder="1" applyAlignment="1" applyProtection="1">
      <alignment vertical="center"/>
      <protection locked="0"/>
    </xf>
    <xf numFmtId="0" fontId="35" fillId="7" borderId="63" xfId="6" applyFont="1" applyFill="1" applyBorder="1" applyAlignment="1" applyProtection="1">
      <alignment horizontal="center" vertical="center"/>
      <protection locked="0"/>
    </xf>
    <xf numFmtId="0" fontId="35" fillId="7" borderId="61" xfId="6" applyFont="1" applyFill="1" applyBorder="1" applyAlignment="1" applyProtection="1">
      <alignment horizontal="center" vertical="center"/>
      <protection locked="0"/>
    </xf>
    <xf numFmtId="0" fontId="35" fillId="7" borderId="62" xfId="6" applyFont="1" applyFill="1" applyBorder="1" applyAlignment="1" applyProtection="1">
      <alignment horizontal="center" vertical="center"/>
      <protection locked="0"/>
    </xf>
    <xf numFmtId="0" fontId="85" fillId="26" borderId="47" xfId="6" applyFont="1" applyFill="1" applyBorder="1" applyAlignment="1" applyProtection="1">
      <alignment horizontal="left" vertical="center" wrapText="1"/>
    </xf>
    <xf numFmtId="0" fontId="85" fillId="26" borderId="48" xfId="6" applyFont="1" applyFill="1" applyBorder="1" applyAlignment="1" applyProtection="1">
      <alignment horizontal="left" vertical="center" wrapText="1"/>
    </xf>
    <xf numFmtId="0" fontId="85" fillId="26" borderId="49" xfId="6" applyFont="1" applyFill="1" applyBorder="1" applyAlignment="1" applyProtection="1">
      <alignment horizontal="left" vertical="center" wrapText="1"/>
    </xf>
    <xf numFmtId="0" fontId="85" fillId="26" borderId="17" xfId="14" applyFont="1" applyFill="1" applyBorder="1" applyAlignment="1" applyProtection="1">
      <alignment horizontal="left" vertical="center"/>
    </xf>
    <xf numFmtId="0" fontId="85" fillId="26" borderId="18" xfId="14" applyFont="1" applyFill="1" applyBorder="1" applyAlignment="1" applyProtection="1">
      <alignment horizontal="left" vertical="center"/>
    </xf>
    <xf numFmtId="0" fontId="85" fillId="26" borderId="19" xfId="14" applyFont="1" applyFill="1" applyBorder="1" applyAlignment="1" applyProtection="1">
      <alignment horizontal="left" vertical="center"/>
    </xf>
    <xf numFmtId="0" fontId="112" fillId="26" borderId="5" xfId="6" applyFont="1" applyFill="1" applyBorder="1" applyAlignment="1" applyProtection="1">
      <alignment horizontal="left" vertical="center"/>
    </xf>
    <xf numFmtId="0" fontId="112" fillId="26" borderId="6" xfId="6" applyFont="1" applyFill="1" applyBorder="1" applyAlignment="1" applyProtection="1">
      <alignment horizontal="left" vertical="center"/>
    </xf>
    <xf numFmtId="0" fontId="112" fillId="26" borderId="7" xfId="6" applyFont="1" applyFill="1" applyBorder="1" applyAlignment="1" applyProtection="1">
      <alignment horizontal="left" vertical="center"/>
    </xf>
    <xf numFmtId="0" fontId="88" fillId="0" borderId="8" xfId="9" applyFont="1" applyBorder="1" applyAlignment="1">
      <alignment horizontal="left" vertical="center"/>
    </xf>
    <xf numFmtId="0" fontId="85" fillId="26" borderId="5" xfId="6" applyFont="1" applyFill="1" applyBorder="1" applyAlignment="1">
      <alignment horizontal="left" vertical="top" wrapText="1"/>
    </xf>
    <xf numFmtId="0" fontId="85" fillId="26" borderId="6" xfId="6" applyFont="1" applyFill="1" applyBorder="1" applyAlignment="1">
      <alignment horizontal="left" vertical="top" wrapText="1"/>
    </xf>
    <xf numFmtId="0" fontId="85" fillId="26" borderId="7" xfId="6" applyFont="1" applyFill="1" applyBorder="1" applyAlignment="1">
      <alignment horizontal="left" vertical="top" wrapText="1"/>
    </xf>
    <xf numFmtId="0" fontId="0" fillId="0" borderId="92" xfId="0" applyBorder="1" applyAlignment="1">
      <alignment horizontal="left" vertical="top" wrapText="1"/>
    </xf>
    <xf numFmtId="0" fontId="0" fillId="0" borderId="93" xfId="0" applyBorder="1" applyAlignment="1">
      <alignment horizontal="left" vertical="top" wrapText="1"/>
    </xf>
    <xf numFmtId="0" fontId="0" fillId="0" borderId="94" xfId="0" applyBorder="1" applyAlignment="1">
      <alignment horizontal="left" vertical="top" wrapText="1"/>
    </xf>
    <xf numFmtId="0" fontId="85" fillId="26" borderId="2" xfId="24" applyFont="1" applyFill="1" applyBorder="1" applyAlignment="1">
      <alignment horizontal="left" vertical="center"/>
    </xf>
    <xf numFmtId="0" fontId="35" fillId="7" borderId="2" xfId="25" applyFont="1" applyFill="1" applyBorder="1" applyAlignment="1" applyProtection="1">
      <alignment vertical="center"/>
      <protection locked="0"/>
    </xf>
    <xf numFmtId="0" fontId="67" fillId="19" borderId="0" xfId="10" applyFont="1" applyFill="1" applyAlignment="1">
      <alignment horizontal="left" vertical="center"/>
    </xf>
    <xf numFmtId="0" fontId="50" fillId="23" borderId="0" xfId="0" applyFont="1" applyFill="1" applyAlignment="1">
      <alignment horizontal="left" vertical="center" wrapText="1"/>
    </xf>
    <xf numFmtId="0" fontId="126" fillId="0" borderId="0" xfId="1" applyFont="1" applyAlignment="1">
      <alignment horizontal="left" vertical="top" wrapText="1"/>
    </xf>
    <xf numFmtId="0" fontId="120" fillId="7" borderId="0" xfId="1" applyFont="1" applyFill="1" applyAlignment="1">
      <alignment horizontal="left" vertical="top" wrapText="1"/>
    </xf>
    <xf numFmtId="0" fontId="121" fillId="27" borderId="5" xfId="6" applyFont="1" applyFill="1" applyBorder="1" applyAlignment="1">
      <alignment horizontal="left" vertical="center"/>
    </xf>
    <xf numFmtId="0" fontId="121" fillId="27" borderId="6" xfId="6" applyFont="1" applyFill="1" applyBorder="1" applyAlignment="1">
      <alignment horizontal="left" vertical="center"/>
    </xf>
    <xf numFmtId="0" fontId="121" fillId="27" borderId="7" xfId="6" applyFont="1" applyFill="1" applyBorder="1" applyAlignment="1">
      <alignment horizontal="left" vertical="center"/>
    </xf>
    <xf numFmtId="0" fontId="49" fillId="0" borderId="38" xfId="0" applyFont="1" applyBorder="1" applyAlignment="1">
      <alignment horizontal="left" vertical="top" wrapText="1" indent="1"/>
    </xf>
    <xf numFmtId="0" fontId="49" fillId="0" borderId="35" xfId="0" applyFont="1" applyBorder="1" applyAlignment="1">
      <alignment horizontal="left" vertical="top" wrapText="1" indent="1"/>
    </xf>
    <xf numFmtId="0" fontId="49" fillId="0" borderId="36" xfId="0" applyFont="1" applyBorder="1" applyAlignment="1">
      <alignment horizontal="left" vertical="top" wrapText="1" indent="1"/>
    </xf>
    <xf numFmtId="0" fontId="124" fillId="0" borderId="0" xfId="1" applyFont="1" applyAlignment="1">
      <alignment horizontal="left" vertical="top" wrapText="1"/>
    </xf>
    <xf numFmtId="0" fontId="34" fillId="0" borderId="38" xfId="0" applyFont="1" applyBorder="1" applyAlignment="1">
      <alignment horizontal="left" vertical="top" wrapText="1" indent="1"/>
    </xf>
    <xf numFmtId="0" fontId="34" fillId="0" borderId="35" xfId="0" applyFont="1" applyBorder="1" applyAlignment="1">
      <alignment horizontal="left" vertical="top" wrapText="1" indent="1"/>
    </xf>
    <xf numFmtId="0" fontId="34" fillId="0" borderId="36" xfId="0" applyFont="1" applyBorder="1" applyAlignment="1">
      <alignment horizontal="left" vertical="top" wrapText="1" indent="1"/>
    </xf>
    <xf numFmtId="0" fontId="85" fillId="26" borderId="17" xfId="24" applyFont="1" applyFill="1" applyBorder="1" applyAlignment="1">
      <alignment horizontal="left" vertical="center"/>
    </xf>
    <xf numFmtId="0" fontId="85" fillId="26" borderId="18" xfId="24" applyFont="1" applyFill="1" applyBorder="1" applyAlignment="1">
      <alignment horizontal="left" vertical="center"/>
    </xf>
    <xf numFmtId="0" fontId="85" fillId="26" borderId="19" xfId="24" applyFont="1" applyFill="1" applyBorder="1" applyAlignment="1">
      <alignment horizontal="left" vertical="center"/>
    </xf>
    <xf numFmtId="0" fontId="35" fillId="7" borderId="17" xfId="25" applyFont="1" applyFill="1" applyBorder="1" applyAlignment="1" applyProtection="1">
      <alignment vertical="center"/>
      <protection locked="0"/>
    </xf>
    <xf numFmtId="0" fontId="35" fillId="7" borderId="18" xfId="25" applyFont="1" applyFill="1" applyBorder="1" applyAlignment="1" applyProtection="1">
      <alignment vertical="center"/>
      <protection locked="0"/>
    </xf>
    <xf numFmtId="0" fontId="35" fillId="7" borderId="19" xfId="25" applyFont="1" applyFill="1" applyBorder="1" applyAlignment="1" applyProtection="1">
      <alignment vertical="center"/>
      <protection locked="0"/>
    </xf>
    <xf numFmtId="0" fontId="121" fillId="27" borderId="5" xfId="6" applyFont="1" applyFill="1" applyBorder="1" applyAlignment="1">
      <alignment horizontal="left" vertical="center" wrapText="1"/>
    </xf>
    <xf numFmtId="0" fontId="121" fillId="27" borderId="6" xfId="6" applyFont="1" applyFill="1" applyBorder="1" applyAlignment="1">
      <alignment horizontal="left" vertical="center" wrapText="1"/>
    </xf>
    <xf numFmtId="0" fontId="121" fillId="27" borderId="7" xfId="6" applyFont="1" applyFill="1" applyBorder="1" applyAlignment="1">
      <alignment horizontal="left" vertical="center" wrapText="1"/>
    </xf>
    <xf numFmtId="0" fontId="120" fillId="0" borderId="0" xfId="1" applyFont="1" applyAlignment="1">
      <alignment horizontal="left" vertical="top" wrapText="1"/>
    </xf>
    <xf numFmtId="0" fontId="121" fillId="27" borderId="5" xfId="6" applyFont="1" applyFill="1" applyBorder="1" applyAlignment="1">
      <alignment horizontal="left" vertical="top" wrapText="1"/>
    </xf>
    <xf numFmtId="0" fontId="121" fillId="27" borderId="6" xfId="6" applyFont="1" applyFill="1" applyBorder="1" applyAlignment="1">
      <alignment horizontal="left" vertical="top" wrapText="1"/>
    </xf>
    <xf numFmtId="0" fontId="121" fillId="27" borderId="7" xfId="6" applyFont="1" applyFill="1" applyBorder="1" applyAlignment="1">
      <alignment horizontal="left" vertical="top" wrapText="1"/>
    </xf>
    <xf numFmtId="0" fontId="121" fillId="27" borderId="5" xfId="6" applyFont="1" applyFill="1" applyBorder="1" applyAlignment="1">
      <alignment horizontal="left" vertical="top"/>
    </xf>
    <xf numFmtId="0" fontId="121" fillId="27" borderId="6" xfId="6" applyFont="1" applyFill="1" applyBorder="1" applyAlignment="1">
      <alignment horizontal="left" vertical="top"/>
    </xf>
    <xf numFmtId="0" fontId="121" fillId="27" borderId="7" xfId="6" applyFont="1" applyFill="1" applyBorder="1" applyAlignment="1">
      <alignment horizontal="left" vertical="top"/>
    </xf>
    <xf numFmtId="0" fontId="129" fillId="27" borderId="5" xfId="6" applyFont="1" applyFill="1" applyBorder="1" applyAlignment="1">
      <alignment horizontal="left" vertical="center"/>
    </xf>
    <xf numFmtId="0" fontId="129" fillId="27" borderId="6" xfId="6" applyFont="1" applyFill="1" applyBorder="1" applyAlignment="1">
      <alignment horizontal="left" vertical="center"/>
    </xf>
    <xf numFmtId="0" fontId="129" fillId="27" borderId="7" xfId="6" applyFont="1" applyFill="1" applyBorder="1" applyAlignment="1">
      <alignment horizontal="left" vertical="center"/>
    </xf>
    <xf numFmtId="0" fontId="129" fillId="27" borderId="5" xfId="6" applyFont="1" applyFill="1" applyBorder="1" applyAlignment="1">
      <alignment horizontal="left" vertical="top"/>
    </xf>
    <xf numFmtId="0" fontId="129" fillId="27" borderId="6" xfId="6" applyFont="1" applyFill="1" applyBorder="1" applyAlignment="1">
      <alignment horizontal="left" vertical="top"/>
    </xf>
    <xf numFmtId="0" fontId="129" fillId="27" borderId="7" xfId="6" applyFont="1" applyFill="1" applyBorder="1" applyAlignment="1">
      <alignment horizontal="left" vertical="top"/>
    </xf>
    <xf numFmtId="0" fontId="21" fillId="0" borderId="8" xfId="9" applyBorder="1" applyAlignment="1">
      <alignment horizontal="left" vertical="center"/>
    </xf>
    <xf numFmtId="0" fontId="85" fillId="26" borderId="5" xfId="6" applyFont="1" applyFill="1" applyBorder="1" applyAlignment="1">
      <alignment horizontal="left" vertical="center"/>
    </xf>
    <xf numFmtId="0" fontId="85" fillId="26" borderId="6" xfId="6" applyFont="1" applyFill="1" applyBorder="1" applyAlignment="1">
      <alignment horizontal="left" vertical="center"/>
    </xf>
    <xf numFmtId="0" fontId="85" fillId="26" borderId="7" xfId="6" applyFont="1" applyFill="1" applyBorder="1" applyAlignment="1">
      <alignment horizontal="left" vertical="center"/>
    </xf>
    <xf numFmtId="0" fontId="50" fillId="23" borderId="0" xfId="0" applyFont="1" applyFill="1" applyAlignment="1">
      <alignment horizontal="left" vertical="top" wrapText="1"/>
    </xf>
    <xf numFmtId="0" fontId="129" fillId="27" borderId="5" xfId="6" applyFont="1" applyFill="1" applyBorder="1" applyAlignment="1">
      <alignment horizontal="left" vertical="center" wrapText="1"/>
    </xf>
    <xf numFmtId="0" fontId="129" fillId="27" borderId="6" xfId="6" applyFont="1" applyFill="1" applyBorder="1" applyAlignment="1">
      <alignment horizontal="left" vertical="center" wrapText="1"/>
    </xf>
    <xf numFmtId="0" fontId="129" fillId="27" borderId="7" xfId="6" applyFont="1" applyFill="1" applyBorder="1" applyAlignment="1">
      <alignment horizontal="left" vertical="center" wrapText="1"/>
    </xf>
    <xf numFmtId="0" fontId="124" fillId="7" borderId="0" xfId="1" applyFont="1" applyFill="1" applyAlignment="1">
      <alignment horizontal="left" vertical="top" wrapText="1"/>
    </xf>
    <xf numFmtId="0" fontId="121" fillId="27" borderId="5" xfId="6" applyFont="1" applyFill="1" applyBorder="1" applyAlignment="1">
      <alignment vertical="top"/>
    </xf>
    <xf numFmtId="0" fontId="121" fillId="27" borderId="6" xfId="6" applyFont="1" applyFill="1" applyBorder="1" applyAlignment="1">
      <alignment vertical="top"/>
    </xf>
    <xf numFmtId="0" fontId="121" fillId="27" borderId="7" xfId="6" applyFont="1" applyFill="1" applyBorder="1" applyAlignment="1">
      <alignment vertical="top"/>
    </xf>
    <xf numFmtId="0" fontId="34" fillId="0" borderId="92" xfId="0" applyFont="1" applyBorder="1" applyAlignment="1">
      <alignment horizontal="left" vertical="top" wrapText="1"/>
    </xf>
    <xf numFmtId="0" fontId="34" fillId="0" borderId="93" xfId="0" applyFont="1" applyBorder="1" applyAlignment="1">
      <alignment horizontal="left" vertical="top" wrapText="1"/>
    </xf>
    <xf numFmtId="0" fontId="34" fillId="0" borderId="94" xfId="0" applyFont="1" applyBorder="1" applyAlignment="1">
      <alignment horizontal="left" vertical="top" wrapText="1"/>
    </xf>
    <xf numFmtId="0" fontId="85" fillId="26" borderId="5" xfId="6" applyFont="1" applyFill="1" applyBorder="1" applyAlignment="1">
      <alignment horizontal="left" vertical="center" wrapText="1"/>
    </xf>
    <xf numFmtId="0" fontId="85" fillId="26" borderId="6" xfId="6" applyFont="1" applyFill="1" applyBorder="1" applyAlignment="1">
      <alignment horizontal="left" vertical="center" wrapText="1"/>
    </xf>
    <xf numFmtId="0" fontId="85" fillId="26" borderId="7" xfId="6" applyFont="1" applyFill="1" applyBorder="1" applyAlignment="1">
      <alignment horizontal="left" vertical="center" wrapText="1"/>
    </xf>
    <xf numFmtId="0" fontId="73" fillId="0" borderId="8" xfId="9" applyFont="1" applyBorder="1" applyAlignment="1">
      <alignment horizontal="left" vertical="center"/>
    </xf>
    <xf numFmtId="0" fontId="49" fillId="0" borderId="92" xfId="0" applyFont="1" applyBorder="1" applyAlignment="1">
      <alignment horizontal="left" vertical="top" wrapText="1"/>
    </xf>
    <xf numFmtId="0" fontId="49" fillId="0" borderId="93" xfId="0" applyFont="1" applyBorder="1" applyAlignment="1">
      <alignment horizontal="left" vertical="top" wrapText="1"/>
    </xf>
    <xf numFmtId="0" fontId="49" fillId="0" borderId="94" xfId="0" applyFont="1" applyBorder="1" applyAlignment="1">
      <alignment horizontal="left" vertical="top" wrapText="1"/>
    </xf>
    <xf numFmtId="0" fontId="35" fillId="7" borderId="2" xfId="25" applyFont="1" applyFill="1" applyBorder="1" applyAlignment="1" applyProtection="1">
      <alignment horizontal="center" vertical="center"/>
      <protection locked="0"/>
    </xf>
    <xf numFmtId="0" fontId="112" fillId="26" borderId="20" xfId="24" applyFont="1" applyFill="1" applyBorder="1" applyAlignment="1">
      <alignment horizontal="left" vertical="center"/>
    </xf>
    <xf numFmtId="0" fontId="25" fillId="7" borderId="2" xfId="25" applyFont="1" applyFill="1" applyBorder="1" applyAlignment="1" applyProtection="1">
      <alignment horizontal="center" vertical="center"/>
      <protection locked="0"/>
    </xf>
    <xf numFmtId="0" fontId="85" fillId="26" borderId="20" xfId="24" applyFont="1" applyFill="1" applyBorder="1" applyAlignment="1">
      <alignment horizontal="left" vertical="center"/>
    </xf>
    <xf numFmtId="0" fontId="25" fillId="7" borderId="17" xfId="25" applyFont="1" applyFill="1" applyBorder="1" applyAlignment="1" applyProtection="1">
      <alignment horizontal="center" vertical="center"/>
      <protection locked="0"/>
    </xf>
    <xf numFmtId="0" fontId="25" fillId="7" borderId="18" xfId="25" applyFont="1" applyFill="1" applyBorder="1" applyAlignment="1" applyProtection="1">
      <alignment horizontal="center" vertical="center"/>
      <protection locked="0"/>
    </xf>
    <xf numFmtId="0" fontId="25" fillId="7" borderId="19" xfId="25" applyFont="1" applyFill="1" applyBorder="1" applyAlignment="1" applyProtection="1">
      <alignment horizontal="center" vertical="center"/>
      <protection locked="0"/>
    </xf>
    <xf numFmtId="0" fontId="85" fillId="26" borderId="47" xfId="6" applyFont="1" applyFill="1" applyBorder="1" applyAlignment="1">
      <alignment horizontal="left" vertical="center"/>
    </xf>
    <xf numFmtId="0" fontId="85" fillId="26" borderId="48" xfId="6" applyFont="1" applyFill="1" applyBorder="1" applyAlignment="1">
      <alignment horizontal="left" vertical="center"/>
    </xf>
    <xf numFmtId="0" fontId="85" fillId="26" borderId="49" xfId="6" applyFont="1" applyFill="1" applyBorder="1" applyAlignment="1">
      <alignment horizontal="left" vertical="center"/>
    </xf>
    <xf numFmtId="0" fontId="34" fillId="0" borderId="92" xfId="0" applyFont="1" applyBorder="1" applyAlignment="1">
      <alignment horizontal="left" vertical="top" wrapText="1" indent="1"/>
    </xf>
    <xf numFmtId="0" fontId="34" fillId="0" borderId="93" xfId="0" applyFont="1" applyBorder="1" applyAlignment="1">
      <alignment horizontal="left" vertical="top" wrapText="1" indent="1"/>
    </xf>
    <xf numFmtId="0" fontId="34" fillId="0" borderId="94" xfId="0" applyFont="1" applyBorder="1" applyAlignment="1">
      <alignment horizontal="left" vertical="top" wrapText="1" indent="1"/>
    </xf>
    <xf numFmtId="0" fontId="73" fillId="0" borderId="0" xfId="9" applyFont="1" applyAlignment="1">
      <alignment horizontal="left" vertical="center"/>
    </xf>
    <xf numFmtId="0" fontId="165" fillId="0" borderId="0" xfId="0" applyFont="1" applyAlignment="1">
      <alignment horizontal="left" vertical="top" wrapText="1"/>
    </xf>
    <xf numFmtId="0" fontId="112" fillId="0" borderId="0" xfId="0" applyFont="1" applyAlignment="1">
      <alignment horizontal="left" vertical="top" wrapText="1"/>
    </xf>
    <xf numFmtId="0" fontId="50" fillId="23" borderId="0" xfId="0" applyFont="1" applyFill="1" applyAlignment="1">
      <alignment horizontal="left" vertical="center" wrapText="1" indent="1"/>
    </xf>
    <xf numFmtId="0" fontId="59" fillId="23" borderId="0" xfId="1" applyFont="1" applyFill="1" applyAlignment="1">
      <alignment horizontal="left" vertical="center" wrapText="1" indent="1"/>
    </xf>
    <xf numFmtId="0" fontId="34" fillId="0" borderId="129" xfId="9" applyFont="1" applyBorder="1" applyAlignment="1">
      <alignment horizontal="left" vertical="top" wrapText="1"/>
    </xf>
    <xf numFmtId="0" fontId="34" fillId="0" borderId="130" xfId="9" applyFont="1" applyBorder="1" applyAlignment="1">
      <alignment horizontal="left" vertical="top" wrapText="1"/>
    </xf>
    <xf numFmtId="0" fontId="34" fillId="0" borderId="131" xfId="9" applyFont="1" applyBorder="1" applyAlignment="1">
      <alignment horizontal="left" vertical="top" wrapText="1"/>
    </xf>
    <xf numFmtId="0" fontId="40" fillId="0" borderId="38" xfId="0" applyFont="1" applyBorder="1" applyAlignment="1">
      <alignment horizontal="left" vertical="top" wrapText="1" indent="1"/>
    </xf>
    <xf numFmtId="0" fontId="40" fillId="0" borderId="35" xfId="0" applyFont="1" applyBorder="1" applyAlignment="1">
      <alignment horizontal="left" vertical="top" wrapText="1" indent="1"/>
    </xf>
    <xf numFmtId="0" fontId="40" fillId="0" borderId="36" xfId="0" applyFont="1" applyBorder="1" applyAlignment="1">
      <alignment horizontal="left" vertical="top" wrapText="1" indent="1"/>
    </xf>
    <xf numFmtId="0" fontId="112" fillId="26" borderId="20" xfId="33" applyFont="1" applyFill="1" applyBorder="1" applyAlignment="1">
      <alignment horizontal="left" vertical="center"/>
    </xf>
    <xf numFmtId="0" fontId="25" fillId="7" borderId="2" xfId="34" applyFont="1" applyFill="1" applyBorder="1" applyAlignment="1" applyProtection="1">
      <alignment vertical="center"/>
      <protection locked="0"/>
    </xf>
    <xf numFmtId="0" fontId="85" fillId="26" borderId="20" xfId="33" applyFont="1" applyFill="1" applyBorder="1" applyAlignment="1">
      <alignment horizontal="left" vertical="center"/>
    </xf>
    <xf numFmtId="0" fontId="50" fillId="23" borderId="0" xfId="1" applyFont="1" applyFill="1" applyAlignment="1">
      <alignment horizontal="left" vertical="center" wrapText="1"/>
    </xf>
    <xf numFmtId="0" fontId="63" fillId="38" borderId="110" xfId="0" applyFont="1" applyFill="1" applyBorder="1" applyAlignment="1">
      <alignment horizontal="left" vertical="center" wrapText="1" indent="1"/>
    </xf>
    <xf numFmtId="0" fontId="63" fillId="38" borderId="111" xfId="0" applyFont="1" applyFill="1" applyBorder="1" applyAlignment="1">
      <alignment horizontal="left" vertical="center" wrapText="1" indent="1"/>
    </xf>
    <xf numFmtId="0" fontId="63" fillId="38" borderId="112" xfId="0" applyFont="1" applyFill="1" applyBorder="1" applyAlignment="1">
      <alignment horizontal="left" vertical="center" wrapText="1" indent="1"/>
    </xf>
    <xf numFmtId="0" fontId="82" fillId="23" borderId="0" xfId="0" applyFont="1" applyFill="1" applyAlignment="1">
      <alignment horizontal="left" vertical="top" wrapText="1"/>
    </xf>
    <xf numFmtId="0" fontId="40" fillId="0" borderId="38" xfId="0" applyFont="1" applyBorder="1" applyAlignment="1">
      <alignment horizontal="left" vertical="top" wrapText="1"/>
    </xf>
    <xf numFmtId="0" fontId="40" fillId="0" borderId="35" xfId="0" applyFont="1" applyBorder="1" applyAlignment="1">
      <alignment horizontal="left" vertical="top" wrapText="1"/>
    </xf>
    <xf numFmtId="0" fontId="40" fillId="0" borderId="36" xfId="0" applyFont="1" applyBorder="1" applyAlignment="1">
      <alignment horizontal="left" vertical="top" wrapText="1"/>
    </xf>
    <xf numFmtId="0" fontId="40" fillId="0" borderId="125" xfId="0" applyFont="1" applyBorder="1" applyAlignment="1">
      <alignment horizontal="left" vertical="top" wrapText="1"/>
    </xf>
    <xf numFmtId="0" fontId="40" fillId="0" borderId="126" xfId="0" applyFont="1" applyBorder="1" applyAlignment="1">
      <alignment horizontal="left" vertical="top" wrapText="1"/>
    </xf>
    <xf numFmtId="0" fontId="40" fillId="0" borderId="127" xfId="0" applyFont="1" applyBorder="1" applyAlignment="1">
      <alignment horizontal="left" vertical="top" wrapText="1"/>
    </xf>
    <xf numFmtId="0" fontId="40" fillId="0" borderId="129" xfId="0" applyFont="1" applyBorder="1" applyAlignment="1">
      <alignment horizontal="left" vertical="top" wrapText="1"/>
    </xf>
    <xf numFmtId="0" fontId="40" fillId="0" borderId="130" xfId="0" applyFont="1" applyBorder="1" applyAlignment="1">
      <alignment horizontal="left" vertical="top" wrapText="1"/>
    </xf>
    <xf numFmtId="0" fontId="40" fillId="0" borderId="131" xfId="0" applyFont="1" applyBorder="1" applyAlignment="1">
      <alignment horizontal="left" vertical="top" wrapText="1"/>
    </xf>
    <xf numFmtId="0" fontId="55" fillId="0" borderId="0" xfId="1" applyFont="1" applyAlignment="1">
      <alignment horizontal="left" vertical="top"/>
    </xf>
    <xf numFmtId="0" fontId="85" fillId="26" borderId="2" xfId="33" applyFont="1" applyFill="1" applyBorder="1" applyAlignment="1">
      <alignment horizontal="left" vertical="center"/>
    </xf>
    <xf numFmtId="0" fontId="35" fillId="7" borderId="2" xfId="34" applyFont="1" applyFill="1" applyBorder="1" applyAlignment="1" applyProtection="1">
      <alignment vertical="center"/>
      <protection locked="0"/>
    </xf>
    <xf numFmtId="0" fontId="129" fillId="27" borderId="5" xfId="6" applyFont="1" applyFill="1" applyBorder="1" applyAlignment="1">
      <alignment horizontal="left" vertical="top" wrapText="1"/>
    </xf>
    <xf numFmtId="0" fontId="129" fillId="27" borderId="6" xfId="6" applyFont="1" applyFill="1" applyBorder="1" applyAlignment="1">
      <alignment horizontal="left" vertical="top" wrapText="1"/>
    </xf>
    <xf numFmtId="0" fontId="129" fillId="27" borderId="7" xfId="6" applyFont="1" applyFill="1" applyBorder="1" applyAlignment="1">
      <alignment horizontal="left" vertical="top" wrapText="1"/>
    </xf>
    <xf numFmtId="0" fontId="130" fillId="19" borderId="0" xfId="10" applyFont="1" applyFill="1" applyAlignment="1">
      <alignment horizontal="left" vertical="center"/>
    </xf>
    <xf numFmtId="0" fontId="35" fillId="7" borderId="17" xfId="34" applyFont="1" applyFill="1" applyBorder="1" applyAlignment="1" applyProtection="1">
      <alignment vertical="center"/>
      <protection locked="0"/>
    </xf>
    <xf numFmtId="0" fontId="35" fillId="7" borderId="18" xfId="34" applyFont="1" applyFill="1" applyBorder="1" applyAlignment="1" applyProtection="1">
      <alignment vertical="center"/>
      <protection locked="0"/>
    </xf>
    <xf numFmtId="0" fontId="35" fillId="7" borderId="19" xfId="34" applyFont="1" applyFill="1" applyBorder="1" applyAlignment="1" applyProtection="1">
      <alignment vertical="center"/>
      <protection locked="0"/>
    </xf>
    <xf numFmtId="0" fontId="85" fillId="26" borderId="17" xfId="33" applyFont="1" applyFill="1" applyBorder="1" applyAlignment="1">
      <alignment horizontal="left" vertical="center"/>
    </xf>
    <xf numFmtId="0" fontId="85" fillId="26" borderId="18" xfId="33" applyFont="1" applyFill="1" applyBorder="1" applyAlignment="1">
      <alignment horizontal="left" vertical="center"/>
    </xf>
    <xf numFmtId="0" fontId="85" fillId="26" borderId="19" xfId="33" applyFont="1" applyFill="1" applyBorder="1" applyAlignment="1">
      <alignment horizontal="left" vertical="center"/>
    </xf>
    <xf numFmtId="0" fontId="40" fillId="7" borderId="38" xfId="0" applyFont="1" applyFill="1" applyBorder="1" applyAlignment="1">
      <alignment horizontal="left" vertical="top" wrapText="1"/>
    </xf>
    <xf numFmtId="0" fontId="40" fillId="7" borderId="35" xfId="0" applyFont="1" applyFill="1" applyBorder="1" applyAlignment="1">
      <alignment horizontal="left" vertical="top" wrapText="1"/>
    </xf>
    <xf numFmtId="0" fontId="40" fillId="7" borderId="36" xfId="0" applyFont="1" applyFill="1" applyBorder="1" applyAlignment="1">
      <alignment horizontal="left" vertical="top" wrapText="1"/>
    </xf>
    <xf numFmtId="0" fontId="40" fillId="0" borderId="128" xfId="0" applyFont="1" applyBorder="1" applyAlignment="1">
      <alignment horizontal="left" vertical="top" wrapText="1"/>
    </xf>
    <xf numFmtId="0" fontId="3" fillId="0" borderId="38" xfId="0" applyFont="1" applyBorder="1" applyAlignment="1">
      <alignment horizontal="left" vertical="top" wrapText="1"/>
    </xf>
    <xf numFmtId="0" fontId="3" fillId="0" borderId="35" xfId="0" applyFont="1" applyBorder="1" applyAlignment="1">
      <alignment horizontal="left" vertical="top" wrapText="1"/>
    </xf>
    <xf numFmtId="0" fontId="3" fillId="0" borderId="36" xfId="0" applyFont="1" applyBorder="1" applyAlignment="1">
      <alignment horizontal="left" vertical="top" wrapText="1"/>
    </xf>
    <xf numFmtId="0" fontId="55" fillId="0" borderId="0" xfId="1" applyFont="1" applyAlignment="1">
      <alignment horizontal="left" vertical="center" wrapText="1"/>
    </xf>
    <xf numFmtId="0" fontId="3" fillId="0" borderId="119" xfId="0" applyFont="1" applyBorder="1" applyAlignment="1">
      <alignment horizontal="left" vertical="top" wrapText="1"/>
    </xf>
    <xf numFmtId="0" fontId="3" fillId="0" borderId="120" xfId="0" applyFont="1" applyBorder="1" applyAlignment="1">
      <alignment horizontal="left" vertical="top" wrapText="1"/>
    </xf>
    <xf numFmtId="0" fontId="3" fillId="0" borderId="121" xfId="0" applyFont="1" applyBorder="1" applyAlignment="1">
      <alignment horizontal="left" vertical="top" wrapText="1"/>
    </xf>
    <xf numFmtId="0" fontId="3" fillId="0" borderId="122" xfId="0" applyFont="1" applyBorder="1" applyAlignment="1">
      <alignment horizontal="left" vertical="top" wrapText="1"/>
    </xf>
    <xf numFmtId="0" fontId="3" fillId="0" borderId="123" xfId="0" applyFont="1" applyBorder="1" applyAlignment="1">
      <alignment horizontal="left" vertical="top" wrapText="1"/>
    </xf>
    <xf numFmtId="0" fontId="3" fillId="0" borderId="124" xfId="0" applyFont="1" applyBorder="1" applyAlignment="1">
      <alignment horizontal="left" vertical="top" wrapText="1"/>
    </xf>
    <xf numFmtId="0" fontId="63" fillId="24" borderId="80" xfId="0" applyFont="1" applyFill="1" applyBorder="1" applyAlignment="1">
      <alignment horizontal="left"/>
    </xf>
    <xf numFmtId="0" fontId="63" fillId="24" borderId="0" xfId="0" applyFont="1" applyFill="1" applyAlignment="1">
      <alignment horizontal="left"/>
    </xf>
    <xf numFmtId="0" fontId="81" fillId="24" borderId="0" xfId="0" applyFont="1" applyFill="1" applyAlignment="1">
      <alignment horizontal="left"/>
    </xf>
    <xf numFmtId="0" fontId="3" fillId="0" borderId="140" xfId="0" applyFont="1" applyBorder="1" applyAlignment="1">
      <alignment horizontal="left" vertical="top" wrapText="1"/>
    </xf>
    <xf numFmtId="0" fontId="3" fillId="0" borderId="142" xfId="0" applyFont="1" applyBorder="1" applyAlignment="1">
      <alignment horizontal="left" vertical="top" wrapText="1"/>
    </xf>
    <xf numFmtId="0" fontId="3" fillId="0" borderId="143" xfId="0" applyFont="1" applyBorder="1" applyAlignment="1">
      <alignment horizontal="left" vertical="top" wrapText="1"/>
    </xf>
    <xf numFmtId="0" fontId="3" fillId="0" borderId="144" xfId="0" applyFont="1" applyBorder="1" applyAlignment="1">
      <alignment horizontal="left" vertical="top" wrapText="1"/>
    </xf>
    <xf numFmtId="0" fontId="3" fillId="0" borderId="145" xfId="0" applyFont="1" applyBorder="1" applyAlignment="1">
      <alignment horizontal="left" vertical="top" wrapText="1"/>
    </xf>
    <xf numFmtId="0" fontId="3" fillId="0" borderId="147" xfId="0" applyFont="1" applyBorder="1" applyAlignment="1">
      <alignment horizontal="left" vertical="top" wrapText="1"/>
    </xf>
    <xf numFmtId="0" fontId="73" fillId="0" borderId="0" xfId="9" applyFont="1" applyAlignment="1">
      <alignment horizontal="left" vertical="center" wrapText="1"/>
    </xf>
    <xf numFmtId="0" fontId="85" fillId="26" borderId="117" xfId="6" applyFont="1" applyFill="1" applyBorder="1" applyAlignment="1">
      <alignment horizontal="left" vertical="center" wrapText="1"/>
    </xf>
    <xf numFmtId="0" fontId="85" fillId="26" borderId="0" xfId="6" applyFont="1" applyFill="1" applyBorder="1" applyAlignment="1">
      <alignment horizontal="left" vertical="center" wrapText="1"/>
    </xf>
    <xf numFmtId="0" fontId="35" fillId="7" borderId="113" xfId="6" applyFont="1" applyFill="1" applyBorder="1" applyAlignment="1" applyProtection="1">
      <alignment horizontal="center" vertical="center" wrapText="1"/>
      <protection locked="0"/>
    </xf>
    <xf numFmtId="0" fontId="35" fillId="7" borderId="114" xfId="6" applyFont="1" applyFill="1" applyBorder="1" applyAlignment="1" applyProtection="1">
      <alignment horizontal="center" vertical="center" wrapText="1"/>
      <protection locked="0"/>
    </xf>
    <xf numFmtId="0" fontId="35" fillId="19" borderId="113" xfId="6" applyFont="1" applyFill="1" applyBorder="1" applyAlignment="1">
      <alignment vertical="top" wrapText="1"/>
    </xf>
    <xf numFmtId="0" fontId="35" fillId="19" borderId="114" xfId="6" applyFont="1" applyFill="1" applyBorder="1" applyAlignment="1">
      <alignment vertical="top" wrapText="1"/>
    </xf>
    <xf numFmtId="0" fontId="85" fillId="26" borderId="17" xfId="30" applyFont="1" applyFill="1" applyBorder="1" applyAlignment="1">
      <alignment vertical="top" wrapText="1"/>
    </xf>
    <xf numFmtId="0" fontId="85" fillId="26" borderId="18" xfId="30" applyFont="1" applyFill="1" applyBorder="1" applyAlignment="1">
      <alignment vertical="top" wrapText="1"/>
    </xf>
    <xf numFmtId="0" fontId="35" fillId="19" borderId="115" xfId="6" applyFont="1" applyFill="1" applyBorder="1" applyAlignment="1">
      <alignment vertical="top" wrapText="1"/>
    </xf>
    <xf numFmtId="0" fontId="35" fillId="19" borderId="0" xfId="6" applyFont="1" applyFill="1" applyBorder="1" applyAlignment="1">
      <alignment vertical="top" wrapText="1"/>
    </xf>
    <xf numFmtId="0" fontId="34" fillId="0" borderId="0" xfId="0" applyFont="1" applyAlignment="1">
      <alignment vertical="center" wrapText="1"/>
    </xf>
    <xf numFmtId="0" fontId="35" fillId="22" borderId="116" xfId="29" applyFont="1" applyFill="1" applyBorder="1" applyAlignment="1">
      <alignment horizontal="left" vertical="top" wrapText="1"/>
    </xf>
    <xf numFmtId="0" fontId="35" fillId="22" borderId="103" xfId="29" applyFont="1" applyFill="1" applyBorder="1" applyAlignment="1">
      <alignment horizontal="left" vertical="top" wrapText="1"/>
    </xf>
    <xf numFmtId="0" fontId="35" fillId="7" borderId="118" xfId="6" applyFont="1" applyFill="1" applyBorder="1" applyAlignment="1" applyProtection="1">
      <alignment horizontal="center" vertical="center" wrapText="1"/>
      <protection locked="0"/>
    </xf>
    <xf numFmtId="0" fontId="35" fillId="7" borderId="32" xfId="6" applyFont="1" applyFill="1" applyBorder="1" applyAlignment="1" applyProtection="1">
      <alignment horizontal="center" vertical="center" wrapText="1"/>
      <protection locked="0"/>
    </xf>
    <xf numFmtId="0" fontId="0" fillId="0" borderId="115" xfId="0" applyBorder="1" applyAlignment="1">
      <alignment horizontal="center"/>
    </xf>
    <xf numFmtId="0" fontId="0" fillId="0" borderId="0" xfId="0" applyAlignment="1">
      <alignment horizontal="center"/>
    </xf>
    <xf numFmtId="0" fontId="3" fillId="0" borderId="119" xfId="0" applyFont="1" applyBorder="1" applyAlignment="1">
      <alignment horizontal="center" vertical="top" wrapText="1"/>
    </xf>
    <xf numFmtId="0" fontId="3" fillId="0" borderId="120" xfId="0" applyFont="1" applyBorder="1" applyAlignment="1">
      <alignment horizontal="center" vertical="top" wrapText="1"/>
    </xf>
    <xf numFmtId="0" fontId="3" fillId="0" borderId="121" xfId="0" applyFont="1" applyBorder="1" applyAlignment="1">
      <alignment horizontal="center" vertical="top" wrapText="1"/>
    </xf>
    <xf numFmtId="0" fontId="3" fillId="0" borderId="122" xfId="0" applyFont="1" applyBorder="1" applyAlignment="1">
      <alignment horizontal="center" vertical="top" wrapText="1"/>
    </xf>
    <xf numFmtId="0" fontId="3" fillId="0" borderId="123" xfId="0" applyFont="1" applyBorder="1" applyAlignment="1">
      <alignment horizontal="center" vertical="top" wrapText="1"/>
    </xf>
    <xf numFmtId="0" fontId="3" fillId="0" borderId="124" xfId="0" applyFont="1" applyBorder="1" applyAlignment="1">
      <alignment horizontal="center" vertical="top" wrapText="1"/>
    </xf>
    <xf numFmtId="0" fontId="63" fillId="24" borderId="80" xfId="0" applyFont="1" applyFill="1" applyBorder="1" applyAlignment="1">
      <alignment horizontal="center"/>
    </xf>
    <xf numFmtId="0" fontId="63" fillId="24" borderId="0" xfId="0" applyFont="1" applyFill="1" applyAlignment="1">
      <alignment horizontal="center"/>
    </xf>
    <xf numFmtId="0" fontId="3" fillId="0" borderId="134" xfId="0" applyFont="1" applyBorder="1" applyAlignment="1">
      <alignment horizontal="left" vertical="top" wrapText="1"/>
    </xf>
    <xf numFmtId="0" fontId="3" fillId="0" borderId="135" xfId="0" applyFont="1" applyBorder="1" applyAlignment="1">
      <alignment horizontal="left" vertical="top" wrapText="1"/>
    </xf>
    <xf numFmtId="0" fontId="3" fillId="0" borderId="136" xfId="0" applyFont="1" applyBorder="1" applyAlignment="1">
      <alignment horizontal="left" vertical="top" wrapText="1"/>
    </xf>
    <xf numFmtId="0" fontId="3" fillId="0" borderId="137" xfId="0" applyFont="1" applyBorder="1" applyAlignment="1">
      <alignment horizontal="left" vertical="top" wrapText="1"/>
    </xf>
    <xf numFmtId="0" fontId="3" fillId="0" borderId="138" xfId="0" applyFont="1" applyBorder="1" applyAlignment="1">
      <alignment horizontal="left" vertical="top" wrapText="1"/>
    </xf>
    <xf numFmtId="0" fontId="3" fillId="0" borderId="139" xfId="0" applyFont="1" applyBorder="1" applyAlignment="1">
      <alignment horizontal="left" vertical="top" wrapText="1"/>
    </xf>
    <xf numFmtId="0" fontId="108" fillId="20" borderId="13" xfId="4" applyFont="1" applyFill="1" applyBorder="1" applyAlignment="1">
      <alignment vertical="center" wrapText="1"/>
    </xf>
    <xf numFmtId="0" fontId="108" fillId="20" borderId="14" xfId="4" applyFont="1" applyFill="1" applyBorder="1" applyAlignment="1">
      <alignment vertical="center" wrapText="1"/>
    </xf>
    <xf numFmtId="0" fontId="108" fillId="8" borderId="20" xfId="28" applyFont="1" applyFill="1" applyBorder="1" applyAlignment="1">
      <alignment vertical="center" wrapText="1"/>
    </xf>
    <xf numFmtId="0" fontId="85" fillId="26" borderId="117" xfId="6" applyFont="1" applyFill="1" applyBorder="1" applyAlignment="1">
      <alignment vertical="center" wrapText="1"/>
    </xf>
    <xf numFmtId="0" fontId="85" fillId="26" borderId="0" xfId="6" applyFont="1" applyFill="1" applyBorder="1" applyAlignment="1">
      <alignment vertical="center" wrapText="1"/>
    </xf>
    <xf numFmtId="0" fontId="35" fillId="7" borderId="2" xfId="6" applyFont="1" applyFill="1" applyBorder="1" applyAlignment="1" applyProtection="1">
      <alignment horizontal="center" vertical="center" wrapText="1"/>
      <protection locked="0"/>
    </xf>
    <xf numFmtId="0" fontId="0" fillId="0" borderId="0" xfId="0" applyAlignment="1">
      <alignment horizontal="left" vertical="top" wrapText="1"/>
    </xf>
    <xf numFmtId="0" fontId="38" fillId="39" borderId="17" xfId="0" applyFont="1" applyFill="1" applyBorder="1" applyAlignment="1">
      <alignment horizontal="center" wrapText="1"/>
    </xf>
    <xf numFmtId="0" fontId="38" fillId="39" borderId="19" xfId="0" applyFont="1" applyFill="1" applyBorder="1" applyAlignment="1">
      <alignment horizontal="center" wrapText="1"/>
    </xf>
    <xf numFmtId="0" fontId="152" fillId="33" borderId="17" xfId="0" applyFont="1" applyFill="1" applyBorder="1" applyAlignment="1">
      <alignment horizontal="center" vertical="center" wrapText="1"/>
    </xf>
    <xf numFmtId="0" fontId="152" fillId="33" borderId="19" xfId="0" applyFont="1" applyFill="1" applyBorder="1" applyAlignment="1">
      <alignment horizontal="center" vertical="center" wrapText="1"/>
    </xf>
    <xf numFmtId="0" fontId="75" fillId="21" borderId="0" xfId="0" applyFont="1" applyFill="1" applyAlignment="1">
      <alignment horizontal="left" vertical="center"/>
    </xf>
    <xf numFmtId="0" fontId="63" fillId="24" borderId="148" xfId="0" applyFont="1" applyFill="1" applyBorder="1" applyAlignment="1">
      <alignment horizontal="center"/>
    </xf>
    <xf numFmtId="0" fontId="63" fillId="24" borderId="149" xfId="0" applyFont="1" applyFill="1" applyBorder="1" applyAlignment="1">
      <alignment horizontal="center"/>
    </xf>
    <xf numFmtId="0" fontId="35" fillId="22" borderId="116" xfId="29" applyFont="1" applyFill="1" applyBorder="1" applyAlignment="1">
      <alignment horizontal="center" vertical="top" wrapText="1"/>
    </xf>
    <xf numFmtId="0" fontId="35" fillId="22" borderId="103" xfId="29" applyFont="1" applyFill="1" applyBorder="1" applyAlignment="1">
      <alignment horizontal="center" vertical="top" wrapText="1"/>
    </xf>
    <xf numFmtId="0" fontId="63" fillId="0" borderId="0" xfId="0" applyFont="1" applyAlignment="1">
      <alignment horizontal="center"/>
    </xf>
    <xf numFmtId="0" fontId="112" fillId="42" borderId="116" xfId="29" applyFont="1" applyFill="1" applyBorder="1" applyAlignment="1">
      <alignment horizontal="left" vertical="top" wrapText="1"/>
    </xf>
    <xf numFmtId="0" fontId="112" fillId="42" borderId="103" xfId="29" applyFont="1" applyFill="1" applyBorder="1" applyAlignment="1">
      <alignment horizontal="left" vertical="top" wrapText="1"/>
    </xf>
    <xf numFmtId="0" fontId="63" fillId="24" borderId="0" xfId="0" applyFont="1" applyFill="1" applyBorder="1" applyAlignment="1">
      <alignment horizontal="left"/>
    </xf>
    <xf numFmtId="0" fontId="3" fillId="0" borderId="141" xfId="0" applyFont="1" applyBorder="1" applyAlignment="1">
      <alignment horizontal="left" vertical="top" wrapText="1"/>
    </xf>
    <xf numFmtId="0" fontId="3" fillId="0" borderId="142" xfId="0" applyFont="1" applyBorder="1" applyAlignment="1">
      <alignment horizontal="center" vertical="top" wrapText="1"/>
    </xf>
    <xf numFmtId="0" fontId="3" fillId="0" borderId="128" xfId="0" applyFont="1" applyBorder="1" applyAlignment="1">
      <alignment horizontal="left" vertical="top" wrapText="1"/>
    </xf>
    <xf numFmtId="0" fontId="3" fillId="0" borderId="144" xfId="0" applyFont="1" applyBorder="1" applyAlignment="1">
      <alignment horizontal="center" vertical="top" wrapText="1"/>
    </xf>
    <xf numFmtId="0" fontId="3" fillId="0" borderId="146" xfId="0" applyFont="1" applyBorder="1" applyAlignment="1">
      <alignment horizontal="left" vertical="top" wrapText="1"/>
    </xf>
    <xf numFmtId="0" fontId="3" fillId="0" borderId="147" xfId="0" applyFont="1" applyBorder="1" applyAlignment="1">
      <alignment horizontal="center" vertical="top" wrapText="1"/>
    </xf>
    <xf numFmtId="0" fontId="140" fillId="32" borderId="0" xfId="0" applyFont="1" applyFill="1" applyAlignment="1"/>
    <xf numFmtId="0" fontId="140" fillId="32" borderId="43" xfId="0" applyFont="1" applyFill="1" applyBorder="1" applyAlignment="1"/>
    <xf numFmtId="0" fontId="35" fillId="7" borderId="17" xfId="6" applyFont="1" applyFill="1" applyBorder="1" applyAlignment="1" applyProtection="1">
      <alignment horizontal="center" vertical="center" wrapText="1"/>
      <protection locked="0"/>
    </xf>
    <xf numFmtId="0" fontId="35" fillId="7" borderId="18" xfId="6" applyFont="1" applyFill="1" applyBorder="1" applyAlignment="1" applyProtection="1">
      <alignment horizontal="center" vertical="center" wrapText="1"/>
      <protection locked="0"/>
    </xf>
    <xf numFmtId="0" fontId="35" fillId="7" borderId="19" xfId="6" applyFont="1" applyFill="1" applyBorder="1" applyAlignment="1" applyProtection="1">
      <alignment horizontal="center" vertical="center" wrapText="1"/>
      <protection locked="0"/>
    </xf>
    <xf numFmtId="0" fontId="0" fillId="0" borderId="15" xfId="0" applyBorder="1" applyAlignment="1" applyProtection="1">
      <alignment horizontal="center"/>
      <protection locked="0"/>
    </xf>
    <xf numFmtId="0" fontId="0" fillId="0" borderId="0" xfId="0" applyAlignment="1" applyProtection="1">
      <alignment horizontal="center"/>
      <protection locked="0"/>
    </xf>
    <xf numFmtId="0" fontId="3" fillId="0" borderId="140" xfId="0" applyFont="1" applyBorder="1" applyAlignment="1">
      <alignment horizontal="center" vertical="top" wrapText="1"/>
    </xf>
    <xf numFmtId="0" fontId="3" fillId="0" borderId="141" xfId="0" applyFont="1" applyBorder="1" applyAlignment="1">
      <alignment horizontal="center" vertical="top" wrapText="1"/>
    </xf>
    <xf numFmtId="0" fontId="3" fillId="0" borderId="143" xfId="0" applyFont="1" applyBorder="1" applyAlignment="1">
      <alignment horizontal="center" vertical="top" wrapText="1"/>
    </xf>
    <xf numFmtId="0" fontId="3" fillId="0" borderId="128" xfId="0" applyFont="1" applyBorder="1" applyAlignment="1">
      <alignment horizontal="center" vertical="top" wrapText="1"/>
    </xf>
    <xf numFmtId="0" fontId="35" fillId="7" borderId="132" xfId="6" applyFont="1" applyFill="1" applyBorder="1" applyAlignment="1" applyProtection="1">
      <alignment horizontal="center" vertical="center" wrapText="1"/>
      <protection locked="0"/>
    </xf>
    <xf numFmtId="0" fontId="70" fillId="23" borderId="17" xfId="0" applyFont="1" applyFill="1" applyBorder="1" applyAlignment="1">
      <alignment horizontal="left" vertical="center" wrapText="1" indent="1"/>
    </xf>
    <xf numFmtId="0" fontId="70" fillId="23" borderId="18" xfId="0" applyFont="1" applyFill="1" applyBorder="1" applyAlignment="1">
      <alignment horizontal="left" vertical="center" wrapText="1" indent="1"/>
    </xf>
    <xf numFmtId="0" fontId="50" fillId="23" borderId="0" xfId="0" applyFont="1" applyFill="1" applyAlignment="1">
      <alignment vertical="center" wrapText="1"/>
    </xf>
    <xf numFmtId="0" fontId="154" fillId="21" borderId="0" xfId="0" applyFont="1" applyFill="1" applyAlignment="1">
      <alignment vertical="center"/>
    </xf>
    <xf numFmtId="0" fontId="50" fillId="23" borderId="0" xfId="1" applyFont="1" applyFill="1" applyAlignment="1">
      <alignment horizontal="center" vertical="center" wrapText="1"/>
    </xf>
    <xf numFmtId="0" fontId="59" fillId="23" borderId="0" xfId="1" applyFont="1" applyFill="1" applyAlignment="1">
      <alignment horizontal="center" vertical="center" wrapText="1"/>
    </xf>
    <xf numFmtId="0" fontId="16" fillId="33" borderId="17" xfId="0" applyFont="1" applyFill="1" applyBorder="1" applyAlignment="1">
      <alignment horizontal="left" vertical="center" wrapText="1"/>
    </xf>
    <xf numFmtId="0" fontId="16" fillId="33" borderId="19" xfId="0" applyFont="1" applyFill="1" applyBorder="1" applyAlignment="1">
      <alignment horizontal="left" vertical="center" wrapText="1"/>
    </xf>
    <xf numFmtId="0" fontId="38" fillId="0" borderId="17" xfId="0" applyFont="1" applyBorder="1" applyAlignment="1">
      <alignment horizontal="left" vertical="center" wrapText="1"/>
    </xf>
    <xf numFmtId="0" fontId="38" fillId="0" borderId="19" xfId="0" applyFont="1" applyBorder="1" applyAlignment="1">
      <alignment horizontal="left" vertical="center" wrapText="1"/>
    </xf>
    <xf numFmtId="0" fontId="36" fillId="19" borderId="17" xfId="0" applyFont="1" applyFill="1" applyBorder="1" applyAlignment="1">
      <alignment horizontal="left" vertical="center" wrapText="1"/>
    </xf>
    <xf numFmtId="0" fontId="36" fillId="19" borderId="19" xfId="0" applyFont="1" applyFill="1" applyBorder="1" applyAlignment="1">
      <alignment horizontal="left" vertical="center" wrapText="1"/>
    </xf>
    <xf numFmtId="0" fontId="36" fillId="19" borderId="96" xfId="0" applyFont="1" applyFill="1" applyBorder="1" applyAlignment="1">
      <alignment horizontal="center" vertical="center"/>
    </xf>
    <xf numFmtId="0" fontId="36" fillId="19" borderId="97" xfId="0" applyFont="1" applyFill="1" applyBorder="1" applyAlignment="1">
      <alignment horizontal="center" vertical="center"/>
    </xf>
    <xf numFmtId="0" fontId="36" fillId="19" borderId="20" xfId="0" applyFont="1" applyFill="1" applyBorder="1" applyAlignment="1">
      <alignment horizontal="center" vertical="center"/>
    </xf>
    <xf numFmtId="0" fontId="22" fillId="9" borderId="0" xfId="10" applyFill="1" applyAlignment="1">
      <alignment horizontal="left"/>
    </xf>
    <xf numFmtId="0" fontId="0" fillId="0" borderId="0" xfId="0" applyAlignment="1">
      <alignment horizontal="left"/>
    </xf>
    <xf numFmtId="0" fontId="22" fillId="9" borderId="0" xfId="10" applyFill="1" applyAlignment="1">
      <alignment horizontal="left" wrapText="1"/>
    </xf>
    <xf numFmtId="0" fontId="82" fillId="23" borderId="0" xfId="0" applyFont="1" applyFill="1" applyAlignment="1">
      <alignment horizontal="left" vertical="center" wrapText="1" indent="1"/>
    </xf>
    <xf numFmtId="0" fontId="84" fillId="23" borderId="0" xfId="0" applyFont="1" applyFill="1" applyAlignment="1">
      <alignment horizontal="left" vertical="center" wrapText="1" indent="1"/>
    </xf>
    <xf numFmtId="0" fontId="87" fillId="0" borderId="78" xfId="10" applyFont="1" applyBorder="1" applyAlignment="1">
      <alignment horizontal="left" vertical="center"/>
    </xf>
    <xf numFmtId="0" fontId="51" fillId="0" borderId="67" xfId="0" applyFont="1" applyBorder="1" applyAlignment="1" applyProtection="1">
      <alignment horizontal="left" vertical="top" wrapText="1" indent="1"/>
      <protection locked="0"/>
    </xf>
    <xf numFmtId="0" fontId="51" fillId="0" borderId="68" xfId="0" applyFont="1" applyBorder="1" applyAlignment="1" applyProtection="1">
      <alignment horizontal="left" vertical="top" wrapText="1" indent="1"/>
      <protection locked="0"/>
    </xf>
    <xf numFmtId="0" fontId="51" fillId="0" borderId="69" xfId="0" applyFont="1" applyBorder="1" applyAlignment="1" applyProtection="1">
      <alignment horizontal="left" vertical="top" wrapText="1" indent="1"/>
      <protection locked="0"/>
    </xf>
    <xf numFmtId="0" fontId="51" fillId="0" borderId="70" xfId="0" applyFont="1" applyBorder="1" applyAlignment="1" applyProtection="1">
      <alignment horizontal="left" vertical="top" wrapText="1" indent="1"/>
      <protection locked="0"/>
    </xf>
    <xf numFmtId="0" fontId="51" fillId="0" borderId="0" xfId="0" applyFont="1" applyAlignment="1" applyProtection="1">
      <alignment horizontal="left" vertical="top" wrapText="1" indent="1"/>
      <protection locked="0"/>
    </xf>
    <xf numFmtId="0" fontId="51" fillId="0" borderId="71" xfId="0" applyFont="1" applyBorder="1" applyAlignment="1" applyProtection="1">
      <alignment horizontal="left" vertical="top" wrapText="1" indent="1"/>
      <protection locked="0"/>
    </xf>
    <xf numFmtId="0" fontId="51" fillId="0" borderId="72" xfId="0" applyFont="1" applyBorder="1" applyAlignment="1" applyProtection="1">
      <alignment horizontal="left" vertical="top" wrapText="1" indent="1"/>
      <protection locked="0"/>
    </xf>
    <xf numFmtId="0" fontId="51" fillId="0" borderId="73" xfId="0" applyFont="1" applyBorder="1" applyAlignment="1" applyProtection="1">
      <alignment horizontal="left" vertical="top" wrapText="1" indent="1"/>
      <protection locked="0"/>
    </xf>
    <xf numFmtId="0" fontId="51" fillId="0" borderId="74" xfId="0" applyFont="1" applyBorder="1" applyAlignment="1" applyProtection="1">
      <alignment horizontal="left" vertical="top" wrapText="1" indent="1"/>
      <protection locked="0"/>
    </xf>
    <xf numFmtId="0" fontId="93" fillId="23" borderId="0" xfId="0" applyFont="1" applyFill="1" applyAlignment="1">
      <alignment horizontal="left" vertical="center" wrapText="1" indent="1"/>
    </xf>
    <xf numFmtId="0" fontId="55" fillId="0" borderId="0" xfId="0" applyFont="1" applyAlignment="1">
      <alignment horizontal="left" vertical="top"/>
    </xf>
    <xf numFmtId="0" fontId="52" fillId="0" borderId="10" xfId="0" applyFont="1" applyBorder="1" applyAlignment="1" applyProtection="1">
      <alignment horizontal="left" vertical="center" indent="1"/>
      <protection locked="0"/>
    </xf>
    <xf numFmtId="0" fontId="52" fillId="0" borderId="11" xfId="0" applyFont="1" applyBorder="1" applyAlignment="1" applyProtection="1">
      <alignment horizontal="left" vertical="center" indent="1"/>
      <protection locked="0"/>
    </xf>
    <xf numFmtId="0" fontId="52" fillId="0" borderId="12" xfId="0" applyFont="1" applyBorder="1" applyAlignment="1" applyProtection="1">
      <alignment horizontal="left" vertical="center" indent="1"/>
      <protection locked="0"/>
    </xf>
    <xf numFmtId="0" fontId="3" fillId="0" borderId="38" xfId="0" applyFont="1" applyBorder="1" applyAlignment="1">
      <alignment horizontal="left" vertical="center" wrapText="1" indent="1"/>
    </xf>
    <xf numFmtId="0" fontId="3" fillId="0" borderId="35" xfId="0" applyFont="1" applyBorder="1" applyAlignment="1">
      <alignment horizontal="left" vertical="center" wrapText="1" indent="1"/>
    </xf>
    <xf numFmtId="0" fontId="3" fillId="0" borderId="36" xfId="0" applyFont="1" applyBorder="1" applyAlignment="1">
      <alignment horizontal="left" vertical="center" wrapText="1" indent="1"/>
    </xf>
    <xf numFmtId="0" fontId="113" fillId="20" borderId="98" xfId="4" applyFont="1" applyFill="1" applyBorder="1" applyAlignment="1">
      <alignment horizontal="center" vertical="center" wrapText="1"/>
    </xf>
    <xf numFmtId="0" fontId="113" fillId="20" borderId="99" xfId="4" applyFont="1" applyFill="1" applyBorder="1" applyAlignment="1">
      <alignment horizontal="center" vertical="center" wrapText="1"/>
    </xf>
    <xf numFmtId="0" fontId="113" fillId="20" borderId="100" xfId="4" applyFont="1" applyFill="1" applyBorder="1" applyAlignment="1">
      <alignment horizontal="center" vertical="center" wrapText="1"/>
    </xf>
    <xf numFmtId="0" fontId="113" fillId="8" borderId="98" xfId="11" applyFont="1" applyFill="1" applyBorder="1" applyAlignment="1">
      <alignment horizontal="center" vertical="center" wrapText="1"/>
    </xf>
    <xf numFmtId="0" fontId="113" fillId="8" borderId="99" xfId="11" applyFont="1" applyFill="1" applyBorder="1" applyAlignment="1">
      <alignment horizontal="center" vertical="center" wrapText="1"/>
    </xf>
    <xf numFmtId="0" fontId="113" fillId="8" borderId="100" xfId="11" applyFont="1" applyFill="1" applyBorder="1" applyAlignment="1">
      <alignment horizontal="center" vertical="center" wrapText="1"/>
    </xf>
    <xf numFmtId="0" fontId="113" fillId="25" borderId="98" xfId="11" applyFont="1" applyFill="1" applyBorder="1" applyAlignment="1">
      <alignment horizontal="center" vertical="center" wrapText="1"/>
    </xf>
    <xf numFmtId="0" fontId="113" fillId="25" borderId="99" xfId="11" applyFont="1" applyFill="1" applyBorder="1" applyAlignment="1">
      <alignment horizontal="center" vertical="center" wrapText="1"/>
    </xf>
    <xf numFmtId="0" fontId="113" fillId="25" borderId="100" xfId="11" applyFont="1" applyFill="1" applyBorder="1" applyAlignment="1">
      <alignment horizontal="center" vertical="center" wrapText="1"/>
    </xf>
    <xf numFmtId="0" fontId="34" fillId="0" borderId="39" xfId="0" applyFont="1" applyBorder="1" applyAlignment="1" applyProtection="1">
      <alignment horizontal="center"/>
      <protection locked="0"/>
    </xf>
    <xf numFmtId="0" fontId="34" fillId="0" borderId="40" xfId="0" applyFont="1" applyBorder="1" applyAlignment="1" applyProtection="1">
      <alignment horizontal="center"/>
      <protection locked="0"/>
    </xf>
    <xf numFmtId="0" fontId="34" fillId="0" borderId="41" xfId="0" applyFont="1" applyBorder="1" applyAlignment="1" applyProtection="1">
      <alignment horizontal="center"/>
      <protection locked="0"/>
    </xf>
    <xf numFmtId="0" fontId="55" fillId="0" borderId="0" xfId="0" applyFont="1" applyAlignment="1">
      <alignment horizontal="left" vertical="top" wrapText="1"/>
    </xf>
    <xf numFmtId="0" fontId="52" fillId="0" borderId="17" xfId="0" applyFont="1" applyBorder="1" applyAlignment="1" applyProtection="1">
      <alignment horizontal="left" vertical="center" indent="1"/>
      <protection locked="0"/>
    </xf>
    <xf numFmtId="0" fontId="52" fillId="0" borderId="18" xfId="0" applyFont="1" applyBorder="1" applyAlignment="1" applyProtection="1">
      <alignment horizontal="left" vertical="center" indent="1"/>
      <protection locked="0"/>
    </xf>
    <xf numFmtId="0" fontId="52" fillId="0" borderId="19" xfId="0" applyFont="1" applyBorder="1" applyAlignment="1" applyProtection="1">
      <alignment horizontal="left" vertical="center" indent="1"/>
      <protection locked="0"/>
    </xf>
    <xf numFmtId="0" fontId="113" fillId="20" borderId="101" xfId="4" applyFont="1" applyFill="1" applyBorder="1" applyAlignment="1">
      <alignment horizontal="center" vertical="center" wrapText="1"/>
    </xf>
    <xf numFmtId="0" fontId="113" fillId="20" borderId="102" xfId="4" applyFont="1" applyFill="1" applyBorder="1" applyAlignment="1">
      <alignment horizontal="center" vertical="center" wrapText="1"/>
    </xf>
    <xf numFmtId="0" fontId="113" fillId="20" borderId="103" xfId="4" applyFont="1" applyFill="1" applyBorder="1" applyAlignment="1">
      <alignment horizontal="center" vertical="center" wrapText="1"/>
    </xf>
    <xf numFmtId="0" fontId="113" fillId="8" borderId="101" xfId="11" applyFont="1" applyFill="1" applyBorder="1" applyAlignment="1">
      <alignment horizontal="center" vertical="center" wrapText="1"/>
    </xf>
    <xf numFmtId="0" fontId="113" fillId="8" borderId="102" xfId="11" applyFont="1" applyFill="1" applyBorder="1" applyAlignment="1">
      <alignment horizontal="center" vertical="center" wrapText="1"/>
    </xf>
    <xf numFmtId="0" fontId="113" fillId="8" borderId="103" xfId="11" applyFont="1" applyFill="1" applyBorder="1" applyAlignment="1">
      <alignment horizontal="center" vertical="center" wrapText="1"/>
    </xf>
    <xf numFmtId="0" fontId="113" fillId="25" borderId="101" xfId="11" applyFont="1" applyFill="1" applyBorder="1" applyAlignment="1">
      <alignment horizontal="center" vertical="center" wrapText="1"/>
    </xf>
    <xf numFmtId="0" fontId="113" fillId="25" borderId="102" xfId="11" applyFont="1" applyFill="1" applyBorder="1" applyAlignment="1">
      <alignment horizontal="center" vertical="center" wrapText="1"/>
    </xf>
    <xf numFmtId="0" fontId="113" fillId="25" borderId="103" xfId="11" applyFont="1" applyFill="1" applyBorder="1" applyAlignment="1">
      <alignment horizontal="center" vertical="center" wrapText="1"/>
    </xf>
    <xf numFmtId="0" fontId="113" fillId="20" borderId="58" xfId="4" applyFont="1" applyFill="1" applyBorder="1" applyAlignment="1">
      <alignment horizontal="center" vertical="center" wrapText="1"/>
    </xf>
    <xf numFmtId="0" fontId="113" fillId="20" borderId="40" xfId="4" applyFont="1" applyFill="1" applyBorder="1" applyAlignment="1">
      <alignment horizontal="center" vertical="center" wrapText="1"/>
    </xf>
    <xf numFmtId="0" fontId="113" fillId="20" borderId="59" xfId="4" applyFont="1" applyFill="1" applyBorder="1" applyAlignment="1">
      <alignment horizontal="center" vertical="center" wrapText="1"/>
    </xf>
    <xf numFmtId="0" fontId="113" fillId="8" borderId="58" xfId="11" applyFont="1" applyFill="1" applyBorder="1" applyAlignment="1">
      <alignment horizontal="center" vertical="center" wrapText="1"/>
    </xf>
    <xf numFmtId="0" fontId="113" fillId="8" borderId="40" xfId="11" applyFont="1" applyFill="1" applyBorder="1" applyAlignment="1">
      <alignment horizontal="center" vertical="center" wrapText="1"/>
    </xf>
    <xf numFmtId="0" fontId="113" fillId="8" borderId="59" xfId="11" applyFont="1" applyFill="1" applyBorder="1" applyAlignment="1">
      <alignment horizontal="center" vertical="center" wrapText="1"/>
    </xf>
    <xf numFmtId="0" fontId="113" fillId="25" borderId="58" xfId="11" applyFont="1" applyFill="1" applyBorder="1" applyAlignment="1">
      <alignment horizontal="center" vertical="center" wrapText="1"/>
    </xf>
    <xf numFmtId="0" fontId="113" fillId="25" borderId="40" xfId="11" applyFont="1" applyFill="1" applyBorder="1" applyAlignment="1">
      <alignment horizontal="center" vertical="center" wrapText="1"/>
    </xf>
    <xf numFmtId="0" fontId="113" fillId="25" borderId="59" xfId="11" applyFont="1" applyFill="1" applyBorder="1" applyAlignment="1">
      <alignment horizontal="center" vertical="center" wrapText="1"/>
    </xf>
    <xf numFmtId="0" fontId="34" fillId="0" borderId="17" xfId="0" applyFont="1" applyBorder="1" applyAlignment="1" applyProtection="1">
      <alignment horizontal="center"/>
      <protection locked="0"/>
    </xf>
    <xf numFmtId="0" fontId="34" fillId="0" borderId="18" xfId="0" applyFont="1" applyBorder="1" applyAlignment="1" applyProtection="1">
      <alignment horizontal="center"/>
      <protection locked="0"/>
    </xf>
    <xf numFmtId="0" fontId="34" fillId="0" borderId="19" xfId="0" applyFont="1" applyBorder="1" applyAlignment="1" applyProtection="1">
      <alignment horizontal="center"/>
      <protection locked="0"/>
    </xf>
    <xf numFmtId="0" fontId="155" fillId="0" borderId="38" xfId="0" applyFont="1" applyBorder="1" applyAlignment="1">
      <alignment horizontal="left" vertical="center" wrapText="1" indent="1"/>
    </xf>
    <xf numFmtId="0" fontId="155" fillId="0" borderId="35" xfId="0" applyFont="1" applyBorder="1" applyAlignment="1">
      <alignment horizontal="left" vertical="center" wrapText="1" indent="1"/>
    </xf>
    <xf numFmtId="0" fontId="155" fillId="0" borderId="36" xfId="0" applyFont="1" applyBorder="1" applyAlignment="1">
      <alignment horizontal="left" vertical="center" wrapText="1" indent="1"/>
    </xf>
    <xf numFmtId="0" fontId="113" fillId="20" borderId="42" xfId="4" applyFont="1" applyFill="1" applyBorder="1" applyAlignment="1">
      <alignment horizontal="center" vertical="center" wrapText="1"/>
    </xf>
    <xf numFmtId="0" fontId="113" fillId="8" borderId="42" xfId="11" applyFont="1" applyFill="1" applyBorder="1" applyAlignment="1">
      <alignment horizontal="center" vertical="center" wrapText="1"/>
    </xf>
    <xf numFmtId="0" fontId="113" fillId="25" borderId="42" xfId="11" applyFont="1" applyFill="1" applyBorder="1" applyAlignment="1">
      <alignment horizontal="center" vertical="center" wrapText="1"/>
    </xf>
    <xf numFmtId="0" fontId="55" fillId="0" borderId="0" xfId="0" applyFont="1" applyAlignment="1">
      <alignment horizontal="left" wrapText="1"/>
    </xf>
    <xf numFmtId="0" fontId="52" fillId="0" borderId="10" xfId="0" applyFont="1" applyBorder="1" applyAlignment="1" applyProtection="1">
      <alignment horizontal="left" vertical="top" wrapText="1"/>
      <protection locked="0"/>
    </xf>
    <xf numFmtId="0" fontId="52" fillId="0" borderId="11" xfId="0" applyFont="1" applyBorder="1" applyAlignment="1" applyProtection="1">
      <alignment horizontal="left" vertical="top" wrapText="1"/>
      <protection locked="0"/>
    </xf>
    <xf numFmtId="0" fontId="52" fillId="0" borderId="12" xfId="0" applyFont="1" applyBorder="1" applyAlignment="1" applyProtection="1">
      <alignment horizontal="left" vertical="top" wrapText="1"/>
      <protection locked="0"/>
    </xf>
    <xf numFmtId="0" fontId="52" fillId="0" borderId="15" xfId="0" applyFont="1" applyBorder="1" applyAlignment="1" applyProtection="1">
      <alignment horizontal="left" vertical="top" wrapText="1"/>
      <protection locked="0"/>
    </xf>
    <xf numFmtId="0" fontId="52" fillId="0" borderId="0" xfId="0" applyFont="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3" xfId="0" applyFont="1" applyBorder="1" applyAlignment="1" applyProtection="1">
      <alignment horizontal="left" vertical="top" wrapText="1"/>
      <protection locked="0"/>
    </xf>
    <xf numFmtId="0" fontId="52" fillId="0" borderId="8" xfId="0" applyFont="1" applyBorder="1" applyAlignment="1" applyProtection="1">
      <alignment horizontal="left" vertical="top" wrapText="1"/>
      <protection locked="0"/>
    </xf>
    <xf numFmtId="0" fontId="52" fillId="0" borderId="14"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indent="1"/>
      <protection locked="0"/>
    </xf>
    <xf numFmtId="0" fontId="52" fillId="0" borderId="11" xfId="0" applyFont="1" applyBorder="1" applyAlignment="1" applyProtection="1">
      <alignment horizontal="left" vertical="top" wrapText="1" indent="1"/>
      <protection locked="0"/>
    </xf>
    <xf numFmtId="0" fontId="52" fillId="0" borderId="12" xfId="0" applyFont="1" applyBorder="1" applyAlignment="1" applyProtection="1">
      <alignment horizontal="left" vertical="top" wrapText="1" indent="1"/>
      <protection locked="0"/>
    </xf>
    <xf numFmtId="0" fontId="52" fillId="0" borderId="15" xfId="0" applyFont="1" applyBorder="1" applyAlignment="1" applyProtection="1">
      <alignment horizontal="left" vertical="top" wrapText="1" indent="1"/>
      <protection locked="0"/>
    </xf>
    <xf numFmtId="0" fontId="52" fillId="0" borderId="0" xfId="0" applyFont="1" applyAlignment="1" applyProtection="1">
      <alignment horizontal="left" vertical="top" wrapText="1" indent="1"/>
      <protection locked="0"/>
    </xf>
    <xf numFmtId="0" fontId="52" fillId="0" borderId="16" xfId="0" applyFont="1" applyBorder="1" applyAlignment="1" applyProtection="1">
      <alignment horizontal="left" vertical="top" wrapText="1" indent="1"/>
      <protection locked="0"/>
    </xf>
    <xf numFmtId="0" fontId="52" fillId="0" borderId="13" xfId="0" applyFont="1" applyBorder="1" applyAlignment="1" applyProtection="1">
      <alignment horizontal="left" vertical="top" wrapText="1" indent="1"/>
      <protection locked="0"/>
    </xf>
    <xf numFmtId="0" fontId="52" fillId="0" borderId="8" xfId="0" applyFont="1" applyBorder="1" applyAlignment="1" applyProtection="1">
      <alignment horizontal="left" vertical="top" wrapText="1" indent="1"/>
      <protection locked="0"/>
    </xf>
    <xf numFmtId="0" fontId="52" fillId="0" borderId="14" xfId="0" applyFont="1" applyBorder="1" applyAlignment="1" applyProtection="1">
      <alignment horizontal="left" vertical="top" wrapText="1" indent="1"/>
      <protection locked="0"/>
    </xf>
    <xf numFmtId="0" fontId="86" fillId="23" borderId="0" xfId="0" applyFont="1" applyFill="1" applyAlignment="1">
      <alignment horizontal="left" wrapText="1" indent="1"/>
    </xf>
    <xf numFmtId="0" fontId="49" fillId="23" borderId="0" xfId="0" applyFont="1" applyFill="1" applyAlignment="1">
      <alignment horizontal="left" wrapText="1" indent="1"/>
    </xf>
    <xf numFmtId="0" fontId="86" fillId="23" borderId="0" xfId="0" applyFont="1" applyFill="1" applyAlignment="1">
      <alignment horizontal="left" vertical="top" wrapText="1" indent="1"/>
    </xf>
    <xf numFmtId="0" fontId="49" fillId="23" borderId="0" xfId="0" applyFont="1" applyFill="1" applyAlignment="1">
      <alignment horizontal="left" vertical="top" wrapText="1" indent="1"/>
    </xf>
    <xf numFmtId="0" fontId="38" fillId="0" borderId="0" xfId="0" applyFont="1" applyAlignment="1">
      <alignment horizontal="left" vertical="top"/>
    </xf>
    <xf numFmtId="0" fontId="8" fillId="0" borderId="0" xfId="0" applyFont="1" applyAlignment="1">
      <alignment horizontal="left" vertical="top" wrapText="1"/>
    </xf>
    <xf numFmtId="0" fontId="35" fillId="19" borderId="31" xfId="6" applyFont="1" applyFill="1" applyBorder="1" applyAlignment="1">
      <alignment horizontal="left" vertical="top" wrapText="1"/>
    </xf>
    <xf numFmtId="0" fontId="35" fillId="19" borderId="18" xfId="6" applyFont="1" applyFill="1" applyBorder="1" applyAlignment="1">
      <alignment horizontal="left" vertical="top" wrapText="1"/>
    </xf>
    <xf numFmtId="0" fontId="35" fillId="19" borderId="77" xfId="6" applyFont="1" applyFill="1" applyBorder="1" applyAlignment="1">
      <alignment horizontal="left" vertical="top" wrapText="1"/>
    </xf>
    <xf numFmtId="0" fontId="0" fillId="0" borderId="17" xfId="0" applyBorder="1" applyAlignment="1" applyProtection="1">
      <protection locked="0"/>
    </xf>
    <xf numFmtId="0" fontId="0" fillId="0" borderId="18" xfId="0" applyBorder="1" applyAlignment="1" applyProtection="1">
      <protection locked="0"/>
    </xf>
    <xf numFmtId="0" fontId="0" fillId="0" borderId="19" xfId="0" applyBorder="1" applyAlignment="1" applyProtection="1">
      <protection locked="0"/>
    </xf>
    <xf numFmtId="164" fontId="0" fillId="0" borderId="17" xfId="0" applyNumberFormat="1" applyBorder="1" applyAlignment="1" applyProtection="1">
      <alignment horizontal="right"/>
      <protection locked="0"/>
    </xf>
    <xf numFmtId="164" fontId="0" fillId="0" borderId="18" xfId="0" applyNumberFormat="1" applyBorder="1" applyAlignment="1" applyProtection="1">
      <alignment horizontal="right"/>
      <protection locked="0"/>
    </xf>
    <xf numFmtId="164" fontId="0" fillId="0" borderId="19" xfId="0" applyNumberFormat="1" applyBorder="1" applyAlignment="1" applyProtection="1">
      <alignment horizontal="right"/>
      <protection locked="0"/>
    </xf>
    <xf numFmtId="0" fontId="38" fillId="0" borderId="0" xfId="0" applyFont="1" applyAlignment="1">
      <alignment vertical="top"/>
    </xf>
    <xf numFmtId="0" fontId="63" fillId="26" borderId="58" xfId="6" applyFont="1" applyFill="1" applyBorder="1" applyAlignment="1">
      <alignment horizontal="left" vertical="top"/>
    </xf>
    <xf numFmtId="0" fontId="63" fillId="26" borderId="40" xfId="6" applyFont="1" applyFill="1" applyBorder="1" applyAlignment="1">
      <alignment horizontal="left" vertical="top"/>
    </xf>
    <xf numFmtId="0" fontId="63" fillId="26" borderId="59" xfId="6" applyFont="1" applyFill="1" applyBorder="1" applyAlignment="1">
      <alignment horizontal="left" vertical="top"/>
    </xf>
    <xf numFmtId="0" fontId="35" fillId="19" borderId="30" xfId="6" applyFont="1" applyFill="1" applyBorder="1" applyAlignment="1">
      <alignment horizontal="left" vertical="top" wrapText="1"/>
    </xf>
    <xf numFmtId="0" fontId="35" fillId="19" borderId="11" xfId="6" applyFont="1" applyFill="1" applyBorder="1" applyAlignment="1">
      <alignment horizontal="left" vertical="top" wrapText="1"/>
    </xf>
    <xf numFmtId="0" fontId="35" fillId="19" borderId="33" xfId="6" applyFont="1" applyFill="1" applyBorder="1" applyAlignment="1">
      <alignment horizontal="left" vertical="top" wrapText="1"/>
    </xf>
    <xf numFmtId="0" fontId="35" fillId="19" borderId="5" xfId="6" applyFont="1" applyFill="1" applyBorder="1" applyAlignment="1">
      <alignment horizontal="left" vertical="top" wrapText="1"/>
    </xf>
    <xf numFmtId="0" fontId="35" fillId="19" borderId="6" xfId="6" applyFont="1" applyFill="1" applyBorder="1" applyAlignment="1">
      <alignment horizontal="left" vertical="top" wrapText="1"/>
    </xf>
    <xf numFmtId="0" fontId="35" fillId="19" borderId="32" xfId="6" applyFont="1" applyFill="1" applyBorder="1" applyAlignment="1">
      <alignment horizontal="left" vertical="top" wrapText="1"/>
    </xf>
    <xf numFmtId="0" fontId="35" fillId="22" borderId="17" xfId="29" applyFont="1" applyFill="1" applyBorder="1" applyAlignment="1">
      <alignment horizontal="left" vertical="top" wrapText="1"/>
    </xf>
    <xf numFmtId="0" fontId="35" fillId="22" borderId="18" xfId="29" applyFont="1" applyFill="1" applyBorder="1" applyAlignment="1">
      <alignment horizontal="left" vertical="top" wrapText="1"/>
    </xf>
    <xf numFmtId="0" fontId="35" fillId="22" borderId="19" xfId="29" applyFont="1" applyFill="1" applyBorder="1" applyAlignment="1">
      <alignment horizontal="left" vertical="top" wrapText="1"/>
    </xf>
    <xf numFmtId="0" fontId="85" fillId="26" borderId="17" xfId="6" applyFont="1" applyFill="1" applyBorder="1" applyAlignment="1">
      <alignment horizontal="left" vertical="top" wrapText="1"/>
    </xf>
    <xf numFmtId="0" fontId="85" fillId="26" borderId="18" xfId="6" applyFont="1" applyFill="1" applyBorder="1" applyAlignment="1">
      <alignment horizontal="left" vertical="top" wrapText="1"/>
    </xf>
    <xf numFmtId="0" fontId="3" fillId="12" borderId="17" xfId="30" applyFont="1" applyBorder="1" applyAlignment="1">
      <alignment horizontal="left" vertical="top" wrapText="1"/>
    </xf>
    <xf numFmtId="0" fontId="6" fillId="12" borderId="18" xfId="30" applyBorder="1" applyAlignment="1">
      <alignment horizontal="left" vertical="top" wrapText="1"/>
    </xf>
    <xf numFmtId="0" fontId="6" fillId="12" borderId="19" xfId="30" applyBorder="1" applyAlignment="1">
      <alignment horizontal="left" vertical="top" wrapText="1"/>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38" fillId="0" borderId="0" xfId="0" applyFont="1" applyAlignment="1">
      <alignment horizontal="left" vertical="top" wrapText="1"/>
    </xf>
    <xf numFmtId="0" fontId="108" fillId="0" borderId="75" xfId="3" applyFont="1" applyBorder="1" applyAlignment="1">
      <alignment horizontal="center" vertical="center"/>
    </xf>
    <xf numFmtId="0" fontId="108" fillId="20" borderId="75" xfId="3" applyFont="1" applyFill="1" applyBorder="1" applyAlignment="1">
      <alignment horizontal="center" vertical="center" wrapText="1"/>
    </xf>
    <xf numFmtId="0" fontId="108" fillId="8" borderId="75" xfId="3" applyFont="1" applyFill="1" applyBorder="1" applyAlignment="1">
      <alignment horizontal="center" vertical="center" wrapText="1"/>
    </xf>
    <xf numFmtId="0" fontId="108" fillId="25" borderId="75" xfId="11" applyFont="1" applyFill="1" applyBorder="1" applyAlignment="1">
      <alignment horizontal="center" vertical="center" wrapText="1"/>
    </xf>
    <xf numFmtId="0" fontId="49" fillId="0" borderId="2" xfId="0" applyFont="1" applyBorder="1" applyAlignment="1">
      <alignment wrapText="1"/>
    </xf>
    <xf numFmtId="164" fontId="0" fillId="0" borderId="13" xfId="0" applyNumberFormat="1" applyBorder="1" applyAlignment="1" applyProtection="1">
      <alignment vertical="center"/>
      <protection locked="0"/>
    </xf>
    <xf numFmtId="164" fontId="0" fillId="0" borderId="14" xfId="0" applyNumberFormat="1" applyBorder="1" applyAlignment="1" applyProtection="1">
      <alignment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164" fontId="0" fillId="0" borderId="17" xfId="0" applyNumberFormat="1" applyBorder="1" applyAlignment="1" applyProtection="1">
      <alignment vertical="center"/>
      <protection locked="0"/>
    </xf>
    <xf numFmtId="164" fontId="0" fillId="0" borderId="19" xfId="0" applyNumberFormat="1" applyBorder="1" applyAlignment="1" applyProtection="1">
      <alignment vertical="center"/>
      <protection locked="0"/>
    </xf>
    <xf numFmtId="0" fontId="0" fillId="0" borderId="17"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164" fontId="0" fillId="0" borderId="17" xfId="0" applyNumberFormat="1" applyBorder="1" applyAlignment="1" applyProtection="1">
      <alignment horizontal="center" vertical="center"/>
      <protection locked="0"/>
    </xf>
    <xf numFmtId="164" fontId="0" fillId="0" borderId="19" xfId="0" applyNumberFormat="1" applyBorder="1" applyAlignment="1" applyProtection="1">
      <alignment horizontal="center" vertical="center"/>
      <protection locked="0"/>
    </xf>
    <xf numFmtId="164" fontId="0" fillId="0" borderId="13" xfId="0" applyNumberFormat="1" applyBorder="1" applyAlignment="1" applyProtection="1">
      <alignment horizontal="center" vertical="center"/>
      <protection locked="0"/>
    </xf>
    <xf numFmtId="164" fontId="0" fillId="0" borderId="14" xfId="0" applyNumberFormat="1" applyBorder="1" applyAlignment="1" applyProtection="1">
      <alignment horizontal="center" vertical="center"/>
      <protection locked="0"/>
    </xf>
    <xf numFmtId="0" fontId="50" fillId="0" borderId="0" xfId="0" applyFont="1" applyAlignment="1">
      <alignment horizontal="left" vertical="top"/>
    </xf>
    <xf numFmtId="0" fontId="106" fillId="0" borderId="82" xfId="0" applyFont="1" applyBorder="1" applyAlignment="1">
      <alignment horizontal="left" vertical="center" wrapText="1" indent="1"/>
    </xf>
    <xf numFmtId="0" fontId="106" fillId="0" borderId="83" xfId="0" applyFont="1" applyBorder="1" applyAlignment="1">
      <alignment horizontal="left" vertical="center" wrapText="1" indent="1"/>
    </xf>
    <xf numFmtId="0" fontId="106" fillId="0" borderId="84" xfId="0" applyFont="1" applyBorder="1" applyAlignment="1">
      <alignment horizontal="left" vertical="center" wrapText="1" indent="1"/>
    </xf>
    <xf numFmtId="0" fontId="50" fillId="0" borderId="0" xfId="0" applyFont="1" applyAlignment="1">
      <alignment horizontal="left" vertical="top" wrapText="1"/>
    </xf>
    <xf numFmtId="0" fontId="157" fillId="20" borderId="2" xfId="0" applyFont="1" applyFill="1" applyBorder="1" applyAlignment="1">
      <alignment horizontal="left" vertical="center" wrapText="1" indent="1"/>
    </xf>
    <xf numFmtId="0" fontId="99" fillId="23" borderId="2" xfId="0" quotePrefix="1" applyFont="1" applyFill="1" applyBorder="1" applyAlignment="1">
      <alignment horizontal="center" vertical="center"/>
    </xf>
    <xf numFmtId="0" fontId="99" fillId="23" borderId="2" xfId="0" applyFont="1" applyFill="1" applyBorder="1" applyAlignment="1">
      <alignment horizontal="center" vertical="center"/>
    </xf>
    <xf numFmtId="0" fontId="99" fillId="0" borderId="2" xfId="0" quotePrefix="1" applyFont="1" applyBorder="1" applyAlignment="1">
      <alignment horizontal="center" vertical="center"/>
    </xf>
    <xf numFmtId="0" fontId="99" fillId="0" borderId="2" xfId="0" applyFont="1" applyBorder="1" applyAlignment="1">
      <alignment horizontal="center" vertical="center"/>
    </xf>
    <xf numFmtId="0" fontId="99" fillId="0" borderId="2" xfId="0" quotePrefix="1" applyFont="1" applyBorder="1" applyAlignment="1">
      <alignment horizontal="center" vertical="center" wrapText="1"/>
    </xf>
    <xf numFmtId="0" fontId="50" fillId="7" borderId="0" xfId="0" applyFont="1" applyFill="1" applyAlignment="1">
      <alignment horizontal="left" vertical="top" wrapText="1"/>
    </xf>
    <xf numFmtId="0" fontId="97" fillId="0" borderId="10" xfId="0" applyFont="1" applyBorder="1" applyAlignment="1">
      <alignment horizontal="left" vertical="top" wrapText="1" indent="1"/>
    </xf>
    <xf numFmtId="0" fontId="97" fillId="0" borderId="11" xfId="0" applyFont="1" applyBorder="1" applyAlignment="1">
      <alignment horizontal="left" vertical="top" wrapText="1" indent="1"/>
    </xf>
    <xf numFmtId="0" fontId="97" fillId="0" borderId="12" xfId="0" applyFont="1" applyBorder="1" applyAlignment="1">
      <alignment horizontal="left" vertical="top" wrapText="1" indent="1"/>
    </xf>
    <xf numFmtId="0" fontId="97" fillId="0" borderId="15" xfId="0" applyFont="1" applyBorder="1" applyAlignment="1">
      <alignment horizontal="left" vertical="top" wrapText="1" indent="1"/>
    </xf>
    <xf numFmtId="0" fontId="97" fillId="0" borderId="0" xfId="0" applyFont="1" applyAlignment="1">
      <alignment horizontal="left" vertical="top" wrapText="1" indent="1"/>
    </xf>
    <xf numFmtId="0" fontId="97" fillId="0" borderId="16" xfId="0" applyFont="1" applyBorder="1" applyAlignment="1">
      <alignment horizontal="left" vertical="top" wrapText="1" indent="1"/>
    </xf>
    <xf numFmtId="0" fontId="97" fillId="0" borderId="13" xfId="0" applyFont="1" applyBorder="1" applyAlignment="1">
      <alignment horizontal="left" vertical="top" wrapText="1" indent="1"/>
    </xf>
    <xf numFmtId="0" fontId="97" fillId="0" borderId="8" xfId="0" applyFont="1" applyBorder="1" applyAlignment="1">
      <alignment horizontal="left" vertical="top" wrapText="1" indent="1"/>
    </xf>
    <xf numFmtId="0" fontId="97" fillId="0" borderId="14" xfId="0" applyFont="1" applyBorder="1" applyAlignment="1">
      <alignment horizontal="left" vertical="top" wrapText="1" indent="1"/>
    </xf>
    <xf numFmtId="0" fontId="110" fillId="0" borderId="79" xfId="0" applyFont="1" applyBorder="1" applyAlignment="1">
      <alignment horizontal="left" vertical="center" wrapText="1" indent="1"/>
    </xf>
    <xf numFmtId="0" fontId="50" fillId="0" borderId="44" xfId="0" applyFont="1" applyBorder="1" applyAlignment="1">
      <alignment horizontal="left" vertical="center" wrapText="1" indent="1"/>
    </xf>
    <xf numFmtId="0" fontId="50" fillId="0" borderId="45" xfId="0" applyFont="1" applyBorder="1" applyAlignment="1">
      <alignment horizontal="left" vertical="center" wrapText="1" indent="1"/>
    </xf>
    <xf numFmtId="0" fontId="50" fillId="0" borderId="80" xfId="0" applyFont="1" applyBorder="1" applyAlignment="1">
      <alignment horizontal="left" vertical="center" wrapText="1" indent="1"/>
    </xf>
    <xf numFmtId="0" fontId="50" fillId="0" borderId="0" xfId="0" applyFont="1" applyAlignment="1">
      <alignment horizontal="left" vertical="center" wrapText="1" indent="1"/>
    </xf>
    <xf numFmtId="0" fontId="50" fillId="0" borderId="43" xfId="0" applyFont="1" applyBorder="1" applyAlignment="1">
      <alignment horizontal="left" vertical="center" wrapText="1" indent="1"/>
    </xf>
    <xf numFmtId="0" fontId="50" fillId="0" borderId="81" xfId="0" applyFont="1" applyBorder="1" applyAlignment="1">
      <alignment horizontal="left" vertical="center" wrapText="1" indent="1"/>
    </xf>
    <xf numFmtId="0" fontId="50" fillId="0" borderId="76" xfId="0" applyFont="1" applyBorder="1" applyAlignment="1">
      <alignment horizontal="left" vertical="center" wrapText="1" indent="1"/>
    </xf>
    <xf numFmtId="0" fontId="50" fillId="0" borderId="46" xfId="0" applyFont="1" applyBorder="1" applyAlignment="1">
      <alignment horizontal="left" vertical="center" wrapText="1" indent="1"/>
    </xf>
    <xf numFmtId="0" fontId="57" fillId="0" borderId="2" xfId="0" applyFont="1" applyBorder="1" applyAlignment="1">
      <alignment horizontal="center" wrapText="1"/>
    </xf>
    <xf numFmtId="0" fontId="49" fillId="0" borderId="2" xfId="0" applyFont="1" applyBorder="1" applyAlignment="1">
      <alignment horizontal="center" vertical="center"/>
    </xf>
    <xf numFmtId="0" fontId="103" fillId="0" borderId="0" xfId="0" applyFont="1" applyAlignment="1">
      <alignment horizontal="left" vertical="top" wrapText="1" indent="2"/>
    </xf>
    <xf numFmtId="0" fontId="84" fillId="0" borderId="0" xfId="3" applyFont="1" applyAlignment="1">
      <alignment horizontal="left" vertical="top" wrapText="1"/>
    </xf>
    <xf numFmtId="0" fontId="103" fillId="0" borderId="0" xfId="0" applyFont="1" applyAlignment="1">
      <alignment vertical="top" wrapText="1"/>
    </xf>
    <xf numFmtId="0" fontId="103" fillId="0" borderId="0" xfId="0" applyFont="1" applyAlignment="1">
      <alignment horizontal="left" vertical="top" wrapText="1"/>
    </xf>
    <xf numFmtId="0" fontId="158" fillId="23" borderId="2" xfId="0" applyFont="1" applyFill="1" applyBorder="1" applyAlignment="1">
      <alignment horizontal="left" vertical="center" wrapText="1" indent="1"/>
    </xf>
    <xf numFmtId="0" fontId="96" fillId="0" borderId="0" xfId="22" applyFont="1" applyAlignment="1" applyProtection="1">
      <alignment horizontal="left" vertical="top"/>
      <protection locked="0"/>
    </xf>
    <xf numFmtId="0" fontId="45" fillId="0" borderId="0" xfId="22" applyAlignment="1" applyProtection="1">
      <alignment horizontal="left" vertical="top"/>
      <protection locked="0"/>
    </xf>
    <xf numFmtId="0" fontId="101" fillId="0" borderId="25" xfId="2" applyFont="1" applyBorder="1" applyAlignment="1">
      <alignment horizontal="left" wrapText="1" indent="1"/>
    </xf>
    <xf numFmtId="0" fontId="101" fillId="0" borderId="0" xfId="2" applyFont="1" applyAlignment="1">
      <alignment horizontal="left" wrapText="1" indent="1"/>
    </xf>
    <xf numFmtId="0" fontId="101" fillId="0" borderId="26" xfId="2" applyFont="1" applyBorder="1" applyAlignment="1">
      <alignment horizontal="left" wrapText="1" indent="1"/>
    </xf>
    <xf numFmtId="0" fontId="102" fillId="0" borderId="0" xfId="0" applyFont="1" applyAlignment="1">
      <alignment horizontal="left" vertical="top" wrapText="1"/>
    </xf>
    <xf numFmtId="0" fontId="50" fillId="0" borderId="0" xfId="0" applyFont="1" applyAlignment="1">
      <alignment horizontal="left" wrapText="1"/>
    </xf>
    <xf numFmtId="0" fontId="103" fillId="0" borderId="0" xfId="0" applyFont="1" applyAlignment="1">
      <alignment horizontal="left" indent="2"/>
    </xf>
    <xf numFmtId="0" fontId="105" fillId="0" borderId="25" xfId="0" applyFont="1" applyBorder="1" applyAlignment="1">
      <alignment horizontal="left" wrapText="1" indent="1"/>
    </xf>
    <xf numFmtId="0" fontId="105" fillId="0" borderId="0" xfId="0" applyFont="1" applyAlignment="1">
      <alignment horizontal="left" wrapText="1" indent="1"/>
    </xf>
    <xf numFmtId="0" fontId="103" fillId="0" borderId="0" xfId="0" applyFont="1" applyAlignment="1"/>
    <xf numFmtId="0" fontId="61" fillId="0" borderId="0" xfId="0" applyFont="1" applyAlignment="1">
      <alignment horizontal="left" vertical="top" wrapText="1"/>
    </xf>
    <xf numFmtId="0" fontId="61" fillId="0" borderId="0" xfId="0" applyFont="1" applyAlignment="1">
      <alignment horizontal="left" vertical="top"/>
    </xf>
    <xf numFmtId="0" fontId="8" fillId="23" borderId="0" xfId="0" applyFont="1" applyFill="1" applyAlignment="1">
      <alignment horizontal="left" vertical="center" wrapText="1" indent="1"/>
    </xf>
  </cellXfs>
  <cellStyles count="53">
    <cellStyle name="20 % - Dekorfärg1" xfId="17" builtinId="30"/>
    <cellStyle name="20 % - Dekorfärg1 2" xfId="39" xr:uid="{81FA5C6E-39D6-4D94-918B-0F3839EE40E6}"/>
    <cellStyle name="20 % - Dekorfärg2" xfId="18" builtinId="34"/>
    <cellStyle name="20 % - Dekorfärg2 2" xfId="40" xr:uid="{8359E89D-FD26-4C6A-98A7-343CDFFF37C5}"/>
    <cellStyle name="20 % - Dekorfärg3" xfId="19" builtinId="38"/>
    <cellStyle name="20 % - Dekorfärg3 2" xfId="41" xr:uid="{33CEF1CC-DAA8-48B3-BFA3-6A62606E9926}"/>
    <cellStyle name="20 % - Dekorfärg4" xfId="20" builtinId="42"/>
    <cellStyle name="20 % - Dekorfärg4 2" xfId="42" xr:uid="{DF7772C3-797B-4A08-811C-EA97D57BD566}"/>
    <cellStyle name="20 % - Dekorfärg5" xfId="12" builtinId="46"/>
    <cellStyle name="20 % - Dekorfärg5 2" xfId="23" xr:uid="{3E154505-538C-424A-8290-70728B22169E}"/>
    <cellStyle name="20 % - Dekorfärg5 2 2" xfId="32" xr:uid="{6DCB654E-0C54-447A-9F3C-69317886785D}"/>
    <cellStyle name="20 % - Dekorfärg5 2 2 2" xfId="46" xr:uid="{E211CE33-4AE5-45E5-A6A2-E9E702480F04}"/>
    <cellStyle name="20 % - Dekorfärg5 3" xfId="29" xr:uid="{77962C3F-BB6F-4005-8FE2-D23724F42267}"/>
    <cellStyle name="20 % - Dekorfärg5 3 2" xfId="51" xr:uid="{915DBEF1-9087-4372-97C1-7933EF2CADC2}"/>
    <cellStyle name="20 % - Dekorfärg5 4" xfId="37" xr:uid="{B892DF2D-19A7-4190-80D6-8BEDD44E6584}"/>
    <cellStyle name="20 % - Dekorfärg5 5" xfId="43" xr:uid="{73C12C86-E27D-44CE-A6E8-BA14156D0321}"/>
    <cellStyle name="20 % - Dekorfärg6" xfId="13" builtinId="50"/>
    <cellStyle name="20 % - Dekorfärg6 2" xfId="26" xr:uid="{E4337191-18B3-4FC1-AF96-1CB340B454CB}"/>
    <cellStyle name="20 % - Dekorfärg6 2 2" xfId="35" xr:uid="{F114D30D-802E-4768-92EF-F15629B78DF0}"/>
    <cellStyle name="20 % - Dekorfärg6 2 2 2" xfId="49" xr:uid="{1313ABF6-BF3B-42FA-80A4-CC1F2236621F}"/>
    <cellStyle name="20 % - Dekorfärg6 3" xfId="44" xr:uid="{A71E609D-B081-47B4-8C8B-888B77D28B7F}"/>
    <cellStyle name="40 % - Dekorfärg1" xfId="7" builtinId="31"/>
    <cellStyle name="40 % - Dekorfärg1 2" xfId="27" xr:uid="{81E4456B-4901-44E4-9C59-2659D93E0F97}"/>
    <cellStyle name="40 % - Dekorfärg1 2 2" xfId="36" xr:uid="{DFA62E8C-4ED0-468E-A7E3-0EF6DA92E6D1}"/>
    <cellStyle name="40 % - Dekorfärg1 2 2 2" xfId="50" xr:uid="{77D4D5B6-03EC-4209-A811-470F96A263BF}"/>
    <cellStyle name="40 % - Dekorfärg4" xfId="21" builtinId="43"/>
    <cellStyle name="40 % - Dekorfärg4 2" xfId="31" xr:uid="{864A29A5-18D9-494B-AE1F-145F40AEFC70}"/>
    <cellStyle name="40 % - Dekorfärg5" xfId="8" builtinId="47"/>
    <cellStyle name="40 % - Dekorfärg5 2" xfId="25" xr:uid="{D750175F-326D-4E41-A838-58053E471640}"/>
    <cellStyle name="40 % - Dekorfärg5 2 2" xfId="34" xr:uid="{32741B39-8A1F-4361-9EDE-373457947A2B}"/>
    <cellStyle name="40 % - Dekorfärg5 2 2 2" xfId="48" xr:uid="{6D3CB43F-23A3-4531-873B-F2CAF1EBB8F2}"/>
    <cellStyle name="40 % - Dekorfärg6" xfId="14" builtinId="51"/>
    <cellStyle name="40 % - Dekorfärg6 2" xfId="24" xr:uid="{D1BF54B2-368E-4FA3-A51A-1BBEBE25E96D}"/>
    <cellStyle name="40 % - Dekorfärg6 2 2" xfId="33" xr:uid="{7C9C0E41-DC23-446E-A430-CE456F24B27F}"/>
    <cellStyle name="40 % - Dekorfärg6 2 2 2" xfId="47" xr:uid="{9E22C44D-247C-489B-A65A-12D28BFB41C5}"/>
    <cellStyle name="40 % - Dekorfärg6 3" xfId="30" xr:uid="{1085B031-5B10-463E-BE10-79E1EECD0579}"/>
    <cellStyle name="40 % - Dekorfärg6 3 2" xfId="52" xr:uid="{DB853708-7E4B-4F29-9F3B-8F6AE274020D}"/>
    <cellStyle name="40 % - Dekorfärg6 4" xfId="38" xr:uid="{A1A9B848-DF27-4FDE-8C07-56826202D810}"/>
    <cellStyle name="Bra" xfId="4" builtinId="26"/>
    <cellStyle name="Dålig" xfId="11" builtinId="27"/>
    <cellStyle name="Hyperlänk" xfId="22" builtinId="8"/>
    <cellStyle name="Indata" xfId="6" builtinId="20"/>
    <cellStyle name="Neutral" xfId="5" builtinId="28"/>
    <cellStyle name="Neutral 2" xfId="28" xr:uid="{67FAEB43-C51B-4153-92D1-19E54CE3CE37}"/>
    <cellStyle name="Normal" xfId="0" builtinId="0" customBuiltin="1"/>
    <cellStyle name="Normal 2" xfId="45" xr:uid="{BA1892E7-51D3-4A8B-8FAE-9295C23AC95D}"/>
    <cellStyle name="Procent" xfId="15" builtinId="5"/>
    <cellStyle name="Rubrik" xfId="10" builtinId="15"/>
    <cellStyle name="Rubrik 1" xfId="1" builtinId="16" customBuiltin="1"/>
    <cellStyle name="Rubrik 2" xfId="2" builtinId="17" customBuiltin="1"/>
    <cellStyle name="Rubrik 3" xfId="3" builtinId="18" customBuiltin="1"/>
    <cellStyle name="Rubrik 4" xfId="9" builtinId="19"/>
    <cellStyle name="Summa" xfId="16" builtinId="25"/>
  </cellStyles>
  <dxfs count="451">
    <dxf>
      <font>
        <color theme="7" tint="0.39994506668294322"/>
      </font>
    </dxf>
    <dxf>
      <font>
        <color theme="7" tint="0.39994506668294322"/>
      </font>
    </dxf>
    <dxf>
      <font>
        <color theme="7" tint="0.39994506668294322"/>
      </font>
    </dxf>
    <dxf>
      <font>
        <color rgb="FF9C0006"/>
      </font>
      <fill>
        <patternFill>
          <bgColor rgb="FFFFC7CE"/>
        </patternFill>
      </fill>
    </dxf>
    <dxf>
      <fill>
        <patternFill>
          <bgColor rgb="FFDDFFEE"/>
        </patternFill>
      </fill>
    </dxf>
    <dxf>
      <font>
        <color rgb="FF9C0006"/>
      </font>
      <fill>
        <patternFill>
          <bgColor rgb="FFFFC7CE"/>
        </patternFill>
      </fill>
    </dxf>
    <dxf>
      <fill>
        <patternFill>
          <bgColor rgb="FFDDFFEE"/>
        </patternFill>
      </fill>
    </dxf>
    <dxf>
      <font>
        <color rgb="FF9C0006"/>
      </font>
      <fill>
        <patternFill>
          <bgColor rgb="FFFFC7CE"/>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ill>
        <patternFill patternType="lightDown"/>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fill>
        <patternFill patternType="solid">
          <bgColor theme="4" tint="0.39994506668294322"/>
        </patternFill>
      </fill>
    </dxf>
    <dxf>
      <font>
        <color auto="1"/>
      </font>
      <fill>
        <patternFill>
          <bgColor rgb="FFA7E8FF"/>
        </patternFill>
      </fill>
    </dxf>
  </dxfs>
  <tableStyles count="0" defaultTableStyle="TableStyleMedium2" defaultPivotStyle="PivotStyleLight16"/>
  <colors>
    <mruColors>
      <color rgb="FFEFCBDF"/>
      <color rgb="FFCC0000"/>
      <color rgb="FFDDFFEE"/>
      <color rgb="FF00CC66"/>
      <color rgb="FFEFE4EA"/>
      <color rgb="FFCC3300"/>
      <color rgb="FFFFE8A9"/>
      <color rgb="FF41B496"/>
      <color rgb="FFF5F5F5"/>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v>Organisationens övergripande nivå</c:v>
          </c:tx>
          <c:spPr>
            <a:ln w="34925" cap="rnd">
              <a:solidFill>
                <a:schemeClr val="accent1"/>
              </a:solidFill>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Översikt!$G$220:$P$220</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5215-4587-94ED-98F176D24439}"/>
            </c:ext>
          </c:extLst>
        </c:ser>
        <c:ser>
          <c:idx val="1"/>
          <c:order val="1"/>
          <c:tx>
            <c:v>Indikativ nivå inom respektive område</c:v>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Översikt!$G$221:$P$221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215-4587-94ED-98F176D24439}"/>
            </c:ext>
          </c:extLst>
        </c:ser>
        <c:ser>
          <c:idx val="2"/>
          <c:order val="2"/>
          <c:tx>
            <c:v>Målbild för organisationens övergripande nivå</c:v>
          </c:tx>
          <c:spPr>
            <a:ln w="34925" cap="rnd">
              <a:solidFill>
                <a:schemeClr val="accent3"/>
              </a:solidFill>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Översikt!$G$222:$P$222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215-4587-94ED-98F176D24439}"/>
            </c:ext>
          </c:extLst>
        </c:ser>
        <c:ser>
          <c:idx val="3"/>
          <c:order val="3"/>
          <c:tx>
            <c:v>Målbild för indikativ nivå inom respektive område</c:v>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Översikt!$G$223:$P$223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215-4587-94ED-98F176D24439}"/>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Översikt!$G$241</c:f>
          <c:strCache>
            <c:ptCount val="1"/>
            <c:pt idx="0">
              <c:v>Inventering, undersökningar och omvärldsbevakning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Översikt!$F$242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Översikt!$G$242</c:f>
              <c:numCache>
                <c:formatCode>General</c:formatCode>
                <c:ptCount val="1"/>
                <c:pt idx="0">
                  <c:v>0</c:v>
                </c:pt>
              </c:numCache>
            </c:numRef>
          </c:val>
          <c:extLst>
            <c:ext xmlns:c16="http://schemas.microsoft.com/office/drawing/2014/chart" uri="{C3380CC4-5D6E-409C-BE32-E72D297353CC}">
              <c16:uniqueId val="{00000000-F7F1-48B4-B8D7-7578FA7B8CCA}"/>
            </c:ext>
          </c:extLst>
        </c:ser>
        <c:ser>
          <c:idx val="1"/>
          <c:order val="1"/>
          <c:tx>
            <c:strRef>
              <c:f>Översikt!$F$243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Översikt!$G$243</c:f>
              <c:numCache>
                <c:formatCode>General</c:formatCode>
                <c:ptCount val="1"/>
                <c:pt idx="0">
                  <c:v>30</c:v>
                </c:pt>
              </c:numCache>
            </c:numRef>
          </c:val>
          <c:extLst>
            <c:ext xmlns:c16="http://schemas.microsoft.com/office/drawing/2014/chart" uri="{C3380CC4-5D6E-409C-BE32-E72D297353CC}">
              <c16:uniqueId val="{00000001-F7F1-48B4-B8D7-7578FA7B8CCA}"/>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Översikt!$G$246</c:f>
          <c:strCache>
            <c:ptCount val="1"/>
            <c:pt idx="0">
              <c:v>Ledningens styrning och kontroll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Översikt!$F$247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Översikt!$G$247</c:f>
              <c:numCache>
                <c:formatCode>General</c:formatCode>
                <c:ptCount val="1"/>
                <c:pt idx="0">
                  <c:v>0</c:v>
                </c:pt>
              </c:numCache>
            </c:numRef>
          </c:val>
          <c:extLst>
            <c:ext xmlns:c16="http://schemas.microsoft.com/office/drawing/2014/chart" uri="{C3380CC4-5D6E-409C-BE32-E72D297353CC}">
              <c16:uniqueId val="{00000000-22F0-4EA4-A9A4-980F20BED910}"/>
            </c:ext>
          </c:extLst>
        </c:ser>
        <c:ser>
          <c:idx val="1"/>
          <c:order val="1"/>
          <c:tx>
            <c:strRef>
              <c:f>Översikt!$F$248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Översikt!$G$248</c:f>
              <c:numCache>
                <c:formatCode>General</c:formatCode>
                <c:ptCount val="1"/>
                <c:pt idx="0">
                  <c:v>45</c:v>
                </c:pt>
              </c:numCache>
            </c:numRef>
          </c:val>
          <c:extLst>
            <c:ext xmlns:c16="http://schemas.microsoft.com/office/drawing/2014/chart" uri="{C3380CC4-5D6E-409C-BE32-E72D297353CC}">
              <c16:uniqueId val="{00000001-22F0-4EA4-A9A4-980F20BED910}"/>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Översikt!$G$251</c:f>
          <c:strCache>
            <c:ptCount val="1"/>
            <c:pt idx="0">
              <c:v>Medarbetarnas kunskaper och utbildningsverksamhet</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Översikt!$F$252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Översikt!$G$252</c:f>
              <c:numCache>
                <c:formatCode>General</c:formatCode>
                <c:ptCount val="1"/>
                <c:pt idx="0">
                  <c:v>0</c:v>
                </c:pt>
              </c:numCache>
            </c:numRef>
          </c:val>
          <c:extLst>
            <c:ext xmlns:c16="http://schemas.microsoft.com/office/drawing/2014/chart" uri="{C3380CC4-5D6E-409C-BE32-E72D297353CC}">
              <c16:uniqueId val="{00000000-BB0A-4608-82F2-EDFF90C9DC39}"/>
            </c:ext>
          </c:extLst>
        </c:ser>
        <c:ser>
          <c:idx val="1"/>
          <c:order val="1"/>
          <c:tx>
            <c:strRef>
              <c:f>Översikt!$F$253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Översikt!$G$253</c:f>
              <c:numCache>
                <c:formatCode>General</c:formatCode>
                <c:ptCount val="1"/>
                <c:pt idx="0">
                  <c:v>43</c:v>
                </c:pt>
              </c:numCache>
            </c:numRef>
          </c:val>
          <c:extLst>
            <c:ext xmlns:c16="http://schemas.microsoft.com/office/drawing/2014/chart" uri="{C3380CC4-5D6E-409C-BE32-E72D297353CC}">
              <c16:uniqueId val="{00000001-BB0A-4608-82F2-EDFF90C9DC3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Översikt!$G$256</c:f>
          <c:strCache>
            <c:ptCount val="1"/>
            <c:pt idx="0">
              <c:v>Säkerhetsåtgärder och förbättringsarbete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Översikt!$F$257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Översikt!$G$257</c:f>
              <c:numCache>
                <c:formatCode>General</c:formatCode>
                <c:ptCount val="1"/>
                <c:pt idx="0">
                  <c:v>0</c:v>
                </c:pt>
              </c:numCache>
            </c:numRef>
          </c:val>
          <c:extLst>
            <c:ext xmlns:c16="http://schemas.microsoft.com/office/drawing/2014/chart" uri="{C3380CC4-5D6E-409C-BE32-E72D297353CC}">
              <c16:uniqueId val="{00000000-9250-4FF3-BE43-04E2E06CFA25}"/>
            </c:ext>
          </c:extLst>
        </c:ser>
        <c:ser>
          <c:idx val="1"/>
          <c:order val="1"/>
          <c:tx>
            <c:strRef>
              <c:f>Översikt!$F$258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Översikt!$G$258</c:f>
              <c:numCache>
                <c:formatCode>General</c:formatCode>
                <c:ptCount val="1"/>
                <c:pt idx="0">
                  <c:v>34</c:v>
                </c:pt>
              </c:numCache>
            </c:numRef>
          </c:val>
          <c:extLst>
            <c:ext xmlns:c16="http://schemas.microsoft.com/office/drawing/2014/chart" uri="{C3380CC4-5D6E-409C-BE32-E72D297353CC}">
              <c16:uniqueId val="{00000001-9250-4FF3-BE43-04E2E06CFA2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Översikt!$G$261</c:f>
          <c:strCache>
            <c:ptCount val="1"/>
            <c:pt idx="0">
              <c:v>Uppföljning och utvärdering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Översikt!$F$262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Översikt!$G$262</c:f>
              <c:numCache>
                <c:formatCode>General</c:formatCode>
                <c:ptCount val="1"/>
                <c:pt idx="0">
                  <c:v>0</c:v>
                </c:pt>
              </c:numCache>
            </c:numRef>
          </c:val>
          <c:extLst>
            <c:ext xmlns:c16="http://schemas.microsoft.com/office/drawing/2014/chart" uri="{C3380CC4-5D6E-409C-BE32-E72D297353CC}">
              <c16:uniqueId val="{00000000-D9A7-4D03-9C81-B7A196D9FAA4}"/>
            </c:ext>
          </c:extLst>
        </c:ser>
        <c:ser>
          <c:idx val="1"/>
          <c:order val="1"/>
          <c:tx>
            <c:strRef>
              <c:f>Översikt!$F$263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Översikt!$G$263</c:f>
              <c:numCache>
                <c:formatCode>General</c:formatCode>
                <c:ptCount val="1"/>
                <c:pt idx="0">
                  <c:v>41</c:v>
                </c:pt>
              </c:numCache>
            </c:numRef>
          </c:val>
          <c:extLst>
            <c:ext xmlns:c16="http://schemas.microsoft.com/office/drawing/2014/chart" uri="{C3380CC4-5D6E-409C-BE32-E72D297353CC}">
              <c16:uniqueId val="{00000001-D9A7-4D03-9C81-B7A196D9FAA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Översikt!$G$266</c:f>
          <c:strCache>
            <c:ptCount val="1"/>
            <c:pt idx="0">
              <c:v>Upphandling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Översikt!$F$267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Översikt!$G$267</c:f>
              <c:numCache>
                <c:formatCode>General</c:formatCode>
                <c:ptCount val="1"/>
                <c:pt idx="0">
                  <c:v>0</c:v>
                </c:pt>
              </c:numCache>
            </c:numRef>
          </c:val>
          <c:extLst>
            <c:ext xmlns:c16="http://schemas.microsoft.com/office/drawing/2014/chart" uri="{C3380CC4-5D6E-409C-BE32-E72D297353CC}">
              <c16:uniqueId val="{00000000-EB19-471F-8AA8-082CB9A805F3}"/>
            </c:ext>
          </c:extLst>
        </c:ser>
        <c:ser>
          <c:idx val="1"/>
          <c:order val="1"/>
          <c:tx>
            <c:strRef>
              <c:f>Översikt!$F$268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Översikt!$G$268</c:f>
              <c:numCache>
                <c:formatCode>General</c:formatCode>
                <c:ptCount val="1"/>
                <c:pt idx="0">
                  <c:v>16</c:v>
                </c:pt>
              </c:numCache>
            </c:numRef>
          </c:val>
          <c:extLst>
            <c:ext xmlns:c16="http://schemas.microsoft.com/office/drawing/2014/chart" uri="{C3380CC4-5D6E-409C-BE32-E72D297353CC}">
              <c16:uniqueId val="{00000001-EB19-471F-8AA8-082CB9A805F3}"/>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Översikt!$G$271</c:f>
          <c:strCache>
            <c:ptCount val="1"/>
            <c:pt idx="0">
              <c:v>Upprättande och utveckling av säkerhetskultur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Översikt!$F$272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Översikt!$G$272</c:f>
              <c:numCache>
                <c:formatCode>General</c:formatCode>
                <c:ptCount val="1"/>
                <c:pt idx="0">
                  <c:v>0</c:v>
                </c:pt>
              </c:numCache>
            </c:numRef>
          </c:val>
          <c:extLst>
            <c:ext xmlns:c16="http://schemas.microsoft.com/office/drawing/2014/chart" uri="{C3380CC4-5D6E-409C-BE32-E72D297353CC}">
              <c16:uniqueId val="{00000000-710F-4DFA-BE33-AB5A2894484F}"/>
            </c:ext>
          </c:extLst>
        </c:ser>
        <c:ser>
          <c:idx val="1"/>
          <c:order val="1"/>
          <c:tx>
            <c:strRef>
              <c:f>Översikt!$F$273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Översikt!$G$273</c:f>
              <c:numCache>
                <c:formatCode>General</c:formatCode>
                <c:ptCount val="1"/>
                <c:pt idx="0">
                  <c:v>42</c:v>
                </c:pt>
              </c:numCache>
            </c:numRef>
          </c:val>
          <c:extLst>
            <c:ext xmlns:c16="http://schemas.microsoft.com/office/drawing/2014/chart" uri="{C3380CC4-5D6E-409C-BE32-E72D297353CC}">
              <c16:uniqueId val="{00000001-710F-4DFA-BE33-AB5A2894484F}"/>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Översikt!$G$236</c:f>
          <c:strCache>
            <c:ptCount val="1"/>
            <c:pt idx="0">
              <c:v>Informationsklassning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Översikt!$F$237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Översikt!$G$237</c:f>
              <c:numCache>
                <c:formatCode>General</c:formatCode>
                <c:ptCount val="1"/>
                <c:pt idx="0">
                  <c:v>0</c:v>
                </c:pt>
              </c:numCache>
            </c:numRef>
          </c:val>
          <c:extLst>
            <c:ext xmlns:c16="http://schemas.microsoft.com/office/drawing/2014/chart" uri="{C3380CC4-5D6E-409C-BE32-E72D297353CC}">
              <c16:uniqueId val="{00000000-7868-45C1-A3AD-45AB317D3227}"/>
            </c:ext>
          </c:extLst>
        </c:ser>
        <c:ser>
          <c:idx val="1"/>
          <c:order val="1"/>
          <c:tx>
            <c:strRef>
              <c:f>Översikt!$F$238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Översikt!$G$238</c:f>
              <c:numCache>
                <c:formatCode>General</c:formatCode>
                <c:ptCount val="1"/>
                <c:pt idx="0">
                  <c:v>26</c:v>
                </c:pt>
              </c:numCache>
            </c:numRef>
          </c:val>
          <c:extLst>
            <c:ext xmlns:c16="http://schemas.microsoft.com/office/drawing/2014/chart" uri="{C3380CC4-5D6E-409C-BE32-E72D297353CC}">
              <c16:uniqueId val="{00000001-7868-45C1-A3AD-45AB317D322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'Återkoppling it-säkkollen'!$CC$18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it-säkkollen'!$CD$18:$CM$18</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006E-43F1-B9BE-780E7190B7B2}"/>
            </c:ext>
          </c:extLst>
        </c:ser>
        <c:ser>
          <c:idx val="1"/>
          <c:order val="1"/>
          <c:tx>
            <c:strRef>
              <c:f>'Återkoppling it-säkkollen'!$CC$19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it-säkkollen'!$CD$19:$CM$19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06E-43F1-B9BE-780E7190B7B2}"/>
            </c:ext>
          </c:extLst>
        </c:ser>
        <c:ser>
          <c:idx val="2"/>
          <c:order val="2"/>
          <c:tx>
            <c:strRef>
              <c:f>'Återkoppling it-säkkollen'!$CC$20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it-säkkollen'!$CD$20:$CM$20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06E-43F1-B9BE-780E7190B7B2}"/>
            </c:ext>
          </c:extLst>
        </c:ser>
        <c:ser>
          <c:idx val="3"/>
          <c:order val="3"/>
          <c:tx>
            <c:strRef>
              <c:f>'Återkoppling it-säkkollen'!$CC$21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it-säkkollen'!$CD$21:$CL$21</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006E-43F1-B9BE-780E7190B7B2}"/>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'Återkoppling it-säkkollen'!$CD$76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it-säkkollen'!$CD$77:$CD$80</c:f>
              <c:numCache>
                <c:formatCode>General</c:formatCode>
                <c:ptCount val="4"/>
                <c:pt idx="0">
                  <c:v>19</c:v>
                </c:pt>
                <c:pt idx="1">
                  <c:v>38</c:v>
                </c:pt>
                <c:pt idx="2">
                  <c:v>57</c:v>
                </c:pt>
                <c:pt idx="3">
                  <c:v>76</c:v>
                </c:pt>
              </c:numCache>
            </c:numRef>
          </c:val>
          <c:extLst>
            <c:ext xmlns:c16="http://schemas.microsoft.com/office/drawing/2014/chart" uri="{C3380CC4-5D6E-409C-BE32-E72D297353CC}">
              <c16:uniqueId val="{00000000-34D0-4E61-97F0-89234546B81D}"/>
            </c:ext>
          </c:extLst>
        </c:ser>
        <c:ser>
          <c:idx val="1"/>
          <c:order val="1"/>
          <c:tx>
            <c:strRef>
              <c:f>'Återkoppling it-säkkollen'!$CE$76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it-säkkollen'!$CE$77:$CE$80</c:f>
              <c:numCache>
                <c:formatCode>General</c:formatCode>
                <c:ptCount val="4"/>
                <c:pt idx="0">
                  <c:v>0</c:v>
                </c:pt>
                <c:pt idx="1">
                  <c:v>32</c:v>
                </c:pt>
                <c:pt idx="2">
                  <c:v>48</c:v>
                </c:pt>
                <c:pt idx="3">
                  <c:v>64</c:v>
                </c:pt>
              </c:numCache>
            </c:numRef>
          </c:val>
          <c:extLst>
            <c:ext xmlns:c16="http://schemas.microsoft.com/office/drawing/2014/chart" uri="{C3380CC4-5D6E-409C-BE32-E72D297353CC}">
              <c16:uniqueId val="{00000001-34D0-4E61-97F0-89234546B81D}"/>
            </c:ext>
          </c:extLst>
        </c:ser>
        <c:ser>
          <c:idx val="2"/>
          <c:order val="2"/>
          <c:tx>
            <c:strRef>
              <c:f>'Återkoppling it-säkkollen'!$CF$76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it-säkkollen'!$CF$77:$CF$80</c:f>
              <c:numCache>
                <c:formatCode>General</c:formatCode>
                <c:ptCount val="4"/>
                <c:pt idx="0">
                  <c:v>0</c:v>
                </c:pt>
                <c:pt idx="1">
                  <c:v>0</c:v>
                </c:pt>
                <c:pt idx="2">
                  <c:v>48</c:v>
                </c:pt>
                <c:pt idx="3">
                  <c:v>64</c:v>
                </c:pt>
              </c:numCache>
            </c:numRef>
          </c:val>
          <c:extLst>
            <c:ext xmlns:c16="http://schemas.microsoft.com/office/drawing/2014/chart" uri="{C3380CC4-5D6E-409C-BE32-E72D297353CC}">
              <c16:uniqueId val="{00000002-34D0-4E61-97F0-89234546B81D}"/>
            </c:ext>
          </c:extLst>
        </c:ser>
        <c:ser>
          <c:idx val="3"/>
          <c:order val="3"/>
          <c:tx>
            <c:strRef>
              <c:f>'Återkoppling it-säkkollen'!$CG$76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it-säkkollen'!$CG$77:$CG$80</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34D0-4E61-97F0-89234546B81D}"/>
            </c:ext>
          </c:extLst>
        </c:ser>
        <c:ser>
          <c:idx val="4"/>
          <c:order val="4"/>
          <c:tx>
            <c:strRef>
              <c:f>'Återkoppling it-säkkollen'!$CH$76</c:f>
              <c:strCache>
                <c:ptCount val="1"/>
                <c:pt idx="0">
                  <c:v>Rörlig poäng (poäng från valfri nivå och fråga)</c:v>
                </c:pt>
              </c:strCache>
            </c:strRef>
          </c:tx>
          <c:spPr>
            <a:solidFill>
              <a:schemeClr val="accent5"/>
            </a:solidFill>
            <a:ln>
              <a:noFill/>
            </a:ln>
            <a:effectLst/>
            <a:sp3d/>
          </c:spPr>
          <c:invertIfNegative val="0"/>
          <c:dLbls>
            <c:dLbl>
              <c:idx val="3"/>
              <c:layout>
                <c:manualLayout>
                  <c:x val="1.7448681483144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95-4FE9-8F49-D8D24B0057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it-säkkollen'!$CH$77:$CH$80</c:f>
              <c:numCache>
                <c:formatCode>General</c:formatCode>
                <c:ptCount val="4"/>
                <c:pt idx="0">
                  <c:v>9</c:v>
                </c:pt>
                <c:pt idx="1">
                  <c:v>17</c:v>
                </c:pt>
                <c:pt idx="2">
                  <c:v>25</c:v>
                </c:pt>
                <c:pt idx="3">
                  <c:v>26</c:v>
                </c:pt>
              </c:numCache>
            </c:numRef>
          </c:val>
          <c:extLst>
            <c:ext xmlns:c16="http://schemas.microsoft.com/office/drawing/2014/chart" uri="{C3380CC4-5D6E-409C-BE32-E72D297353CC}">
              <c16:uniqueId val="{00000004-34D0-4E61-97F0-89234546B81D}"/>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4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'Återkoppling it-säkkollen'!$CC$18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it-säkkollen'!$CD$18:$CM$18</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8728-48D4-89AB-0D5A84508F1B}"/>
            </c:ext>
          </c:extLst>
        </c:ser>
        <c:ser>
          <c:idx val="1"/>
          <c:order val="1"/>
          <c:tx>
            <c:strRef>
              <c:f>'Återkoppling it-säkkollen'!$CC$19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it-säkkollen'!$CD$19:$CM$19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728-48D4-89AB-0D5A84508F1B}"/>
            </c:ext>
          </c:extLst>
        </c:ser>
        <c:ser>
          <c:idx val="2"/>
          <c:order val="2"/>
          <c:tx>
            <c:strRef>
              <c:f>'Återkoppling it-säkkollen'!$CC$20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it-säkkollen'!$CD$20:$CM$20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8728-48D4-89AB-0D5A84508F1B}"/>
            </c:ext>
          </c:extLst>
        </c:ser>
        <c:ser>
          <c:idx val="3"/>
          <c:order val="3"/>
          <c:tx>
            <c:strRef>
              <c:f>'Återkoppling it-säkkollen'!$CC$21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it-säkkollen'!$CD$21:$CM$21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8728-48D4-89AB-0D5A84508F1B}"/>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'Återkoppling it-säkkollen'!$CD$83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it-säkkollen'!$CD$84</c:f>
              <c:numCache>
                <c:formatCode>General</c:formatCode>
                <c:ptCount val="1"/>
                <c:pt idx="0">
                  <c:v>0</c:v>
                </c:pt>
              </c:numCache>
            </c:numRef>
          </c:val>
          <c:extLst>
            <c:ext xmlns:c16="http://schemas.microsoft.com/office/drawing/2014/chart" uri="{C3380CC4-5D6E-409C-BE32-E72D297353CC}">
              <c16:uniqueId val="{00000000-84C7-492A-B098-37B82F7ED06A}"/>
            </c:ext>
          </c:extLst>
        </c:ser>
        <c:ser>
          <c:idx val="1"/>
          <c:order val="1"/>
          <c:tx>
            <c:strRef>
              <c:f>'Återkoppling it-säkkollen'!$CE$83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it-säkkollen'!$CE$84</c:f>
              <c:numCache>
                <c:formatCode>General</c:formatCode>
                <c:ptCount val="1"/>
                <c:pt idx="0">
                  <c:v>0</c:v>
                </c:pt>
              </c:numCache>
            </c:numRef>
          </c:val>
          <c:extLst>
            <c:ext xmlns:c16="http://schemas.microsoft.com/office/drawing/2014/chart" uri="{C3380CC4-5D6E-409C-BE32-E72D297353CC}">
              <c16:uniqueId val="{00000001-84C7-492A-B098-37B82F7ED06A}"/>
            </c:ext>
          </c:extLst>
        </c:ser>
        <c:ser>
          <c:idx val="2"/>
          <c:order val="2"/>
          <c:tx>
            <c:strRef>
              <c:f>'Återkoppling it-säkkollen'!$CF$83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it-säkkollen'!$CF$84</c:f>
              <c:numCache>
                <c:formatCode>General</c:formatCode>
                <c:ptCount val="1"/>
                <c:pt idx="0">
                  <c:v>0</c:v>
                </c:pt>
              </c:numCache>
            </c:numRef>
          </c:val>
          <c:extLst>
            <c:ext xmlns:c16="http://schemas.microsoft.com/office/drawing/2014/chart" uri="{C3380CC4-5D6E-409C-BE32-E72D297353CC}">
              <c16:uniqueId val="{00000002-84C7-492A-B098-37B82F7ED06A}"/>
            </c:ext>
          </c:extLst>
        </c:ser>
        <c:ser>
          <c:idx val="3"/>
          <c:order val="3"/>
          <c:tx>
            <c:strRef>
              <c:f>'Återkoppling it-säkkollen'!$CG$83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it-säkkollen'!$CG$84</c:f>
              <c:numCache>
                <c:formatCode>General</c:formatCode>
                <c:ptCount val="1"/>
                <c:pt idx="0">
                  <c:v>0</c:v>
                </c:pt>
              </c:numCache>
            </c:numRef>
          </c:val>
          <c:extLst>
            <c:ext xmlns:c16="http://schemas.microsoft.com/office/drawing/2014/chart" uri="{C3380CC4-5D6E-409C-BE32-E72D297353CC}">
              <c16:uniqueId val="{00000003-84C7-492A-B098-37B82F7ED06A}"/>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Styrning, uppföljning och kontroll</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it-säkkollen'!$CD$25</c:f>
              <c:numCache>
                <c:formatCode>General</c:formatCode>
                <c:ptCount val="1"/>
                <c:pt idx="0">
                  <c:v>0</c:v>
                </c:pt>
              </c:numCache>
            </c:numRef>
          </c:val>
          <c:extLst>
            <c:ext xmlns:c16="http://schemas.microsoft.com/office/drawing/2014/chart" uri="{C3380CC4-5D6E-409C-BE32-E72D297353CC}">
              <c16:uniqueId val="{00000000-AFEC-4333-ADD2-78FA1E600BDE}"/>
            </c:ext>
          </c:extLst>
        </c:ser>
        <c:ser>
          <c:idx val="1"/>
          <c:order val="1"/>
          <c:tx>
            <c:strRef>
              <c:f>'Återkoppling it-säkkollen'!$CC$26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D9C6-4E96-A597-CA0FB92AEEE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it-säkkollen'!$CD$26</c:f>
              <c:numCache>
                <c:formatCode>General</c:formatCode>
                <c:ptCount val="1"/>
                <c:pt idx="0">
                  <c:v>56</c:v>
                </c:pt>
              </c:numCache>
            </c:numRef>
          </c:val>
          <c:extLst>
            <c:ext xmlns:c16="http://schemas.microsoft.com/office/drawing/2014/chart" uri="{C3380CC4-5D6E-409C-BE32-E72D297353CC}">
              <c16:uniqueId val="{00000001-AFEC-4333-ADD2-78FA1E600BD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Dokumentation av it-miljön</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it-säkkollen'!$CD$30</c:f>
              <c:numCache>
                <c:formatCode>General</c:formatCode>
                <c:ptCount val="1"/>
                <c:pt idx="0">
                  <c:v>0</c:v>
                </c:pt>
              </c:numCache>
            </c:numRef>
          </c:val>
          <c:extLst>
            <c:ext xmlns:c16="http://schemas.microsoft.com/office/drawing/2014/chart" uri="{C3380CC4-5D6E-409C-BE32-E72D297353CC}">
              <c16:uniqueId val="{00000000-EBEA-46BC-934D-3D5286C69EF4}"/>
            </c:ext>
          </c:extLst>
        </c:ser>
        <c:ser>
          <c:idx val="1"/>
          <c:order val="1"/>
          <c:tx>
            <c:strRef>
              <c:f>'Återkoppling it-säkkollen'!$CC$31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7574-4BC8-8544-D9A6292CC79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it-säkkollen'!$CD$31</c:f>
              <c:numCache>
                <c:formatCode>General</c:formatCode>
                <c:ptCount val="1"/>
                <c:pt idx="0">
                  <c:v>25</c:v>
                </c:pt>
              </c:numCache>
            </c:numRef>
          </c:val>
          <c:extLst>
            <c:ext xmlns:c16="http://schemas.microsoft.com/office/drawing/2014/chart" uri="{C3380CC4-5D6E-409C-BE32-E72D297353CC}">
              <c16:uniqueId val="{00000001-EBEA-46BC-934D-3D5286C69EF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Tekniskt skydd</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it-säkkollen'!$CD$40</c:f>
              <c:numCache>
                <c:formatCode>General</c:formatCode>
                <c:ptCount val="1"/>
                <c:pt idx="0">
                  <c:v>0</c:v>
                </c:pt>
              </c:numCache>
            </c:numRef>
          </c:val>
          <c:extLst>
            <c:ext xmlns:c16="http://schemas.microsoft.com/office/drawing/2014/chart" uri="{C3380CC4-5D6E-409C-BE32-E72D297353CC}">
              <c16:uniqueId val="{00000000-2FED-42A5-8179-A57D0B9C9C3A}"/>
            </c:ext>
          </c:extLst>
        </c:ser>
        <c:ser>
          <c:idx val="1"/>
          <c:order val="1"/>
          <c:tx>
            <c:strRef>
              <c:f>'Återkoppling it-säkkollen'!$CC$41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4A3A-4CB3-9743-AD95D9077FE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it-säkkollen'!$CD$41</c:f>
              <c:numCache>
                <c:formatCode>General</c:formatCode>
                <c:ptCount val="1"/>
                <c:pt idx="0">
                  <c:v>75</c:v>
                </c:pt>
              </c:numCache>
            </c:numRef>
          </c:val>
          <c:extLst>
            <c:ext xmlns:c16="http://schemas.microsoft.com/office/drawing/2014/chart" uri="{C3380CC4-5D6E-409C-BE32-E72D297353CC}">
              <c16:uniqueId val="{00000001-2FED-42A5-8179-A57D0B9C9C3A}"/>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Behörighetshantering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it-säkkollen'!$CD$45</c:f>
              <c:numCache>
                <c:formatCode>General</c:formatCode>
                <c:ptCount val="1"/>
                <c:pt idx="0">
                  <c:v>0</c:v>
                </c:pt>
              </c:numCache>
            </c:numRef>
          </c:val>
          <c:extLst>
            <c:ext xmlns:c16="http://schemas.microsoft.com/office/drawing/2014/chart" uri="{C3380CC4-5D6E-409C-BE32-E72D297353CC}">
              <c16:uniqueId val="{00000000-2D1C-4B7B-A8E0-CD2AA088CE5D}"/>
            </c:ext>
          </c:extLst>
        </c:ser>
        <c:ser>
          <c:idx val="1"/>
          <c:order val="1"/>
          <c:tx>
            <c:strRef>
              <c:f>'Återkoppling it-säkkollen'!$CC$46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it-säkkollen'!$CD$46</c:f>
              <c:numCache>
                <c:formatCode>General</c:formatCode>
                <c:ptCount val="1"/>
                <c:pt idx="0">
                  <c:v>16</c:v>
                </c:pt>
              </c:numCache>
            </c:numRef>
          </c:val>
          <c:extLst>
            <c:ext xmlns:c16="http://schemas.microsoft.com/office/drawing/2014/chart" uri="{C3380CC4-5D6E-409C-BE32-E72D297353CC}">
              <c16:uniqueId val="{00000001-2D1C-4B7B-A8E0-CD2AA088CE5D}"/>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Säkerhetskonfigurering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it-säkkollen'!$CC$50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it-säkkollen'!$CD$50</c:f>
              <c:numCache>
                <c:formatCode>General</c:formatCode>
                <c:ptCount val="1"/>
                <c:pt idx="0">
                  <c:v>0</c:v>
                </c:pt>
              </c:numCache>
            </c:numRef>
          </c:val>
          <c:extLst>
            <c:ext xmlns:c16="http://schemas.microsoft.com/office/drawing/2014/chart" uri="{C3380CC4-5D6E-409C-BE32-E72D297353CC}">
              <c16:uniqueId val="{00000000-48E5-4AA1-825D-686B0DFE39D5}"/>
            </c:ext>
          </c:extLst>
        </c:ser>
        <c:ser>
          <c:idx val="1"/>
          <c:order val="1"/>
          <c:tx>
            <c:strRef>
              <c:f>'Återkoppling it-säkkollen'!$CC$51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it-säkkollen'!$CD$51</c:f>
              <c:numCache>
                <c:formatCode>General</c:formatCode>
                <c:ptCount val="1"/>
                <c:pt idx="0">
                  <c:v>15</c:v>
                </c:pt>
              </c:numCache>
            </c:numRef>
          </c:val>
          <c:extLst>
            <c:ext xmlns:c16="http://schemas.microsoft.com/office/drawing/2014/chart" uri="{C3380CC4-5D6E-409C-BE32-E72D297353CC}">
              <c16:uniqueId val="{00000001-48E5-4AA1-825D-686B0DFE39D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Säkerhetstester och granskning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it-säkkollen'!$CC$55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it-säkkollen'!$CD$55</c:f>
              <c:numCache>
                <c:formatCode>General</c:formatCode>
                <c:ptCount val="1"/>
                <c:pt idx="0">
                  <c:v>0</c:v>
                </c:pt>
              </c:numCache>
            </c:numRef>
          </c:val>
          <c:extLst>
            <c:ext xmlns:c16="http://schemas.microsoft.com/office/drawing/2014/chart" uri="{C3380CC4-5D6E-409C-BE32-E72D297353CC}">
              <c16:uniqueId val="{00000000-4B30-474A-82B1-6E4E3683AC72}"/>
            </c:ext>
          </c:extLst>
        </c:ser>
        <c:ser>
          <c:idx val="1"/>
          <c:order val="1"/>
          <c:tx>
            <c:strRef>
              <c:f>'Återkoppling it-säkkollen'!$CC$56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it-säkkollen'!$CD$56</c:f>
              <c:numCache>
                <c:formatCode>General</c:formatCode>
                <c:ptCount val="1"/>
                <c:pt idx="0">
                  <c:v>15</c:v>
                </c:pt>
              </c:numCache>
            </c:numRef>
          </c:val>
          <c:extLst>
            <c:ext xmlns:c16="http://schemas.microsoft.com/office/drawing/2014/chart" uri="{C3380CC4-5D6E-409C-BE32-E72D297353CC}">
              <c16:uniqueId val="{00000001-4B30-474A-82B1-6E4E3683AC72}"/>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Ändringshantering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it-säkkollen'!$CC$60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it-säkkollen'!$CD$60</c:f>
              <c:numCache>
                <c:formatCode>General</c:formatCode>
                <c:ptCount val="1"/>
                <c:pt idx="0">
                  <c:v>0</c:v>
                </c:pt>
              </c:numCache>
            </c:numRef>
          </c:val>
          <c:extLst>
            <c:ext xmlns:c16="http://schemas.microsoft.com/office/drawing/2014/chart" uri="{C3380CC4-5D6E-409C-BE32-E72D297353CC}">
              <c16:uniqueId val="{00000000-1AE5-4666-AD4D-3AF9ABECBFA8}"/>
            </c:ext>
          </c:extLst>
        </c:ser>
        <c:ser>
          <c:idx val="1"/>
          <c:order val="1"/>
          <c:tx>
            <c:strRef>
              <c:f>'Återkoppling it-säkkollen'!$CC$61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B3A2-4B1E-BE66-4C865F82936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it-säkkollen'!$CD$61</c:f>
              <c:numCache>
                <c:formatCode>General</c:formatCode>
                <c:ptCount val="1"/>
                <c:pt idx="0">
                  <c:v>20</c:v>
                </c:pt>
              </c:numCache>
            </c:numRef>
          </c:val>
          <c:extLst>
            <c:ext xmlns:c16="http://schemas.microsoft.com/office/drawing/2014/chart" uri="{C3380CC4-5D6E-409C-BE32-E72D297353CC}">
              <c16:uniqueId val="{00000001-1AE5-4666-AD4D-3AF9ABECBFA8}"/>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Skydd av hårdvara</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it-säkkollen'!$CC$65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it-säkkollen'!$CD$65</c:f>
              <c:numCache>
                <c:formatCode>General</c:formatCode>
                <c:ptCount val="1"/>
                <c:pt idx="0">
                  <c:v>0</c:v>
                </c:pt>
              </c:numCache>
            </c:numRef>
          </c:val>
          <c:extLst>
            <c:ext xmlns:c16="http://schemas.microsoft.com/office/drawing/2014/chart" uri="{C3380CC4-5D6E-409C-BE32-E72D297353CC}">
              <c16:uniqueId val="{00000000-D44D-4446-8DEA-997A80EB31C4}"/>
            </c:ext>
          </c:extLst>
        </c:ser>
        <c:ser>
          <c:idx val="1"/>
          <c:order val="1"/>
          <c:tx>
            <c:strRef>
              <c:f>'Återkoppling it-säkkollen'!$CC$66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3674-4DCB-9A7D-9B6980B8315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it-säkkollen'!$CD$66</c:f>
              <c:numCache>
                <c:formatCode>General</c:formatCode>
                <c:ptCount val="1"/>
                <c:pt idx="0">
                  <c:v>15</c:v>
                </c:pt>
              </c:numCache>
            </c:numRef>
          </c:val>
          <c:extLst>
            <c:ext xmlns:c16="http://schemas.microsoft.com/office/drawing/2014/chart" uri="{C3380CC4-5D6E-409C-BE32-E72D297353CC}">
              <c16:uniqueId val="{00000001-D44D-4446-8DEA-997A80EB31C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Incident- och kontinuitetshantering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it-säkkollen'!$CC$70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it-säkkollen'!$CD$70</c:f>
              <c:numCache>
                <c:formatCode>General</c:formatCode>
                <c:ptCount val="1"/>
                <c:pt idx="0">
                  <c:v>0</c:v>
                </c:pt>
              </c:numCache>
            </c:numRef>
          </c:val>
          <c:extLst>
            <c:ext xmlns:c16="http://schemas.microsoft.com/office/drawing/2014/chart" uri="{C3380CC4-5D6E-409C-BE32-E72D297353CC}">
              <c16:uniqueId val="{00000000-6212-4CB2-AC77-2F1BEA8E3DA4}"/>
            </c:ext>
          </c:extLst>
        </c:ser>
        <c:ser>
          <c:idx val="1"/>
          <c:order val="1"/>
          <c:tx>
            <c:strRef>
              <c:f>'Återkoppling it-säkkollen'!$CC$71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it-säkkollen'!$CD$71</c:f>
              <c:numCache>
                <c:formatCode>General</c:formatCode>
                <c:ptCount val="1"/>
                <c:pt idx="0">
                  <c:v>49</c:v>
                </c:pt>
              </c:numCache>
            </c:numRef>
          </c:val>
          <c:extLst>
            <c:ext xmlns:c16="http://schemas.microsoft.com/office/drawing/2014/chart" uri="{C3380CC4-5D6E-409C-BE32-E72D297353CC}">
              <c16:uniqueId val="{00000001-6212-4CB2-AC77-2F1BEA8E3DA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'Återkoppling ot-säkkollen'!$CC$18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ot-säkkollen'!$CD$18:$CJ$18</c:f>
              <c:numCache>
                <c:formatCode>General</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8549-4DF0-B5F2-F2A4946E66DC}"/>
            </c:ext>
          </c:extLst>
        </c:ser>
        <c:ser>
          <c:idx val="1"/>
          <c:order val="1"/>
          <c:tx>
            <c:strRef>
              <c:f>'Återkoppling ot-säkkollen'!$CC$19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ot-säkkollen'!$CD$19:$CJ$19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8549-4DF0-B5F2-F2A4946E66DC}"/>
            </c:ext>
          </c:extLst>
        </c:ser>
        <c:ser>
          <c:idx val="2"/>
          <c:order val="2"/>
          <c:tx>
            <c:strRef>
              <c:f>'Återkoppling ot-säkkollen'!$CC$20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ot-säkkollen'!$CD$20:$CJ$20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8549-4DF0-B5F2-F2A4946E66DC}"/>
            </c:ext>
          </c:extLst>
        </c:ser>
        <c:ser>
          <c:idx val="3"/>
          <c:order val="3"/>
          <c:tx>
            <c:strRef>
              <c:f>'Återkoppling ot-säkkollen'!$CC$21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ot-säkkollen'!$CD$21:$CJ$21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8549-4DF0-B5F2-F2A4946E66DC}"/>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Omvärldsbevakning av it-säkerhetsområdet</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it-säkkollen'!$CD$35</c:f>
              <c:numCache>
                <c:formatCode>General</c:formatCode>
                <c:ptCount val="1"/>
                <c:pt idx="0">
                  <c:v>0</c:v>
                </c:pt>
              </c:numCache>
            </c:numRef>
          </c:val>
          <c:extLst>
            <c:ext xmlns:c16="http://schemas.microsoft.com/office/drawing/2014/chart" uri="{C3380CC4-5D6E-409C-BE32-E72D297353CC}">
              <c16:uniqueId val="{00000000-AEBC-4463-A6DA-1B12A013A759}"/>
            </c:ext>
          </c:extLst>
        </c:ser>
        <c:ser>
          <c:idx val="1"/>
          <c:order val="1"/>
          <c:tx>
            <c:strRef>
              <c:f>'Återkoppling it-säkkollen'!$CC$36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582A-4B79-8847-EF28787F164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it-säkkollen'!$CD$36</c:f>
              <c:numCache>
                <c:formatCode>General</c:formatCode>
                <c:ptCount val="1"/>
                <c:pt idx="0">
                  <c:v>15</c:v>
                </c:pt>
              </c:numCache>
            </c:numRef>
          </c:val>
          <c:extLst>
            <c:ext xmlns:c16="http://schemas.microsoft.com/office/drawing/2014/chart" uri="{C3380CC4-5D6E-409C-BE32-E72D297353CC}">
              <c16:uniqueId val="{00000001-AEBC-4463-A6DA-1B12A013A75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'Återkoppling ot-säkkollen'!$CD$76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ot-säkkollen'!$CD$77:$CD$80</c:f>
              <c:numCache>
                <c:formatCode>General</c:formatCode>
                <c:ptCount val="4"/>
                <c:pt idx="0">
                  <c:v>18</c:v>
                </c:pt>
                <c:pt idx="1">
                  <c:v>36</c:v>
                </c:pt>
                <c:pt idx="2">
                  <c:v>54</c:v>
                </c:pt>
                <c:pt idx="3">
                  <c:v>72</c:v>
                </c:pt>
              </c:numCache>
            </c:numRef>
          </c:val>
          <c:extLst>
            <c:ext xmlns:c16="http://schemas.microsoft.com/office/drawing/2014/chart" uri="{C3380CC4-5D6E-409C-BE32-E72D297353CC}">
              <c16:uniqueId val="{00000000-5532-4FC5-9E5B-26B3ED14DADA}"/>
            </c:ext>
          </c:extLst>
        </c:ser>
        <c:ser>
          <c:idx val="1"/>
          <c:order val="1"/>
          <c:tx>
            <c:strRef>
              <c:f>'Återkoppling ot-säkkollen'!$CE$76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ot-säkkollen'!$CE$77:$CE$80</c:f>
              <c:numCache>
                <c:formatCode>General</c:formatCode>
                <c:ptCount val="4"/>
                <c:pt idx="0">
                  <c:v>0</c:v>
                </c:pt>
                <c:pt idx="1">
                  <c:v>28</c:v>
                </c:pt>
                <c:pt idx="2">
                  <c:v>42</c:v>
                </c:pt>
                <c:pt idx="3">
                  <c:v>56</c:v>
                </c:pt>
              </c:numCache>
            </c:numRef>
          </c:val>
          <c:extLst>
            <c:ext xmlns:c16="http://schemas.microsoft.com/office/drawing/2014/chart" uri="{C3380CC4-5D6E-409C-BE32-E72D297353CC}">
              <c16:uniqueId val="{00000001-5532-4FC5-9E5B-26B3ED14DADA}"/>
            </c:ext>
          </c:extLst>
        </c:ser>
        <c:ser>
          <c:idx val="2"/>
          <c:order val="2"/>
          <c:tx>
            <c:strRef>
              <c:f>'Återkoppling ot-säkkollen'!$CF$76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ot-säkkollen'!$CF$77:$CF$80</c:f>
              <c:numCache>
                <c:formatCode>General</c:formatCode>
                <c:ptCount val="4"/>
                <c:pt idx="0">
                  <c:v>0</c:v>
                </c:pt>
                <c:pt idx="1">
                  <c:v>0</c:v>
                </c:pt>
                <c:pt idx="2">
                  <c:v>54</c:v>
                </c:pt>
                <c:pt idx="3">
                  <c:v>72</c:v>
                </c:pt>
              </c:numCache>
            </c:numRef>
          </c:val>
          <c:extLst>
            <c:ext xmlns:c16="http://schemas.microsoft.com/office/drawing/2014/chart" uri="{C3380CC4-5D6E-409C-BE32-E72D297353CC}">
              <c16:uniqueId val="{00000002-5532-4FC5-9E5B-26B3ED14DADA}"/>
            </c:ext>
          </c:extLst>
        </c:ser>
        <c:ser>
          <c:idx val="3"/>
          <c:order val="3"/>
          <c:tx>
            <c:strRef>
              <c:f>'Återkoppling ot-säkkollen'!$CG$76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ot-säkkollen'!$CG$77:$CG$80</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5532-4FC5-9E5B-26B3ED14DADA}"/>
            </c:ext>
          </c:extLst>
        </c:ser>
        <c:ser>
          <c:idx val="4"/>
          <c:order val="4"/>
          <c:tx>
            <c:strRef>
              <c:f>'Återkoppling ot-säkkollen'!$CH$76</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ot-säkkollen'!$CH$77:$CH$80</c:f>
              <c:numCache>
                <c:formatCode>General</c:formatCode>
                <c:ptCount val="4"/>
                <c:pt idx="0">
                  <c:v>9</c:v>
                </c:pt>
                <c:pt idx="1">
                  <c:v>16</c:v>
                </c:pt>
                <c:pt idx="2">
                  <c:v>25</c:v>
                </c:pt>
                <c:pt idx="3">
                  <c:v>26</c:v>
                </c:pt>
              </c:numCache>
            </c:numRef>
          </c:val>
          <c:extLst>
            <c:ext xmlns:c16="http://schemas.microsoft.com/office/drawing/2014/chart" uri="{C3380CC4-5D6E-409C-BE32-E72D297353CC}">
              <c16:uniqueId val="{00000004-5532-4FC5-9E5B-26B3ED14DADA}"/>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'Återkoppling ot-säkkollen'!$CD$83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ot-säkkollen'!$CD$84</c:f>
              <c:numCache>
                <c:formatCode>General</c:formatCode>
                <c:ptCount val="1"/>
                <c:pt idx="0">
                  <c:v>0</c:v>
                </c:pt>
              </c:numCache>
            </c:numRef>
          </c:val>
          <c:extLst>
            <c:ext xmlns:c16="http://schemas.microsoft.com/office/drawing/2014/chart" uri="{C3380CC4-5D6E-409C-BE32-E72D297353CC}">
              <c16:uniqueId val="{00000000-3019-4CBE-B6B3-378F774B4190}"/>
            </c:ext>
          </c:extLst>
        </c:ser>
        <c:ser>
          <c:idx val="1"/>
          <c:order val="1"/>
          <c:tx>
            <c:strRef>
              <c:f>'Återkoppling ot-säkkollen'!$CE$83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ot-säkkollen'!$CE$84</c:f>
              <c:numCache>
                <c:formatCode>General</c:formatCode>
                <c:ptCount val="1"/>
                <c:pt idx="0">
                  <c:v>0</c:v>
                </c:pt>
              </c:numCache>
            </c:numRef>
          </c:val>
          <c:extLst>
            <c:ext xmlns:c16="http://schemas.microsoft.com/office/drawing/2014/chart" uri="{C3380CC4-5D6E-409C-BE32-E72D297353CC}">
              <c16:uniqueId val="{00000001-3019-4CBE-B6B3-378F774B4190}"/>
            </c:ext>
          </c:extLst>
        </c:ser>
        <c:ser>
          <c:idx val="2"/>
          <c:order val="2"/>
          <c:tx>
            <c:strRef>
              <c:f>'Återkoppling ot-säkkollen'!$CF$83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ot-säkkollen'!$CF$84</c:f>
              <c:numCache>
                <c:formatCode>General</c:formatCode>
                <c:ptCount val="1"/>
                <c:pt idx="0">
                  <c:v>0</c:v>
                </c:pt>
              </c:numCache>
            </c:numRef>
          </c:val>
          <c:extLst>
            <c:ext xmlns:c16="http://schemas.microsoft.com/office/drawing/2014/chart" uri="{C3380CC4-5D6E-409C-BE32-E72D297353CC}">
              <c16:uniqueId val="{00000002-3019-4CBE-B6B3-378F774B4190}"/>
            </c:ext>
          </c:extLst>
        </c:ser>
        <c:ser>
          <c:idx val="3"/>
          <c:order val="3"/>
          <c:tx>
            <c:strRef>
              <c:f>'Återkoppling ot-säkkollen'!$CG$83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ot-säkkollen'!$CG$84</c:f>
              <c:numCache>
                <c:formatCode>General</c:formatCode>
                <c:ptCount val="1"/>
                <c:pt idx="0">
                  <c:v>0</c:v>
                </c:pt>
              </c:numCache>
            </c:numRef>
          </c:val>
          <c:extLst>
            <c:ext xmlns:c16="http://schemas.microsoft.com/office/drawing/2014/chart" uri="{C3380CC4-5D6E-409C-BE32-E72D297353CC}">
              <c16:uniqueId val="{00000003-3019-4CBE-B6B3-378F774B4190}"/>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Konfigurationshantering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ot-säkkollen'!$CD$30</c:f>
              <c:numCache>
                <c:formatCode>General</c:formatCode>
                <c:ptCount val="1"/>
                <c:pt idx="0">
                  <c:v>0</c:v>
                </c:pt>
              </c:numCache>
            </c:numRef>
          </c:val>
          <c:extLst>
            <c:ext xmlns:c16="http://schemas.microsoft.com/office/drawing/2014/chart" uri="{C3380CC4-5D6E-409C-BE32-E72D297353CC}">
              <c16:uniqueId val="{00000000-4F4C-4380-8E0B-4E797A300E00}"/>
            </c:ext>
          </c:extLst>
        </c:ser>
        <c:ser>
          <c:idx val="1"/>
          <c:order val="1"/>
          <c:tx>
            <c:strRef>
              <c:f>'Återkoppling ot-säkkollen'!$CC$31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ot-säkkollen'!$CD$31</c:f>
              <c:numCache>
                <c:formatCode>General</c:formatCode>
                <c:ptCount val="1"/>
                <c:pt idx="0">
                  <c:v>40</c:v>
                </c:pt>
              </c:numCache>
            </c:numRef>
          </c:val>
          <c:extLst>
            <c:ext xmlns:c16="http://schemas.microsoft.com/office/drawing/2014/chart" uri="{C3380CC4-5D6E-409C-BE32-E72D297353CC}">
              <c16:uniqueId val="{00000001-4F4C-4380-8E0B-4E797A300E00}"/>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Kontinuitet- och incidenthantering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ot-säkkollen'!$CC$50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ot-säkkollen'!$CD$50</c:f>
              <c:numCache>
                <c:formatCode>General</c:formatCode>
                <c:ptCount val="1"/>
                <c:pt idx="0">
                  <c:v>0</c:v>
                </c:pt>
              </c:numCache>
            </c:numRef>
          </c:val>
          <c:extLst>
            <c:ext xmlns:c16="http://schemas.microsoft.com/office/drawing/2014/chart" uri="{C3380CC4-5D6E-409C-BE32-E72D297353CC}">
              <c16:uniqueId val="{00000000-CBCD-4EAE-9C3A-AEC843D2C475}"/>
            </c:ext>
          </c:extLst>
        </c:ser>
        <c:ser>
          <c:idx val="1"/>
          <c:order val="1"/>
          <c:tx>
            <c:strRef>
              <c:f>'Återkoppling ot-säkkollen'!$CC$51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1EC6-42AA-AF9A-6D915219321D}"/>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ot-säkkollen'!$CD$51</c:f>
              <c:numCache>
                <c:formatCode>General</c:formatCode>
                <c:ptCount val="1"/>
                <c:pt idx="0">
                  <c:v>56</c:v>
                </c:pt>
              </c:numCache>
            </c:numRef>
          </c:val>
          <c:extLst>
            <c:ext xmlns:c16="http://schemas.microsoft.com/office/drawing/2014/chart" uri="{C3380CC4-5D6E-409C-BE32-E72D297353CC}">
              <c16:uniqueId val="{00000001-CBCD-4EAE-9C3A-AEC843D2C47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Nätverk och säkra kommunikationer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ot-säkkollen'!$CD$35</c:f>
              <c:numCache>
                <c:formatCode>General</c:formatCode>
                <c:ptCount val="1"/>
                <c:pt idx="0">
                  <c:v>0</c:v>
                </c:pt>
              </c:numCache>
            </c:numRef>
          </c:val>
          <c:extLst>
            <c:ext xmlns:c16="http://schemas.microsoft.com/office/drawing/2014/chart" uri="{C3380CC4-5D6E-409C-BE32-E72D297353CC}">
              <c16:uniqueId val="{00000000-C6C6-48DB-A025-86EFA0901CD7}"/>
            </c:ext>
          </c:extLst>
        </c:ser>
        <c:ser>
          <c:idx val="1"/>
          <c:order val="1"/>
          <c:tx>
            <c:strRef>
              <c:f>'Återkoppling ot-säkkollen'!$CC$36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AC31-4AFF-956D-26ED15CD734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ot-säkkollen'!$CD$36</c:f>
              <c:numCache>
                <c:formatCode>General</c:formatCode>
                <c:ptCount val="1"/>
                <c:pt idx="0">
                  <c:v>30</c:v>
                </c:pt>
              </c:numCache>
            </c:numRef>
          </c:val>
          <c:extLst>
            <c:ext xmlns:c16="http://schemas.microsoft.com/office/drawing/2014/chart" uri="{C3380CC4-5D6E-409C-BE32-E72D297353CC}">
              <c16:uniqueId val="{00000001-C6C6-48DB-A025-86EFA0901CD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Organisation och ledningssystem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ot-säkkollen'!$CD$25</c:f>
              <c:numCache>
                <c:formatCode>General</c:formatCode>
                <c:ptCount val="1"/>
                <c:pt idx="0">
                  <c:v>0</c:v>
                </c:pt>
              </c:numCache>
            </c:numRef>
          </c:val>
          <c:extLst>
            <c:ext xmlns:c16="http://schemas.microsoft.com/office/drawing/2014/chart" uri="{C3380CC4-5D6E-409C-BE32-E72D297353CC}">
              <c16:uniqueId val="{00000000-CBF9-4210-8E28-17CD5CD0ABE9}"/>
            </c:ext>
          </c:extLst>
        </c:ser>
        <c:ser>
          <c:idx val="1"/>
          <c:order val="1"/>
          <c:tx>
            <c:strRef>
              <c:f>'Återkoppling ot-säkkollen'!$CC$26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8761-4FA5-8BAD-DBC22CEFE02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ot-säkkollen'!$CD$26</c:f>
              <c:numCache>
                <c:formatCode>General</c:formatCode>
                <c:ptCount val="1"/>
                <c:pt idx="0">
                  <c:v>60</c:v>
                </c:pt>
              </c:numCache>
            </c:numRef>
          </c:val>
          <c:extLst>
            <c:ext xmlns:c16="http://schemas.microsoft.com/office/drawing/2014/chart" uri="{C3380CC4-5D6E-409C-BE32-E72D297353CC}">
              <c16:uniqueId val="{00000001-CBF9-4210-8E28-17CD5CD0ABE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Uppföljning och utvärdering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ot-säkkollen'!$CC$55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ot-säkkollen'!$CD$55</c:f>
              <c:numCache>
                <c:formatCode>General</c:formatCode>
                <c:ptCount val="1"/>
                <c:pt idx="0">
                  <c:v>0</c:v>
                </c:pt>
              </c:numCache>
            </c:numRef>
          </c:val>
          <c:extLst>
            <c:ext xmlns:c16="http://schemas.microsoft.com/office/drawing/2014/chart" uri="{C3380CC4-5D6E-409C-BE32-E72D297353CC}">
              <c16:uniqueId val="{00000000-6F0B-4D58-953E-1C6FF6526311}"/>
            </c:ext>
          </c:extLst>
        </c:ser>
        <c:ser>
          <c:idx val="1"/>
          <c:order val="1"/>
          <c:tx>
            <c:strRef>
              <c:f>'Återkoppling ot-säkkollen'!$CC$56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39D1-4567-94D3-0F8502133AF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ot-säkkollen'!$CD$56</c:f>
              <c:numCache>
                <c:formatCode>General</c:formatCode>
                <c:ptCount val="1"/>
                <c:pt idx="0">
                  <c:v>31</c:v>
                </c:pt>
              </c:numCache>
            </c:numRef>
          </c:val>
          <c:extLst>
            <c:ext xmlns:c16="http://schemas.microsoft.com/office/drawing/2014/chart" uri="{C3380CC4-5D6E-409C-BE32-E72D297353CC}">
              <c16:uniqueId val="{00000001-6F0B-4D58-953E-1C6FF6526311}"/>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Åtkomstkontroll och skydd av information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ot-säkkollen'!$CD$45</c:f>
              <c:numCache>
                <c:formatCode>General</c:formatCode>
                <c:ptCount val="1"/>
                <c:pt idx="0">
                  <c:v>0</c:v>
                </c:pt>
              </c:numCache>
            </c:numRef>
          </c:val>
          <c:extLst>
            <c:ext xmlns:c16="http://schemas.microsoft.com/office/drawing/2014/chart" uri="{C3380CC4-5D6E-409C-BE32-E72D297353CC}">
              <c16:uniqueId val="{00000000-6B2B-4264-9862-7F437964DC2D}"/>
            </c:ext>
          </c:extLst>
        </c:ser>
        <c:ser>
          <c:idx val="1"/>
          <c:order val="1"/>
          <c:tx>
            <c:strRef>
              <c:f>'Återkoppling ot-säkkollen'!$CC$46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ot-säkkollen'!$CD$46</c:f>
              <c:numCache>
                <c:formatCode>General</c:formatCode>
                <c:ptCount val="1"/>
                <c:pt idx="0">
                  <c:v>25</c:v>
                </c:pt>
              </c:numCache>
            </c:numRef>
          </c:val>
          <c:extLst>
            <c:ext xmlns:c16="http://schemas.microsoft.com/office/drawing/2014/chart" uri="{C3380CC4-5D6E-409C-BE32-E72D297353CC}">
              <c16:uniqueId val="{00000001-6B2B-4264-9862-7F437964DC2D}"/>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Komponentsäkerhet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ot-säkkollen'!$CD$40</c:f>
              <c:numCache>
                <c:formatCode>General</c:formatCode>
                <c:ptCount val="1"/>
                <c:pt idx="0">
                  <c:v>0</c:v>
                </c:pt>
              </c:numCache>
            </c:numRef>
          </c:val>
          <c:extLst>
            <c:ext xmlns:c16="http://schemas.microsoft.com/office/drawing/2014/chart" uri="{C3380CC4-5D6E-409C-BE32-E72D297353CC}">
              <c16:uniqueId val="{00000000-C8D2-4EDD-9C72-FFE3D45E0732}"/>
            </c:ext>
          </c:extLst>
        </c:ser>
        <c:ser>
          <c:idx val="1"/>
          <c:order val="1"/>
          <c:tx>
            <c:strRef>
              <c:f>'Återkoppling ot-säkkollen'!$CC$41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ot-säkkollen'!$CD$41</c:f>
              <c:numCache>
                <c:formatCode>General</c:formatCode>
                <c:ptCount val="1"/>
                <c:pt idx="0">
                  <c:v>45</c:v>
                </c:pt>
              </c:numCache>
            </c:numRef>
          </c:val>
          <c:extLst>
            <c:ext xmlns:c16="http://schemas.microsoft.com/office/drawing/2014/chart" uri="{C3380CC4-5D6E-409C-BE32-E72D297353CC}">
              <c16:uniqueId val="{00000001-C8D2-4EDD-9C72-FFE3D45E0732}"/>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 leveranskedjekollen 12+'!$CG$18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12+'!$CH$18:$CL$18</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0-E54C-4017-BB18-C83F1B5878A4}"/>
            </c:ext>
          </c:extLst>
        </c:ser>
        <c:ser>
          <c:idx val="1"/>
          <c:order val="1"/>
          <c:tx>
            <c:strRef>
              <c:f>'Åter leveranskedjekollen 12+'!$CG$19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12+'!$CH$19:$CL$19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E54C-4017-BB18-C83F1B5878A4}"/>
            </c:ext>
          </c:extLst>
        </c:ser>
        <c:ser>
          <c:idx val="2"/>
          <c:order val="2"/>
          <c:tx>
            <c:strRef>
              <c:f>'Åter leveranskedjekollen 12+'!$CG$20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12+'!$CH$20:$CL$20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E54C-4017-BB18-C83F1B5878A4}"/>
            </c:ext>
          </c:extLst>
        </c:ser>
        <c:ser>
          <c:idx val="3"/>
          <c:order val="3"/>
          <c:tx>
            <c:strRef>
              <c:f>'Åter leveranskedjekollen 12+'!$CG$21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12+'!$CH$21:$CL$21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E54C-4017-BB18-C83F1B5878A4}"/>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 leveranskedjekollen 12+'!$CH$76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12+'!$CH$77:$CH$80</c:f>
              <c:numCache>
                <c:formatCode>General</c:formatCode>
                <c:ptCount val="4"/>
                <c:pt idx="0">
                  <c:v>3</c:v>
                </c:pt>
                <c:pt idx="1">
                  <c:v>6</c:v>
                </c:pt>
                <c:pt idx="2">
                  <c:v>9</c:v>
                </c:pt>
                <c:pt idx="3">
                  <c:v>12</c:v>
                </c:pt>
              </c:numCache>
            </c:numRef>
          </c:val>
          <c:extLst>
            <c:ext xmlns:c16="http://schemas.microsoft.com/office/drawing/2014/chart" uri="{C3380CC4-5D6E-409C-BE32-E72D297353CC}">
              <c16:uniqueId val="{00000000-62EF-41E7-B32A-98D4F7E07B29}"/>
            </c:ext>
          </c:extLst>
        </c:ser>
        <c:ser>
          <c:idx val="1"/>
          <c:order val="1"/>
          <c:tx>
            <c:strRef>
              <c:f>'Åter leveranskedjekollen 12+'!$CI$76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12+'!$CI$77:$CI$80</c:f>
              <c:numCache>
                <c:formatCode>General</c:formatCode>
                <c:ptCount val="4"/>
                <c:pt idx="0">
                  <c:v>0</c:v>
                </c:pt>
                <c:pt idx="1">
                  <c:v>10</c:v>
                </c:pt>
                <c:pt idx="2">
                  <c:v>15</c:v>
                </c:pt>
                <c:pt idx="3">
                  <c:v>20</c:v>
                </c:pt>
              </c:numCache>
            </c:numRef>
          </c:val>
          <c:extLst>
            <c:ext xmlns:c16="http://schemas.microsoft.com/office/drawing/2014/chart" uri="{C3380CC4-5D6E-409C-BE32-E72D297353CC}">
              <c16:uniqueId val="{00000001-62EF-41E7-B32A-98D4F7E07B29}"/>
            </c:ext>
          </c:extLst>
        </c:ser>
        <c:ser>
          <c:idx val="2"/>
          <c:order val="2"/>
          <c:tx>
            <c:strRef>
              <c:f>'Åter leveranskedjekollen 12+'!$CJ$76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12+'!$CJ$77:$CJ$80</c:f>
              <c:numCache>
                <c:formatCode>General</c:formatCode>
                <c:ptCount val="4"/>
                <c:pt idx="0">
                  <c:v>0</c:v>
                </c:pt>
                <c:pt idx="1">
                  <c:v>0</c:v>
                </c:pt>
                <c:pt idx="2">
                  <c:v>15</c:v>
                </c:pt>
                <c:pt idx="3">
                  <c:v>20</c:v>
                </c:pt>
              </c:numCache>
            </c:numRef>
          </c:val>
          <c:extLst>
            <c:ext xmlns:c16="http://schemas.microsoft.com/office/drawing/2014/chart" uri="{C3380CC4-5D6E-409C-BE32-E72D297353CC}">
              <c16:uniqueId val="{00000002-62EF-41E7-B32A-98D4F7E07B29}"/>
            </c:ext>
          </c:extLst>
        </c:ser>
        <c:ser>
          <c:idx val="3"/>
          <c:order val="3"/>
          <c:tx>
            <c:strRef>
              <c:f>'Åter leveranskedjekollen 12+'!$CK$76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12+'!$CK$77:$CK$80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62EF-41E7-B32A-98D4F7E07B29}"/>
            </c:ext>
          </c:extLst>
        </c:ser>
        <c:ser>
          <c:idx val="4"/>
          <c:order val="4"/>
          <c:tx>
            <c:strRef>
              <c:f>'Åter leveranskedjekollen 12+'!$CL$76</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12+'!$CL$77:$CL$80</c:f>
              <c:numCache>
                <c:formatCode>General</c:formatCode>
                <c:ptCount val="4"/>
                <c:pt idx="0">
                  <c:v>2</c:v>
                </c:pt>
                <c:pt idx="1">
                  <c:v>4</c:v>
                </c:pt>
                <c:pt idx="2">
                  <c:v>7</c:v>
                </c:pt>
                <c:pt idx="3">
                  <c:v>7</c:v>
                </c:pt>
              </c:numCache>
            </c:numRef>
          </c:val>
          <c:extLst>
            <c:ext xmlns:c16="http://schemas.microsoft.com/office/drawing/2014/chart" uri="{C3380CC4-5D6E-409C-BE32-E72D297353CC}">
              <c16:uniqueId val="{00000004-62EF-41E7-B32A-98D4F7E07B29}"/>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8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 leveranskedjekollen 12+'!$CH$83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12+'!$CH$84</c:f>
              <c:numCache>
                <c:formatCode>General</c:formatCode>
                <c:ptCount val="1"/>
                <c:pt idx="0">
                  <c:v>0</c:v>
                </c:pt>
              </c:numCache>
            </c:numRef>
          </c:val>
          <c:extLst>
            <c:ext xmlns:c16="http://schemas.microsoft.com/office/drawing/2014/chart" uri="{C3380CC4-5D6E-409C-BE32-E72D297353CC}">
              <c16:uniqueId val="{00000000-5EB9-4214-BA28-99D046CE38B3}"/>
            </c:ext>
          </c:extLst>
        </c:ser>
        <c:ser>
          <c:idx val="1"/>
          <c:order val="1"/>
          <c:tx>
            <c:strRef>
              <c:f>'Åter leveranskedjekollen 12+'!$CI$83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12+'!$CI$84</c:f>
              <c:numCache>
                <c:formatCode>General</c:formatCode>
                <c:ptCount val="1"/>
                <c:pt idx="0">
                  <c:v>0</c:v>
                </c:pt>
              </c:numCache>
            </c:numRef>
          </c:val>
          <c:extLst>
            <c:ext xmlns:c16="http://schemas.microsoft.com/office/drawing/2014/chart" uri="{C3380CC4-5D6E-409C-BE32-E72D297353CC}">
              <c16:uniqueId val="{00000001-5EB9-4214-BA28-99D046CE38B3}"/>
            </c:ext>
          </c:extLst>
        </c:ser>
        <c:ser>
          <c:idx val="2"/>
          <c:order val="2"/>
          <c:tx>
            <c:strRef>
              <c:f>'Åter leveranskedjekollen 12+'!$CJ$83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12+'!$CJ$84</c:f>
              <c:numCache>
                <c:formatCode>General</c:formatCode>
                <c:ptCount val="1"/>
                <c:pt idx="0">
                  <c:v>0</c:v>
                </c:pt>
              </c:numCache>
            </c:numRef>
          </c:val>
          <c:extLst>
            <c:ext xmlns:c16="http://schemas.microsoft.com/office/drawing/2014/chart" uri="{C3380CC4-5D6E-409C-BE32-E72D297353CC}">
              <c16:uniqueId val="{00000002-5EB9-4214-BA28-99D046CE38B3}"/>
            </c:ext>
          </c:extLst>
        </c:ser>
        <c:ser>
          <c:idx val="3"/>
          <c:order val="3"/>
          <c:tx>
            <c:strRef>
              <c:f>'Åter leveranskedjekollen 12+'!$CK$83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12+'!$CK$84</c:f>
              <c:numCache>
                <c:formatCode>General</c:formatCode>
                <c:ptCount val="1"/>
                <c:pt idx="0">
                  <c:v>0</c:v>
                </c:pt>
              </c:numCache>
            </c:numRef>
          </c:val>
          <c:extLst>
            <c:ext xmlns:c16="http://schemas.microsoft.com/office/drawing/2014/chart" uri="{C3380CC4-5D6E-409C-BE32-E72D297353CC}">
              <c16:uniqueId val="{00000003-5EB9-4214-BA28-99D046CE38B3}"/>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Incidenthantering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12+'!$CH$40</c:f>
              <c:numCache>
                <c:formatCode>General</c:formatCode>
                <c:ptCount val="1"/>
                <c:pt idx="0">
                  <c:v>0</c:v>
                </c:pt>
              </c:numCache>
            </c:numRef>
          </c:val>
          <c:extLst>
            <c:ext xmlns:c16="http://schemas.microsoft.com/office/drawing/2014/chart" uri="{C3380CC4-5D6E-409C-BE32-E72D297353CC}">
              <c16:uniqueId val="{00000000-54E3-4354-AFF3-C5312B4873E7}"/>
            </c:ext>
          </c:extLst>
        </c:ser>
        <c:ser>
          <c:idx val="1"/>
          <c:order val="1"/>
          <c:tx>
            <c:strRef>
              <c:f>'Åter leveranskedjekollen 12+'!$CG$41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12+'!$CH$41</c:f>
              <c:numCache>
                <c:formatCode>General</c:formatCode>
                <c:ptCount val="1"/>
                <c:pt idx="0">
                  <c:v>15</c:v>
                </c:pt>
              </c:numCache>
            </c:numRef>
          </c:val>
          <c:extLst>
            <c:ext xmlns:c16="http://schemas.microsoft.com/office/drawing/2014/chart" uri="{C3380CC4-5D6E-409C-BE32-E72D297353CC}">
              <c16:uniqueId val="{00000001-54E3-4354-AFF3-C5312B4873E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Kravställning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12+'!$CH$30</c:f>
              <c:numCache>
                <c:formatCode>General</c:formatCode>
                <c:ptCount val="1"/>
                <c:pt idx="0">
                  <c:v>0</c:v>
                </c:pt>
              </c:numCache>
            </c:numRef>
          </c:val>
          <c:extLst>
            <c:ext xmlns:c16="http://schemas.microsoft.com/office/drawing/2014/chart" uri="{C3380CC4-5D6E-409C-BE32-E72D297353CC}">
              <c16:uniqueId val="{00000000-8102-4E9A-B48F-AC02609BEF11}"/>
            </c:ext>
          </c:extLst>
        </c:ser>
        <c:ser>
          <c:idx val="1"/>
          <c:order val="1"/>
          <c:tx>
            <c:strRef>
              <c:f>'Åter leveranskedjekollen 12+'!$CG$31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DA5F-4219-9D54-72BFAA09C2D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12+'!$CH$31</c:f>
              <c:numCache>
                <c:formatCode>General</c:formatCode>
                <c:ptCount val="1"/>
                <c:pt idx="0">
                  <c:v>15</c:v>
                </c:pt>
              </c:numCache>
            </c:numRef>
          </c:val>
          <c:extLst>
            <c:ext xmlns:c16="http://schemas.microsoft.com/office/drawing/2014/chart" uri="{C3380CC4-5D6E-409C-BE32-E72D297353CC}">
              <c16:uniqueId val="{00000001-8102-4E9A-B48F-AC02609BEF11}"/>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Uppföljning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12+'!$CH$35</c:f>
              <c:numCache>
                <c:formatCode>General</c:formatCode>
                <c:ptCount val="1"/>
                <c:pt idx="0">
                  <c:v>0</c:v>
                </c:pt>
              </c:numCache>
            </c:numRef>
          </c:val>
          <c:extLst>
            <c:ext xmlns:c16="http://schemas.microsoft.com/office/drawing/2014/chart" uri="{C3380CC4-5D6E-409C-BE32-E72D297353CC}">
              <c16:uniqueId val="{00000000-65FC-462F-8FC3-3D08A17E79FE}"/>
            </c:ext>
          </c:extLst>
        </c:ser>
        <c:ser>
          <c:idx val="1"/>
          <c:order val="1"/>
          <c:tx>
            <c:strRef>
              <c:f>'Åter leveranskedjekollen 12+'!$CG$36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12+'!$CH$36</c:f>
              <c:numCache>
                <c:formatCode>General</c:formatCode>
                <c:ptCount val="1"/>
                <c:pt idx="0">
                  <c:v>15</c:v>
                </c:pt>
              </c:numCache>
            </c:numRef>
          </c:val>
          <c:extLst>
            <c:ext xmlns:c16="http://schemas.microsoft.com/office/drawing/2014/chart" uri="{C3380CC4-5D6E-409C-BE32-E72D297353CC}">
              <c16:uniqueId val="{00000001-65FC-462F-8FC3-3D08A17E79F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Säkra leveranser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12+'!$CH$45</c:f>
              <c:numCache>
                <c:formatCode>General</c:formatCode>
                <c:ptCount val="1"/>
                <c:pt idx="0">
                  <c:v>0</c:v>
                </c:pt>
              </c:numCache>
            </c:numRef>
          </c:val>
          <c:extLst>
            <c:ext xmlns:c16="http://schemas.microsoft.com/office/drawing/2014/chart" uri="{C3380CC4-5D6E-409C-BE32-E72D297353CC}">
              <c16:uniqueId val="{00000000-3607-4BEA-A924-F2037CA650EE}"/>
            </c:ext>
          </c:extLst>
        </c:ser>
        <c:ser>
          <c:idx val="1"/>
          <c:order val="1"/>
          <c:tx>
            <c:strRef>
              <c:f>'Åter leveranskedjekollen 12+'!$CG$46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F5D7-4052-B902-126AE433906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12+'!$CH$46</c:f>
              <c:numCache>
                <c:formatCode>General</c:formatCode>
                <c:ptCount val="1"/>
                <c:pt idx="0">
                  <c:v>15</c:v>
                </c:pt>
              </c:numCache>
            </c:numRef>
          </c:val>
          <c:extLst>
            <c:ext xmlns:c16="http://schemas.microsoft.com/office/drawing/2014/chart" uri="{C3380CC4-5D6E-409C-BE32-E72D297353CC}">
              <c16:uniqueId val="{00000001-3607-4BEA-A924-F2037CA650E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Riskhantering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12+'!$CH$25</c:f>
              <c:numCache>
                <c:formatCode>General</c:formatCode>
                <c:ptCount val="1"/>
                <c:pt idx="0">
                  <c:v>0</c:v>
                </c:pt>
              </c:numCache>
            </c:numRef>
          </c:val>
          <c:extLst>
            <c:ext xmlns:c16="http://schemas.microsoft.com/office/drawing/2014/chart" uri="{C3380CC4-5D6E-409C-BE32-E72D297353CC}">
              <c16:uniqueId val="{00000000-90A9-4986-B35E-125E05D55473}"/>
            </c:ext>
          </c:extLst>
        </c:ser>
        <c:ser>
          <c:idx val="1"/>
          <c:order val="1"/>
          <c:tx>
            <c:strRef>
              <c:f>'Åter leveranskedjekollen 12+'!$CG$26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12+'!$CH$26</c:f>
              <c:numCache>
                <c:formatCode>General</c:formatCode>
                <c:ptCount val="1"/>
                <c:pt idx="0">
                  <c:v>15</c:v>
                </c:pt>
              </c:numCache>
            </c:numRef>
          </c:val>
          <c:extLst>
            <c:ext xmlns:c16="http://schemas.microsoft.com/office/drawing/2014/chart" uri="{C3380CC4-5D6E-409C-BE32-E72D297353CC}">
              <c16:uniqueId val="{00000001-90A9-4986-B35E-125E05D55473}"/>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 leveranskedjekollen 12+'!$CG$18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12+'!$CH$18:$CL$18</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0-D607-4FAE-81C4-725A1A5C1BF0}"/>
            </c:ext>
          </c:extLst>
        </c:ser>
        <c:ser>
          <c:idx val="1"/>
          <c:order val="1"/>
          <c:tx>
            <c:strRef>
              <c:f>'Åter leveranskedjekollen 12+'!$CG$19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12+'!$CH$19:$CL$19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607-4FAE-81C4-725A1A5C1BF0}"/>
            </c:ext>
          </c:extLst>
        </c:ser>
        <c:ser>
          <c:idx val="2"/>
          <c:order val="2"/>
          <c:tx>
            <c:strRef>
              <c:f>'Åter leveranskedjekollen 12+'!$CG$20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12+'!$CH$20:$CL$20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D607-4FAE-81C4-725A1A5C1BF0}"/>
            </c:ext>
          </c:extLst>
        </c:ser>
        <c:ser>
          <c:idx val="3"/>
          <c:order val="3"/>
          <c:tx>
            <c:strRef>
              <c:f>'Åter leveranskedjekollen 12+'!$CG$21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12+'!$CH$21:$CL$21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D607-4FAE-81C4-725A1A5C1BF0}"/>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'Återkoppling ot-säkkollen'!$CC$18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ot-säkkollen'!$CD$18:$CJ$18</c15:sqref>
                  </c15:fullRef>
                </c:ext>
              </c:extLst>
              <c:f>'Återkoppling ot-säkkollen'!$CD$18:$CJ$18</c:f>
              <c:numCache>
                <c:formatCode>General</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D77D-4C6B-BB80-B5A33BA92FE8}"/>
            </c:ext>
          </c:extLst>
        </c:ser>
        <c:ser>
          <c:idx val="1"/>
          <c:order val="1"/>
          <c:tx>
            <c:strRef>
              <c:f>'Återkoppling ot-säkkollen'!$CC$19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ot-säkkollen'!$CD$19:$CJ$19</c15:sqref>
                  </c15:fullRef>
                </c:ext>
              </c:extLst>
              <c:f>'Återkoppling ot-säkkollen'!$CD$19:$CJ$19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77D-4C6B-BB80-B5A33BA92FE8}"/>
            </c:ext>
          </c:extLst>
        </c:ser>
        <c:ser>
          <c:idx val="2"/>
          <c:order val="2"/>
          <c:tx>
            <c:strRef>
              <c:f>'Återkoppling ot-säkkollen'!$CC$20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ot-säkkollen'!$CD$20:$CJ$20</c15:sqref>
                  </c15:fullRef>
                </c:ext>
              </c:extLst>
              <c:f>'Återkoppling ot-säkkollen'!$CD$20:$CJ$20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D77D-4C6B-BB80-B5A33BA92FE8}"/>
            </c:ext>
          </c:extLst>
        </c:ser>
        <c:ser>
          <c:idx val="3"/>
          <c:order val="3"/>
          <c:tx>
            <c:strRef>
              <c:f>'Återkoppling ot-säkkollen'!$CC$21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ot-säkkollen'!$CD$21:$CK$21</c15:sqref>
                  </c15:fullRef>
                </c:ext>
              </c:extLst>
              <c:f>'Återkoppling ot-säkkollen'!$CD$21:$CJ$21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D77D-4C6B-BB80-B5A33BA92FE8}"/>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Översikt!$F$220</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Översikt!$G$220:$P$220</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689E-414D-BD9D-129C0A27DD56}"/>
            </c:ext>
          </c:extLst>
        </c:ser>
        <c:ser>
          <c:idx val="1"/>
          <c:order val="1"/>
          <c:tx>
            <c:strRef>
              <c:f>Översikt!$F$221</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Översikt!$G$221:$P$221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89E-414D-BD9D-129C0A27DD56}"/>
            </c:ext>
          </c:extLst>
        </c:ser>
        <c:ser>
          <c:idx val="2"/>
          <c:order val="2"/>
          <c:tx>
            <c:strRef>
              <c:f>Översikt!$F$222</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Översikt!$G$222:$P$222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8B6-4186-B328-BC90B32B1E8F}"/>
            </c:ext>
          </c:extLst>
        </c:ser>
        <c:ser>
          <c:idx val="3"/>
          <c:order val="3"/>
          <c:tx>
            <c:strRef>
              <c:f>Översikt!$F$223</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Översikt!$G$223:$P$223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8B6-4186-B328-BC90B32B1E8F}"/>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Översikt!$G$278</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Översikt!$G$279:$G$282</c:f>
              <c:numCache>
                <c:formatCode>General</c:formatCode>
                <c:ptCount val="4"/>
                <c:pt idx="0">
                  <c:v>15</c:v>
                </c:pt>
                <c:pt idx="1">
                  <c:v>30</c:v>
                </c:pt>
                <c:pt idx="2">
                  <c:v>45</c:v>
                </c:pt>
                <c:pt idx="3">
                  <c:v>60</c:v>
                </c:pt>
              </c:numCache>
            </c:numRef>
          </c:val>
          <c:extLst>
            <c:ext xmlns:c16="http://schemas.microsoft.com/office/drawing/2014/chart" uri="{C3380CC4-5D6E-409C-BE32-E72D297353CC}">
              <c16:uniqueId val="{00000000-55DF-4563-9F18-6136E6737F9F}"/>
            </c:ext>
          </c:extLst>
        </c:ser>
        <c:ser>
          <c:idx val="1"/>
          <c:order val="1"/>
          <c:tx>
            <c:strRef>
              <c:f>Översikt!$H$278</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Översikt!$H$279:$H$282</c:f>
              <c:numCache>
                <c:formatCode>General</c:formatCode>
                <c:ptCount val="4"/>
                <c:pt idx="0">
                  <c:v>0</c:v>
                </c:pt>
                <c:pt idx="1">
                  <c:v>26</c:v>
                </c:pt>
                <c:pt idx="2">
                  <c:v>39</c:v>
                </c:pt>
                <c:pt idx="3">
                  <c:v>52</c:v>
                </c:pt>
              </c:numCache>
            </c:numRef>
          </c:val>
          <c:extLst>
            <c:ext xmlns:c16="http://schemas.microsoft.com/office/drawing/2014/chart" uri="{C3380CC4-5D6E-409C-BE32-E72D297353CC}">
              <c16:uniqueId val="{00000001-55DF-4563-9F18-6136E6737F9F}"/>
            </c:ext>
          </c:extLst>
        </c:ser>
        <c:ser>
          <c:idx val="2"/>
          <c:order val="2"/>
          <c:tx>
            <c:strRef>
              <c:f>Översikt!$I$278</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Översikt!$I$279:$I$282</c:f>
              <c:numCache>
                <c:formatCode>General</c:formatCode>
                <c:ptCount val="4"/>
                <c:pt idx="0">
                  <c:v>0</c:v>
                </c:pt>
                <c:pt idx="1">
                  <c:v>0</c:v>
                </c:pt>
                <c:pt idx="2">
                  <c:v>30</c:v>
                </c:pt>
                <c:pt idx="3">
                  <c:v>40</c:v>
                </c:pt>
              </c:numCache>
            </c:numRef>
          </c:val>
          <c:extLst>
            <c:ext xmlns:c16="http://schemas.microsoft.com/office/drawing/2014/chart" uri="{C3380CC4-5D6E-409C-BE32-E72D297353CC}">
              <c16:uniqueId val="{00000002-55DF-4563-9F18-6136E6737F9F}"/>
            </c:ext>
          </c:extLst>
        </c:ser>
        <c:ser>
          <c:idx val="3"/>
          <c:order val="3"/>
          <c:tx>
            <c:strRef>
              <c:f>Översikt!$J$278</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Översikt!$J$279:$J$282</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55DF-4563-9F18-6136E6737F9F}"/>
            </c:ext>
          </c:extLst>
        </c:ser>
        <c:ser>
          <c:idx val="4"/>
          <c:order val="4"/>
          <c:tx>
            <c:strRef>
              <c:f>Översikt!$K$278</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Översikt!$K$279:$K$282</c:f>
              <c:numCache>
                <c:formatCode>General</c:formatCode>
                <c:ptCount val="4"/>
                <c:pt idx="0">
                  <c:v>8</c:v>
                </c:pt>
                <c:pt idx="1">
                  <c:v>14</c:v>
                </c:pt>
                <c:pt idx="2">
                  <c:v>19</c:v>
                </c:pt>
                <c:pt idx="3">
                  <c:v>20</c:v>
                </c:pt>
              </c:numCache>
            </c:numRef>
          </c:val>
          <c:extLst>
            <c:ext xmlns:c16="http://schemas.microsoft.com/office/drawing/2014/chart" uri="{C3380CC4-5D6E-409C-BE32-E72D297353CC}">
              <c16:uniqueId val="{00000004-55DF-4563-9F18-6136E6737F9F}"/>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Översikt!$G$285</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Översikt!$G$286</c:f>
              <c:numCache>
                <c:formatCode>General</c:formatCode>
                <c:ptCount val="1"/>
                <c:pt idx="0">
                  <c:v>0</c:v>
                </c:pt>
              </c:numCache>
            </c:numRef>
          </c:val>
          <c:extLst>
            <c:ext xmlns:c16="http://schemas.microsoft.com/office/drawing/2014/chart" uri="{C3380CC4-5D6E-409C-BE32-E72D297353CC}">
              <c16:uniqueId val="{00000000-BE22-48E0-90E9-8A6AD5085695}"/>
            </c:ext>
          </c:extLst>
        </c:ser>
        <c:ser>
          <c:idx val="1"/>
          <c:order val="1"/>
          <c:tx>
            <c:strRef>
              <c:f>Översikt!$H$285</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Översikt!$H$286</c:f>
              <c:numCache>
                <c:formatCode>General</c:formatCode>
                <c:ptCount val="1"/>
                <c:pt idx="0">
                  <c:v>0</c:v>
                </c:pt>
              </c:numCache>
            </c:numRef>
          </c:val>
          <c:extLst>
            <c:ext xmlns:c16="http://schemas.microsoft.com/office/drawing/2014/chart" uri="{C3380CC4-5D6E-409C-BE32-E72D297353CC}">
              <c16:uniqueId val="{00000001-BE22-48E0-90E9-8A6AD5085695}"/>
            </c:ext>
          </c:extLst>
        </c:ser>
        <c:ser>
          <c:idx val="2"/>
          <c:order val="2"/>
          <c:tx>
            <c:strRef>
              <c:f>Översikt!$I$285</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Översikt!$I$286</c:f>
              <c:numCache>
                <c:formatCode>General</c:formatCode>
                <c:ptCount val="1"/>
                <c:pt idx="0">
                  <c:v>0</c:v>
                </c:pt>
              </c:numCache>
            </c:numRef>
          </c:val>
          <c:extLst>
            <c:ext xmlns:c16="http://schemas.microsoft.com/office/drawing/2014/chart" uri="{C3380CC4-5D6E-409C-BE32-E72D297353CC}">
              <c16:uniqueId val="{00000002-BE22-48E0-90E9-8A6AD5085695}"/>
            </c:ext>
          </c:extLst>
        </c:ser>
        <c:ser>
          <c:idx val="3"/>
          <c:order val="3"/>
          <c:tx>
            <c:strRef>
              <c:f>Översikt!$J$285</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Översikt!$J$286</c:f>
              <c:numCache>
                <c:formatCode>General</c:formatCode>
                <c:ptCount val="1"/>
                <c:pt idx="0">
                  <c:v>0</c:v>
                </c:pt>
              </c:numCache>
            </c:numRef>
          </c:val>
          <c:extLst>
            <c:ext xmlns:c16="http://schemas.microsoft.com/office/drawing/2014/chart" uri="{C3380CC4-5D6E-409C-BE32-E72D297353CC}">
              <c16:uniqueId val="{00000003-BE22-48E0-90E9-8A6AD5085695}"/>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Översikt!$G$226</c:f>
          <c:strCache>
            <c:ptCount val="1"/>
            <c:pt idx="0">
              <c:v>Analys och hantering av informationssäkerhetsrisker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Översikt!$F$227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Översikt!$G$227</c:f>
              <c:numCache>
                <c:formatCode>General</c:formatCode>
                <c:ptCount val="1"/>
                <c:pt idx="0">
                  <c:v>0</c:v>
                </c:pt>
              </c:numCache>
            </c:numRef>
          </c:val>
          <c:extLst>
            <c:ext xmlns:c16="http://schemas.microsoft.com/office/drawing/2014/chart" uri="{C3380CC4-5D6E-409C-BE32-E72D297353CC}">
              <c16:uniqueId val="{00000000-5CA9-44AB-9F89-0624AEC729EF}"/>
            </c:ext>
          </c:extLst>
        </c:ser>
        <c:ser>
          <c:idx val="1"/>
          <c:order val="1"/>
          <c:tx>
            <c:strRef>
              <c:f>Översikt!$F$228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Översikt!$G$228</c:f>
              <c:numCache>
                <c:formatCode>General</c:formatCode>
                <c:ptCount val="1"/>
                <c:pt idx="0">
                  <c:v>47</c:v>
                </c:pt>
              </c:numCache>
            </c:numRef>
          </c:val>
          <c:extLst>
            <c:ext xmlns:c16="http://schemas.microsoft.com/office/drawing/2014/chart" uri="{C3380CC4-5D6E-409C-BE32-E72D297353CC}">
              <c16:uniqueId val="{00000001-5CA9-44AB-9F89-0624AEC729EF}"/>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Översikt!$G$231</c:f>
          <c:strCache>
            <c:ptCount val="1"/>
            <c:pt idx="0">
              <c:v>Incident- och kontinuitetshantering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Översikt!$F$232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Översikt!$G$232</c:f>
              <c:numCache>
                <c:formatCode>General</c:formatCode>
                <c:ptCount val="1"/>
                <c:pt idx="0">
                  <c:v>0</c:v>
                </c:pt>
              </c:numCache>
            </c:numRef>
          </c:val>
          <c:extLst>
            <c:ext xmlns:c16="http://schemas.microsoft.com/office/drawing/2014/chart" uri="{C3380CC4-5D6E-409C-BE32-E72D297353CC}">
              <c16:uniqueId val="{00000000-A4A4-4EBE-A347-43D5AD2C1519}"/>
            </c:ext>
          </c:extLst>
        </c:ser>
        <c:ser>
          <c:idx val="1"/>
          <c:order val="1"/>
          <c:tx>
            <c:strRef>
              <c:f>Översikt!$F$233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Översikt!$G$233</c:f>
              <c:numCache>
                <c:formatCode>General</c:formatCode>
                <c:ptCount val="1"/>
                <c:pt idx="0">
                  <c:v>24</c:v>
                </c:pt>
              </c:numCache>
            </c:numRef>
          </c:val>
          <c:extLst>
            <c:ext xmlns:c16="http://schemas.microsoft.com/office/drawing/2014/chart" uri="{C3380CC4-5D6E-409C-BE32-E72D297353CC}">
              <c16:uniqueId val="{00000001-A4A4-4EBE-A347-43D5AD2C151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9" Type="http://schemas.openxmlformats.org/officeDocument/2006/relationships/chart" Target="../charts/chart43.xml"/><Relationship Id="rId21" Type="http://schemas.openxmlformats.org/officeDocument/2006/relationships/chart" Target="../charts/chart25.xml"/><Relationship Id="rId34" Type="http://schemas.openxmlformats.org/officeDocument/2006/relationships/chart" Target="../charts/chart38.xml"/><Relationship Id="rId42" Type="http://schemas.openxmlformats.org/officeDocument/2006/relationships/chart" Target="../charts/chart46.xml"/><Relationship Id="rId7" Type="http://schemas.openxmlformats.org/officeDocument/2006/relationships/chart" Target="../charts/chart11.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29" Type="http://schemas.openxmlformats.org/officeDocument/2006/relationships/chart" Target="../charts/chart33.xml"/><Relationship Id="rId41" Type="http://schemas.openxmlformats.org/officeDocument/2006/relationships/chart" Target="../charts/chart45.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37" Type="http://schemas.openxmlformats.org/officeDocument/2006/relationships/chart" Target="../charts/chart41.xml"/><Relationship Id="rId40" Type="http://schemas.openxmlformats.org/officeDocument/2006/relationships/chart" Target="../charts/chart44.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chart" Target="../charts/chart40.xml"/><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4" Type="http://schemas.openxmlformats.org/officeDocument/2006/relationships/chart" Target="../charts/chart48.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43" Type="http://schemas.openxmlformats.org/officeDocument/2006/relationships/chart" Target="../charts/chart47.xml"/><Relationship Id="rId8" Type="http://schemas.openxmlformats.org/officeDocument/2006/relationships/chart" Target="../charts/chart12.xml"/><Relationship Id="rId3" Type="http://schemas.openxmlformats.org/officeDocument/2006/relationships/chart" Target="../charts/chart7.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38"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2</xdr:col>
      <xdr:colOff>17319</xdr:colOff>
      <xdr:row>8</xdr:row>
      <xdr:rowOff>0</xdr:rowOff>
    </xdr:from>
    <xdr:to>
      <xdr:col>2</xdr:col>
      <xdr:colOff>2094903</xdr:colOff>
      <xdr:row>9</xdr:row>
      <xdr:rowOff>46144</xdr:rowOff>
    </xdr:to>
    <xdr:pic>
      <xdr:nvPicPr>
        <xdr:cNvPr id="2" name="Bildobjekt 1">
          <a:extLst>
            <a:ext uri="{FF2B5EF4-FFF2-40B4-BE49-F238E27FC236}">
              <a16:creationId xmlns:a16="http://schemas.microsoft.com/office/drawing/2014/main" id="{D657DAFA-4BC1-4D35-AC5A-4E87137C0A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479" y="952500"/>
          <a:ext cx="2077584" cy="922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79</xdr:col>
      <xdr:colOff>0</xdr:colOff>
      <xdr:row>117</xdr:row>
      <xdr:rowOff>0</xdr:rowOff>
    </xdr:from>
    <xdr:to>
      <xdr:col>80</xdr:col>
      <xdr:colOff>690960</xdr:colOff>
      <xdr:row>120</xdr:row>
      <xdr:rowOff>64588</xdr:rowOff>
    </xdr:to>
    <xdr:pic>
      <xdr:nvPicPr>
        <xdr:cNvPr id="2" name="Bildobjekt 1">
          <a:extLst>
            <a:ext uri="{FF2B5EF4-FFF2-40B4-BE49-F238E27FC236}">
              <a16:creationId xmlns:a16="http://schemas.microsoft.com/office/drawing/2014/main" id="{F184FC83-A1A1-41DD-ACC5-46C4C7750B42}"/>
            </a:ext>
          </a:extLst>
        </xdr:cNvPr>
        <xdr:cNvPicPr>
          <a:picLocks noChangeAspect="1"/>
        </xdr:cNvPicPr>
      </xdr:nvPicPr>
      <xdr:blipFill>
        <a:blip xmlns:r="http://schemas.openxmlformats.org/officeDocument/2006/relationships" r:embed="rId1"/>
        <a:stretch>
          <a:fillRect/>
        </a:stretch>
      </xdr:blipFill>
      <xdr:spPr>
        <a:xfrm>
          <a:off x="89268300" y="28696920"/>
          <a:ext cx="2915999" cy="613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79</xdr:col>
      <xdr:colOff>0</xdr:colOff>
      <xdr:row>117</xdr:row>
      <xdr:rowOff>0</xdr:rowOff>
    </xdr:from>
    <xdr:to>
      <xdr:col>80</xdr:col>
      <xdr:colOff>828119</xdr:colOff>
      <xdr:row>120</xdr:row>
      <xdr:rowOff>64588</xdr:rowOff>
    </xdr:to>
    <xdr:pic>
      <xdr:nvPicPr>
        <xdr:cNvPr id="2" name="Bildobjekt 1">
          <a:extLst>
            <a:ext uri="{FF2B5EF4-FFF2-40B4-BE49-F238E27FC236}">
              <a16:creationId xmlns:a16="http://schemas.microsoft.com/office/drawing/2014/main" id="{137DC237-196C-4E08-B911-96BDD2F387A8}"/>
            </a:ext>
          </a:extLst>
        </xdr:cNvPr>
        <xdr:cNvPicPr>
          <a:picLocks noChangeAspect="1"/>
        </xdr:cNvPicPr>
      </xdr:nvPicPr>
      <xdr:blipFill>
        <a:blip xmlns:r="http://schemas.openxmlformats.org/officeDocument/2006/relationships" r:embed="rId1"/>
        <a:stretch>
          <a:fillRect/>
        </a:stretch>
      </xdr:blipFill>
      <xdr:spPr>
        <a:xfrm>
          <a:off x="96042480" y="28696920"/>
          <a:ext cx="2916000" cy="6132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83</xdr:col>
      <xdr:colOff>0</xdr:colOff>
      <xdr:row>117</xdr:row>
      <xdr:rowOff>0</xdr:rowOff>
    </xdr:from>
    <xdr:to>
      <xdr:col>84</xdr:col>
      <xdr:colOff>1010999</xdr:colOff>
      <xdr:row>120</xdr:row>
      <xdr:rowOff>64588</xdr:rowOff>
    </xdr:to>
    <xdr:pic>
      <xdr:nvPicPr>
        <xdr:cNvPr id="2" name="Bildobjekt 1">
          <a:extLst>
            <a:ext uri="{FF2B5EF4-FFF2-40B4-BE49-F238E27FC236}">
              <a16:creationId xmlns:a16="http://schemas.microsoft.com/office/drawing/2014/main" id="{8785DFE6-B5FB-4791-BF02-EF2E2B9E0C3F}"/>
            </a:ext>
          </a:extLst>
        </xdr:cNvPr>
        <xdr:cNvPicPr>
          <a:picLocks noChangeAspect="1"/>
        </xdr:cNvPicPr>
      </xdr:nvPicPr>
      <xdr:blipFill>
        <a:blip xmlns:r="http://schemas.openxmlformats.org/officeDocument/2006/relationships" r:embed="rId1"/>
        <a:stretch>
          <a:fillRect/>
        </a:stretch>
      </xdr:blipFill>
      <xdr:spPr>
        <a:xfrm>
          <a:off x="109171740" y="26685240"/>
          <a:ext cx="3053159" cy="613228"/>
        </a:xfrm>
        <a:prstGeom prst="rect">
          <a:avLst/>
        </a:prstGeom>
      </xdr:spPr>
    </xdr:pic>
    <xdr:clientData/>
  </xdr:twoCellAnchor>
  <xdr:twoCellAnchor editAs="oneCell">
    <xdr:from>
      <xdr:col>83</xdr:col>
      <xdr:colOff>0</xdr:colOff>
      <xdr:row>117</xdr:row>
      <xdr:rowOff>0</xdr:rowOff>
    </xdr:from>
    <xdr:to>
      <xdr:col>84</xdr:col>
      <xdr:colOff>828119</xdr:colOff>
      <xdr:row>120</xdr:row>
      <xdr:rowOff>64587</xdr:rowOff>
    </xdr:to>
    <xdr:pic>
      <xdr:nvPicPr>
        <xdr:cNvPr id="3" name="Bildobjekt 2">
          <a:extLst>
            <a:ext uri="{FF2B5EF4-FFF2-40B4-BE49-F238E27FC236}">
              <a16:creationId xmlns:a16="http://schemas.microsoft.com/office/drawing/2014/main" id="{D85661F7-6D03-4402-BBBF-A5826D1A7B35}"/>
            </a:ext>
          </a:extLst>
        </xdr:cNvPr>
        <xdr:cNvPicPr>
          <a:picLocks noChangeAspect="1"/>
        </xdr:cNvPicPr>
      </xdr:nvPicPr>
      <xdr:blipFill>
        <a:blip xmlns:r="http://schemas.openxmlformats.org/officeDocument/2006/relationships" r:embed="rId1"/>
        <a:stretch>
          <a:fillRect/>
        </a:stretch>
      </xdr:blipFill>
      <xdr:spPr>
        <a:xfrm>
          <a:off x="109171740" y="26685240"/>
          <a:ext cx="3053159" cy="6132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23</xdr:row>
      <xdr:rowOff>-1</xdr:rowOff>
    </xdr:from>
    <xdr:to>
      <xdr:col>15</xdr:col>
      <xdr:colOff>6650</xdr:colOff>
      <xdr:row>48</xdr:row>
      <xdr:rowOff>512128</xdr:rowOff>
    </xdr:to>
    <xdr:graphicFrame macro="">
      <xdr:nvGraphicFramePr>
        <xdr:cNvPr id="2" name="Diagram 1">
          <a:extLst>
            <a:ext uri="{FF2B5EF4-FFF2-40B4-BE49-F238E27FC236}">
              <a16:creationId xmlns:a16="http://schemas.microsoft.com/office/drawing/2014/main" id="{3968AA72-03C0-430B-9D7A-39357A2B1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190</xdr:row>
      <xdr:rowOff>41563</xdr:rowOff>
    </xdr:from>
    <xdr:to>
      <xdr:col>15</xdr:col>
      <xdr:colOff>14270</xdr:colOff>
      <xdr:row>216</xdr:row>
      <xdr:rowOff>47309</xdr:rowOff>
    </xdr:to>
    <xdr:graphicFrame macro="">
      <xdr:nvGraphicFramePr>
        <xdr:cNvPr id="3" name="Diagram 2">
          <a:extLst>
            <a:ext uri="{FF2B5EF4-FFF2-40B4-BE49-F238E27FC236}">
              <a16:creationId xmlns:a16="http://schemas.microsoft.com/office/drawing/2014/main" id="{6D0C1F81-BA66-478E-AC14-B8F117EFC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255</xdr:row>
      <xdr:rowOff>-1</xdr:rowOff>
    </xdr:from>
    <xdr:to>
      <xdr:col>15</xdr:col>
      <xdr:colOff>14270</xdr:colOff>
      <xdr:row>280</xdr:row>
      <xdr:rowOff>992188</xdr:rowOff>
    </xdr:to>
    <xdr:graphicFrame macro="">
      <xdr:nvGraphicFramePr>
        <xdr:cNvPr id="4" name="Diagram 3">
          <a:extLst>
            <a:ext uri="{FF2B5EF4-FFF2-40B4-BE49-F238E27FC236}">
              <a16:creationId xmlns:a16="http://schemas.microsoft.com/office/drawing/2014/main" id="{55D127C2-35A0-47C1-A30B-3EEE216DB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24580</xdr:colOff>
      <xdr:row>320</xdr:row>
      <xdr:rowOff>49160</xdr:rowOff>
    </xdr:from>
    <xdr:to>
      <xdr:col>15</xdr:col>
      <xdr:colOff>38850</xdr:colOff>
      <xdr:row>346</xdr:row>
      <xdr:rowOff>45096</xdr:rowOff>
    </xdr:to>
    <xdr:graphicFrame macro="">
      <xdr:nvGraphicFramePr>
        <xdr:cNvPr id="5" name="Diagram 4">
          <a:extLst>
            <a:ext uri="{FF2B5EF4-FFF2-40B4-BE49-F238E27FC236}">
              <a16:creationId xmlns:a16="http://schemas.microsoft.com/office/drawing/2014/main" id="{F9CA1494-48CA-4C4C-8CEB-F715BCF4B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263328</xdr:colOff>
      <xdr:row>26</xdr:row>
      <xdr:rowOff>15679</xdr:rowOff>
    </xdr:from>
    <xdr:to>
      <xdr:col>8</xdr:col>
      <xdr:colOff>15679</xdr:colOff>
      <xdr:row>50</xdr:row>
      <xdr:rowOff>75010</xdr:rowOff>
    </xdr:to>
    <xdr:graphicFrame macro="">
      <xdr:nvGraphicFramePr>
        <xdr:cNvPr id="6" name="Diagra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330</xdr:row>
      <xdr:rowOff>43294</xdr:rowOff>
    </xdr:from>
    <xdr:to>
      <xdr:col>7</xdr:col>
      <xdr:colOff>726878</xdr:colOff>
      <xdr:row>331</xdr:row>
      <xdr:rowOff>3998149</xdr:rowOff>
    </xdr:to>
    <xdr:graphicFrame macro="">
      <xdr:nvGraphicFramePr>
        <xdr:cNvPr id="26" name="Diagram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326</xdr:row>
      <xdr:rowOff>454690</xdr:rowOff>
    </xdr:from>
    <xdr:to>
      <xdr:col>7</xdr:col>
      <xdr:colOff>726878</xdr:colOff>
      <xdr:row>327</xdr:row>
      <xdr:rowOff>1991235</xdr:rowOff>
    </xdr:to>
    <xdr:graphicFrame macro="">
      <xdr:nvGraphicFramePr>
        <xdr:cNvPr id="27" name="Diagram 26">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68</xdr:row>
      <xdr:rowOff>0</xdr:rowOff>
    </xdr:from>
    <xdr:to>
      <xdr:col>7</xdr:col>
      <xdr:colOff>705278</xdr:colOff>
      <xdr:row>77</xdr:row>
      <xdr:rowOff>25400</xdr:rowOff>
    </xdr:to>
    <xdr:graphicFrame macro="">
      <xdr:nvGraphicFramePr>
        <xdr:cNvPr id="21" name="Diagram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84</xdr:row>
      <xdr:rowOff>0</xdr:rowOff>
    </xdr:from>
    <xdr:to>
      <xdr:col>7</xdr:col>
      <xdr:colOff>705278</xdr:colOff>
      <xdr:row>92</xdr:row>
      <xdr:rowOff>235185</xdr:rowOff>
    </xdr:to>
    <xdr:graphicFrame macro="">
      <xdr:nvGraphicFramePr>
        <xdr:cNvPr id="22" name="Diagram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117</xdr:row>
      <xdr:rowOff>0</xdr:rowOff>
    </xdr:from>
    <xdr:to>
      <xdr:col>7</xdr:col>
      <xdr:colOff>705278</xdr:colOff>
      <xdr:row>125</xdr:row>
      <xdr:rowOff>203200</xdr:rowOff>
    </xdr:to>
    <xdr:graphicFrame macro="">
      <xdr:nvGraphicFramePr>
        <xdr:cNvPr id="23" name="Diagram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133</xdr:row>
      <xdr:rowOff>0</xdr:rowOff>
    </xdr:from>
    <xdr:to>
      <xdr:col>7</xdr:col>
      <xdr:colOff>705278</xdr:colOff>
      <xdr:row>142</xdr:row>
      <xdr:rowOff>0</xdr:rowOff>
    </xdr:to>
    <xdr:graphicFrame macro="">
      <xdr:nvGraphicFramePr>
        <xdr:cNvPr id="24" name="Diagram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149</xdr:row>
      <xdr:rowOff>0</xdr:rowOff>
    </xdr:from>
    <xdr:to>
      <xdr:col>7</xdr:col>
      <xdr:colOff>705278</xdr:colOff>
      <xdr:row>157</xdr:row>
      <xdr:rowOff>228600</xdr:rowOff>
    </xdr:to>
    <xdr:graphicFrame macro="">
      <xdr:nvGraphicFramePr>
        <xdr:cNvPr id="25" name="Diagram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165</xdr:row>
      <xdr:rowOff>0</xdr:rowOff>
    </xdr:from>
    <xdr:to>
      <xdr:col>7</xdr:col>
      <xdr:colOff>705278</xdr:colOff>
      <xdr:row>173</xdr:row>
      <xdr:rowOff>228600</xdr:rowOff>
    </xdr:to>
    <xdr:graphicFrame macro="">
      <xdr:nvGraphicFramePr>
        <xdr:cNvPr id="28" name="Diagram 27">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180</xdr:row>
      <xdr:rowOff>0</xdr:rowOff>
    </xdr:from>
    <xdr:to>
      <xdr:col>7</xdr:col>
      <xdr:colOff>705278</xdr:colOff>
      <xdr:row>188</xdr:row>
      <xdr:rowOff>241300</xdr:rowOff>
    </xdr:to>
    <xdr:graphicFrame macro="">
      <xdr:nvGraphicFramePr>
        <xdr:cNvPr id="29" name="Diagram 28">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196</xdr:row>
      <xdr:rowOff>0</xdr:rowOff>
    </xdr:from>
    <xdr:to>
      <xdr:col>7</xdr:col>
      <xdr:colOff>705278</xdr:colOff>
      <xdr:row>204</xdr:row>
      <xdr:rowOff>215900</xdr:rowOff>
    </xdr:to>
    <xdr:graphicFrame macro="">
      <xdr:nvGraphicFramePr>
        <xdr:cNvPr id="30" name="Diagram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212</xdr:row>
      <xdr:rowOff>0</xdr:rowOff>
    </xdr:from>
    <xdr:to>
      <xdr:col>7</xdr:col>
      <xdr:colOff>705278</xdr:colOff>
      <xdr:row>220</xdr:row>
      <xdr:rowOff>241300</xdr:rowOff>
    </xdr:to>
    <xdr:graphicFrame macro="">
      <xdr:nvGraphicFramePr>
        <xdr:cNvPr id="31" name="Diagram 30">
          <a:extLst>
            <a:ext uri="{FF2B5EF4-FFF2-40B4-BE49-F238E27FC236}">
              <a16:creationId xmlns:a16="http://schemas.microsoft.com/office/drawing/2014/main" id="{00000000-0008-0000-0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101</xdr:row>
      <xdr:rowOff>0</xdr:rowOff>
    </xdr:from>
    <xdr:to>
      <xdr:col>7</xdr:col>
      <xdr:colOff>705278</xdr:colOff>
      <xdr:row>109</xdr:row>
      <xdr:rowOff>228600</xdr:rowOff>
    </xdr:to>
    <xdr:graphicFrame macro="">
      <xdr:nvGraphicFramePr>
        <xdr:cNvPr id="32" name="Diagram 31">
          <a:extLst>
            <a:ext uri="{FF2B5EF4-FFF2-40B4-BE49-F238E27FC236}">
              <a16:creationId xmlns:a16="http://schemas.microsoft.com/office/drawing/2014/main"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276028</xdr:colOff>
      <xdr:row>405</xdr:row>
      <xdr:rowOff>15679</xdr:rowOff>
    </xdr:from>
    <xdr:to>
      <xdr:col>8</xdr:col>
      <xdr:colOff>28379</xdr:colOff>
      <xdr:row>429</xdr:row>
      <xdr:rowOff>75010</xdr:rowOff>
    </xdr:to>
    <xdr:graphicFrame macro="">
      <xdr:nvGraphicFramePr>
        <xdr:cNvPr id="15" name="Diagram 14">
          <a:extLst>
            <a:ext uri="{FF2B5EF4-FFF2-40B4-BE49-F238E27FC236}">
              <a16:creationId xmlns:a16="http://schemas.microsoft.com/office/drawing/2014/main" id="{F108231F-0858-45CE-9E4C-80DA906E3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12289</xdr:colOff>
      <xdr:row>617</xdr:row>
      <xdr:rowOff>61451</xdr:rowOff>
    </xdr:from>
    <xdr:to>
      <xdr:col>7</xdr:col>
      <xdr:colOff>737418</xdr:colOff>
      <xdr:row>619</xdr:row>
      <xdr:rowOff>0</xdr:rowOff>
    </xdr:to>
    <xdr:graphicFrame macro="">
      <xdr:nvGraphicFramePr>
        <xdr:cNvPr id="16" name="Diagram 15">
          <a:extLst>
            <a:ext uri="{FF2B5EF4-FFF2-40B4-BE49-F238E27FC236}">
              <a16:creationId xmlns:a16="http://schemas.microsoft.com/office/drawing/2014/main" id="{651B72DE-4370-4AAC-A2C8-1FFBB97D7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10886</xdr:colOff>
      <xdr:row>614</xdr:row>
      <xdr:rowOff>756</xdr:rowOff>
    </xdr:from>
    <xdr:to>
      <xdr:col>7</xdr:col>
      <xdr:colOff>737764</xdr:colOff>
      <xdr:row>614</xdr:row>
      <xdr:rowOff>1991235</xdr:rowOff>
    </xdr:to>
    <xdr:graphicFrame macro="">
      <xdr:nvGraphicFramePr>
        <xdr:cNvPr id="17" name="Diagram 16">
          <a:extLst>
            <a:ext uri="{FF2B5EF4-FFF2-40B4-BE49-F238E27FC236}">
              <a16:creationId xmlns:a16="http://schemas.microsoft.com/office/drawing/2014/main" id="{C2FB2660-350F-412A-B0AA-25A41F97E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447</xdr:row>
      <xdr:rowOff>0</xdr:rowOff>
    </xdr:from>
    <xdr:to>
      <xdr:col>7</xdr:col>
      <xdr:colOff>705278</xdr:colOff>
      <xdr:row>456</xdr:row>
      <xdr:rowOff>25400</xdr:rowOff>
    </xdr:to>
    <xdr:graphicFrame macro="">
      <xdr:nvGraphicFramePr>
        <xdr:cNvPr id="18" name="Diagram 17">
          <a:extLst>
            <a:ext uri="{FF2B5EF4-FFF2-40B4-BE49-F238E27FC236}">
              <a16:creationId xmlns:a16="http://schemas.microsoft.com/office/drawing/2014/main" id="{300F9898-4655-4565-9A86-C14B337F7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463</xdr:row>
      <xdr:rowOff>0</xdr:rowOff>
    </xdr:from>
    <xdr:to>
      <xdr:col>7</xdr:col>
      <xdr:colOff>705278</xdr:colOff>
      <xdr:row>471</xdr:row>
      <xdr:rowOff>235185</xdr:rowOff>
    </xdr:to>
    <xdr:graphicFrame macro="">
      <xdr:nvGraphicFramePr>
        <xdr:cNvPr id="19" name="Diagram 18">
          <a:extLst>
            <a:ext uri="{FF2B5EF4-FFF2-40B4-BE49-F238E27FC236}">
              <a16:creationId xmlns:a16="http://schemas.microsoft.com/office/drawing/2014/main" id="{1920B270-8A80-4EB3-982D-E29B5CAB0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496</xdr:row>
      <xdr:rowOff>0</xdr:rowOff>
    </xdr:from>
    <xdr:to>
      <xdr:col>7</xdr:col>
      <xdr:colOff>705278</xdr:colOff>
      <xdr:row>504</xdr:row>
      <xdr:rowOff>203200</xdr:rowOff>
    </xdr:to>
    <xdr:graphicFrame macro="">
      <xdr:nvGraphicFramePr>
        <xdr:cNvPr id="20" name="Diagram 19">
          <a:extLst>
            <a:ext uri="{FF2B5EF4-FFF2-40B4-BE49-F238E27FC236}">
              <a16:creationId xmlns:a16="http://schemas.microsoft.com/office/drawing/2014/main" id="{0B337B83-AF53-4A56-9174-28FB23616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512</xdr:row>
      <xdr:rowOff>0</xdr:rowOff>
    </xdr:from>
    <xdr:to>
      <xdr:col>7</xdr:col>
      <xdr:colOff>705278</xdr:colOff>
      <xdr:row>521</xdr:row>
      <xdr:rowOff>0</xdr:rowOff>
    </xdr:to>
    <xdr:graphicFrame macro="">
      <xdr:nvGraphicFramePr>
        <xdr:cNvPr id="33" name="Diagram 32">
          <a:extLst>
            <a:ext uri="{FF2B5EF4-FFF2-40B4-BE49-F238E27FC236}">
              <a16:creationId xmlns:a16="http://schemas.microsoft.com/office/drawing/2014/main" id="{66E7796F-9461-45DC-90EE-62A5CCBF5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528</xdr:row>
      <xdr:rowOff>0</xdr:rowOff>
    </xdr:from>
    <xdr:to>
      <xdr:col>7</xdr:col>
      <xdr:colOff>705278</xdr:colOff>
      <xdr:row>536</xdr:row>
      <xdr:rowOff>228600</xdr:rowOff>
    </xdr:to>
    <xdr:graphicFrame macro="">
      <xdr:nvGraphicFramePr>
        <xdr:cNvPr id="34" name="Diagram 33">
          <a:extLst>
            <a:ext uri="{FF2B5EF4-FFF2-40B4-BE49-F238E27FC236}">
              <a16:creationId xmlns:a16="http://schemas.microsoft.com/office/drawing/2014/main" id="{A6BC9343-B8C7-40C8-AAEA-98B0F7BD2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544</xdr:row>
      <xdr:rowOff>0</xdr:rowOff>
    </xdr:from>
    <xdr:to>
      <xdr:col>7</xdr:col>
      <xdr:colOff>705278</xdr:colOff>
      <xdr:row>552</xdr:row>
      <xdr:rowOff>228600</xdr:rowOff>
    </xdr:to>
    <xdr:graphicFrame macro="">
      <xdr:nvGraphicFramePr>
        <xdr:cNvPr id="35" name="Diagram 34">
          <a:extLst>
            <a:ext uri="{FF2B5EF4-FFF2-40B4-BE49-F238E27FC236}">
              <a16:creationId xmlns:a16="http://schemas.microsoft.com/office/drawing/2014/main" id="{25DB8FF8-0317-4383-9780-8D6A69146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559</xdr:row>
      <xdr:rowOff>0</xdr:rowOff>
    </xdr:from>
    <xdr:to>
      <xdr:col>7</xdr:col>
      <xdr:colOff>705278</xdr:colOff>
      <xdr:row>567</xdr:row>
      <xdr:rowOff>241300</xdr:rowOff>
    </xdr:to>
    <xdr:graphicFrame macro="">
      <xdr:nvGraphicFramePr>
        <xdr:cNvPr id="36" name="Diagram 35">
          <a:extLst>
            <a:ext uri="{FF2B5EF4-FFF2-40B4-BE49-F238E27FC236}">
              <a16:creationId xmlns:a16="http://schemas.microsoft.com/office/drawing/2014/main" id="{7298AE12-DEA8-41AB-80D1-07FB677CF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575</xdr:row>
      <xdr:rowOff>0</xdr:rowOff>
    </xdr:from>
    <xdr:to>
      <xdr:col>7</xdr:col>
      <xdr:colOff>705278</xdr:colOff>
      <xdr:row>583</xdr:row>
      <xdr:rowOff>215900</xdr:rowOff>
    </xdr:to>
    <xdr:graphicFrame macro="">
      <xdr:nvGraphicFramePr>
        <xdr:cNvPr id="37" name="Diagram 36">
          <a:extLst>
            <a:ext uri="{FF2B5EF4-FFF2-40B4-BE49-F238E27FC236}">
              <a16:creationId xmlns:a16="http://schemas.microsoft.com/office/drawing/2014/main" id="{6FB250D1-1714-4DE8-B958-C325AC0DA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591</xdr:row>
      <xdr:rowOff>0</xdr:rowOff>
    </xdr:from>
    <xdr:to>
      <xdr:col>7</xdr:col>
      <xdr:colOff>705278</xdr:colOff>
      <xdr:row>599</xdr:row>
      <xdr:rowOff>241300</xdr:rowOff>
    </xdr:to>
    <xdr:graphicFrame macro="">
      <xdr:nvGraphicFramePr>
        <xdr:cNvPr id="38" name="Diagram 37">
          <a:extLst>
            <a:ext uri="{FF2B5EF4-FFF2-40B4-BE49-F238E27FC236}">
              <a16:creationId xmlns:a16="http://schemas.microsoft.com/office/drawing/2014/main" id="{12A5E72D-E891-4781-A5FC-0828CFA8E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480</xdr:row>
      <xdr:rowOff>0</xdr:rowOff>
    </xdr:from>
    <xdr:to>
      <xdr:col>7</xdr:col>
      <xdr:colOff>705278</xdr:colOff>
      <xdr:row>489</xdr:row>
      <xdr:rowOff>2963</xdr:rowOff>
    </xdr:to>
    <xdr:graphicFrame macro="">
      <xdr:nvGraphicFramePr>
        <xdr:cNvPr id="39" name="Diagram 38">
          <a:extLst>
            <a:ext uri="{FF2B5EF4-FFF2-40B4-BE49-F238E27FC236}">
              <a16:creationId xmlns:a16="http://schemas.microsoft.com/office/drawing/2014/main" id="{DD268FD6-C56F-4C4D-B920-C6AC5F36D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12289</xdr:colOff>
      <xdr:row>884</xdr:row>
      <xdr:rowOff>61451</xdr:rowOff>
    </xdr:from>
    <xdr:to>
      <xdr:col>7</xdr:col>
      <xdr:colOff>737418</xdr:colOff>
      <xdr:row>886</xdr:row>
      <xdr:rowOff>0</xdr:rowOff>
    </xdr:to>
    <xdr:graphicFrame macro="">
      <xdr:nvGraphicFramePr>
        <xdr:cNvPr id="41" name="Diagram 40">
          <a:extLst>
            <a:ext uri="{FF2B5EF4-FFF2-40B4-BE49-F238E27FC236}">
              <a16:creationId xmlns:a16="http://schemas.microsoft.com/office/drawing/2014/main" id="{4DE6CB22-C9D6-4A65-B18A-9B70FCF06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880</xdr:row>
      <xdr:rowOff>454690</xdr:rowOff>
    </xdr:from>
    <xdr:to>
      <xdr:col>7</xdr:col>
      <xdr:colOff>726878</xdr:colOff>
      <xdr:row>881</xdr:row>
      <xdr:rowOff>1991235</xdr:rowOff>
    </xdr:to>
    <xdr:graphicFrame macro="">
      <xdr:nvGraphicFramePr>
        <xdr:cNvPr id="42" name="Diagram 41">
          <a:extLst>
            <a:ext uri="{FF2B5EF4-FFF2-40B4-BE49-F238E27FC236}">
              <a16:creationId xmlns:a16="http://schemas.microsoft.com/office/drawing/2014/main" id="{A2DCBE31-EB46-4B4D-9179-C293D45F2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31314</xdr:colOff>
      <xdr:row>749</xdr:row>
      <xdr:rowOff>0</xdr:rowOff>
    </xdr:from>
    <xdr:to>
      <xdr:col>7</xdr:col>
      <xdr:colOff>736592</xdr:colOff>
      <xdr:row>758</xdr:row>
      <xdr:rowOff>25400</xdr:rowOff>
    </xdr:to>
    <xdr:graphicFrame macro="">
      <xdr:nvGraphicFramePr>
        <xdr:cNvPr id="43" name="Diagram 42">
          <a:extLst>
            <a:ext uri="{FF2B5EF4-FFF2-40B4-BE49-F238E27FC236}">
              <a16:creationId xmlns:a16="http://schemas.microsoft.com/office/drawing/2014/main" id="{BB1083B9-C1F2-43C8-99B7-C329D4964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765</xdr:row>
      <xdr:rowOff>0</xdr:rowOff>
    </xdr:from>
    <xdr:to>
      <xdr:col>7</xdr:col>
      <xdr:colOff>705278</xdr:colOff>
      <xdr:row>773</xdr:row>
      <xdr:rowOff>235185</xdr:rowOff>
    </xdr:to>
    <xdr:graphicFrame macro="">
      <xdr:nvGraphicFramePr>
        <xdr:cNvPr id="44" name="Diagram 43">
          <a:extLst>
            <a:ext uri="{FF2B5EF4-FFF2-40B4-BE49-F238E27FC236}">
              <a16:creationId xmlns:a16="http://schemas.microsoft.com/office/drawing/2014/main" id="{4454B0DB-BA43-4516-8B42-AFEA2A4AC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814</xdr:row>
      <xdr:rowOff>0</xdr:rowOff>
    </xdr:from>
    <xdr:to>
      <xdr:col>7</xdr:col>
      <xdr:colOff>705278</xdr:colOff>
      <xdr:row>823</xdr:row>
      <xdr:rowOff>0</xdr:rowOff>
    </xdr:to>
    <xdr:graphicFrame macro="">
      <xdr:nvGraphicFramePr>
        <xdr:cNvPr id="46" name="Diagram 45">
          <a:extLst>
            <a:ext uri="{FF2B5EF4-FFF2-40B4-BE49-F238E27FC236}">
              <a16:creationId xmlns:a16="http://schemas.microsoft.com/office/drawing/2014/main" id="{7C34EDEB-6A76-444D-AF44-4F6783676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830</xdr:row>
      <xdr:rowOff>0</xdr:rowOff>
    </xdr:from>
    <xdr:to>
      <xdr:col>7</xdr:col>
      <xdr:colOff>705278</xdr:colOff>
      <xdr:row>838</xdr:row>
      <xdr:rowOff>228600</xdr:rowOff>
    </xdr:to>
    <xdr:graphicFrame macro="">
      <xdr:nvGraphicFramePr>
        <xdr:cNvPr id="47" name="Diagram 46">
          <a:extLst>
            <a:ext uri="{FF2B5EF4-FFF2-40B4-BE49-F238E27FC236}">
              <a16:creationId xmlns:a16="http://schemas.microsoft.com/office/drawing/2014/main" id="{D8D82C1E-3FA0-4CA6-90EF-535F57E26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846</xdr:row>
      <xdr:rowOff>0</xdr:rowOff>
    </xdr:from>
    <xdr:to>
      <xdr:col>7</xdr:col>
      <xdr:colOff>705278</xdr:colOff>
      <xdr:row>854</xdr:row>
      <xdr:rowOff>228600</xdr:rowOff>
    </xdr:to>
    <xdr:graphicFrame macro="">
      <xdr:nvGraphicFramePr>
        <xdr:cNvPr id="48" name="Diagram 47">
          <a:extLst>
            <a:ext uri="{FF2B5EF4-FFF2-40B4-BE49-F238E27FC236}">
              <a16:creationId xmlns:a16="http://schemas.microsoft.com/office/drawing/2014/main" id="{1819182B-3D8F-4439-8767-F2A94BA8A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861</xdr:row>
      <xdr:rowOff>0</xdr:rowOff>
    </xdr:from>
    <xdr:to>
      <xdr:col>7</xdr:col>
      <xdr:colOff>705278</xdr:colOff>
      <xdr:row>869</xdr:row>
      <xdr:rowOff>241300</xdr:rowOff>
    </xdr:to>
    <xdr:graphicFrame macro="">
      <xdr:nvGraphicFramePr>
        <xdr:cNvPr id="49" name="Diagram 48">
          <a:extLst>
            <a:ext uri="{FF2B5EF4-FFF2-40B4-BE49-F238E27FC236}">
              <a16:creationId xmlns:a16="http://schemas.microsoft.com/office/drawing/2014/main" id="{A94EC06D-E3E3-472E-909D-B370773BC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782</xdr:row>
      <xdr:rowOff>0</xdr:rowOff>
    </xdr:from>
    <xdr:to>
      <xdr:col>7</xdr:col>
      <xdr:colOff>705278</xdr:colOff>
      <xdr:row>790</xdr:row>
      <xdr:rowOff>228600</xdr:rowOff>
    </xdr:to>
    <xdr:graphicFrame macro="">
      <xdr:nvGraphicFramePr>
        <xdr:cNvPr id="52" name="Diagram 51">
          <a:extLst>
            <a:ext uri="{FF2B5EF4-FFF2-40B4-BE49-F238E27FC236}">
              <a16:creationId xmlns:a16="http://schemas.microsoft.com/office/drawing/2014/main" id="{27E6B17B-1A90-4C6F-A849-E569A1AEE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12289</xdr:colOff>
      <xdr:row>1117</xdr:row>
      <xdr:rowOff>61451</xdr:rowOff>
    </xdr:from>
    <xdr:to>
      <xdr:col>7</xdr:col>
      <xdr:colOff>737418</xdr:colOff>
      <xdr:row>1119</xdr:row>
      <xdr:rowOff>0</xdr:rowOff>
    </xdr:to>
    <xdr:graphicFrame macro="">
      <xdr:nvGraphicFramePr>
        <xdr:cNvPr id="54" name="Diagram 53">
          <a:extLst>
            <a:ext uri="{FF2B5EF4-FFF2-40B4-BE49-F238E27FC236}">
              <a16:creationId xmlns:a16="http://schemas.microsoft.com/office/drawing/2014/main" id="{2A8FC2A1-2B89-4E75-8235-294B54F4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1113</xdr:row>
      <xdr:rowOff>454690</xdr:rowOff>
    </xdr:from>
    <xdr:to>
      <xdr:col>7</xdr:col>
      <xdr:colOff>726878</xdr:colOff>
      <xdr:row>1114</xdr:row>
      <xdr:rowOff>1991235</xdr:rowOff>
    </xdr:to>
    <xdr:graphicFrame macro="">
      <xdr:nvGraphicFramePr>
        <xdr:cNvPr id="55" name="Diagram 54">
          <a:extLst>
            <a:ext uri="{FF2B5EF4-FFF2-40B4-BE49-F238E27FC236}">
              <a16:creationId xmlns:a16="http://schemas.microsoft.com/office/drawing/2014/main" id="{7E89909A-49CC-40B6-996A-88F51459D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1027</xdr:row>
      <xdr:rowOff>0</xdr:rowOff>
    </xdr:from>
    <xdr:to>
      <xdr:col>7</xdr:col>
      <xdr:colOff>705278</xdr:colOff>
      <xdr:row>1036</xdr:row>
      <xdr:rowOff>25400</xdr:rowOff>
    </xdr:to>
    <xdr:graphicFrame macro="">
      <xdr:nvGraphicFramePr>
        <xdr:cNvPr id="56" name="Diagram 55">
          <a:extLst>
            <a:ext uri="{FF2B5EF4-FFF2-40B4-BE49-F238E27FC236}">
              <a16:creationId xmlns:a16="http://schemas.microsoft.com/office/drawing/2014/main" id="{AD40D74A-8C01-460C-A1EF-BA22D2336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1043</xdr:row>
      <xdr:rowOff>0</xdr:rowOff>
    </xdr:from>
    <xdr:to>
      <xdr:col>7</xdr:col>
      <xdr:colOff>705278</xdr:colOff>
      <xdr:row>1051</xdr:row>
      <xdr:rowOff>235185</xdr:rowOff>
    </xdr:to>
    <xdr:graphicFrame macro="">
      <xdr:nvGraphicFramePr>
        <xdr:cNvPr id="57" name="Diagram 56">
          <a:extLst>
            <a:ext uri="{FF2B5EF4-FFF2-40B4-BE49-F238E27FC236}">
              <a16:creationId xmlns:a16="http://schemas.microsoft.com/office/drawing/2014/main" id="{EDEC6165-6373-45A7-A194-D1CBCE185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1076</xdr:row>
      <xdr:rowOff>0</xdr:rowOff>
    </xdr:from>
    <xdr:to>
      <xdr:col>7</xdr:col>
      <xdr:colOff>705278</xdr:colOff>
      <xdr:row>1084</xdr:row>
      <xdr:rowOff>203200</xdr:rowOff>
    </xdr:to>
    <xdr:graphicFrame macro="">
      <xdr:nvGraphicFramePr>
        <xdr:cNvPr id="58" name="Diagram 57">
          <a:extLst>
            <a:ext uri="{FF2B5EF4-FFF2-40B4-BE49-F238E27FC236}">
              <a16:creationId xmlns:a16="http://schemas.microsoft.com/office/drawing/2014/main" id="{0FFACA6D-D38E-44D4-B7C1-B1CB44E8C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1092</xdr:row>
      <xdr:rowOff>0</xdr:rowOff>
    </xdr:from>
    <xdr:to>
      <xdr:col>7</xdr:col>
      <xdr:colOff>705278</xdr:colOff>
      <xdr:row>1101</xdr:row>
      <xdr:rowOff>0</xdr:rowOff>
    </xdr:to>
    <xdr:graphicFrame macro="">
      <xdr:nvGraphicFramePr>
        <xdr:cNvPr id="59" name="Diagram 58">
          <a:extLst>
            <a:ext uri="{FF2B5EF4-FFF2-40B4-BE49-F238E27FC236}">
              <a16:creationId xmlns:a16="http://schemas.microsoft.com/office/drawing/2014/main" id="{0F152533-72F9-4F84-B123-626FA821F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1060</xdr:row>
      <xdr:rowOff>0</xdr:rowOff>
    </xdr:from>
    <xdr:to>
      <xdr:col>7</xdr:col>
      <xdr:colOff>705278</xdr:colOff>
      <xdr:row>1068</xdr:row>
      <xdr:rowOff>228600</xdr:rowOff>
    </xdr:to>
    <xdr:graphicFrame macro="">
      <xdr:nvGraphicFramePr>
        <xdr:cNvPr id="65" name="Diagram 64">
          <a:extLst>
            <a:ext uri="{FF2B5EF4-FFF2-40B4-BE49-F238E27FC236}">
              <a16:creationId xmlns:a16="http://schemas.microsoft.com/office/drawing/2014/main" id="{628CCD40-7171-4BC4-B0ED-A3988DDD2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xdr:colOff>
      <xdr:row>979</xdr:row>
      <xdr:rowOff>0</xdr:rowOff>
    </xdr:from>
    <xdr:to>
      <xdr:col>7</xdr:col>
      <xdr:colOff>692728</xdr:colOff>
      <xdr:row>1005</xdr:row>
      <xdr:rowOff>83127</xdr:rowOff>
    </xdr:to>
    <xdr:graphicFrame macro="">
      <xdr:nvGraphicFramePr>
        <xdr:cNvPr id="68" name="Diagram 67">
          <a:extLst>
            <a:ext uri="{FF2B5EF4-FFF2-40B4-BE49-F238E27FC236}">
              <a16:creationId xmlns:a16="http://schemas.microsoft.com/office/drawing/2014/main" id="{272A6308-84E9-41FE-B519-E0973B023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265812</xdr:colOff>
      <xdr:row>707</xdr:row>
      <xdr:rowOff>17721</xdr:rowOff>
    </xdr:from>
    <xdr:to>
      <xdr:col>8</xdr:col>
      <xdr:colOff>10632</xdr:colOff>
      <xdr:row>731</xdr:row>
      <xdr:rowOff>112494</xdr:rowOff>
    </xdr:to>
    <xdr:graphicFrame macro="">
      <xdr:nvGraphicFramePr>
        <xdr:cNvPr id="50" name="Diagram 49">
          <a:extLst>
            <a:ext uri="{FF2B5EF4-FFF2-40B4-BE49-F238E27FC236}">
              <a16:creationId xmlns:a16="http://schemas.microsoft.com/office/drawing/2014/main" id="{ADF142D3-2EAF-4E1C-BBE5-2F7CF9386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amarbete.msb.local/Cybers&#228;kerhetskollen/F&#246;r%20att%20utskickas/Potemkin%20med%20de%20fr&#229;gorna%20jag%20har/Potemkin%20tisdagsarbete/Data%20fr&#229;n%20AN%201300/Kopia%20av%20Potemkin%20v.0.1_Cybersakerhetskollen_2025_upplast_orginfo_adjusted_EH_250331_AN_250401.xlsx?DD5E9783" TargetMode="External"/><Relationship Id="rId1" Type="http://schemas.openxmlformats.org/officeDocument/2006/relationships/externalLinkPath" Target="file:///\\DD5E9783\Kopia%20av%20Potemkin%20v.0.1_Cybersakerhetskollen_2025_upplast_orginfo_adjusted_EH_250331_AN_250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amarbete.msb.local/Cybers&#228;kerhetskollen/Material%20fr&#229;n%20andra/Carolina%20Zachrisson/OT-sa&#776;kkollen_fas2_v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amarbete.msb.local/Cybers&#228;kerhetskollen/Material%20fr&#229;n%20andra/Hannah%20St&#229;hlbom/Working%20HS/NYA%20HS%20Working+noted%20po&#228;ngs&#228;tnting%20250418It-s&#228;kkollen%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ja här"/>
      <sheetName val="Börja här OLD"/>
      <sheetName val="Säker hantering"/>
      <sheetName val="Infosäkkollen"/>
      <sheetName val="It-säkkollen"/>
      <sheetName val="OT-säkkollen"/>
      <sheetName val="Textåterkoppling"/>
      <sheetName val="It-säkkollen OLD"/>
      <sheetName val="Leveranskedjekollen"/>
      <sheetName val="Analysstöd"/>
      <sheetName val="Översikt"/>
      <sheetName val="Särskild återkoppling"/>
      <sheetName val="Återkoppling"/>
      <sheetName val="Definitioner"/>
      <sheetName val="Definitioner 2025"/>
      <sheetName val="It-säkkollen - Definitioner"/>
      <sheetName val="Exportdata"/>
    </sheetNames>
    <sheetDataSet>
      <sheetData sheetId="0"/>
      <sheetData sheetId="1"/>
      <sheetData sheetId="2">
        <row r="11">
          <cell r="B11" t="str">
            <v>[Exempelvis OSL 18:8, OSL 18:13, säkerhetsskyddsklass begränsat hemlig]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ja här"/>
      <sheetName val="Säker hantering"/>
      <sheetName val="OT-säkkollen"/>
      <sheetName val="OT-säkkollen - Poängräkning"/>
      <sheetName val="Textåterkoppling"/>
      <sheetName val="Särskild återkoppling"/>
      <sheetName val="Analysstöd"/>
      <sheetName val="Översikt"/>
      <sheetName val="Återkoppling"/>
      <sheetName val="Definitioner"/>
      <sheetName val="Export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ja här"/>
      <sheetName val="Säker hantering"/>
      <sheetName val="Infosäkkollen"/>
      <sheetName val="It-säkkollen"/>
      <sheetName val="It-säkkollen - Poängräkning v.2"/>
      <sheetName val="It-säkkollen - Definitioner"/>
      <sheetName val="It-säkkollen - Översikt"/>
      <sheetName val="Textåterkoppling"/>
      <sheetName val="Särskild återkoppling"/>
      <sheetName val="Analysstöd"/>
      <sheetName val="Översikt"/>
      <sheetName val="Återkoppling"/>
      <sheetName val="Definitioner"/>
      <sheetName val="Exportdata"/>
    </sheetNames>
    <sheetDataSet>
      <sheetData sheetId="0" refreshError="1"/>
      <sheetData sheetId="1" refreshError="1"/>
      <sheetData sheetId="2" refreshError="1"/>
      <sheetData sheetId="3">
        <row r="17">
          <cell r="C17">
            <v>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3</v>
  </rv>
  <rv s="1">
    <v>0</v>
    <v>8</v>
    <v>995</v>
    <v>1</v>
  </rv>
  <rv s="1">
    <v>0</v>
    <v>8</v>
    <v>192</v>
    <v>1</v>
  </rv>
</rvData>
</file>

<file path=xl/richData/rdrichvaluestructure.xml><?xml version="1.0" encoding="utf-8"?>
<rvStructures xmlns="http://schemas.microsoft.com/office/spreadsheetml/2017/richdata" count="2">
  <s t="_error">
    <k n="errorType" t="i"/>
    <k n="subType" t="i"/>
  </s>
  <s t="_error">
    <k n="colOffset" t="i"/>
    <k n="errorType" t="i"/>
    <k n="rwOffset" t="i"/>
    <k n="subType" t="i"/>
  </s>
</rvStructures>
</file>

<file path=xl/theme/theme1.xml><?xml version="1.0" encoding="utf-8"?>
<a:theme xmlns:a="http://schemas.openxmlformats.org/drawingml/2006/main" name="NyEgnaFärger">
  <a:themeElements>
    <a:clrScheme name="MSB">
      <a:dk1>
        <a:sysClr val="windowText" lastClr="000000"/>
      </a:dk1>
      <a:lt1>
        <a:sysClr val="window" lastClr="FFFFFF"/>
      </a:lt1>
      <a:dk2>
        <a:srgbClr val="44546A"/>
      </a:dk2>
      <a:lt2>
        <a:srgbClr val="E7E6E6"/>
      </a:lt2>
      <a:accent1>
        <a:srgbClr val="CC0000"/>
      </a:accent1>
      <a:accent2>
        <a:srgbClr val="822757"/>
      </a:accent2>
      <a:accent3>
        <a:srgbClr val="6F6E67"/>
      </a:accent3>
      <a:accent4>
        <a:srgbClr val="E67C5E"/>
      </a:accent4>
      <a:accent5>
        <a:srgbClr val="B47D9A"/>
      </a:accent5>
      <a:accent6>
        <a:srgbClr val="A9A8A4"/>
      </a:accent6>
      <a:hlink>
        <a:srgbClr val="0563C1"/>
      </a:hlink>
      <a:folHlink>
        <a:srgbClr val="954F72"/>
      </a:folHlink>
    </a:clrScheme>
    <a:fontScheme name="MSB">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custClrLst>
    <a:custClr name="MSB Röd 100%">
      <a:srgbClr val="CC0000"/>
    </a:custClr>
    <a:custClr name="MSB Röd 80%">
      <a:srgbClr val="DB4B32"/>
    </a:custClr>
    <a:custClr name="MSB Röd 60%">
      <a:srgbClr val="E67C5E"/>
    </a:custClr>
    <a:custClr name="MSB Röd 40%">
      <a:srgbClr val="F0AB92"/>
    </a:custClr>
    <a:custClr name="MSB Röd 20%">
      <a:srgbClr val="F8D6C7"/>
    </a:custClr>
    <a:custClr name=" ">
      <a:srgbClr val="FFFFFF"/>
    </a:custClr>
    <a:custClr name=" ">
      <a:srgbClr val="FFFFFF"/>
    </a:custClr>
    <a:custClr name=" ">
      <a:srgbClr val="FFFFFF"/>
    </a:custClr>
    <a:custClr name=" ">
      <a:srgbClr val="FFFFFF"/>
    </a:custClr>
    <a:custClr name=" ">
      <a:srgbClr val="FFFFFF"/>
    </a:custClr>
    <a:custClr name="MSB Lila 100%">
      <a:srgbClr val="822757"/>
    </a:custClr>
    <a:custClr name="MSB Lila 80%">
      <a:srgbClr val="9B5279"/>
    </a:custClr>
    <a:custClr name="MSB Lila 60%">
      <a:srgbClr val="B47D9A"/>
    </a:custClr>
    <a:custClr name="MSB Lila 40%">
      <a:srgbClr val="CDA9BC"/>
    </a:custClr>
    <a:custClr name="MSB Lila 20%">
      <a:srgbClr val="E6D4DD"/>
    </a:custClr>
    <a:custClr name=" ">
      <a:srgbClr val="FFFFFF"/>
    </a:custClr>
    <a:custClr name=" ">
      <a:srgbClr val="FFFFFF"/>
    </a:custClr>
    <a:custClr name=" ">
      <a:srgbClr val="FFFFFF"/>
    </a:custClr>
    <a:custClr name=" ">
      <a:srgbClr val="FFFFFF"/>
    </a:custClr>
    <a:custClr name=" ">
      <a:srgbClr val="FFFFFF"/>
    </a:custClr>
    <a:custClr name="MSB Grå 100%">
      <a:srgbClr val="6F6E67"/>
    </a:custClr>
    <a:custClr name="MSB Grå 80%">
      <a:srgbClr val="8C8B85"/>
    </a:custClr>
    <a:custClr name="MSB Grå 60%">
      <a:srgbClr val="A9A8A4"/>
    </a:custClr>
    <a:custClr name="MSB Grå 40%">
      <a:srgbClr val="C5C5C2"/>
    </a:custClr>
    <a:custClr name="MSB Grå 20%">
      <a:srgbClr val="E2E2E1"/>
    </a:custClr>
    <a:custClr name=" ">
      <a:srgbClr val="FFFFFF"/>
    </a:custClr>
    <a:custClr name=" ">
      <a:srgbClr val="FFFFFF"/>
    </a:custClr>
    <a:custClr name=" ">
      <a:srgbClr val="FFFFFF"/>
    </a:custClr>
    <a:custClr name=" ">
      <a:srgbClr val="FFFFFF"/>
    </a:custClr>
    <a:custClr name=" ">
      <a:srgbClr val="FFFFFF"/>
    </a:custClr>
  </a:custClrLst>
  <a:extLst>
    <a:ext uri="{05A4C25C-085E-4340-85A3-A5531E510DB2}">
      <thm15:themeFamily xmlns:thm15="http://schemas.microsoft.com/office/thememl/2012/main" name="NyEgnaFärger" id="{236400B0-0B8E-40AB-B9A9-2DE73E03316E}" vid="{75714FE9-0E04-45F5-93A0-30C27FC21A3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D582-10C1-48CF-8900-768EBA58074D}">
  <sheetPr codeName="Blad1"/>
  <dimension ref="A1:WPB108"/>
  <sheetViews>
    <sheetView showGridLines="0" tabSelected="1" topLeftCell="A6" zoomScale="75" zoomScaleNormal="75" workbookViewId="0">
      <selection activeCell="C14" sqref="C14"/>
    </sheetView>
  </sheetViews>
  <sheetFormatPr defaultColWidth="9.19921875" defaultRowHeight="14.6"/>
  <cols>
    <col min="1" max="1" width="2.46484375" style="31" customWidth="1"/>
    <col min="2" max="2" width="3.59765625" style="21" customWidth="1"/>
    <col min="3" max="5" width="41.19921875" style="31" customWidth="1"/>
    <col min="6" max="6" width="3.46484375" style="31" customWidth="1"/>
    <col min="7" max="7" width="48.19921875" style="22" customWidth="1"/>
    <col min="8" max="8" width="1.9296875" style="78" bestFit="1" customWidth="1"/>
    <col min="9" max="9" width="26" style="78" bestFit="1" customWidth="1"/>
    <col min="10" max="12" width="26" bestFit="1" customWidth="1"/>
    <col min="13" max="16" width="22.19921875" bestFit="1" customWidth="1"/>
    <col min="17" max="20" width="20.06640625" bestFit="1" customWidth="1"/>
  </cols>
  <sheetData>
    <row r="1" spans="1:15966" ht="17.149999999999999" hidden="1">
      <c r="A1" s="93"/>
      <c r="B1" s="94"/>
      <c r="C1" s="95" t="s">
        <v>0</v>
      </c>
      <c r="D1" s="95" t="s">
        <v>1</v>
      </c>
      <c r="E1" s="95" t="s">
        <v>2</v>
      </c>
      <c r="F1" s="114"/>
      <c r="G1" s="96" t="s">
        <v>3</v>
      </c>
      <c r="I1" s="114" t="s">
        <v>4</v>
      </c>
      <c r="J1" s="20" t="s">
        <v>5</v>
      </c>
      <c r="K1" s="20" t="s">
        <v>6</v>
      </c>
      <c r="L1" s="20" t="s">
        <v>7</v>
      </c>
      <c r="M1" s="20" t="s">
        <v>8</v>
      </c>
      <c r="N1" s="20" t="s">
        <v>9</v>
      </c>
      <c r="O1" s="20" t="s">
        <v>10</v>
      </c>
      <c r="P1" s="20" t="s">
        <v>11</v>
      </c>
      <c r="Q1" s="20" t="s">
        <v>12</v>
      </c>
      <c r="R1" s="20" t="s">
        <v>13</v>
      </c>
      <c r="S1" s="20" t="s">
        <v>14</v>
      </c>
      <c r="T1" s="20" t="s">
        <v>15</v>
      </c>
    </row>
    <row r="2" spans="1:15966" hidden="1">
      <c r="A2" s="93"/>
      <c r="B2" s="94"/>
      <c r="C2" s="94">
        <f>SUM(H1:H505)</f>
        <v>0</v>
      </c>
      <c r="D2" s="94" t="e">
        <f>IF(
 AND(ISNUMBER(#REF!),#REF!&gt;0),
 "Ja",
 IF(
  AND(ISNUMBER(#REF!),#REF!=0),
  "Nej",
  "KORREKT IFYLLT SVAR SAKNAS"))</f>
        <v>#REF!</v>
      </c>
      <c r="E2" s="94" t="e">
        <f>IF(
 C4=0,
 0,
 IF(
  AND(
   OR(AND(D2="Ja",C2&gt;=P2),AND(D2="Nej",C2&gt;=P4)),
   D4/C4&gt;=0.2,#REF!&gt;=
   4,#REF!&gt;=
   4,#REF!&gt;=
   4,#REF!&gt;=
   4,#REF!&gt;=
   4,#REF!&gt;=
   4,#REF!&gt;=
   4,#REF!&gt;=
   4,#REF!&gt;=
   4,#REF!&gt;=
   4,#REF!&gt;=
   4,#REF!&gt;=
   4,#REF!&gt;=
   4,#REF!&gt;=
   4,#REF!&gt;=
   4,#REF!&gt;=
   4,#REF!&gt;=
   4,#REF!&gt;=
   4,#REF!&gt;=
   4,#REF!&gt;=
   4,#REF!&gt;=
   4,#REF!&gt;=
   4,#REF!&gt;=
   4,#REF!&gt;=
   4,#REF!&gt;=
   4,#REF!&gt;=
   4,#REF!&gt;=
   4,#REF!&gt;=
   4,#REF!&gt;=
   4,#REF!&gt;=
   4,#REF!&gt;=
   4,#REF!&gt;=
   4,#REF!&gt;=
   4,#REF!&gt;=
   4,#REF!&gt;=
   4,#REF!&gt;=
   4,#REF!&gt;=
   4,#REF!&gt;=
   4,#REF!&gt;=
   4,#REF!&gt;=
   4),
   4,
   IF(
    AND(
     OR(AND(D2="Ja",C2&gt;=O2),AND(D2="Nej",C2&gt;=O4)),
     D4/C4&gt;=0.3,#REF!&gt;=
     3,#REF!&gt;=
     3,#REF!&gt;=
     3,#REF!&gt;=
     3,#REF!&gt;=
     3,#REF!&gt;=
     3,#REF!&gt;=
     3,#REF!&gt;=
     3,#REF!&gt;=
     3,#REF!&gt;=
     3,#REF!&gt;=
     3,#REF!&gt;=
     3,#REF!&gt;=
     3,#REF!&gt;=
     3,#REF!&gt;=
     3,#REF!&gt;=
     3,#REF!&gt;=
     3,#REF!&gt;=
     3,#REF!&gt;=
     3,#REF!&gt;=
     3,#REF!&gt;=
     3,#REF!&gt;=
     3,#REF!&gt;=
     3,#REF!&gt;=
     3,#REF!&gt;=
     3,#REF!&gt;=
  3,#REF!&gt;=
  3,#REF!&gt;=
     3,#REF!&gt;=
     3,#REF!&gt;=
     3,#REF!&gt;=
     3,#REF!&gt;=
     3,#REF!&gt;=
     3,#REF!&gt;=
     3,#REF!&gt;=
     3,#REF!&gt;=
  3,#REF!&gt;=
     3,#REF!&gt;=
     3),
     3,
     IF(
      AND(
    OR(AND(D2="Ja",C2&gt;=N2),AND(D2="Nej",C2&gt;=N4)),
       D4/C4&gt;=0.4,#REF!&gt;=
       2,#REF!&gt;=
       2,#REF!&gt;=
       2,#REF!&gt;=
       2,#REF!&gt;=
       2,#REF!&gt;=
       2,#REF!&gt;=
       2,#REF!&gt;=
       2,#REF!&gt;=
       2,#REF!&gt;=
       2,#REF!&gt;=
       2,#REF!&gt;=
       2,#REF!&gt;=
       2,#REF!&gt;=
       2,#REF!&gt;=
       2,#REF!&gt;=
       2,#REF!&gt;=
       2,#REF!&gt;=
       2,#REF!&gt;=
       2,#REF!&gt;=
       2,#REF!&gt;=
       2,#REF!&gt;=
       2,#REF!&gt;=
       2,#REF!&gt;=
       2,#REF!&gt;=
       2,#REF!&gt;=
    2,#REF!&gt;=
    2,#REF!&gt;=
       2),
       2,
       IF(
        AND(
         D4/C4&gt;=0.5,#REF!&gt;=
         1,#REF!&gt;=
         1,#REF!&gt;=
         1,#REF!&gt;=
         1,#REF!&gt;=
         1,#REF!&gt;=
         1,#REF!&gt;=
         1,#REF!&gt;=
         1,#REF!&gt;=
         1,#REF!&gt;=
         1,#REF!&gt;=
         1,#REF!&gt;=
         1,#REF!&gt;=
         1,#REF!&gt;=
         1,#REF!&gt;=
         1),
         1,
         0)))))</f>
        <v>#REF!</v>
      </c>
      <c r="F2" s="115"/>
      <c r="G2" s="97" t="e">
        <f>COUNTIF(#REF!,"ANGE SVAR OCKSÅ")+COUNTIF(#REF!,"MOTSÄGELSEFULLT SVAR")+COUNTIF(#REF!,"ANGE BEDÖMNING OCKSÅ")+COUNTIF(#REF!,"MOTSÄGELSEFULL BEDÖMNING")+COUNTIF(#REF!,"DET ANGIVNA SVARET ÄR INTE ETT SAMMANHÄNGANDE INTERVALL")</f>
        <v>#REF!</v>
      </c>
      <c r="I2" s="78">
        <f>SUM(I10:I1517)</f>
        <v>0</v>
      </c>
      <c r="J2">
        <f>SUM(J10:J1517)</f>
        <v>0</v>
      </c>
      <c r="K2">
        <f>SUM(K10:K1517)</f>
        <v>0</v>
      </c>
      <c r="L2">
        <f t="shared" ref="L2" si="0">SUM(L10:L1517)</f>
        <v>0</v>
      </c>
      <c r="M2">
        <f>ROUND(1.5*(COUNTIF(A12:A1517,1)),0)</f>
        <v>0</v>
      </c>
      <c r="N2">
        <f>ROUND(2.5*(COUNTIF(A12:A1517,1))+2.5*(COUNTIF(A12:A1517,2)),0)</f>
        <v>0</v>
      </c>
      <c r="O2" s="23">
        <f>ROUND(3.5*(COUNTIF(A12:A1517,1)+COUNTIF(A12:A1517,2)+COUNTIF(A12:A1517,3)),0)</f>
        <v>0</v>
      </c>
      <c r="P2" s="23">
        <f>ROUND(4.5*(COUNTIF(A12:A1517,1)+COUNTIF(A12:A1517,2)+COUNTIF(A12:A1517,3)+COUNTIF(A12:A1517,4)),0)</f>
        <v>0</v>
      </c>
      <c r="Q2">
        <f>COUNTIF(A1:A1517,1)</f>
        <v>0</v>
      </c>
      <c r="R2">
        <f>COUNTIF(A1:A1517,2)</f>
        <v>0</v>
      </c>
      <c r="S2">
        <f>COUNTIF(A1:A1517,3)</f>
        <v>0</v>
      </c>
      <c r="T2">
        <f>COUNTIF(A1:A1517,4)</f>
        <v>0</v>
      </c>
    </row>
    <row r="3" spans="1:15966" ht="17.149999999999999" hidden="1">
      <c r="A3" s="93"/>
      <c r="B3" s="94"/>
      <c r="C3" s="95" t="s">
        <v>16</v>
      </c>
      <c r="D3" s="95" t="s">
        <v>17</v>
      </c>
      <c r="E3" s="95" t="s">
        <v>18</v>
      </c>
      <c r="F3" s="114"/>
      <c r="G3" s="96" t="s">
        <v>19</v>
      </c>
      <c r="N3" s="20" t="s">
        <v>20</v>
      </c>
      <c r="O3" s="20" t="s">
        <v>21</v>
      </c>
      <c r="P3" s="20" t="s">
        <v>22</v>
      </c>
    </row>
    <row r="4" spans="1:15966" hidden="1">
      <c r="A4" s="93"/>
      <c r="B4" s="94"/>
      <c r="C4" s="94" t="e">
        <f>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f>
        <v>#REF!</v>
      </c>
      <c r="D4" s="94" t="e">
        <f>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f>
        <v>#REF!</v>
      </c>
      <c r="E4" s="98" t="e">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#REF!</v>
      </c>
      <c r="F4" s="116"/>
      <c r="G4" s="97" t="e">
        <f>IF(
 E2=0,
 COUNTIF(H26:H27,"&lt;1"),
 IF(
  E2=1,
  COUNTIF(H26:H27,"&lt;2"),
  IF(
   E2=2,
   COUNTIF(H26:H27,"&lt;3"),
   IF(
    E2=3,
    COUNTIF(H26:H27,"&lt;4"),
 IF(
  E2=4,
  COUNTIF(H26:H27,"&lt;5"),
  "Något har gått fel.")))))</f>
        <v>#REF!</v>
      </c>
      <c r="N4" s="31">
        <f>ROUND(2.5*(COUNTIF(A12:A1517,1)-1)+2.5*(COUNTIF(A12:A1517,2)),0)</f>
        <v>-3</v>
      </c>
      <c r="O4" s="25">
        <f>ROUND(3.5*(COUNTIF(A12:A1517,1)-1+COUNTIF(A12:A1517,2)+COUNTIF(A12:A1517,3)),0)</f>
        <v>-4</v>
      </c>
      <c r="P4" s="25">
        <f>ROUND(4.5*(COUNTIF(A12:A1517,1)-1+COUNTIF(A12:A1517,2)+COUNTIF(A12:A1517,3)+COUNTIF(A12:A1517,4)),0)</f>
        <v>-5</v>
      </c>
    </row>
    <row r="5" spans="1:15966" s="27" customFormat="1" ht="17.600000000000001" hidden="1" thickBot="1">
      <c r="A5" s="99" t="s">
        <v>23</v>
      </c>
      <c r="B5" s="225" t="s">
        <v>24</v>
      </c>
      <c r="C5" s="776" t="s">
        <v>25</v>
      </c>
      <c r="D5" s="776"/>
      <c r="E5" s="776"/>
      <c r="F5" s="117"/>
      <c r="G5" s="100" t="s">
        <v>26</v>
      </c>
      <c r="H5" s="221"/>
      <c r="I5" s="221"/>
      <c r="M5" s="26"/>
      <c r="N5" s="26"/>
    </row>
    <row r="6" spans="1:15966" ht="41.15" customHeight="1">
      <c r="A6" s="103" t="s">
        <v>27</v>
      </c>
      <c r="B6" s="202"/>
      <c r="C6" s="92"/>
      <c r="D6" s="92"/>
      <c r="E6" s="92" t="s">
        <v>4458</v>
      </c>
      <c r="F6" s="108"/>
      <c r="G6" s="108"/>
      <c r="H6" s="108"/>
      <c r="I6" s="108"/>
      <c r="J6" s="82"/>
      <c r="K6" s="82"/>
      <c r="L6" s="82"/>
      <c r="M6" s="83"/>
      <c r="N6" s="83"/>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s="87" customFormat="1" ht="20.149999999999999" customHeight="1">
      <c r="A7" s="777" t="s">
        <v>28</v>
      </c>
      <c r="B7" s="777"/>
      <c r="C7" s="777"/>
      <c r="D7" s="777"/>
      <c r="E7" s="777"/>
      <c r="F7" s="101"/>
      <c r="G7" s="86"/>
      <c r="H7" s="220"/>
      <c r="I7" s="220"/>
      <c r="M7" s="88"/>
      <c r="N7" s="88"/>
    </row>
    <row r="8" spans="1:15966" ht="14.9" customHeight="1">
      <c r="A8" s="201"/>
      <c r="B8" s="201"/>
      <c r="C8" s="69"/>
      <c r="D8" s="69"/>
      <c r="E8" s="69"/>
      <c r="F8" s="69"/>
      <c r="G8" s="28"/>
      <c r="M8" s="19"/>
      <c r="N8" s="19"/>
    </row>
    <row r="9" spans="1:15966" ht="69" customHeight="1">
      <c r="A9" s="201"/>
      <c r="B9" s="201"/>
      <c r="C9" s="778"/>
      <c r="D9" s="778"/>
      <c r="E9" s="778"/>
      <c r="F9" s="214"/>
      <c r="G9" s="28"/>
      <c r="M9" s="19"/>
      <c r="N9" s="19"/>
    </row>
    <row r="10" spans="1:15966" ht="20.149999999999999" customHeight="1">
      <c r="A10" s="201"/>
      <c r="B10" s="201"/>
      <c r="C10" s="69"/>
      <c r="D10" s="69"/>
      <c r="E10" s="69"/>
      <c r="F10" s="69"/>
      <c r="G10" s="28"/>
      <c r="M10" s="19"/>
      <c r="N10" s="19"/>
    </row>
    <row r="11" spans="1:15966" ht="20.149999999999999" customHeight="1">
      <c r="A11" s="67"/>
      <c r="B11" s="67"/>
      <c r="C11" s="774" t="s">
        <v>29</v>
      </c>
      <c r="D11" s="774"/>
      <c r="E11" s="774"/>
      <c r="F11" s="110"/>
      <c r="G11" s="72"/>
    </row>
    <row r="12" spans="1:15966" ht="4.4000000000000004" customHeight="1">
      <c r="C12"/>
      <c r="D12"/>
      <c r="E12"/>
      <c r="F12"/>
      <c r="G12"/>
    </row>
    <row r="13" spans="1:15966" ht="28.5" customHeight="1">
      <c r="C13" s="372" t="s">
        <v>30</v>
      </c>
      <c r="D13" s="372" t="s">
        <v>31</v>
      </c>
      <c r="E13" s="372" t="s">
        <v>32</v>
      </c>
      <c r="F13" s="373"/>
      <c r="G13"/>
    </row>
    <row r="14" spans="1:15966" ht="32.15" customHeight="1">
      <c r="C14" s="374"/>
      <c r="D14" s="170" t="s">
        <v>33</v>
      </c>
      <c r="E14" s="374"/>
      <c r="F14" s="333"/>
      <c r="G14"/>
    </row>
    <row r="15" spans="1:15966" ht="15" customHeight="1">
      <c r="C15"/>
      <c r="D15"/>
      <c r="E15"/>
      <c r="F15"/>
      <c r="G15" s="72"/>
    </row>
    <row r="16" spans="1:15966" ht="20.149999999999999" customHeight="1">
      <c r="A16" s="20"/>
      <c r="B16" s="84"/>
      <c r="C16" s="774" t="s">
        <v>34</v>
      </c>
      <c r="D16" s="774"/>
      <c r="E16" s="774"/>
      <c r="F16" s="110"/>
      <c r="G16" s="72"/>
    </row>
    <row r="17" spans="1:14" ht="5.15" customHeight="1">
      <c r="C17"/>
      <c r="D17"/>
      <c r="E17"/>
      <c r="F17"/>
      <c r="G17" s="72"/>
    </row>
    <row r="18" spans="1:14" ht="20.149999999999999" customHeight="1">
      <c r="C18" s="372" t="s">
        <v>35</v>
      </c>
      <c r="D18" s="372" t="s">
        <v>36</v>
      </c>
      <c r="E18" s="85"/>
      <c r="F18" s="111"/>
      <c r="G18" s="72"/>
      <c r="N18" s="375"/>
    </row>
    <row r="19" spans="1:14" ht="20.149999999999999" customHeight="1">
      <c r="C19" s="376"/>
      <c r="D19" s="376"/>
      <c r="E19" s="581" t="s">
        <v>37</v>
      </c>
      <c r="F19" s="582"/>
      <c r="G19" s="72"/>
    </row>
    <row r="20" spans="1:14" ht="15" customHeight="1">
      <c r="C20"/>
      <c r="D20"/>
      <c r="E20"/>
      <c r="F20"/>
      <c r="G20" s="72"/>
    </row>
    <row r="21" spans="1:14" ht="5.15" customHeight="1">
      <c r="C21"/>
      <c r="D21"/>
      <c r="E21"/>
      <c r="F21"/>
      <c r="G21" s="72"/>
    </row>
    <row r="22" spans="1:14" ht="21" customHeight="1">
      <c r="A22" s="20"/>
      <c r="B22" s="84"/>
      <c r="C22" s="774" t="s">
        <v>38</v>
      </c>
      <c r="D22" s="774"/>
      <c r="E22" s="774"/>
      <c r="F22" s="110"/>
      <c r="G22" s="72"/>
    </row>
    <row r="23" spans="1:14" ht="5.15" customHeight="1">
      <c r="C23"/>
      <c r="D23"/>
      <c r="E23"/>
      <c r="F23"/>
    </row>
    <row r="24" spans="1:14" s="31" customFormat="1" ht="45" customHeight="1">
      <c r="B24" s="21"/>
      <c r="C24" s="780" t="s">
        <v>39</v>
      </c>
      <c r="D24" s="780"/>
      <c r="E24" s="780"/>
      <c r="F24" s="377"/>
      <c r="H24" s="222"/>
      <c r="I24" s="222"/>
    </row>
    <row r="25" spans="1:14" ht="20.149999999999999" customHeight="1">
      <c r="C25"/>
      <c r="D25"/>
      <c r="E25"/>
      <c r="F25"/>
      <c r="G25" s="28"/>
      <c r="M25" s="19"/>
      <c r="N25" s="19"/>
    </row>
    <row r="26" spans="1:14" ht="30" customHeight="1">
      <c r="A26" s="781" t="s">
        <v>40</v>
      </c>
      <c r="B26" s="781"/>
      <c r="C26" s="781"/>
      <c r="D26" s="781"/>
      <c r="E26" s="781"/>
      <c r="F26" s="109"/>
      <c r="G26" s="109"/>
    </row>
    <row r="27" spans="1:14" ht="15" customHeight="1">
      <c r="C27"/>
      <c r="D27"/>
      <c r="E27"/>
      <c r="F27"/>
      <c r="G27" s="28"/>
    </row>
    <row r="28" spans="1:14" s="87" customFormat="1">
      <c r="A28" s="31"/>
      <c r="B28" s="21"/>
      <c r="H28" s="220"/>
      <c r="I28" s="220"/>
    </row>
    <row r="29" spans="1:14" s="87" customFormat="1" ht="90" customHeight="1">
      <c r="A29" s="31"/>
      <c r="B29" s="21"/>
      <c r="C29" s="782" t="s">
        <v>41</v>
      </c>
      <c r="D29" s="782"/>
      <c r="E29" s="782"/>
      <c r="H29" s="220"/>
      <c r="I29" s="220"/>
    </row>
    <row r="30" spans="1:14" s="87" customFormat="1" ht="18.45">
      <c r="A30" s="31"/>
      <c r="B30" s="21"/>
      <c r="C30" s="378"/>
      <c r="D30" s="21"/>
      <c r="E30" s="21"/>
      <c r="H30" s="220"/>
      <c r="I30" s="220"/>
    </row>
    <row r="31" spans="1:14" s="87" customFormat="1" ht="36.65" customHeight="1">
      <c r="A31" s="31"/>
      <c r="B31" s="21"/>
      <c r="C31" s="783" t="s">
        <v>42</v>
      </c>
      <c r="D31" s="783"/>
      <c r="E31" s="783"/>
      <c r="H31" s="220"/>
      <c r="I31" s="220"/>
    </row>
    <row r="32" spans="1:14" s="87" customFormat="1" ht="23.9" customHeight="1">
      <c r="A32" s="31"/>
      <c r="B32" s="21"/>
      <c r="C32" s="783" t="s">
        <v>43</v>
      </c>
      <c r="D32" s="783"/>
      <c r="E32" s="783"/>
      <c r="H32" s="220"/>
      <c r="I32" s="220"/>
    </row>
    <row r="33" spans="1:9" s="87" customFormat="1" ht="23.9" customHeight="1">
      <c r="A33" s="31"/>
      <c r="B33" s="21"/>
      <c r="C33" s="775" t="s">
        <v>44</v>
      </c>
      <c r="D33" s="775"/>
      <c r="E33" s="775"/>
      <c r="H33" s="220"/>
      <c r="I33" s="220"/>
    </row>
    <row r="34" spans="1:9" s="87" customFormat="1" ht="66" customHeight="1">
      <c r="A34" s="31"/>
      <c r="B34" s="21"/>
      <c r="C34" s="783" t="s">
        <v>45</v>
      </c>
      <c r="D34" s="783"/>
      <c r="E34" s="783"/>
      <c r="H34" s="220"/>
      <c r="I34" s="220"/>
    </row>
    <row r="35" spans="1:9" s="87" customFormat="1" ht="15.65" customHeight="1">
      <c r="A35" s="31"/>
      <c r="B35" s="21"/>
      <c r="C35" s="783" t="s">
        <v>46</v>
      </c>
      <c r="D35" s="783"/>
      <c r="E35" s="783"/>
      <c r="H35" s="220"/>
      <c r="I35" s="220"/>
    </row>
    <row r="36" spans="1:9" s="87" customFormat="1" ht="15.65" customHeight="1">
      <c r="A36" s="31"/>
      <c r="B36" s="21"/>
      <c r="C36" s="783"/>
      <c r="D36" s="783"/>
      <c r="E36" s="783"/>
      <c r="H36" s="220"/>
      <c r="I36" s="220"/>
    </row>
    <row r="37" spans="1:9" s="87" customFormat="1" ht="17.899999999999999" customHeight="1">
      <c r="A37" s="31"/>
      <c r="B37" s="21"/>
      <c r="C37" s="783"/>
      <c r="D37" s="783"/>
      <c r="E37" s="783"/>
      <c r="H37" s="220"/>
      <c r="I37" s="220"/>
    </row>
    <row r="38" spans="1:9" s="87" customFormat="1" ht="45.65" customHeight="1">
      <c r="A38" s="31"/>
      <c r="B38" s="21"/>
      <c r="C38" s="784" t="s">
        <v>47</v>
      </c>
      <c r="D38" s="784"/>
      <c r="E38" s="784"/>
      <c r="H38" s="220"/>
      <c r="I38" s="220"/>
    </row>
    <row r="39" spans="1:9" s="87" customFormat="1" ht="17.600000000000001">
      <c r="A39" s="31"/>
      <c r="B39" s="21"/>
      <c r="C39" s="379"/>
      <c r="D39" s="21"/>
      <c r="E39" s="21"/>
      <c r="H39" s="220"/>
      <c r="I39" s="220"/>
    </row>
    <row r="40" spans="1:9" s="87" customFormat="1" ht="19.75">
      <c r="A40" s="31"/>
      <c r="B40" s="21"/>
      <c r="C40" s="785" t="s">
        <v>48</v>
      </c>
      <c r="D40" s="785"/>
      <c r="E40" s="785"/>
      <c r="H40" s="220"/>
      <c r="I40" s="220"/>
    </row>
    <row r="41" spans="1:9" s="87" customFormat="1" ht="104.15" customHeight="1">
      <c r="A41" s="31"/>
      <c r="B41" s="21"/>
      <c r="C41" s="779" t="s">
        <v>49</v>
      </c>
      <c r="D41" s="779"/>
      <c r="E41" s="779"/>
      <c r="H41" s="220"/>
      <c r="I41" s="220"/>
    </row>
    <row r="42" spans="1:9" s="87" customFormat="1" ht="43.4" customHeight="1">
      <c r="A42" s="31"/>
      <c r="B42" s="21"/>
      <c r="C42" s="779" t="s">
        <v>50</v>
      </c>
      <c r="D42" s="779"/>
      <c r="E42" s="779"/>
      <c r="H42" s="220"/>
      <c r="I42" s="220"/>
    </row>
    <row r="43" spans="1:9" s="87" customFormat="1" ht="37.4" customHeight="1">
      <c r="A43" s="31"/>
      <c r="B43" s="21"/>
      <c r="C43" s="779" t="s">
        <v>51</v>
      </c>
      <c r="D43" s="779"/>
      <c r="E43" s="779"/>
      <c r="H43" s="220"/>
      <c r="I43" s="220"/>
    </row>
    <row r="44" spans="1:9" s="87" customFormat="1" ht="17.600000000000001">
      <c r="A44" s="31"/>
      <c r="B44" s="21"/>
      <c r="C44" s="380"/>
      <c r="D44" s="21"/>
      <c r="E44" s="21"/>
      <c r="H44" s="220"/>
      <c r="I44" s="220"/>
    </row>
    <row r="45" spans="1:9" s="87" customFormat="1" ht="39" customHeight="1">
      <c r="A45" s="31"/>
      <c r="B45" s="21"/>
      <c r="C45" s="785" t="s">
        <v>52</v>
      </c>
      <c r="D45" s="785"/>
      <c r="E45" s="785"/>
      <c r="H45" s="220"/>
      <c r="I45" s="220"/>
    </row>
    <row r="46" spans="1:9" s="87" customFormat="1" ht="64.5" customHeight="1">
      <c r="A46" s="31"/>
      <c r="B46" s="21"/>
      <c r="C46" s="779" t="s">
        <v>53</v>
      </c>
      <c r="D46" s="779"/>
      <c r="E46" s="779"/>
      <c r="H46" s="220"/>
      <c r="I46" s="220"/>
    </row>
    <row r="47" spans="1:9" s="87" customFormat="1" ht="49.4" customHeight="1">
      <c r="A47" s="31"/>
      <c r="B47" s="21"/>
      <c r="C47" s="779" t="s">
        <v>54</v>
      </c>
      <c r="D47" s="779"/>
      <c r="E47" s="779"/>
      <c r="H47" s="220"/>
      <c r="I47" s="220"/>
    </row>
    <row r="48" spans="1:9" s="87" customFormat="1" ht="16.399999999999999" customHeight="1">
      <c r="A48" s="31"/>
      <c r="B48" s="21"/>
      <c r="C48" s="779" t="s">
        <v>55</v>
      </c>
      <c r="D48" s="779"/>
      <c r="E48" s="779"/>
      <c r="H48" s="220"/>
      <c r="I48" s="220"/>
    </row>
    <row r="49" spans="1:9" s="87" customFormat="1" ht="45.65" customHeight="1">
      <c r="A49" s="31"/>
      <c r="B49" s="21"/>
      <c r="C49" s="783" t="s">
        <v>56</v>
      </c>
      <c r="D49" s="783"/>
      <c r="E49" s="783"/>
      <c r="H49" s="220"/>
      <c r="I49" s="220"/>
    </row>
    <row r="50" spans="1:9" s="87" customFormat="1" ht="52.4" customHeight="1">
      <c r="A50" s="31"/>
      <c r="B50" s="21"/>
      <c r="C50" s="783" t="s">
        <v>57</v>
      </c>
      <c r="D50" s="783"/>
      <c r="E50" s="783"/>
      <c r="H50" s="220"/>
      <c r="I50" s="220"/>
    </row>
    <row r="51" spans="1:9" s="87" customFormat="1" ht="79.400000000000006" customHeight="1">
      <c r="A51" s="31"/>
      <c r="B51" s="21"/>
      <c r="C51" s="779" t="s">
        <v>58</v>
      </c>
      <c r="D51" s="779"/>
      <c r="E51" s="779"/>
      <c r="H51" s="220"/>
      <c r="I51" s="220"/>
    </row>
    <row r="52" spans="1:9" s="87" customFormat="1" ht="37.4" customHeight="1">
      <c r="A52" s="31"/>
      <c r="B52" s="21"/>
      <c r="C52" s="786" t="s">
        <v>59</v>
      </c>
      <c r="D52" s="786"/>
      <c r="E52" s="786"/>
      <c r="H52" s="220"/>
      <c r="I52" s="220"/>
    </row>
    <row r="53" spans="1:9" s="87" customFormat="1" ht="50.15" customHeight="1">
      <c r="A53" s="31"/>
      <c r="B53" s="21"/>
      <c r="C53" s="779" t="s">
        <v>60</v>
      </c>
      <c r="D53" s="779"/>
      <c r="E53" s="779"/>
      <c r="H53" s="220"/>
      <c r="I53" s="220"/>
    </row>
    <row r="54" spans="1:9" s="87" customFormat="1" ht="148.4" customHeight="1">
      <c r="A54" s="31"/>
      <c r="B54" s="21"/>
      <c r="C54" s="779" t="s">
        <v>61</v>
      </c>
      <c r="D54" s="779"/>
      <c r="E54" s="779"/>
      <c r="H54" s="220"/>
      <c r="I54" s="220"/>
    </row>
    <row r="55" spans="1:9" s="87" customFormat="1" ht="66" customHeight="1">
      <c r="A55" s="31"/>
      <c r="B55" s="21"/>
      <c r="C55" s="779" t="s">
        <v>62</v>
      </c>
      <c r="D55" s="779"/>
      <c r="E55" s="779"/>
      <c r="H55" s="220"/>
      <c r="I55" s="220"/>
    </row>
    <row r="56" spans="1:9" s="87" customFormat="1" ht="66" customHeight="1">
      <c r="A56" s="31"/>
      <c r="B56" s="21"/>
      <c r="C56" s="779" t="s">
        <v>63</v>
      </c>
      <c r="D56" s="779"/>
      <c r="E56" s="779"/>
      <c r="H56" s="220"/>
      <c r="I56" s="220"/>
    </row>
    <row r="57" spans="1:9" s="87" customFormat="1" ht="53.15" customHeight="1">
      <c r="A57" s="31"/>
      <c r="B57" s="21"/>
      <c r="C57" s="779" t="s">
        <v>64</v>
      </c>
      <c r="D57" s="779"/>
      <c r="E57" s="779"/>
      <c r="H57" s="220"/>
      <c r="I57" s="220"/>
    </row>
    <row r="58" spans="1:9" s="87" customFormat="1" ht="81" customHeight="1">
      <c r="A58" s="31"/>
      <c r="B58" s="21"/>
      <c r="C58" s="779" t="s">
        <v>65</v>
      </c>
      <c r="D58" s="779"/>
      <c r="E58" s="779"/>
      <c r="H58" s="220"/>
      <c r="I58" s="220"/>
    </row>
    <row r="59" spans="1:9" s="87" customFormat="1" ht="146.15" customHeight="1">
      <c r="A59" s="31"/>
      <c r="B59" s="21"/>
      <c r="C59" s="779" t="s">
        <v>66</v>
      </c>
      <c r="D59" s="779"/>
      <c r="E59" s="779"/>
      <c r="H59" s="220"/>
      <c r="I59" s="220"/>
    </row>
    <row r="60" spans="1:9" s="87" customFormat="1" ht="15">
      <c r="A60" s="31"/>
      <c r="B60" s="21"/>
      <c r="C60" s="381"/>
      <c r="D60" s="21"/>
      <c r="E60" s="21"/>
      <c r="H60" s="220"/>
      <c r="I60" s="220"/>
    </row>
    <row r="61" spans="1:9" s="87" customFormat="1" ht="30" customHeight="1">
      <c r="A61" s="31"/>
      <c r="B61" s="21"/>
      <c r="C61" s="785" t="s">
        <v>67</v>
      </c>
      <c r="D61" s="785"/>
      <c r="E61" s="785"/>
      <c r="H61" s="220"/>
      <c r="I61" s="220"/>
    </row>
    <row r="62" spans="1:9" s="87" customFormat="1" ht="108.65" customHeight="1">
      <c r="A62" s="31"/>
      <c r="B62" s="21"/>
      <c r="C62" s="779" t="s">
        <v>4264</v>
      </c>
      <c r="D62" s="779"/>
      <c r="E62" s="779"/>
      <c r="H62" s="220"/>
      <c r="I62" s="220"/>
    </row>
    <row r="63" spans="1:9" s="87" customFormat="1">
      <c r="A63" s="31"/>
      <c r="B63" s="21"/>
      <c r="C63" s="21"/>
      <c r="D63" s="21"/>
      <c r="E63" s="21"/>
      <c r="H63" s="220"/>
      <c r="I63" s="220"/>
    </row>
    <row r="64" spans="1:9" s="87" customFormat="1">
      <c r="A64" s="31"/>
      <c r="B64" s="21"/>
      <c r="H64" s="220"/>
      <c r="I64" s="220"/>
    </row>
    <row r="65" spans="1:9" s="87" customFormat="1">
      <c r="A65" s="31"/>
      <c r="B65" s="21"/>
      <c r="H65" s="220"/>
      <c r="I65" s="220"/>
    </row>
    <row r="66" spans="1:9" s="87" customFormat="1">
      <c r="A66" s="31"/>
      <c r="B66" s="21"/>
      <c r="H66" s="220"/>
      <c r="I66" s="220"/>
    </row>
    <row r="67" spans="1:9" s="87" customFormat="1">
      <c r="A67" s="31"/>
      <c r="B67" s="21"/>
      <c r="H67" s="220"/>
      <c r="I67" s="220"/>
    </row>
    <row r="68" spans="1:9" s="87" customFormat="1">
      <c r="A68" s="31"/>
      <c r="B68" s="21"/>
      <c r="H68" s="220"/>
      <c r="I68" s="220"/>
    </row>
    <row r="69" spans="1:9" s="87" customFormat="1">
      <c r="A69" s="31"/>
      <c r="B69" s="21"/>
      <c r="H69" s="220"/>
      <c r="I69" s="220"/>
    </row>
    <row r="70" spans="1:9" s="87" customFormat="1">
      <c r="A70" s="31"/>
      <c r="B70" s="21"/>
      <c r="H70" s="220"/>
      <c r="I70" s="220"/>
    </row>
    <row r="71" spans="1:9" s="87" customFormat="1">
      <c r="A71" s="31"/>
      <c r="B71" s="21"/>
      <c r="H71" s="220"/>
      <c r="I71" s="220"/>
    </row>
    <row r="72" spans="1:9" s="87" customFormat="1">
      <c r="A72" s="31"/>
      <c r="B72" s="21"/>
      <c r="H72" s="220"/>
      <c r="I72" s="220"/>
    </row>
    <row r="73" spans="1:9" s="87" customFormat="1">
      <c r="A73" s="31"/>
      <c r="B73" s="21"/>
      <c r="H73" s="220"/>
      <c r="I73" s="220"/>
    </row>
    <row r="74" spans="1:9" s="87" customFormat="1">
      <c r="A74" s="31"/>
      <c r="B74" s="21"/>
      <c r="H74" s="220"/>
      <c r="I74" s="220"/>
    </row>
    <row r="75" spans="1:9" s="87" customFormat="1">
      <c r="A75" s="31"/>
      <c r="B75" s="21"/>
      <c r="H75" s="220"/>
      <c r="I75" s="220"/>
    </row>
    <row r="76" spans="1:9" s="87" customFormat="1">
      <c r="A76" s="31"/>
      <c r="B76" s="21"/>
      <c r="H76" s="220"/>
      <c r="I76" s="220"/>
    </row>
    <row r="77" spans="1:9" s="87" customFormat="1">
      <c r="A77" s="31"/>
      <c r="B77" s="21"/>
      <c r="H77" s="220"/>
      <c r="I77" s="220"/>
    </row>
    <row r="78" spans="1:9" s="87" customFormat="1">
      <c r="A78" s="31"/>
      <c r="B78" s="21"/>
      <c r="H78" s="220"/>
      <c r="I78" s="220"/>
    </row>
    <row r="79" spans="1:9" s="87" customFormat="1">
      <c r="A79" s="31"/>
      <c r="B79" s="21"/>
      <c r="H79" s="220"/>
      <c r="I79" s="220"/>
    </row>
    <row r="80" spans="1:9" s="87" customFormat="1">
      <c r="A80" s="31"/>
      <c r="B80" s="21"/>
      <c r="H80" s="220"/>
      <c r="I80" s="220"/>
    </row>
    <row r="81" spans="1:9" s="87" customFormat="1">
      <c r="A81" s="31"/>
      <c r="B81" s="21"/>
      <c r="H81" s="220"/>
      <c r="I81" s="220"/>
    </row>
    <row r="82" spans="1:9" s="87" customFormat="1">
      <c r="A82" s="31"/>
      <c r="B82" s="21"/>
      <c r="H82" s="220"/>
      <c r="I82" s="220"/>
    </row>
    <row r="83" spans="1:9" s="87" customFormat="1">
      <c r="A83" s="31"/>
      <c r="B83" s="21"/>
      <c r="H83" s="220"/>
      <c r="I83" s="220"/>
    </row>
    <row r="84" spans="1:9" s="87" customFormat="1">
      <c r="A84" s="31"/>
      <c r="B84" s="21"/>
      <c r="H84" s="220"/>
      <c r="I84" s="220"/>
    </row>
    <row r="85" spans="1:9" s="87" customFormat="1">
      <c r="A85" s="31"/>
      <c r="B85" s="21"/>
      <c r="H85" s="220"/>
      <c r="I85" s="220"/>
    </row>
    <row r="86" spans="1:9" s="87" customFormat="1">
      <c r="A86" s="31"/>
      <c r="B86" s="21"/>
      <c r="H86" s="220"/>
      <c r="I86" s="220"/>
    </row>
    <row r="87" spans="1:9" s="87" customFormat="1">
      <c r="A87" s="31"/>
      <c r="B87" s="21"/>
      <c r="H87" s="220"/>
      <c r="I87" s="220"/>
    </row>
    <row r="88" spans="1:9" s="87" customFormat="1">
      <c r="A88" s="31"/>
      <c r="B88" s="21"/>
      <c r="H88" s="220"/>
      <c r="I88" s="220"/>
    </row>
    <row r="89" spans="1:9" s="87" customFormat="1">
      <c r="A89" s="31"/>
      <c r="B89" s="21"/>
      <c r="H89" s="220"/>
      <c r="I89" s="220"/>
    </row>
    <row r="90" spans="1:9" s="87" customFormat="1">
      <c r="A90" s="31"/>
      <c r="B90" s="21"/>
      <c r="H90" s="220"/>
      <c r="I90" s="220"/>
    </row>
    <row r="91" spans="1:9" s="87" customFormat="1">
      <c r="A91" s="31"/>
      <c r="B91" s="21"/>
      <c r="H91" s="220"/>
      <c r="I91" s="220"/>
    </row>
    <row r="92" spans="1:9" s="87" customFormat="1">
      <c r="A92" s="31"/>
      <c r="B92" s="21"/>
      <c r="H92" s="220"/>
      <c r="I92" s="220"/>
    </row>
    <row r="93" spans="1:9" s="87" customFormat="1">
      <c r="A93" s="31"/>
      <c r="B93" s="21"/>
      <c r="H93" s="220"/>
      <c r="I93" s="220"/>
    </row>
    <row r="94" spans="1:9" s="87" customFormat="1">
      <c r="A94" s="31"/>
      <c r="B94" s="21"/>
      <c r="H94" s="220"/>
      <c r="I94" s="220"/>
    </row>
    <row r="95" spans="1:9" s="87" customFormat="1">
      <c r="A95" s="31"/>
      <c r="B95" s="21"/>
      <c r="H95" s="220"/>
      <c r="I95" s="220"/>
    </row>
    <row r="96" spans="1:9" s="87" customFormat="1">
      <c r="A96" s="31"/>
      <c r="B96" s="21"/>
      <c r="H96" s="220"/>
      <c r="I96" s="220"/>
    </row>
    <row r="97" spans="1:9" s="87" customFormat="1">
      <c r="A97" s="31"/>
      <c r="B97" s="21"/>
      <c r="H97" s="220"/>
      <c r="I97" s="220"/>
    </row>
    <row r="98" spans="1:9" s="87" customFormat="1">
      <c r="A98" s="31"/>
      <c r="B98" s="21"/>
      <c r="H98" s="220"/>
      <c r="I98" s="220"/>
    </row>
    <row r="99" spans="1:9" s="87" customFormat="1">
      <c r="A99" s="31"/>
      <c r="B99" s="21"/>
      <c r="H99" s="220"/>
      <c r="I99" s="220"/>
    </row>
    <row r="100" spans="1:9" s="87" customFormat="1">
      <c r="A100" s="31"/>
      <c r="B100" s="21"/>
      <c r="H100" s="220"/>
      <c r="I100" s="220"/>
    </row>
    <row r="107" spans="1:9">
      <c r="C107" s="787"/>
      <c r="D107" s="787"/>
      <c r="E107" s="787"/>
    </row>
    <row r="108" spans="1:9">
      <c r="C108" s="787"/>
      <c r="D108" s="787"/>
      <c r="E108" s="787"/>
    </row>
  </sheetData>
  <sheetProtection algorithmName="SHA-512" hashValue="cTBxAfNrZMmLzMKL/+hrEHEecrXF5zGFYIsTTFHhCogpTwaUsUu4c3J2xVbXMrgG15suIyLbuaM+V/NZe58pLA==" saltValue="UpnVHjFppVUeeZ683CynYg==" spinCount="100000" sheet="1" formatCells="0" formatColumns="0" formatRows="0" selectLockedCells="1"/>
  <mergeCells count="38">
    <mergeCell ref="C61:E61"/>
    <mergeCell ref="C62:E62"/>
    <mergeCell ref="C107:E107"/>
    <mergeCell ref="C108:E108"/>
    <mergeCell ref="C55:E55"/>
    <mergeCell ref="C56:E56"/>
    <mergeCell ref="C57:E57"/>
    <mergeCell ref="C58:E58"/>
    <mergeCell ref="C59:E59"/>
    <mergeCell ref="C54:E54"/>
    <mergeCell ref="C43:E43"/>
    <mergeCell ref="C45:E45"/>
    <mergeCell ref="C46:E46"/>
    <mergeCell ref="C47:E47"/>
    <mergeCell ref="C48:E48"/>
    <mergeCell ref="C49:E49"/>
    <mergeCell ref="C50:E50"/>
    <mergeCell ref="C51:E51"/>
    <mergeCell ref="C52:E52"/>
    <mergeCell ref="C53:E53"/>
    <mergeCell ref="C42:E42"/>
    <mergeCell ref="C24:E24"/>
    <mergeCell ref="A26:E26"/>
    <mergeCell ref="C29:E29"/>
    <mergeCell ref="C31:E31"/>
    <mergeCell ref="C32:E32"/>
    <mergeCell ref="C34:E34"/>
    <mergeCell ref="C35:E37"/>
    <mergeCell ref="C38:E38"/>
    <mergeCell ref="C40:E40"/>
    <mergeCell ref="C41:E41"/>
    <mergeCell ref="C22:E22"/>
    <mergeCell ref="C33:E33"/>
    <mergeCell ref="C5:E5"/>
    <mergeCell ref="A7:E7"/>
    <mergeCell ref="C9:E9"/>
    <mergeCell ref="C11:E11"/>
    <mergeCell ref="C16:E16"/>
  </mergeCells>
  <dataValidations count="4">
    <dataValidation operator="equal" allowBlank="1" showInputMessage="1" showErrorMessage="1" promptTitle="Kryssa i ditt val" prompt="Skriv 'x' i cellen för att välja det här svaret. Ett, flera eller alla av de orangea svaren kan väljas. Orangea svar kan inte kombineras med andra svar. " sqref="C110:D110 C108:F108 C104:F104 C106:F106" xr:uid="{1B2102E3-4CC8-424D-BE44-CFB53469DA37}"/>
    <dataValidation type="textLength" operator="greaterThan" allowBlank="1" showInputMessage="1" showErrorMessage="1" errorTitle="Ogiltig inmatning" error="Ange hela organisationens namn här." sqref="C14" xr:uid="{F23A8872-D0AA-4AB4-854D-6B897DF11AAA}">
      <formula1>2</formula1>
    </dataValidation>
    <dataValidation type="date" allowBlank="1" showInputMessage="1" showErrorMessage="1" errorTitle="Felaktig datuminmatning" error="Ange datumet på formen ÅÅÅÅ-MM-DD. Exempelvis 2023-05-17." sqref="D19" xr:uid="{DDF8597B-0DEC-4994-BD4C-963E9D1828C1}">
      <formula1>1</formula1>
      <formula2>402132</formula2>
    </dataValidation>
    <dataValidation type="date" allowBlank="1" showInputMessage="1" showErrorMessage="1" errorTitle="Felaktig datuminmatning" error="Ange datumet på formen ÅÅÅÅ-MM-DD. Exempelvis 2021-05-17." sqref="C19" xr:uid="{183682F3-BFBA-4502-905A-0B6DFFC36D03}">
      <formula1>1</formula1>
      <formula2>402132</formula2>
    </dataValidation>
  </dataValidations>
  <pageMargins left="0.98425196850393704" right="0.98425196850393704" top="0.98425196850393704" bottom="0.98425196850393704" header="0.51181102362204722" footer="0.51181102362204722"/>
  <pageSetup paperSize="8" scale="8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250955-F8EE-48ED-B5A8-53E1062F1883}">
          <x14:formula1>
            <xm:f>Textåterkoppling!$D$6:$D$10</xm:f>
          </x14:formula1>
          <xm:sqref>D14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
  <dimension ref="B2:O345"/>
  <sheetViews>
    <sheetView zoomScale="49" zoomScaleNormal="49" workbookViewId="0">
      <selection activeCell="D2" sqref="D2"/>
    </sheetView>
  </sheetViews>
  <sheetFormatPr defaultColWidth="8.59765625" defaultRowHeight="14.6"/>
  <cols>
    <col min="1" max="2" width="2.06640625" customWidth="1"/>
    <col min="3" max="3" width="2.59765625" customWidth="1"/>
    <col min="4" max="4" width="9.19921875"/>
    <col min="5" max="5" width="11.9296875" bestFit="1" customWidth="1"/>
  </cols>
  <sheetData>
    <row r="2" spans="4:4" ht="17.149999999999999">
      <c r="D2" s="30" t="s">
        <v>3805</v>
      </c>
    </row>
    <row r="4" spans="4:4">
      <c r="D4" t="s">
        <v>3806</v>
      </c>
    </row>
    <row r="6" spans="4:4">
      <c r="D6" t="s">
        <v>3807</v>
      </c>
    </row>
    <row r="7" spans="4:4">
      <c r="D7" t="s">
        <v>3808</v>
      </c>
    </row>
    <row r="8" spans="4:4">
      <c r="D8" t="s">
        <v>3809</v>
      </c>
    </row>
    <row r="9" spans="4:4">
      <c r="D9" t="s">
        <v>3810</v>
      </c>
    </row>
    <row r="10" spans="4:4">
      <c r="D10" t="s">
        <v>3811</v>
      </c>
    </row>
    <row r="12" spans="4:4">
      <c r="D12" t="s">
        <v>3812</v>
      </c>
    </row>
    <row r="14" spans="4:4">
      <c r="D14" t="s">
        <v>3813</v>
      </c>
    </row>
    <row r="15" spans="4:4">
      <c r="D15" t="s">
        <v>3814</v>
      </c>
    </row>
    <row r="17" spans="4:13">
      <c r="D17" t="s">
        <v>3815</v>
      </c>
    </row>
    <row r="18" spans="4:13">
      <c r="H18" t="s">
        <v>3816</v>
      </c>
      <c r="M18" t="s">
        <v>3817</v>
      </c>
    </row>
    <row r="19" spans="4:13">
      <c r="D19" t="s">
        <v>3818</v>
      </c>
      <c r="E19" t="s">
        <v>3818</v>
      </c>
      <c r="F19" t="s">
        <v>3818</v>
      </c>
      <c r="G19" t="s">
        <v>3818</v>
      </c>
    </row>
    <row r="20" spans="4:13">
      <c r="D20" t="str">
        <f>"- "&amp; Infosäkkollen!C2 &amp;" poäng har samlats in totalt."</f>
        <v>- 0 poäng har samlats in totalt.</v>
      </c>
      <c r="E20" s="485" t="str">
        <f ca="1">"- "&amp; 'It-säkkollen'!C2 &amp;" poäng har samlats in totalt."</f>
        <v>- 0 poäng har samlats in totalt.</v>
      </c>
      <c r="F20" s="485" t="str">
        <f ca="1">"- "&amp; 'Ot-säkkollen'!C2 &amp;" poäng har samlats in totalt."</f>
        <v>- 0 poäng har samlats in totalt.</v>
      </c>
      <c r="G20" s="485" t="str">
        <f>"- "&amp; Leveranskedjekollen!C2 &amp;" poäng har samlats in totalt."</f>
        <v>- 0 poäng har samlats in totalt.</v>
      </c>
    </row>
    <row r="22" spans="4:13">
      <c r="D22" t="s">
        <v>3819</v>
      </c>
      <c r="E22" t="s">
        <v>3819</v>
      </c>
      <c r="F22" t="s">
        <v>3819</v>
      </c>
      <c r="G22" t="s">
        <v>3819</v>
      </c>
    </row>
    <row r="23" spans="4:13">
      <c r="D23" t="str">
        <f>"- "&amp; 200-Infosäkkollen!C2 &amp;" poäng till krävs för att nå maxpoäng."</f>
        <v>- 200 poäng till krävs för att nå maxpoäng.</v>
      </c>
      <c r="E23" s="485" t="str">
        <f ca="1">"- "&amp; 330-'It-säkkollen'!C2 &amp;" poäng till krävs för att nå maxpoäng."</f>
        <v>- 330 poäng till krävs för att nå maxpoäng.</v>
      </c>
      <c r="F23" s="485" t="str">
        <f ca="1">"- "&amp; 394-'Ot-säkkollen'!C2 &amp;" poäng till krävs för att nå maxpoäng."</f>
        <v>- 394 poäng till krävs för att nå maxpoäng.</v>
      </c>
      <c r="G23" s="485" t="str">
        <f>"- "&amp; 394-Leveranskedjekollen!C2 &amp;" poäng till krävs för att nå maxpoäng."</f>
        <v>- 394 poäng till krävs för att nå maxpoäng.</v>
      </c>
    </row>
    <row r="24" spans="4:13">
      <c r="D24" t="str">
        <f>"- "&amp; Infosäkkollen!E4 &amp;" poäng till krävs för att nå nästa nivå."</f>
        <v>- 23 poäng till krävs för att nå nästa nivå.</v>
      </c>
      <c r="E24" s="485" t="str">
        <f ca="1">"- "&amp; 'It-säkkollen'!E4 &amp;" poäng till krävs för att nå nästa nivå."</f>
        <v>- 29 poäng till krävs för att nå nästa nivå.</v>
      </c>
      <c r="F24" s="485" t="str">
        <f ca="1">"- "&amp; 'Ot-säkkollen'!E4 &amp;" poäng till krävs för att nå nästa nivå."</f>
        <v>- 27 poäng till krävs för att nå nästa nivå.</v>
      </c>
      <c r="G24" s="485" t="str">
        <f>"- "&amp; Leveranskedjekollen!E4 &amp;" poäng till krävs för att nå nästa nivå."</f>
        <v>- 7 poäng till krävs för att nå nästa nivå.</v>
      </c>
    </row>
    <row r="26" spans="4:13">
      <c r="D26" t="s">
        <v>3820</v>
      </c>
      <c r="E26" t="s">
        <v>3820</v>
      </c>
      <c r="F26" t="s">
        <v>3820</v>
      </c>
      <c r="G26" t="s">
        <v>3820</v>
      </c>
    </row>
    <row r="27" spans="4:13">
      <c r="D27" t="str">
        <f>"- "&amp; Infosäkkollen!G4 &amp;" frågor måste ge mer poäng för att maxpoäng ska kunna nås."</f>
        <v>- 15 frågor måste ge mer poäng för att maxpoäng ska kunna nås.</v>
      </c>
      <c r="E27" s="485" t="str">
        <f ca="1">"- "&amp; 'It-säkkollen'!G4 &amp;" frågor måste ge mer poäng för att maxpoäng ska kunna nås."</f>
        <v>- 14 frågor måste ge mer poäng för att maxpoäng ska kunna nås.</v>
      </c>
      <c r="F27" s="485" t="str">
        <f ca="1">"- "&amp; 'Ot-säkkollen'!G4 &amp;" frågor måste ge mer poäng för att maxpoäng ska kunna nås."</f>
        <v>- 13 frågor måste ge mer poäng för att maxpoäng ska kunna nås.</v>
      </c>
      <c r="G27" s="485" t="str">
        <f>"- "&amp; Leveranskedjekollen!G4 &amp;" frågor måste ge mer poäng för att maxpoäng ska kunna nås."</f>
        <v>- 0 frågor måste ge mer poäng för att maxpoäng ska kunna nås.</v>
      </c>
    </row>
    <row r="28" spans="4:13">
      <c r="D28" t="str">
        <f>"- "&amp; Infosäkkollen!G4 &amp;" frågor måste ge mer poäng för att nästa nivå ska kunna nås."</f>
        <v>- 15 frågor måste ge mer poäng för att nästa nivå ska kunna nås.</v>
      </c>
      <c r="E28" s="485" t="str">
        <f ca="1">"- "&amp; 'It-säkkollen'!G4 &amp;" frågor måste ge mer poäng för att nästa nivå ska kunna nås."</f>
        <v>- 14 frågor måste ge mer poäng för att nästa nivå ska kunna nås.</v>
      </c>
      <c r="F28" s="485" t="str">
        <f ca="1">"- "&amp; 'Ot-säkkollen'!G4 &amp;" frågor måste ge mer poäng för att nästa nivå ska kunna nås."</f>
        <v>- 13 frågor måste ge mer poäng för att nästa nivå ska kunna nås.</v>
      </c>
      <c r="G28" s="485" t="str">
        <f>"- "&amp; Leveranskedjekollen!G4 &amp;" frågor måste ge mer poäng för att nästa nivå ska kunna nås."</f>
        <v>- 0 frågor måste ge mer poäng för att nästa nivå ska kunna nås.</v>
      </c>
    </row>
    <row r="29" spans="4:13">
      <c r="D29" t="str">
        <f>"- 1 fråga måste ge mer poäng för att nästa nivå ska kunna nås."</f>
        <v>- 1 fråga måste ge mer poäng för att nästa nivå ska kunna nås.</v>
      </c>
      <c r="E29" s="485" t="str">
        <f>"- 1 fråga måste ge mer poäng för att nästa nivå ska kunna nås."</f>
        <v>- 1 fråga måste ge mer poäng för att nästa nivå ska kunna nås.</v>
      </c>
      <c r="F29" s="485" t="str">
        <f>"- 1 fråga måste ge mer poäng för att nästa nivå ska kunna nås."</f>
        <v>- 1 fråga måste ge mer poäng för att nästa nivå ska kunna nås.</v>
      </c>
      <c r="G29" s="485" t="str">
        <f>"- 1 fråga måste ge mer poäng för att nästa nivå ska kunna nås."</f>
        <v>- 1 fråga måste ge mer poäng för att nästa nivå ska kunna nås.</v>
      </c>
    </row>
    <row r="31" spans="4:13">
      <c r="D31" t="s">
        <v>3821</v>
      </c>
      <c r="E31" t="s">
        <v>3821</v>
      </c>
      <c r="F31" t="s">
        <v>3821</v>
      </c>
      <c r="G31" t="s">
        <v>3821</v>
      </c>
    </row>
    <row r="32" spans="4:13">
      <c r="D32" t="str">
        <f>IF(Infosäkkollen!E2=4,Textåterkoppling!D27,IF(Textåterkoppling!D28="- 1 frågor måste ge mer poäng för att nästa nivå ska kunna nås.",Textåterkoppling!D29,Textåterkoppling!D28))</f>
        <v>- 15 frågor måste ge mer poäng för att nästa nivå ska kunna nås.</v>
      </c>
      <c r="E32" s="485" t="str">
        <f ca="1">IF('It-säkkollen'!E2=4,Textåterkoppling!E27,IF(Textåterkoppling!E28="- 1 frågor måste ge mer poäng för att nästa nivå ska kunna nås.",Textåterkoppling!E29,Textåterkoppling!E28))</f>
        <v>- 14 frågor måste ge mer poäng för att nästa nivå ska kunna nås.</v>
      </c>
      <c r="F32" s="485" t="str">
        <f ca="1">IF('Ot-säkkollen'!E2=4,Textåterkoppling!F27,IF(Textåterkoppling!F28="- 1 fråga måste ge mer poäng för att nästa nivå ska kunna nås.",Textåterkoppling!F29,Textåterkoppling!F28))</f>
        <v>- 13 frågor måste ge mer poäng för att nästa nivå ska kunna nås.</v>
      </c>
      <c r="G32" s="485" t="str">
        <f>IF(Leveranskedjekollen!E2=4,Textåterkoppling!G27,IF(Textåterkoppling!G28="- 1 fråga måste ge mer poäng för att nästa nivå ska kunna nås.",Textåterkoppling!G29,Textåterkoppling!G28))</f>
        <v>- 0 frågor måste ge mer poäng för att nästa nivå ska kunna nås.</v>
      </c>
    </row>
    <row r="34" spans="4:8">
      <c r="D34" t="s">
        <v>3822</v>
      </c>
      <c r="E34" t="s">
        <v>3822</v>
      </c>
      <c r="F34" t="s">
        <v>3822</v>
      </c>
      <c r="G34" t="s">
        <v>3822</v>
      </c>
    </row>
    <row r="35" spans="4:8">
      <c r="D35" t="str">
        <f>"- "&amp;Infosäkkollen!D4 &amp;" säkra bedömningar har angetts i de giltigt ifyllda frågorna."</f>
        <v>- 0 säkra bedömningar har angetts i de giltigt ifyllda frågorna.</v>
      </c>
      <c r="E35" s="485" t="str">
        <f ca="1">"- "&amp;'It-säkkollen'!D4 &amp;" säkra bedömningar har angetts i de giltigt ifyllda frågorna."</f>
        <v>- 0 säkra bedömningar har angetts i de giltigt ifyllda frågorna.</v>
      </c>
      <c r="F35" s="485" t="str">
        <f ca="1">"- "&amp;'Ot-säkkollen'!D4 &amp;" säkra bedömningar har angetts i de giltigt ifyllda frågorna."</f>
        <v>- 0 säkra bedömningar har angetts i de giltigt ifyllda frågorna.</v>
      </c>
      <c r="G35" s="485" t="str">
        <f>"- "&amp;Leveranskedjekollen!D4 &amp;" säkra bedömningar har angetts i de giltigt ifyllda frågorna."</f>
        <v>- 0 säkra bedömningar har angetts i de giltigt ifyllda frågorna.</v>
      </c>
    </row>
    <row r="36" spans="4:8">
      <c r="E36" s="485"/>
    </row>
    <row r="37" spans="4:8">
      <c r="D37" t="s">
        <v>3823</v>
      </c>
      <c r="E37" t="s">
        <v>3823</v>
      </c>
      <c r="F37" t="s">
        <v>3823</v>
      </c>
      <c r="G37" t="s">
        <v>3823</v>
      </c>
    </row>
    <row r="38" spans="4:8">
      <c r="D38" t="str">
        <f>"- "&amp; IF(
 Infosäkkollen!E2=0,
 "50%",
 IF(
  Infosäkkollen!E2=1,
  "60%",
  IF(
   Infosäkkollen!E2=2,
   "70%",
   "80%"))) &amp;" av alla bedömningar måste vara säkra för att nå nästa nivå."</f>
        <v>- 50% av alla bedömningar måste vara säkra för att nå nästa nivå.</v>
      </c>
      <c r="E38" s="485" t="str">
        <f ca="1">"- "&amp; IF('It-säkkollen'!E2=0, "50%", IF('It-säkkollen'!E2=1, "60%", IF('It-säkkollen'!E2=2, "70%", "80%"))) &amp;" av alla bedömningar måste vara säkra för att nå nästa nivå."</f>
        <v>- 50% av alla bedömningar måste vara säkra för att nå nästa nivå.</v>
      </c>
      <c r="F38" s="485" t="str">
        <f ca="1">"- "&amp; IF('Ot-säkkollen'!E2=0, "50%", IF('Ot-säkkollen'!E2=1, "60%", IF('Ot-säkkollen'!E2=2, "70%", "80%"))) &amp;" av alla bedömningar måste vara säkra för att nå nästa nivå."</f>
        <v>- 50% av alla bedömningar måste vara säkra för att nå nästa nivå.</v>
      </c>
      <c r="G38" s="485" t="str">
        <f>"- "&amp; IF(Leveranskedjekollen!E2=0, "50%", IF(Leveranskedjekollen!E2=1, "60%", IF(Leveranskedjekollen!E2=2, "70%", "80%"))) &amp;" av alla bedömningar måste vara säkra för att nå nästa nivå."</f>
        <v>- 50% av alla bedömningar måste vara säkra för att nå nästa nivå.</v>
      </c>
    </row>
    <row r="39" spans="4:8">
      <c r="D39" t="str">
        <f>" - "&amp; Infosäkkollen!D4 &amp; " säkra bedömningar, av 40 totalt, har angetts."</f>
        <v xml:space="preserve"> - 0 säkra bedömningar, av 40 totalt, har angetts.</v>
      </c>
      <c r="E39" s="485" t="str">
        <f ca="1">" - "&amp; 'It-säkkollen'!D4 &amp; " säkra bedömningar, av 40 totalt, har angetts."</f>
        <v xml:space="preserve"> - 0 säkra bedömningar, av 40 totalt, har angetts.</v>
      </c>
      <c r="F39" s="485" t="str">
        <f ca="1">" - "&amp; 'Ot-säkkollen'!D4 &amp; " säkra bedömningar, av 54 totalt, har angetts."</f>
        <v xml:space="preserve"> - 0 säkra bedömningar, av 54 totalt, har angetts.</v>
      </c>
      <c r="G39" s="485" t="str">
        <f>" - "&amp;Leveranskedjekollen!D4&amp;" säkra bedömningar, av "&amp;IF(Leveranskedjekollen!J168="X", 15, 12)&amp;" totalt, har angetts."</f>
        <v xml:space="preserve"> - 0 säkra bedömningar, av 12 totalt, har angetts.</v>
      </c>
    </row>
    <row r="41" spans="4:8">
      <c r="D41" t="s">
        <v>3824</v>
      </c>
      <c r="E41" t="s">
        <v>3824</v>
      </c>
      <c r="F41" t="s">
        <v>3824</v>
      </c>
      <c r="G41" t="s">
        <v>3824</v>
      </c>
    </row>
    <row r="42" spans="4:8">
      <c r="D42" t="str">
        <f>"- "&amp; Infosäkkollen!C4 &amp;" av 40 frågor har fyllts i på ett giltigt sätt."</f>
        <v>- 0 av 40 frågor har fyllts i på ett giltigt sätt.</v>
      </c>
      <c r="E42" s="485" t="str">
        <f ca="1">"- "&amp; 'It-säkkollen'!C4 &amp;" av 53 frågor har fyllts i på ett giltigt sätt."</f>
        <v>- 0 av 53 frågor har fyllts i på ett giltigt sätt.</v>
      </c>
      <c r="F42" s="485" t="str">
        <f ca="1">"- "&amp; 'Ot-säkkollen'!C4 &amp;" av 52 frågor har fyllts i på ett giltigt sätt."</f>
        <v>- 0 av 52 frågor har fyllts i på ett giltigt sätt.</v>
      </c>
      <c r="G42" s="485" t="str">
        <f>"- " &amp; Leveranskedjekollen!C4 &amp; " av " &amp; IF(Leveranskedjekollen!J168="X", 15, 12) &amp; " frågor har fyllts i på ett giltigt sätt."</f>
        <v>- 0 av 12 frågor har fyllts i på ett giltigt sätt.</v>
      </c>
    </row>
    <row r="44" spans="4:8" ht="17.149999999999999">
      <c r="D44" s="30" t="e">
        <f>Återkoppling!#REF!</f>
        <v>#REF!</v>
      </c>
    </row>
    <row r="45" spans="4:8" ht="14.9" customHeight="1"/>
    <row r="46" spans="4:8" ht="14.9" customHeight="1">
      <c r="D46" t="s">
        <v>3825</v>
      </c>
      <c r="H46" t="s">
        <v>3816</v>
      </c>
    </row>
    <row r="47" spans="4:8" ht="14.9" customHeight="1">
      <c r="D47" t="s">
        <v>3826</v>
      </c>
      <c r="E47" t="s">
        <v>3827</v>
      </c>
      <c r="F47" t="s">
        <v>3828</v>
      </c>
      <c r="G47" t="s">
        <v>3829</v>
      </c>
      <c r="H47" t="s">
        <v>3830</v>
      </c>
    </row>
    <row r="48" spans="4:8" ht="14.9" customHeight="1"/>
    <row r="49" spans="4:12" ht="14.9" customHeight="1">
      <c r="D49" t="s">
        <v>3831</v>
      </c>
      <c r="E49" t="s">
        <v>3831</v>
      </c>
      <c r="F49" t="s">
        <v>3831</v>
      </c>
      <c r="G49" t="s">
        <v>3831</v>
      </c>
      <c r="H49" t="s">
        <v>3831</v>
      </c>
    </row>
    <row r="50" spans="4:12" ht="14.9" customHeight="1">
      <c r="D50" t="str">
        <f>"Bra jobbat! Organisationen har ett resultat, och därmed en språngbräda för utvecklingsarbetet. Organisationen har ännu inte uppnått någon av modellens nivåer."&amp;" Om organisationen bibehåller samma eller motsvarande resultat som den fick vid den här mätningen så förväntas det pågående utvecklingsarbetet att leda till ett bättre resultat, och en högre nivå, vid nästa mätning."&amp;" Längre ned framgår vilka arbetsområden som skulle behöva utvecklas.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Om organisationen bibehåller samma eller motsvarande resultat som den fick vid den här mätningen så förväntas det pågående utvecklingsarbetet att leda till ett bättre resultat, och en högre nivå, vid nästa mätning. Längre ned framgår vilka arbetsområden som skulle behöva utvecklas. Om organisationens informationssäkerhetsarbete är i en tidig fas kan Metodstödet - en översikt, som finns på MSB.se, vara en hjälp.</v>
      </c>
      <c r="E50" t="s">
        <v>3832</v>
      </c>
      <c r="F50" t="s">
        <v>3833</v>
      </c>
      <c r="G50" t="s">
        <v>3834</v>
      </c>
    </row>
    <row r="51" spans="4:12" ht="14.9" customHeight="1">
      <c r="D51" t="str">
        <f>"Bra jobbat! Organisationen har ett resultat, och därmed en språngbräda för utvecklingsarbetet. Organisationen har ännu inte uppnått någon av modellens nivåer."&amp;" Om organisationen bibehåller de eller motsvarande resultat som den fick vid den här mätningen så förväntas det utvecklingsarbetet att leda till ett bättre resultat, men inte en högre nivå, vid nästa mätning. "&amp;"Längre ned framgår vilka arbetsområden som skulle behöva utvecklas.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Om organisationen bibehåller de eller motsvarande resultat som den fick vid den här mätningen så förväntas det utvecklingsarbetet att leda till ett bättre resultat, men inte en högre nivå, vid nästa mätning. Längre ned framgår vilka arbetsområden som skulle behöva utvecklas. Om organisationens informationssäkerhetsarbete är i en tidig fas kan Metodstödet - en översikt, som finns på MSB.se, vara en hjälp.</v>
      </c>
      <c r="E51" t="s">
        <v>3835</v>
      </c>
      <c r="F51" t="s">
        <v>3836</v>
      </c>
      <c r="G51" t="s">
        <v>3837</v>
      </c>
    </row>
    <row r="52" spans="4:12" ht="14.9" customHeight="1">
      <c r="D52" t="str">
        <f>"Bra jobbat! Organisationen har ett resultat, och därmed en språngbräda för utvecklingsarbetet. Organisationen har ännu inte uppnått någon av modellens nivåer."&amp;" Längre ned framgår vilka arbetsområden som skulle behöva utvecklas för att nå modellens nivå 1 (eller högre).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Längre ned framgår vilka arbetsområden som skulle behöva utvecklas för att nå modellens nivå 1 (eller högre). Om organisationens informationssäkerhetsarbete är i en tidig fas kan Metodstödet - en översikt, som finns på MSB.se, vara en hjälp.</v>
      </c>
      <c r="E52" t="s">
        <v>3838</v>
      </c>
      <c r="F52" t="s">
        <v>3839</v>
      </c>
      <c r="G52" t="s">
        <v>3840</v>
      </c>
    </row>
    <row r="53" spans="4:12" ht="14.9" customHeight="1"/>
    <row r="54" spans="4:12" ht="14.9" customHeight="1">
      <c r="D54" t="s">
        <v>3841</v>
      </c>
    </row>
    <row r="55" spans="4:12" ht="14.9" customHeight="1"/>
    <row r="56" spans="4:12" ht="14.9" customHeight="1">
      <c r="D56" t="s">
        <v>3842</v>
      </c>
      <c r="H56" s="468" t="s">
        <v>3843</v>
      </c>
    </row>
    <row r="57" spans="4:12" ht="14.9" customHeight="1">
      <c r="D57">
        <f xml:space="preserve">
IF(
 AND(Infosäkkollen!C41="x",Infosäkkollen!E45=0),
 1,
 0)
+
IF(
 AND(Infosäkkollen!C93="x",Infosäkkollen!E97=0),
 1,
 0)
+
IF(
 AND(Infosäkkollen!C109="x",Infosäkkollen!E113=0),
 1,
 0)
+
IF(
 AND(Infosäkkollen!C125="x",Infosäkkollen!E129=0),
 1,
 0)
+
IF(
 AND(Infosäkkollen!C141="x",Infosäkkollen!E145=0),
 1,
 0)
+
IF(
 AND(Infosäkkollen!C158="x",Infosäkkollen!E162=0),
 1,
 0)
+
IF(
 AND(Infosäkkollen!C174="x",Infosäkkollen!E178=0),
 1,
 0)
+
IF(
 AND(Infosäkkollen!C190="x",Infosäkkollen!E194=0),
 1,
 0)
+
IF(
 AND(Infosäkkollen!C206="x",Infosäkkollen!E210=0),
 1,
 0)</f>
        <v>0</v>
      </c>
      <c r="E57">
        <f xml:space="preserve">
IF(
 AND(Infosäkkollen!D41="x",Infosäkkollen!F45=0),
 1,
 0)
+
IF(
 AND(Infosäkkollen!D93="x",Infosäkkollen!F97=0),
 1,
 0)
+
IF(
 AND(Infosäkkollen!D109="x",Infosäkkollen!F113=0),
 1,
 0)
+
IF(
 AND(Infosäkkollen!D125="x",Infosäkkollen!F129=0),
 1,
 0)
+
IF(
 AND(Infosäkkollen!D141="x",Infosäkkollen!F145=0),
 1,
 0)
+
IF(
 AND(Infosäkkollen!D158="x",Infosäkkollen!F162=0),
 1,
 0)
+
IF(
 AND(Infosäkkollen!D174="x",Infosäkkollen!F178=0),
 1,
 0)
+
IF(
 AND(Infosäkkollen!D190="x",Infosäkkollen!F194=0),
 1,
 0)
+
IF(
 AND(Infosäkkollen!D206="x",Infosäkkollen!F210=0),
 1,
 0)</f>
        <v>0</v>
      </c>
      <c r="F57">
        <f xml:space="preserve">
IF(
 AND(Infosäkkollen!E41="x",Infosäkkollen!G45=0),
 1,
 0)
+
IF(
 AND(Infosäkkollen!E93="x",Infosäkkollen!G97=0),
 1,
 0)
+
IF(
 AND(Infosäkkollen!E109="x",Infosäkkollen!G113=0),
 1,
 0)
+
IF(
 AND(Infosäkkollen!E125="x",Infosäkkollen!G129=0),
 1,
 0)
+
IF(
 AND(Infosäkkollen!E141="x",Infosäkkollen!G145=0),
 1,
 0)
+
IF(
 AND(Infosäkkollen!E158="x",Infosäkkollen!G162=0),
 1,
 0)
+
IF(
 AND(Infosäkkollen!E174="x",Infosäkkollen!G178=0),
 1,
 0)
+
IF(
 AND(Infosäkkollen!E190="x",Infosäkkollen!G194=0),
 1,
 0)
+
IF(
 AND(Infosäkkollen!E206="x",Infosäkkollen!G210=0),
 1,
 0)</f>
        <v>0</v>
      </c>
    </row>
    <row r="58" spans="4:12" ht="14.9" customHeight="1"/>
    <row r="59" spans="4:12" ht="14.9" customHeight="1">
      <c r="D59" t="s">
        <v>3844</v>
      </c>
    </row>
    <row r="60" spans="4:12" ht="14.9" customHeight="1">
      <c r="D60">
        <f xml:space="preserve">
IF(
 Infosäkkollen!H27=0,
 1,
 0)
+
IF(
 AND(ISBLANK(Infosäkkollen!C41),Infosäkkollen!H45=0),
 1,
 0)
+
IF(
 Infosäkkollen!H57=0,
 1,
 0)
+
IF(
 Infosäkkollen!H69=0,
 1,
 0)
+
IF(
 Infosäkkollen!H81=0,
 1,
 0)
+
IF(
 AND(ISBLANK(Infosäkkollen!C93),Infosäkkollen!H97=0),
 1,
 0)
+
IF(
 AND(ISBLANK(Infosäkkollen!C109),Infosäkkollen!H113=0),
 1,
 0)
+
IF(
 AND(ISBLANK(Infosäkkollen!C125),Infosäkkollen!H129=0),
 1,
 0)
+
IF(
 AND(ISBLANK(Infosäkkollen!C141),Infosäkkollen!H145=0),
 1,
 0)
+
IF(
 AND(ISBLANK(Infosäkkollen!C158),Infosäkkollen!H162=0),
 1,
 0)
+
IF(
 AND(ISBLANK(Infosäkkollen!C174),Infosäkkollen!H178=0),
 1,
 0)
+
IF(
 AND(ISBLANK(Infosäkkollen!C190),Infosäkkollen!H194=0),
 1,
 0)
+
IF(
 AND(ISBLANK(Infosäkkollen!C206),Infosäkkollen!H210=0),
 1,
 0)
+
IF(
 Infosäkkollen!H224=0,
 1,
 0)
+
IF(
 Infosäkkollen!H238=0,
 1,
 0)</f>
        <v>15</v>
      </c>
      <c r="H60" s="213"/>
    </row>
    <row r="61" spans="4:12" ht="14.9" customHeight="1">
      <c r="L61" t="s">
        <v>4262</v>
      </c>
    </row>
    <row r="62" spans="4:12" ht="14.9" customHeight="1">
      <c r="D62" s="30" t="s">
        <v>3845</v>
      </c>
      <c r="E62" t="s">
        <v>3846</v>
      </c>
      <c r="F62" t="s">
        <v>3847</v>
      </c>
      <c r="G62" t="s">
        <v>3606</v>
      </c>
    </row>
    <row r="63" spans="4:12" ht="14.9" customHeight="1">
      <c r="D63" t="str">
        <f>IF(
 OR(
  ISTEXT(Infosäkkollen!E27),
  ISTEXT(Infosäkkollen!E45),
  ISTEXT(Infosäkkollen!E57),
  ISTEXT(Infosäkkollen!E69),
  ISTEXT(Infosäkkollen!E81),
  ISTEXT(Infosäkkollen!E97),
  ISTEXT(Infosäkkollen!E113),
  ISTEXT(Infosäkkollen!E129),
  ISTEXT(Infosäkkollen!E145),
  ISTEXT(Infosäkkollen!E162),
  ISTEXT(Infosäkkollen!E178),
  ISTEXT(Infosäkkollen!E194),
  ISTEXT(Infosäkkollen!E210),
  ISTEXT(Infosäkkollen!E224),
  ISTEXT(Infosäkkollen!E238)),
 D47,
 IF(
  AND(D60=0,D57&gt;0),
  D50,
  IF(
   AND(D60&gt;0,D57&gt;0),
   D51,
   D52)))</f>
        <v>Vänligen lämna svar och bedömningar på de 15 frågorna i avsnittet Nivå 1: Informationssäkerhetsarbetets grunder i fliken Infosäkkollen. När det är gjort så kommer ett övergripande resultat att visas här.</v>
      </c>
      <c r="E63" t="str">
        <f>IF(
    OR(
        ISTEXT('It-säkkollen'!E26),
        ISTEXT('It-säkkollen'!E37),
        ISTEXT('It-säkkollen'!E51),
        ISTEXT('It-säkkollen'!E67),
        ISTEXT('It-säkkollen'!E81),
        ISTEXT('It-säkkollen'!E95),
        ISTEXT('It-säkkollen'!E109),
        ISTEXT('It-säkkollen'!E123),
        ISTEXT('It-säkkollen'!E137),
        ISTEXT('It-säkkollen'!E151),
        ISTEXT('It-säkkollen'!E166),
        ISTEXT('It-säkkollen'!E180),
        ISTEXT('It-säkkollen'!E194),
        ISTEXT('It-säkkollen'!E208),
        ISTEXT('It-säkkollen'!E222),
        ISTEXT('It-säkkollen'!E236),
        ISTEXT('It-säkkollen'!E250),
        ISTEXT('It-säkkollen'!E265),
        ISTEXT('It-säkkollen'!E277)
    ),
    E47,
    IF(
        AND(E60=0,E57&gt;0),
        E50,
        IF(
            AND(E60&gt;0,E57&gt;0),
            E51,
            E52
        )
    )
)</f>
        <v>Vänligen lämna svar och bedömningar på de 19 frågorna i avsnittet Nivå 1: It-säkerhetsarbetets grunder i fliken It-säkkollen. När det är gjort så kommer ett övergripande resultat att visas här.</v>
      </c>
      <c r="F63" t="str">
        <f>IF(
    OR(
        ISTEXT('Ot-säkkollen'!E33),
        ISTEXT('Ot-säkkollen'!E47),
        ISTEXT('Ot-säkkollen'!E62),
        ISTEXT('Ot-säkkollen'!E76),
        ISTEXT('Ot-säkkollen'!E90),
        ISTEXT('Ot-säkkollen'!E104),
        ISTEXT('Ot-säkkollen'!E118),
        ISTEXT('Ot-säkkollen'!E132),
        ISTEXT('Ot-säkkollen'!E146),
        ISTEXT('Ot-säkkollen'!E160),
        ISTEXT('Ot-säkkollen'!E174),
        ISTEXT('Ot-säkkollen'!E188),
        ISTEXT('Ot-säkkollen'!E202),
        ISTEXT('Ot-säkkollen'!E216),
        ISTEXT('Ot-säkkollen'!E230),
        ISTEXT('Ot-säkkollen'!E244),
        ISTEXT('Ot-säkkollen'!E256),
        ISTEXT('Ot-säkkollen'!E268)
    ),
    F47,
    IF(
        AND(F60=0,F57&gt;0),
        F50,
        IF(
            AND(F60&gt;0,F57&gt;0),
            F51,
            F52
        )
    )
)</f>
        <v>Vänligen lämna svar och bedömningar på de 17 frågorna i avsnittet Nivå 1: Ot-säkerhetsarbetets grunder i fliken Ot-säkkollen. När det är gjort så kommer ett övergripande resultat att visas här.</v>
      </c>
      <c r="G63" t="s">
        <v>3848</v>
      </c>
      <c r="H63" t="s">
        <v>3849</v>
      </c>
    </row>
    <row r="64" spans="4:12" ht="14.9" customHeight="1">
      <c r="D64" t="s">
        <v>3850</v>
      </c>
      <c r="H64" s="213"/>
    </row>
    <row r="65" spans="4:8">
      <c r="D65" t="s">
        <v>1234</v>
      </c>
      <c r="E65" t="s">
        <v>1234</v>
      </c>
      <c r="F65" t="s">
        <v>1234</v>
      </c>
      <c r="G65" t="s">
        <v>1234</v>
      </c>
      <c r="H65" t="s">
        <v>1234</v>
      </c>
    </row>
    <row r="66" spans="4:8">
      <c r="D66" t="s">
        <v>3851</v>
      </c>
      <c r="E66" t="s">
        <v>3852</v>
      </c>
      <c r="F66" t="s">
        <v>3853</v>
      </c>
      <c r="G66" t="s">
        <v>3854</v>
      </c>
      <c r="H66" t="s">
        <v>3855</v>
      </c>
    </row>
    <row r="68" spans="4:8">
      <c r="D68" t="s">
        <v>1280</v>
      </c>
      <c r="E68" t="s">
        <v>1280</v>
      </c>
      <c r="F68" t="s">
        <v>1280</v>
      </c>
      <c r="G68" t="s">
        <v>1280</v>
      </c>
      <c r="H68" t="s">
        <v>1280</v>
      </c>
    </row>
    <row r="69" spans="4:8">
      <c r="D69" t="s">
        <v>3856</v>
      </c>
      <c r="E69" t="s">
        <v>3857</v>
      </c>
      <c r="F69" t="s">
        <v>3858</v>
      </c>
      <c r="G69" t="s">
        <v>3859</v>
      </c>
      <c r="H69" t="s">
        <v>3860</v>
      </c>
    </row>
    <row r="71" spans="4:8">
      <c r="D71" t="s">
        <v>1281</v>
      </c>
      <c r="E71" t="s">
        <v>1281</v>
      </c>
      <c r="F71" t="s">
        <v>1281</v>
      </c>
      <c r="G71" t="s">
        <v>1281</v>
      </c>
      <c r="H71" t="s">
        <v>1281</v>
      </c>
    </row>
    <row r="72" spans="4:8">
      <c r="D72" t="s">
        <v>3861</v>
      </c>
      <c r="E72" t="s">
        <v>3862</v>
      </c>
      <c r="F72" t="s">
        <v>3863</v>
      </c>
      <c r="G72" t="s">
        <v>3864</v>
      </c>
      <c r="H72" t="s">
        <v>3865</v>
      </c>
    </row>
    <row r="74" spans="4:8">
      <c r="D74" t="s">
        <v>1282</v>
      </c>
      <c r="E74" t="s">
        <v>1282</v>
      </c>
      <c r="F74" t="s">
        <v>1282</v>
      </c>
      <c r="G74" t="s">
        <v>1282</v>
      </c>
      <c r="H74" t="s">
        <v>1282</v>
      </c>
    </row>
    <row r="75" spans="4:8">
      <c r="D75" t="s">
        <v>3866</v>
      </c>
      <c r="E75" t="s">
        <v>3867</v>
      </c>
      <c r="F75" t="s">
        <v>3868</v>
      </c>
      <c r="G75" t="s">
        <v>3869</v>
      </c>
      <c r="H75" t="s">
        <v>3870</v>
      </c>
    </row>
    <row r="77" spans="4:8" ht="17.149999999999999">
      <c r="D77" s="30" t="str">
        <f>Återkoppling!B24</f>
        <v>Översiktsbild med indikativ nivå per arbetsområde</v>
      </c>
    </row>
    <row r="78" spans="4:8" ht="14.9" customHeight="1"/>
    <row r="79" spans="4:8" ht="14.9" customHeight="1">
      <c r="D79" t="s">
        <v>3871</v>
      </c>
    </row>
    <row r="80" spans="4:8" ht="14.9" customHeight="1"/>
    <row r="81" spans="2:4" ht="14.9" customHeight="1">
      <c r="C81">
        <f>C85+C99+C110</f>
        <v>0</v>
      </c>
      <c r="D81" t="s">
        <v>3872</v>
      </c>
    </row>
    <row r="82" spans="2:4" ht="14.9" customHeight="1"/>
    <row r="83" spans="2:4" ht="14.9" customHeight="1">
      <c r="B83">
        <f>IF(C83&gt;3,2,IF(C83&gt;0,1,0))</f>
        <v>0</v>
      </c>
      <c r="C83">
        <f>IF(AND(Infosäkkollen!D23="x",Infosäkkollen!C27="x",Infosäkkollen!H27&gt;0),1,0)
+
Infosäkkollen!E2</f>
        <v>0</v>
      </c>
      <c r="D83" t="s">
        <v>4261</v>
      </c>
    </row>
    <row r="84" spans="2:4" ht="14.9" customHeight="1"/>
    <row r="85" spans="2:4" ht="14.9" customHeight="1">
      <c r="C85">
        <f>C87</f>
        <v>0</v>
      </c>
      <c r="D85" t="s">
        <v>3873</v>
      </c>
    </row>
    <row r="86" spans="2:4" ht="14.9" customHeight="1"/>
    <row r="87" spans="2:4" ht="14.9" customHeight="1">
      <c r="B87">
        <f>IF(AND(C87&gt;4,Infosäkkollen!C57="x",Infosäkkollen!H57=5,Infosäkkollen!C315="x",Infosäkkollen!H315=5,Infosäkkollen!C339="x",Infosäkkollen!H339=5,Infosäkkollen!C363="x",Infosäkkollen!H363=5,Infosäkkollen!D572="x",Infosäkkollen!C576="x",Infosäkkollen!H576&gt;0),2,IF(C87&gt;0,1,0))</f>
        <v>0</v>
      </c>
      <c r="C87">
        <f>SUM(C88:C98)</f>
        <v>0</v>
      </c>
      <c r="D87" t="s">
        <v>3874</v>
      </c>
    </row>
    <row r="88" spans="2:4" ht="14.9" customHeight="1"/>
    <row r="89" spans="2:4" ht="14.9" customHeight="1">
      <c r="D89" t="s">
        <v>3875</v>
      </c>
    </row>
    <row r="90" spans="2:4" ht="14.9" customHeight="1"/>
    <row r="91" spans="2:4" ht="14.9" customHeight="1">
      <c r="C91">
        <f>IF(AND(Infosäkkollen!D37="x",Infosäkkollen!E37="x",Infosäkkollen!C45="x",Infosäkkollen!H45&gt;0),1,0)</f>
        <v>0</v>
      </c>
      <c r="D91" t="s">
        <v>3876</v>
      </c>
    </row>
    <row r="92" spans="2:4" ht="14.9" customHeight="1">
      <c r="C92">
        <f>IF(AND(Infosäkkollen!D21="x",Infosäkkollen!C27="x",Infosäkkollen!H27&gt;0),1,0)</f>
        <v>0</v>
      </c>
      <c r="D92" t="s">
        <v>3877</v>
      </c>
    </row>
    <row r="93" spans="2:4" ht="14.9" customHeight="1">
      <c r="C93">
        <f>IF(AND(Infosäkkollen!E21="x",OR(Infosäkkollen!C27="x",Infosäkkollen!D27="x"),Infosäkkollen!H27&gt;0),1,0)</f>
        <v>0</v>
      </c>
      <c r="D93" t="s">
        <v>3878</v>
      </c>
    </row>
    <row r="94" spans="2:4" ht="14.9" customHeight="1">
      <c r="C94">
        <f>IF(AND(Infosäkkollen!C23="x",Infosäkkollen!C27="x",Infosäkkollen!H27&gt;0,Infosäkkollen!C105="x",Infosäkkollen!C107="x",Infosäkkollen!C113="x",Infosäkkollen!H113&gt;0,Infosäkkollen!C121="x",Infosäkkollen!C123="x",Infosäkkollen!C129="x",Infosäkkollen!H129&gt;0,Infosäkkollen!C137="x",Infosäkkollen!C139="x",Infosäkkollen!C145="x",Infosäkkollen!H145&gt;0,Infosäkkollen!C154="x",Infosäkkollen!C156="x",Infosäkkollen!C162="x",Infosäkkollen!H162&gt;0,Infosäkkollen!C170="x",Infosäkkollen!C172="x",Infosäkkollen!C178="x",Infosäkkollen!H178&gt;0,Infosäkkollen!C186="x",Infosäkkollen!C188="x",Infosäkkollen!C194="x",Infosäkkollen!H194&gt;0,Infosäkkollen!C202="x",Infosäkkollen!C204="x",Infosäkkollen!C210="x",Infosäkkollen!H210&gt;0),1,0)</f>
        <v>0</v>
      </c>
      <c r="D94" t="s">
        <v>3879</v>
      </c>
    </row>
    <row r="95" spans="2:4" ht="14.9" customHeight="1">
      <c r="C95">
        <f>IF(AND(Infosäkkollen!C23="x",Infosäkkollen!C27="x",Infosäkkollen!H27&gt;0,Infosäkkollen!C218="x",Infosäkkollen!C224="x",Infosäkkollen!H224&gt;0),1,0)</f>
        <v>0</v>
      </c>
      <c r="D95" t="s">
        <v>3880</v>
      </c>
    </row>
    <row r="96" spans="2:4" ht="14.9" customHeight="1"/>
    <row r="97" spans="2:4" ht="14.9" customHeight="1">
      <c r="D97" t="s">
        <v>3881</v>
      </c>
    </row>
    <row r="98" spans="2:4" ht="14.9" customHeight="1"/>
    <row r="99" spans="2:4" ht="14.9" customHeight="1">
      <c r="C99">
        <f>C101</f>
        <v>0</v>
      </c>
      <c r="D99" t="s">
        <v>3882</v>
      </c>
    </row>
    <row r="100" spans="2:4" ht="14.9" customHeight="1"/>
    <row r="101" spans="2:4" ht="14.9" customHeight="1">
      <c r="B101">
        <f>IF(C101&gt;3,2,IF(C101&gt;0,1,0))</f>
        <v>0</v>
      </c>
      <c r="C101">
        <f>SUM(C102:C106)</f>
        <v>0</v>
      </c>
      <c r="D101" t="s">
        <v>3883</v>
      </c>
    </row>
    <row r="102" spans="2:4" ht="14.9" customHeight="1"/>
    <row r="103" spans="2:4" ht="14.9" customHeight="1">
      <c r="C103">
        <f>IF(AND(Infosäkkollen!C89="x",Infosäkkollen!C97="x",Infosäkkollen!H97&gt;0,Infosäkkollen!C105="x",Infosäkkollen!C113="x",Infosäkkollen!H113&gt;0,Infosäkkollen!C299="x",Infosäkkollen!C303="x",Infosäkkollen!H303=5,Infosäkkollen!C454="x",Infosäkkollen!D454="x",Infosäkkollen!E454="x",Infosäkkollen!C460="x",Infosäkkollen!H460&gt;0),1,0)</f>
        <v>0</v>
      </c>
      <c r="D103" t="s">
        <v>3884</v>
      </c>
    </row>
    <row r="104" spans="2:4" ht="14.9" customHeight="1">
      <c r="B104" s="38">
        <f xml:space="preserve">
IF(Infosäkkollen!D482="x",1,0)+
IF(Infosäkkollen!E482="x",1,0)+
IF(Infosäkkollen!C484="x",1,0)+
IF(Infosäkkollen!D484="x",1,0)</f>
        <v>0</v>
      </c>
      <c r="C104">
        <f>IF(
 AND(
  Infosäkkollen!C89="x",
  Infosäkkollen!C97="x",
  Infosäkkollen!H97&gt;0,
  Infosäkkollen!C121="x",
  Infosäkkollen!C129="x",
  Infosäkkollen!H129&gt;0,
  Infosäkkollen!C311="x",
  Infosäkkollen!C315="x",
  Infosäkkollen!H315=5,
  Infosäkkollen!C468="x",
  Infosäkkollen!E468="x",
  Infosäkkollen!C474="x",
  Infosäkkollen!H474&gt;0,
  Infosäkkollen!C482="x",
  B104&gt;1,
  Infosäkkollen!C488="x",
  Infosäkkollen!H488&gt;0,
  OR(Infosäkkollen!C496="x",
  Infosäkkollen!D496="x",
  Infosäkkollen!E496="x",
  Infosäkkollen!C498="x",
  Infosäkkollen!D498="x",
  Infosäkkollen!E498="x"),
  Infosäkkollen!C502="x",
  Infosäkkollen!H502&gt;0),
 1,
 0)</f>
        <v>0</v>
      </c>
      <c r="D104" t="s">
        <v>3885</v>
      </c>
    </row>
    <row r="105" spans="2:4" ht="14.9" customHeight="1">
      <c r="C105">
        <f>IF(AND(Infosäkkollen!C121="x",Infosäkkollen!C129="x",Infosäkkollen!H129&gt;0,Infosäkkollen!C311="x",Infosäkkollen!C315="x",Infosäkkollen!H315=5,Infosäkkollen!C335="x",Infosäkkollen!C339="x",Infosäkkollen!H339=5,Infosäkkollen!C359="x",Infosäkkollen!C363="x",Infosäkkollen!H363=5,Infosäkkollen!C468="x",Infosäkkollen!C474="x",Infosäkkollen!H474&gt;0,Infosäkkollen!D510="x",Infosäkkollen!C516="x",Infosäkkollen!H516&gt;0),1,0)</f>
        <v>0</v>
      </c>
      <c r="D105" t="s">
        <v>3886</v>
      </c>
    </row>
    <row r="106" spans="2:4">
      <c r="C106">
        <f>IF(AND(Infosäkkollen!D220="x",Infosäkkollen!C224="x",Infosäkkollen!H224&gt;0,Infosäkkollen!C335="x",Infosäkkollen!C339="x",Infosäkkollen!H339=5,Infosäkkollen!C371="x",Infosäkkollen!C375="x",Infosäkkollen!H375=5,Infosäkkollen!E510="x",Infosäkkollen!C512="x",Infosäkkollen!D512="x",Infosäkkollen!C516="x",Infosäkkollen!H516&gt;0),1,0)</f>
        <v>0</v>
      </c>
      <c r="D106" t="s">
        <v>3887</v>
      </c>
    </row>
    <row r="108" spans="2:4">
      <c r="D108" t="s">
        <v>3888</v>
      </c>
    </row>
    <row r="110" spans="2:4">
      <c r="C110">
        <f>SUM(C112:C116)</f>
        <v>0</v>
      </c>
      <c r="D110" t="s">
        <v>3889</v>
      </c>
    </row>
    <row r="112" spans="2:4">
      <c r="D112" t="s">
        <v>3890</v>
      </c>
    </row>
    <row r="114" spans="2:4">
      <c r="D114" t="s">
        <v>3891</v>
      </c>
    </row>
    <row r="116" spans="2:4">
      <c r="B116">
        <f>C116</f>
        <v>0</v>
      </c>
      <c r="C116">
        <f>IF(AND(Infosäkkollen!C202="x",Infosäkkollen!C210="x",Infosäkkollen!H210&gt;0,Infosäkkollen!C395="x",Infosäkkollen!C399="x",Infosäkkollen!H399=5,Infosäkkollen!C524="x",Infosäkkollen!D524="x",Infosäkkollen!E524="x",Infosäkkollen!C526="x",Infosäkkollen!D526="x",Infosäkkollen!C530="x",Infosäkkollen!H530&gt;0),1,0)</f>
        <v>0</v>
      </c>
      <c r="D116" t="s">
        <v>3892</v>
      </c>
    </row>
    <row r="118" spans="2:4">
      <c r="C118">
        <f>C120+C130+C138+C148</f>
        <v>0</v>
      </c>
      <c r="D118" t="s">
        <v>3893</v>
      </c>
    </row>
    <row r="120" spans="2:4">
      <c r="C120">
        <f>C122</f>
        <v>0</v>
      </c>
      <c r="D120" t="s">
        <v>3894</v>
      </c>
    </row>
    <row r="122" spans="2:4">
      <c r="B122">
        <f>IF(C122&gt;4,2,IF(C122&gt;0,1,0))</f>
        <v>0</v>
      </c>
      <c r="C122">
        <f>SUM(C123:C128)</f>
        <v>0</v>
      </c>
      <c r="D122" t="s">
        <v>3895</v>
      </c>
    </row>
    <row r="124" spans="2:4">
      <c r="D124" t="s">
        <v>3896</v>
      </c>
    </row>
    <row r="125" spans="2:4">
      <c r="C125">
        <f>IF(AND(Infosäkkollen!C250="x",Infosäkkollen!C254="x",Infosäkkollen!H254=5,Infosäkkollen!C440="x",Infosäkkollen!C442="x",Infosäkkollen!C446="x",Infosäkkollen!H446&gt;0),1,0)</f>
        <v>0</v>
      </c>
      <c r="D125" t="s">
        <v>3897</v>
      </c>
    </row>
    <row r="126" spans="2:4">
      <c r="C126">
        <f>IF(AND(Infosäkkollen!C218="x",Infosäkkollen!C224="x",Infosäkkollen!H224&gt;0,Infosäkkollen!C262="x",Infosäkkollen!C266="x",Infosäkkollen!H266=5,Infosäkkollen!C274="x",Infosäkkollen!C278="x",Infosäkkollen!H278=5,Infosäkkollen!C442="x",Infosäkkollen!C446="x",Infosäkkollen!H446&gt;0),1,0)</f>
        <v>0</v>
      </c>
      <c r="D126" t="s">
        <v>3898</v>
      </c>
    </row>
    <row r="127" spans="2:4">
      <c r="C127">
        <f>IF(AND(Infosäkkollen!C89="x",Infosäkkollen!D89="x",Infosäkkollen!E89="x",Infosäkkollen!C91="x",Infosäkkollen!D91="x",Infosäkkollen!C97="x",Infosäkkollen!H97&gt;0,Infosäkkollen!C440="x",Infosäkkollen!D440="x",Infosäkkollen!E440="x",Infosäkkollen!C442="x",Infosäkkollen!D442="x",Infosäkkollen!C446="x",Infosäkkollen!H446&gt;0),1,0)</f>
        <v>0</v>
      </c>
      <c r="D127" t="s">
        <v>3899</v>
      </c>
    </row>
    <row r="128" spans="2:4">
      <c r="C128">
        <f>IF(AND(Infosäkkollen!C77="x",Infosäkkollen!C81="x",Infosäkkollen!H81=5,Infosäkkollen!C186="x",Infosäkkollen!C194="x",Infosäkkollen!H194&gt;0,Infosäkkollen!C250="x",Infosäkkollen!C254="x",Infosäkkollen!H254=5,Infosäkkollen!C383="x",Infosäkkollen!C387="x",Infosäkkollen!H387=5,Infosäkkollen!C440="x",Infosäkkollen!D440="x",Infosäkkollen!E440="x",Infosäkkollen!C442="x",Infosäkkollen!D442="x",Infosäkkollen!C446="x",Infosäkkollen!H446&gt;0),1,0)</f>
        <v>0</v>
      </c>
      <c r="D128" t="s">
        <v>3900</v>
      </c>
    </row>
    <row r="130" spans="2:4">
      <c r="C130">
        <f>C132</f>
        <v>0</v>
      </c>
      <c r="D130" t="s">
        <v>3901</v>
      </c>
    </row>
    <row r="132" spans="2:4">
      <c r="B132">
        <f>IF(C132&gt;2,2,IF(C132&gt;0,1,0))</f>
        <v>0</v>
      </c>
      <c r="C132">
        <f>SUM(C133:C136)</f>
        <v>0</v>
      </c>
      <c r="D132" t="s">
        <v>3902</v>
      </c>
    </row>
    <row r="134" spans="2:4">
      <c r="D134" t="s">
        <v>3903</v>
      </c>
    </row>
    <row r="135" spans="2:4">
      <c r="D135" t="s">
        <v>3904</v>
      </c>
    </row>
    <row r="136" spans="2:4">
      <c r="D136" t="s">
        <v>3905</v>
      </c>
    </row>
    <row r="138" spans="2:4">
      <c r="C138">
        <f>C140+C146</f>
        <v>0</v>
      </c>
      <c r="D138" t="s">
        <v>3906</v>
      </c>
    </row>
    <row r="140" spans="2:4">
      <c r="B140">
        <f>IF(C140&gt;2,2,IF(C140&gt;0,1,0))</f>
        <v>0</v>
      </c>
      <c r="C140">
        <f>SUM(C141:C144)</f>
        <v>0</v>
      </c>
      <c r="D140" t="s">
        <v>3907</v>
      </c>
    </row>
    <row r="142" spans="2:4">
      <c r="C142">
        <f>IF(AND(Infosäkkollen!C137="x",Infosäkkollen!C145="x",Infosäkkollen!H145&gt;0,Infosäkkollen!C412="x",Infosäkkollen!D412="x",Infosäkkollen!E412="x",Infosäkkollen!D414="x",Infosäkkollen!C418="x",Infosäkkollen!H418&gt;0),1,0)</f>
        <v>0</v>
      </c>
      <c r="D142" t="s">
        <v>3908</v>
      </c>
    </row>
    <row r="143" spans="2:4">
      <c r="D143" t="s">
        <v>3909</v>
      </c>
    </row>
    <row r="144" spans="2:4">
      <c r="C144">
        <f>IF(AND(Infosäkkollen!C137="x",Infosäkkollen!C145="x",Infosäkkollen!H145&gt;0,Infosäkkollen!C412="x",Infosäkkollen!E412="x",Infosäkkollen!C414="x",Infosäkkollen!D414="x",Infosäkkollen!C418="x",Infosäkkollen!H418&gt;0),1,0)</f>
        <v>0</v>
      </c>
      <c r="D144" t="s">
        <v>3910</v>
      </c>
    </row>
    <row r="146" spans="2:4">
      <c r="C146">
        <f>IF(
 AND(
  Infosäkkollen!C137="x",
  Infosäkkollen!C145="x",
  Infosäkkollen!H145&gt;0,
  Infosäkkollen!C335="x",
  Infosäkkollen!C339="x",
  Infosäkkollen!H339=5,
  Infosäkkollen!D414="x",
  Infosäkkollen!C418="x",
  Infosäkkollen!H418&gt;0,
  Infosäkkollen!C512="x",
  Infosäkkollen!C516="x",
  Infosäkkollen!H516&gt;0),
 1,
 0)</f>
        <v>0</v>
      </c>
      <c r="D146" t="s">
        <v>3911</v>
      </c>
    </row>
    <row r="148" spans="2:4">
      <c r="C148">
        <f>C152</f>
        <v>0</v>
      </c>
      <c r="D148" t="s">
        <v>3912</v>
      </c>
    </row>
    <row r="150" spans="2:4">
      <c r="B150">
        <f>IF(C150&gt;1,2,IF(C150&gt;0,1,0))</f>
        <v>0</v>
      </c>
      <c r="C150">
        <f>SUM(C151:C153)</f>
        <v>0</v>
      </c>
      <c r="D150" t="s">
        <v>3913</v>
      </c>
    </row>
    <row r="152" spans="2:4">
      <c r="C152">
        <f>IF(AND(Infosäkkollen!C53="x",Infosäkkollen!C57="x",Infosäkkollen!H57&gt;0,Infosäkkollen!C105="x",Infosäkkollen!C113="x",Infosäkkollen!H113&gt;0,Infosäkkollen!C154="x",Infosäkkollen!C162="x",Infosäkkollen!H162&gt;0,Infosäkkollen!C540="x",Infosäkkollen!C544="x",Infosäkkollen!H544&gt;0),1,0)</f>
        <v>0</v>
      </c>
      <c r="D152" t="s">
        <v>3914</v>
      </c>
    </row>
    <row r="153" spans="2:4">
      <c r="C153">
        <f>IF(AND(Infosäkkollen!C154="x",Infosäkkollen!C162="x",Infosäkkollen!H162&gt;0,Infosäkkollen!C383="x",Infosäkkollen!C387="x",Infosäkkollen!H387&gt;0),1,0)</f>
        <v>0</v>
      </c>
      <c r="D153" t="s">
        <v>3915</v>
      </c>
    </row>
    <row r="155" spans="2:4">
      <c r="C155">
        <f>C157+C165</f>
        <v>0</v>
      </c>
      <c r="D155" t="s">
        <v>139</v>
      </c>
    </row>
    <row r="157" spans="2:4">
      <c r="B157">
        <f>IF(C157&gt;4,2,IF(C157&gt;0,1,0))</f>
        <v>0</v>
      </c>
      <c r="C157">
        <f>SUM(C158:C163)</f>
        <v>0</v>
      </c>
      <c r="D157" t="s">
        <v>3916</v>
      </c>
    </row>
    <row r="159" spans="2:4">
      <c r="C159">
        <f>IF(AND(Infosäkkollen!C218="x",Infosäkkollen!C224="x",Infosäkkollen!H224&gt;0),1,0)</f>
        <v>0</v>
      </c>
      <c r="D159" t="s">
        <v>3917</v>
      </c>
    </row>
    <row r="160" spans="2:4">
      <c r="C160">
        <f>IF(AND(Infosäkkollen!C220="x",Infosäkkollen!C224="x",Infosäkkollen!H224&gt;0),1,0)</f>
        <v>0</v>
      </c>
      <c r="D160" t="s">
        <v>3918</v>
      </c>
    </row>
    <row r="161" spans="2:4">
      <c r="C161">
        <f>IF(AND(Infosäkkollen!C220="x",Infosäkkollen!C224="x",Infosäkkollen!H224&gt;0),1,0)</f>
        <v>0</v>
      </c>
      <c r="D161" t="s">
        <v>3919</v>
      </c>
    </row>
    <row r="162" spans="2:4">
      <c r="C162">
        <f>IF(AND(Infosäkkollen!D220="x",Infosäkkollen!C224="x",Infosäkkollen!H224&gt;0),1,0)</f>
        <v>0</v>
      </c>
      <c r="D162" t="s">
        <v>3920</v>
      </c>
    </row>
    <row r="163" spans="2:4">
      <c r="C163">
        <f>IF(AND(Infosäkkollen!D218="x",Infosäkkollen!C224="x",Infosäkkollen!H224&gt;0),1,0)</f>
        <v>0</v>
      </c>
      <c r="D163" t="s">
        <v>3921</v>
      </c>
    </row>
    <row r="165" spans="2:4">
      <c r="B165">
        <f>IF(C165&gt;2,2,IF(C165&gt;0,1,0))</f>
        <v>0</v>
      </c>
      <c r="C165">
        <f>SUM(C166:C169)</f>
        <v>0</v>
      </c>
      <c r="D165" t="s">
        <v>3922</v>
      </c>
    </row>
    <row r="167" spans="2:4">
      <c r="C167">
        <f>IF(AND(Infosäkkollen!E232="x",Infosäkkollen!C238="x",Infosäkkollen!H238&gt;0),1,0)</f>
        <v>0</v>
      </c>
      <c r="D167" t="s">
        <v>3923</v>
      </c>
    </row>
    <row r="168" spans="2:4">
      <c r="C168">
        <f>IF(AND(Infosäkkollen!C234="x",Infosäkkollen!C238="x",Infosäkkollen!H238&gt;0),1,0)</f>
        <v>0</v>
      </c>
      <c r="D168" t="s">
        <v>3924</v>
      </c>
    </row>
    <row r="169" spans="2:4">
      <c r="C169">
        <f>IF(AND(Infosäkkollen!D234="x",Infosäkkollen!C238="x",Infosäkkollen!H238&gt;0),1,0)</f>
        <v>0</v>
      </c>
      <c r="D169" t="s">
        <v>3925</v>
      </c>
    </row>
    <row r="174" spans="2:4">
      <c r="D174" t="s">
        <v>3926</v>
      </c>
    </row>
    <row r="176" spans="2:4">
      <c r="D176" t="s">
        <v>3927</v>
      </c>
    </row>
    <row r="177" spans="4:4">
      <c r="D177" t="s">
        <v>3928</v>
      </c>
    </row>
    <row r="178" spans="4:4">
      <c r="D178" t="s">
        <v>3929</v>
      </c>
    </row>
    <row r="179" spans="4:4">
      <c r="D179" t="s">
        <v>3930</v>
      </c>
    </row>
    <row r="181" spans="4:4">
      <c r="D181" t="s">
        <v>3931</v>
      </c>
    </row>
    <row r="182" spans="4:4">
      <c r="D182" t="str">
        <f>IF(
 AND(D231=0,D237&gt;0,D234+D237&gt;=Infosäkkollen!M2),
 D177,
 IF(
  AND(D231=0,D237&gt;0,D234+D237&lt;Infosäkkollen!M2),
  D178,
  D179))</f>
        <v>Om organisationen bibehåller de eller motsvarande resultat som den fick vid den här mätningen så kommer organisationen att hamna på samma resultat och samma nivå, vid nästa mätning.</v>
      </c>
    </row>
    <row r="184" spans="4:4">
      <c r="D184" t="s">
        <v>3932</v>
      </c>
    </row>
    <row r="185" spans="4:4">
      <c r="D185" t="str">
        <f>"Under den senaste tvåårsperioden har organisationen haft 0 arbetssätt på plats, av de 7 arbetssätt som modellen testar för."</f>
        <v>Under den senaste tvåårsperioden har organisationen haft 0 arbetssätt på plats, av de 7 arbetssätt som modellen testar för.</v>
      </c>
    </row>
    <row r="186" spans="4:4">
      <c r="D186" t="str">
        <f>"Under den senaste tvåårsperioden har organisationen haft "&amp; D213 &amp;" arbetssätt på plats, av de 7 arbetssätt som modellen testar för. "&amp; D216 &amp;" av de arbetssätt som organisationen har haft på plats har inte (1) varit beslutade eller på annat sätt medvetet valda av organisationen, "&amp;"(2) omfattat en fördelning av roller och ansvar, (3) innehållit en organisationsgemensam modell, (4) varit beskrivna i stöd och vägledning för medarbetarna och inte (5) följts upp och utvärderats minst en gång. "&amp; "Då de här arbetssätten redan finns inom organisationen så torde det finnas goda förutsättningar att med en relativt begränsad arbetsinsats avancera i modellen genom att färdigställa (1)-(5) för dem."</f>
        <v>Under den senaste tvåårsperioden har organisationen haft 0 arbetssätt på plats, av de 7 arbetssätt som modellen testar för. 0 av de arbetssätt som organisationen har haft på plats har inte (1) varit beslutade eller på annat sätt medvetet valda av organisationen, (2) omfattat en fördelning av roller och ansvar, (3) innehållit en organisationsgemensam modell, (4) varit beskrivna i stöd och vägledning för medarbetarna och inte (5) följts upp och utvärderats minst en gång. Då de här arbetssätten redan finns inom organisationen så torde det finnas goda förutsättningar att med en relativt begränsad arbetsinsats avancera i modellen genom att färdigställa (1)-(5) för dem.</v>
      </c>
    </row>
    <row r="187" spans="4:4">
      <c r="D187" t="str">
        <f>"Under den senaste tvåårsperioden har organisationen haft "&amp; D213 &amp;" arbetssätt på plats, av de 7 arbetssätt som modellen testar för."&amp;" Ett av de arbetssätt som organisationen har haft på plats har inte (1) varit beslutat eller på annat sätt medvetet valt av organisationen, "&amp;"(2) omfattat en fördelning av roller och ansvar, (3) innehållit en organisationsgemensam modell, (4) varit beskriven i stöd och vägledning för medarbetarna och inte (5) följts upp och utvärderats minst en gång. "&amp; "Då det arbetssättet redan finns inom organisationen så torde det finnas goda förutsättningar att med en relativt begränsad arbetsinsats avancera i modellen genom att färdigställa (1)-(5) för det."</f>
        <v>Under den senaste tvåårsperioden har organisationen haft 0 arbetssätt på plats, av de 7 arbetssätt som modellen testar för. Ett av de arbetssätt som organisationen har haft på plats har inte (1) varit beslutat eller på annat sätt medvetet valt av organisationen, (2) omfattat en fördelning av roller och ansvar, (3) innehållit en organisationsgemensam modell, (4) varit beskriven i stöd och vägledning för medarbetarna och inte (5) följts upp och utvärderats minst en gång. Då det arbetssättet redan finns inom organisationen så torde det finnas goda förutsättningar att med en relativt begränsad arbetsinsats avancera i modellen genom att färdigställa (1)-(5) för det.</v>
      </c>
    </row>
    <row r="188" spans="4:4">
      <c r="D188" t="str">
        <f>"Under den senaste tvåårsperioden har organisationen haft 7 arbetssätt på plats, av de 7 arbetssätt som modellen testar för."&amp;" Organisationen har uppfyllt något eller några av de poänggivande villkoren i frågorna inom nivå 1 för vart och ett av de arbetssätten,"&amp;" men det finns fortfarande behov av att uppfylla ytterligare något eller några villkor för att kunna avancera vidare i modellen."&amp;" Organisationens samlade resultat talar dock för att det torde vara relativt enkelt att lösa, samtidigt som organisationen bibehåller de resultat som redan har uppnåtts."</f>
        <v>Under den senaste tvåårsperioden har organisationen haft 7 arbetssätt på plats, av de 7 arbetssätt som modellen testar för. Organisationen har uppfyllt något eller några av de poänggivande villkoren i frågorna inom nivå 1 för vart och ett av de arbetssätten, men det finns fortfarande behov av att uppfylla ytterligare något eller några villkor för att kunna avancera vidare i modellen. Organisationens samlade resultat talar dock för att det torde vara relativt enkelt att lösa, samtidigt som organisationen bibehåller de resultat som redan har uppnåtts.</v>
      </c>
    </row>
    <row r="189" spans="4:4">
      <c r="D189" t="str">
        <f>"Under den senaste tvåårsperioden har organisationen haft 7 arbetssätt på plats, av de 7 arbetssätt som modellen testar för."&amp;" Organisationen har uppfyllt alla de poänggivande villkoren inom nivå 1 för vart och ett av de arbetssätten och bör nu koncentrera sig på att bibehålla resultaten framöver, och utveckla andra aspekter inom modellen."&amp;" Om organisationen tillämpar arbetssätten på ett ändamålsenligt sätt, samtidigt som organisationen säkerställer andra aspekter i modellen "&amp;"(såsom ledningens engagemang i frågorna), så finns goda förutsättningar att nå de högre nivåerna i modellen vid en ny mätning om två år."</f>
        <v>Under den senaste tvåårsperioden har organisationen haft 7 arbetssätt på plats, av de 7 arbetssätt som modellen testar för. Organisationen har uppfyllt alla de poänggivande villkoren inom nivå 1 för vart och ett av de arbetssätten och bör nu koncentrera sig på att bibehålla resultaten framöver, och utveckla andra aspekter inom modellen. Om organisationen tillämpar arbetssätten på ett ändamålsenligt sätt, samtidigt som organisationen säkerställer andra aspekter i modellen (såsom ledningens engagemang i frågorna), så finns goda förutsättningar att nå de högre nivåerna i modellen vid en ny mätning om två år.</v>
      </c>
    </row>
    <row r="190" spans="4:4">
      <c r="D190" t="s">
        <v>3933</v>
      </c>
    </row>
    <row r="192" spans="4:4">
      <c r="D192" t="s">
        <v>3931</v>
      </c>
    </row>
    <row r="193" spans="4:4">
      <c r="D193" t="str">
        <f>IF(
 D213=0,
 D185,
 IF(
  D213&lt;6,
  D186,
  IF(
   D213=6,
   D187,
   IF(
    AND(D213=7,D225&lt;35),
    D188,
    IF(
     AND(D213=7,D225=35,D228&lt;60),
     D189,
     D190)))))</f>
        <v>Under den senaste tvåårsperioden har organisationen haft 0 arbetssätt på plats, av de 7 arbetssätt som modellen testar för.</v>
      </c>
    </row>
    <row r="195" spans="4:4">
      <c r="D195" t="s">
        <v>3934</v>
      </c>
    </row>
    <row r="196" spans="4:4">
      <c r="D196" t="str">
        <f>"Av de "&amp; D219 &amp;" arbetssätt som organisationen har saknat den senaste tvåårsperioden har 0 varit under utveckling."&amp;" Organisationen har inte heller haft några arbetssätt på plats under delar av den tiden."&amp;" Om organisationen sätter utvecklingen av arbetssätt i fokus så kommer den ha goda förutsättningar att avancera i modellen i framtiden."</f>
        <v>Av de 7 arbetssätt som organisationen har saknat den senaste tvåårsperioden har 0 varit under utveckling. Organisationen har inte heller haft några arbetssätt på plats under delar av den tiden. Om organisationen sätter utvecklingen av arbetssätt i fokus så kommer den ha goda förutsättningar att avancera i modellen i framtiden.</v>
      </c>
    </row>
    <row r="197" spans="4:4">
      <c r="D197" t="str">
        <f>"Av de "&amp; D219 &amp;" arbetssätt som organisationen har saknat den senaste tvåårsperioden har "&amp; D222 &amp;" varit under utveckling. Om utvecklingen fortgår i enlighet med hur ni har svarat så kommer de arbetssätten förmodligen ha funnits på plats under två år eller längre när ni mäter igen, två år från nu."</f>
        <v>Av de 7 arbetssätt som organisationen har saknat den senaste tvåårsperioden har 0 varit under utveckling. Om utvecklingen fortgår i enlighet med hur ni har svarat så kommer de arbetssätten förmodligen ha funnits på plats under två år eller längre när ni mäter igen, två år från nu.</v>
      </c>
    </row>
    <row r="199" spans="4:4">
      <c r="D199" t="s">
        <v>3931</v>
      </c>
    </row>
    <row r="200" spans="4:4">
      <c r="D200" t="str">
        <f>IF(D222=0,D196,D197)</f>
        <v>Av de 7 arbetssätt som organisationen har saknat den senaste tvåårsperioden har 0 varit under utveckling. Organisationen har inte heller haft några arbetssätt på plats under delar av den tiden. Om organisationen sätter utvecklingen av arbetssätt i fokus så kommer den ha goda förutsättningar att avancera i modellen i framtiden.</v>
      </c>
    </row>
    <row r="202" spans="4:4">
      <c r="D202" t="s">
        <v>3935</v>
      </c>
    </row>
    <row r="203" spans="4:4">
      <c r="D203" t="s">
        <v>3936</v>
      </c>
    </row>
    <row r="204" spans="4:4">
      <c r="D204" t="s">
        <v>3937</v>
      </c>
    </row>
    <row r="205" spans="4:4">
      <c r="D205" t="s">
        <v>3938</v>
      </c>
    </row>
    <row r="207" spans="4:4">
      <c r="D207" t="s">
        <v>3939</v>
      </c>
    </row>
    <row r="208" spans="4:4">
      <c r="D208" t="str">
        <f xml:space="preserve">
IF(
 AND(ISNUMBER(Infosäkkollen!E45),Infosäkkollen!E45=0,Infosäkkollen!C41="x",ISNUMBER(Infosäkkollen!E97),Infosäkkollen!E97=0,Infosäkkollen!C93="x"),
 D205,
 IF(
  AND(ISNUMBER(Infosäkkollen!E45),Infosäkkollen!E45=0,Infosäkkollen!C41="x"),
  D203,
  IF(
   AND(ISNUMBER(Infosäkkollen!E97),Infosäkkollen!E97=0,Infosäkkollen!C93="x"),
   D204,
   "SPECIALFALL ATT UTVECKLA VIDARE.")))</f>
        <v>SPECIALFALL ATT UTVECKLA VIDARE.</v>
      </c>
    </row>
    <row r="210" spans="4:4">
      <c r="D210" t="s">
        <v>3940</v>
      </c>
    </row>
    <row r="212" spans="4:4">
      <c r="D212" t="s">
        <v>3941</v>
      </c>
    </row>
    <row r="213" spans="4:4">
      <c r="D213">
        <f xml:space="preserve">
IF(AND(ISNUMBER(Infosäkkollen!E113),OR(Infosäkkollen!E113&gt;0,Infosäkkollen!E107="x")),1,0)+
IF(AND(ISNUMBER(Infosäkkollen!E129),OR(Infosäkkollen!E129&gt;0,Infosäkkollen!E123="x")),1,0)+
IF(AND(ISNUMBER(Infosäkkollen!E145),OR(Infosäkkollen!E145&gt;0,Infosäkkollen!E139="x")),1,0)+
IF(AND(ISNUMBER(Infosäkkollen!E162),OR(Infosäkkollen!E162&gt;0,Infosäkkollen!E156="x")),1,0)+
IF(AND(ISNUMBER(Infosäkkollen!E178),OR(Infosäkkollen!E178&gt;0,Infosäkkollen!E172="x")),1,0)+
IF(AND(ISNUMBER(Infosäkkollen!E194),OR(Infosäkkollen!E194&gt;0,Infosäkkollen!E188="x")),1,0)+
IF(AND(ISNUMBER(Infosäkkollen!E210),OR(Infosäkkollen!E210&gt;0,Infosäkkollen!E204="x")),1,0)</f>
        <v>0</v>
      </c>
    </row>
    <row r="215" spans="4:4">
      <c r="D215" t="s">
        <v>3942</v>
      </c>
    </row>
    <row r="216" spans="4:4">
      <c r="D216">
        <f xml:space="preserve">
IF(AND(ISNUMBER(Infosäkkollen!E113),Infosäkkollen!E113=0,Infosäkkollen!E107="x"),1,0)+
IF(AND(ISNUMBER(Infosäkkollen!E129),Infosäkkollen!E129=0,Infosäkkollen!E123="x"),1,0)+
IF(AND(ISNUMBER(Infosäkkollen!E145),Infosäkkollen!E145=0,Infosäkkollen!E139="x"),1,0)+
IF(AND(ISNUMBER(Infosäkkollen!E162),Infosäkkollen!E162=0,Infosäkkollen!E156="x"),1,0)+
IF(AND(ISNUMBER(Infosäkkollen!E178),Infosäkkollen!E178=0,Infosäkkollen!E172="x"),1,0)+
IF(AND(ISNUMBER(Infosäkkollen!E194),Infosäkkollen!E194=0,Infosäkkollen!E188="x"),1,0)+
IF(AND(ISNUMBER(Infosäkkollen!E210),Infosäkkollen!E210=0,Infosäkkollen!E204="x"),1,0)</f>
        <v>0</v>
      </c>
    </row>
    <row r="218" spans="4:4">
      <c r="D218" t="s">
        <v>3943</v>
      </c>
    </row>
    <row r="219" spans="4:4">
      <c r="D219">
        <f>7-D213</f>
        <v>7</v>
      </c>
    </row>
    <row r="221" spans="4:4">
      <c r="D221" t="s">
        <v>3944</v>
      </c>
    </row>
    <row r="222" spans="4:4">
      <c r="D222">
        <f xml:space="preserve">
IF(AND(ISNUMBER(Infosäkkollen!E113),Infosäkkollen!E113=0,Infosäkkollen!C109="x"),1,0)+
IF(AND(ISNUMBER(Infosäkkollen!E129),Infosäkkollen!E129=0,Infosäkkollen!C125="x"),1,0)+
IF(AND(ISNUMBER(Infosäkkollen!E145),Infosäkkollen!E145=0,Infosäkkollen!C141="x"),1,0)+
IF(AND(ISNUMBER(Infosäkkollen!E162),Infosäkkollen!E162=0,Infosäkkollen!C158="x"),1,0)+
IF(AND(ISNUMBER(Infosäkkollen!E178),Infosäkkollen!E178=0,Infosäkkollen!C174="x"),1,0)+
IF(AND(ISNUMBER(Infosäkkollen!E194),Infosäkkollen!E194=0,Infosäkkollen!C190="x"),1,0)+
IF(AND(ISNUMBER(Infosäkkollen!E210),Infosäkkollen!E210=0,Infosäkkollen!C206="x"),1,0)</f>
        <v>0</v>
      </c>
    </row>
    <row r="224" spans="4:4">
      <c r="D224" t="s">
        <v>3945</v>
      </c>
    </row>
    <row r="225" spans="4:4">
      <c r="D225">
        <f>SUM(Infosäkkollen!H113:H210)</f>
        <v>0</v>
      </c>
    </row>
    <row r="227" spans="4:4">
      <c r="D227" t="s">
        <v>3946</v>
      </c>
    </row>
    <row r="228" spans="4:4">
      <c r="D228">
        <f>Infosäkkollen!H254+Infosäkkollen!H290+Infosäkkollen!H303+Infosäkkollen!H315+Infosäkkollen!H399+Infosäkkollen!H418+SUM(Infosäkkollen!H460:'Infosäkkollen'!H530)</f>
        <v>0</v>
      </c>
    </row>
    <row r="230" spans="4:4">
      <c r="D230" t="s">
        <v>3947</v>
      </c>
    </row>
    <row r="231" spans="4:4">
      <c r="D231">
        <f>Infosäkkollen!E2</f>
        <v>0</v>
      </c>
    </row>
    <row r="233" spans="4:4">
      <c r="D233" t="s">
        <v>3948</v>
      </c>
    </row>
    <row r="234" spans="4:4">
      <c r="D234">
        <f>Infosäkkollen!C2</f>
        <v>0</v>
      </c>
    </row>
    <row r="236" spans="4:4">
      <c r="D236" t="s">
        <v>3949</v>
      </c>
    </row>
    <row r="237" spans="4:4">
      <c r="D237">
        <f xml:space="preserve">
IF(AND(ISNUMBER(Infosäkkollen!E113),Infosäkkollen!E113=0,Infosäkkollen!C109="x"),1,0)+
IF(AND(ISNUMBER(Infosäkkollen!E129),Infosäkkollen!E129=0,Infosäkkollen!C125="x"),1,0)+
IF(AND(ISNUMBER(Infosäkkollen!E145),Infosäkkollen!E145=0,Infosäkkollen!C141="x"),1,0)+
IF(AND(ISNUMBER(Infosäkkollen!E162),Infosäkkollen!E162=0,Infosäkkollen!C158="x"),1,0)+
IF(AND(ISNUMBER(Infosäkkollen!E178),Infosäkkollen!E178=0,Infosäkkollen!C174="x"),1,0)+
IF(AND(ISNUMBER(Infosäkkollen!E194),Infosäkkollen!E194=0,Infosäkkollen!C190="x"),1,0)+
IF(AND(ISNUMBER(Infosäkkollen!E210),Infosäkkollen!E210=0,Infosäkkollen!C206="x"),1,0)+
IF(AND(ISNUMBER(Infosäkkollen!E45),Infosäkkollen!E45=0,Infosäkkollen!C41="x"),1,0)+
IF(AND(ISNUMBER(Infosäkkollen!E97),Infosäkkollen!E97=0,Infosäkkollen!C93="x"),1,0)</f>
        <v>0</v>
      </c>
    </row>
    <row r="239" spans="4:4">
      <c r="D239" t="str">
        <f>Återkoppling!B62</f>
        <v>Detaljerade resultat per arbetsområde</v>
      </c>
    </row>
    <row r="241" spans="4:4">
      <c r="D241" t="s">
        <v>3950</v>
      </c>
    </row>
    <row r="243" spans="4:4">
      <c r="D243" t="s">
        <v>3951</v>
      </c>
    </row>
    <row r="244" spans="4:4">
      <c r="D244" t="s">
        <v>3952</v>
      </c>
    </row>
    <row r="246" spans="4:4">
      <c r="D246" t="s">
        <v>3953</v>
      </c>
    </row>
    <row r="247" spans="4:4">
      <c r="D247" t="s">
        <v>3954</v>
      </c>
    </row>
    <row r="249" spans="4:4">
      <c r="D249" t="s">
        <v>3955</v>
      </c>
    </row>
    <row r="250" spans="4:4">
      <c r="D250" t="s">
        <v>3956</v>
      </c>
    </row>
    <row r="252" spans="4:4">
      <c r="D252" t="s">
        <v>3957</v>
      </c>
    </row>
    <row r="253" spans="4:4">
      <c r="D253" t="s">
        <v>3958</v>
      </c>
    </row>
    <row r="255" spans="4:4">
      <c r="D255" t="str">
        <f>Översikt!G226</f>
        <v>Analys och hantering av informationssäkerhetsrisker</v>
      </c>
    </row>
    <row r="256" spans="4:4">
      <c r="D256" t="s">
        <v>3959</v>
      </c>
    </row>
    <row r="258" spans="4:4">
      <c r="D258" t="str">
        <f>Översikt!G231</f>
        <v>Incident- och kontinuitetshantering</v>
      </c>
    </row>
    <row r="259" spans="4:4">
      <c r="D259" t="s">
        <v>3960</v>
      </c>
    </row>
    <row r="261" spans="4:4">
      <c r="D261" t="str">
        <f>Översikt!G236</f>
        <v>Informationsklassning</v>
      </c>
    </row>
    <row r="262" spans="4:4">
      <c r="D262" t="s">
        <v>3961</v>
      </c>
    </row>
    <row r="264" spans="4:4">
      <c r="D264" t="str">
        <f>Översikt!G241</f>
        <v>Inventering, undersökningar och omvärldsbevakning</v>
      </c>
    </row>
    <row r="265" spans="4:4">
      <c r="D265" t="s">
        <v>3962</v>
      </c>
    </row>
    <row r="267" spans="4:4">
      <c r="D267" t="str">
        <f>Översikt!G246</f>
        <v>Ledningens styrning och kontroll</v>
      </c>
    </row>
    <row r="268" spans="4:4">
      <c r="D268" t="s">
        <v>3963</v>
      </c>
    </row>
    <row r="270" spans="4:4">
      <c r="D270" t="str">
        <f>Översikt!G251</f>
        <v>Medarbetarnas kunskaper och utbildningsverksamhet</v>
      </c>
    </row>
    <row r="271" spans="4:4">
      <c r="D271" t="s">
        <v>3964</v>
      </c>
    </row>
    <row r="273" spans="4:4">
      <c r="D273" t="str">
        <f>Översikt!G256</f>
        <v>Säkerhetsåtgärder och förbättringsarbete</v>
      </c>
    </row>
    <row r="274" spans="4:4">
      <c r="D274" t="s">
        <v>3965</v>
      </c>
    </row>
    <row r="276" spans="4:4">
      <c r="D276" t="str">
        <f>Översikt!G261</f>
        <v>Uppföljning och utvärdering</v>
      </c>
    </row>
    <row r="277" spans="4:4">
      <c r="D277" t="s">
        <v>3966</v>
      </c>
    </row>
    <row r="279" spans="4:4">
      <c r="D279" t="str">
        <f>Översikt!G266</f>
        <v>Upphandling</v>
      </c>
    </row>
    <row r="280" spans="4:4">
      <c r="D280" t="s">
        <v>3967</v>
      </c>
    </row>
    <row r="282" spans="4:4">
      <c r="D282" t="str">
        <f>Översikt!G271</f>
        <v>Upprättande och utveckling av säkerhetskultur</v>
      </c>
    </row>
    <row r="283" spans="4:4">
      <c r="D283" t="s">
        <v>3968</v>
      </c>
    </row>
    <row r="300" spans="4:15" ht="60">
      <c r="D300" s="312" t="s">
        <v>1096</v>
      </c>
      <c r="E300" s="312" t="s">
        <v>1097</v>
      </c>
      <c r="F300" s="312" t="s">
        <v>1098</v>
      </c>
      <c r="G300" s="312" t="s">
        <v>1099</v>
      </c>
      <c r="H300" s="312" t="s">
        <v>1100</v>
      </c>
      <c r="I300" s="312" t="s">
        <v>1101</v>
      </c>
      <c r="J300" s="312" t="s">
        <v>1102</v>
      </c>
      <c r="K300" s="1074" t="s">
        <v>1103</v>
      </c>
      <c r="L300" s="1075"/>
      <c r="M300" s="312" t="s">
        <v>1104</v>
      </c>
      <c r="N300" s="312" t="s">
        <v>1105</v>
      </c>
      <c r="O300" s="312" t="s">
        <v>1106</v>
      </c>
    </row>
    <row r="301" spans="4:15" ht="276.89999999999998">
      <c r="D301" s="313" t="s">
        <v>1107</v>
      </c>
      <c r="E301" s="313" t="s">
        <v>1108</v>
      </c>
      <c r="F301" s="313" t="s">
        <v>1109</v>
      </c>
      <c r="G301" s="313" t="s">
        <v>1110</v>
      </c>
      <c r="H301" s="313" t="s">
        <v>1111</v>
      </c>
      <c r="I301" s="313" t="s">
        <v>1112</v>
      </c>
      <c r="J301" s="313" t="s">
        <v>1113</v>
      </c>
      <c r="K301" s="1076" t="s">
        <v>1118</v>
      </c>
      <c r="L301" s="1077"/>
      <c r="M301" s="313" t="s">
        <v>1115</v>
      </c>
      <c r="N301" s="313" t="s">
        <v>1116</v>
      </c>
      <c r="O301" s="313" t="s">
        <v>1117</v>
      </c>
    </row>
    <row r="302" spans="4:15" ht="30">
      <c r="D302" s="314" t="s">
        <v>1119</v>
      </c>
      <c r="E302" s="314" t="s">
        <v>1119</v>
      </c>
      <c r="F302" s="314" t="s">
        <v>1119</v>
      </c>
      <c r="G302" s="314" t="s">
        <v>1119</v>
      </c>
      <c r="H302" s="314" t="s">
        <v>1119</v>
      </c>
      <c r="I302" s="314" t="s">
        <v>1120</v>
      </c>
      <c r="J302" s="314" t="s">
        <v>1121</v>
      </c>
      <c r="K302" s="1078" t="s">
        <v>1120</v>
      </c>
      <c r="L302" s="1079"/>
      <c r="M302" s="314" t="s">
        <v>1121</v>
      </c>
      <c r="N302" s="314" t="s">
        <v>1121</v>
      </c>
      <c r="O302" s="314" t="s">
        <v>1119</v>
      </c>
    </row>
    <row r="303" spans="4:15" ht="102">
      <c r="D303" s="1080" t="s">
        <v>1122</v>
      </c>
      <c r="E303" s="1080" t="s">
        <v>1122</v>
      </c>
      <c r="F303" s="1080" t="s">
        <v>1122</v>
      </c>
      <c r="G303" s="1080" t="s">
        <v>1122</v>
      </c>
      <c r="H303" s="1080" t="s">
        <v>1122</v>
      </c>
      <c r="I303" s="315" t="s">
        <v>1123</v>
      </c>
      <c r="J303" s="315" t="s">
        <v>1124</v>
      </c>
      <c r="K303" s="316" t="s">
        <v>1125</v>
      </c>
      <c r="L303" s="316" t="s">
        <v>1126</v>
      </c>
      <c r="M303" s="315" t="s">
        <v>1127</v>
      </c>
      <c r="N303" s="315" t="s">
        <v>1128</v>
      </c>
      <c r="O303" s="563" t="s">
        <v>1122</v>
      </c>
    </row>
    <row r="304" spans="4:15" ht="131.15">
      <c r="D304" s="1081"/>
      <c r="E304" s="1081"/>
      <c r="F304" s="1081"/>
      <c r="G304" s="1081"/>
      <c r="H304" s="1081"/>
      <c r="I304" s="315" t="s">
        <v>1129</v>
      </c>
      <c r="J304" s="315" t="s">
        <v>1130</v>
      </c>
      <c r="K304" s="317">
        <v>2025</v>
      </c>
      <c r="L304" s="318" t="s">
        <v>1131</v>
      </c>
      <c r="M304" s="315" t="s">
        <v>1132</v>
      </c>
      <c r="N304" s="315" t="s">
        <v>1133</v>
      </c>
      <c r="O304" s="564"/>
    </row>
    <row r="305" spans="4:15" ht="145.75">
      <c r="D305" s="1081"/>
      <c r="E305" s="1081"/>
      <c r="F305" s="1081"/>
      <c r="G305" s="1081"/>
      <c r="H305" s="1081"/>
      <c r="I305" s="315" t="s">
        <v>1134</v>
      </c>
      <c r="J305" s="560" t="s">
        <v>1122</v>
      </c>
      <c r="K305" s="317">
        <v>2026</v>
      </c>
      <c r="L305" s="318" t="s">
        <v>1135</v>
      </c>
      <c r="M305" s="315" t="s">
        <v>1136</v>
      </c>
      <c r="N305" s="315" t="s">
        <v>1137</v>
      </c>
      <c r="O305" s="564"/>
    </row>
    <row r="306" spans="4:15" ht="145.75">
      <c r="D306" s="1081"/>
      <c r="E306" s="1081"/>
      <c r="F306" s="1081"/>
      <c r="G306" s="1081"/>
      <c r="H306" s="1081"/>
      <c r="I306" s="315" t="s">
        <v>1138</v>
      </c>
      <c r="J306" s="561"/>
      <c r="K306" s="317">
        <v>2027</v>
      </c>
      <c r="L306" s="318" t="s">
        <v>1139</v>
      </c>
      <c r="M306" s="315" t="s">
        <v>1140</v>
      </c>
      <c r="N306" s="315" t="s">
        <v>1141</v>
      </c>
      <c r="O306" s="564"/>
    </row>
    <row r="307" spans="4:15" ht="102">
      <c r="D307" s="1081"/>
      <c r="E307" s="1081"/>
      <c r="F307" s="1081"/>
      <c r="G307" s="1081"/>
      <c r="H307" s="1081"/>
      <c r="I307" s="315" t="s">
        <v>1142</v>
      </c>
      <c r="J307" s="561"/>
      <c r="K307" s="317">
        <v>2028</v>
      </c>
      <c r="L307" s="318" t="s">
        <v>1143</v>
      </c>
      <c r="M307" s="315" t="s">
        <v>1144</v>
      </c>
      <c r="N307" s="563" t="s">
        <v>1122</v>
      </c>
      <c r="O307" s="564"/>
    </row>
    <row r="308" spans="4:15" ht="15">
      <c r="D308" s="1081"/>
      <c r="E308" s="1081"/>
      <c r="F308" s="1081"/>
      <c r="G308" s="1081"/>
      <c r="H308" s="1081"/>
      <c r="I308" s="557" t="s">
        <v>1122</v>
      </c>
      <c r="J308" s="561"/>
      <c r="K308" s="317">
        <v>2029</v>
      </c>
      <c r="L308" s="318" t="s">
        <v>1145</v>
      </c>
      <c r="M308" s="557" t="s">
        <v>1122</v>
      </c>
      <c r="N308" s="564"/>
      <c r="O308" s="564"/>
    </row>
    <row r="309" spans="4:15" ht="15">
      <c r="D309" s="1081"/>
      <c r="E309" s="1081"/>
      <c r="F309" s="1081"/>
      <c r="G309" s="1081"/>
      <c r="H309" s="1081"/>
      <c r="I309" s="558"/>
      <c r="J309" s="561"/>
      <c r="K309" s="317">
        <v>2030</v>
      </c>
      <c r="L309" s="318" t="s">
        <v>1146</v>
      </c>
      <c r="M309" s="558"/>
      <c r="N309" s="564"/>
      <c r="O309" s="564"/>
    </row>
    <row r="310" spans="4:15" ht="15">
      <c r="D310" s="1081"/>
      <c r="E310" s="1081"/>
      <c r="F310" s="1081"/>
      <c r="G310" s="1081"/>
      <c r="H310" s="1081"/>
      <c r="I310" s="558"/>
      <c r="J310" s="561"/>
      <c r="K310" s="317">
        <v>2031</v>
      </c>
      <c r="L310" s="318" t="s">
        <v>1147</v>
      </c>
      <c r="M310" s="558"/>
      <c r="N310" s="564"/>
      <c r="O310" s="564"/>
    </row>
    <row r="311" spans="4:15" ht="15">
      <c r="D311" s="1081"/>
      <c r="E311" s="1081"/>
      <c r="F311" s="1081"/>
      <c r="G311" s="1081"/>
      <c r="H311" s="1081"/>
      <c r="I311" s="558"/>
      <c r="J311" s="561"/>
      <c r="K311" s="317">
        <v>2032</v>
      </c>
      <c r="L311" s="318" t="s">
        <v>1148</v>
      </c>
      <c r="M311" s="558"/>
      <c r="N311" s="564"/>
      <c r="O311" s="564"/>
    </row>
    <row r="312" spans="4:15" ht="15">
      <c r="D312" s="1081"/>
      <c r="E312" s="1081"/>
      <c r="F312" s="1081"/>
      <c r="G312" s="1081"/>
      <c r="H312" s="1081"/>
      <c r="I312" s="558"/>
      <c r="J312" s="561"/>
      <c r="K312" s="317">
        <v>2033</v>
      </c>
      <c r="L312" s="318" t="s">
        <v>1149</v>
      </c>
      <c r="M312" s="558"/>
      <c r="N312" s="564"/>
      <c r="O312" s="564"/>
    </row>
    <row r="313" spans="4:15" ht="15">
      <c r="D313" s="1081"/>
      <c r="E313" s="1081"/>
      <c r="F313" s="1081"/>
      <c r="G313" s="1081"/>
      <c r="H313" s="1081"/>
      <c r="I313" s="558"/>
      <c r="J313" s="561"/>
      <c r="K313" s="317">
        <v>2034</v>
      </c>
      <c r="L313" s="318" t="s">
        <v>1150</v>
      </c>
      <c r="M313" s="558"/>
      <c r="N313" s="564"/>
      <c r="O313" s="564"/>
    </row>
    <row r="314" spans="4:15" ht="15">
      <c r="D314" s="1081"/>
      <c r="E314" s="1081"/>
      <c r="F314" s="1081"/>
      <c r="G314" s="1081"/>
      <c r="H314" s="1081"/>
      <c r="I314" s="558"/>
      <c r="J314" s="561"/>
      <c r="K314" s="317">
        <v>2035</v>
      </c>
      <c r="L314" s="318" t="s">
        <v>1151</v>
      </c>
      <c r="M314" s="558"/>
      <c r="N314" s="564"/>
      <c r="O314" s="564"/>
    </row>
    <row r="315" spans="4:15" ht="15">
      <c r="D315" s="1082"/>
      <c r="E315" s="1082"/>
      <c r="F315" s="1082"/>
      <c r="G315" s="1082"/>
      <c r="H315" s="1082"/>
      <c r="I315" s="559"/>
      <c r="J315" s="562"/>
      <c r="K315" s="317">
        <v>2036</v>
      </c>
      <c r="L315" s="318" t="s">
        <v>1152</v>
      </c>
      <c r="M315" s="559"/>
      <c r="N315" s="565"/>
      <c r="O315" s="565"/>
    </row>
    <row r="316" spans="4:15">
      <c r="D316" s="319"/>
      <c r="E316" s="319"/>
      <c r="F316" s="319"/>
      <c r="G316" s="319"/>
      <c r="H316" s="319"/>
      <c r="I316" s="319"/>
      <c r="J316" s="320"/>
      <c r="K316" s="319"/>
      <c r="L316" s="319"/>
      <c r="M316" s="321"/>
      <c r="N316" s="322"/>
      <c r="O316" s="322"/>
    </row>
    <row r="317" spans="4:15">
      <c r="D317" s="323"/>
      <c r="E317" s="323"/>
      <c r="F317" s="323"/>
      <c r="G317" s="323"/>
      <c r="H317" s="323"/>
      <c r="I317" s="324"/>
      <c r="J317" s="323"/>
      <c r="K317" s="323"/>
      <c r="L317" s="323"/>
      <c r="M317" s="322"/>
      <c r="N317" s="321"/>
      <c r="O317" s="321"/>
    </row>
    <row r="318" spans="4:15">
      <c r="D318" s="1"/>
      <c r="E318" s="323"/>
      <c r="F318" s="323"/>
      <c r="G318" s="323"/>
      <c r="H318" s="323"/>
      <c r="I318" s="324"/>
      <c r="J318" s="323"/>
      <c r="K318" s="323"/>
      <c r="L318" s="323"/>
      <c r="M318" s="321"/>
      <c r="N318" s="321"/>
      <c r="O318" s="321"/>
    </row>
    <row r="319" spans="4:15">
      <c r="D319" s="323"/>
      <c r="E319" s="323"/>
      <c r="F319" s="323"/>
      <c r="G319" s="323"/>
      <c r="H319" s="323"/>
      <c r="I319" s="324"/>
      <c r="J319" s="323"/>
      <c r="K319" s="323"/>
      <c r="L319" s="323"/>
      <c r="M319" s="321"/>
      <c r="N319" s="321"/>
      <c r="O319" s="321"/>
    </row>
    <row r="320" spans="4:15">
      <c r="D320" s="323"/>
      <c r="E320" s="323"/>
      <c r="F320" s="323"/>
      <c r="G320" s="323"/>
      <c r="H320" s="323"/>
      <c r="I320" s="324"/>
      <c r="J320" s="323"/>
      <c r="K320" s="323"/>
      <c r="L320" s="323"/>
      <c r="M320" s="321"/>
      <c r="N320" s="321"/>
      <c r="O320" s="321"/>
    </row>
    <row r="321" spans="4:15">
      <c r="D321" s="323"/>
      <c r="E321" s="323"/>
      <c r="F321" s="323"/>
      <c r="G321" s="323"/>
      <c r="H321" s="323"/>
      <c r="I321" s="324"/>
      <c r="J321" s="323"/>
      <c r="K321" s="323"/>
      <c r="L321" s="323"/>
      <c r="M321" s="321"/>
      <c r="N321" s="321"/>
      <c r="O321" s="321"/>
    </row>
    <row r="322" spans="4:15">
      <c r="D322" s="323"/>
      <c r="E322" s="323"/>
      <c r="F322" s="323"/>
      <c r="G322" s="323"/>
      <c r="H322" s="323"/>
      <c r="I322" s="324"/>
      <c r="J322" s="323"/>
      <c r="K322" s="323"/>
      <c r="L322" s="323"/>
      <c r="M322" s="321"/>
      <c r="N322" s="321"/>
      <c r="O322" s="321"/>
    </row>
    <row r="323" spans="4:15">
      <c r="D323" s="323"/>
      <c r="E323" s="323"/>
      <c r="F323" s="323"/>
      <c r="G323" s="323"/>
      <c r="H323" s="323"/>
      <c r="I323" s="324"/>
      <c r="J323" s="323"/>
      <c r="K323" s="323"/>
      <c r="L323" s="323"/>
      <c r="M323" s="321"/>
      <c r="N323" s="321"/>
      <c r="O323" s="321"/>
    </row>
    <row r="324" spans="4:15">
      <c r="D324" s="324"/>
      <c r="E324" s="324"/>
      <c r="F324" s="324"/>
      <c r="G324" s="324"/>
      <c r="H324" s="324"/>
      <c r="I324" s="324"/>
      <c r="J324" s="324"/>
      <c r="K324" s="324"/>
      <c r="L324" s="324"/>
      <c r="M324" s="321"/>
      <c r="N324" s="321"/>
      <c r="O324" s="321"/>
    </row>
    <row r="325" spans="4:15">
      <c r="D325" s="324"/>
      <c r="E325" s="324"/>
      <c r="F325" s="324"/>
      <c r="G325" s="324"/>
      <c r="H325" s="324"/>
      <c r="I325" s="324"/>
      <c r="J325" s="324"/>
      <c r="K325" s="324"/>
      <c r="L325" s="324"/>
      <c r="M325" s="321"/>
      <c r="N325" s="321"/>
      <c r="O325" s="321"/>
    </row>
    <row r="326" spans="4:15">
      <c r="D326" s="324"/>
      <c r="E326" s="324"/>
      <c r="F326" s="324"/>
      <c r="G326" s="324"/>
      <c r="H326" s="324"/>
      <c r="I326" s="323"/>
      <c r="J326" s="324"/>
      <c r="K326" s="324"/>
      <c r="L326" s="324"/>
      <c r="M326" s="321"/>
      <c r="N326" s="321"/>
      <c r="O326" s="321"/>
    </row>
    <row r="327" spans="4:15">
      <c r="D327" s="324"/>
      <c r="E327" s="324"/>
      <c r="F327" s="324"/>
      <c r="G327" s="324"/>
      <c r="H327" s="324"/>
      <c r="I327" s="323"/>
      <c r="J327" s="324"/>
      <c r="K327" s="324"/>
      <c r="L327" s="324"/>
      <c r="M327" s="321"/>
      <c r="N327" s="321"/>
      <c r="O327" s="321"/>
    </row>
    <row r="328" spans="4:15">
      <c r="D328" s="324"/>
      <c r="E328" s="324"/>
      <c r="F328" s="324"/>
      <c r="G328" s="324"/>
      <c r="H328" s="324"/>
      <c r="I328" s="323"/>
      <c r="J328" s="324"/>
      <c r="K328" s="324"/>
      <c r="L328" s="324"/>
      <c r="M328" s="321"/>
      <c r="N328" s="321"/>
      <c r="O328" s="321"/>
    </row>
    <row r="329" spans="4:15">
      <c r="D329" s="324"/>
      <c r="E329" s="324"/>
      <c r="F329" s="324"/>
      <c r="G329" s="324"/>
      <c r="H329" s="324"/>
      <c r="I329" s="323"/>
      <c r="J329" s="324"/>
      <c r="K329" s="324"/>
      <c r="L329" s="324"/>
      <c r="M329" s="321"/>
      <c r="N329" s="321"/>
      <c r="O329" s="321"/>
    </row>
    <row r="330" spans="4:15">
      <c r="D330" s="324"/>
      <c r="E330" s="324"/>
      <c r="F330" s="324"/>
      <c r="G330" s="324"/>
      <c r="H330" s="324"/>
      <c r="I330" s="323"/>
      <c r="J330" s="324"/>
      <c r="K330" s="324"/>
      <c r="L330" s="324"/>
      <c r="M330" s="321"/>
      <c r="N330" s="321"/>
      <c r="O330" s="321"/>
    </row>
    <row r="331" spans="4:15">
      <c r="D331" s="324"/>
      <c r="E331" s="324"/>
      <c r="F331" s="324"/>
      <c r="G331" s="324"/>
      <c r="H331" s="324"/>
      <c r="I331" s="324"/>
      <c r="J331" s="324"/>
      <c r="K331" s="324"/>
      <c r="L331" s="324"/>
      <c r="M331" s="321"/>
      <c r="N331" s="321"/>
      <c r="O331" s="321"/>
    </row>
    <row r="332" spans="4:15">
      <c r="D332" s="324"/>
      <c r="E332" s="324"/>
      <c r="F332" s="324"/>
      <c r="G332" s="324"/>
      <c r="H332" s="324"/>
      <c r="I332" s="323"/>
      <c r="J332" s="324"/>
      <c r="K332" s="324"/>
      <c r="L332" s="324"/>
      <c r="M332" s="321"/>
      <c r="N332" s="321"/>
      <c r="O332" s="321"/>
    </row>
    <row r="333" spans="4:15">
      <c r="D333" s="325"/>
      <c r="E333" s="325"/>
      <c r="F333" s="325"/>
      <c r="G333" s="325"/>
      <c r="H333" s="325"/>
      <c r="I333" s="326"/>
      <c r="J333" s="325"/>
      <c r="K333" s="325"/>
      <c r="L333" s="325"/>
      <c r="M333" s="327"/>
      <c r="N333" s="327"/>
      <c r="O333" s="327"/>
    </row>
    <row r="334" spans="4:15">
      <c r="D334" s="324"/>
      <c r="E334" s="324"/>
      <c r="F334" s="324"/>
      <c r="G334" s="324"/>
      <c r="H334" s="324"/>
      <c r="I334" s="323"/>
      <c r="J334" s="324"/>
      <c r="K334" s="324"/>
      <c r="L334" s="324"/>
      <c r="M334" s="321"/>
      <c r="N334" s="321"/>
      <c r="O334" s="321"/>
    </row>
    <row r="335" spans="4:15">
      <c r="D335" s="324"/>
      <c r="E335" s="324"/>
      <c r="F335" s="324"/>
      <c r="G335" s="324"/>
      <c r="H335" s="324"/>
      <c r="I335" s="324"/>
      <c r="J335" s="324"/>
      <c r="K335" s="324"/>
      <c r="L335" s="324"/>
      <c r="M335" s="321"/>
      <c r="N335" s="321"/>
      <c r="O335" s="321"/>
    </row>
    <row r="336" spans="4:15">
      <c r="D336" s="324"/>
      <c r="E336" s="324"/>
      <c r="F336" s="324"/>
      <c r="G336" s="324"/>
      <c r="H336" s="324"/>
      <c r="I336" s="324"/>
      <c r="J336" s="324"/>
      <c r="K336" s="324"/>
      <c r="L336" s="324"/>
      <c r="M336" s="321"/>
      <c r="N336" s="321"/>
      <c r="O336" s="321"/>
    </row>
    <row r="337" spans="4:15">
      <c r="D337" s="324"/>
      <c r="E337" s="324"/>
      <c r="F337" s="324"/>
      <c r="G337" s="324"/>
      <c r="H337" s="324"/>
      <c r="I337" s="324"/>
      <c r="J337" s="324"/>
      <c r="K337" s="324"/>
      <c r="L337" s="324"/>
      <c r="M337" s="321"/>
      <c r="N337" s="321"/>
      <c r="O337" s="321"/>
    </row>
    <row r="338" spans="4:15">
      <c r="D338" s="324"/>
      <c r="E338" s="324"/>
      <c r="F338" s="324"/>
      <c r="G338" s="324"/>
      <c r="H338" s="324"/>
      <c r="I338" s="324"/>
      <c r="J338" s="324"/>
      <c r="K338" s="324"/>
      <c r="L338" s="324"/>
      <c r="M338" s="321"/>
      <c r="N338" s="321"/>
      <c r="O338" s="321"/>
    </row>
    <row r="339" spans="4:15">
      <c r="D339" s="324"/>
      <c r="E339" s="324"/>
      <c r="F339" s="324"/>
      <c r="G339" s="324"/>
      <c r="H339" s="324"/>
      <c r="I339" s="324"/>
      <c r="J339" s="324"/>
      <c r="K339" s="324"/>
      <c r="L339" s="324"/>
      <c r="M339" s="321"/>
      <c r="N339" s="321"/>
      <c r="O339" s="321"/>
    </row>
    <row r="340" spans="4:15">
      <c r="D340" s="324"/>
      <c r="E340" s="324"/>
      <c r="F340" s="324"/>
      <c r="G340" s="324"/>
      <c r="H340" s="324"/>
      <c r="I340" s="324"/>
      <c r="J340" s="324"/>
      <c r="K340" s="324"/>
      <c r="L340" s="324"/>
      <c r="M340" s="321"/>
      <c r="N340" s="321"/>
      <c r="O340" s="321"/>
    </row>
    <row r="341" spans="4:15">
      <c r="D341" s="324"/>
      <c r="E341" s="324"/>
      <c r="F341" s="324"/>
      <c r="G341" s="324"/>
      <c r="H341" s="324"/>
      <c r="I341" s="324"/>
      <c r="J341" s="324"/>
      <c r="K341" s="324"/>
      <c r="L341" s="324"/>
      <c r="M341" s="321"/>
      <c r="N341" s="321"/>
      <c r="O341" s="321"/>
    </row>
    <row r="342" spans="4:15">
      <c r="D342" s="324"/>
      <c r="E342" s="324"/>
      <c r="F342" s="324"/>
      <c r="G342" s="324"/>
      <c r="H342" s="324"/>
      <c r="I342" s="324"/>
      <c r="J342" s="324"/>
      <c r="K342" s="324"/>
      <c r="L342" s="324"/>
      <c r="M342" s="321"/>
      <c r="N342" s="321"/>
      <c r="O342" s="321"/>
    </row>
    <row r="343" spans="4:15">
      <c r="D343" s="324"/>
      <c r="E343" s="324"/>
      <c r="F343" s="324"/>
      <c r="G343" s="324"/>
      <c r="H343" s="324"/>
      <c r="I343" s="324"/>
      <c r="J343" s="324"/>
      <c r="K343" s="324"/>
      <c r="L343" s="324"/>
      <c r="M343" s="321"/>
      <c r="N343" s="321"/>
      <c r="O343" s="321"/>
    </row>
    <row r="344" spans="4:15">
      <c r="D344" s="324"/>
      <c r="E344" s="324"/>
      <c r="F344" s="324"/>
      <c r="G344" s="324"/>
      <c r="H344" s="324"/>
      <c r="I344" s="324"/>
      <c r="J344" s="324"/>
      <c r="K344" s="324"/>
      <c r="L344" s="324"/>
      <c r="M344" s="321"/>
      <c r="N344" s="321"/>
      <c r="O344" s="321"/>
    </row>
    <row r="345" spans="4:15">
      <c r="D345" s="324"/>
      <c r="E345" s="324"/>
      <c r="F345" s="324"/>
      <c r="G345" s="324"/>
      <c r="H345" s="324"/>
      <c r="I345" s="324"/>
      <c r="J345" s="324"/>
      <c r="K345" s="324"/>
      <c r="L345" s="324"/>
      <c r="M345" s="321"/>
      <c r="N345" s="321"/>
      <c r="O345" s="321"/>
    </row>
  </sheetData>
  <sheetProtection algorithmName="SHA-512" hashValue="n6/W9FykAfzK3ApZNbUu6hnvDaYxfNBPte7QQJdylZE17L/J7tr3kzNEw7mXEim2tiuELB6J/9vTweQLOZ60bA==" saltValue="PyozA4Zq14g/hQC085msMg==" spinCount="100000" sheet="1" selectLockedCells="1" selectUnlockedCells="1"/>
  <mergeCells count="8">
    <mergeCell ref="K300:L300"/>
    <mergeCell ref="K301:L301"/>
    <mergeCell ref="K302:L302"/>
    <mergeCell ref="D303:D315"/>
    <mergeCell ref="E303:E315"/>
    <mergeCell ref="F303:F315"/>
    <mergeCell ref="G303:G315"/>
    <mergeCell ref="H303:H31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BS286"/>
  <sheetViews>
    <sheetView workbookViewId="0">
      <selection sqref="A1:XFD1"/>
    </sheetView>
  </sheetViews>
  <sheetFormatPr defaultColWidth="8.59765625" defaultRowHeight="14.6"/>
  <cols>
    <col min="1" max="1" width="9"/>
    <col min="2" max="3" width="3.59765625" customWidth="1"/>
    <col min="4" max="4" width="69.33203125" customWidth="1"/>
    <col min="5" max="5" width="3.59765625" customWidth="1"/>
    <col min="6" max="6" width="72.46484375" customWidth="1"/>
    <col min="7" max="16" width="8.59765625" customWidth="1"/>
  </cols>
  <sheetData>
    <row r="1" spans="1:17" s="1083" customFormat="1" ht="22.75">
      <c r="A1" s="1083" t="s">
        <v>3969</v>
      </c>
    </row>
    <row r="2" spans="1:17" ht="15" thickBot="1">
      <c r="A2" t="s">
        <v>24</v>
      </c>
      <c r="B2" t="s">
        <v>23</v>
      </c>
      <c r="C2" t="s">
        <v>3970</v>
      </c>
      <c r="D2" t="s">
        <v>25</v>
      </c>
      <c r="E2" t="s">
        <v>3971</v>
      </c>
      <c r="F2" t="s">
        <v>1162</v>
      </c>
      <c r="G2" t="str">
        <f>'Särskild återkoppling'!B39</f>
        <v>Analys och hantering av informationssäkerhetsrisker</v>
      </c>
      <c r="H2" t="str">
        <f>'Särskild återkoppling'!B8</f>
        <v>Incident- och kontinuitetshantering</v>
      </c>
      <c r="I2" t="str">
        <f>'Särskild återkoppling'!B58</f>
        <v>Informationsklassning</v>
      </c>
      <c r="J2" t="str">
        <f>'Särskild återkoppling'!B130</f>
        <v>Inventering, undersökningar och omvärldsbevakning</v>
      </c>
      <c r="K2" t="str">
        <f>'Särskild återkoppling'!B72</f>
        <v>Ledningens styrning och kontroll</v>
      </c>
      <c r="L2" t="str">
        <f>'Särskild återkoppling'!B112</f>
        <v>Medarbetarnas kunskaper och utbildningsverksamhet</v>
      </c>
      <c r="M2" t="str">
        <f>'Särskild återkoppling'!B143</f>
        <v>Säkerhetsåtgärder och förbättringsarbete</v>
      </c>
      <c r="N2" t="str">
        <f>'Särskild återkoppling'!B88</f>
        <v>Uppföljning och utvärdering</v>
      </c>
      <c r="O2" t="str">
        <f>'Särskild återkoppling'!B159</f>
        <v>Upphandling</v>
      </c>
      <c r="P2" t="str">
        <f>'Särskild återkoppling'!B22</f>
        <v>Upprättande och utveckling av säkerhetskultur</v>
      </c>
      <c r="Q2" s="6" t="s">
        <v>1213</v>
      </c>
    </row>
    <row r="3" spans="1:17" s="7" customFormat="1" ht="15" thickTop="1" thickBot="1">
      <c r="A3" s="7">
        <v>1</v>
      </c>
      <c r="B3" s="7">
        <f>Infosäkkollen!$A$17</f>
        <v>1</v>
      </c>
      <c r="C3" s="7">
        <f>Infosäkkollen!$B$17</f>
        <v>1</v>
      </c>
      <c r="D3" s="7" t="str">
        <f>Infosäkkollen!C17</f>
        <v>Har ledningen styrt organisationens informationssäkerhetsarbete de senaste två åren?</v>
      </c>
      <c r="E3" s="7">
        <v>1</v>
      </c>
      <c r="F3" s="7" t="str">
        <f>Infosäkkollen!C20</f>
        <v>Målsättning och inriktning</v>
      </c>
      <c r="G3" s="7">
        <v>0</v>
      </c>
      <c r="H3" s="7">
        <v>0</v>
      </c>
      <c r="I3" s="7">
        <v>0</v>
      </c>
      <c r="J3" s="7">
        <v>0</v>
      </c>
      <c r="K3" s="7">
        <v>1</v>
      </c>
      <c r="L3" s="7">
        <v>0</v>
      </c>
      <c r="M3" s="7">
        <v>0</v>
      </c>
      <c r="N3" s="7">
        <v>0</v>
      </c>
      <c r="O3" s="7">
        <v>0</v>
      </c>
      <c r="P3" s="7">
        <v>1</v>
      </c>
      <c r="Q3" s="8">
        <f t="shared" ref="Q3:Q37" si="0">SUM(G3:P3)</f>
        <v>2</v>
      </c>
    </row>
    <row r="4" spans="1:17" s="7" customFormat="1" ht="15" thickTop="1" thickBot="1">
      <c r="A4" s="7">
        <v>2</v>
      </c>
      <c r="B4" s="7">
        <f>Infosäkkollen!$A$17</f>
        <v>1</v>
      </c>
      <c r="C4" s="7">
        <f>Infosäkkollen!$B$17</f>
        <v>1</v>
      </c>
      <c r="D4" s="7" t="str">
        <f>Infosäkkollen!C17</f>
        <v>Har ledningen styrt organisationens informationssäkerhetsarbete de senaste två åren?</v>
      </c>
      <c r="E4" s="7">
        <v>2</v>
      </c>
      <c r="F4" s="7" t="str">
        <f>Infosäkkollen!D20</f>
        <v>Ansvar och befogenheter för informationssäkerhetsarbetet inom organisationen, inklusive den roll eller funktion som ska leda och samordna informationssäkerhetsarbetet</v>
      </c>
      <c r="G4" s="7">
        <v>0</v>
      </c>
      <c r="H4" s="7">
        <v>0</v>
      </c>
      <c r="I4" s="7">
        <v>0</v>
      </c>
      <c r="J4" s="7">
        <v>0</v>
      </c>
      <c r="K4" s="7">
        <v>1</v>
      </c>
      <c r="L4" s="7">
        <v>0</v>
      </c>
      <c r="M4" s="7">
        <v>0</v>
      </c>
      <c r="N4" s="7">
        <v>0</v>
      </c>
      <c r="O4" s="7">
        <v>0</v>
      </c>
      <c r="P4" s="7">
        <v>1</v>
      </c>
      <c r="Q4" s="8">
        <f t="shared" si="0"/>
        <v>2</v>
      </c>
    </row>
    <row r="5" spans="1:17" s="7" customFormat="1" ht="15" thickTop="1" thickBot="1">
      <c r="A5" s="7">
        <v>3</v>
      </c>
      <c r="B5" s="7">
        <f>Infosäkkollen!$A$17</f>
        <v>1</v>
      </c>
      <c r="C5" s="7">
        <f>Infosäkkollen!$B$17</f>
        <v>1</v>
      </c>
      <c r="D5" s="7" t="str">
        <f>Infosäkkollen!C17</f>
        <v>Har ledningen styrt organisationens informationssäkerhetsarbete de senaste två åren?</v>
      </c>
      <c r="E5" s="7">
        <v>3</v>
      </c>
      <c r="F5" s="7" t="str">
        <f>Infosäkkollen!E20</f>
        <v>Resurser som informationssäkerhetsarbetet kräver</v>
      </c>
      <c r="G5" s="7">
        <v>0</v>
      </c>
      <c r="H5" s="7">
        <v>0</v>
      </c>
      <c r="I5" s="7">
        <v>0</v>
      </c>
      <c r="J5" s="7">
        <v>0</v>
      </c>
      <c r="K5" s="7">
        <v>1</v>
      </c>
      <c r="L5" s="7">
        <v>0</v>
      </c>
      <c r="M5" s="7">
        <v>0</v>
      </c>
      <c r="N5" s="7">
        <v>0</v>
      </c>
      <c r="O5" s="7">
        <v>0</v>
      </c>
      <c r="P5" s="7">
        <v>1</v>
      </c>
      <c r="Q5" s="8">
        <f t="shared" si="0"/>
        <v>2</v>
      </c>
    </row>
    <row r="6" spans="1:17" s="7" customFormat="1" ht="15" thickTop="1" thickBot="1">
      <c r="A6" s="7">
        <v>4</v>
      </c>
      <c r="B6" s="7">
        <f>Infosäkkollen!$A$17</f>
        <v>1</v>
      </c>
      <c r="C6" s="7">
        <f>Infosäkkollen!$B$17</f>
        <v>1</v>
      </c>
      <c r="D6" s="7" t="str">
        <f>Infosäkkollen!C17</f>
        <v>Har ledningen styrt organisationens informationssäkerhetsarbete de senaste två åren?</v>
      </c>
      <c r="E6" s="7">
        <v>4</v>
      </c>
      <c r="F6" s="7" t="str">
        <f>Infosäkkollen!C22</f>
        <v>Regler för informationssäkerhetsarbetet, alternativt  delegerat ansvaret för beslut eller översyn</v>
      </c>
      <c r="G6" s="7">
        <v>0</v>
      </c>
      <c r="H6" s="7">
        <v>0</v>
      </c>
      <c r="I6" s="7">
        <v>0</v>
      </c>
      <c r="J6" s="7">
        <v>0</v>
      </c>
      <c r="K6" s="7">
        <v>1</v>
      </c>
      <c r="L6" s="7">
        <v>0</v>
      </c>
      <c r="M6" s="7">
        <v>0</v>
      </c>
      <c r="N6" s="7">
        <v>0</v>
      </c>
      <c r="O6" s="7">
        <v>0</v>
      </c>
      <c r="P6" s="7">
        <v>1</v>
      </c>
      <c r="Q6" s="8">
        <f t="shared" si="0"/>
        <v>2</v>
      </c>
    </row>
    <row r="7" spans="1:17" s="7" customFormat="1" ht="15" thickTop="1" thickBot="1">
      <c r="A7" s="7">
        <v>5</v>
      </c>
      <c r="B7" s="7">
        <f>Infosäkkollen!$A$17</f>
        <v>1</v>
      </c>
      <c r="C7" s="7">
        <f>Infosäkkollen!$B$17</f>
        <v>1</v>
      </c>
      <c r="D7" s="7" t="str">
        <f>Infosäkkollen!C17</f>
        <v>Har ledningen styrt organisationens informationssäkerhetsarbete de senaste två åren?</v>
      </c>
      <c r="E7" s="7">
        <v>5</v>
      </c>
      <c r="F7" s="7" t="str">
        <f>Infosäkkollen!D22</f>
        <v xml:space="preserve">Att arbetet ska bedrivas med stöd av standarderna ISO/IEC 27001 respektive ISO/IEC 27002 eller motsvarande  </v>
      </c>
      <c r="G7" s="7">
        <v>0</v>
      </c>
      <c r="H7" s="7">
        <v>0</v>
      </c>
      <c r="I7" s="7">
        <v>0</v>
      </c>
      <c r="J7" s="7">
        <v>0</v>
      </c>
      <c r="K7" s="7">
        <v>1</v>
      </c>
      <c r="L7" s="7">
        <v>0</v>
      </c>
      <c r="M7" s="7">
        <v>0</v>
      </c>
      <c r="N7" s="7">
        <v>0</v>
      </c>
      <c r="O7" s="7">
        <v>0</v>
      </c>
      <c r="P7" s="7">
        <v>1</v>
      </c>
      <c r="Q7" s="8">
        <f t="shared" si="0"/>
        <v>2</v>
      </c>
    </row>
    <row r="8" spans="1:17" s="9" customFormat="1" ht="15" thickTop="1" thickBot="1">
      <c r="A8" s="7">
        <v>6</v>
      </c>
      <c r="B8" s="9">
        <f>Infosäkkollen!$A$33</f>
        <v>1</v>
      </c>
      <c r="C8" s="9">
        <f>Infosäkkollen!$B$33</f>
        <v>2</v>
      </c>
      <c r="D8" s="9" t="str">
        <f>Infosäkkollen!C33</f>
        <v>Har organisationen haft en informationssäkerhetspolicy de senaste två åren?</v>
      </c>
      <c r="E8" s="9">
        <v>1</v>
      </c>
      <c r="F8" s="9" t="str">
        <f>Infosäkkollen!C36</f>
        <v>En definition av informationssäkerhet och informationssäkerhetsarbete</v>
      </c>
      <c r="G8" s="9">
        <v>0</v>
      </c>
      <c r="H8" s="9">
        <v>0</v>
      </c>
      <c r="I8" s="9">
        <v>0</v>
      </c>
      <c r="J8" s="9">
        <v>0</v>
      </c>
      <c r="K8" s="9">
        <v>1</v>
      </c>
      <c r="L8" s="9">
        <v>0</v>
      </c>
      <c r="M8" s="9">
        <v>0</v>
      </c>
      <c r="N8" s="9">
        <v>0</v>
      </c>
      <c r="O8" s="9">
        <v>0</v>
      </c>
      <c r="P8" s="9">
        <v>0</v>
      </c>
      <c r="Q8" s="10">
        <f t="shared" si="0"/>
        <v>1</v>
      </c>
    </row>
    <row r="9" spans="1:17" s="9" customFormat="1" ht="15" thickTop="1" thickBot="1">
      <c r="A9" s="7">
        <v>7</v>
      </c>
      <c r="B9" s="9">
        <f>Infosäkkollen!$A$33</f>
        <v>1</v>
      </c>
      <c r="C9" s="9">
        <f>Infosäkkollen!$B$33</f>
        <v>2</v>
      </c>
      <c r="D9" s="9" t="str">
        <f>Infosäkkollen!C33</f>
        <v>Har organisationen haft en informationssäkerhetspolicy de senaste två åren?</v>
      </c>
      <c r="E9" s="9">
        <v>2</v>
      </c>
      <c r="F9" s="9" t="str">
        <f>Infosäkkollen!D36</f>
        <v>Ledningens målsättningar för informationssäkerhetsarbetet (vad som ska uppnås)</v>
      </c>
      <c r="G9" s="9">
        <v>0</v>
      </c>
      <c r="H9" s="9">
        <v>0</v>
      </c>
      <c r="I9" s="9">
        <v>0</v>
      </c>
      <c r="J9" s="9">
        <v>0</v>
      </c>
      <c r="K9" s="9">
        <v>1</v>
      </c>
      <c r="L9" s="9">
        <v>0</v>
      </c>
      <c r="M9" s="9">
        <v>0</v>
      </c>
      <c r="N9" s="9">
        <v>0</v>
      </c>
      <c r="O9" s="9">
        <v>0</v>
      </c>
      <c r="P9" s="9">
        <v>0</v>
      </c>
      <c r="Q9" s="10">
        <f t="shared" si="0"/>
        <v>1</v>
      </c>
    </row>
    <row r="10" spans="1:17" s="9" customFormat="1" ht="15" thickTop="1" thickBot="1">
      <c r="A10" s="7">
        <v>8</v>
      </c>
      <c r="B10" s="9">
        <f>Infosäkkollen!$A$33</f>
        <v>1</v>
      </c>
      <c r="C10" s="9">
        <f>Infosäkkollen!$B$33</f>
        <v>2</v>
      </c>
      <c r="D10" s="9" t="str">
        <f>Infosäkkollen!C33</f>
        <v>Har organisationen haft en informationssäkerhetspolicy de senaste två åren?</v>
      </c>
      <c r="E10" s="9">
        <v>3</v>
      </c>
      <c r="F10" s="9" t="str">
        <f>Infosäkkollen!E36</f>
        <v>Ledningens inriktning för informationssäkerhetsarbetet (hur det ska uppnås)</v>
      </c>
      <c r="G10" s="9">
        <v>0</v>
      </c>
      <c r="H10" s="9">
        <v>0</v>
      </c>
      <c r="I10" s="9">
        <v>0</v>
      </c>
      <c r="J10" s="9">
        <v>0</v>
      </c>
      <c r="K10" s="9">
        <v>1</v>
      </c>
      <c r="L10" s="9">
        <v>0</v>
      </c>
      <c r="M10" s="9">
        <v>0</v>
      </c>
      <c r="N10" s="9">
        <v>0</v>
      </c>
      <c r="O10" s="9">
        <v>0</v>
      </c>
      <c r="P10" s="9">
        <v>0</v>
      </c>
      <c r="Q10" s="10">
        <f t="shared" si="0"/>
        <v>1</v>
      </c>
    </row>
    <row r="11" spans="1:17" s="9" customFormat="1" ht="15" thickTop="1" thickBot="1">
      <c r="A11" s="7">
        <v>9</v>
      </c>
      <c r="B11" s="9">
        <f>Infosäkkollen!$A$33</f>
        <v>1</v>
      </c>
      <c r="C11" s="9">
        <f>Infosäkkollen!$B$33</f>
        <v>2</v>
      </c>
      <c r="D11" s="9" t="str">
        <f>Infosäkkollen!C33</f>
        <v>Har organisationen haft en informationssäkerhetspolicy de senaste två åren?</v>
      </c>
      <c r="E11" s="9">
        <v>4</v>
      </c>
      <c r="F11" s="9" t="str">
        <f>Infosäkkollen!C38</f>
        <v>Definierade roller som ledningen har pekat ut som ansvariga för att hantera informationssäkerhet</v>
      </c>
      <c r="G11" s="9">
        <v>0</v>
      </c>
      <c r="H11" s="9">
        <v>0</v>
      </c>
      <c r="I11" s="9">
        <v>0</v>
      </c>
      <c r="J11" s="9">
        <v>0</v>
      </c>
      <c r="K11" s="9">
        <v>1</v>
      </c>
      <c r="L11" s="9">
        <v>0</v>
      </c>
      <c r="M11" s="9">
        <v>0</v>
      </c>
      <c r="N11" s="9">
        <v>0</v>
      </c>
      <c r="O11" s="9">
        <v>0</v>
      </c>
      <c r="P11" s="9">
        <v>0</v>
      </c>
      <c r="Q11" s="10">
        <f t="shared" si="0"/>
        <v>1</v>
      </c>
    </row>
    <row r="12" spans="1:17" s="9" customFormat="1" ht="15" thickTop="1" thickBot="1">
      <c r="A12" s="7">
        <v>10</v>
      </c>
      <c r="B12" s="9">
        <f>Infosäkkollen!$A$33</f>
        <v>1</v>
      </c>
      <c r="C12" s="9">
        <f>Infosäkkollen!$B$33</f>
        <v>2</v>
      </c>
      <c r="D12" s="9" t="str">
        <f>Infosäkkollen!C33</f>
        <v>Har organisationen haft en informationssäkerhetspolicy de senaste två åren?</v>
      </c>
      <c r="E12" s="9">
        <v>5</v>
      </c>
      <c r="F12" s="9" t="str">
        <f>Infosäkkollen!D38</f>
        <v xml:space="preserve">Att arbetet ska integreras i myndighetens befintliga sätt att leda och styra sin organisation </v>
      </c>
      <c r="G12" s="9">
        <v>0</v>
      </c>
      <c r="H12" s="9">
        <v>0</v>
      </c>
      <c r="I12" s="9">
        <v>0</v>
      </c>
      <c r="J12" s="9">
        <v>0</v>
      </c>
      <c r="K12" s="9">
        <v>1</v>
      </c>
      <c r="L12" s="9">
        <v>0</v>
      </c>
      <c r="M12" s="9">
        <v>0</v>
      </c>
      <c r="N12" s="9">
        <v>0</v>
      </c>
      <c r="O12" s="9">
        <v>0</v>
      </c>
      <c r="P12" s="9">
        <v>0</v>
      </c>
      <c r="Q12" s="10">
        <f t="shared" si="0"/>
        <v>1</v>
      </c>
    </row>
    <row r="13" spans="1:17" s="11" customFormat="1" ht="15" thickTop="1" thickBot="1">
      <c r="A13" s="7">
        <v>11</v>
      </c>
      <c r="B13" s="11">
        <f>Infosäkkollen!$A$49</f>
        <v>1</v>
      </c>
      <c r="C13" s="11">
        <f>Infosäkkollen!$B$49</f>
        <v>3</v>
      </c>
      <c r="D13" s="11" t="str">
        <f>Infosäkkollen!C49</f>
        <v xml:space="preserve">Har organisationen någon gång under de senaste två åren inventerat sina informationsmängder och informationssystem, inklusive nätverk? </v>
      </c>
      <c r="E13" s="11">
        <v>1</v>
      </c>
      <c r="F13" s="11" t="str">
        <f>Infosäkkollen!C52</f>
        <v xml:space="preserve">Alla organisationens verksamheter </v>
      </c>
      <c r="G13" s="11">
        <v>0</v>
      </c>
      <c r="H13" s="11">
        <v>0</v>
      </c>
      <c r="I13" s="11">
        <v>0</v>
      </c>
      <c r="J13" s="11">
        <v>1</v>
      </c>
      <c r="K13" s="11">
        <v>0</v>
      </c>
      <c r="L13" s="11">
        <v>0</v>
      </c>
      <c r="M13" s="11">
        <v>0</v>
      </c>
      <c r="N13" s="11">
        <v>0</v>
      </c>
      <c r="O13" s="11">
        <v>0</v>
      </c>
      <c r="P13" s="11">
        <v>0</v>
      </c>
      <c r="Q13" s="12">
        <f t="shared" si="0"/>
        <v>1</v>
      </c>
    </row>
    <row r="14" spans="1:17" s="11" customFormat="1" ht="15" thickTop="1" thickBot="1">
      <c r="A14" s="7">
        <v>12</v>
      </c>
      <c r="B14" s="11">
        <f>Infosäkkollen!$A$49</f>
        <v>1</v>
      </c>
      <c r="C14" s="11">
        <f>Infosäkkollen!$B$49</f>
        <v>3</v>
      </c>
      <c r="D14" s="11" t="str">
        <f>Infosäkkollen!C49</f>
        <v xml:space="preserve">Har organisationen någon gång under de senaste två åren inventerat sina informationsmängder och informationssystem, inklusive nätverk? </v>
      </c>
      <c r="E14" s="11">
        <v>2</v>
      </c>
      <c r="F14" s="11" t="str">
        <f>Infosäkkollen!D52</f>
        <v xml:space="preserve">75 % till mindre än 100 % av organisationens verksamheter </v>
      </c>
      <c r="G14" s="11">
        <v>0</v>
      </c>
      <c r="H14" s="11">
        <v>0</v>
      </c>
      <c r="I14" s="11">
        <v>0</v>
      </c>
      <c r="J14" s="11">
        <v>1</v>
      </c>
      <c r="K14" s="11">
        <v>0</v>
      </c>
      <c r="L14" s="11">
        <v>0</v>
      </c>
      <c r="M14" s="11">
        <v>0</v>
      </c>
      <c r="N14" s="11">
        <v>0</v>
      </c>
      <c r="O14" s="11">
        <v>0</v>
      </c>
      <c r="P14" s="11">
        <v>0</v>
      </c>
      <c r="Q14" s="12">
        <f t="shared" si="0"/>
        <v>1</v>
      </c>
    </row>
    <row r="15" spans="1:17" s="11" customFormat="1" ht="15" thickTop="1" thickBot="1">
      <c r="A15" s="7">
        <v>13</v>
      </c>
      <c r="B15" s="11">
        <f>Infosäkkollen!$A$49</f>
        <v>1</v>
      </c>
      <c r="C15" s="11">
        <f>Infosäkkollen!$B$49</f>
        <v>3</v>
      </c>
      <c r="D15" s="11" t="str">
        <f>Infosäkkollen!C49</f>
        <v xml:space="preserve">Har organisationen någon gång under de senaste två åren inventerat sina informationsmängder och informationssystem, inklusive nätverk? </v>
      </c>
      <c r="E15" s="11">
        <v>3</v>
      </c>
      <c r="F15" s="11" t="str">
        <f>Infosäkkollen!E52</f>
        <v xml:space="preserve">50 % till mindre än 75 % av organisationens verksamheter </v>
      </c>
      <c r="G15" s="11">
        <v>0</v>
      </c>
      <c r="H15" s="11">
        <v>0</v>
      </c>
      <c r="I15" s="11">
        <v>0</v>
      </c>
      <c r="J15" s="11">
        <v>1</v>
      </c>
      <c r="K15" s="11">
        <v>0</v>
      </c>
      <c r="L15" s="11">
        <v>0</v>
      </c>
      <c r="M15" s="11">
        <v>0</v>
      </c>
      <c r="N15" s="11">
        <v>0</v>
      </c>
      <c r="O15" s="11">
        <v>0</v>
      </c>
      <c r="P15" s="11">
        <v>0</v>
      </c>
      <c r="Q15" s="12">
        <f t="shared" si="0"/>
        <v>1</v>
      </c>
    </row>
    <row r="16" spans="1:17" s="11" customFormat="1" ht="15" thickTop="1" thickBot="1">
      <c r="A16" s="7">
        <v>14</v>
      </c>
      <c r="B16" s="11">
        <f>Infosäkkollen!$A$49</f>
        <v>1</v>
      </c>
      <c r="C16" s="11">
        <f>Infosäkkollen!$B$49</f>
        <v>3</v>
      </c>
      <c r="D16" s="11" t="str">
        <f>Infosäkkollen!C49</f>
        <v xml:space="preserve">Har organisationen någon gång under de senaste två åren inventerat sina informationsmängder och informationssystem, inklusive nätverk? </v>
      </c>
      <c r="E16" s="11">
        <v>4</v>
      </c>
      <c r="F16" s="11" t="str">
        <f>Infosäkkollen!C54</f>
        <v xml:space="preserve">25 % till mindre än 50 % av organisationens verksamheter </v>
      </c>
      <c r="G16" s="11">
        <v>0</v>
      </c>
      <c r="H16" s="11">
        <v>0</v>
      </c>
      <c r="I16" s="11">
        <v>0</v>
      </c>
      <c r="J16" s="11">
        <v>1</v>
      </c>
      <c r="K16" s="11">
        <v>0</v>
      </c>
      <c r="L16" s="11">
        <v>0</v>
      </c>
      <c r="M16" s="11">
        <v>0</v>
      </c>
      <c r="N16" s="11">
        <v>0</v>
      </c>
      <c r="O16" s="11">
        <v>0</v>
      </c>
      <c r="P16" s="11">
        <v>0</v>
      </c>
      <c r="Q16" s="12">
        <f t="shared" si="0"/>
        <v>1</v>
      </c>
    </row>
    <row r="17" spans="1:17" s="11" customFormat="1" ht="15" thickTop="1" thickBot="1">
      <c r="A17" s="7">
        <v>15</v>
      </c>
      <c r="B17" s="11">
        <f>Infosäkkollen!$A$49</f>
        <v>1</v>
      </c>
      <c r="C17" s="11">
        <f>Infosäkkollen!$B$49</f>
        <v>3</v>
      </c>
      <c r="D17" s="11" t="str">
        <f>Infosäkkollen!C49</f>
        <v xml:space="preserve">Har organisationen någon gång under de senaste två åren inventerat sina informationsmängder och informationssystem, inklusive nätverk? </v>
      </c>
      <c r="E17" s="11">
        <v>5</v>
      </c>
      <c r="F17" s="11" t="str">
        <f>Infosäkkollen!D54</f>
        <v xml:space="preserve">Mer än 0 % till mindre än 25 % av organisationens verksamheter </v>
      </c>
      <c r="G17" s="11">
        <v>0</v>
      </c>
      <c r="H17" s="11">
        <v>0</v>
      </c>
      <c r="I17" s="11">
        <v>0</v>
      </c>
      <c r="J17" s="11">
        <v>1</v>
      </c>
      <c r="K17" s="11">
        <v>0</v>
      </c>
      <c r="L17" s="11">
        <v>0</v>
      </c>
      <c r="M17" s="11">
        <v>0</v>
      </c>
      <c r="N17" s="11">
        <v>0</v>
      </c>
      <c r="O17" s="11">
        <v>0</v>
      </c>
      <c r="P17" s="11">
        <v>0</v>
      </c>
      <c r="Q17" s="12">
        <f t="shared" si="0"/>
        <v>1</v>
      </c>
    </row>
    <row r="18" spans="1:17" s="13" customFormat="1" ht="15" thickTop="1" thickBot="1">
      <c r="A18" s="7">
        <v>16</v>
      </c>
      <c r="B18" s="13">
        <f>Infosäkkollen!$A$61</f>
        <v>1</v>
      </c>
      <c r="C18" s="13">
        <f>Infosäkkollen!$B$61</f>
        <v>4</v>
      </c>
      <c r="D18" s="13" t="str">
        <f>Infosäkkollen!C61</f>
        <v>Har organisationens verksamheter haft utpekade informationsägare eller motsvarande för sin information de senaste två åren?</v>
      </c>
      <c r="E18" s="13">
        <v>1</v>
      </c>
      <c r="F18" s="13" t="str">
        <f>Infosäkkollen!C64</f>
        <v xml:space="preserve">Alla organisationens verksamheter </v>
      </c>
      <c r="G18" s="13">
        <v>0</v>
      </c>
      <c r="H18" s="13">
        <v>0</v>
      </c>
      <c r="I18" s="13">
        <v>0</v>
      </c>
      <c r="J18" s="13">
        <v>0</v>
      </c>
      <c r="K18" s="13">
        <v>1</v>
      </c>
      <c r="L18" s="13">
        <v>0</v>
      </c>
      <c r="M18" s="13">
        <v>0</v>
      </c>
      <c r="N18" s="13">
        <v>0</v>
      </c>
      <c r="O18" s="13">
        <v>0</v>
      </c>
      <c r="P18" s="13">
        <v>0</v>
      </c>
      <c r="Q18" s="14">
        <f t="shared" si="0"/>
        <v>1</v>
      </c>
    </row>
    <row r="19" spans="1:17" s="13" customFormat="1" ht="15" thickTop="1" thickBot="1">
      <c r="A19" s="7">
        <v>17</v>
      </c>
      <c r="B19" s="13">
        <f>Infosäkkollen!$A$61</f>
        <v>1</v>
      </c>
      <c r="C19" s="13">
        <f>Infosäkkollen!$B$61</f>
        <v>4</v>
      </c>
      <c r="D19" s="13" t="str">
        <f>Infosäkkollen!C61</f>
        <v>Har organisationens verksamheter haft utpekade informationsägare eller motsvarande för sin information de senaste två åren?</v>
      </c>
      <c r="E19" s="13">
        <v>2</v>
      </c>
      <c r="F19" s="13" t="str">
        <f>Infosäkkollen!D64</f>
        <v xml:space="preserve">75 % till mindre än 100 % av organisationens verksamheter </v>
      </c>
      <c r="G19" s="13">
        <v>0</v>
      </c>
      <c r="H19" s="13">
        <v>0</v>
      </c>
      <c r="I19" s="13">
        <v>0</v>
      </c>
      <c r="J19" s="13">
        <v>0</v>
      </c>
      <c r="K19" s="13">
        <v>1</v>
      </c>
      <c r="L19" s="13">
        <v>0</v>
      </c>
      <c r="M19" s="13">
        <v>0</v>
      </c>
      <c r="N19" s="13">
        <v>0</v>
      </c>
      <c r="O19" s="13">
        <v>0</v>
      </c>
      <c r="P19" s="13">
        <v>0</v>
      </c>
      <c r="Q19" s="14">
        <f t="shared" si="0"/>
        <v>1</v>
      </c>
    </row>
    <row r="20" spans="1:17" s="13" customFormat="1" ht="15" thickTop="1" thickBot="1">
      <c r="A20" s="7">
        <v>18</v>
      </c>
      <c r="B20" s="13">
        <f>Infosäkkollen!$A$61</f>
        <v>1</v>
      </c>
      <c r="C20" s="13">
        <f>Infosäkkollen!$B$61</f>
        <v>4</v>
      </c>
      <c r="D20" s="13" t="str">
        <f>Infosäkkollen!C61</f>
        <v>Har organisationens verksamheter haft utpekade informationsägare eller motsvarande för sin information de senaste två åren?</v>
      </c>
      <c r="E20" s="13">
        <v>3</v>
      </c>
      <c r="F20" s="13" t="str">
        <f>Infosäkkollen!E64</f>
        <v xml:space="preserve">50 % till mindre än 75 % av organisationens verksamheter </v>
      </c>
      <c r="G20" s="13">
        <v>0</v>
      </c>
      <c r="H20" s="13">
        <v>0</v>
      </c>
      <c r="I20" s="13">
        <v>0</v>
      </c>
      <c r="J20" s="13">
        <v>0</v>
      </c>
      <c r="K20" s="13">
        <v>1</v>
      </c>
      <c r="L20" s="13">
        <v>0</v>
      </c>
      <c r="M20" s="13">
        <v>0</v>
      </c>
      <c r="N20" s="13">
        <v>0</v>
      </c>
      <c r="O20" s="13">
        <v>0</v>
      </c>
      <c r="P20" s="13">
        <v>0</v>
      </c>
      <c r="Q20" s="14">
        <f t="shared" si="0"/>
        <v>1</v>
      </c>
    </row>
    <row r="21" spans="1:17" s="13" customFormat="1" ht="15" thickTop="1" thickBot="1">
      <c r="A21" s="7">
        <v>19</v>
      </c>
      <c r="B21" s="13">
        <f>Infosäkkollen!$A$61</f>
        <v>1</v>
      </c>
      <c r="C21" s="13">
        <f>Infosäkkollen!$B$61</f>
        <v>4</v>
      </c>
      <c r="D21" s="13" t="str">
        <f>Infosäkkollen!C61</f>
        <v>Har organisationens verksamheter haft utpekade informationsägare eller motsvarande för sin information de senaste två åren?</v>
      </c>
      <c r="E21" s="13">
        <v>4</v>
      </c>
      <c r="F21" s="13" t="str">
        <f>Infosäkkollen!C66</f>
        <v xml:space="preserve">25 % till mindre än 50 % av organisationens verksamheter </v>
      </c>
      <c r="G21" s="13">
        <v>0</v>
      </c>
      <c r="H21" s="13">
        <v>0</v>
      </c>
      <c r="I21" s="13">
        <v>0</v>
      </c>
      <c r="J21" s="13">
        <v>0</v>
      </c>
      <c r="K21" s="13">
        <v>1</v>
      </c>
      <c r="L21" s="13">
        <v>0</v>
      </c>
      <c r="M21" s="13">
        <v>0</v>
      </c>
      <c r="N21" s="13">
        <v>0</v>
      </c>
      <c r="O21" s="13">
        <v>0</v>
      </c>
      <c r="P21" s="13">
        <v>0</v>
      </c>
      <c r="Q21" s="14">
        <f t="shared" si="0"/>
        <v>1</v>
      </c>
    </row>
    <row r="22" spans="1:17" s="13" customFormat="1" ht="15" thickTop="1" thickBot="1">
      <c r="A22" s="7">
        <v>20</v>
      </c>
      <c r="B22" s="13">
        <f>Infosäkkollen!$A$61</f>
        <v>1</v>
      </c>
      <c r="C22" s="13">
        <f>Infosäkkollen!$B$61</f>
        <v>4</v>
      </c>
      <c r="D22" s="13" t="str">
        <f>Infosäkkollen!C61</f>
        <v>Har organisationens verksamheter haft utpekade informationsägare eller motsvarande för sin information de senaste två åren?</v>
      </c>
      <c r="E22" s="13">
        <v>5</v>
      </c>
      <c r="F22" s="13" t="str">
        <f>Infosäkkollen!D66</f>
        <v xml:space="preserve">Mer än 0 % till mindre än 25 % av organisationens verksamheter </v>
      </c>
      <c r="G22" s="13">
        <v>0</v>
      </c>
      <c r="H22" s="13">
        <v>0</v>
      </c>
      <c r="I22" s="13">
        <v>0</v>
      </c>
      <c r="J22" s="13">
        <v>0</v>
      </c>
      <c r="K22" s="13">
        <v>1</v>
      </c>
      <c r="L22" s="13">
        <v>0</v>
      </c>
      <c r="M22" s="13">
        <v>0</v>
      </c>
      <c r="N22" s="13">
        <v>0</v>
      </c>
      <c r="O22" s="13">
        <v>0</v>
      </c>
      <c r="P22" s="13">
        <v>0</v>
      </c>
      <c r="Q22" s="14">
        <f t="shared" si="0"/>
        <v>1</v>
      </c>
    </row>
    <row r="23" spans="1:17" s="15" customFormat="1" ht="15" thickTop="1" thickBot="1">
      <c r="A23" s="7">
        <v>21</v>
      </c>
      <c r="B23" s="15">
        <f>Infosäkkollen!$A$73</f>
        <v>1</v>
      </c>
      <c r="C23" s="15">
        <f>Infosäkkollen!$B$73</f>
        <v>5</v>
      </c>
      <c r="D23" s="15" t="str">
        <f>Infosäkkollen!C73</f>
        <v>Har organisationen de senaste två åren undersökt medarbetarnas kunskaper om informationssäkerhet?</v>
      </c>
      <c r="E23" s="15">
        <v>1</v>
      </c>
      <c r="F23" s="15" t="str">
        <f>Infosäkkollen!C76</f>
        <v>Alla medarbetare</v>
      </c>
      <c r="G23" s="15">
        <v>0</v>
      </c>
      <c r="H23" s="15">
        <v>0</v>
      </c>
      <c r="I23" s="15">
        <v>0</v>
      </c>
      <c r="J23" s="15">
        <v>0</v>
      </c>
      <c r="K23" s="15">
        <v>0</v>
      </c>
      <c r="L23" s="15">
        <v>1</v>
      </c>
      <c r="M23" s="15">
        <v>0</v>
      </c>
      <c r="N23" s="15">
        <v>0</v>
      </c>
      <c r="O23" s="15">
        <v>0</v>
      </c>
      <c r="P23" s="15">
        <v>0</v>
      </c>
      <c r="Q23" s="16">
        <f t="shared" si="0"/>
        <v>1</v>
      </c>
    </row>
    <row r="24" spans="1:17" s="15" customFormat="1" ht="15" thickTop="1" thickBot="1">
      <c r="A24" s="7">
        <v>22</v>
      </c>
      <c r="B24" s="15">
        <f>Infosäkkollen!$A$73</f>
        <v>1</v>
      </c>
      <c r="C24" s="15">
        <f>Infosäkkollen!$B$73</f>
        <v>5</v>
      </c>
      <c r="D24" s="15" t="str">
        <f>Infosäkkollen!C73</f>
        <v>Har organisationen de senaste två åren undersökt medarbetarnas kunskaper om informationssäkerhet?</v>
      </c>
      <c r="E24" s="15">
        <v>2</v>
      </c>
      <c r="F24" s="15" t="str">
        <f>Infosäkkollen!D76</f>
        <v xml:space="preserve">75 % till mindre än 100 % av medarbetarna </v>
      </c>
      <c r="G24" s="15">
        <v>0</v>
      </c>
      <c r="H24" s="15">
        <v>0</v>
      </c>
      <c r="I24" s="15">
        <v>0</v>
      </c>
      <c r="J24" s="15">
        <v>0</v>
      </c>
      <c r="K24" s="15">
        <v>0</v>
      </c>
      <c r="L24" s="15">
        <v>1</v>
      </c>
      <c r="M24" s="15">
        <v>0</v>
      </c>
      <c r="N24" s="15">
        <v>0</v>
      </c>
      <c r="O24" s="15">
        <v>0</v>
      </c>
      <c r="P24" s="15">
        <v>0</v>
      </c>
      <c r="Q24" s="16">
        <f t="shared" si="0"/>
        <v>1</v>
      </c>
    </row>
    <row r="25" spans="1:17" s="15" customFormat="1" ht="15" thickTop="1" thickBot="1">
      <c r="A25" s="7">
        <v>23</v>
      </c>
      <c r="B25" s="15">
        <f>Infosäkkollen!$A$73</f>
        <v>1</v>
      </c>
      <c r="C25" s="15">
        <f>Infosäkkollen!$B$73</f>
        <v>5</v>
      </c>
      <c r="D25" s="15" t="str">
        <f>Infosäkkollen!C73</f>
        <v>Har organisationen de senaste två åren undersökt medarbetarnas kunskaper om informationssäkerhet?</v>
      </c>
      <c r="E25" s="15">
        <v>3</v>
      </c>
      <c r="F25" s="15" t="str">
        <f>Infosäkkollen!E76</f>
        <v>50 % till mindre än 75 % av medarbetarna</v>
      </c>
      <c r="G25" s="15">
        <v>0</v>
      </c>
      <c r="H25" s="15">
        <v>0</v>
      </c>
      <c r="I25" s="15">
        <v>0</v>
      </c>
      <c r="J25" s="15">
        <v>0</v>
      </c>
      <c r="K25" s="15">
        <v>0</v>
      </c>
      <c r="L25" s="15">
        <v>1</v>
      </c>
      <c r="M25" s="15">
        <v>0</v>
      </c>
      <c r="N25" s="15">
        <v>0</v>
      </c>
      <c r="O25" s="15">
        <v>0</v>
      </c>
      <c r="P25" s="15">
        <v>0</v>
      </c>
      <c r="Q25" s="16">
        <f t="shared" si="0"/>
        <v>1</v>
      </c>
    </row>
    <row r="26" spans="1:17" s="15" customFormat="1" ht="15" thickTop="1" thickBot="1">
      <c r="A26" s="7">
        <v>24</v>
      </c>
      <c r="B26" s="15">
        <f>Infosäkkollen!$A$73</f>
        <v>1</v>
      </c>
      <c r="C26" s="15">
        <f>Infosäkkollen!$B$73</f>
        <v>5</v>
      </c>
      <c r="D26" s="15" t="str">
        <f>Infosäkkollen!C73</f>
        <v>Har organisationen de senaste två åren undersökt medarbetarnas kunskaper om informationssäkerhet?</v>
      </c>
      <c r="E26" s="15">
        <v>4</v>
      </c>
      <c r="F26" s="15" t="str">
        <f>Infosäkkollen!C78</f>
        <v xml:space="preserve">25 % till mindre än 50 % av medarbetarna </v>
      </c>
      <c r="G26" s="15">
        <v>0</v>
      </c>
      <c r="H26" s="15">
        <v>0</v>
      </c>
      <c r="I26" s="15">
        <v>0</v>
      </c>
      <c r="J26" s="15">
        <v>0</v>
      </c>
      <c r="K26" s="15">
        <v>0</v>
      </c>
      <c r="L26" s="15">
        <v>1</v>
      </c>
      <c r="M26" s="15">
        <v>0</v>
      </c>
      <c r="N26" s="15">
        <v>0</v>
      </c>
      <c r="O26" s="15">
        <v>0</v>
      </c>
      <c r="P26" s="15">
        <v>0</v>
      </c>
      <c r="Q26" s="16">
        <f t="shared" si="0"/>
        <v>1</v>
      </c>
    </row>
    <row r="27" spans="1:17" s="15" customFormat="1" ht="15" thickTop="1" thickBot="1">
      <c r="A27" s="7">
        <v>25</v>
      </c>
      <c r="B27" s="15">
        <f>Infosäkkollen!$A$73</f>
        <v>1</v>
      </c>
      <c r="C27" s="15">
        <f>Infosäkkollen!$B$73</f>
        <v>5</v>
      </c>
      <c r="D27" s="15" t="str">
        <f>Infosäkkollen!C73</f>
        <v>Har organisationen de senaste två åren undersökt medarbetarnas kunskaper om informationssäkerhet?</v>
      </c>
      <c r="E27" s="15">
        <v>5</v>
      </c>
      <c r="F27" s="15" t="str">
        <f>Infosäkkollen!D78</f>
        <v xml:space="preserve">Mer än 0 % till mindre än 25 % av medarbetarna </v>
      </c>
      <c r="G27" s="15">
        <v>0</v>
      </c>
      <c r="H27" s="15">
        <v>0</v>
      </c>
      <c r="I27" s="15">
        <v>0</v>
      </c>
      <c r="J27" s="15">
        <v>0</v>
      </c>
      <c r="K27" s="15">
        <v>0</v>
      </c>
      <c r="L27" s="15">
        <v>1</v>
      </c>
      <c r="M27" s="15">
        <v>0</v>
      </c>
      <c r="N27" s="15">
        <v>0</v>
      </c>
      <c r="O27" s="15">
        <v>0</v>
      </c>
      <c r="P27" s="15">
        <v>0</v>
      </c>
      <c r="Q27" s="16">
        <f t="shared" si="0"/>
        <v>1</v>
      </c>
    </row>
    <row r="28" spans="1:17" s="17" customFormat="1" ht="15" thickTop="1" thickBot="1">
      <c r="A28" s="7">
        <v>26</v>
      </c>
      <c r="B28" s="17">
        <f>Infosäkkollen!$A$85</f>
        <v>1</v>
      </c>
      <c r="C28" s="17">
        <f>Infosäkkollen!$B$85</f>
        <v>6</v>
      </c>
      <c r="D28" s="17" t="str">
        <f>Infosäkkollen!C85</f>
        <v>Har organisationen de senaste två åren haft tillgång till särskilda kompetenser som behövs i ett systematiskt informationssäkerhetsarbete?</v>
      </c>
      <c r="E28" s="17">
        <v>1</v>
      </c>
      <c r="F28" s="17" t="str">
        <f>Infosäkkollen!C88</f>
        <v xml:space="preserve">Informationsklassning samt analys och hantering av informationssäkerhetsrisker </v>
      </c>
      <c r="G28" s="17">
        <v>1</v>
      </c>
      <c r="H28" s="17">
        <v>0</v>
      </c>
      <c r="I28" s="17">
        <v>1</v>
      </c>
      <c r="J28" s="17">
        <v>0</v>
      </c>
      <c r="K28" s="17">
        <v>0</v>
      </c>
      <c r="L28" s="17">
        <v>0</v>
      </c>
      <c r="M28" s="17">
        <v>0</v>
      </c>
      <c r="N28" s="17">
        <v>0</v>
      </c>
      <c r="O28" s="17">
        <v>0</v>
      </c>
      <c r="P28" s="17">
        <v>0</v>
      </c>
      <c r="Q28" s="18">
        <f t="shared" si="0"/>
        <v>2</v>
      </c>
    </row>
    <row r="29" spans="1:17" s="17" customFormat="1" ht="15" thickTop="1" thickBot="1">
      <c r="A29" s="7">
        <v>27</v>
      </c>
      <c r="B29" s="17">
        <f>Infosäkkollen!$A$85</f>
        <v>1</v>
      </c>
      <c r="C29" s="17">
        <f>Infosäkkollen!$B$85</f>
        <v>6</v>
      </c>
      <c r="D29" s="17" t="str">
        <f>Infosäkkollen!C85</f>
        <v>Har organisationen de senaste två åren haft tillgång till särskilda kompetenser som behövs i ett systematiskt informationssäkerhetsarbete?</v>
      </c>
      <c r="E29" s="17">
        <v>2</v>
      </c>
      <c r="F29" s="17" t="str">
        <f>Infosäkkollen!D88</f>
        <v xml:space="preserve">Utbildning i informationssäkerhet </v>
      </c>
      <c r="G29" s="17">
        <v>0</v>
      </c>
      <c r="H29" s="17">
        <v>0</v>
      </c>
      <c r="I29" s="17">
        <v>0</v>
      </c>
      <c r="J29" s="17">
        <v>0</v>
      </c>
      <c r="K29" s="17">
        <v>0</v>
      </c>
      <c r="L29" s="17">
        <v>1</v>
      </c>
      <c r="M29" s="17">
        <v>0</v>
      </c>
      <c r="N29" s="17">
        <v>0</v>
      </c>
      <c r="O29" s="17">
        <v>0</v>
      </c>
      <c r="P29" s="17">
        <v>0</v>
      </c>
      <c r="Q29" s="18">
        <f t="shared" si="0"/>
        <v>1</v>
      </c>
    </row>
    <row r="30" spans="1:17" s="17" customFormat="1" ht="15" thickTop="1" thickBot="1">
      <c r="A30" s="7">
        <v>28</v>
      </c>
      <c r="B30" s="17">
        <f>Infosäkkollen!$A$85</f>
        <v>1</v>
      </c>
      <c r="C30" s="17">
        <f>Infosäkkollen!$B$85</f>
        <v>6</v>
      </c>
      <c r="D30" s="17" t="str">
        <f>Infosäkkollen!C85</f>
        <v>Har organisationen de senaste två åren haft tillgång till särskilda kompetenser som behövs i ett systematiskt informationssäkerhetsarbete?</v>
      </c>
      <c r="E30" s="17">
        <v>3</v>
      </c>
      <c r="F30" s="17" t="str">
        <f>Infosäkkollen!E88</f>
        <v xml:space="preserve">Uppföljning av informationssäkerhetsarbetet </v>
      </c>
      <c r="G30" s="17">
        <v>0</v>
      </c>
      <c r="H30" s="17">
        <v>0</v>
      </c>
      <c r="I30" s="17">
        <v>0</v>
      </c>
      <c r="J30" s="17">
        <v>0</v>
      </c>
      <c r="K30" s="17">
        <v>0</v>
      </c>
      <c r="L30" s="17">
        <v>0</v>
      </c>
      <c r="M30" s="17">
        <v>0</v>
      </c>
      <c r="N30" s="17">
        <v>1</v>
      </c>
      <c r="O30" s="17">
        <v>0</v>
      </c>
      <c r="P30" s="17">
        <v>0</v>
      </c>
      <c r="Q30" s="18">
        <f t="shared" si="0"/>
        <v>1</v>
      </c>
    </row>
    <row r="31" spans="1:17" s="17" customFormat="1" ht="15" thickTop="1" thickBot="1">
      <c r="A31" s="7">
        <v>29</v>
      </c>
      <c r="B31" s="17">
        <f>Infosäkkollen!$A$85</f>
        <v>1</v>
      </c>
      <c r="C31" s="17">
        <f>Infosäkkollen!$B$85</f>
        <v>6</v>
      </c>
      <c r="D31" s="17" t="str">
        <f>Infosäkkollen!C85</f>
        <v>Har organisationen de senaste två åren haft tillgång till särskilda kompetenser som behövs i ett systematiskt informationssäkerhetsarbete?</v>
      </c>
      <c r="E31" s="17">
        <v>4</v>
      </c>
      <c r="F31" s="17" t="str">
        <f>Infosäkkollen!C90</f>
        <v>Arbete med it-säkerhet</v>
      </c>
      <c r="G31" s="17">
        <v>0</v>
      </c>
      <c r="H31" s="17">
        <v>0</v>
      </c>
      <c r="I31" s="17">
        <v>0</v>
      </c>
      <c r="J31" s="17">
        <v>0</v>
      </c>
      <c r="K31" s="17">
        <v>0</v>
      </c>
      <c r="L31" s="17">
        <v>0</v>
      </c>
      <c r="M31" s="17">
        <v>1</v>
      </c>
      <c r="N31" s="17">
        <v>0</v>
      </c>
      <c r="O31" s="17">
        <v>0</v>
      </c>
      <c r="P31" s="17">
        <v>0</v>
      </c>
      <c r="Q31" s="18">
        <f t="shared" si="0"/>
        <v>1</v>
      </c>
    </row>
    <row r="32" spans="1:17" s="17" customFormat="1" ht="15" thickTop="1" thickBot="1">
      <c r="A32" s="7">
        <v>30</v>
      </c>
      <c r="B32" s="17">
        <f>Infosäkkollen!$A$85</f>
        <v>1</v>
      </c>
      <c r="C32" s="17">
        <f>Infosäkkollen!$B$85</f>
        <v>6</v>
      </c>
      <c r="D32" s="17" t="str">
        <f>Infosäkkollen!C85</f>
        <v>Har organisationen de senaste två åren haft tillgång till särskilda kompetenser som behövs i ett systematiskt informationssäkerhetsarbete?</v>
      </c>
      <c r="E32" s="17">
        <v>5</v>
      </c>
      <c r="F32" s="17" t="str">
        <f>Infosäkkollen!D90</f>
        <v>Säkerställande av informationssäkerhet vid upphandling</v>
      </c>
      <c r="G32" s="17">
        <v>0</v>
      </c>
      <c r="H32" s="17">
        <v>0</v>
      </c>
      <c r="I32" s="17">
        <v>0</v>
      </c>
      <c r="J32" s="17">
        <v>0</v>
      </c>
      <c r="K32" s="17">
        <v>0</v>
      </c>
      <c r="L32" s="17">
        <v>0</v>
      </c>
      <c r="M32" s="17">
        <v>0</v>
      </c>
      <c r="N32" s="17">
        <v>0</v>
      </c>
      <c r="O32" s="17">
        <v>1</v>
      </c>
      <c r="P32" s="17">
        <v>0</v>
      </c>
      <c r="Q32" s="18">
        <f t="shared" si="0"/>
        <v>1</v>
      </c>
    </row>
    <row r="33" spans="1:17" s="7" customFormat="1" ht="15" thickTop="1" thickBot="1">
      <c r="A33" s="7">
        <v>31</v>
      </c>
      <c r="B33" s="7">
        <f>Infosäkkollen!$A$101</f>
        <v>1</v>
      </c>
      <c r="C33" s="7">
        <f>Infosäkkollen!$B$101</f>
        <v>7</v>
      </c>
      <c r="D33" s="7" t="str">
        <f>Infosäkkollen!C101</f>
        <v>Har organisationen haft ett arbetssätt för informationsklassning de senaste två åren?</v>
      </c>
      <c r="E33" s="7">
        <v>1</v>
      </c>
      <c r="F33" s="7" t="str">
        <f>Infosäkkollen!C104</f>
        <v>Varit beslutat eller på annat sätt medvetet valt av organisationen</v>
      </c>
      <c r="G33" s="7">
        <v>0</v>
      </c>
      <c r="H33" s="7">
        <v>0</v>
      </c>
      <c r="I33" s="7">
        <v>1</v>
      </c>
      <c r="J33" s="7">
        <v>0</v>
      </c>
      <c r="K33" s="7">
        <v>0</v>
      </c>
      <c r="L33" s="7">
        <v>0</v>
      </c>
      <c r="M33" s="7">
        <v>0</v>
      </c>
      <c r="N33" s="7">
        <v>0</v>
      </c>
      <c r="O33" s="7">
        <v>0</v>
      </c>
      <c r="P33" s="7">
        <v>0</v>
      </c>
      <c r="Q33" s="8">
        <f t="shared" si="0"/>
        <v>1</v>
      </c>
    </row>
    <row r="34" spans="1:17" s="7" customFormat="1" ht="15" thickTop="1" thickBot="1">
      <c r="A34" s="7">
        <v>32</v>
      </c>
      <c r="B34" s="7">
        <f>Infosäkkollen!$A$101</f>
        <v>1</v>
      </c>
      <c r="C34" s="7">
        <f>Infosäkkollen!$B$101</f>
        <v>7</v>
      </c>
      <c r="D34" s="7" t="str">
        <f>Infosäkkollen!C101</f>
        <v>Har organisationen haft ett arbetssätt för informationsklassning de senaste två åren?</v>
      </c>
      <c r="E34" s="7">
        <v>4</v>
      </c>
      <c r="F34" s="7" t="str">
        <f>Infosäkkollen!C106</f>
        <v>Varit beskrivet i stöd och vägledning för medarbetarna</v>
      </c>
      <c r="G34" s="7">
        <v>0</v>
      </c>
      <c r="H34" s="7">
        <v>0</v>
      </c>
      <c r="I34" s="7">
        <v>1</v>
      </c>
      <c r="J34" s="7">
        <v>0</v>
      </c>
      <c r="K34" s="7">
        <v>0</v>
      </c>
      <c r="L34" s="7">
        <v>0</v>
      </c>
      <c r="M34" s="7">
        <v>0</v>
      </c>
      <c r="N34" s="7">
        <v>0</v>
      </c>
      <c r="O34" s="7">
        <v>0</v>
      </c>
      <c r="P34" s="7">
        <v>0</v>
      </c>
      <c r="Q34" s="8">
        <f t="shared" si="0"/>
        <v>1</v>
      </c>
    </row>
    <row r="35" spans="1:17" s="7" customFormat="1" ht="15" thickTop="1" thickBot="1">
      <c r="A35" s="7">
        <v>33</v>
      </c>
      <c r="B35" s="7">
        <f>Infosäkkollen!$A$101</f>
        <v>1</v>
      </c>
      <c r="C35" s="7">
        <f>Infosäkkollen!$B$101</f>
        <v>7</v>
      </c>
      <c r="D35" s="7" t="str">
        <f>Infosäkkollen!C101</f>
        <v>Har organisationen haft ett arbetssätt för informationsklassning de senaste två åren?</v>
      </c>
      <c r="E35" s="7">
        <v>2</v>
      </c>
      <c r="F35" s="7" t="str">
        <f>Infosäkkollen!D104</f>
        <v>Omfattat fördelning av roller och ansvar</v>
      </c>
      <c r="G35" s="7">
        <v>0</v>
      </c>
      <c r="H35" s="7">
        <v>0</v>
      </c>
      <c r="I35" s="7">
        <v>1</v>
      </c>
      <c r="J35" s="7">
        <v>0</v>
      </c>
      <c r="K35" s="7">
        <v>0</v>
      </c>
      <c r="L35" s="7">
        <v>0</v>
      </c>
      <c r="M35" s="7">
        <v>0</v>
      </c>
      <c r="N35" s="7">
        <v>0</v>
      </c>
      <c r="O35" s="7">
        <v>0</v>
      </c>
      <c r="P35" s="7">
        <v>0</v>
      </c>
      <c r="Q35" s="8">
        <f t="shared" si="0"/>
        <v>1</v>
      </c>
    </row>
    <row r="36" spans="1:17" s="7" customFormat="1" ht="15" thickTop="1" thickBot="1">
      <c r="A36" s="7">
        <v>34</v>
      </c>
      <c r="B36" s="7">
        <f>Infosäkkollen!$A$101</f>
        <v>1</v>
      </c>
      <c r="C36" s="7">
        <f>Infosäkkollen!$B$101</f>
        <v>7</v>
      </c>
      <c r="D36" s="7" t="str">
        <f>Infosäkkollen!C101</f>
        <v>Har organisationen haft ett arbetssätt för informationsklassning de senaste två åren?</v>
      </c>
      <c r="E36" s="7">
        <v>3</v>
      </c>
      <c r="F36" s="7" t="str">
        <f>Infosäkkollen!E104</f>
        <v>Innehållit en organisationsgemensam modell för klassning med definierade nivåer för skyddskrav med fördefinierade säkerhetsåtgärder</v>
      </c>
      <c r="G36" s="7">
        <v>0</v>
      </c>
      <c r="H36" s="7">
        <v>0</v>
      </c>
      <c r="I36" s="7">
        <v>1</v>
      </c>
      <c r="J36" s="7">
        <v>0</v>
      </c>
      <c r="K36" s="7">
        <v>0</v>
      </c>
      <c r="L36" s="7">
        <v>0</v>
      </c>
      <c r="M36" s="7">
        <v>0</v>
      </c>
      <c r="N36" s="7">
        <v>0</v>
      </c>
      <c r="O36" s="7">
        <v>0</v>
      </c>
      <c r="P36" s="7">
        <v>0</v>
      </c>
      <c r="Q36" s="8">
        <f t="shared" si="0"/>
        <v>1</v>
      </c>
    </row>
    <row r="37" spans="1:17" s="7" customFormat="1" ht="15" thickTop="1" thickBot="1">
      <c r="A37" s="7">
        <v>35</v>
      </c>
      <c r="B37" s="7">
        <f>Infosäkkollen!$A$101</f>
        <v>1</v>
      </c>
      <c r="C37" s="7">
        <f>Infosäkkollen!$B$101</f>
        <v>7</v>
      </c>
      <c r="D37" s="7" t="str">
        <f>Infosäkkollen!C101</f>
        <v>Har organisationen haft ett arbetssätt för informationsklassning de senaste två åren?</v>
      </c>
      <c r="E37" s="7">
        <v>5</v>
      </c>
      <c r="F37" s="7" t="str">
        <f>Infosäkkollen!D106</f>
        <v>Följts upp och utvärderats minst en gång</v>
      </c>
      <c r="G37" s="7">
        <v>0</v>
      </c>
      <c r="H37" s="7">
        <v>0</v>
      </c>
      <c r="I37" s="7">
        <v>1</v>
      </c>
      <c r="J37" s="7">
        <v>0</v>
      </c>
      <c r="K37" s="7">
        <v>0</v>
      </c>
      <c r="L37" s="7">
        <v>0</v>
      </c>
      <c r="M37" s="7">
        <v>0</v>
      </c>
      <c r="N37" s="7">
        <v>1</v>
      </c>
      <c r="O37" s="7">
        <v>0</v>
      </c>
      <c r="P37" s="7">
        <v>0</v>
      </c>
      <c r="Q37" s="8">
        <f t="shared" si="0"/>
        <v>2</v>
      </c>
    </row>
    <row r="38" spans="1:17" s="7" customFormat="1" ht="15" thickTop="1" thickBot="1">
      <c r="A38" s="7">
        <v>36</v>
      </c>
      <c r="B38" s="9">
        <f>Infosäkkollen!$A$117</f>
        <v>1</v>
      </c>
      <c r="C38" s="9">
        <f>Infosäkkollen!$B$117</f>
        <v>8</v>
      </c>
      <c r="D38" s="9" t="str">
        <f>Infosäkkollen!C117</f>
        <v>Har organisationen haft ett arbetssätt för analys och hantering av informationssäkerhetsrisker de senaste två åren?</v>
      </c>
      <c r="E38" s="9">
        <v>1</v>
      </c>
      <c r="F38" s="9" t="str">
        <f>Infosäkkollen!C120</f>
        <v>Varit beslutat eller på annat sätt medvetet valt av organisationen</v>
      </c>
      <c r="G38" s="9">
        <v>1</v>
      </c>
      <c r="H38" s="9">
        <v>0</v>
      </c>
      <c r="I38" s="9">
        <v>0</v>
      </c>
      <c r="J38" s="9">
        <v>0</v>
      </c>
      <c r="K38" s="9">
        <v>0</v>
      </c>
      <c r="L38" s="9">
        <v>0</v>
      </c>
      <c r="M38" s="9">
        <v>0</v>
      </c>
      <c r="N38" s="9">
        <v>0</v>
      </c>
      <c r="O38" s="9">
        <v>0</v>
      </c>
      <c r="P38" s="9">
        <v>0</v>
      </c>
      <c r="Q38" s="10">
        <f t="shared" ref="Q38:Q69" si="1">SUM(G38:P38)</f>
        <v>1</v>
      </c>
    </row>
    <row r="39" spans="1:17" s="9" customFormat="1" ht="15" thickTop="1" thickBot="1">
      <c r="A39" s="7">
        <v>37</v>
      </c>
      <c r="B39" s="9">
        <f>Infosäkkollen!$A$117</f>
        <v>1</v>
      </c>
      <c r="C39" s="9">
        <f>Infosäkkollen!$B$117</f>
        <v>8</v>
      </c>
      <c r="D39" s="9" t="str">
        <f>Infosäkkollen!C117</f>
        <v>Har organisationen haft ett arbetssätt för analys och hantering av informationssäkerhetsrisker de senaste två åren?</v>
      </c>
      <c r="E39" s="9">
        <v>4</v>
      </c>
      <c r="F39" s="9" t="str">
        <f>Infosäkkollen!C122</f>
        <v>Varit beskrivet i stöd och vägledning för medarbetarna</v>
      </c>
      <c r="G39" s="9">
        <v>1</v>
      </c>
      <c r="H39" s="9">
        <v>0</v>
      </c>
      <c r="I39" s="9">
        <v>0</v>
      </c>
      <c r="J39" s="9">
        <v>0</v>
      </c>
      <c r="K39" s="9">
        <v>0</v>
      </c>
      <c r="L39" s="9">
        <v>0</v>
      </c>
      <c r="M39" s="9">
        <v>0</v>
      </c>
      <c r="N39" s="9">
        <v>0</v>
      </c>
      <c r="O39" s="9">
        <v>0</v>
      </c>
      <c r="P39" s="9">
        <v>0</v>
      </c>
      <c r="Q39" s="10">
        <f t="shared" si="1"/>
        <v>1</v>
      </c>
    </row>
    <row r="40" spans="1:17" s="9" customFormat="1" ht="15" thickTop="1" thickBot="1">
      <c r="A40" s="7">
        <v>38</v>
      </c>
      <c r="B40" s="9">
        <f>Infosäkkollen!$A$117</f>
        <v>1</v>
      </c>
      <c r="C40" s="9">
        <f>Infosäkkollen!$B$117</f>
        <v>8</v>
      </c>
      <c r="D40" s="9" t="str">
        <f>Infosäkkollen!C117</f>
        <v>Har organisationen haft ett arbetssätt för analys och hantering av informationssäkerhetsrisker de senaste två åren?</v>
      </c>
      <c r="E40" s="9">
        <v>2</v>
      </c>
      <c r="F40" s="9" t="str">
        <f>Infosäkkollen!D120</f>
        <v>Omfattat fördelning av roller och ansvar</v>
      </c>
      <c r="G40" s="9">
        <v>1</v>
      </c>
      <c r="H40" s="9">
        <v>0</v>
      </c>
      <c r="I40" s="9">
        <v>0</v>
      </c>
      <c r="J40" s="9">
        <v>0</v>
      </c>
      <c r="K40" s="9">
        <v>0</v>
      </c>
      <c r="L40" s="9">
        <v>0</v>
      </c>
      <c r="M40" s="9">
        <v>0</v>
      </c>
      <c r="N40" s="9">
        <v>0</v>
      </c>
      <c r="O40" s="9">
        <v>0</v>
      </c>
      <c r="P40" s="9">
        <v>0</v>
      </c>
      <c r="Q40" s="10">
        <f t="shared" si="1"/>
        <v>1</v>
      </c>
    </row>
    <row r="41" spans="1:17" s="9" customFormat="1" ht="15" thickTop="1" thickBot="1">
      <c r="A41" s="7">
        <v>39</v>
      </c>
      <c r="B41" s="9">
        <f>Infosäkkollen!$A$117</f>
        <v>1</v>
      </c>
      <c r="C41" s="9">
        <f>Infosäkkollen!$B$117</f>
        <v>8</v>
      </c>
      <c r="D41" s="9" t="str">
        <f>Infosäkkollen!C117</f>
        <v>Har organisationen haft ett arbetssätt för analys och hantering av informationssäkerhetsrisker de senaste två åren?</v>
      </c>
      <c r="E41" s="9">
        <v>3</v>
      </c>
      <c r="F41" s="9" t="str">
        <f>Infosäkkollen!E120</f>
        <v>Innehållit en organisationsgemensam modell för analys av informationssäkerhetsrisker</v>
      </c>
      <c r="G41" s="9">
        <v>1</v>
      </c>
      <c r="H41" s="9">
        <v>0</v>
      </c>
      <c r="I41" s="9">
        <v>0</v>
      </c>
      <c r="J41" s="9">
        <v>0</v>
      </c>
      <c r="K41" s="9">
        <v>0</v>
      </c>
      <c r="L41" s="9">
        <v>0</v>
      </c>
      <c r="M41" s="9">
        <v>0</v>
      </c>
      <c r="N41" s="9">
        <v>0</v>
      </c>
      <c r="O41" s="9">
        <v>0</v>
      </c>
      <c r="P41" s="9">
        <v>0</v>
      </c>
      <c r="Q41" s="10">
        <f t="shared" si="1"/>
        <v>1</v>
      </c>
    </row>
    <row r="42" spans="1:17" s="9" customFormat="1" ht="15" thickTop="1" thickBot="1">
      <c r="A42" s="7">
        <v>40</v>
      </c>
      <c r="B42" s="9">
        <f>Infosäkkollen!$A$117</f>
        <v>1</v>
      </c>
      <c r="C42" s="9">
        <f>Infosäkkollen!$B$117</f>
        <v>8</v>
      </c>
      <c r="D42" s="9" t="str">
        <f>Infosäkkollen!C117</f>
        <v>Har organisationen haft ett arbetssätt för analys och hantering av informationssäkerhetsrisker de senaste två åren?</v>
      </c>
      <c r="E42" s="9">
        <v>5</v>
      </c>
      <c r="F42" s="9" t="str">
        <f>Infosäkkollen!D122</f>
        <v>Följts upp och utvärderats minst en gång</v>
      </c>
      <c r="G42" s="9">
        <v>1</v>
      </c>
      <c r="H42" s="9">
        <v>0</v>
      </c>
      <c r="I42" s="9">
        <v>0</v>
      </c>
      <c r="J42" s="9">
        <v>0</v>
      </c>
      <c r="K42" s="9">
        <v>0</v>
      </c>
      <c r="L42" s="9">
        <v>0</v>
      </c>
      <c r="M42" s="9">
        <v>0</v>
      </c>
      <c r="N42" s="9">
        <v>1</v>
      </c>
      <c r="O42" s="9">
        <v>0</v>
      </c>
      <c r="P42" s="9">
        <v>0</v>
      </c>
      <c r="Q42" s="10">
        <f t="shared" si="1"/>
        <v>2</v>
      </c>
    </row>
    <row r="43" spans="1:17" s="9" customFormat="1" ht="15" thickTop="1" thickBot="1">
      <c r="A43" s="7">
        <v>41</v>
      </c>
      <c r="B43" s="11">
        <f>Infosäkkollen!$A$133</f>
        <v>1</v>
      </c>
      <c r="C43" s="11">
        <f>Infosäkkollen!$B$133</f>
        <v>9</v>
      </c>
      <c r="D43" s="11" t="str">
        <f>Infosäkkollen!C133</f>
        <v>De senaste två åren, har organisationen haft ett arbetssätt för hantering av informationssäkerhetsincidenter och 
-avvikelser?</v>
      </c>
      <c r="E43" s="11">
        <v>1</v>
      </c>
      <c r="F43" s="11" t="str">
        <f>Infosäkkollen!C136</f>
        <v>Varit beslutat eller på annat sätt medvetet valt av organisationen</v>
      </c>
      <c r="G43" s="11">
        <v>0</v>
      </c>
      <c r="H43" s="11">
        <v>1</v>
      </c>
      <c r="I43" s="11">
        <v>0</v>
      </c>
      <c r="J43" s="11">
        <v>0</v>
      </c>
      <c r="K43" s="11">
        <v>0</v>
      </c>
      <c r="L43" s="11">
        <v>0</v>
      </c>
      <c r="M43" s="11">
        <v>0</v>
      </c>
      <c r="N43" s="11">
        <v>0</v>
      </c>
      <c r="O43" s="11">
        <v>0</v>
      </c>
      <c r="P43" s="11">
        <v>0</v>
      </c>
      <c r="Q43" s="12">
        <f t="shared" si="1"/>
        <v>1</v>
      </c>
    </row>
    <row r="44" spans="1:17" s="11" customFormat="1" ht="15" thickTop="1" thickBot="1">
      <c r="A44" s="7">
        <v>42</v>
      </c>
      <c r="B44" s="11">
        <f>Infosäkkollen!$A$133</f>
        <v>1</v>
      </c>
      <c r="C44" s="11">
        <f>Infosäkkollen!$B$133</f>
        <v>9</v>
      </c>
      <c r="D44" s="11" t="str">
        <f>Infosäkkollen!C133</f>
        <v>De senaste två åren, har organisationen haft ett arbetssätt för hantering av informationssäkerhetsincidenter och 
-avvikelser?</v>
      </c>
      <c r="E44" s="11">
        <v>4</v>
      </c>
      <c r="F44" s="11" t="str">
        <f>Infosäkkollen!C138</f>
        <v>Varit beskrivet i stöd och vägledning för medarbetarna</v>
      </c>
      <c r="G44" s="11">
        <v>0</v>
      </c>
      <c r="H44" s="11">
        <v>1</v>
      </c>
      <c r="I44" s="11">
        <v>0</v>
      </c>
      <c r="J44" s="11">
        <v>0</v>
      </c>
      <c r="K44" s="11">
        <v>0</v>
      </c>
      <c r="L44" s="11">
        <v>0</v>
      </c>
      <c r="M44" s="11">
        <v>0</v>
      </c>
      <c r="N44" s="11">
        <v>0</v>
      </c>
      <c r="O44" s="11">
        <v>0</v>
      </c>
      <c r="P44" s="11">
        <v>0</v>
      </c>
      <c r="Q44" s="12">
        <f t="shared" si="1"/>
        <v>1</v>
      </c>
    </row>
    <row r="45" spans="1:17" s="11" customFormat="1" ht="15" thickTop="1" thickBot="1">
      <c r="A45" s="7">
        <v>43</v>
      </c>
      <c r="B45" s="11">
        <f>Infosäkkollen!$A$133</f>
        <v>1</v>
      </c>
      <c r="C45" s="11">
        <f>Infosäkkollen!$B$133</f>
        <v>9</v>
      </c>
      <c r="D45" s="11" t="str">
        <f>Infosäkkollen!C133</f>
        <v>De senaste två åren, har organisationen haft ett arbetssätt för hantering av informationssäkerhetsincidenter och 
-avvikelser?</v>
      </c>
      <c r="E45" s="11">
        <v>2</v>
      </c>
      <c r="F45" s="11" t="str">
        <f>Infosäkkollen!D136</f>
        <v>Omfattat fördelning av roller och ansvar</v>
      </c>
      <c r="G45" s="11">
        <v>0</v>
      </c>
      <c r="H45" s="11">
        <v>1</v>
      </c>
      <c r="I45" s="11">
        <v>0</v>
      </c>
      <c r="J45" s="11">
        <v>0</v>
      </c>
      <c r="K45" s="11">
        <v>0</v>
      </c>
      <c r="L45" s="11">
        <v>0</v>
      </c>
      <c r="M45" s="11">
        <v>0</v>
      </c>
      <c r="N45" s="11">
        <v>0</v>
      </c>
      <c r="O45" s="11">
        <v>0</v>
      </c>
      <c r="P45" s="11">
        <v>0</v>
      </c>
      <c r="Q45" s="12">
        <f t="shared" si="1"/>
        <v>1</v>
      </c>
    </row>
    <row r="46" spans="1:17" s="11" customFormat="1" ht="15" thickTop="1" thickBot="1">
      <c r="A46" s="7">
        <v>44</v>
      </c>
      <c r="B46" s="11">
        <f>Infosäkkollen!$A$133</f>
        <v>1</v>
      </c>
      <c r="C46" s="11">
        <f>Infosäkkollen!$B$133</f>
        <v>9</v>
      </c>
      <c r="D46" s="11" t="str">
        <f>Infosäkkollen!C133</f>
        <v>De senaste två åren, har organisationen haft ett arbetssätt för hantering av informationssäkerhetsincidenter och 
-avvikelser?</v>
      </c>
      <c r="E46" s="11">
        <v>3</v>
      </c>
      <c r="F46" s="11" t="str">
        <f>Infosäkkollen!E136</f>
        <v>Innehållit en organisationsgemensam modell för hantering av informationssäkerhetsincidenter och 
-avvikelser</v>
      </c>
      <c r="G46" s="11">
        <v>0</v>
      </c>
      <c r="H46" s="11">
        <v>1</v>
      </c>
      <c r="I46" s="11">
        <v>0</v>
      </c>
      <c r="J46" s="11">
        <v>0</v>
      </c>
      <c r="K46" s="11">
        <v>0</v>
      </c>
      <c r="L46" s="11">
        <v>0</v>
      </c>
      <c r="M46" s="11">
        <v>0</v>
      </c>
      <c r="N46" s="11">
        <v>0</v>
      </c>
      <c r="O46" s="11">
        <v>0</v>
      </c>
      <c r="P46" s="11">
        <v>0</v>
      </c>
      <c r="Q46" s="12">
        <f t="shared" si="1"/>
        <v>1</v>
      </c>
    </row>
    <row r="47" spans="1:17" s="11" customFormat="1" ht="15" thickTop="1" thickBot="1">
      <c r="A47" s="7">
        <v>45</v>
      </c>
      <c r="B47" s="11">
        <f>Infosäkkollen!$A$133</f>
        <v>1</v>
      </c>
      <c r="C47" s="11">
        <f>Infosäkkollen!$B$133</f>
        <v>9</v>
      </c>
      <c r="D47" s="11" t="str">
        <f>Infosäkkollen!C133</f>
        <v>De senaste två åren, har organisationen haft ett arbetssätt för hantering av informationssäkerhetsincidenter och 
-avvikelser?</v>
      </c>
      <c r="E47" s="11">
        <v>5</v>
      </c>
      <c r="F47" s="11" t="str">
        <f>Infosäkkollen!D138</f>
        <v>Följts upp och utvärderats minst en gång</v>
      </c>
      <c r="G47" s="11">
        <v>0</v>
      </c>
      <c r="H47" s="11">
        <v>1</v>
      </c>
      <c r="I47" s="11">
        <v>0</v>
      </c>
      <c r="J47" s="11">
        <v>0</v>
      </c>
      <c r="K47" s="11">
        <v>0</v>
      </c>
      <c r="L47" s="11">
        <v>0</v>
      </c>
      <c r="M47" s="11">
        <v>0</v>
      </c>
      <c r="N47" s="11">
        <v>1</v>
      </c>
      <c r="O47" s="11">
        <v>0</v>
      </c>
      <c r="P47" s="11">
        <v>0</v>
      </c>
      <c r="Q47" s="12">
        <f t="shared" si="1"/>
        <v>2</v>
      </c>
    </row>
    <row r="48" spans="1:17" s="13" customFormat="1" ht="15" thickTop="1" thickBot="1">
      <c r="A48" s="7">
        <v>46</v>
      </c>
      <c r="B48" s="13">
        <f>Infosäkkollen!$A$150</f>
        <v>1</v>
      </c>
      <c r="C48" s="13">
        <f>Infosäkkollen!$B$150</f>
        <v>10</v>
      </c>
      <c r="D48" s="13" t="str">
        <f>Infosäkkollen!C150</f>
        <v>Har organisationen haft ett arbetssätt för kontinuitetshantering de senaste två åren?</v>
      </c>
      <c r="E48" s="13">
        <v>1</v>
      </c>
      <c r="F48" s="13" t="str">
        <f>Infosäkkollen!C153</f>
        <v>Varit beslutat eller på annat sätt medvetet valt av organisationen</v>
      </c>
      <c r="G48" s="13">
        <v>0</v>
      </c>
      <c r="H48" s="13">
        <v>1</v>
      </c>
      <c r="I48" s="13">
        <v>0</v>
      </c>
      <c r="J48" s="13">
        <v>0</v>
      </c>
      <c r="K48" s="13">
        <v>0</v>
      </c>
      <c r="L48" s="13">
        <v>0</v>
      </c>
      <c r="M48" s="13">
        <v>0</v>
      </c>
      <c r="N48" s="13">
        <v>0</v>
      </c>
      <c r="O48" s="13">
        <v>0</v>
      </c>
      <c r="P48" s="13">
        <v>0</v>
      </c>
      <c r="Q48" s="14">
        <f t="shared" si="1"/>
        <v>1</v>
      </c>
    </row>
    <row r="49" spans="1:17" s="13" customFormat="1" ht="15" thickTop="1" thickBot="1">
      <c r="A49" s="7">
        <v>47</v>
      </c>
      <c r="B49" s="13">
        <f>Infosäkkollen!$A$150</f>
        <v>1</v>
      </c>
      <c r="C49" s="13">
        <f>Infosäkkollen!$B$150</f>
        <v>10</v>
      </c>
      <c r="D49" s="13" t="str">
        <f>Infosäkkollen!C150</f>
        <v>Har organisationen haft ett arbetssätt för kontinuitetshantering de senaste två åren?</v>
      </c>
      <c r="E49" s="13">
        <v>4</v>
      </c>
      <c r="F49" s="13" t="str">
        <f>Infosäkkollen!C155</f>
        <v>Varit beskrivet i stöd och vägledning för medarbetarna</v>
      </c>
      <c r="G49" s="13">
        <v>0</v>
      </c>
      <c r="H49" s="13">
        <v>1</v>
      </c>
      <c r="I49" s="13">
        <v>0</v>
      </c>
      <c r="J49" s="13">
        <v>0</v>
      </c>
      <c r="K49" s="13">
        <v>0</v>
      </c>
      <c r="L49" s="13">
        <v>0</v>
      </c>
      <c r="M49" s="13">
        <v>0</v>
      </c>
      <c r="N49" s="13">
        <v>0</v>
      </c>
      <c r="O49" s="13">
        <v>0</v>
      </c>
      <c r="P49" s="13">
        <v>0</v>
      </c>
      <c r="Q49" s="14">
        <f t="shared" si="1"/>
        <v>1</v>
      </c>
    </row>
    <row r="50" spans="1:17" s="13" customFormat="1" ht="15" thickTop="1" thickBot="1">
      <c r="A50" s="7">
        <v>48</v>
      </c>
      <c r="B50" s="13">
        <f>Infosäkkollen!$A$150</f>
        <v>1</v>
      </c>
      <c r="C50" s="13">
        <f>Infosäkkollen!$B$150</f>
        <v>10</v>
      </c>
      <c r="D50" s="13" t="str">
        <f>Infosäkkollen!C150</f>
        <v>Har organisationen haft ett arbetssätt för kontinuitetshantering de senaste två åren?</v>
      </c>
      <c r="E50" s="13">
        <v>2</v>
      </c>
      <c r="F50" s="13" t="str">
        <f>Infosäkkollen!D153</f>
        <v>Omfattat fördelning av roller och ansvar</v>
      </c>
      <c r="G50" s="13">
        <v>0</v>
      </c>
      <c r="H50" s="13">
        <v>1</v>
      </c>
      <c r="I50" s="13">
        <v>0</v>
      </c>
      <c r="J50" s="13">
        <v>0</v>
      </c>
      <c r="K50" s="13">
        <v>0</v>
      </c>
      <c r="L50" s="13">
        <v>0</v>
      </c>
      <c r="M50" s="13">
        <v>0</v>
      </c>
      <c r="N50" s="13">
        <v>0</v>
      </c>
      <c r="O50" s="13">
        <v>0</v>
      </c>
      <c r="P50" s="13">
        <v>0</v>
      </c>
      <c r="Q50" s="14">
        <f t="shared" si="1"/>
        <v>1</v>
      </c>
    </row>
    <row r="51" spans="1:17" s="13" customFormat="1" ht="15" thickTop="1" thickBot="1">
      <c r="A51" s="7">
        <v>49</v>
      </c>
      <c r="B51" s="13">
        <f>Infosäkkollen!$A$150</f>
        <v>1</v>
      </c>
      <c r="C51" s="13">
        <f>Infosäkkollen!$B$150</f>
        <v>10</v>
      </c>
      <c r="D51" s="13" t="str">
        <f>Infosäkkollen!C150</f>
        <v>Har organisationen haft ett arbetssätt för kontinuitetshantering de senaste två åren?</v>
      </c>
      <c r="E51" s="13">
        <v>3</v>
      </c>
      <c r="F51" s="13" t="str">
        <f>Infosäkkollen!E153</f>
        <v>Innehållit en organisationsgemensam modell för kontinuitetshantering, inklusive scenarier som organisationen behöver öva</v>
      </c>
      <c r="G51" s="13">
        <v>0</v>
      </c>
      <c r="H51" s="13">
        <v>1</v>
      </c>
      <c r="I51" s="13">
        <v>0</v>
      </c>
      <c r="J51" s="13">
        <v>0</v>
      </c>
      <c r="K51" s="13">
        <v>0</v>
      </c>
      <c r="L51" s="13">
        <v>0</v>
      </c>
      <c r="M51" s="13">
        <v>0</v>
      </c>
      <c r="N51" s="13">
        <v>0</v>
      </c>
      <c r="O51" s="13">
        <v>0</v>
      </c>
      <c r="P51" s="13">
        <v>0</v>
      </c>
      <c r="Q51" s="14">
        <f t="shared" si="1"/>
        <v>1</v>
      </c>
    </row>
    <row r="52" spans="1:17" s="13" customFormat="1" ht="15" thickTop="1" thickBot="1">
      <c r="A52" s="7">
        <v>50</v>
      </c>
      <c r="B52" s="13">
        <f>Infosäkkollen!$A$150</f>
        <v>1</v>
      </c>
      <c r="C52" s="13">
        <f>Infosäkkollen!$B$150</f>
        <v>10</v>
      </c>
      <c r="D52" s="13" t="str">
        <f>Infosäkkollen!C150</f>
        <v>Har organisationen haft ett arbetssätt för kontinuitetshantering de senaste två åren?</v>
      </c>
      <c r="E52" s="13">
        <v>5</v>
      </c>
      <c r="F52" s="13" t="str">
        <f>Infosäkkollen!D155</f>
        <v>Följts upp och utvärderats minst en gång</v>
      </c>
      <c r="G52" s="13">
        <v>0</v>
      </c>
      <c r="H52" s="13">
        <v>1</v>
      </c>
      <c r="I52" s="13">
        <v>0</v>
      </c>
      <c r="J52" s="13">
        <v>0</v>
      </c>
      <c r="K52" s="13">
        <v>0</v>
      </c>
      <c r="L52" s="13">
        <v>0</v>
      </c>
      <c r="M52" s="13">
        <v>0</v>
      </c>
      <c r="N52" s="13">
        <v>1</v>
      </c>
      <c r="O52" s="13">
        <v>0</v>
      </c>
      <c r="P52" s="13">
        <v>0</v>
      </c>
      <c r="Q52" s="14">
        <f t="shared" si="1"/>
        <v>2</v>
      </c>
    </row>
    <row r="53" spans="1:17" s="15" customFormat="1" ht="15" thickTop="1" thickBot="1">
      <c r="A53" s="7">
        <v>51</v>
      </c>
      <c r="B53" s="15">
        <f>Infosäkkollen!$A$166</f>
        <v>1</v>
      </c>
      <c r="C53" s="15">
        <f>Infosäkkollen!$B$166</f>
        <v>11</v>
      </c>
      <c r="D53" s="15" t="str">
        <f>Infosäkkollen!C166</f>
        <v>Har organisationen haft ett arbetssätt för omvärldsbevakning avseende informationssäkerhet de senaste två åren?</v>
      </c>
      <c r="E53" s="15">
        <v>1</v>
      </c>
      <c r="F53" s="15" t="str">
        <f>Infosäkkollen!C169</f>
        <v>Varit beslutat eller på annat sätt medvetet valt av organisationen</v>
      </c>
      <c r="G53" s="15">
        <v>0</v>
      </c>
      <c r="H53" s="15">
        <v>0</v>
      </c>
      <c r="I53" s="15">
        <v>0</v>
      </c>
      <c r="J53" s="15">
        <v>1</v>
      </c>
      <c r="K53" s="15">
        <v>0</v>
      </c>
      <c r="L53" s="15">
        <v>0</v>
      </c>
      <c r="M53" s="15">
        <v>0</v>
      </c>
      <c r="N53" s="15">
        <v>0</v>
      </c>
      <c r="O53" s="15">
        <v>0</v>
      </c>
      <c r="P53" s="15">
        <v>0</v>
      </c>
      <c r="Q53" s="16">
        <f t="shared" si="1"/>
        <v>1</v>
      </c>
    </row>
    <row r="54" spans="1:17" s="15" customFormat="1" ht="15" thickTop="1" thickBot="1">
      <c r="A54" s="7">
        <v>52</v>
      </c>
      <c r="B54" s="15">
        <f>Infosäkkollen!$A$166</f>
        <v>1</v>
      </c>
      <c r="C54" s="15">
        <f>Infosäkkollen!$B$166</f>
        <v>11</v>
      </c>
      <c r="D54" s="15" t="str">
        <f>Infosäkkollen!C166</f>
        <v>Har organisationen haft ett arbetssätt för omvärldsbevakning avseende informationssäkerhet de senaste två åren?</v>
      </c>
      <c r="E54" s="15">
        <v>4</v>
      </c>
      <c r="F54" s="15" t="str">
        <f>Infosäkkollen!C171</f>
        <v>Varit beskrivet i stöd och vägledning för medarbetarna</v>
      </c>
      <c r="G54" s="15">
        <v>0</v>
      </c>
      <c r="H54" s="15">
        <v>0</v>
      </c>
      <c r="I54" s="15">
        <v>0</v>
      </c>
      <c r="J54" s="15">
        <v>1</v>
      </c>
      <c r="K54" s="15">
        <v>0</v>
      </c>
      <c r="L54" s="15">
        <v>0</v>
      </c>
      <c r="M54" s="15">
        <v>0</v>
      </c>
      <c r="N54" s="15">
        <v>0</v>
      </c>
      <c r="O54" s="15">
        <v>0</v>
      </c>
      <c r="P54" s="15">
        <v>0</v>
      </c>
      <c r="Q54" s="16">
        <f t="shared" si="1"/>
        <v>1</v>
      </c>
    </row>
    <row r="55" spans="1:17" s="15" customFormat="1" ht="15" thickTop="1" thickBot="1">
      <c r="A55" s="7">
        <v>53</v>
      </c>
      <c r="B55" s="15">
        <f>Infosäkkollen!$A$166</f>
        <v>1</v>
      </c>
      <c r="C55" s="15">
        <f>Infosäkkollen!$B$166</f>
        <v>11</v>
      </c>
      <c r="D55" s="15" t="str">
        <f>Infosäkkollen!C166</f>
        <v>Har organisationen haft ett arbetssätt för omvärldsbevakning avseende informationssäkerhet de senaste två åren?</v>
      </c>
      <c r="E55" s="15">
        <v>2</v>
      </c>
      <c r="F55" s="15" t="str">
        <f>Infosäkkollen!D169</f>
        <v>Omfattat fördelning av roller och ansvar</v>
      </c>
      <c r="G55" s="15">
        <v>0</v>
      </c>
      <c r="H55" s="15">
        <v>0</v>
      </c>
      <c r="I55" s="15">
        <v>0</v>
      </c>
      <c r="J55" s="15">
        <v>1</v>
      </c>
      <c r="K55" s="15">
        <v>0</v>
      </c>
      <c r="L55" s="15">
        <v>0</v>
      </c>
      <c r="M55" s="15">
        <v>0</v>
      </c>
      <c r="N55" s="15">
        <v>0</v>
      </c>
      <c r="O55" s="15">
        <v>0</v>
      </c>
      <c r="P55" s="15">
        <v>0</v>
      </c>
      <c r="Q55" s="16">
        <f t="shared" si="1"/>
        <v>1</v>
      </c>
    </row>
    <row r="56" spans="1:17" s="15" customFormat="1" ht="15" thickTop="1" thickBot="1">
      <c r="A56" s="7">
        <v>54</v>
      </c>
      <c r="B56" s="15">
        <f>Infosäkkollen!$A$166</f>
        <v>1</v>
      </c>
      <c r="C56" s="15">
        <f>Infosäkkollen!$B$166</f>
        <v>11</v>
      </c>
      <c r="D56" s="15" t="str">
        <f>Infosäkkollen!C166</f>
        <v>Har organisationen haft ett arbetssätt för omvärldsbevakning avseende informationssäkerhet de senaste två åren?</v>
      </c>
      <c r="E56" s="15">
        <v>3</v>
      </c>
      <c r="F56" s="15" t="str">
        <f>Infosäkkollen!E169</f>
        <v>Innehållit en organisationsgemensam modell för omvärldsbevakning</v>
      </c>
      <c r="G56" s="15">
        <v>0</v>
      </c>
      <c r="H56" s="15">
        <v>0</v>
      </c>
      <c r="I56" s="15">
        <v>0</v>
      </c>
      <c r="J56" s="15">
        <v>1</v>
      </c>
      <c r="K56" s="15">
        <v>0</v>
      </c>
      <c r="L56" s="15">
        <v>0</v>
      </c>
      <c r="M56" s="15">
        <v>0</v>
      </c>
      <c r="N56" s="15">
        <v>0</v>
      </c>
      <c r="O56" s="15">
        <v>0</v>
      </c>
      <c r="P56" s="15">
        <v>0</v>
      </c>
      <c r="Q56" s="16">
        <f t="shared" si="1"/>
        <v>1</v>
      </c>
    </row>
    <row r="57" spans="1:17" s="15" customFormat="1" ht="15" thickTop="1" thickBot="1">
      <c r="A57" s="7">
        <v>55</v>
      </c>
      <c r="B57" s="15">
        <f>Infosäkkollen!$A$166</f>
        <v>1</v>
      </c>
      <c r="C57" s="15">
        <f>Infosäkkollen!$B$166</f>
        <v>11</v>
      </c>
      <c r="D57" s="15" t="str">
        <f>Infosäkkollen!C166</f>
        <v>Har organisationen haft ett arbetssätt för omvärldsbevakning avseende informationssäkerhet de senaste två åren?</v>
      </c>
      <c r="E57" s="15">
        <v>5</v>
      </c>
      <c r="F57" s="15" t="str">
        <f>Infosäkkollen!D171</f>
        <v>Följts upp och utvärderats minst en gång</v>
      </c>
      <c r="G57" s="15">
        <v>0</v>
      </c>
      <c r="H57" s="15">
        <v>0</v>
      </c>
      <c r="I57" s="15">
        <v>0</v>
      </c>
      <c r="J57" s="15">
        <v>1</v>
      </c>
      <c r="K57" s="15">
        <v>0</v>
      </c>
      <c r="L57" s="15">
        <v>0</v>
      </c>
      <c r="M57" s="15">
        <v>0</v>
      </c>
      <c r="N57" s="15">
        <v>1</v>
      </c>
      <c r="O57" s="15">
        <v>0</v>
      </c>
      <c r="P57" s="15">
        <v>0</v>
      </c>
      <c r="Q57" s="16">
        <f t="shared" si="1"/>
        <v>2</v>
      </c>
    </row>
    <row r="58" spans="1:17" s="17" customFormat="1" ht="15" thickTop="1" thickBot="1">
      <c r="A58" s="7">
        <v>56</v>
      </c>
      <c r="B58" s="17">
        <f>Infosäkkollen!$A$182</f>
        <v>1</v>
      </c>
      <c r="C58" s="17">
        <f>Infosäkkollen!$B$182</f>
        <v>12</v>
      </c>
      <c r="D58" s="17" t="str">
        <f>Infosäkkollen!C182</f>
        <v>Har organisationen haft ett arbetssätt för utbildning i informationssäkerhet de senaste två åren?</v>
      </c>
      <c r="E58" s="17">
        <v>1</v>
      </c>
      <c r="F58" s="17" t="str">
        <f>Infosäkkollen!C185</f>
        <v>Varit beslutat eller på annat sätt medvetet valt av organisationen</v>
      </c>
      <c r="G58" s="17">
        <v>0</v>
      </c>
      <c r="H58" s="17">
        <v>0</v>
      </c>
      <c r="I58" s="17">
        <v>0</v>
      </c>
      <c r="J58" s="17">
        <v>0</v>
      </c>
      <c r="K58" s="17">
        <v>0</v>
      </c>
      <c r="L58" s="17">
        <v>1</v>
      </c>
      <c r="M58" s="17">
        <v>0</v>
      </c>
      <c r="N58" s="17">
        <v>0</v>
      </c>
      <c r="O58" s="17">
        <v>0</v>
      </c>
      <c r="P58" s="17">
        <v>0</v>
      </c>
      <c r="Q58" s="18">
        <f t="shared" si="1"/>
        <v>1</v>
      </c>
    </row>
    <row r="59" spans="1:17" s="17" customFormat="1" ht="15" thickTop="1" thickBot="1">
      <c r="A59" s="7">
        <v>57</v>
      </c>
      <c r="B59" s="17">
        <f>Infosäkkollen!$A$182</f>
        <v>1</v>
      </c>
      <c r="C59" s="17">
        <f>Infosäkkollen!$B$182</f>
        <v>12</v>
      </c>
      <c r="D59" s="17" t="str">
        <f>Infosäkkollen!C182</f>
        <v>Har organisationen haft ett arbetssätt för utbildning i informationssäkerhet de senaste två åren?</v>
      </c>
      <c r="E59" s="17">
        <v>4</v>
      </c>
      <c r="F59" s="17" t="str">
        <f>Infosäkkollen!C187</f>
        <v>Varit beskrivet i stöd och vägledning för medarbetarna</v>
      </c>
      <c r="G59" s="17">
        <v>0</v>
      </c>
      <c r="H59" s="17">
        <v>0</v>
      </c>
      <c r="I59" s="17">
        <v>0</v>
      </c>
      <c r="J59" s="17">
        <v>0</v>
      </c>
      <c r="K59" s="17">
        <v>0</v>
      </c>
      <c r="L59" s="17">
        <v>1</v>
      </c>
      <c r="M59" s="17">
        <v>0</v>
      </c>
      <c r="N59" s="17">
        <v>0</v>
      </c>
      <c r="O59" s="17">
        <v>0</v>
      </c>
      <c r="P59" s="17">
        <v>0</v>
      </c>
      <c r="Q59" s="18">
        <f t="shared" si="1"/>
        <v>1</v>
      </c>
    </row>
    <row r="60" spans="1:17" s="17" customFormat="1" ht="15" thickTop="1" thickBot="1">
      <c r="A60" s="7">
        <v>58</v>
      </c>
      <c r="B60" s="17">
        <f>Infosäkkollen!$A$182</f>
        <v>1</v>
      </c>
      <c r="C60" s="17">
        <f>Infosäkkollen!$B$182</f>
        <v>12</v>
      </c>
      <c r="D60" s="17" t="str">
        <f>Infosäkkollen!C182</f>
        <v>Har organisationen haft ett arbetssätt för utbildning i informationssäkerhet de senaste två åren?</v>
      </c>
      <c r="E60" s="17">
        <v>2</v>
      </c>
      <c r="F60" s="17" t="str">
        <f>Infosäkkollen!D185</f>
        <v>Omfattat fördelning av roller och ansvar</v>
      </c>
      <c r="G60" s="17">
        <v>0</v>
      </c>
      <c r="H60" s="17">
        <v>0</v>
      </c>
      <c r="I60" s="17">
        <v>0</v>
      </c>
      <c r="J60" s="17">
        <v>0</v>
      </c>
      <c r="K60" s="17">
        <v>0</v>
      </c>
      <c r="L60" s="17">
        <v>1</v>
      </c>
      <c r="M60" s="17">
        <v>0</v>
      </c>
      <c r="N60" s="17">
        <v>0</v>
      </c>
      <c r="O60" s="17">
        <v>0</v>
      </c>
      <c r="P60" s="17">
        <v>0</v>
      </c>
      <c r="Q60" s="18">
        <f t="shared" si="1"/>
        <v>1</v>
      </c>
    </row>
    <row r="61" spans="1:17" s="17" customFormat="1" ht="15" thickTop="1" thickBot="1">
      <c r="A61" s="7">
        <v>59</v>
      </c>
      <c r="B61" s="17">
        <f>Infosäkkollen!$A$182</f>
        <v>1</v>
      </c>
      <c r="C61" s="17">
        <f>Infosäkkollen!$B$182</f>
        <v>12</v>
      </c>
      <c r="D61" s="17" t="str">
        <f>Infosäkkollen!C182</f>
        <v>Har organisationen haft ett arbetssätt för utbildning i informationssäkerhet de senaste två åren?</v>
      </c>
      <c r="E61" s="17">
        <v>3</v>
      </c>
      <c r="F61" s="17" t="str">
        <f>Infosäkkollen!E185</f>
        <v>Innehållit en organisationsgemensam modell för utbildning i informationssäkerhet</v>
      </c>
      <c r="G61" s="17">
        <v>0</v>
      </c>
      <c r="H61" s="17">
        <v>0</v>
      </c>
      <c r="I61" s="17">
        <v>0</v>
      </c>
      <c r="J61" s="17">
        <v>0</v>
      </c>
      <c r="K61" s="17">
        <v>0</v>
      </c>
      <c r="L61" s="17">
        <v>1</v>
      </c>
      <c r="M61" s="17">
        <v>0</v>
      </c>
      <c r="N61" s="17">
        <v>0</v>
      </c>
      <c r="O61" s="17">
        <v>0</v>
      </c>
      <c r="P61" s="17">
        <v>0</v>
      </c>
      <c r="Q61" s="18">
        <f t="shared" si="1"/>
        <v>1</v>
      </c>
    </row>
    <row r="62" spans="1:17" s="17" customFormat="1" ht="15" thickTop="1" thickBot="1">
      <c r="A62" s="7">
        <v>60</v>
      </c>
      <c r="B62" s="17">
        <f>Infosäkkollen!$A$182</f>
        <v>1</v>
      </c>
      <c r="C62" s="17">
        <f>Infosäkkollen!$B$182</f>
        <v>12</v>
      </c>
      <c r="D62" s="17" t="str">
        <f>Infosäkkollen!C182</f>
        <v>Har organisationen haft ett arbetssätt för utbildning i informationssäkerhet de senaste två åren?</v>
      </c>
      <c r="E62" s="17">
        <v>5</v>
      </c>
      <c r="F62" s="17" t="str">
        <f>Infosäkkollen!D187</f>
        <v>Följts upp och utvärderats minst en gång</v>
      </c>
      <c r="G62" s="17">
        <v>0</v>
      </c>
      <c r="H62" s="17">
        <v>0</v>
      </c>
      <c r="I62" s="17">
        <v>0</v>
      </c>
      <c r="J62" s="17">
        <v>0</v>
      </c>
      <c r="K62" s="17">
        <v>0</v>
      </c>
      <c r="L62" s="17">
        <v>1</v>
      </c>
      <c r="M62" s="17">
        <v>0</v>
      </c>
      <c r="N62" s="17">
        <v>1</v>
      </c>
      <c r="O62" s="17">
        <v>0</v>
      </c>
      <c r="P62" s="17">
        <v>0</v>
      </c>
      <c r="Q62" s="18">
        <f t="shared" si="1"/>
        <v>2</v>
      </c>
    </row>
    <row r="63" spans="1:17" s="7" customFormat="1" ht="15" thickTop="1" thickBot="1">
      <c r="A63" s="7">
        <v>61</v>
      </c>
      <c r="B63" s="7">
        <f>Infosäkkollen!$A$198</f>
        <v>1</v>
      </c>
      <c r="C63" s="7">
        <f>Infosäkkollen!$B$198</f>
        <v>13</v>
      </c>
      <c r="D63" s="7" t="str">
        <f>Infosäkkollen!C198</f>
        <v>Har organisationen haft ett arbetssätt för att säkerställa informationssäkerhet vid upphandling de senaste två åren?</v>
      </c>
      <c r="E63" s="7">
        <v>1</v>
      </c>
      <c r="F63" s="7" t="str">
        <f>Infosäkkollen!C201</f>
        <v>Varit beslutat eller på annat sätt medvetet valt av organisationen</v>
      </c>
      <c r="G63" s="7">
        <v>0</v>
      </c>
      <c r="H63" s="7">
        <v>0</v>
      </c>
      <c r="I63" s="7">
        <v>0</v>
      </c>
      <c r="J63" s="7">
        <v>0</v>
      </c>
      <c r="K63" s="7">
        <v>0</v>
      </c>
      <c r="L63" s="7">
        <v>0</v>
      </c>
      <c r="M63" s="7">
        <v>0</v>
      </c>
      <c r="N63" s="7">
        <v>0</v>
      </c>
      <c r="O63" s="7">
        <v>1</v>
      </c>
      <c r="P63" s="7">
        <v>0</v>
      </c>
      <c r="Q63" s="8">
        <f t="shared" si="1"/>
        <v>1</v>
      </c>
    </row>
    <row r="64" spans="1:17" s="7" customFormat="1" ht="15" thickTop="1" thickBot="1">
      <c r="A64" s="7">
        <v>62</v>
      </c>
      <c r="B64" s="7">
        <f>Infosäkkollen!$A$198</f>
        <v>1</v>
      </c>
      <c r="C64" s="7">
        <f>Infosäkkollen!$B$198</f>
        <v>13</v>
      </c>
      <c r="D64" s="7" t="str">
        <f>Infosäkkollen!C198</f>
        <v>Har organisationen haft ett arbetssätt för att säkerställa informationssäkerhet vid upphandling de senaste två åren?</v>
      </c>
      <c r="E64" s="7">
        <v>4</v>
      </c>
      <c r="F64" s="7" t="str">
        <f>Infosäkkollen!C203</f>
        <v>Varit beskrivet i stöd och vägledning för medarbetarna</v>
      </c>
      <c r="G64" s="7">
        <v>0</v>
      </c>
      <c r="H64" s="7">
        <v>0</v>
      </c>
      <c r="I64" s="7">
        <v>0</v>
      </c>
      <c r="J64" s="7">
        <v>0</v>
      </c>
      <c r="K64" s="7">
        <v>0</v>
      </c>
      <c r="L64" s="7">
        <v>0</v>
      </c>
      <c r="M64" s="7">
        <v>0</v>
      </c>
      <c r="N64" s="7">
        <v>0</v>
      </c>
      <c r="O64" s="7">
        <v>1</v>
      </c>
      <c r="P64" s="7">
        <v>0</v>
      </c>
      <c r="Q64" s="8">
        <f t="shared" si="1"/>
        <v>1</v>
      </c>
    </row>
    <row r="65" spans="1:17" s="7" customFormat="1" ht="15" thickTop="1" thickBot="1">
      <c r="A65" s="7">
        <v>63</v>
      </c>
      <c r="B65" s="7">
        <f>Infosäkkollen!$A$198</f>
        <v>1</v>
      </c>
      <c r="C65" s="7">
        <f>Infosäkkollen!$B$198</f>
        <v>13</v>
      </c>
      <c r="D65" s="7" t="str">
        <f>Infosäkkollen!C198</f>
        <v>Har organisationen haft ett arbetssätt för att säkerställa informationssäkerhet vid upphandling de senaste två åren?</v>
      </c>
      <c r="E65" s="7">
        <v>2</v>
      </c>
      <c r="F65" s="7" t="str">
        <f>Infosäkkollen!D201</f>
        <v>Omfattat fördelning av roller och ansvar</v>
      </c>
      <c r="G65" s="7">
        <v>0</v>
      </c>
      <c r="H65" s="7">
        <v>0</v>
      </c>
      <c r="I65" s="7">
        <v>0</v>
      </c>
      <c r="J65" s="7">
        <v>0</v>
      </c>
      <c r="K65" s="7">
        <v>0</v>
      </c>
      <c r="L65" s="7">
        <v>0</v>
      </c>
      <c r="M65" s="7">
        <v>0</v>
      </c>
      <c r="N65" s="7">
        <v>0</v>
      </c>
      <c r="O65" s="7">
        <v>1</v>
      </c>
      <c r="P65" s="7">
        <v>0</v>
      </c>
      <c r="Q65" s="8">
        <f t="shared" si="1"/>
        <v>1</v>
      </c>
    </row>
    <row r="66" spans="1:17" s="7" customFormat="1" ht="15" thickTop="1" thickBot="1">
      <c r="A66" s="7">
        <v>64</v>
      </c>
      <c r="B66" s="7">
        <f>Infosäkkollen!$A$198</f>
        <v>1</v>
      </c>
      <c r="C66" s="7">
        <f>Infosäkkollen!$B$198</f>
        <v>13</v>
      </c>
      <c r="D66" s="7" t="str">
        <f>Infosäkkollen!C198</f>
        <v>Har organisationen haft ett arbetssätt för att säkerställa informationssäkerhet vid upphandling de senaste två åren?</v>
      </c>
      <c r="E66" s="7">
        <v>3</v>
      </c>
      <c r="F66" s="7" t="str">
        <f>Infosäkkollen!E201</f>
        <v>Innehållit en organisationsgemensam modell för informationssäkerhet vid upphandling</v>
      </c>
      <c r="G66" s="7">
        <v>0</v>
      </c>
      <c r="H66" s="7">
        <v>0</v>
      </c>
      <c r="I66" s="7">
        <v>0</v>
      </c>
      <c r="J66" s="7">
        <v>0</v>
      </c>
      <c r="K66" s="7">
        <v>0</v>
      </c>
      <c r="L66" s="7">
        <v>0</v>
      </c>
      <c r="M66" s="7">
        <v>0</v>
      </c>
      <c r="N66" s="7">
        <v>0</v>
      </c>
      <c r="O66" s="7">
        <v>1</v>
      </c>
      <c r="P66" s="7">
        <v>0</v>
      </c>
      <c r="Q66" s="8">
        <f t="shared" si="1"/>
        <v>1</v>
      </c>
    </row>
    <row r="67" spans="1:17" s="7" customFormat="1" ht="15" thickTop="1" thickBot="1">
      <c r="A67" s="7">
        <v>65</v>
      </c>
      <c r="B67" s="7">
        <f>Infosäkkollen!$A$198</f>
        <v>1</v>
      </c>
      <c r="C67" s="7">
        <f>Infosäkkollen!$B$198</f>
        <v>13</v>
      </c>
      <c r="D67" s="7" t="str">
        <f>Infosäkkollen!C198</f>
        <v>Har organisationen haft ett arbetssätt för att säkerställa informationssäkerhet vid upphandling de senaste två åren?</v>
      </c>
      <c r="E67" s="7">
        <v>5</v>
      </c>
      <c r="F67" s="7" t="str">
        <f>Infosäkkollen!D203</f>
        <v>Följts upp och utvärderats minst en gång</v>
      </c>
      <c r="G67" s="7">
        <v>0</v>
      </c>
      <c r="H67" s="7">
        <v>0</v>
      </c>
      <c r="I67" s="7">
        <v>0</v>
      </c>
      <c r="J67" s="7">
        <v>0</v>
      </c>
      <c r="K67" s="7">
        <v>0</v>
      </c>
      <c r="L67" s="7">
        <v>0</v>
      </c>
      <c r="M67" s="7">
        <v>0</v>
      </c>
      <c r="N67" s="7">
        <v>1</v>
      </c>
      <c r="O67" s="7">
        <v>1</v>
      </c>
      <c r="P67" s="7">
        <v>0</v>
      </c>
      <c r="Q67" s="8">
        <f t="shared" si="1"/>
        <v>2</v>
      </c>
    </row>
    <row r="68" spans="1:17" s="9" customFormat="1" ht="15" thickTop="1" thickBot="1">
      <c r="A68" s="7">
        <v>66</v>
      </c>
      <c r="B68" s="9">
        <f>Infosäkkollen!$A$214</f>
        <v>1</v>
      </c>
      <c r="C68" s="9">
        <f>Infosäkkollen!$B$214</f>
        <v>14</v>
      </c>
      <c r="D68" s="9" t="str">
        <f>Infosäkkollen!C214</f>
        <v>Har organisationen följt upp resultatet av sitt systematiska informationssäkerhetsarbete de senaste två åren?</v>
      </c>
      <c r="E68" s="9">
        <v>1</v>
      </c>
      <c r="F68" s="9" t="str">
        <f>Infosäkkollen!C217</f>
        <v xml:space="preserve">Resultat av genomförda utvärderingar av organisationens interna regler, arbetssätt och stöd för informationssäkerhetsarbete </v>
      </c>
      <c r="G68" s="9">
        <v>0</v>
      </c>
      <c r="H68" s="9">
        <v>0</v>
      </c>
      <c r="I68" s="9">
        <v>0</v>
      </c>
      <c r="J68" s="9">
        <v>0</v>
      </c>
      <c r="K68" s="9">
        <v>1</v>
      </c>
      <c r="L68" s="9">
        <v>0</v>
      </c>
      <c r="M68" s="9">
        <v>0</v>
      </c>
      <c r="N68" s="9">
        <v>1</v>
      </c>
      <c r="O68" s="9">
        <v>0</v>
      </c>
      <c r="P68" s="9">
        <v>0</v>
      </c>
      <c r="Q68" s="10">
        <f t="shared" si="1"/>
        <v>2</v>
      </c>
    </row>
    <row r="69" spans="1:17" s="9" customFormat="1" ht="15" thickTop="1" thickBot="1">
      <c r="A69" s="7">
        <v>67</v>
      </c>
      <c r="B69" s="9">
        <f>Infosäkkollen!$A$214</f>
        <v>1</v>
      </c>
      <c r="C69" s="9">
        <f>Infosäkkollen!$B$214</f>
        <v>14</v>
      </c>
      <c r="D69" s="9" t="str">
        <f>Infosäkkollen!C214</f>
        <v>Har organisationen följt upp resultatet av sitt systematiska informationssäkerhetsarbete de senaste två åren?</v>
      </c>
      <c r="E69" s="9">
        <v>2</v>
      </c>
      <c r="F69" s="9" t="str">
        <f>Infosäkkollen!D217</f>
        <v>Resultat av genomförda utvärderingar av om medarbetarna tillämpar interna regler, arbetssätt och stöd för informationssäkerhetsarbete på avsett sätt</v>
      </c>
      <c r="G69" s="9">
        <v>0</v>
      </c>
      <c r="H69" s="9">
        <v>0</v>
      </c>
      <c r="I69" s="9">
        <v>0</v>
      </c>
      <c r="J69" s="9">
        <v>0</v>
      </c>
      <c r="K69" s="9">
        <v>1</v>
      </c>
      <c r="L69" s="9">
        <v>1</v>
      </c>
      <c r="M69" s="9">
        <v>0</v>
      </c>
      <c r="N69" s="9">
        <v>1</v>
      </c>
      <c r="O69" s="9">
        <v>0</v>
      </c>
      <c r="P69" s="9">
        <v>1</v>
      </c>
      <c r="Q69" s="10">
        <f t="shared" si="1"/>
        <v>4</v>
      </c>
    </row>
    <row r="70" spans="1:17" s="9" customFormat="1" ht="15" thickTop="1" thickBot="1">
      <c r="A70" s="7">
        <v>68</v>
      </c>
      <c r="B70" s="9">
        <f>Infosäkkollen!$A$214</f>
        <v>1</v>
      </c>
      <c r="C70" s="9">
        <f>Infosäkkollen!$B$214</f>
        <v>14</v>
      </c>
      <c r="D70" s="9" t="str">
        <f>Infosäkkollen!C214</f>
        <v>Har organisationen följt upp resultatet av sitt systematiska informationssäkerhetsarbete de senaste två åren?</v>
      </c>
      <c r="E70" s="9">
        <v>3</v>
      </c>
      <c r="F70" s="9" t="str">
        <f>Infosäkkollen!E217</f>
        <v>Skillnaden mellan införda och beslutade säkerhetsåtgärder</v>
      </c>
      <c r="G70" s="9">
        <v>0</v>
      </c>
      <c r="H70" s="9">
        <v>0</v>
      </c>
      <c r="I70" s="9">
        <v>0</v>
      </c>
      <c r="J70" s="9">
        <v>0</v>
      </c>
      <c r="K70" s="9">
        <v>1</v>
      </c>
      <c r="L70" s="9">
        <v>0</v>
      </c>
      <c r="M70" s="9">
        <v>1</v>
      </c>
      <c r="N70" s="9">
        <v>1</v>
      </c>
      <c r="O70" s="9">
        <v>0</v>
      </c>
      <c r="P70" s="9">
        <v>0</v>
      </c>
      <c r="Q70" s="10">
        <f t="shared" ref="Q70:Q91" si="2">SUM(G70:P70)</f>
        <v>3</v>
      </c>
    </row>
    <row r="71" spans="1:17" s="9" customFormat="1" ht="15" thickTop="1" thickBot="1">
      <c r="A71" s="7">
        <v>69</v>
      </c>
      <c r="B71" s="9">
        <f>Infosäkkollen!$A$214</f>
        <v>1</v>
      </c>
      <c r="C71" s="9">
        <f>Infosäkkollen!$B$214</f>
        <v>14</v>
      </c>
      <c r="D71" s="9" t="str">
        <f>Infosäkkollen!C214</f>
        <v>Har organisationen följt upp resultatet av sitt systematiska informationssäkerhetsarbete de senaste två åren?</v>
      </c>
      <c r="E71" s="9">
        <v>4</v>
      </c>
      <c r="F71" s="9" t="str">
        <f>Infosäkkollen!C219</f>
        <v xml:space="preserve">Resultat av genomförda informationsklassningar och analyser av informationssäkerhetsrisker </v>
      </c>
      <c r="G71" s="9">
        <v>1</v>
      </c>
      <c r="H71" s="9">
        <v>0</v>
      </c>
      <c r="I71" s="9">
        <v>1</v>
      </c>
      <c r="J71" s="9">
        <v>0</v>
      </c>
      <c r="K71" s="9">
        <v>1</v>
      </c>
      <c r="L71" s="9">
        <v>0</v>
      </c>
      <c r="M71" s="9">
        <v>0</v>
      </c>
      <c r="N71" s="9">
        <v>1</v>
      </c>
      <c r="O71" s="9">
        <v>0</v>
      </c>
      <c r="P71" s="9">
        <v>0</v>
      </c>
      <c r="Q71" s="10">
        <f t="shared" si="2"/>
        <v>4</v>
      </c>
    </row>
    <row r="72" spans="1:17" s="9" customFormat="1" ht="15" thickTop="1" thickBot="1">
      <c r="A72" s="7">
        <v>70</v>
      </c>
      <c r="B72" s="9">
        <f>Infosäkkollen!$A$214</f>
        <v>1</v>
      </c>
      <c r="C72" s="9">
        <f>Infosäkkollen!$B$214</f>
        <v>14</v>
      </c>
      <c r="D72" s="9" t="str">
        <f>Infosäkkollen!C214</f>
        <v>Har organisationen följt upp resultatet av sitt systematiska informationssäkerhetsarbete de senaste två åren?</v>
      </c>
      <c r="E72" s="9">
        <v>5</v>
      </c>
      <c r="F72" s="9" t="str">
        <f>Infosäkkollen!D219</f>
        <v>Resultat av genomförda utvärderingar av säkerhetsåtgärders ändamålsenlighet och tillräcklighet</v>
      </c>
      <c r="G72" s="9">
        <v>0</v>
      </c>
      <c r="H72" s="9">
        <v>0</v>
      </c>
      <c r="I72" s="9">
        <v>0</v>
      </c>
      <c r="J72" s="9">
        <v>0</v>
      </c>
      <c r="K72" s="9">
        <v>1</v>
      </c>
      <c r="L72" s="9">
        <v>0</v>
      </c>
      <c r="M72" s="9">
        <v>1</v>
      </c>
      <c r="N72" s="9">
        <v>1</v>
      </c>
      <c r="O72" s="9">
        <v>0</v>
      </c>
      <c r="P72" s="9">
        <v>0</v>
      </c>
      <c r="Q72" s="10">
        <f t="shared" si="2"/>
        <v>3</v>
      </c>
    </row>
    <row r="73" spans="1:17" s="11" customFormat="1" ht="15" thickTop="1" thickBot="1">
      <c r="A73" s="7">
        <v>71</v>
      </c>
      <c r="B73" s="11">
        <f>Infosäkkollen!$A$228</f>
        <v>1</v>
      </c>
      <c r="C73" s="11">
        <f>Infosäkkollen!$B$228</f>
        <v>15</v>
      </c>
      <c r="D73" s="11" t="str">
        <f>Infosäkkollen!C228</f>
        <v>Har organisationens ledning informerat sig om status på organisationens systematiska informationssäkerhetsarbete de senaste två åren?</v>
      </c>
      <c r="E73" s="11">
        <v>1</v>
      </c>
      <c r="F73" s="11" t="str">
        <f>Infosäkkollen!C231</f>
        <v>Resultat av genomförda utvärderingar av organisationens interna regler, arbetssätt och stöd för informationssäkerhetsarbete</v>
      </c>
      <c r="G73" s="11">
        <v>0</v>
      </c>
      <c r="H73" s="11">
        <v>0</v>
      </c>
      <c r="I73" s="11">
        <v>0</v>
      </c>
      <c r="J73" s="11">
        <v>0</v>
      </c>
      <c r="K73" s="11">
        <v>1</v>
      </c>
      <c r="L73" s="11">
        <v>0</v>
      </c>
      <c r="M73" s="11">
        <v>0</v>
      </c>
      <c r="N73" s="11">
        <v>0</v>
      </c>
      <c r="O73" s="11">
        <v>0</v>
      </c>
      <c r="P73" s="11">
        <v>1</v>
      </c>
      <c r="Q73" s="12">
        <f t="shared" si="2"/>
        <v>2</v>
      </c>
    </row>
    <row r="74" spans="1:17" s="11" customFormat="1" ht="15" thickTop="1" thickBot="1">
      <c r="A74" s="7">
        <v>72</v>
      </c>
      <c r="B74" s="11">
        <f>Infosäkkollen!$A$228</f>
        <v>1</v>
      </c>
      <c r="C74" s="11">
        <f>Infosäkkollen!$B$228</f>
        <v>15</v>
      </c>
      <c r="D74" s="11" t="str">
        <f>Infosäkkollen!C228</f>
        <v>Har organisationens ledning informerat sig om status på organisationens systematiska informationssäkerhetsarbete de senaste två åren?</v>
      </c>
      <c r="E74" s="11">
        <v>2</v>
      </c>
      <c r="F74" s="11" t="str">
        <f>Infosäkkollen!D231</f>
        <v>Resultat av genomförda utvärderingar av om medarbetarna tillämpar interna regler, arbetssätt och stöd för informationssäkerhetsarbete på avsett sätt</v>
      </c>
      <c r="G74" s="11">
        <v>0</v>
      </c>
      <c r="H74" s="11">
        <v>0</v>
      </c>
      <c r="I74" s="11">
        <v>0</v>
      </c>
      <c r="J74" s="11">
        <v>0</v>
      </c>
      <c r="K74" s="11">
        <v>1</v>
      </c>
      <c r="L74" s="11">
        <v>1</v>
      </c>
      <c r="M74" s="11">
        <v>0</v>
      </c>
      <c r="N74" s="11">
        <v>0</v>
      </c>
      <c r="O74" s="11">
        <v>0</v>
      </c>
      <c r="P74" s="11">
        <v>1</v>
      </c>
      <c r="Q74" s="12">
        <f t="shared" si="2"/>
        <v>3</v>
      </c>
    </row>
    <row r="75" spans="1:17" s="11" customFormat="1" ht="15" thickTop="1" thickBot="1">
      <c r="A75" s="7">
        <v>73</v>
      </c>
      <c r="B75" s="11">
        <f>Infosäkkollen!$A$228</f>
        <v>1</v>
      </c>
      <c r="C75" s="11">
        <f>Infosäkkollen!$B$228</f>
        <v>15</v>
      </c>
      <c r="D75" s="11" t="str">
        <f>Infosäkkollen!C228</f>
        <v>Har organisationens ledning informerat sig om status på organisationens systematiska informationssäkerhetsarbete de senaste två åren?</v>
      </c>
      <c r="E75" s="11">
        <v>3</v>
      </c>
      <c r="F75" s="11" t="str">
        <f>Infosäkkollen!E231</f>
        <v>I vilken utsträckning införda säkerhetsåtgärder är ändamålsenliga och tillräckliga (svarar mot identifierat behov)</v>
      </c>
      <c r="G75" s="11">
        <v>0</v>
      </c>
      <c r="H75" s="11">
        <v>0</v>
      </c>
      <c r="I75" s="11">
        <v>0</v>
      </c>
      <c r="J75" s="11">
        <v>0</v>
      </c>
      <c r="K75" s="11">
        <v>1</v>
      </c>
      <c r="L75" s="11">
        <v>0</v>
      </c>
      <c r="M75" s="11">
        <v>0</v>
      </c>
      <c r="N75" s="11">
        <v>0</v>
      </c>
      <c r="O75" s="11">
        <v>0</v>
      </c>
      <c r="P75" s="11">
        <v>1</v>
      </c>
      <c r="Q75" s="12">
        <f t="shared" si="2"/>
        <v>2</v>
      </c>
    </row>
    <row r="76" spans="1:17" s="11" customFormat="1" ht="15" thickTop="1" thickBot="1">
      <c r="A76" s="7">
        <v>74</v>
      </c>
      <c r="B76" s="11">
        <f>Infosäkkollen!$A$228</f>
        <v>1</v>
      </c>
      <c r="C76" s="11">
        <f>Infosäkkollen!$B$228</f>
        <v>15</v>
      </c>
      <c r="D76" s="11" t="str">
        <f>Infosäkkollen!C228</f>
        <v>Har organisationens ledning informerat sig om status på organisationens systematiska informationssäkerhetsarbete de senaste två åren?</v>
      </c>
      <c r="E76" s="11">
        <v>4</v>
      </c>
      <c r="F76" s="11" t="str">
        <f>Infosäkkollen!C233</f>
        <v>Eventuella allvarligare risker i organisationens informationsbehandling som inte har åtgärdats</v>
      </c>
      <c r="G76" s="11">
        <v>1</v>
      </c>
      <c r="H76" s="11">
        <v>0</v>
      </c>
      <c r="I76" s="11">
        <v>0</v>
      </c>
      <c r="J76" s="11">
        <v>0</v>
      </c>
      <c r="K76" s="11">
        <v>1</v>
      </c>
      <c r="L76" s="11">
        <v>0</v>
      </c>
      <c r="M76" s="11">
        <v>0</v>
      </c>
      <c r="N76" s="11">
        <v>0</v>
      </c>
      <c r="O76" s="11">
        <v>0</v>
      </c>
      <c r="P76" s="11">
        <v>1</v>
      </c>
      <c r="Q76" s="12">
        <f t="shared" si="2"/>
        <v>3</v>
      </c>
    </row>
    <row r="77" spans="1:17" s="11" customFormat="1" ht="15" thickTop="1" thickBot="1">
      <c r="A77" s="7">
        <v>75</v>
      </c>
      <c r="B77" s="11">
        <f>Infosäkkollen!$A$228</f>
        <v>1</v>
      </c>
      <c r="C77" s="11">
        <f>Infosäkkollen!$B$228</f>
        <v>15</v>
      </c>
      <c r="D77" s="11" t="str">
        <f>Infosäkkollen!C228</f>
        <v>Har organisationens ledning informerat sig om status på organisationens systematiska informationssäkerhetsarbete de senaste två åren?</v>
      </c>
      <c r="E77" s="11">
        <v>5</v>
      </c>
      <c r="F77" s="11" t="str">
        <f>Infosäkkollen!D233</f>
        <v>Eventuella identifierade hinder för att uppnå ledningens målsättning med informationssäkerhetsarbetet</v>
      </c>
      <c r="G77" s="11">
        <v>0</v>
      </c>
      <c r="H77" s="11">
        <v>0</v>
      </c>
      <c r="I77" s="11">
        <v>0</v>
      </c>
      <c r="J77" s="11">
        <v>0</v>
      </c>
      <c r="K77" s="11">
        <v>1</v>
      </c>
      <c r="L77" s="11">
        <v>0</v>
      </c>
      <c r="M77" s="11">
        <v>0</v>
      </c>
      <c r="N77" s="11">
        <v>0</v>
      </c>
      <c r="O77" s="11">
        <v>0</v>
      </c>
      <c r="P77" s="11">
        <v>1</v>
      </c>
      <c r="Q77" s="12">
        <f t="shared" si="2"/>
        <v>2</v>
      </c>
    </row>
    <row r="78" spans="1:17" s="15" customFormat="1" ht="15" thickTop="1" thickBot="1">
      <c r="A78" s="7">
        <v>76</v>
      </c>
      <c r="B78" s="15">
        <f>Infosäkkollen!$A$246</f>
        <v>2</v>
      </c>
      <c r="C78" s="15">
        <f>Infosäkkollen!$B$246</f>
        <v>16</v>
      </c>
      <c r="D78" s="15" t="str">
        <f>Infosäkkollen!C246</f>
        <v>De senaste två åren, har organisationen utbildat sina medarbetare inom informationssäkerhet enligt sitt arbetssätt för utbildning?</v>
      </c>
      <c r="E78" s="15">
        <v>1</v>
      </c>
      <c r="F78" s="15" t="str">
        <f>Infosäkkollen!C249</f>
        <v>Alla medarbetare</v>
      </c>
      <c r="G78" s="15">
        <v>0</v>
      </c>
      <c r="H78" s="15">
        <v>0</v>
      </c>
      <c r="I78" s="15">
        <v>0</v>
      </c>
      <c r="J78" s="15">
        <v>0</v>
      </c>
      <c r="K78" s="15">
        <v>0</v>
      </c>
      <c r="L78" s="15">
        <v>1</v>
      </c>
      <c r="M78" s="15">
        <v>0</v>
      </c>
      <c r="N78" s="15">
        <v>0</v>
      </c>
      <c r="O78" s="15">
        <v>0</v>
      </c>
      <c r="P78" s="15">
        <v>0</v>
      </c>
      <c r="Q78" s="16">
        <f t="shared" si="2"/>
        <v>1</v>
      </c>
    </row>
    <row r="79" spans="1:17" s="15" customFormat="1" ht="15" thickTop="1" thickBot="1">
      <c r="A79" s="7">
        <v>77</v>
      </c>
      <c r="B79" s="15">
        <f>Infosäkkollen!$A$246</f>
        <v>2</v>
      </c>
      <c r="C79" s="15">
        <f>Infosäkkollen!$B$246</f>
        <v>16</v>
      </c>
      <c r="D79" s="15" t="str">
        <f>Infosäkkollen!C246</f>
        <v>De senaste två åren, har organisationen utbildat sina medarbetare inom informationssäkerhet enligt sitt arbetssätt för utbildning?</v>
      </c>
      <c r="E79" s="15">
        <v>2</v>
      </c>
      <c r="F79" s="15" t="str">
        <f>Infosäkkollen!D249</f>
        <v xml:space="preserve">75 % till mindre än 100 % av medarbetarna </v>
      </c>
      <c r="G79" s="15">
        <v>0</v>
      </c>
      <c r="H79" s="15">
        <v>0</v>
      </c>
      <c r="I79" s="15">
        <v>0</v>
      </c>
      <c r="J79" s="15">
        <v>0</v>
      </c>
      <c r="K79" s="15">
        <v>0</v>
      </c>
      <c r="L79" s="15">
        <v>1</v>
      </c>
      <c r="M79" s="15">
        <v>0</v>
      </c>
      <c r="N79" s="15">
        <v>0</v>
      </c>
      <c r="O79" s="15">
        <v>0</v>
      </c>
      <c r="P79" s="15">
        <v>0</v>
      </c>
      <c r="Q79" s="16">
        <f t="shared" si="2"/>
        <v>1</v>
      </c>
    </row>
    <row r="80" spans="1:17" s="15" customFormat="1" ht="15" thickTop="1" thickBot="1">
      <c r="A80" s="7">
        <v>78</v>
      </c>
      <c r="B80" s="15">
        <f>Infosäkkollen!$A$246</f>
        <v>2</v>
      </c>
      <c r="C80" s="15">
        <f>Infosäkkollen!$B$246</f>
        <v>16</v>
      </c>
      <c r="D80" s="15" t="str">
        <f>Infosäkkollen!C246</f>
        <v>De senaste två åren, har organisationen utbildat sina medarbetare inom informationssäkerhet enligt sitt arbetssätt för utbildning?</v>
      </c>
      <c r="E80" s="15">
        <v>3</v>
      </c>
      <c r="F80" s="15" t="str">
        <f>Infosäkkollen!E249</f>
        <v>50 % till mindre än 75 % av medarbetarna</v>
      </c>
      <c r="G80" s="15">
        <v>0</v>
      </c>
      <c r="H80" s="15">
        <v>0</v>
      </c>
      <c r="I80" s="15">
        <v>0</v>
      </c>
      <c r="J80" s="15">
        <v>0</v>
      </c>
      <c r="K80" s="15">
        <v>0</v>
      </c>
      <c r="L80" s="15">
        <v>1</v>
      </c>
      <c r="M80" s="15">
        <v>0</v>
      </c>
      <c r="N80" s="15">
        <v>0</v>
      </c>
      <c r="O80" s="15">
        <v>0</v>
      </c>
      <c r="P80" s="15">
        <v>0</v>
      </c>
      <c r="Q80" s="16">
        <f t="shared" si="2"/>
        <v>1</v>
      </c>
    </row>
    <row r="81" spans="1:17" s="15" customFormat="1" ht="15" thickTop="1" thickBot="1">
      <c r="A81" s="7">
        <v>79</v>
      </c>
      <c r="B81" s="15">
        <f>Infosäkkollen!$A$246</f>
        <v>2</v>
      </c>
      <c r="C81" s="15">
        <f>Infosäkkollen!$B$246</f>
        <v>16</v>
      </c>
      <c r="D81" s="15" t="str">
        <f>Infosäkkollen!C246</f>
        <v>De senaste två åren, har organisationen utbildat sina medarbetare inom informationssäkerhet enligt sitt arbetssätt för utbildning?</v>
      </c>
      <c r="E81" s="15">
        <v>4</v>
      </c>
      <c r="F81" s="15" t="str">
        <f>Infosäkkollen!C251</f>
        <v xml:space="preserve">25 % till mindre än 50 % av medarbetarna </v>
      </c>
      <c r="G81" s="15">
        <v>0</v>
      </c>
      <c r="H81" s="15">
        <v>0</v>
      </c>
      <c r="I81" s="15">
        <v>0</v>
      </c>
      <c r="J81" s="15">
        <v>0</v>
      </c>
      <c r="K81" s="15">
        <v>0</v>
      </c>
      <c r="L81" s="15">
        <v>1</v>
      </c>
      <c r="M81" s="15">
        <v>0</v>
      </c>
      <c r="N81" s="15">
        <v>0</v>
      </c>
      <c r="O81" s="15">
        <v>0</v>
      </c>
      <c r="P81" s="15">
        <v>0</v>
      </c>
      <c r="Q81" s="16">
        <f t="shared" si="2"/>
        <v>1</v>
      </c>
    </row>
    <row r="82" spans="1:17" s="15" customFormat="1" ht="15" thickTop="1" thickBot="1">
      <c r="A82" s="7">
        <v>80</v>
      </c>
      <c r="B82" s="15">
        <f>Infosäkkollen!$A$246</f>
        <v>2</v>
      </c>
      <c r="C82" s="15">
        <f>Infosäkkollen!$B$246</f>
        <v>16</v>
      </c>
      <c r="D82" s="15" t="str">
        <f>Infosäkkollen!C246</f>
        <v>De senaste två åren, har organisationen utbildat sina medarbetare inom informationssäkerhet enligt sitt arbetssätt för utbildning?</v>
      </c>
      <c r="E82" s="15">
        <v>5</v>
      </c>
      <c r="F82" s="15" t="str">
        <f>Infosäkkollen!D251</f>
        <v xml:space="preserve">Mer än 0 % till mindre än 25 % av medarbetarna </v>
      </c>
      <c r="G82" s="15">
        <v>0</v>
      </c>
      <c r="H82" s="15">
        <v>0</v>
      </c>
      <c r="I82" s="15">
        <v>0</v>
      </c>
      <c r="J82" s="15">
        <v>0</v>
      </c>
      <c r="K82" s="15">
        <v>0</v>
      </c>
      <c r="L82" s="15">
        <v>1</v>
      </c>
      <c r="M82" s="15">
        <v>0</v>
      </c>
      <c r="N82" s="15">
        <v>0</v>
      </c>
      <c r="O82" s="15">
        <v>0</v>
      </c>
      <c r="P82" s="15">
        <v>0</v>
      </c>
      <c r="Q82" s="16">
        <f t="shared" si="2"/>
        <v>1</v>
      </c>
    </row>
    <row r="83" spans="1:17" s="17" customFormat="1" ht="15" thickTop="1" thickBot="1">
      <c r="A83" s="7">
        <v>81</v>
      </c>
      <c r="B83" s="17">
        <f>Infosäkkollen!$A$258</f>
        <v>2</v>
      </c>
      <c r="C83" s="17">
        <f>Infosäkkollen!$B$258</f>
        <v>17</v>
      </c>
      <c r="D83" s="17" t="str">
        <f>Infosäkkollen!C258</f>
        <v>Har organisationen, de senaste två åren, undersökt i vilken utsträckning medarbetarna efter genomförd utbildning i informationssäkerhet vet hur de ska arbeta på ett informationssäkert sätt?</v>
      </c>
      <c r="E83" s="17">
        <v>1</v>
      </c>
      <c r="F83" s="17" t="str">
        <f>Infosäkkollen!C261</f>
        <v>Alla de som genomgått utbildning i informationssäkerhet</v>
      </c>
      <c r="G83" s="17">
        <v>0</v>
      </c>
      <c r="H83" s="17">
        <v>0</v>
      </c>
      <c r="I83" s="17">
        <v>0</v>
      </c>
      <c r="J83" s="17">
        <v>0</v>
      </c>
      <c r="K83" s="17">
        <v>0</v>
      </c>
      <c r="L83" s="17">
        <v>1</v>
      </c>
      <c r="M83" s="17">
        <v>0</v>
      </c>
      <c r="N83" s="17">
        <v>1</v>
      </c>
      <c r="O83" s="17">
        <v>0</v>
      </c>
      <c r="P83" s="17">
        <v>1</v>
      </c>
      <c r="Q83" s="18">
        <f t="shared" si="2"/>
        <v>3</v>
      </c>
    </row>
    <row r="84" spans="1:17" s="17" customFormat="1" ht="15" thickTop="1" thickBot="1">
      <c r="A84" s="7">
        <v>82</v>
      </c>
      <c r="B84" s="17">
        <f>Infosäkkollen!$A$258</f>
        <v>2</v>
      </c>
      <c r="C84" s="17">
        <f>Infosäkkollen!$B$258</f>
        <v>17</v>
      </c>
      <c r="D84" s="17" t="str">
        <f>Infosäkkollen!C258</f>
        <v>Har organisationen, de senaste två åren, undersökt i vilken utsträckning medarbetarna efter genomförd utbildning i informationssäkerhet vet hur de ska arbeta på ett informationssäkert sätt?</v>
      </c>
      <c r="E84" s="17">
        <v>2</v>
      </c>
      <c r="F84" s="17" t="str">
        <f>Infosäkkollen!D261</f>
        <v>75 % till mindre än 100 % av de som genomgått utbildning i informationssäkerhet</v>
      </c>
      <c r="G84" s="17">
        <v>0</v>
      </c>
      <c r="H84" s="17">
        <v>0</v>
      </c>
      <c r="I84" s="17">
        <v>0</v>
      </c>
      <c r="J84" s="17">
        <v>0</v>
      </c>
      <c r="K84" s="17">
        <v>0</v>
      </c>
      <c r="L84" s="17">
        <v>1</v>
      </c>
      <c r="M84" s="17">
        <v>0</v>
      </c>
      <c r="N84" s="17">
        <v>1</v>
      </c>
      <c r="O84" s="17">
        <v>0</v>
      </c>
      <c r="P84" s="17">
        <v>1</v>
      </c>
      <c r="Q84" s="18">
        <f t="shared" si="2"/>
        <v>3</v>
      </c>
    </row>
    <row r="85" spans="1:17" s="17" customFormat="1" ht="15" thickTop="1" thickBot="1">
      <c r="A85" s="7">
        <v>83</v>
      </c>
      <c r="B85" s="17">
        <f>Infosäkkollen!$A$258</f>
        <v>2</v>
      </c>
      <c r="C85" s="17">
        <f>Infosäkkollen!$B$258</f>
        <v>17</v>
      </c>
      <c r="D85" s="17" t="str">
        <f>Infosäkkollen!C258</f>
        <v>Har organisationen, de senaste två åren, undersökt i vilken utsträckning medarbetarna efter genomförd utbildning i informationssäkerhet vet hur de ska arbeta på ett informationssäkert sätt?</v>
      </c>
      <c r="E85" s="17">
        <v>3</v>
      </c>
      <c r="F85" s="17" t="str">
        <f>Infosäkkollen!E261</f>
        <v>50 % till mindre än 75 % av de som genomgått utbildning i informationssäkerhet</v>
      </c>
      <c r="G85" s="17">
        <v>0</v>
      </c>
      <c r="H85" s="17">
        <v>0</v>
      </c>
      <c r="I85" s="17">
        <v>0</v>
      </c>
      <c r="J85" s="17">
        <v>0</v>
      </c>
      <c r="K85" s="17">
        <v>0</v>
      </c>
      <c r="L85" s="17">
        <v>1</v>
      </c>
      <c r="M85" s="17">
        <v>0</v>
      </c>
      <c r="N85" s="17">
        <v>1</v>
      </c>
      <c r="O85" s="17">
        <v>0</v>
      </c>
      <c r="P85" s="17">
        <v>1</v>
      </c>
      <c r="Q85" s="18">
        <f t="shared" si="2"/>
        <v>3</v>
      </c>
    </row>
    <row r="86" spans="1:17" s="17" customFormat="1" ht="15" thickTop="1" thickBot="1">
      <c r="A86" s="7">
        <v>84</v>
      </c>
      <c r="B86" s="17">
        <f>Infosäkkollen!$A$258</f>
        <v>2</v>
      </c>
      <c r="C86" s="17">
        <f>Infosäkkollen!$B$258</f>
        <v>17</v>
      </c>
      <c r="D86" s="17" t="str">
        <f>Infosäkkollen!C258</f>
        <v>Har organisationen, de senaste två åren, undersökt i vilken utsträckning medarbetarna efter genomförd utbildning i informationssäkerhet vet hur de ska arbeta på ett informationssäkert sätt?</v>
      </c>
      <c r="E86" s="17">
        <v>4</v>
      </c>
      <c r="F86" s="17" t="str">
        <f>Infosäkkollen!C263</f>
        <v>25 % till mindre än 50 % av de som genomgått utbildning i informationssäkerhet</v>
      </c>
      <c r="G86" s="17">
        <v>0</v>
      </c>
      <c r="H86" s="17">
        <v>0</v>
      </c>
      <c r="I86" s="17">
        <v>0</v>
      </c>
      <c r="J86" s="17">
        <v>0</v>
      </c>
      <c r="K86" s="17">
        <v>0</v>
      </c>
      <c r="L86" s="17">
        <v>1</v>
      </c>
      <c r="M86" s="17">
        <v>0</v>
      </c>
      <c r="N86" s="17">
        <v>1</v>
      </c>
      <c r="O86" s="17">
        <v>0</v>
      </c>
      <c r="P86" s="17">
        <v>1</v>
      </c>
      <c r="Q86" s="18">
        <f t="shared" si="2"/>
        <v>3</v>
      </c>
    </row>
    <row r="87" spans="1:17" s="17" customFormat="1" ht="15" thickTop="1" thickBot="1">
      <c r="A87" s="7">
        <v>85</v>
      </c>
      <c r="B87" s="17">
        <f>Infosäkkollen!$A$258</f>
        <v>2</v>
      </c>
      <c r="C87" s="17">
        <f>Infosäkkollen!$B$258</f>
        <v>17</v>
      </c>
      <c r="D87" s="17" t="str">
        <f>Infosäkkollen!C258</f>
        <v>Har organisationen, de senaste två åren, undersökt i vilken utsträckning medarbetarna efter genomförd utbildning i informationssäkerhet vet hur de ska arbeta på ett informationssäkert sätt?</v>
      </c>
      <c r="E87" s="17">
        <v>5</v>
      </c>
      <c r="F87" s="17" t="str">
        <f>Infosäkkollen!D263</f>
        <v>Mer än 0 % till mindre än 25 % av de som genomgått utbildning i informationssäkerhet</v>
      </c>
      <c r="G87" s="17">
        <v>0</v>
      </c>
      <c r="H87" s="17">
        <v>0</v>
      </c>
      <c r="I87" s="17">
        <v>0</v>
      </c>
      <c r="J87" s="17">
        <v>0</v>
      </c>
      <c r="K87" s="17">
        <v>0</v>
      </c>
      <c r="L87" s="17">
        <v>1</v>
      </c>
      <c r="M87" s="17">
        <v>0</v>
      </c>
      <c r="N87" s="17">
        <v>1</v>
      </c>
      <c r="O87" s="17">
        <v>0</v>
      </c>
      <c r="P87" s="17">
        <v>1</v>
      </c>
      <c r="Q87" s="18">
        <f t="shared" si="2"/>
        <v>3</v>
      </c>
    </row>
    <row r="88" spans="1:17" s="7" customFormat="1" ht="15" thickTop="1" thickBot="1">
      <c r="A88" s="7">
        <v>86</v>
      </c>
      <c r="B88" s="7">
        <f>Infosäkkollen!$A$270</f>
        <v>2</v>
      </c>
      <c r="C88" s="7">
        <f>Infosäkkollen!$B$270</f>
        <v>18</v>
      </c>
      <c r="D88" s="7" t="str">
        <f>Infosäkkollen!C270</f>
        <v>De senaste två åren, har organisationen undersökt om medarbetarna använder sina kunskaper i sitt arbete efter genomförd utbildning i informationssäkerhet?</v>
      </c>
      <c r="E88" s="7">
        <v>1</v>
      </c>
      <c r="F88" s="7" t="str">
        <f>Infosäkkollen!C273</f>
        <v>Alla de som genomgått utbildning i informationssäkerhet</v>
      </c>
      <c r="G88" s="7">
        <v>0</v>
      </c>
      <c r="H88" s="7">
        <v>0</v>
      </c>
      <c r="I88" s="7">
        <v>0</v>
      </c>
      <c r="J88" s="7">
        <v>0</v>
      </c>
      <c r="K88" s="7">
        <v>0</v>
      </c>
      <c r="L88" s="7">
        <v>1</v>
      </c>
      <c r="M88" s="7">
        <v>0</v>
      </c>
      <c r="N88" s="7">
        <v>1</v>
      </c>
      <c r="O88" s="7">
        <v>0</v>
      </c>
      <c r="P88" s="7">
        <v>1</v>
      </c>
      <c r="Q88" s="8">
        <f t="shared" si="2"/>
        <v>3</v>
      </c>
    </row>
    <row r="89" spans="1:17" s="7" customFormat="1" ht="15" thickTop="1" thickBot="1">
      <c r="A89" s="7">
        <v>87</v>
      </c>
      <c r="B89" s="7">
        <f>Infosäkkollen!$A$270</f>
        <v>2</v>
      </c>
      <c r="C89" s="7">
        <f>Infosäkkollen!$B$270</f>
        <v>18</v>
      </c>
      <c r="D89" s="7" t="str">
        <f>Infosäkkollen!C270</f>
        <v>De senaste två åren, har organisationen undersökt om medarbetarna använder sina kunskaper i sitt arbete efter genomförd utbildning i informationssäkerhet?</v>
      </c>
      <c r="E89" s="7">
        <v>2</v>
      </c>
      <c r="F89" s="7" t="str">
        <f>Infosäkkollen!D273</f>
        <v>75 % till mindre än 100 % av de som genomgått utbildning i informationssäkerhet</v>
      </c>
      <c r="G89" s="7">
        <v>0</v>
      </c>
      <c r="H89" s="7">
        <v>0</v>
      </c>
      <c r="I89" s="7">
        <v>0</v>
      </c>
      <c r="J89" s="7">
        <v>0</v>
      </c>
      <c r="K89" s="7">
        <v>0</v>
      </c>
      <c r="L89" s="7">
        <v>1</v>
      </c>
      <c r="M89" s="7">
        <v>0</v>
      </c>
      <c r="N89" s="7">
        <v>1</v>
      </c>
      <c r="O89" s="7">
        <v>0</v>
      </c>
      <c r="P89" s="7">
        <v>1</v>
      </c>
      <c r="Q89" s="8">
        <f t="shared" si="2"/>
        <v>3</v>
      </c>
    </row>
    <row r="90" spans="1:17" s="7" customFormat="1" ht="15" thickTop="1" thickBot="1">
      <c r="A90" s="7">
        <v>88</v>
      </c>
      <c r="B90" s="7">
        <f>Infosäkkollen!$A$270</f>
        <v>2</v>
      </c>
      <c r="C90" s="7">
        <f>Infosäkkollen!$B$270</f>
        <v>18</v>
      </c>
      <c r="D90" s="7" t="str">
        <f>Infosäkkollen!C270</f>
        <v>De senaste två åren, har organisationen undersökt om medarbetarna använder sina kunskaper i sitt arbete efter genomförd utbildning i informationssäkerhet?</v>
      </c>
      <c r="E90" s="7">
        <v>3</v>
      </c>
      <c r="F90" s="7" t="str">
        <f>Infosäkkollen!E273</f>
        <v>50 % till mindre än 75 % av de som genomgått utbildning i informationssäkerhet</v>
      </c>
      <c r="G90" s="7">
        <v>0</v>
      </c>
      <c r="H90" s="7">
        <v>0</v>
      </c>
      <c r="I90" s="7">
        <v>0</v>
      </c>
      <c r="J90" s="7">
        <v>0</v>
      </c>
      <c r="K90" s="7">
        <v>0</v>
      </c>
      <c r="L90" s="7">
        <v>1</v>
      </c>
      <c r="M90" s="7">
        <v>0</v>
      </c>
      <c r="N90" s="7">
        <v>1</v>
      </c>
      <c r="O90" s="7">
        <v>0</v>
      </c>
      <c r="P90" s="7">
        <v>1</v>
      </c>
      <c r="Q90" s="8">
        <f t="shared" si="2"/>
        <v>3</v>
      </c>
    </row>
    <row r="91" spans="1:17" s="7" customFormat="1" ht="15" thickTop="1" thickBot="1">
      <c r="A91" s="7">
        <v>89</v>
      </c>
      <c r="B91" s="7">
        <f>Infosäkkollen!$A$270</f>
        <v>2</v>
      </c>
      <c r="C91" s="7">
        <f>Infosäkkollen!$B$270</f>
        <v>18</v>
      </c>
      <c r="D91" s="7" t="str">
        <f>Infosäkkollen!C270</f>
        <v>De senaste två åren, har organisationen undersökt om medarbetarna använder sina kunskaper i sitt arbete efter genomförd utbildning i informationssäkerhet?</v>
      </c>
      <c r="E91" s="7">
        <v>4</v>
      </c>
      <c r="F91" s="7" t="str">
        <f>Infosäkkollen!C275</f>
        <v>25 % till mindre än 50 % av de som genomgått utbildning i informationssäkerhet</v>
      </c>
      <c r="G91" s="7">
        <v>0</v>
      </c>
      <c r="H91" s="7">
        <v>0</v>
      </c>
      <c r="I91" s="7">
        <v>0</v>
      </c>
      <c r="J91" s="7">
        <v>0</v>
      </c>
      <c r="K91" s="7">
        <v>0</v>
      </c>
      <c r="L91" s="7">
        <v>1</v>
      </c>
      <c r="M91" s="7">
        <v>0</v>
      </c>
      <c r="N91" s="7">
        <v>1</v>
      </c>
      <c r="O91" s="7">
        <v>0</v>
      </c>
      <c r="P91" s="7">
        <v>1</v>
      </c>
      <c r="Q91" s="8">
        <f t="shared" si="2"/>
        <v>3</v>
      </c>
    </row>
    <row r="92" spans="1:17" s="7" customFormat="1" ht="15" thickTop="1" thickBot="1">
      <c r="A92" s="7">
        <v>90</v>
      </c>
      <c r="B92" s="7">
        <f>Infosäkkollen!$A$270</f>
        <v>2</v>
      </c>
      <c r="C92" s="7">
        <f>Infosäkkollen!$B$270</f>
        <v>18</v>
      </c>
      <c r="D92" s="7" t="str">
        <f>Infosäkkollen!C270</f>
        <v>De senaste två åren, har organisationen undersökt om medarbetarna använder sina kunskaper i sitt arbete efter genomförd utbildning i informationssäkerhet?</v>
      </c>
      <c r="E92" s="7">
        <v>5</v>
      </c>
      <c r="F92" s="7" t="str">
        <f>Infosäkkollen!D275</f>
        <v>Mer än 0 % till mindre än 25 % av de som hade genomgått utbildning i informationssäkerhet</v>
      </c>
      <c r="G92" s="7">
        <v>0</v>
      </c>
      <c r="H92" s="7">
        <v>0</v>
      </c>
      <c r="I92" s="7">
        <v>0</v>
      </c>
      <c r="J92" s="7">
        <v>0</v>
      </c>
      <c r="K92" s="7">
        <v>0</v>
      </c>
      <c r="L92" s="7">
        <v>1</v>
      </c>
      <c r="M92" s="7">
        <v>0</v>
      </c>
      <c r="N92" s="7">
        <v>1</v>
      </c>
      <c r="O92" s="7">
        <v>0</v>
      </c>
      <c r="P92" s="7">
        <v>1</v>
      </c>
      <c r="Q92" s="8">
        <f t="shared" ref="Q92:Q123" si="3">SUM(G92:P92)</f>
        <v>3</v>
      </c>
    </row>
    <row r="93" spans="1:17" s="9" customFormat="1" ht="15" thickTop="1" thickBot="1">
      <c r="A93" s="7">
        <v>91</v>
      </c>
      <c r="B93" s="9">
        <f>Infosäkkollen!$A$282</f>
        <v>2</v>
      </c>
      <c r="C93" s="9">
        <f>Infosäkkollen!$B$282</f>
        <v>19</v>
      </c>
      <c r="D93" s="9" t="str">
        <f>Infosäkkollen!C282</f>
        <v>De senaste två åren, har organisationen bevakat utvecklingen på informationsäkerhetsområdet enligt sitt arbetssätt för omvärldsbevakning?</v>
      </c>
      <c r="E93" s="9">
        <v>1</v>
      </c>
      <c r="F93" s="9" t="str">
        <f>Infosäkkollen!C285</f>
        <v xml:space="preserve">Utpekade medarbetare inom alla organisationens verksamheter </v>
      </c>
      <c r="G93" s="9">
        <v>0</v>
      </c>
      <c r="H93" s="9">
        <v>0</v>
      </c>
      <c r="I93" s="9">
        <v>0</v>
      </c>
      <c r="J93" s="9">
        <v>1</v>
      </c>
      <c r="K93" s="9">
        <v>0</v>
      </c>
      <c r="L93" s="9">
        <v>0</v>
      </c>
      <c r="M93" s="9">
        <v>0</v>
      </c>
      <c r="N93" s="9">
        <v>0</v>
      </c>
      <c r="O93" s="9">
        <v>0</v>
      </c>
      <c r="P93" s="9">
        <v>0</v>
      </c>
      <c r="Q93" s="10">
        <f t="shared" si="3"/>
        <v>1</v>
      </c>
    </row>
    <row r="94" spans="1:17" s="9" customFormat="1" ht="15" thickTop="1" thickBot="1">
      <c r="A94" s="7">
        <v>92</v>
      </c>
      <c r="B94" s="9">
        <f>Infosäkkollen!$A$282</f>
        <v>2</v>
      </c>
      <c r="C94" s="9">
        <f>Infosäkkollen!$B$282</f>
        <v>19</v>
      </c>
      <c r="D94" s="9" t="str">
        <f>Infosäkkollen!C282</f>
        <v>De senaste två åren, har organisationen bevakat utvecklingen på informationsäkerhetsområdet enligt sitt arbetssätt för omvärldsbevakning?</v>
      </c>
      <c r="E94" s="9">
        <v>2</v>
      </c>
      <c r="F94" s="9" t="str">
        <f>Infosäkkollen!D285</f>
        <v xml:space="preserve">Utpekade medarbetare inom 75 % till mindre än 100 % av organisationens verksamheter </v>
      </c>
      <c r="G94" s="9">
        <v>0</v>
      </c>
      <c r="H94" s="9">
        <v>0</v>
      </c>
      <c r="I94" s="9">
        <v>0</v>
      </c>
      <c r="J94" s="9">
        <v>1</v>
      </c>
      <c r="K94" s="9">
        <v>0</v>
      </c>
      <c r="L94" s="9">
        <v>0</v>
      </c>
      <c r="M94" s="9">
        <v>0</v>
      </c>
      <c r="N94" s="9">
        <v>0</v>
      </c>
      <c r="O94" s="9">
        <v>0</v>
      </c>
      <c r="P94" s="9">
        <v>0</v>
      </c>
      <c r="Q94" s="10">
        <f t="shared" si="3"/>
        <v>1</v>
      </c>
    </row>
    <row r="95" spans="1:17" s="9" customFormat="1" ht="15" thickTop="1" thickBot="1">
      <c r="A95" s="7">
        <v>93</v>
      </c>
      <c r="B95" s="9">
        <f>Infosäkkollen!$A$282</f>
        <v>2</v>
      </c>
      <c r="C95" s="9">
        <f>Infosäkkollen!$B$282</f>
        <v>19</v>
      </c>
      <c r="D95" s="9" t="str">
        <f>Infosäkkollen!C282</f>
        <v>De senaste två åren, har organisationen bevakat utvecklingen på informationsäkerhetsområdet enligt sitt arbetssätt för omvärldsbevakning?</v>
      </c>
      <c r="E95" s="9">
        <v>3</v>
      </c>
      <c r="F95" s="9" t="str">
        <f>Infosäkkollen!E285</f>
        <v xml:space="preserve">Utpekade medarbetare inom 50 % till mindre än 75 % av organisationens verksamheter </v>
      </c>
      <c r="G95" s="9">
        <v>0</v>
      </c>
      <c r="H95" s="9">
        <v>0</v>
      </c>
      <c r="I95" s="9">
        <v>0</v>
      </c>
      <c r="J95" s="9">
        <v>1</v>
      </c>
      <c r="K95" s="9">
        <v>0</v>
      </c>
      <c r="L95" s="9">
        <v>0</v>
      </c>
      <c r="M95" s="9">
        <v>0</v>
      </c>
      <c r="N95" s="9">
        <v>0</v>
      </c>
      <c r="O95" s="9">
        <v>0</v>
      </c>
      <c r="P95" s="9">
        <v>0</v>
      </c>
      <c r="Q95" s="10">
        <f t="shared" si="3"/>
        <v>1</v>
      </c>
    </row>
    <row r="96" spans="1:17" s="9" customFormat="1" ht="15" thickTop="1" thickBot="1">
      <c r="A96" s="7">
        <v>94</v>
      </c>
      <c r="B96" s="9">
        <f>Infosäkkollen!$A$282</f>
        <v>2</v>
      </c>
      <c r="C96" s="9">
        <f>Infosäkkollen!$B$282</f>
        <v>19</v>
      </c>
      <c r="D96" s="9" t="str">
        <f>Infosäkkollen!C282</f>
        <v>De senaste två åren, har organisationen bevakat utvecklingen på informationsäkerhetsområdet enligt sitt arbetssätt för omvärldsbevakning?</v>
      </c>
      <c r="E96" s="9">
        <v>4</v>
      </c>
      <c r="F96" s="9" t="str">
        <f>Infosäkkollen!C287</f>
        <v>Utpekade medarbetare inom 25 % till mindre än 50 % av organisationens verksamheter</v>
      </c>
      <c r="G96" s="9">
        <v>0</v>
      </c>
      <c r="H96" s="9">
        <v>0</v>
      </c>
      <c r="I96" s="9">
        <v>0</v>
      </c>
      <c r="J96" s="9">
        <v>1</v>
      </c>
      <c r="K96" s="9">
        <v>0</v>
      </c>
      <c r="L96" s="9">
        <v>0</v>
      </c>
      <c r="M96" s="9">
        <v>0</v>
      </c>
      <c r="N96" s="9">
        <v>0</v>
      </c>
      <c r="O96" s="9">
        <v>0</v>
      </c>
      <c r="P96" s="9">
        <v>0</v>
      </c>
      <c r="Q96" s="10">
        <f t="shared" si="3"/>
        <v>1</v>
      </c>
    </row>
    <row r="97" spans="1:17" s="9" customFormat="1" ht="15" thickTop="1" thickBot="1">
      <c r="A97" s="7">
        <v>95</v>
      </c>
      <c r="B97" s="9">
        <f>Infosäkkollen!$A$282</f>
        <v>2</v>
      </c>
      <c r="C97" s="9">
        <f>Infosäkkollen!$B$282</f>
        <v>19</v>
      </c>
      <c r="D97" s="9" t="str">
        <f>Infosäkkollen!C282</f>
        <v>De senaste två åren, har organisationen bevakat utvecklingen på informationsäkerhetsområdet enligt sitt arbetssätt för omvärldsbevakning?</v>
      </c>
      <c r="E97" s="9">
        <v>5</v>
      </c>
      <c r="F97" s="9" t="str">
        <f>Infosäkkollen!D287</f>
        <v>Utpekade medarbetare inom mer än 0 % till mindre än 25 % av organisationens verksamheter</v>
      </c>
      <c r="G97" s="9">
        <v>0</v>
      </c>
      <c r="H97" s="9">
        <v>0</v>
      </c>
      <c r="I97" s="9">
        <v>0</v>
      </c>
      <c r="J97" s="9">
        <v>1</v>
      </c>
      <c r="K97" s="9">
        <v>0</v>
      </c>
      <c r="L97" s="9">
        <v>0</v>
      </c>
      <c r="M97" s="9">
        <v>0</v>
      </c>
      <c r="N97" s="9">
        <v>0</v>
      </c>
      <c r="O97" s="9">
        <v>0</v>
      </c>
      <c r="P97" s="9">
        <v>0</v>
      </c>
      <c r="Q97" s="10">
        <f t="shared" si="3"/>
        <v>1</v>
      </c>
    </row>
    <row r="98" spans="1:17" s="11" customFormat="1" ht="15" thickTop="1" thickBot="1">
      <c r="A98" s="7">
        <v>96</v>
      </c>
      <c r="B98" s="11">
        <f>Infosäkkollen!$A$295</f>
        <v>2</v>
      </c>
      <c r="C98" s="11">
        <f>Infosäkkollen!$B$295</f>
        <v>20</v>
      </c>
      <c r="D98" s="11" t="str">
        <f>Infosäkkollen!C295</f>
        <v>Har organisationen, de senaste två åren, klassat sin information enligt sitt arbetssätt för informationsklassning?</v>
      </c>
      <c r="E98" s="11">
        <v>1</v>
      </c>
      <c r="F98" s="11" t="str">
        <f>Infosäkkollen!C298</f>
        <v>Alla organisationens verksamheter</v>
      </c>
      <c r="G98" s="11">
        <v>0</v>
      </c>
      <c r="H98" s="11">
        <v>0</v>
      </c>
      <c r="I98" s="11">
        <v>1</v>
      </c>
      <c r="J98" s="11">
        <v>0</v>
      </c>
      <c r="K98" s="11">
        <v>0</v>
      </c>
      <c r="L98" s="11">
        <v>0</v>
      </c>
      <c r="M98" s="11">
        <v>0</v>
      </c>
      <c r="N98" s="11">
        <v>0</v>
      </c>
      <c r="O98" s="11">
        <v>0</v>
      </c>
      <c r="P98" s="11">
        <v>0</v>
      </c>
      <c r="Q98" s="12">
        <f t="shared" si="3"/>
        <v>1</v>
      </c>
    </row>
    <row r="99" spans="1:17" s="11" customFormat="1" ht="15" thickTop="1" thickBot="1">
      <c r="A99" s="7">
        <v>97</v>
      </c>
      <c r="B99" s="11">
        <f>Infosäkkollen!$A$295</f>
        <v>2</v>
      </c>
      <c r="C99" s="11">
        <f>Infosäkkollen!$B$295</f>
        <v>20</v>
      </c>
      <c r="D99" s="11" t="str">
        <f>Infosäkkollen!C295</f>
        <v>Har organisationen, de senaste två åren, klassat sin information enligt sitt arbetssätt för informationsklassning?</v>
      </c>
      <c r="E99" s="11">
        <v>2</v>
      </c>
      <c r="F99" s="11" t="str">
        <f>Infosäkkollen!D298</f>
        <v>75 % till mindre än 100 % av organisationens verksamheter</v>
      </c>
      <c r="G99" s="11">
        <v>0</v>
      </c>
      <c r="H99" s="11">
        <v>0</v>
      </c>
      <c r="I99" s="11">
        <v>1</v>
      </c>
      <c r="J99" s="11">
        <v>0</v>
      </c>
      <c r="K99" s="11">
        <v>0</v>
      </c>
      <c r="L99" s="11">
        <v>0</v>
      </c>
      <c r="M99" s="11">
        <v>0</v>
      </c>
      <c r="N99" s="11">
        <v>0</v>
      </c>
      <c r="O99" s="11">
        <v>0</v>
      </c>
      <c r="P99" s="11">
        <v>0</v>
      </c>
      <c r="Q99" s="12">
        <f t="shared" si="3"/>
        <v>1</v>
      </c>
    </row>
    <row r="100" spans="1:17" s="11" customFormat="1" ht="15" thickTop="1" thickBot="1">
      <c r="A100" s="7">
        <v>98</v>
      </c>
      <c r="B100" s="11">
        <f>Infosäkkollen!$A$295</f>
        <v>2</v>
      </c>
      <c r="C100" s="11">
        <f>Infosäkkollen!$B$295</f>
        <v>20</v>
      </c>
      <c r="D100" s="11" t="str">
        <f>Infosäkkollen!C295</f>
        <v>Har organisationen, de senaste två åren, klassat sin information enligt sitt arbetssätt för informationsklassning?</v>
      </c>
      <c r="E100" s="11">
        <v>3</v>
      </c>
      <c r="F100" s="11" t="str">
        <f>Infosäkkollen!E298</f>
        <v>50 % till mindre än 75 % av organisationens verksamheter</v>
      </c>
      <c r="G100" s="11">
        <v>0</v>
      </c>
      <c r="H100" s="11">
        <v>0</v>
      </c>
      <c r="I100" s="11">
        <v>1</v>
      </c>
      <c r="J100" s="11">
        <v>0</v>
      </c>
      <c r="K100" s="11">
        <v>0</v>
      </c>
      <c r="L100" s="11">
        <v>0</v>
      </c>
      <c r="M100" s="11">
        <v>0</v>
      </c>
      <c r="N100" s="11">
        <v>0</v>
      </c>
      <c r="O100" s="11">
        <v>0</v>
      </c>
      <c r="P100" s="11">
        <v>0</v>
      </c>
      <c r="Q100" s="12">
        <f t="shared" si="3"/>
        <v>1</v>
      </c>
    </row>
    <row r="101" spans="1:17" s="11" customFormat="1" ht="15" thickTop="1" thickBot="1">
      <c r="A101" s="7">
        <v>99</v>
      </c>
      <c r="B101" s="11">
        <f>Infosäkkollen!$A$295</f>
        <v>2</v>
      </c>
      <c r="C101" s="11">
        <f>Infosäkkollen!$B$295</f>
        <v>20</v>
      </c>
      <c r="D101" s="11" t="str">
        <f>Infosäkkollen!C295</f>
        <v>Har organisationen, de senaste två åren, klassat sin information enligt sitt arbetssätt för informationsklassning?</v>
      </c>
      <c r="E101" s="11">
        <v>4</v>
      </c>
      <c r="F101" s="11" t="str">
        <f>Infosäkkollen!C300</f>
        <v>25 % till mindre än 50 % av organisationens verksamheter</v>
      </c>
      <c r="G101" s="11">
        <v>0</v>
      </c>
      <c r="H101" s="11">
        <v>0</v>
      </c>
      <c r="I101" s="11">
        <v>1</v>
      </c>
      <c r="J101" s="11">
        <v>0</v>
      </c>
      <c r="K101" s="11">
        <v>0</v>
      </c>
      <c r="L101" s="11">
        <v>0</v>
      </c>
      <c r="M101" s="11">
        <v>0</v>
      </c>
      <c r="N101" s="11">
        <v>0</v>
      </c>
      <c r="O101" s="11">
        <v>0</v>
      </c>
      <c r="P101" s="11">
        <v>0</v>
      </c>
      <c r="Q101" s="12">
        <f t="shared" si="3"/>
        <v>1</v>
      </c>
    </row>
    <row r="102" spans="1:17" s="11" customFormat="1" ht="15" thickTop="1" thickBot="1">
      <c r="A102" s="7">
        <v>100</v>
      </c>
      <c r="B102" s="11">
        <f>Infosäkkollen!$A$295</f>
        <v>2</v>
      </c>
      <c r="C102" s="11">
        <f>Infosäkkollen!$B$295</f>
        <v>20</v>
      </c>
      <c r="D102" s="11" t="str">
        <f>Infosäkkollen!C295</f>
        <v>Har organisationen, de senaste två åren, klassat sin information enligt sitt arbetssätt för informationsklassning?</v>
      </c>
      <c r="E102" s="11">
        <v>5</v>
      </c>
      <c r="F102" s="11" t="str">
        <f>Infosäkkollen!D300</f>
        <v>Mer än 0 % till mindre än 25 % av organisationens verksamheter</v>
      </c>
      <c r="G102" s="11">
        <v>0</v>
      </c>
      <c r="H102" s="11">
        <v>0</v>
      </c>
      <c r="I102" s="11">
        <v>1</v>
      </c>
      <c r="J102" s="11">
        <v>0</v>
      </c>
      <c r="K102" s="11">
        <v>0</v>
      </c>
      <c r="L102" s="11">
        <v>0</v>
      </c>
      <c r="M102" s="11">
        <v>0</v>
      </c>
      <c r="N102" s="11">
        <v>0</v>
      </c>
      <c r="O102" s="11">
        <v>0</v>
      </c>
      <c r="P102" s="11">
        <v>0</v>
      </c>
      <c r="Q102" s="12">
        <f t="shared" si="3"/>
        <v>1</v>
      </c>
    </row>
    <row r="103" spans="1:17" s="13" customFormat="1" ht="15" thickTop="1" thickBot="1">
      <c r="A103" s="7">
        <v>101</v>
      </c>
      <c r="B103" s="13">
        <f>Infosäkkollen!$A$307</f>
        <v>2</v>
      </c>
      <c r="C103" s="13">
        <f>Infosäkkollen!$B$307</f>
        <v>21</v>
      </c>
      <c r="D103" s="13" t="str">
        <f>Infosäkkollen!C307</f>
        <v>De senaste två åren, har organisationen analyserat sina informationssäkerhetsrisker enligt sitt arbetssätt för analys och hantering av informationssäkerhetsrisker?</v>
      </c>
      <c r="E103" s="13">
        <v>1</v>
      </c>
      <c r="F103" s="13" t="str">
        <f>Infosäkkollen!C310</f>
        <v>Alla organisationens verksamheter</v>
      </c>
      <c r="G103" s="13">
        <v>1</v>
      </c>
      <c r="H103" s="13">
        <v>0</v>
      </c>
      <c r="I103" s="13">
        <v>0</v>
      </c>
      <c r="J103" s="13">
        <v>0</v>
      </c>
      <c r="K103" s="13">
        <v>0</v>
      </c>
      <c r="L103" s="13">
        <v>0</v>
      </c>
      <c r="M103" s="13">
        <v>0</v>
      </c>
      <c r="N103" s="13">
        <v>0</v>
      </c>
      <c r="O103" s="13">
        <v>0</v>
      </c>
      <c r="P103" s="13">
        <v>0</v>
      </c>
      <c r="Q103" s="14">
        <f t="shared" si="3"/>
        <v>1</v>
      </c>
    </row>
    <row r="104" spans="1:17" s="13" customFormat="1" ht="15" thickTop="1" thickBot="1">
      <c r="A104" s="7">
        <v>102</v>
      </c>
      <c r="B104" s="13">
        <f>Infosäkkollen!$A$307</f>
        <v>2</v>
      </c>
      <c r="C104" s="13">
        <f>Infosäkkollen!$B$307</f>
        <v>21</v>
      </c>
      <c r="D104" s="13" t="str">
        <f>Infosäkkollen!C307</f>
        <v>De senaste två åren, har organisationen analyserat sina informationssäkerhetsrisker enligt sitt arbetssätt för analys och hantering av informationssäkerhetsrisker?</v>
      </c>
      <c r="E104" s="13">
        <v>2</v>
      </c>
      <c r="F104" s="13" t="str">
        <f>Infosäkkollen!D310</f>
        <v>75 % till mindre än 100 % av organisationens verksamheter</v>
      </c>
      <c r="G104" s="13">
        <v>1</v>
      </c>
      <c r="H104" s="13">
        <v>0</v>
      </c>
      <c r="I104" s="13">
        <v>0</v>
      </c>
      <c r="J104" s="13">
        <v>0</v>
      </c>
      <c r="K104" s="13">
        <v>0</v>
      </c>
      <c r="L104" s="13">
        <v>0</v>
      </c>
      <c r="M104" s="13">
        <v>0</v>
      </c>
      <c r="N104" s="13">
        <v>0</v>
      </c>
      <c r="O104" s="13">
        <v>0</v>
      </c>
      <c r="P104" s="13">
        <v>0</v>
      </c>
      <c r="Q104" s="14">
        <f t="shared" si="3"/>
        <v>1</v>
      </c>
    </row>
    <row r="105" spans="1:17" s="13" customFormat="1" ht="15" thickTop="1" thickBot="1">
      <c r="A105" s="7">
        <v>103</v>
      </c>
      <c r="B105" s="13">
        <f>Infosäkkollen!$A$307</f>
        <v>2</v>
      </c>
      <c r="C105" s="13">
        <f>Infosäkkollen!$B$307</f>
        <v>21</v>
      </c>
      <c r="D105" s="13" t="str">
        <f>Infosäkkollen!C307</f>
        <v>De senaste två åren, har organisationen analyserat sina informationssäkerhetsrisker enligt sitt arbetssätt för analys och hantering av informationssäkerhetsrisker?</v>
      </c>
      <c r="E105" s="13">
        <v>3</v>
      </c>
      <c r="F105" s="13" t="str">
        <f>Infosäkkollen!E310</f>
        <v>50 % till mindre än 75 % av organisationens verksamheter</v>
      </c>
      <c r="G105" s="13">
        <v>1</v>
      </c>
      <c r="H105" s="13">
        <v>0</v>
      </c>
      <c r="I105" s="13">
        <v>0</v>
      </c>
      <c r="J105" s="13">
        <v>0</v>
      </c>
      <c r="K105" s="13">
        <v>0</v>
      </c>
      <c r="L105" s="13">
        <v>0</v>
      </c>
      <c r="M105" s="13">
        <v>0</v>
      </c>
      <c r="N105" s="13">
        <v>0</v>
      </c>
      <c r="O105" s="13">
        <v>0</v>
      </c>
      <c r="P105" s="13">
        <v>0</v>
      </c>
      <c r="Q105" s="14">
        <f t="shared" si="3"/>
        <v>1</v>
      </c>
    </row>
    <row r="106" spans="1:17" s="13" customFormat="1" ht="15" thickTop="1" thickBot="1">
      <c r="A106" s="7">
        <v>104</v>
      </c>
      <c r="B106" s="13">
        <f>Infosäkkollen!$A$307</f>
        <v>2</v>
      </c>
      <c r="C106" s="13">
        <f>Infosäkkollen!$B$307</f>
        <v>21</v>
      </c>
      <c r="D106" s="13" t="str">
        <f>Infosäkkollen!C307</f>
        <v>De senaste två åren, har organisationen analyserat sina informationssäkerhetsrisker enligt sitt arbetssätt för analys och hantering av informationssäkerhetsrisker?</v>
      </c>
      <c r="E106" s="13">
        <v>4</v>
      </c>
      <c r="F106" s="13" t="str">
        <f>Infosäkkollen!C312</f>
        <v>25 % till mindre än 50 % av organisationens verksamheter</v>
      </c>
      <c r="G106" s="13">
        <v>1</v>
      </c>
      <c r="H106" s="13">
        <v>0</v>
      </c>
      <c r="I106" s="13">
        <v>0</v>
      </c>
      <c r="J106" s="13">
        <v>0</v>
      </c>
      <c r="K106" s="13">
        <v>0</v>
      </c>
      <c r="L106" s="13">
        <v>0</v>
      </c>
      <c r="M106" s="13">
        <v>0</v>
      </c>
      <c r="N106" s="13">
        <v>0</v>
      </c>
      <c r="O106" s="13">
        <v>0</v>
      </c>
      <c r="P106" s="13">
        <v>0</v>
      </c>
      <c r="Q106" s="14">
        <f t="shared" si="3"/>
        <v>1</v>
      </c>
    </row>
    <row r="107" spans="1:17" s="13" customFormat="1" ht="15" thickTop="1" thickBot="1">
      <c r="A107" s="7">
        <v>105</v>
      </c>
      <c r="B107" s="13">
        <f>Infosäkkollen!$A$307</f>
        <v>2</v>
      </c>
      <c r="C107" s="13">
        <f>Infosäkkollen!$B$307</f>
        <v>21</v>
      </c>
      <c r="D107" s="13" t="str">
        <f>Infosäkkollen!C307</f>
        <v>De senaste två åren, har organisationen analyserat sina informationssäkerhetsrisker enligt sitt arbetssätt för analys och hantering av informationssäkerhetsrisker?</v>
      </c>
      <c r="E107" s="13">
        <v>5</v>
      </c>
      <c r="F107" s="13" t="str">
        <f>Infosäkkollen!D312</f>
        <v>Mer än 0 % till mindre än 25 % av organisationens verksamheter</v>
      </c>
      <c r="G107" s="13">
        <v>1</v>
      </c>
      <c r="H107" s="13">
        <v>0</v>
      </c>
      <c r="I107" s="13">
        <v>0</v>
      </c>
      <c r="J107" s="13">
        <v>0</v>
      </c>
      <c r="K107" s="13">
        <v>0</v>
      </c>
      <c r="L107" s="13">
        <v>0</v>
      </c>
      <c r="M107" s="13">
        <v>0</v>
      </c>
      <c r="N107" s="13">
        <v>0</v>
      </c>
      <c r="O107" s="13">
        <v>0</v>
      </c>
      <c r="P107" s="13">
        <v>0</v>
      </c>
      <c r="Q107" s="14">
        <f t="shared" si="3"/>
        <v>1</v>
      </c>
    </row>
    <row r="108" spans="1:17" s="15" customFormat="1" ht="15" thickTop="1" thickBot="1">
      <c r="A108" s="7">
        <v>106</v>
      </c>
      <c r="B108" s="15">
        <f>Infosäkkollen!$A$319</f>
        <v>2</v>
      </c>
      <c r="C108" s="15">
        <f>Infosäkkollen!$B$319</f>
        <v>22</v>
      </c>
      <c r="D108" s="15" t="str">
        <f>Infosäkkollen!C319</f>
        <v>De senaste två åren, har organisationen tittat på och använt resultat från sin omvärldsbevakning vid informationsklassningar och analyser av informationssäkerhetsrisker?</v>
      </c>
      <c r="E108" s="15">
        <v>1</v>
      </c>
      <c r="F108" s="15" t="str">
        <f>Infosäkkollen!C322</f>
        <v>Alla sina informationsklassningar och analyser av informationssäkerhetsrisker</v>
      </c>
      <c r="G108" s="15">
        <v>1</v>
      </c>
      <c r="H108" s="15">
        <v>0</v>
      </c>
      <c r="I108" s="15">
        <v>1</v>
      </c>
      <c r="J108" s="15">
        <v>1</v>
      </c>
      <c r="K108" s="15">
        <v>0</v>
      </c>
      <c r="L108" s="15">
        <v>0</v>
      </c>
      <c r="M108" s="15">
        <v>0</v>
      </c>
      <c r="N108" s="15">
        <v>0</v>
      </c>
      <c r="O108" s="15">
        <v>0</v>
      </c>
      <c r="P108" s="15">
        <v>0</v>
      </c>
      <c r="Q108" s="16">
        <f t="shared" si="3"/>
        <v>3</v>
      </c>
    </row>
    <row r="109" spans="1:17" s="15" customFormat="1" ht="15" thickTop="1" thickBot="1">
      <c r="A109" s="7">
        <v>107</v>
      </c>
      <c r="B109" s="15">
        <f>Infosäkkollen!$A$319</f>
        <v>2</v>
      </c>
      <c r="C109" s="15">
        <f>Infosäkkollen!$B$319</f>
        <v>22</v>
      </c>
      <c r="D109" s="15" t="str">
        <f>Infosäkkollen!C319</f>
        <v>De senaste två åren, har organisationen tittat på och använt resultat från sin omvärldsbevakning vid informationsklassningar och analyser av informationssäkerhetsrisker?</v>
      </c>
      <c r="E109" s="15">
        <v>2</v>
      </c>
      <c r="F109" s="15" t="str">
        <f>Infosäkkollen!D322</f>
        <v>75 % till mindre än 100 % av informationsklassningar och analyser av informationssäkerhetsrisker</v>
      </c>
      <c r="G109" s="15">
        <v>1</v>
      </c>
      <c r="H109" s="15">
        <v>0</v>
      </c>
      <c r="I109" s="15">
        <v>1</v>
      </c>
      <c r="J109" s="15">
        <v>1</v>
      </c>
      <c r="K109" s="15">
        <v>0</v>
      </c>
      <c r="L109" s="15">
        <v>0</v>
      </c>
      <c r="M109" s="15">
        <v>0</v>
      </c>
      <c r="N109" s="15">
        <v>0</v>
      </c>
      <c r="O109" s="15">
        <v>0</v>
      </c>
      <c r="P109" s="15">
        <v>0</v>
      </c>
      <c r="Q109" s="16">
        <f t="shared" si="3"/>
        <v>3</v>
      </c>
    </row>
    <row r="110" spans="1:17" s="15" customFormat="1" ht="15" thickTop="1" thickBot="1">
      <c r="A110" s="7">
        <v>108</v>
      </c>
      <c r="B110" s="15">
        <f>Infosäkkollen!$A$319</f>
        <v>2</v>
      </c>
      <c r="C110" s="15">
        <f>Infosäkkollen!$B$319</f>
        <v>22</v>
      </c>
      <c r="D110" s="15" t="str">
        <f>Infosäkkollen!C319</f>
        <v>De senaste två åren, har organisationen tittat på och använt resultat från sin omvärldsbevakning vid informationsklassningar och analyser av informationssäkerhetsrisker?</v>
      </c>
      <c r="E110" s="15">
        <v>3</v>
      </c>
      <c r="F110" s="15" t="str">
        <f>Infosäkkollen!E322</f>
        <v>50 % till mindre än 75 % av informationsklassningar och analyser av informationssäkerhetsrisker</v>
      </c>
      <c r="G110" s="15">
        <v>1</v>
      </c>
      <c r="H110" s="15">
        <v>0</v>
      </c>
      <c r="I110" s="15">
        <v>1</v>
      </c>
      <c r="J110" s="15">
        <v>1</v>
      </c>
      <c r="K110" s="15">
        <v>0</v>
      </c>
      <c r="L110" s="15">
        <v>0</v>
      </c>
      <c r="M110" s="15">
        <v>0</v>
      </c>
      <c r="N110" s="15">
        <v>0</v>
      </c>
      <c r="O110" s="15">
        <v>0</v>
      </c>
      <c r="P110" s="15">
        <v>0</v>
      </c>
      <c r="Q110" s="16">
        <f t="shared" si="3"/>
        <v>3</v>
      </c>
    </row>
    <row r="111" spans="1:17" s="15" customFormat="1" ht="15" thickTop="1" thickBot="1">
      <c r="A111" s="7">
        <v>109</v>
      </c>
      <c r="B111" s="15">
        <f>Infosäkkollen!$A$319</f>
        <v>2</v>
      </c>
      <c r="C111" s="15">
        <f>Infosäkkollen!$B$319</f>
        <v>22</v>
      </c>
      <c r="D111" s="15" t="str">
        <f>Infosäkkollen!C319</f>
        <v>De senaste två åren, har organisationen tittat på och använt resultat från sin omvärldsbevakning vid informationsklassningar och analyser av informationssäkerhetsrisker?</v>
      </c>
      <c r="E111" s="15">
        <v>4</v>
      </c>
      <c r="F111" s="15" t="str">
        <f>Infosäkkollen!C324</f>
        <v>25 % till mindre än 50 % av informationsklassningar och analyser av informationssäkerhetsrisker</v>
      </c>
      <c r="G111" s="15">
        <v>1</v>
      </c>
      <c r="H111" s="15">
        <v>0</v>
      </c>
      <c r="I111" s="15">
        <v>1</v>
      </c>
      <c r="J111" s="15">
        <v>1</v>
      </c>
      <c r="K111" s="15">
        <v>0</v>
      </c>
      <c r="L111" s="15">
        <v>0</v>
      </c>
      <c r="M111" s="15">
        <v>0</v>
      </c>
      <c r="N111" s="15">
        <v>0</v>
      </c>
      <c r="O111" s="15">
        <v>0</v>
      </c>
      <c r="P111" s="15">
        <v>0</v>
      </c>
      <c r="Q111" s="16">
        <f t="shared" si="3"/>
        <v>3</v>
      </c>
    </row>
    <row r="112" spans="1:17" s="15" customFormat="1" ht="15" thickTop="1" thickBot="1">
      <c r="A112" s="7">
        <v>110</v>
      </c>
      <c r="B112" s="15">
        <f>Infosäkkollen!$A$319</f>
        <v>2</v>
      </c>
      <c r="C112" s="15">
        <f>Infosäkkollen!$B$319</f>
        <v>22</v>
      </c>
      <c r="D112" s="15" t="str">
        <f>Infosäkkollen!C319</f>
        <v>De senaste två åren, har organisationen tittat på och använt resultat från sin omvärldsbevakning vid informationsklassningar och analyser av informationssäkerhetsrisker?</v>
      </c>
      <c r="E112" s="15">
        <v>5</v>
      </c>
      <c r="F112" s="15" t="str">
        <f>Infosäkkollen!D324</f>
        <v>Mer än 0 % till mindre än 25 % av informationsklassningar och analyser av informationssäkerhetsrisker</v>
      </c>
      <c r="G112" s="15">
        <v>1</v>
      </c>
      <c r="H112" s="15">
        <v>0</v>
      </c>
      <c r="I112" s="15">
        <v>1</v>
      </c>
      <c r="J112" s="15">
        <v>1</v>
      </c>
      <c r="K112" s="15">
        <v>0</v>
      </c>
      <c r="L112" s="15">
        <v>0</v>
      </c>
      <c r="M112" s="15">
        <v>0</v>
      </c>
      <c r="N112" s="15">
        <v>0</v>
      </c>
      <c r="O112" s="15">
        <v>0</v>
      </c>
      <c r="P112" s="15">
        <v>0</v>
      </c>
      <c r="Q112" s="16">
        <f t="shared" si="3"/>
        <v>3</v>
      </c>
    </row>
    <row r="113" spans="1:17" s="17" customFormat="1" ht="15" thickTop="1" thickBot="1">
      <c r="A113" s="7">
        <v>111</v>
      </c>
      <c r="B113" s="17">
        <f>Infosäkkollen!$A$331</f>
        <v>2</v>
      </c>
      <c r="C113" s="17">
        <f>Infosäkkollen!$B$331</f>
        <v>23</v>
      </c>
      <c r="D113" s="17" t="str">
        <f>Infosäkkollen!C331</f>
        <v>De senaste två åren, har organisationen fattat beslut om att införa – eller att inte införa – säkerhetsåtgärder utifrån genomförd analys av informationssäkerhetsrisker?</v>
      </c>
      <c r="E113" s="17">
        <v>1</v>
      </c>
      <c r="F113" s="17" t="str">
        <f>Infosäkkollen!C334</f>
        <v>Alla organisationens verksamheter</v>
      </c>
      <c r="G113" s="17">
        <v>1</v>
      </c>
      <c r="H113" s="17">
        <v>0</v>
      </c>
      <c r="I113" s="17">
        <v>0</v>
      </c>
      <c r="J113" s="17">
        <v>0</v>
      </c>
      <c r="K113" s="17">
        <v>1</v>
      </c>
      <c r="L113" s="17">
        <v>0</v>
      </c>
      <c r="M113" s="17">
        <v>1</v>
      </c>
      <c r="N113" s="17">
        <v>0</v>
      </c>
      <c r="O113" s="17">
        <v>0</v>
      </c>
      <c r="P113" s="17">
        <v>0</v>
      </c>
      <c r="Q113" s="18">
        <f t="shared" si="3"/>
        <v>3</v>
      </c>
    </row>
    <row r="114" spans="1:17" s="17" customFormat="1" ht="15" thickTop="1" thickBot="1">
      <c r="A114" s="7">
        <v>112</v>
      </c>
      <c r="B114" s="17">
        <f>Infosäkkollen!$A$331</f>
        <v>2</v>
      </c>
      <c r="C114" s="17">
        <f>Infosäkkollen!$B$331</f>
        <v>23</v>
      </c>
      <c r="D114" s="17" t="str">
        <f>Infosäkkollen!C331</f>
        <v>De senaste två åren, har organisationen fattat beslut om att införa – eller att inte införa – säkerhetsåtgärder utifrån genomförd analys av informationssäkerhetsrisker?</v>
      </c>
      <c r="E114" s="17">
        <v>2</v>
      </c>
      <c r="F114" s="17" t="str">
        <f>Infosäkkollen!D334</f>
        <v>75 % till mindre än 100 % av organisationens verksamheter</v>
      </c>
      <c r="G114" s="17">
        <v>1</v>
      </c>
      <c r="H114" s="17">
        <v>0</v>
      </c>
      <c r="I114" s="17">
        <v>0</v>
      </c>
      <c r="J114" s="17">
        <v>0</v>
      </c>
      <c r="K114" s="17">
        <v>1</v>
      </c>
      <c r="L114" s="17">
        <v>0</v>
      </c>
      <c r="M114" s="17">
        <v>1</v>
      </c>
      <c r="N114" s="17">
        <v>0</v>
      </c>
      <c r="O114" s="17">
        <v>0</v>
      </c>
      <c r="P114" s="17">
        <v>0</v>
      </c>
      <c r="Q114" s="18">
        <f t="shared" si="3"/>
        <v>3</v>
      </c>
    </row>
    <row r="115" spans="1:17" s="17" customFormat="1" ht="15" thickTop="1" thickBot="1">
      <c r="A115" s="7">
        <v>113</v>
      </c>
      <c r="B115" s="17">
        <f>Infosäkkollen!$A$331</f>
        <v>2</v>
      </c>
      <c r="C115" s="17">
        <f>Infosäkkollen!$B$331</f>
        <v>23</v>
      </c>
      <c r="D115" s="17" t="str">
        <f>Infosäkkollen!C331</f>
        <v>De senaste två åren, har organisationen fattat beslut om att införa – eller att inte införa – säkerhetsåtgärder utifrån genomförd analys av informationssäkerhetsrisker?</v>
      </c>
      <c r="E115" s="17">
        <v>3</v>
      </c>
      <c r="F115" s="17" t="str">
        <f>Infosäkkollen!E334</f>
        <v>50 % till mindre än 75 % av organisationens verksamheter</v>
      </c>
      <c r="G115" s="17">
        <v>1</v>
      </c>
      <c r="H115" s="17">
        <v>0</v>
      </c>
      <c r="I115" s="17">
        <v>0</v>
      </c>
      <c r="J115" s="17">
        <v>0</v>
      </c>
      <c r="K115" s="17">
        <v>1</v>
      </c>
      <c r="L115" s="17">
        <v>0</v>
      </c>
      <c r="M115" s="17">
        <v>1</v>
      </c>
      <c r="N115" s="17">
        <v>0</v>
      </c>
      <c r="O115" s="17">
        <v>0</v>
      </c>
      <c r="P115" s="17">
        <v>0</v>
      </c>
      <c r="Q115" s="18">
        <f t="shared" si="3"/>
        <v>3</v>
      </c>
    </row>
    <row r="116" spans="1:17" s="17" customFormat="1" ht="15" thickTop="1" thickBot="1">
      <c r="A116" s="7">
        <v>114</v>
      </c>
      <c r="B116" s="17">
        <f>Infosäkkollen!$A$331</f>
        <v>2</v>
      </c>
      <c r="C116" s="17">
        <f>Infosäkkollen!$B$331</f>
        <v>23</v>
      </c>
      <c r="D116" s="17" t="str">
        <f>Infosäkkollen!C331</f>
        <v>De senaste två åren, har organisationen fattat beslut om att införa – eller att inte införa – säkerhetsåtgärder utifrån genomförd analys av informationssäkerhetsrisker?</v>
      </c>
      <c r="E116" s="17">
        <v>4</v>
      </c>
      <c r="F116" s="17" t="str">
        <f>Infosäkkollen!C336</f>
        <v>25 % till mindre än 50 % av organisationens verksamheter</v>
      </c>
      <c r="G116" s="17">
        <v>1</v>
      </c>
      <c r="H116" s="17">
        <v>0</v>
      </c>
      <c r="I116" s="17">
        <v>0</v>
      </c>
      <c r="J116" s="17">
        <v>0</v>
      </c>
      <c r="K116" s="17">
        <v>1</v>
      </c>
      <c r="L116" s="17">
        <v>0</v>
      </c>
      <c r="M116" s="17">
        <v>1</v>
      </c>
      <c r="N116" s="17">
        <v>0</v>
      </c>
      <c r="O116" s="17">
        <v>0</v>
      </c>
      <c r="P116" s="17">
        <v>0</v>
      </c>
      <c r="Q116" s="18">
        <f t="shared" si="3"/>
        <v>3</v>
      </c>
    </row>
    <row r="117" spans="1:17" s="17" customFormat="1" ht="15" thickTop="1" thickBot="1">
      <c r="A117" s="7">
        <v>115</v>
      </c>
      <c r="B117" s="17">
        <f>Infosäkkollen!$A$331</f>
        <v>2</v>
      </c>
      <c r="C117" s="17">
        <f>Infosäkkollen!$B$331</f>
        <v>23</v>
      </c>
      <c r="D117" s="17" t="str">
        <f>Infosäkkollen!C331</f>
        <v>De senaste två åren, har organisationen fattat beslut om att införa – eller att inte införa – säkerhetsåtgärder utifrån genomförd analys av informationssäkerhetsrisker?</v>
      </c>
      <c r="E117" s="17">
        <v>5</v>
      </c>
      <c r="F117" s="17" t="str">
        <f>Infosäkkollen!D336</f>
        <v>Mer än 0 % till mindre än 25 % av organisationens verksamheter</v>
      </c>
      <c r="G117" s="17">
        <v>1</v>
      </c>
      <c r="H117" s="17">
        <v>0</v>
      </c>
      <c r="I117" s="17">
        <v>0</v>
      </c>
      <c r="J117" s="17">
        <v>0</v>
      </c>
      <c r="K117" s="17">
        <v>1</v>
      </c>
      <c r="L117" s="17">
        <v>0</v>
      </c>
      <c r="M117" s="17">
        <v>1</v>
      </c>
      <c r="N117" s="17">
        <v>0</v>
      </c>
      <c r="O117" s="17">
        <v>0</v>
      </c>
      <c r="P117" s="17">
        <v>0</v>
      </c>
      <c r="Q117" s="18">
        <f t="shared" si="3"/>
        <v>3</v>
      </c>
    </row>
    <row r="118" spans="1:17" s="7" customFormat="1" ht="15" thickTop="1" thickBot="1">
      <c r="A118" s="7">
        <v>116</v>
      </c>
      <c r="B118" s="7">
        <f>Infosäkkollen!$A$343</f>
        <v>2</v>
      </c>
      <c r="C118" s="7">
        <f>Infosäkkollen!$B$343</f>
        <v>24</v>
      </c>
      <c r="D118" s="7" t="str">
        <f>Infosäkkollen!C343</f>
        <v>De senaste två åren, har organisationen beslutat om att tilldela resurser för att kunna införa beslutade säkerhetsåtgärder?</v>
      </c>
      <c r="E118" s="7">
        <v>1</v>
      </c>
      <c r="F118" s="7" t="str">
        <f>Infosäkkollen!C346</f>
        <v>Alla beslutade säkerhetsåtgärder som medför behov av resurser</v>
      </c>
      <c r="G118" s="7">
        <v>0</v>
      </c>
      <c r="H118" s="7">
        <v>0</v>
      </c>
      <c r="I118" s="7">
        <v>0</v>
      </c>
      <c r="J118" s="7">
        <v>0</v>
      </c>
      <c r="K118" s="7">
        <v>1</v>
      </c>
      <c r="L118" s="7">
        <v>0</v>
      </c>
      <c r="M118" s="7">
        <v>1</v>
      </c>
      <c r="N118" s="7">
        <v>0</v>
      </c>
      <c r="O118" s="7">
        <v>0</v>
      </c>
      <c r="P118" s="7">
        <v>0</v>
      </c>
      <c r="Q118" s="8">
        <f t="shared" si="3"/>
        <v>2</v>
      </c>
    </row>
    <row r="119" spans="1:17" s="7" customFormat="1" ht="15" thickTop="1" thickBot="1">
      <c r="A119" s="7">
        <v>117</v>
      </c>
      <c r="B119" s="7">
        <f>Infosäkkollen!$A$343</f>
        <v>2</v>
      </c>
      <c r="C119" s="7">
        <f>Infosäkkollen!$B$343</f>
        <v>24</v>
      </c>
      <c r="D119" s="7" t="str">
        <f>Infosäkkollen!C343</f>
        <v>De senaste två åren, har organisationen beslutat om att tilldela resurser för att kunna införa beslutade säkerhetsåtgärder?</v>
      </c>
      <c r="E119" s="7">
        <v>2</v>
      </c>
      <c r="F119" s="7" t="str">
        <f>Infosäkkollen!D346</f>
        <v>75 % till mindre än 100 % av alla beslutade säkerhetsåtgärder som medför behov av resurser</v>
      </c>
      <c r="G119" s="7">
        <v>0</v>
      </c>
      <c r="H119" s="7">
        <v>0</v>
      </c>
      <c r="I119" s="7">
        <v>0</v>
      </c>
      <c r="J119" s="7">
        <v>0</v>
      </c>
      <c r="K119" s="7">
        <v>1</v>
      </c>
      <c r="L119" s="7">
        <v>0</v>
      </c>
      <c r="M119" s="7">
        <v>1</v>
      </c>
      <c r="N119" s="7">
        <v>0</v>
      </c>
      <c r="O119" s="7">
        <v>0</v>
      </c>
      <c r="P119" s="7">
        <v>0</v>
      </c>
      <c r="Q119" s="8">
        <f t="shared" si="3"/>
        <v>2</v>
      </c>
    </row>
    <row r="120" spans="1:17" s="7" customFormat="1" ht="15" thickTop="1" thickBot="1">
      <c r="A120" s="7">
        <v>118</v>
      </c>
      <c r="B120" s="7">
        <f>Infosäkkollen!$A$343</f>
        <v>2</v>
      </c>
      <c r="C120" s="7">
        <f>Infosäkkollen!$B$343</f>
        <v>24</v>
      </c>
      <c r="D120" s="7" t="str">
        <f>Infosäkkollen!C343</f>
        <v>De senaste två åren, har organisationen beslutat om att tilldela resurser för att kunna införa beslutade säkerhetsåtgärder?</v>
      </c>
      <c r="E120" s="7">
        <v>3</v>
      </c>
      <c r="F120" s="7" t="str">
        <f>Infosäkkollen!E346</f>
        <v>50 % till mindre än 75 % av alla beslutade säkerhetsåtgärder som medför behov av resurser</v>
      </c>
      <c r="G120" s="7">
        <v>0</v>
      </c>
      <c r="H120" s="7">
        <v>0</v>
      </c>
      <c r="I120" s="7">
        <v>0</v>
      </c>
      <c r="J120" s="7">
        <v>0</v>
      </c>
      <c r="K120" s="7">
        <v>1</v>
      </c>
      <c r="L120" s="7">
        <v>0</v>
      </c>
      <c r="M120" s="7">
        <v>1</v>
      </c>
      <c r="N120" s="7">
        <v>0</v>
      </c>
      <c r="O120" s="7">
        <v>0</v>
      </c>
      <c r="P120" s="7">
        <v>0</v>
      </c>
      <c r="Q120" s="8">
        <f t="shared" si="3"/>
        <v>2</v>
      </c>
    </row>
    <row r="121" spans="1:17" s="7" customFormat="1" ht="15" thickTop="1" thickBot="1">
      <c r="A121" s="7">
        <v>119</v>
      </c>
      <c r="B121" s="7">
        <f>Infosäkkollen!$A$343</f>
        <v>2</v>
      </c>
      <c r="C121" s="7">
        <f>Infosäkkollen!$B$343</f>
        <v>24</v>
      </c>
      <c r="D121" s="7" t="str">
        <f>Infosäkkollen!C343</f>
        <v>De senaste två åren, har organisationen beslutat om att tilldela resurser för att kunna införa beslutade säkerhetsåtgärder?</v>
      </c>
      <c r="E121" s="7">
        <v>4</v>
      </c>
      <c r="F121" s="7" t="str">
        <f>Infosäkkollen!C348</f>
        <v>25 % till mindre än 50 % av alla beslutade säkerhetsåtgärder som medför behov av resurser</v>
      </c>
      <c r="G121" s="7">
        <v>0</v>
      </c>
      <c r="H121" s="7">
        <v>0</v>
      </c>
      <c r="I121" s="7">
        <v>0</v>
      </c>
      <c r="J121" s="7">
        <v>0</v>
      </c>
      <c r="K121" s="7">
        <v>1</v>
      </c>
      <c r="L121" s="7">
        <v>0</v>
      </c>
      <c r="M121" s="7">
        <v>1</v>
      </c>
      <c r="N121" s="7">
        <v>0</v>
      </c>
      <c r="O121" s="7">
        <v>0</v>
      </c>
      <c r="P121" s="7">
        <v>0</v>
      </c>
      <c r="Q121" s="8">
        <f t="shared" si="3"/>
        <v>2</v>
      </c>
    </row>
    <row r="122" spans="1:17" s="7" customFormat="1" ht="15" thickTop="1" thickBot="1">
      <c r="A122" s="7">
        <v>120</v>
      </c>
      <c r="B122" s="7">
        <f>Infosäkkollen!$A$343</f>
        <v>2</v>
      </c>
      <c r="C122" s="7">
        <f>Infosäkkollen!$B$343</f>
        <v>24</v>
      </c>
      <c r="D122" s="7" t="str">
        <f>Infosäkkollen!C343</f>
        <v>De senaste två åren, har organisationen beslutat om att tilldela resurser för att kunna införa beslutade säkerhetsåtgärder?</v>
      </c>
      <c r="E122" s="7">
        <v>5</v>
      </c>
      <c r="F122" s="7" t="str">
        <f>Infosäkkollen!D348</f>
        <v>Mer än 0 % till mindre än 25 % av alla beslutade säkerhetsåtgärder som medför behov av resurser</v>
      </c>
      <c r="G122" s="7">
        <v>0</v>
      </c>
      <c r="H122" s="7">
        <v>0</v>
      </c>
      <c r="I122" s="7">
        <v>0</v>
      </c>
      <c r="J122" s="7">
        <v>0</v>
      </c>
      <c r="K122" s="7">
        <v>1</v>
      </c>
      <c r="L122" s="7">
        <v>0</v>
      </c>
      <c r="M122" s="7">
        <v>1</v>
      </c>
      <c r="N122" s="7">
        <v>0</v>
      </c>
      <c r="O122" s="7">
        <v>0</v>
      </c>
      <c r="P122" s="7">
        <v>0</v>
      </c>
      <c r="Q122" s="8">
        <f t="shared" si="3"/>
        <v>2</v>
      </c>
    </row>
    <row r="123" spans="1:17" s="9" customFormat="1" ht="15" thickTop="1" thickBot="1">
      <c r="A123" s="7">
        <v>121</v>
      </c>
      <c r="B123" s="9">
        <f>Infosäkkollen!$A$355</f>
        <v>2</v>
      </c>
      <c r="C123" s="9">
        <f>Infosäkkollen!$B$355</f>
        <v>25</v>
      </c>
      <c r="D123" s="9" t="str">
        <f>Infosäkkollen!C355</f>
        <v>Har organisationen, de senaste två åren, infört de säkerhetsåtgärder som beslutats?</v>
      </c>
      <c r="E123" s="9">
        <v>1</v>
      </c>
      <c r="F123" s="9" t="str">
        <f>Infosäkkollen!C358</f>
        <v>Alla de beslutade säkerhetsåtgärderna</v>
      </c>
      <c r="G123" s="9">
        <v>0</v>
      </c>
      <c r="H123" s="9">
        <v>0</v>
      </c>
      <c r="I123" s="9">
        <v>0</v>
      </c>
      <c r="J123" s="9">
        <v>0</v>
      </c>
      <c r="K123" s="9">
        <v>1</v>
      </c>
      <c r="L123" s="9">
        <v>0</v>
      </c>
      <c r="M123" s="9">
        <v>1</v>
      </c>
      <c r="N123" s="9">
        <v>0</v>
      </c>
      <c r="O123" s="9">
        <v>0</v>
      </c>
      <c r="P123" s="9">
        <v>0</v>
      </c>
      <c r="Q123" s="10">
        <f t="shared" si="3"/>
        <v>2</v>
      </c>
    </row>
    <row r="124" spans="1:17" s="9" customFormat="1" ht="15" thickTop="1" thickBot="1">
      <c r="A124" s="7">
        <v>122</v>
      </c>
      <c r="B124" s="9">
        <f>Infosäkkollen!$A$355</f>
        <v>2</v>
      </c>
      <c r="C124" s="9">
        <f>Infosäkkollen!$B$355</f>
        <v>25</v>
      </c>
      <c r="D124" s="9" t="str">
        <f>Infosäkkollen!C355</f>
        <v>Har organisationen, de senaste två åren, infört de säkerhetsåtgärder som beslutats?</v>
      </c>
      <c r="E124" s="9">
        <v>2</v>
      </c>
      <c r="F124" s="9" t="str">
        <f>Infosäkkollen!D358</f>
        <v>75 % till mindre än 100 % av de beslutade säkerhetsåtgärderna</v>
      </c>
      <c r="G124" s="9">
        <v>0</v>
      </c>
      <c r="H124" s="9">
        <v>0</v>
      </c>
      <c r="I124" s="9">
        <v>0</v>
      </c>
      <c r="J124" s="9">
        <v>0</v>
      </c>
      <c r="K124" s="9">
        <v>1</v>
      </c>
      <c r="L124" s="9">
        <v>0</v>
      </c>
      <c r="M124" s="9">
        <v>1</v>
      </c>
      <c r="N124" s="9">
        <v>0</v>
      </c>
      <c r="O124" s="9">
        <v>0</v>
      </c>
      <c r="P124" s="9">
        <v>0</v>
      </c>
      <c r="Q124" s="10">
        <f t="shared" ref="Q124:Q160" si="4">SUM(G124:P124)</f>
        <v>2</v>
      </c>
    </row>
    <row r="125" spans="1:17" s="9" customFormat="1" ht="15" thickTop="1" thickBot="1">
      <c r="A125" s="7">
        <v>123</v>
      </c>
      <c r="B125" s="9">
        <f>Infosäkkollen!$A$355</f>
        <v>2</v>
      </c>
      <c r="C125" s="9">
        <f>Infosäkkollen!$B$355</f>
        <v>25</v>
      </c>
      <c r="D125" s="9" t="str">
        <f>Infosäkkollen!C355</f>
        <v>Har organisationen, de senaste två åren, infört de säkerhetsåtgärder som beslutats?</v>
      </c>
      <c r="E125" s="9">
        <v>3</v>
      </c>
      <c r="F125" s="9" t="str">
        <f>Infosäkkollen!E358</f>
        <v>50 % till mindre än 75 % av de beslutade säkerhetsåtgärderna</v>
      </c>
      <c r="G125" s="9">
        <v>0</v>
      </c>
      <c r="H125" s="9">
        <v>0</v>
      </c>
      <c r="I125" s="9">
        <v>0</v>
      </c>
      <c r="J125" s="9">
        <v>0</v>
      </c>
      <c r="K125" s="9">
        <v>1</v>
      </c>
      <c r="L125" s="9">
        <v>0</v>
      </c>
      <c r="M125" s="9">
        <v>1</v>
      </c>
      <c r="N125" s="9">
        <v>0</v>
      </c>
      <c r="O125" s="9">
        <v>0</v>
      </c>
      <c r="P125" s="9">
        <v>0</v>
      </c>
      <c r="Q125" s="10">
        <f t="shared" si="4"/>
        <v>2</v>
      </c>
    </row>
    <row r="126" spans="1:17" s="9" customFormat="1" ht="15" thickTop="1" thickBot="1">
      <c r="A126" s="7">
        <v>124</v>
      </c>
      <c r="B126" s="9">
        <f>Infosäkkollen!$A$355</f>
        <v>2</v>
      </c>
      <c r="C126" s="9">
        <f>Infosäkkollen!$B$355</f>
        <v>25</v>
      </c>
      <c r="D126" s="9" t="str">
        <f>Infosäkkollen!C355</f>
        <v>Har organisationen, de senaste två åren, infört de säkerhetsåtgärder som beslutats?</v>
      </c>
      <c r="E126" s="9">
        <v>4</v>
      </c>
      <c r="F126" s="9" t="str">
        <f>Infosäkkollen!C360</f>
        <v>25 % till mindre än 50 % av de beslutade säkerhetsåtgärderna</v>
      </c>
      <c r="G126" s="9">
        <v>0</v>
      </c>
      <c r="H126" s="9">
        <v>0</v>
      </c>
      <c r="I126" s="9">
        <v>0</v>
      </c>
      <c r="J126" s="9">
        <v>0</v>
      </c>
      <c r="K126" s="9">
        <v>1</v>
      </c>
      <c r="L126" s="9">
        <v>0</v>
      </c>
      <c r="M126" s="9">
        <v>1</v>
      </c>
      <c r="N126" s="9">
        <v>0</v>
      </c>
      <c r="O126" s="9">
        <v>0</v>
      </c>
      <c r="P126" s="9">
        <v>0</v>
      </c>
      <c r="Q126" s="10">
        <f t="shared" si="4"/>
        <v>2</v>
      </c>
    </row>
    <row r="127" spans="1:17" s="9" customFormat="1" ht="15" thickTop="1" thickBot="1">
      <c r="A127" s="7">
        <v>125</v>
      </c>
      <c r="B127" s="9">
        <f>Infosäkkollen!$A$355</f>
        <v>2</v>
      </c>
      <c r="C127" s="9">
        <f>Infosäkkollen!$B$355</f>
        <v>25</v>
      </c>
      <c r="D127" s="9" t="str">
        <f>Infosäkkollen!C355</f>
        <v>Har organisationen, de senaste två åren, infört de säkerhetsåtgärder som beslutats?</v>
      </c>
      <c r="E127" s="9">
        <v>5</v>
      </c>
      <c r="F127" s="9" t="str">
        <f>Infosäkkollen!D360</f>
        <v>Mer än 0 % till mindre än 25 % av de beslutade säkerhetsåtgärderna</v>
      </c>
      <c r="G127" s="9">
        <v>0</v>
      </c>
      <c r="H127" s="9">
        <v>0</v>
      </c>
      <c r="I127" s="9">
        <v>0</v>
      </c>
      <c r="J127" s="9">
        <v>0</v>
      </c>
      <c r="K127" s="9">
        <v>1</v>
      </c>
      <c r="L127" s="9">
        <v>0</v>
      </c>
      <c r="M127" s="9">
        <v>1</v>
      </c>
      <c r="N127" s="9">
        <v>0</v>
      </c>
      <c r="O127" s="9">
        <v>0</v>
      </c>
      <c r="P127" s="9">
        <v>0</v>
      </c>
      <c r="Q127" s="10">
        <f t="shared" si="4"/>
        <v>2</v>
      </c>
    </row>
    <row r="128" spans="1:17" s="9" customFormat="1" ht="15" thickTop="1" thickBot="1">
      <c r="A128" s="7">
        <v>126</v>
      </c>
      <c r="B128" s="9">
        <f>Infosäkkollen!$A$367</f>
        <v>2</v>
      </c>
      <c r="C128" s="9">
        <f>Infosäkkollen!$B$367</f>
        <v>26</v>
      </c>
      <c r="D128" s="9" t="str">
        <f>Infosäkkollen!C367</f>
        <v>Har organisationen, de senaste två åren, utvärderat om införda säkerhetsåtgärder är ändamålsenliga och tillräckliga?</v>
      </c>
      <c r="E128" s="9">
        <v>1</v>
      </c>
      <c r="F128" s="9" t="str">
        <f>Infosäkkollen!C370</f>
        <v>Alla organisationens verksamheter</v>
      </c>
      <c r="G128" s="9">
        <v>0</v>
      </c>
      <c r="H128" s="9">
        <v>0</v>
      </c>
      <c r="I128" s="9">
        <v>0</v>
      </c>
      <c r="J128" s="9">
        <v>0</v>
      </c>
      <c r="K128" s="9">
        <v>0</v>
      </c>
      <c r="L128" s="9">
        <v>0</v>
      </c>
      <c r="M128" s="9">
        <v>1</v>
      </c>
      <c r="N128" s="9">
        <v>1</v>
      </c>
      <c r="O128" s="9">
        <v>0</v>
      </c>
      <c r="P128" s="9">
        <v>0</v>
      </c>
      <c r="Q128" s="10">
        <f t="shared" si="4"/>
        <v>2</v>
      </c>
    </row>
    <row r="129" spans="1:71" s="9" customFormat="1" ht="15" thickTop="1" thickBot="1">
      <c r="A129" s="7">
        <v>127</v>
      </c>
      <c r="B129" s="9">
        <f>Infosäkkollen!$A$367</f>
        <v>2</v>
      </c>
      <c r="C129" s="9">
        <f>Infosäkkollen!$B$367</f>
        <v>26</v>
      </c>
      <c r="D129" s="9" t="str">
        <f>Infosäkkollen!C367</f>
        <v>Har organisationen, de senaste två åren, utvärderat om införda säkerhetsåtgärder är ändamålsenliga och tillräckliga?</v>
      </c>
      <c r="E129" s="9">
        <v>2</v>
      </c>
      <c r="F129" s="9" t="str">
        <f>Infosäkkollen!D370</f>
        <v>75 % till mindre än 100 % av organisationens verksamheter</v>
      </c>
      <c r="G129" s="9">
        <v>0</v>
      </c>
      <c r="H129" s="9">
        <v>0</v>
      </c>
      <c r="I129" s="9">
        <v>0</v>
      </c>
      <c r="J129" s="9">
        <v>0</v>
      </c>
      <c r="K129" s="9">
        <v>0</v>
      </c>
      <c r="L129" s="9">
        <v>0</v>
      </c>
      <c r="M129" s="9">
        <v>1</v>
      </c>
      <c r="N129" s="9">
        <v>1</v>
      </c>
      <c r="O129" s="9">
        <v>0</v>
      </c>
      <c r="P129" s="9">
        <v>0</v>
      </c>
      <c r="Q129" s="10">
        <f t="shared" si="4"/>
        <v>2</v>
      </c>
    </row>
    <row r="130" spans="1:71" s="9" customFormat="1" ht="15" thickTop="1" thickBot="1">
      <c r="A130" s="7">
        <v>128</v>
      </c>
      <c r="B130" s="9">
        <f>Infosäkkollen!$A$367</f>
        <v>2</v>
      </c>
      <c r="C130" s="9">
        <f>Infosäkkollen!$B$367</f>
        <v>26</v>
      </c>
      <c r="D130" s="9" t="str">
        <f>Infosäkkollen!C367</f>
        <v>Har organisationen, de senaste två åren, utvärderat om införda säkerhetsåtgärder är ändamålsenliga och tillräckliga?</v>
      </c>
      <c r="E130" s="9">
        <v>3</v>
      </c>
      <c r="F130" s="9" t="str">
        <f>Infosäkkollen!E370</f>
        <v>50 % till mindre än 75 % av organisationens verksamheter</v>
      </c>
      <c r="G130" s="9">
        <v>0</v>
      </c>
      <c r="H130" s="9">
        <v>0</v>
      </c>
      <c r="I130" s="9">
        <v>0</v>
      </c>
      <c r="J130" s="9">
        <v>0</v>
      </c>
      <c r="K130" s="9">
        <v>0</v>
      </c>
      <c r="L130" s="9">
        <v>0</v>
      </c>
      <c r="M130" s="9">
        <v>1</v>
      </c>
      <c r="N130" s="9">
        <v>1</v>
      </c>
      <c r="O130" s="9">
        <v>0</v>
      </c>
      <c r="P130" s="9">
        <v>0</v>
      </c>
      <c r="Q130" s="10">
        <f t="shared" si="4"/>
        <v>2</v>
      </c>
    </row>
    <row r="131" spans="1:71" s="9" customFormat="1" ht="15" thickTop="1" thickBot="1">
      <c r="A131" s="7">
        <v>129</v>
      </c>
      <c r="B131" s="9">
        <f>Infosäkkollen!$A$367</f>
        <v>2</v>
      </c>
      <c r="C131" s="9">
        <f>Infosäkkollen!$B$367</f>
        <v>26</v>
      </c>
      <c r="D131" s="9" t="str">
        <f>Infosäkkollen!C367</f>
        <v>Har organisationen, de senaste två åren, utvärderat om införda säkerhetsåtgärder är ändamålsenliga och tillräckliga?</v>
      </c>
      <c r="E131" s="9">
        <v>4</v>
      </c>
      <c r="F131" s="9" t="str">
        <f>Infosäkkollen!C372</f>
        <v>25 % till mindre än 50 % av organisationens verksamheter</v>
      </c>
      <c r="G131" s="9">
        <v>0</v>
      </c>
      <c r="H131" s="9">
        <v>0</v>
      </c>
      <c r="I131" s="9">
        <v>0</v>
      </c>
      <c r="J131" s="9">
        <v>0</v>
      </c>
      <c r="K131" s="9">
        <v>0</v>
      </c>
      <c r="L131" s="9">
        <v>0</v>
      </c>
      <c r="M131" s="9">
        <v>1</v>
      </c>
      <c r="N131" s="9">
        <v>1</v>
      </c>
      <c r="O131" s="9">
        <v>0</v>
      </c>
      <c r="P131" s="9">
        <v>0</v>
      </c>
      <c r="Q131" s="10">
        <f t="shared" si="4"/>
        <v>2</v>
      </c>
    </row>
    <row r="132" spans="1:71" s="9" customFormat="1" ht="15" thickTop="1" thickBot="1">
      <c r="A132" s="7">
        <v>130</v>
      </c>
      <c r="B132" s="9">
        <f>Infosäkkollen!$A$367</f>
        <v>2</v>
      </c>
      <c r="C132" s="9">
        <f>Infosäkkollen!$B$367</f>
        <v>26</v>
      </c>
      <c r="D132" s="9" t="str">
        <f>Infosäkkollen!C367</f>
        <v>Har organisationen, de senaste två åren, utvärderat om införda säkerhetsåtgärder är ändamålsenliga och tillräckliga?</v>
      </c>
      <c r="E132" s="9">
        <v>5</v>
      </c>
      <c r="F132" s="9" t="str">
        <f>Infosäkkollen!D372</f>
        <v>Mer än 0 % till mindre än 25 % av organisationens verksamheter</v>
      </c>
      <c r="G132" s="9">
        <v>0</v>
      </c>
      <c r="H132" s="9">
        <v>0</v>
      </c>
      <c r="I132" s="9">
        <v>0</v>
      </c>
      <c r="J132" s="9">
        <v>0</v>
      </c>
      <c r="K132" s="9">
        <v>0</v>
      </c>
      <c r="L132" s="9">
        <v>0</v>
      </c>
      <c r="M132" s="9">
        <v>1</v>
      </c>
      <c r="N132" s="9">
        <v>1</v>
      </c>
      <c r="O132" s="9">
        <v>0</v>
      </c>
      <c r="P132" s="9">
        <v>0</v>
      </c>
      <c r="Q132" s="10">
        <f t="shared" si="4"/>
        <v>2</v>
      </c>
    </row>
    <row r="133" spans="1:71" s="9" customFormat="1" ht="15" thickTop="1" thickBot="1">
      <c r="A133" s="7">
        <v>131</v>
      </c>
      <c r="B133" s="58">
        <f>Infosäkkollen!$A$379</f>
        <v>2</v>
      </c>
      <c r="C133" s="58">
        <f>Infosäkkollen!$B$379</f>
        <v>27</v>
      </c>
      <c r="D133" s="58" t="str">
        <f>Infosäkkollen!C379</f>
        <v>Har organisationen, de senaste två åren, övat kontinuitetshantering enligt sitt arbetssätt för kontinuitetshantering?</v>
      </c>
      <c r="E133" s="58">
        <v>1</v>
      </c>
      <c r="F133" s="58" t="str">
        <f>Infosäkkollen!C382</f>
        <v xml:space="preserve">Alla organisationens verksamheter </v>
      </c>
      <c r="G133" s="58">
        <v>0</v>
      </c>
      <c r="H133" s="58">
        <v>1</v>
      </c>
      <c r="I133" s="58">
        <v>0</v>
      </c>
      <c r="J133" s="58">
        <v>0</v>
      </c>
      <c r="K133" s="58">
        <v>0</v>
      </c>
      <c r="L133" s="58">
        <v>0</v>
      </c>
      <c r="M133" s="58">
        <v>0</v>
      </c>
      <c r="N133" s="58">
        <v>0</v>
      </c>
      <c r="O133" s="58">
        <v>0</v>
      </c>
      <c r="P133" s="58">
        <v>0</v>
      </c>
      <c r="Q133" s="59">
        <f t="shared" si="4"/>
        <v>1</v>
      </c>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row>
    <row r="134" spans="1:71" s="9" customFormat="1" ht="15" thickTop="1" thickBot="1">
      <c r="A134" s="7">
        <v>132</v>
      </c>
      <c r="B134" s="58">
        <f>Infosäkkollen!$A$379</f>
        <v>2</v>
      </c>
      <c r="C134" s="58">
        <f>Infosäkkollen!$B$379</f>
        <v>27</v>
      </c>
      <c r="D134" s="58" t="str">
        <f>Infosäkkollen!C379</f>
        <v>Har organisationen, de senaste två åren, övat kontinuitetshantering enligt sitt arbetssätt för kontinuitetshantering?</v>
      </c>
      <c r="E134" s="58">
        <v>2</v>
      </c>
      <c r="F134" s="58" t="str">
        <f>Infosäkkollen!D382</f>
        <v xml:space="preserve">75 % till mindre än 100 % av organisationens verksamheter </v>
      </c>
      <c r="G134" s="58">
        <v>0</v>
      </c>
      <c r="H134" s="58">
        <v>1</v>
      </c>
      <c r="I134" s="58">
        <v>0</v>
      </c>
      <c r="J134" s="58">
        <v>0</v>
      </c>
      <c r="K134" s="58">
        <v>0</v>
      </c>
      <c r="L134" s="58">
        <v>0</v>
      </c>
      <c r="M134" s="58">
        <v>0</v>
      </c>
      <c r="N134" s="58">
        <v>0</v>
      </c>
      <c r="O134" s="58">
        <v>0</v>
      </c>
      <c r="P134" s="58">
        <v>0</v>
      </c>
      <c r="Q134" s="59">
        <f t="shared" si="4"/>
        <v>1</v>
      </c>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row>
    <row r="135" spans="1:71" s="9" customFormat="1" ht="15" thickTop="1" thickBot="1">
      <c r="A135" s="7">
        <v>133</v>
      </c>
      <c r="B135" s="58">
        <f>Infosäkkollen!$A$379</f>
        <v>2</v>
      </c>
      <c r="C135" s="58">
        <f>Infosäkkollen!$B$379</f>
        <v>27</v>
      </c>
      <c r="D135" s="58" t="str">
        <f>Infosäkkollen!C379</f>
        <v>Har organisationen, de senaste två åren, övat kontinuitetshantering enligt sitt arbetssätt för kontinuitetshantering?</v>
      </c>
      <c r="E135" s="58">
        <v>3</v>
      </c>
      <c r="F135" s="58" t="str">
        <f>Infosäkkollen!E382</f>
        <v xml:space="preserve">50 % till mindre än 75 % av organisationens verksamheter </v>
      </c>
      <c r="G135" s="58">
        <v>0</v>
      </c>
      <c r="H135" s="58">
        <v>1</v>
      </c>
      <c r="I135" s="58">
        <v>0</v>
      </c>
      <c r="J135" s="58">
        <v>0</v>
      </c>
      <c r="K135" s="58">
        <v>0</v>
      </c>
      <c r="L135" s="58">
        <v>0</v>
      </c>
      <c r="M135" s="58">
        <v>0</v>
      </c>
      <c r="N135" s="58">
        <v>0</v>
      </c>
      <c r="O135" s="58">
        <v>0</v>
      </c>
      <c r="P135" s="58">
        <v>0</v>
      </c>
      <c r="Q135" s="59">
        <f t="shared" si="4"/>
        <v>1</v>
      </c>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row>
    <row r="136" spans="1:71" s="9" customFormat="1" ht="15" thickTop="1" thickBot="1">
      <c r="A136" s="7">
        <v>134</v>
      </c>
      <c r="B136" s="58">
        <f>Infosäkkollen!$A$379</f>
        <v>2</v>
      </c>
      <c r="C136" s="58">
        <f>Infosäkkollen!$B$379</f>
        <v>27</v>
      </c>
      <c r="D136" s="58" t="str">
        <f>Infosäkkollen!C379</f>
        <v>Har organisationen, de senaste två åren, övat kontinuitetshantering enligt sitt arbetssätt för kontinuitetshantering?</v>
      </c>
      <c r="E136" s="58">
        <v>4</v>
      </c>
      <c r="F136" s="58" t="str">
        <f>Infosäkkollen!C384</f>
        <v xml:space="preserve">25 % till mindre än 50 % av organisationens verksamheter </v>
      </c>
      <c r="G136" s="58">
        <v>0</v>
      </c>
      <c r="H136" s="58">
        <v>1</v>
      </c>
      <c r="I136" s="58">
        <v>0</v>
      </c>
      <c r="J136" s="58">
        <v>0</v>
      </c>
      <c r="K136" s="58">
        <v>0</v>
      </c>
      <c r="L136" s="58">
        <v>0</v>
      </c>
      <c r="M136" s="58">
        <v>0</v>
      </c>
      <c r="N136" s="58">
        <v>0</v>
      </c>
      <c r="O136" s="58">
        <v>0</v>
      </c>
      <c r="P136" s="58">
        <v>0</v>
      </c>
      <c r="Q136" s="59">
        <f t="shared" si="4"/>
        <v>1</v>
      </c>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row>
    <row r="137" spans="1:71" s="9" customFormat="1" ht="15" thickTop="1" thickBot="1">
      <c r="A137" s="7">
        <v>135</v>
      </c>
      <c r="B137" s="58">
        <f>Infosäkkollen!$A$379</f>
        <v>2</v>
      </c>
      <c r="C137" s="58">
        <f>Infosäkkollen!$B$379</f>
        <v>27</v>
      </c>
      <c r="D137" s="58" t="str">
        <f>Infosäkkollen!C379</f>
        <v>Har organisationen, de senaste två åren, övat kontinuitetshantering enligt sitt arbetssätt för kontinuitetshantering?</v>
      </c>
      <c r="E137" s="58">
        <v>5</v>
      </c>
      <c r="F137" s="58" t="str">
        <f>Infosäkkollen!D384</f>
        <v xml:space="preserve">Mer än 0 % till mindre än 25 % av organisationens verksamheter </v>
      </c>
      <c r="G137" s="58">
        <v>0</v>
      </c>
      <c r="H137" s="58">
        <v>1</v>
      </c>
      <c r="I137" s="58">
        <v>0</v>
      </c>
      <c r="J137" s="58">
        <v>0</v>
      </c>
      <c r="K137" s="58">
        <v>0</v>
      </c>
      <c r="L137" s="58">
        <v>0</v>
      </c>
      <c r="M137" s="58">
        <v>0</v>
      </c>
      <c r="N137" s="58">
        <v>0</v>
      </c>
      <c r="O137" s="58">
        <v>0</v>
      </c>
      <c r="P137" s="58">
        <v>0</v>
      </c>
      <c r="Q137" s="59">
        <f t="shared" si="4"/>
        <v>1</v>
      </c>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row>
    <row r="138" spans="1:71" s="13" customFormat="1" ht="15" thickTop="1" thickBot="1">
      <c r="A138" s="7">
        <v>136</v>
      </c>
      <c r="B138" s="13">
        <f>Infosäkkollen!$A$391</f>
        <v>2</v>
      </c>
      <c r="C138" s="13">
        <f>Infosäkkollen!$B$391</f>
        <v>28</v>
      </c>
      <c r="D138" s="13" t="str">
        <f>Infosäkkollen!C391</f>
        <v>Har organisationen, de senaste två åren, genomfört upphandling enligt sitt arbetssätt för att säkerställa informationssäkerhet?</v>
      </c>
      <c r="E138" s="13">
        <v>1</v>
      </c>
      <c r="F138" s="13" t="str">
        <f>Infosäkkollen!C394</f>
        <v>Alla upphandlingar</v>
      </c>
      <c r="G138" s="13">
        <v>0</v>
      </c>
      <c r="H138" s="13">
        <v>0</v>
      </c>
      <c r="I138" s="13">
        <v>0</v>
      </c>
      <c r="J138" s="13">
        <v>0</v>
      </c>
      <c r="K138" s="13">
        <v>0</v>
      </c>
      <c r="L138" s="13">
        <v>0</v>
      </c>
      <c r="M138" s="13">
        <v>0</v>
      </c>
      <c r="N138" s="13">
        <v>0</v>
      </c>
      <c r="O138" s="13">
        <v>1</v>
      </c>
      <c r="P138" s="13">
        <v>0</v>
      </c>
      <c r="Q138" s="14">
        <f t="shared" si="4"/>
        <v>1</v>
      </c>
    </row>
    <row r="139" spans="1:71" s="13" customFormat="1" ht="15" thickTop="1" thickBot="1">
      <c r="A139" s="7">
        <v>137</v>
      </c>
      <c r="B139" s="13">
        <f>Infosäkkollen!$A$391</f>
        <v>2</v>
      </c>
      <c r="C139" s="13">
        <f>Infosäkkollen!$B$391</f>
        <v>28</v>
      </c>
      <c r="D139" s="13" t="str">
        <f>Infosäkkollen!C391</f>
        <v>Har organisationen, de senaste två åren, genomfört upphandling enligt sitt arbetssätt för att säkerställa informationssäkerhet?</v>
      </c>
      <c r="E139" s="13">
        <v>2</v>
      </c>
      <c r="F139" s="13" t="str">
        <f>Infosäkkollen!D394</f>
        <v>75 % till mindre än 100 % av alla upphandlingar</v>
      </c>
      <c r="G139" s="13">
        <v>0</v>
      </c>
      <c r="H139" s="13">
        <v>0</v>
      </c>
      <c r="I139" s="13">
        <v>0</v>
      </c>
      <c r="J139" s="13">
        <v>0</v>
      </c>
      <c r="K139" s="13">
        <v>0</v>
      </c>
      <c r="L139" s="13">
        <v>0</v>
      </c>
      <c r="M139" s="13">
        <v>0</v>
      </c>
      <c r="N139" s="13">
        <v>0</v>
      </c>
      <c r="O139" s="13">
        <v>1</v>
      </c>
      <c r="P139" s="13">
        <v>0</v>
      </c>
      <c r="Q139" s="14">
        <f t="shared" si="4"/>
        <v>1</v>
      </c>
    </row>
    <row r="140" spans="1:71" s="13" customFormat="1" ht="15" thickTop="1" thickBot="1">
      <c r="A140" s="7">
        <v>138</v>
      </c>
      <c r="B140" s="13">
        <f>Infosäkkollen!$A$391</f>
        <v>2</v>
      </c>
      <c r="C140" s="13">
        <f>Infosäkkollen!$B$391</f>
        <v>28</v>
      </c>
      <c r="D140" s="13" t="str">
        <f>Infosäkkollen!C391</f>
        <v>Har organisationen, de senaste två åren, genomfört upphandling enligt sitt arbetssätt för att säkerställa informationssäkerhet?</v>
      </c>
      <c r="E140" s="13">
        <v>3</v>
      </c>
      <c r="F140" s="13" t="str">
        <f>Infosäkkollen!E394</f>
        <v>50 % till mindre än 75 % av alla upphandlingar</v>
      </c>
      <c r="G140" s="13">
        <v>0</v>
      </c>
      <c r="H140" s="13">
        <v>0</v>
      </c>
      <c r="I140" s="13">
        <v>0</v>
      </c>
      <c r="J140" s="13">
        <v>0</v>
      </c>
      <c r="K140" s="13">
        <v>0</v>
      </c>
      <c r="L140" s="13">
        <v>0</v>
      </c>
      <c r="M140" s="13">
        <v>0</v>
      </c>
      <c r="N140" s="13">
        <v>0</v>
      </c>
      <c r="O140" s="13">
        <v>1</v>
      </c>
      <c r="P140" s="13">
        <v>0</v>
      </c>
      <c r="Q140" s="14">
        <f t="shared" si="4"/>
        <v>1</v>
      </c>
    </row>
    <row r="141" spans="1:71" s="13" customFormat="1" ht="15" thickTop="1" thickBot="1">
      <c r="A141" s="7">
        <v>139</v>
      </c>
      <c r="B141" s="13">
        <f>Infosäkkollen!$A$391</f>
        <v>2</v>
      </c>
      <c r="C141" s="13">
        <f>Infosäkkollen!$B$391</f>
        <v>28</v>
      </c>
      <c r="D141" s="13" t="str">
        <f>Infosäkkollen!C391</f>
        <v>Har organisationen, de senaste två åren, genomfört upphandling enligt sitt arbetssätt för att säkerställa informationssäkerhet?</v>
      </c>
      <c r="E141" s="13">
        <v>4</v>
      </c>
      <c r="F141" s="13" t="str">
        <f>Infosäkkollen!C396</f>
        <v>25 % till mindre än 50 % av alla upphandlingar</v>
      </c>
      <c r="G141" s="13">
        <v>0</v>
      </c>
      <c r="H141" s="13">
        <v>0</v>
      </c>
      <c r="I141" s="13">
        <v>0</v>
      </c>
      <c r="J141" s="13">
        <v>0</v>
      </c>
      <c r="K141" s="13">
        <v>0</v>
      </c>
      <c r="L141" s="13">
        <v>0</v>
      </c>
      <c r="M141" s="13">
        <v>0</v>
      </c>
      <c r="N141" s="13">
        <v>0</v>
      </c>
      <c r="O141" s="13">
        <v>1</v>
      </c>
      <c r="P141" s="13">
        <v>0</v>
      </c>
      <c r="Q141" s="14">
        <f t="shared" si="4"/>
        <v>1</v>
      </c>
    </row>
    <row r="142" spans="1:71" s="13" customFormat="1" ht="15" thickTop="1" thickBot="1">
      <c r="A142" s="7">
        <v>140</v>
      </c>
      <c r="B142" s="13">
        <f>Infosäkkollen!$A$391</f>
        <v>2</v>
      </c>
      <c r="C142" s="13">
        <f>Infosäkkollen!$B$391</f>
        <v>28</v>
      </c>
      <c r="D142" s="13" t="str">
        <f>Infosäkkollen!C391</f>
        <v>Har organisationen, de senaste två åren, genomfört upphandling enligt sitt arbetssätt för att säkerställa informationssäkerhet?</v>
      </c>
      <c r="E142" s="13">
        <v>5</v>
      </c>
      <c r="F142" s="13" t="str">
        <f>Infosäkkollen!D396</f>
        <v>0 % till mindre än 25 % av alla upphandlingar</v>
      </c>
      <c r="G142" s="13">
        <v>0</v>
      </c>
      <c r="H142" s="13">
        <v>0</v>
      </c>
      <c r="I142" s="13">
        <v>0</v>
      </c>
      <c r="J142" s="13">
        <v>0</v>
      </c>
      <c r="K142" s="13">
        <v>0</v>
      </c>
      <c r="L142" s="13">
        <v>0</v>
      </c>
      <c r="M142" s="13">
        <v>0</v>
      </c>
      <c r="N142" s="13">
        <v>0</v>
      </c>
      <c r="O142" s="13">
        <v>1</v>
      </c>
      <c r="P142" s="13">
        <v>0</v>
      </c>
      <c r="Q142" s="14">
        <f t="shared" si="4"/>
        <v>1</v>
      </c>
    </row>
    <row r="143" spans="1:71" s="15" customFormat="1" ht="15" thickTop="1" thickBot="1">
      <c r="A143" s="7">
        <v>141</v>
      </c>
      <c r="B143" s="15">
        <f>Infosäkkollen!$A$408</f>
        <v>3</v>
      </c>
      <c r="C143" s="15">
        <f>Infosäkkollen!$B$408</f>
        <v>29</v>
      </c>
      <c r="D143" s="15" t="str">
        <f>Infosäkkollen!C408</f>
        <v>De senaste två åren, har organisationens arbetssätt för hantering av informationssäkerhetsincidenter och -avvikelser omfattat följande centrala delar?</v>
      </c>
      <c r="E143" s="15">
        <v>1</v>
      </c>
      <c r="F143" s="15" t="str">
        <f>Infosäkkollen!C411</f>
        <v>En funktion för att hantera informationssäkerhetsincidenter och -avvikelser med dedikerad personal som har särskild kompetens</v>
      </c>
      <c r="G143" s="15">
        <v>0</v>
      </c>
      <c r="H143" s="15">
        <v>1</v>
      </c>
      <c r="I143" s="15">
        <v>0</v>
      </c>
      <c r="J143" s="15">
        <v>0</v>
      </c>
      <c r="K143" s="15">
        <v>0</v>
      </c>
      <c r="L143" s="15">
        <v>0</v>
      </c>
      <c r="M143" s="15">
        <v>0</v>
      </c>
      <c r="N143" s="15">
        <v>0</v>
      </c>
      <c r="O143" s="15">
        <v>0</v>
      </c>
      <c r="P143" s="15">
        <v>0</v>
      </c>
      <c r="Q143" s="16">
        <f t="shared" si="4"/>
        <v>1</v>
      </c>
    </row>
    <row r="144" spans="1:71" s="15" customFormat="1" ht="15" thickTop="1" thickBot="1">
      <c r="A144" s="7">
        <v>142</v>
      </c>
      <c r="B144" s="15">
        <f>Infosäkkollen!$A$408</f>
        <v>3</v>
      </c>
      <c r="C144" s="15">
        <f>Infosäkkollen!$B$408</f>
        <v>29</v>
      </c>
      <c r="D144" s="15" t="str">
        <f>Infosäkkollen!C408</f>
        <v>De senaste två åren, har organisationens arbetssätt för hantering av informationssäkerhetsincidenter och -avvikelser omfattat följande centrala delar?</v>
      </c>
      <c r="E144" s="15">
        <v>2</v>
      </c>
      <c r="F144" s="15" t="str">
        <f>Infosäkkollen!D411</f>
        <v>Kanaler som medarbetare inom organisationen kan använda för att nå funktionen och rapportera incidenter och avvikelser</v>
      </c>
      <c r="G144" s="15">
        <v>0</v>
      </c>
      <c r="H144" s="15">
        <v>1</v>
      </c>
      <c r="I144" s="15">
        <v>0</v>
      </c>
      <c r="J144" s="15">
        <v>0</v>
      </c>
      <c r="K144" s="15">
        <v>0</v>
      </c>
      <c r="L144" s="15">
        <v>0</v>
      </c>
      <c r="M144" s="15">
        <v>0</v>
      </c>
      <c r="N144" s="15">
        <v>0</v>
      </c>
      <c r="O144" s="15">
        <v>0</v>
      </c>
      <c r="P144" s="15">
        <v>0</v>
      </c>
      <c r="Q144" s="16">
        <f t="shared" si="4"/>
        <v>1</v>
      </c>
    </row>
    <row r="145" spans="1:17" s="15" customFormat="1" ht="15" thickTop="1" thickBot="1">
      <c r="A145" s="7">
        <v>143</v>
      </c>
      <c r="B145" s="15">
        <f>Infosäkkollen!$A$408</f>
        <v>3</v>
      </c>
      <c r="C145" s="15">
        <f>Infosäkkollen!$B$408</f>
        <v>29</v>
      </c>
      <c r="D145" s="15" t="str">
        <f>Infosäkkollen!C408</f>
        <v>De senaste två åren, har organisationens arbetssätt för hantering av informationssäkerhetsincidenter och -avvikelser omfattat följande centrala delar?</v>
      </c>
      <c r="E145" s="15">
        <v>3</v>
      </c>
      <c r="F145" s="15" t="str">
        <f>Infosäkkollen!E411</f>
        <v xml:space="preserve">Kanaler som funktionen kan använda för att nå andra organisationer och rapportera om incidenter, få rapporter om incidenter eller dela information, samt rutiner för deras användning </v>
      </c>
      <c r="G145" s="15">
        <v>0</v>
      </c>
      <c r="H145" s="15">
        <v>1</v>
      </c>
      <c r="I145" s="15">
        <v>0</v>
      </c>
      <c r="J145" s="15">
        <v>0</v>
      </c>
      <c r="K145" s="15">
        <v>0</v>
      </c>
      <c r="L145" s="15">
        <v>0</v>
      </c>
      <c r="M145" s="15">
        <v>0</v>
      </c>
      <c r="N145" s="15">
        <v>0</v>
      </c>
      <c r="O145" s="15">
        <v>0</v>
      </c>
      <c r="P145" s="15">
        <v>0</v>
      </c>
      <c r="Q145" s="16">
        <f t="shared" si="4"/>
        <v>1</v>
      </c>
    </row>
    <row r="146" spans="1:17" s="15" customFormat="1" ht="15" thickTop="1" thickBot="1">
      <c r="A146" s="7">
        <v>144</v>
      </c>
      <c r="B146" s="15">
        <f>Infosäkkollen!$A$408</f>
        <v>3</v>
      </c>
      <c r="C146" s="15">
        <f>Infosäkkollen!$B$408</f>
        <v>29</v>
      </c>
      <c r="D146" s="15" t="str">
        <f>Infosäkkollen!C408</f>
        <v>De senaste två åren, har organisationens arbetssätt för hantering av informationssäkerhetsincidenter och -avvikelser omfattat följande centrala delar?</v>
      </c>
      <c r="E146" s="15">
        <v>4</v>
      </c>
      <c r="F146" s="15" t="str">
        <f>Infosäkkollen!C413</f>
        <v>En eskaleringsrutin för att hantera stora och allvarliga incidenter, inklusive extern rapportering vid behov</v>
      </c>
      <c r="G146" s="15">
        <v>0</v>
      </c>
      <c r="H146" s="15">
        <v>1</v>
      </c>
      <c r="I146" s="15">
        <v>0</v>
      </c>
      <c r="J146" s="15">
        <v>0</v>
      </c>
      <c r="K146" s="15">
        <v>0</v>
      </c>
      <c r="L146" s="15">
        <v>0</v>
      </c>
      <c r="M146" s="15">
        <v>0</v>
      </c>
      <c r="N146" s="15">
        <v>0</v>
      </c>
      <c r="O146" s="15">
        <v>0</v>
      </c>
      <c r="P146" s="15">
        <v>0</v>
      </c>
      <c r="Q146" s="16">
        <f t="shared" si="4"/>
        <v>1</v>
      </c>
    </row>
    <row r="147" spans="1:17" s="15" customFormat="1" ht="15" thickTop="1" thickBot="1">
      <c r="A147" s="7">
        <v>145</v>
      </c>
      <c r="B147" s="15">
        <f>Infosäkkollen!$A$408</f>
        <v>3</v>
      </c>
      <c r="C147" s="15">
        <f>Infosäkkollen!$B$408</f>
        <v>29</v>
      </c>
      <c r="D147" s="15" t="str">
        <f>Infosäkkollen!C408</f>
        <v>De senaste två åren, har organisationens arbetssätt för hantering av informationssäkerhetsincidenter och -avvikelser omfattat följande centrala delar?</v>
      </c>
      <c r="E147" s="15">
        <v>5</v>
      </c>
      <c r="F147" s="15" t="str">
        <f>Infosäkkollen!D413</f>
        <v>Analys av inträffade incidenter, deras grundorsaker och hantering, samt erfarenhetsåterföring till förebyggande arbete</v>
      </c>
      <c r="G147" s="15">
        <v>0</v>
      </c>
      <c r="H147" s="15">
        <v>1</v>
      </c>
      <c r="I147" s="15">
        <v>0</v>
      </c>
      <c r="J147" s="15">
        <v>0</v>
      </c>
      <c r="K147" s="15">
        <v>0</v>
      </c>
      <c r="L147" s="15">
        <v>0</v>
      </c>
      <c r="M147" s="15">
        <v>0</v>
      </c>
      <c r="N147" s="15">
        <v>1</v>
      </c>
      <c r="O147" s="15">
        <v>0</v>
      </c>
      <c r="P147" s="15">
        <v>1</v>
      </c>
      <c r="Q147" s="16">
        <f t="shared" si="4"/>
        <v>3</v>
      </c>
    </row>
    <row r="148" spans="1:17" s="17" customFormat="1" ht="15" thickTop="1" thickBot="1">
      <c r="A148" s="7">
        <v>146</v>
      </c>
      <c r="B148" s="17">
        <f>Infosäkkollen!$A$422</f>
        <v>3</v>
      </c>
      <c r="C148" s="17">
        <f>Infosäkkollen!$B$422</f>
        <v>30</v>
      </c>
      <c r="D148" s="17" t="str">
        <f>Infosäkkollen!C422</f>
        <v>De senaste två åren, har organisationen i sin undersökning av medarbetarnas kunskaper undersökt kunskaperna inom följande grundläggande områden?</v>
      </c>
      <c r="E148" s="17">
        <v>1</v>
      </c>
      <c r="F148" s="17" t="str">
        <f>Infosäkkollen!C425</f>
        <v>Vad som menas med informationssäkerhet och informationssäkerhetsarbete, samt varför det är viktigt för organisationen</v>
      </c>
      <c r="G148" s="17">
        <v>0</v>
      </c>
      <c r="H148" s="17">
        <v>0</v>
      </c>
      <c r="I148" s="17">
        <v>0</v>
      </c>
      <c r="J148" s="17">
        <v>0</v>
      </c>
      <c r="K148" s="17">
        <v>0</v>
      </c>
      <c r="L148" s="17">
        <v>1</v>
      </c>
      <c r="M148" s="17">
        <v>0</v>
      </c>
      <c r="N148" s="17">
        <v>1</v>
      </c>
      <c r="O148" s="17">
        <v>0</v>
      </c>
      <c r="P148" s="17">
        <v>1</v>
      </c>
      <c r="Q148" s="18">
        <f t="shared" si="4"/>
        <v>3</v>
      </c>
    </row>
    <row r="149" spans="1:17" s="17" customFormat="1" ht="15" thickTop="1" thickBot="1">
      <c r="A149" s="7">
        <v>147</v>
      </c>
      <c r="B149" s="17">
        <f>Infosäkkollen!$A$422</f>
        <v>3</v>
      </c>
      <c r="C149" s="17">
        <f>Infosäkkollen!$B$422</f>
        <v>30</v>
      </c>
      <c r="D149" s="17" t="str">
        <f>Infosäkkollen!C422</f>
        <v>De senaste två åren, har organisationen i sin undersökning av medarbetarnas kunskaper undersökt kunskaperna inom följande grundläggande områden?</v>
      </c>
      <c r="E149" s="17">
        <v>2</v>
      </c>
      <c r="F149" s="17" t="str">
        <f>Infosäkkollen!D425</f>
        <v>De regler och krav som styr informationssäkerhetsarbetet inom organisationen</v>
      </c>
      <c r="G149" s="17">
        <v>0</v>
      </c>
      <c r="H149" s="17">
        <v>0</v>
      </c>
      <c r="I149" s="17">
        <v>0</v>
      </c>
      <c r="J149" s="17">
        <v>0</v>
      </c>
      <c r="K149" s="17">
        <v>0</v>
      </c>
      <c r="L149" s="17">
        <v>1</v>
      </c>
      <c r="M149" s="17">
        <v>0</v>
      </c>
      <c r="N149" s="17">
        <v>1</v>
      </c>
      <c r="O149" s="17">
        <v>0</v>
      </c>
      <c r="P149" s="17">
        <v>1</v>
      </c>
      <c r="Q149" s="18">
        <f t="shared" si="4"/>
        <v>3</v>
      </c>
    </row>
    <row r="150" spans="1:17" s="17" customFormat="1" ht="15" thickTop="1" thickBot="1">
      <c r="A150" s="7">
        <v>148</v>
      </c>
      <c r="B150" s="17">
        <f>Infosäkkollen!$A$422</f>
        <v>3</v>
      </c>
      <c r="C150" s="17">
        <f>Infosäkkollen!$B$422</f>
        <v>30</v>
      </c>
      <c r="D150" s="17" t="str">
        <f>Infosäkkollen!C422</f>
        <v>De senaste två åren, har organisationen i sin undersökning av medarbetarnas kunskaper undersökt kunskaperna inom följande grundläggande områden?</v>
      </c>
      <c r="E150" s="17">
        <v>3</v>
      </c>
      <c r="F150" s="17" t="str">
        <f>Infosäkkollen!E425</f>
        <v xml:space="preserve">Vilka stöd och verktyg som medarbetarna har tillgång till för att kunna arbeta på ett informationssäkert sätt </v>
      </c>
      <c r="G150" s="17">
        <v>0</v>
      </c>
      <c r="H150" s="17">
        <v>0</v>
      </c>
      <c r="I150" s="17">
        <v>0</v>
      </c>
      <c r="J150" s="17">
        <v>0</v>
      </c>
      <c r="K150" s="17">
        <v>0</v>
      </c>
      <c r="L150" s="17">
        <v>1</v>
      </c>
      <c r="M150" s="17">
        <v>0</v>
      </c>
      <c r="N150" s="17">
        <v>1</v>
      </c>
      <c r="O150" s="17">
        <v>0</v>
      </c>
      <c r="P150" s="17">
        <v>1</v>
      </c>
      <c r="Q150" s="18">
        <f t="shared" si="4"/>
        <v>3</v>
      </c>
    </row>
    <row r="151" spans="1:17" s="17" customFormat="1" ht="15" thickTop="1" thickBot="1">
      <c r="A151" s="7">
        <v>149</v>
      </c>
      <c r="B151" s="17">
        <f>Infosäkkollen!$A$422</f>
        <v>3</v>
      </c>
      <c r="C151" s="17">
        <f>Infosäkkollen!$B$422</f>
        <v>30</v>
      </c>
      <c r="D151" s="17" t="str">
        <f>Infosäkkollen!C422</f>
        <v>De senaste två åren, har organisationen i sin undersökning av medarbetarnas kunskaper undersökt kunskaperna inom följande grundläggande områden?</v>
      </c>
      <c r="E151" s="17">
        <v>4</v>
      </c>
      <c r="F151" s="17" t="str">
        <f>Infosäkkollen!C427</f>
        <v>Informationssäkerhetsrelaterade hot, sårbarheter och risker</v>
      </c>
      <c r="G151" s="17">
        <v>0</v>
      </c>
      <c r="H151" s="17">
        <v>0</v>
      </c>
      <c r="I151" s="17">
        <v>0</v>
      </c>
      <c r="J151" s="17">
        <v>0</v>
      </c>
      <c r="K151" s="17">
        <v>0</v>
      </c>
      <c r="L151" s="17">
        <v>1</v>
      </c>
      <c r="M151" s="17">
        <v>0</v>
      </c>
      <c r="N151" s="17">
        <v>1</v>
      </c>
      <c r="O151" s="17">
        <v>0</v>
      </c>
      <c r="P151" s="17">
        <v>1</v>
      </c>
      <c r="Q151" s="18">
        <f t="shared" si="4"/>
        <v>3</v>
      </c>
    </row>
    <row r="152" spans="1:17" s="17" customFormat="1" ht="15" thickTop="1" thickBot="1">
      <c r="A152" s="7">
        <v>150</v>
      </c>
      <c r="B152" s="17">
        <f>Infosäkkollen!$A$422</f>
        <v>3</v>
      </c>
      <c r="C152" s="17">
        <f>Infosäkkollen!$B$422</f>
        <v>30</v>
      </c>
      <c r="D152" s="17" t="str">
        <f>Infosäkkollen!C422</f>
        <v>De senaste två åren, har organisationen i sin undersökning av medarbetarnas kunskaper undersökt kunskaperna inom följande grundläggande områden?</v>
      </c>
      <c r="E152" s="17">
        <v>5</v>
      </c>
      <c r="F152" s="17" t="str">
        <f>Infosäkkollen!D427</f>
        <v>Vad medarbetarna ska göra om en informationssäkerhetsincident inträffar</v>
      </c>
      <c r="G152" s="17">
        <v>0</v>
      </c>
      <c r="H152" s="17">
        <v>1</v>
      </c>
      <c r="I152" s="17">
        <v>0</v>
      </c>
      <c r="J152" s="17">
        <v>0</v>
      </c>
      <c r="K152" s="17">
        <v>0</v>
      </c>
      <c r="L152" s="17">
        <v>1</v>
      </c>
      <c r="M152" s="17">
        <v>0</v>
      </c>
      <c r="N152" s="17">
        <v>1</v>
      </c>
      <c r="O152" s="17">
        <v>0</v>
      </c>
      <c r="P152" s="17">
        <v>1</v>
      </c>
      <c r="Q152" s="18">
        <f t="shared" si="4"/>
        <v>4</v>
      </c>
    </row>
    <row r="153" spans="1:17" s="7" customFormat="1" ht="15" thickTop="1" thickBot="1">
      <c r="A153" s="7">
        <v>151</v>
      </c>
      <c r="B153" s="7">
        <f>Infosäkkollen!$A$436</f>
        <v>3</v>
      </c>
      <c r="C153" s="7">
        <f>Infosäkkollen!$B$436</f>
        <v>31</v>
      </c>
      <c r="D153" s="7" t="str">
        <f>Infosäkkollen!C436</f>
        <v>De senaste två åren, har organisationens utbildning i informationssäkerhet varit utformad utifrån följande centrala aspekter?</v>
      </c>
      <c r="E153" s="7">
        <v>1</v>
      </c>
      <c r="F153" s="7" t="str">
        <f>Infosäkkollen!C439</f>
        <v>Medarbetarnas roller, uppgifter, ansvar och behov</v>
      </c>
      <c r="G153" s="7">
        <v>0</v>
      </c>
      <c r="H153" s="7">
        <v>0</v>
      </c>
      <c r="I153" s="7">
        <v>0</v>
      </c>
      <c r="J153" s="7">
        <v>0</v>
      </c>
      <c r="K153" s="7">
        <v>0</v>
      </c>
      <c r="L153" s="7">
        <v>1</v>
      </c>
      <c r="M153" s="7">
        <v>0</v>
      </c>
      <c r="N153" s="7">
        <v>0</v>
      </c>
      <c r="O153" s="7">
        <v>0</v>
      </c>
      <c r="P153" s="7">
        <v>1</v>
      </c>
      <c r="Q153" s="8">
        <f t="shared" si="4"/>
        <v>2</v>
      </c>
    </row>
    <row r="154" spans="1:17" s="7" customFormat="1" ht="15" thickTop="1" thickBot="1">
      <c r="A154" s="7">
        <v>152</v>
      </c>
      <c r="B154" s="7">
        <f>Infosäkkollen!$A$436</f>
        <v>3</v>
      </c>
      <c r="C154" s="7">
        <f>Infosäkkollen!$B$436</f>
        <v>31</v>
      </c>
      <c r="D154" s="7" t="str">
        <f>Infosäkkollen!C436</f>
        <v>De senaste två åren, har organisationens utbildning i informationssäkerhet varit utformad utifrån följande centrala aspekter?</v>
      </c>
      <c r="E154" s="7">
        <v>2</v>
      </c>
      <c r="F154" s="7" t="str">
        <f>Infosäkkollen!D439</f>
        <v xml:space="preserve">Medarbetarnas kunskapsnivå </v>
      </c>
      <c r="G154" s="7">
        <v>0</v>
      </c>
      <c r="H154" s="7">
        <v>0</v>
      </c>
      <c r="I154" s="7">
        <v>0</v>
      </c>
      <c r="J154" s="7">
        <v>0</v>
      </c>
      <c r="K154" s="7">
        <v>0</v>
      </c>
      <c r="L154" s="7">
        <v>1</v>
      </c>
      <c r="M154" s="7">
        <v>0</v>
      </c>
      <c r="N154" s="7">
        <v>0</v>
      </c>
      <c r="O154" s="7">
        <v>0</v>
      </c>
      <c r="P154" s="7">
        <v>1</v>
      </c>
      <c r="Q154" s="8">
        <f t="shared" si="4"/>
        <v>2</v>
      </c>
    </row>
    <row r="155" spans="1:17" s="7" customFormat="1" ht="15" thickTop="1" thickBot="1">
      <c r="A155" s="7">
        <v>153</v>
      </c>
      <c r="B155" s="7">
        <f>Infosäkkollen!$A$436</f>
        <v>3</v>
      </c>
      <c r="C155" s="7">
        <f>Infosäkkollen!$B$436</f>
        <v>31</v>
      </c>
      <c r="D155" s="7" t="str">
        <f>Infosäkkollen!C436</f>
        <v>De senaste två åren, har organisationens utbildning i informationssäkerhet varit utformad utifrån följande centrala aspekter?</v>
      </c>
      <c r="E155" s="7">
        <v>3</v>
      </c>
      <c r="F155" s="7" t="str">
        <f>Infosäkkollen!E439</f>
        <v xml:space="preserve">Ledningens målsättningar för det systematiska informationssäkerhetsarbetet </v>
      </c>
      <c r="G155" s="7">
        <v>0</v>
      </c>
      <c r="H155" s="7">
        <v>0</v>
      </c>
      <c r="I155" s="7">
        <v>0</v>
      </c>
      <c r="J155" s="7">
        <v>0</v>
      </c>
      <c r="K155" s="7">
        <v>0</v>
      </c>
      <c r="L155" s="7">
        <v>1</v>
      </c>
      <c r="M155" s="7">
        <v>0</v>
      </c>
      <c r="N155" s="7">
        <v>0</v>
      </c>
      <c r="O155" s="7">
        <v>0</v>
      </c>
      <c r="P155" s="7">
        <v>1</v>
      </c>
      <c r="Q155" s="8">
        <f t="shared" si="4"/>
        <v>2</v>
      </c>
    </row>
    <row r="156" spans="1:17" s="7" customFormat="1" ht="15" thickTop="1" thickBot="1">
      <c r="A156" s="7">
        <v>154</v>
      </c>
      <c r="B156" s="7">
        <f>Infosäkkollen!$A$436</f>
        <v>3</v>
      </c>
      <c r="C156" s="7">
        <f>Infosäkkollen!$B$436</f>
        <v>31</v>
      </c>
      <c r="D156" s="7" t="str">
        <f>Infosäkkollen!C436</f>
        <v>De senaste två åren, har organisationens utbildning i informationssäkerhet varit utformad utifrån följande centrala aspekter?</v>
      </c>
      <c r="E156" s="7">
        <v>4</v>
      </c>
      <c r="F156" s="7" t="str">
        <f>Infosäkkollen!C441</f>
        <v>Organisationens regelverk samt olika arbetssätt och stöd för informationssäkerhetsarbetet</v>
      </c>
      <c r="G156" s="7">
        <v>0</v>
      </c>
      <c r="H156" s="7">
        <v>0</v>
      </c>
      <c r="I156" s="7">
        <v>0</v>
      </c>
      <c r="J156" s="7">
        <v>0</v>
      </c>
      <c r="K156" s="7">
        <v>0</v>
      </c>
      <c r="L156" s="7">
        <v>1</v>
      </c>
      <c r="M156" s="7">
        <v>0</v>
      </c>
      <c r="N156" s="7">
        <v>0</v>
      </c>
      <c r="O156" s="7">
        <v>0</v>
      </c>
      <c r="P156" s="7">
        <v>1</v>
      </c>
      <c r="Q156" s="8">
        <f t="shared" si="4"/>
        <v>2</v>
      </c>
    </row>
    <row r="157" spans="1:17" s="7" customFormat="1" ht="15" thickTop="1" thickBot="1">
      <c r="A157" s="7">
        <v>155</v>
      </c>
      <c r="B157" s="7">
        <f>Infosäkkollen!$A$436</f>
        <v>3</v>
      </c>
      <c r="C157" s="7">
        <f>Infosäkkollen!$B$436</f>
        <v>31</v>
      </c>
      <c r="D157" s="7" t="str">
        <f>Infosäkkollen!C436</f>
        <v>De senaste två åren, har organisationens utbildning i informationssäkerhet varit utformad utifrån följande centrala aspekter?</v>
      </c>
      <c r="E157" s="7">
        <v>5</v>
      </c>
      <c r="F157" s="7" t="str">
        <f>Infosäkkollen!D441</f>
        <v>Organisationens identifierade risker eller inträffade incidenter, samt dess identifierade hot och sårbarheter</v>
      </c>
      <c r="G157" s="7">
        <v>0</v>
      </c>
      <c r="H157" s="7">
        <v>0</v>
      </c>
      <c r="I157" s="7">
        <v>0</v>
      </c>
      <c r="J157" s="7">
        <v>0</v>
      </c>
      <c r="K157" s="7">
        <v>0</v>
      </c>
      <c r="L157" s="7">
        <v>1</v>
      </c>
      <c r="M157" s="7">
        <v>0</v>
      </c>
      <c r="N157" s="7">
        <v>0</v>
      </c>
      <c r="O157" s="7">
        <v>0</v>
      </c>
      <c r="P157" s="7">
        <v>1</v>
      </c>
      <c r="Q157" s="8">
        <f t="shared" si="4"/>
        <v>2</v>
      </c>
    </row>
    <row r="158" spans="1:17" s="9" customFormat="1" ht="15" thickTop="1" thickBot="1">
      <c r="A158" s="7">
        <v>156</v>
      </c>
      <c r="B158" s="9">
        <f>Infosäkkollen!$A$450</f>
        <v>3</v>
      </c>
      <c r="C158" s="9">
        <f>Infosäkkollen!$B$450</f>
        <v>32</v>
      </c>
      <c r="D158" s="9" t="str">
        <f>Infosäkkollen!C450</f>
        <v>De senaste två åren, har organisationens arbetssätt för informationsklassning omfattat följande centrala delar?</v>
      </c>
      <c r="E158" s="9">
        <v>1</v>
      </c>
      <c r="F158" s="9" t="str">
        <f>Infosäkkollen!C453</f>
        <v xml:space="preserve">Utgå ifrån organisationens inventering av informationsmängder, informationssystem och nätverk </v>
      </c>
      <c r="G158" s="9">
        <v>0</v>
      </c>
      <c r="H158" s="9">
        <v>0</v>
      </c>
      <c r="I158" s="9">
        <v>1</v>
      </c>
      <c r="J158" s="9">
        <v>0</v>
      </c>
      <c r="K158" s="9">
        <v>0</v>
      </c>
      <c r="L158" s="9">
        <v>0</v>
      </c>
      <c r="M158" s="9">
        <v>0</v>
      </c>
      <c r="N158" s="9">
        <v>0</v>
      </c>
      <c r="O158" s="9">
        <v>0</v>
      </c>
      <c r="P158" s="9">
        <v>0</v>
      </c>
      <c r="Q158" s="10">
        <f t="shared" si="4"/>
        <v>1</v>
      </c>
    </row>
    <row r="159" spans="1:17" s="9" customFormat="1" ht="15" thickTop="1" thickBot="1">
      <c r="A159" s="7">
        <v>157</v>
      </c>
      <c r="B159" s="9">
        <f>Infosäkkollen!$A$450</f>
        <v>3</v>
      </c>
      <c r="C159" s="9">
        <f>Infosäkkollen!$B$450</f>
        <v>32</v>
      </c>
      <c r="D159" s="9" t="str">
        <f>Infosäkkollen!C450</f>
        <v>De senaste två åren, har organisationens arbetssätt för informationsklassning omfattat följande centrala delar?</v>
      </c>
      <c r="E159" s="9">
        <v>3</v>
      </c>
      <c r="F159" s="9" t="str">
        <f>Infosäkkollen!E453</f>
        <v>Utgå ifrån krav på tillgänglighet, riktighet och konfidentialitet</v>
      </c>
      <c r="G159" s="9">
        <v>0</v>
      </c>
      <c r="H159" s="9">
        <v>0</v>
      </c>
      <c r="I159" s="9">
        <v>1</v>
      </c>
      <c r="J159" s="9">
        <v>0</v>
      </c>
      <c r="K159" s="9">
        <v>0</v>
      </c>
      <c r="L159" s="9">
        <v>0</v>
      </c>
      <c r="M159" s="9">
        <v>0</v>
      </c>
      <c r="N159" s="9">
        <v>0</v>
      </c>
      <c r="O159" s="9">
        <v>0</v>
      </c>
      <c r="P159" s="9">
        <v>0</v>
      </c>
      <c r="Q159" s="10">
        <f t="shared" si="4"/>
        <v>1</v>
      </c>
    </row>
    <row r="160" spans="1:17" s="9" customFormat="1" ht="15" thickTop="1" thickBot="1">
      <c r="A160" s="7">
        <v>158</v>
      </c>
      <c r="B160" s="9">
        <f>Infosäkkollen!$A$450</f>
        <v>3</v>
      </c>
      <c r="C160" s="9">
        <f>Infosäkkollen!$B$450</f>
        <v>32</v>
      </c>
      <c r="D160" s="9" t="str">
        <f>Infosäkkollen!C450</f>
        <v>De senaste två åren, har organisationens arbetssätt för informationsklassning omfattat följande centrala delar?</v>
      </c>
      <c r="E160" s="9">
        <v>2</v>
      </c>
      <c r="F160" s="9" t="str">
        <f>Infosäkkollen!D453</f>
        <v>Beakta tillämplig lagstiftning, inklusive offentlighets- och sekretesslagen, dataskyddsförordningen, säkerhetsskyddslagen, arkivlagen, samt beredskapsförordningen eller lagen om extraordinära händelser</v>
      </c>
      <c r="G160" s="9">
        <v>0</v>
      </c>
      <c r="H160" s="9">
        <v>0</v>
      </c>
      <c r="I160" s="9">
        <v>1</v>
      </c>
      <c r="J160" s="9">
        <v>0</v>
      </c>
      <c r="K160" s="9">
        <v>0</v>
      </c>
      <c r="L160" s="9">
        <v>0</v>
      </c>
      <c r="M160" s="9">
        <v>0</v>
      </c>
      <c r="N160" s="9">
        <v>0</v>
      </c>
      <c r="O160" s="9">
        <v>0</v>
      </c>
      <c r="P160" s="9">
        <v>0</v>
      </c>
      <c r="Q160" s="10">
        <f t="shared" si="4"/>
        <v>1</v>
      </c>
    </row>
    <row r="161" spans="1:17" s="9" customFormat="1" ht="15" thickTop="1" thickBot="1">
      <c r="A161" s="7">
        <v>159</v>
      </c>
      <c r="B161" s="9">
        <f>Infosäkkollen!$A$450</f>
        <v>3</v>
      </c>
      <c r="C161" s="9">
        <f>Infosäkkollen!$B$450</f>
        <v>32</v>
      </c>
      <c r="D161" s="9" t="str">
        <f>Infosäkkollen!C450</f>
        <v>De senaste två åren, har organisationens arbetssätt för informationsklassning omfattat följande centrala delar?</v>
      </c>
      <c r="E161" s="9">
        <v>4</v>
      </c>
      <c r="F161" s="9" t="str">
        <f>Infosäkkollen!C455</f>
        <v xml:space="preserve">Stödjas av medarbetare med särskild kompetens inom informationsklassning </v>
      </c>
      <c r="G161" s="9">
        <v>0</v>
      </c>
      <c r="H161" s="9">
        <v>0</v>
      </c>
      <c r="I161" s="9">
        <v>1</v>
      </c>
      <c r="J161" s="9">
        <v>0</v>
      </c>
      <c r="K161" s="9">
        <v>0</v>
      </c>
      <c r="L161" s="9">
        <v>0</v>
      </c>
      <c r="M161" s="9">
        <v>0</v>
      </c>
      <c r="N161" s="9">
        <v>0</v>
      </c>
      <c r="O161" s="9">
        <v>0</v>
      </c>
      <c r="P161" s="9">
        <v>0</v>
      </c>
      <c r="Q161" s="10">
        <f t="shared" ref="Q161:Q202" si="5">SUM(G161:P161)</f>
        <v>1</v>
      </c>
    </row>
    <row r="162" spans="1:17" s="9" customFormat="1" ht="15" thickTop="1" thickBot="1">
      <c r="A162" s="7">
        <v>160</v>
      </c>
      <c r="B162" s="9">
        <f>Infosäkkollen!$A$450</f>
        <v>3</v>
      </c>
      <c r="C162" s="9">
        <f>Infosäkkollen!$B$450</f>
        <v>32</v>
      </c>
      <c r="D162" s="9" t="str">
        <f>Infosäkkollen!C450</f>
        <v>De senaste två åren, har organisationens arbetssätt för informationsklassning omfattat följande centrala delar?</v>
      </c>
      <c r="E162" s="9">
        <v>5</v>
      </c>
      <c r="F162" s="9" t="str">
        <f>Infosäkkollen!D455</f>
        <v xml:space="preserve">Granskas och godkännas av berörda informationsägare </v>
      </c>
      <c r="G162" s="9">
        <v>0</v>
      </c>
      <c r="H162" s="9">
        <v>0</v>
      </c>
      <c r="I162" s="9">
        <v>1</v>
      </c>
      <c r="J162" s="9">
        <v>0</v>
      </c>
      <c r="K162" s="9">
        <v>0</v>
      </c>
      <c r="L162" s="9">
        <v>0</v>
      </c>
      <c r="M162" s="9">
        <v>0</v>
      </c>
      <c r="N162" s="9">
        <v>0</v>
      </c>
      <c r="O162" s="9">
        <v>0</v>
      </c>
      <c r="P162" s="9">
        <v>0</v>
      </c>
      <c r="Q162" s="10">
        <f t="shared" si="5"/>
        <v>1</v>
      </c>
    </row>
    <row r="163" spans="1:17" s="13" customFormat="1" ht="15" thickTop="1" thickBot="1">
      <c r="A163" s="7">
        <v>161</v>
      </c>
      <c r="B163" s="13">
        <f>Infosäkkollen!$A$464</f>
        <v>3</v>
      </c>
      <c r="C163" s="13">
        <f>Infosäkkollen!$B$464</f>
        <v>33</v>
      </c>
      <c r="D163" s="13" t="str">
        <f>Infosäkkollen!C464</f>
        <v>De senaste två åren, har organisationens arbetssätt för analys och hantering av informationssäkerhetsrisker omfattat följande centrala delar?</v>
      </c>
      <c r="E163" s="13">
        <v>1</v>
      </c>
      <c r="F163" s="13" t="str">
        <f>Infosäkkollen!C467</f>
        <v xml:space="preserve">Utgå ifrån organisationens informationsklassning av berörda informationsmängder, informationssystem och nätverk </v>
      </c>
      <c r="G163" s="13">
        <v>1</v>
      </c>
      <c r="H163" s="13">
        <v>0</v>
      </c>
      <c r="I163" s="13">
        <v>0</v>
      </c>
      <c r="J163" s="13">
        <v>0</v>
      </c>
      <c r="K163" s="13">
        <v>0</v>
      </c>
      <c r="L163" s="13">
        <v>0</v>
      </c>
      <c r="M163" s="13">
        <v>0</v>
      </c>
      <c r="N163" s="13">
        <v>0</v>
      </c>
      <c r="O163" s="13">
        <v>0</v>
      </c>
      <c r="P163" s="13">
        <v>0</v>
      </c>
      <c r="Q163" s="14">
        <f t="shared" si="5"/>
        <v>1</v>
      </c>
    </row>
    <row r="164" spans="1:17" s="13" customFormat="1" ht="15" thickTop="1" thickBot="1">
      <c r="A164" s="7">
        <v>162</v>
      </c>
      <c r="B164" s="13">
        <f>Infosäkkollen!$A$464</f>
        <v>3</v>
      </c>
      <c r="C164" s="13">
        <f>Infosäkkollen!$B$464</f>
        <v>33</v>
      </c>
      <c r="D164" s="13" t="str">
        <f>Infosäkkollen!C464</f>
        <v>De senaste två åren, har organisationens arbetssätt för analys och hantering av informationssäkerhetsrisker omfattat följande centrala delar?</v>
      </c>
      <c r="E164" s="13">
        <v>2</v>
      </c>
      <c r="F164" s="13" t="str">
        <f>Infosäkkollen!D467</f>
        <v>Utgå ifrån en specifik uppgift som ska lösas med stöd av analysen av informationssäkerhetsrisker</v>
      </c>
      <c r="G164" s="13">
        <v>1</v>
      </c>
      <c r="H164" s="13">
        <v>0</v>
      </c>
      <c r="I164" s="13">
        <v>0</v>
      </c>
      <c r="J164" s="13">
        <v>0</v>
      </c>
      <c r="K164" s="13">
        <v>0</v>
      </c>
      <c r="L164" s="13">
        <v>0</v>
      </c>
      <c r="M164" s="13">
        <v>0</v>
      </c>
      <c r="N164" s="13">
        <v>0</v>
      </c>
      <c r="O164" s="13">
        <v>0</v>
      </c>
      <c r="P164" s="13">
        <v>0</v>
      </c>
      <c r="Q164" s="14">
        <f t="shared" si="5"/>
        <v>1</v>
      </c>
    </row>
    <row r="165" spans="1:17" s="13" customFormat="1" ht="15" thickTop="1" thickBot="1">
      <c r="A165" s="7">
        <v>163</v>
      </c>
      <c r="B165" s="13">
        <f>Infosäkkollen!$A$464</f>
        <v>3</v>
      </c>
      <c r="C165" s="13">
        <f>Infosäkkollen!$B$464</f>
        <v>33</v>
      </c>
      <c r="D165" s="13" t="str">
        <f>Infosäkkollen!C464</f>
        <v>De senaste två åren, har organisationens arbetssätt för analys och hantering av informationssäkerhetsrisker omfattat följande centrala delar?</v>
      </c>
      <c r="E165" s="13">
        <v>3</v>
      </c>
      <c r="F165" s="13" t="str">
        <f>Infosäkkollen!E467</f>
        <v>Utvärdera riskers påverkan på informationsmängders, informationssystems och nätverks tillgänglighet, riktighet och konfidentialitet</v>
      </c>
      <c r="G165" s="13">
        <v>1</v>
      </c>
      <c r="H165" s="13">
        <v>0</v>
      </c>
      <c r="I165" s="13">
        <v>0</v>
      </c>
      <c r="J165" s="13">
        <v>0</v>
      </c>
      <c r="K165" s="13">
        <v>0</v>
      </c>
      <c r="L165" s="13">
        <v>0</v>
      </c>
      <c r="M165" s="13">
        <v>0</v>
      </c>
      <c r="N165" s="13">
        <v>1</v>
      </c>
      <c r="O165" s="13">
        <v>0</v>
      </c>
      <c r="P165" s="13">
        <v>0</v>
      </c>
      <c r="Q165" s="14">
        <f t="shared" si="5"/>
        <v>2</v>
      </c>
    </row>
    <row r="166" spans="1:17" s="13" customFormat="1" ht="15" thickTop="1" thickBot="1">
      <c r="A166" s="7">
        <v>164</v>
      </c>
      <c r="B166" s="13">
        <f>Infosäkkollen!$A$464</f>
        <v>3</v>
      </c>
      <c r="C166" s="13">
        <f>Infosäkkollen!$B$464</f>
        <v>33</v>
      </c>
      <c r="D166" s="13" t="str">
        <f>Infosäkkollen!C464</f>
        <v>De senaste två åren, har organisationens arbetssätt för analys och hantering av informationssäkerhetsrisker omfattat följande centrala delar?</v>
      </c>
      <c r="E166" s="13">
        <v>4</v>
      </c>
      <c r="F166" s="13" t="str">
        <f>Infosäkkollen!C469</f>
        <v xml:space="preserve">Stödjas av medarbetare med särskild kompetens inom analys av informationssäkerhetsrisker </v>
      </c>
      <c r="G166" s="13">
        <v>1</v>
      </c>
      <c r="H166" s="13">
        <v>0</v>
      </c>
      <c r="I166" s="13">
        <v>0</v>
      </c>
      <c r="J166" s="13">
        <v>0</v>
      </c>
      <c r="K166" s="13">
        <v>0</v>
      </c>
      <c r="L166" s="13">
        <v>0</v>
      </c>
      <c r="M166" s="13">
        <v>0</v>
      </c>
      <c r="N166" s="13">
        <v>0</v>
      </c>
      <c r="O166" s="13">
        <v>0</v>
      </c>
      <c r="P166" s="13">
        <v>0</v>
      </c>
      <c r="Q166" s="14">
        <f t="shared" si="5"/>
        <v>1</v>
      </c>
    </row>
    <row r="167" spans="1:17" s="13" customFormat="1" ht="15" thickTop="1" thickBot="1">
      <c r="A167" s="7">
        <v>165</v>
      </c>
      <c r="B167" s="13">
        <f>Infosäkkollen!$A$464</f>
        <v>3</v>
      </c>
      <c r="C167" s="13">
        <f>Infosäkkollen!$B$464</f>
        <v>33</v>
      </c>
      <c r="D167" s="13" t="str">
        <f>Infosäkkollen!C464</f>
        <v>De senaste två åren, har organisationens arbetssätt för analys och hantering av informationssäkerhetsrisker omfattat följande centrala delar?</v>
      </c>
      <c r="E167" s="13">
        <v>5</v>
      </c>
      <c r="F167" s="13" t="str">
        <f>Infosäkkollen!D469</f>
        <v xml:space="preserve">Granskas och godkännas av berörda informationsägare </v>
      </c>
      <c r="G167" s="13">
        <v>1</v>
      </c>
      <c r="H167" s="13">
        <v>0</v>
      </c>
      <c r="I167" s="13">
        <v>0</v>
      </c>
      <c r="J167" s="13">
        <v>0</v>
      </c>
      <c r="K167" s="13">
        <v>0</v>
      </c>
      <c r="L167" s="13">
        <v>0</v>
      </c>
      <c r="M167" s="13">
        <v>0</v>
      </c>
      <c r="N167" s="13">
        <v>0</v>
      </c>
      <c r="O167" s="13">
        <v>0</v>
      </c>
      <c r="P167" s="13">
        <v>0</v>
      </c>
      <c r="Q167" s="14">
        <f t="shared" si="5"/>
        <v>1</v>
      </c>
    </row>
    <row r="168" spans="1:17" s="15" customFormat="1" ht="15" thickTop="1" thickBot="1">
      <c r="A168" s="7">
        <v>166</v>
      </c>
      <c r="B168" s="15">
        <f>Infosäkkollen!$A$478</f>
        <v>3</v>
      </c>
      <c r="C168" s="15">
        <f>Infosäkkollen!$B$478</f>
        <v>34</v>
      </c>
      <c r="D168" s="15" t="str">
        <f>Infosäkkollen!C478</f>
        <v xml:space="preserve">De senaste två åren, har organisationens arbetssätt för analys och hantering av informationssäkerhetsrisker omfattat bedömning av följande centrala typer av skadeverkan och grad av skadeverkan? </v>
      </c>
      <c r="E168" s="15">
        <v>1</v>
      </c>
      <c r="F168" s="15" t="str">
        <f>Infosäkkollen!C481</f>
        <v>Informationsmängder, informationssystem och nätverk (den egna organisationens och andras)</v>
      </c>
      <c r="G168" s="15">
        <v>1</v>
      </c>
      <c r="H168" s="15">
        <v>0</v>
      </c>
      <c r="I168" s="15">
        <v>0</v>
      </c>
      <c r="J168" s="15">
        <v>0</v>
      </c>
      <c r="K168" s="15">
        <v>0</v>
      </c>
      <c r="L168" s="15">
        <v>0</v>
      </c>
      <c r="M168" s="15">
        <v>0</v>
      </c>
      <c r="N168" s="15">
        <v>0</v>
      </c>
      <c r="O168" s="15">
        <v>0</v>
      </c>
      <c r="P168" s="15">
        <v>0</v>
      </c>
      <c r="Q168" s="16">
        <f t="shared" si="5"/>
        <v>1</v>
      </c>
    </row>
    <row r="169" spans="1:17" s="15" customFormat="1" ht="15" thickTop="1" thickBot="1">
      <c r="A169" s="7">
        <v>167</v>
      </c>
      <c r="B169" s="15">
        <f>Infosäkkollen!$A$478</f>
        <v>3</v>
      </c>
      <c r="C169" s="15">
        <f>Infosäkkollen!$B$478</f>
        <v>34</v>
      </c>
      <c r="D169" s="15" t="str">
        <f>Infosäkkollen!C478</f>
        <v xml:space="preserve">De senaste två åren, har organisationens arbetssätt för analys och hantering av informationssäkerhetsrisker omfattat bedömning av följande centrala typer av skadeverkan och grad av skadeverkan? </v>
      </c>
      <c r="E169" s="15">
        <v>2</v>
      </c>
      <c r="F169" s="15" t="str">
        <f>Infosäkkollen!D481</f>
        <v xml:space="preserve">Människors liv och hälsa (de egna medarbetarnas och andras) </v>
      </c>
      <c r="G169" s="15">
        <v>1</v>
      </c>
      <c r="H169" s="15">
        <v>0</v>
      </c>
      <c r="I169" s="15">
        <v>0</v>
      </c>
      <c r="J169" s="15">
        <v>0</v>
      </c>
      <c r="K169" s="15">
        <v>0</v>
      </c>
      <c r="L169" s="15">
        <v>0</v>
      </c>
      <c r="M169" s="15">
        <v>0</v>
      </c>
      <c r="N169" s="15">
        <v>0</v>
      </c>
      <c r="O169" s="15">
        <v>0</v>
      </c>
      <c r="P169" s="15">
        <v>0</v>
      </c>
      <c r="Q169" s="16">
        <f t="shared" si="5"/>
        <v>1</v>
      </c>
    </row>
    <row r="170" spans="1:17" s="15" customFormat="1" ht="15" thickTop="1" thickBot="1">
      <c r="A170" s="7">
        <v>168</v>
      </c>
      <c r="B170" s="15">
        <f>Infosäkkollen!$A$478</f>
        <v>3</v>
      </c>
      <c r="C170" s="15">
        <f>Infosäkkollen!$B$478</f>
        <v>34</v>
      </c>
      <c r="D170" s="15" t="str">
        <f>Infosäkkollen!C478</f>
        <v xml:space="preserve">De senaste två åren, har organisationens arbetssätt för analys och hantering av informationssäkerhetsrisker omfattat bedömning av följande centrala typer av skadeverkan och grad av skadeverkan? </v>
      </c>
      <c r="E170" s="15">
        <v>3</v>
      </c>
      <c r="F170" s="15" t="str">
        <f>Infosäkkollen!E481</f>
        <v>Finansiella tillgångar och övrig egendom (den egna organisationens och andra människors eller organisationers)</v>
      </c>
      <c r="G170" s="15">
        <v>1</v>
      </c>
      <c r="H170" s="15">
        <v>0</v>
      </c>
      <c r="I170" s="15">
        <v>0</v>
      </c>
      <c r="J170" s="15">
        <v>0</v>
      </c>
      <c r="K170" s="15">
        <v>0</v>
      </c>
      <c r="L170" s="15">
        <v>0</v>
      </c>
      <c r="M170" s="15">
        <v>0</v>
      </c>
      <c r="N170" s="15">
        <v>0</v>
      </c>
      <c r="O170" s="15">
        <v>0</v>
      </c>
      <c r="P170" s="15">
        <v>0</v>
      </c>
      <c r="Q170" s="16">
        <f t="shared" si="5"/>
        <v>1</v>
      </c>
    </row>
    <row r="171" spans="1:17" s="15" customFormat="1" ht="15" thickTop="1" thickBot="1">
      <c r="A171" s="7">
        <v>169</v>
      </c>
      <c r="B171" s="15">
        <f>Infosäkkollen!$A$478</f>
        <v>3</v>
      </c>
      <c r="C171" s="15">
        <f>Infosäkkollen!$B$478</f>
        <v>34</v>
      </c>
      <c r="D171" s="15" t="str">
        <f>Infosäkkollen!C478</f>
        <v xml:space="preserve">De senaste två åren, har organisationens arbetssätt för analys och hantering av informationssäkerhetsrisker omfattat bedömning av följande centrala typer av skadeverkan och grad av skadeverkan? </v>
      </c>
      <c r="E171" s="15">
        <v>4</v>
      </c>
      <c r="F171" s="15" t="str">
        <f>Infosäkkollen!C483</f>
        <v xml:space="preserve">Tillhandahållande av tjänster (den egna organisationens och andra organisationers) </v>
      </c>
      <c r="G171" s="15">
        <v>1</v>
      </c>
      <c r="H171" s="15">
        <v>0</v>
      </c>
      <c r="I171" s="15">
        <v>0</v>
      </c>
      <c r="J171" s="15">
        <v>0</v>
      </c>
      <c r="K171" s="15">
        <v>0</v>
      </c>
      <c r="L171" s="15">
        <v>0</v>
      </c>
      <c r="M171" s="15">
        <v>0</v>
      </c>
      <c r="N171" s="15">
        <v>0</v>
      </c>
      <c r="O171" s="15">
        <v>0</v>
      </c>
      <c r="P171" s="15">
        <v>0</v>
      </c>
      <c r="Q171" s="16">
        <f t="shared" si="5"/>
        <v>1</v>
      </c>
    </row>
    <row r="172" spans="1:17" s="15" customFormat="1" ht="15" thickTop="1" thickBot="1">
      <c r="A172" s="7">
        <v>170</v>
      </c>
      <c r="B172" s="15">
        <f>Infosäkkollen!$A$478</f>
        <v>3</v>
      </c>
      <c r="C172" s="15">
        <f>Infosäkkollen!$B$478</f>
        <v>34</v>
      </c>
      <c r="D172" s="15" t="str">
        <f>Infosäkkollen!C478</f>
        <v xml:space="preserve">De senaste två åren, har organisationens arbetssätt för analys och hantering av informationssäkerhetsrisker omfattat bedömning av följande centrala typer av skadeverkan och grad av skadeverkan? </v>
      </c>
      <c r="E172" s="15">
        <v>5</v>
      </c>
      <c r="F172" s="15" t="str">
        <f>Infosäkkollen!D483</f>
        <v>Förtroende (allmänhetens eller andras, för organisationen eller andra organisationer, för egna eller andras tjänster)</v>
      </c>
      <c r="G172" s="15">
        <v>1</v>
      </c>
      <c r="H172" s="15">
        <v>0</v>
      </c>
      <c r="I172" s="15">
        <v>0</v>
      </c>
      <c r="J172" s="15">
        <v>0</v>
      </c>
      <c r="K172" s="15">
        <v>0</v>
      </c>
      <c r="L172" s="15">
        <v>0</v>
      </c>
      <c r="M172" s="15">
        <v>0</v>
      </c>
      <c r="N172" s="15">
        <v>0</v>
      </c>
      <c r="O172" s="15">
        <v>0</v>
      </c>
      <c r="P172" s="15">
        <v>0</v>
      </c>
      <c r="Q172" s="16">
        <f t="shared" si="5"/>
        <v>1</v>
      </c>
    </row>
    <row r="173" spans="1:17" s="17" customFormat="1" ht="15" thickTop="1" thickBot="1">
      <c r="A173" s="7">
        <v>171</v>
      </c>
      <c r="B173" s="17">
        <f>Infosäkkollen!$A$492</f>
        <v>3</v>
      </c>
      <c r="C173" s="17">
        <f>Infosäkkollen!$B$492</f>
        <v>35</v>
      </c>
      <c r="D173" s="17" t="str">
        <f>Infosäkkollen!C492</f>
        <v>De senaste två åren, har organisationens arbetssätt för analys och hantering av informationssäkerhetsrisker omfattat följande centrala typer av sannolikhetsbedömning?</v>
      </c>
      <c r="E173" s="17">
        <v>1</v>
      </c>
      <c r="F173" s="17" t="str">
        <f>Infosäkkollen!C495</f>
        <v xml:space="preserve">Hur ofta risken kan väntas inträffa givet de rådande omständigheterna </v>
      </c>
      <c r="G173" s="17">
        <v>1</v>
      </c>
      <c r="H173" s="17">
        <v>0</v>
      </c>
      <c r="I173" s="17">
        <v>0</v>
      </c>
      <c r="J173" s="17">
        <v>0</v>
      </c>
      <c r="K173" s="17">
        <v>0</v>
      </c>
      <c r="L173" s="17">
        <v>0</v>
      </c>
      <c r="M173" s="17">
        <v>0</v>
      </c>
      <c r="N173" s="17">
        <v>0</v>
      </c>
      <c r="O173" s="17">
        <v>0</v>
      </c>
      <c r="P173" s="17">
        <v>0</v>
      </c>
      <c r="Q173" s="18">
        <f t="shared" si="5"/>
        <v>1</v>
      </c>
    </row>
    <row r="174" spans="1:17" s="17" customFormat="1" ht="15" thickTop="1" thickBot="1">
      <c r="A174" s="7">
        <v>172</v>
      </c>
      <c r="B174" s="17">
        <f>Infosäkkollen!$A$492</f>
        <v>3</v>
      </c>
      <c r="C174" s="17">
        <f>Infosäkkollen!$B$492</f>
        <v>35</v>
      </c>
      <c r="D174" s="17" t="str">
        <f>Infosäkkollen!C492</f>
        <v>De senaste två åren, har organisationens arbetssätt för analys och hantering av informationssäkerhetsrisker omfattat följande centrala typer av sannolikhetsbedömning?</v>
      </c>
      <c r="E174" s="17">
        <v>2</v>
      </c>
      <c r="F174" s="17" t="str">
        <f>Infosäkkollen!D495</f>
        <v>När risken tidigast, senast och troligast kan väntas inträffa givet de rådande omständigheterna</v>
      </c>
      <c r="G174" s="17">
        <v>1</v>
      </c>
      <c r="H174" s="17">
        <v>0</v>
      </c>
      <c r="I174" s="17">
        <v>0</v>
      </c>
      <c r="J174" s="17">
        <v>0</v>
      </c>
      <c r="K174" s="17">
        <v>0</v>
      </c>
      <c r="L174" s="17">
        <v>0</v>
      </c>
      <c r="M174" s="17">
        <v>0</v>
      </c>
      <c r="N174" s="17">
        <v>0</v>
      </c>
      <c r="O174" s="17">
        <v>0</v>
      </c>
      <c r="P174" s="17">
        <v>0</v>
      </c>
      <c r="Q174" s="18">
        <f t="shared" si="5"/>
        <v>1</v>
      </c>
    </row>
    <row r="175" spans="1:17" s="17" customFormat="1" ht="15" thickTop="1" thickBot="1">
      <c r="A175" s="7">
        <v>173</v>
      </c>
      <c r="B175" s="17">
        <f>Infosäkkollen!$A$492</f>
        <v>3</v>
      </c>
      <c r="C175" s="17">
        <f>Infosäkkollen!$B$492</f>
        <v>35</v>
      </c>
      <c r="D175" s="17" t="str">
        <f>Infosäkkollen!C492</f>
        <v>De senaste två åren, har organisationens arbetssätt för analys och hantering av informationssäkerhetsrisker omfattat följande centrala typer av sannolikhetsbedömning?</v>
      </c>
      <c r="E175" s="17">
        <v>3</v>
      </c>
      <c r="F175" s="17" t="str">
        <f>Infosäkkollen!E495</f>
        <v xml:space="preserve">Hur ofta risken kan väntas inträffa om föreslagna säkerhetsåtgärder införs </v>
      </c>
      <c r="G175" s="17">
        <v>1</v>
      </c>
      <c r="H175" s="17">
        <v>0</v>
      </c>
      <c r="I175" s="17">
        <v>0</v>
      </c>
      <c r="J175" s="17">
        <v>0</v>
      </c>
      <c r="K175" s="17">
        <v>0</v>
      </c>
      <c r="L175" s="17">
        <v>0</v>
      </c>
      <c r="M175" s="17">
        <v>0</v>
      </c>
      <c r="N175" s="17">
        <v>0</v>
      </c>
      <c r="O175" s="17">
        <v>0</v>
      </c>
      <c r="P175" s="17">
        <v>0</v>
      </c>
      <c r="Q175" s="18">
        <f t="shared" si="5"/>
        <v>1</v>
      </c>
    </row>
    <row r="176" spans="1:17" s="17" customFormat="1" ht="15" thickTop="1" thickBot="1">
      <c r="A176" s="7">
        <v>174</v>
      </c>
      <c r="B176" s="17">
        <f>Infosäkkollen!$A$492</f>
        <v>3</v>
      </c>
      <c r="C176" s="17">
        <f>Infosäkkollen!$B$492</f>
        <v>35</v>
      </c>
      <c r="D176" s="17" t="str">
        <f>Infosäkkollen!C492</f>
        <v>De senaste två åren, har organisationens arbetssätt för analys och hantering av informationssäkerhetsrisker omfattat följande centrala typer av sannolikhetsbedömning?</v>
      </c>
      <c r="E176" s="17">
        <v>4</v>
      </c>
      <c r="F176" s="17" t="str">
        <f>Infosäkkollen!C497</f>
        <v>När risken tidigast, senast och troligast kan väntas inträffa om föreslagna säkerhetsåtgärder införs</v>
      </c>
      <c r="G176" s="17">
        <v>1</v>
      </c>
      <c r="H176" s="17">
        <v>0</v>
      </c>
      <c r="I176" s="17">
        <v>0</v>
      </c>
      <c r="J176" s="17">
        <v>0</v>
      </c>
      <c r="K176" s="17">
        <v>0</v>
      </c>
      <c r="L176" s="17">
        <v>0</v>
      </c>
      <c r="M176" s="17">
        <v>0</v>
      </c>
      <c r="N176" s="17">
        <v>0</v>
      </c>
      <c r="O176" s="17">
        <v>0</v>
      </c>
      <c r="P176" s="17">
        <v>0</v>
      </c>
      <c r="Q176" s="18">
        <f t="shared" si="5"/>
        <v>1</v>
      </c>
    </row>
    <row r="177" spans="1:17" s="17" customFormat="1" ht="15" thickTop="1" thickBot="1">
      <c r="A177" s="7">
        <v>175</v>
      </c>
      <c r="B177" s="17">
        <f>Infosäkkollen!$A$492</f>
        <v>3</v>
      </c>
      <c r="C177" s="17">
        <f>Infosäkkollen!$B$492</f>
        <v>35</v>
      </c>
      <c r="D177" s="17" t="str">
        <f>Infosäkkollen!C492</f>
        <v>De senaste två åren, har organisationens arbetssätt för analys och hantering av informationssäkerhetsrisker omfattat följande centrala typer av sannolikhetsbedömning?</v>
      </c>
      <c r="E177" s="17">
        <v>5</v>
      </c>
      <c r="F177" s="17" t="str">
        <f>Infosäkkollen!D497</f>
        <v>Hur säker man kan vara på sannolikhetsbedömningarna givet vad man vet och de antaganden man har gjort</v>
      </c>
      <c r="G177" s="17">
        <v>1</v>
      </c>
      <c r="H177" s="17">
        <v>0</v>
      </c>
      <c r="I177" s="17">
        <v>0</v>
      </c>
      <c r="J177" s="17">
        <v>0</v>
      </c>
      <c r="K177" s="17">
        <v>0</v>
      </c>
      <c r="L177" s="17">
        <v>0</v>
      </c>
      <c r="M177" s="17">
        <v>0</v>
      </c>
      <c r="N177" s="17">
        <v>0</v>
      </c>
      <c r="O177" s="17">
        <v>0</v>
      </c>
      <c r="P177" s="17">
        <v>0</v>
      </c>
      <c r="Q177" s="18">
        <f t="shared" si="5"/>
        <v>1</v>
      </c>
    </row>
    <row r="178" spans="1:17" s="13" customFormat="1" ht="15" thickTop="1" thickBot="1">
      <c r="A178" s="7">
        <v>176</v>
      </c>
      <c r="B178" s="13">
        <f>Infosäkkollen!A506</f>
        <v>3</v>
      </c>
      <c r="C178" s="13">
        <f>Infosäkkollen!B506</f>
        <v>36</v>
      </c>
      <c r="D178" s="13" t="str">
        <f>Infosäkkollen!C506</f>
        <v>De två senaste åren, har organisationens arbetssätt för analys och hantering av informationssäkerhetsrisker omfattat riskhantering med följande centrala delar?</v>
      </c>
      <c r="E178" s="13">
        <v>1</v>
      </c>
      <c r="F178" s="13" t="str">
        <f>Infosäkkollen!C509</f>
        <v>Varje identifierad informationssäkerhetsrisk har en riskägare</v>
      </c>
      <c r="G178" s="13">
        <v>1</v>
      </c>
      <c r="H178" s="13">
        <v>0</v>
      </c>
      <c r="I178" s="13">
        <v>0</v>
      </c>
      <c r="J178" s="13">
        <v>0</v>
      </c>
      <c r="K178" s="13">
        <v>0</v>
      </c>
      <c r="L178" s="13">
        <v>0</v>
      </c>
      <c r="M178" s="13">
        <v>0</v>
      </c>
      <c r="N178" s="13">
        <v>0</v>
      </c>
      <c r="O178" s="13">
        <v>0</v>
      </c>
      <c r="P178" s="13">
        <v>0</v>
      </c>
      <c r="Q178" s="14">
        <f t="shared" si="5"/>
        <v>1</v>
      </c>
    </row>
    <row r="179" spans="1:17" s="13" customFormat="1" ht="15" thickTop="1" thickBot="1">
      <c r="A179" s="7">
        <v>177</v>
      </c>
      <c r="B179" s="13">
        <f>Infosäkkollen!A506</f>
        <v>3</v>
      </c>
      <c r="C179" s="13">
        <f>Infosäkkollen!B506</f>
        <v>36</v>
      </c>
      <c r="D179" s="13" t="str">
        <f>Infosäkkollen!C506</f>
        <v>De två senaste åren, har organisationens arbetssätt för analys och hantering av informationssäkerhetsrisker omfattat riskhantering med följande centrala delar?</v>
      </c>
      <c r="E179" s="13">
        <v>2</v>
      </c>
      <c r="F179" s="13" t="str">
        <f>Infosäkkollen!D509</f>
        <v>Organisationen har ett ramverk för riskacceptans som definierar vilka informationssäkerhetsrisker som måste åtgärdas och vilka informationssäkerhetsrisker som kan accepteras utan åtgärd</v>
      </c>
      <c r="G179" s="13">
        <v>1</v>
      </c>
      <c r="H179" s="13">
        <v>0</v>
      </c>
      <c r="I179" s="13">
        <v>0</v>
      </c>
      <c r="J179" s="13">
        <v>0</v>
      </c>
      <c r="K179" s="13">
        <v>0</v>
      </c>
      <c r="L179" s="13">
        <v>0</v>
      </c>
      <c r="M179" s="13">
        <v>1</v>
      </c>
      <c r="N179" s="13">
        <v>0</v>
      </c>
      <c r="O179" s="13">
        <v>0</v>
      </c>
      <c r="P179" s="13">
        <v>0</v>
      </c>
      <c r="Q179" s="14">
        <f t="shared" si="5"/>
        <v>2</v>
      </c>
    </row>
    <row r="180" spans="1:17" s="13" customFormat="1" ht="15" thickTop="1" thickBot="1">
      <c r="A180" s="7">
        <v>178</v>
      </c>
      <c r="B180" s="13">
        <f>Infosäkkollen!A506</f>
        <v>3</v>
      </c>
      <c r="C180" s="13">
        <f>Infosäkkollen!B506</f>
        <v>36</v>
      </c>
      <c r="D180" s="13" t="str">
        <f>Infosäkkollen!C506</f>
        <v>De två senaste åren, har organisationens arbetssätt för analys och hantering av informationssäkerhetsrisker omfattat riskhantering med följande centrala delar?</v>
      </c>
      <c r="E180" s="13">
        <v>3</v>
      </c>
      <c r="F180" s="13" t="str">
        <f>Infosäkkollen!E509</f>
        <v>Analys av enskilda informationssäkerhetsrisker uppdateras efter att beslutade säkerhetsåtgärder har införts</v>
      </c>
      <c r="G180" s="13">
        <v>1</v>
      </c>
      <c r="H180" s="13">
        <v>0</v>
      </c>
      <c r="I180" s="13">
        <v>0</v>
      </c>
      <c r="J180" s="13">
        <v>0</v>
      </c>
      <c r="K180" s="13">
        <v>0</v>
      </c>
      <c r="L180" s="13">
        <v>0</v>
      </c>
      <c r="M180" s="13">
        <v>0</v>
      </c>
      <c r="N180" s="13">
        <v>0</v>
      </c>
      <c r="O180" s="13">
        <v>0</v>
      </c>
      <c r="P180" s="13">
        <v>0</v>
      </c>
      <c r="Q180" s="14">
        <f t="shared" si="5"/>
        <v>1</v>
      </c>
    </row>
    <row r="181" spans="1:17" s="13" customFormat="1" ht="15" thickTop="1" thickBot="1">
      <c r="A181" s="7">
        <v>179</v>
      </c>
      <c r="B181" s="13">
        <f>Infosäkkollen!A506</f>
        <v>3</v>
      </c>
      <c r="C181" s="13">
        <f>Infosäkkollen!B506</f>
        <v>36</v>
      </c>
      <c r="D181" s="13" t="str">
        <f>Infosäkkollen!C506</f>
        <v>De två senaste åren, har organisationens arbetssätt för analys och hantering av informationssäkerhetsrisker omfattat riskhantering med följande centrala delar?</v>
      </c>
      <c r="E181" s="13">
        <v>4</v>
      </c>
      <c r="F181" s="13" t="str">
        <f>Infosäkkollen!C511</f>
        <v>Inträffade avvikelser och incidenter används som underlag för analys av informationssäkerhetsrisker</v>
      </c>
      <c r="G181" s="13">
        <v>1</v>
      </c>
      <c r="H181" s="13">
        <v>1</v>
      </c>
      <c r="I181" s="13">
        <v>0</v>
      </c>
      <c r="J181" s="13">
        <v>0</v>
      </c>
      <c r="K181" s="13">
        <v>0</v>
      </c>
      <c r="L181" s="13">
        <v>0</v>
      </c>
      <c r="M181" s="13">
        <v>0</v>
      </c>
      <c r="N181" s="13">
        <v>0</v>
      </c>
      <c r="O181" s="13">
        <v>0</v>
      </c>
      <c r="P181" s="13">
        <v>0</v>
      </c>
      <c r="Q181" s="14">
        <f t="shared" si="5"/>
        <v>2</v>
      </c>
    </row>
    <row r="182" spans="1:17" s="13" customFormat="1" ht="15" thickTop="1" thickBot="1">
      <c r="A182" s="7">
        <v>180</v>
      </c>
      <c r="B182" s="13">
        <f>Infosäkkollen!A506</f>
        <v>3</v>
      </c>
      <c r="C182" s="13">
        <f>Infosäkkollen!B506</f>
        <v>36</v>
      </c>
      <c r="D182" s="13" t="str">
        <f>Infosäkkollen!C506</f>
        <v>De två senaste åren, har organisationens arbetssätt för analys och hantering av informationssäkerhetsrisker omfattat riskhantering med följande centrala delar?</v>
      </c>
      <c r="E182" s="13">
        <v>5</v>
      </c>
      <c r="F182" s="13" t="str">
        <f>Infosäkkollen!D511</f>
        <v>Status för informationssäkerhetsrisker följs upp utifrån definierade intervall</v>
      </c>
      <c r="G182" s="13">
        <v>1</v>
      </c>
      <c r="H182" s="13">
        <v>0</v>
      </c>
      <c r="I182" s="13">
        <v>0</v>
      </c>
      <c r="J182" s="13">
        <v>0</v>
      </c>
      <c r="K182" s="13">
        <v>0</v>
      </c>
      <c r="L182" s="13">
        <v>0</v>
      </c>
      <c r="M182" s="13">
        <v>0</v>
      </c>
      <c r="N182" s="13">
        <v>0</v>
      </c>
      <c r="O182" s="13">
        <v>0</v>
      </c>
      <c r="P182" s="13">
        <v>0</v>
      </c>
      <c r="Q182" s="14">
        <f t="shared" si="5"/>
        <v>1</v>
      </c>
    </row>
    <row r="183" spans="1:17" s="7" customFormat="1" ht="15" thickTop="1" thickBot="1">
      <c r="A183" s="7">
        <v>181</v>
      </c>
      <c r="B183" s="7">
        <f>Infosäkkollen!$A$520</f>
        <v>3</v>
      </c>
      <c r="C183" s="7">
        <f>Infosäkkollen!$B$520</f>
        <v>37</v>
      </c>
      <c r="D183" s="7" t="str">
        <f>Infosäkkollen!C520</f>
        <v>De senaste två åren, har organisationens arbetssätt för att säkerställa informationssäkerhet vid upphandling omfattat följande centrala delar?</v>
      </c>
      <c r="E183" s="7">
        <v>1</v>
      </c>
      <c r="F183" s="7" t="str">
        <f>Infosäkkollen!C523</f>
        <v xml:space="preserve">Klassa information och analysera informationssäkerhetsrisker för det som ska utkontrakteras/anskaffas </v>
      </c>
      <c r="G183" s="7">
        <v>1</v>
      </c>
      <c r="H183" s="7">
        <v>0</v>
      </c>
      <c r="I183" s="7">
        <v>1</v>
      </c>
      <c r="J183" s="7">
        <v>0</v>
      </c>
      <c r="K183" s="7">
        <v>0</v>
      </c>
      <c r="L183" s="7">
        <v>0</v>
      </c>
      <c r="M183" s="7">
        <v>0</v>
      </c>
      <c r="N183" s="7">
        <v>0</v>
      </c>
      <c r="O183" s="7">
        <v>1</v>
      </c>
      <c r="P183" s="7">
        <v>0</v>
      </c>
      <c r="Q183" s="8">
        <f t="shared" si="5"/>
        <v>3</v>
      </c>
    </row>
    <row r="184" spans="1:17" s="7" customFormat="1" ht="15" thickTop="1" thickBot="1">
      <c r="A184" s="7">
        <v>182</v>
      </c>
      <c r="B184" s="7">
        <f>Infosäkkollen!$A$520</f>
        <v>3</v>
      </c>
      <c r="C184" s="7">
        <f>Infosäkkollen!$B$520</f>
        <v>37</v>
      </c>
      <c r="D184" s="7" t="str">
        <f>Infosäkkollen!C520</f>
        <v>De senaste två åren, har organisationens arbetssätt för att säkerställa informationssäkerhet vid upphandling omfattat följande centrala delar?</v>
      </c>
      <c r="E184" s="7">
        <v>2</v>
      </c>
      <c r="F184" s="7" t="str">
        <f>Infosäkkollen!D523</f>
        <v>Bedöma behovet av åtgärder med anledning av informationsklassningens och riskanalysens resultat, samt att identifiera säkerhetsåtgärder</v>
      </c>
      <c r="G184" s="7">
        <v>1</v>
      </c>
      <c r="H184" s="7">
        <v>0</v>
      </c>
      <c r="I184" s="7">
        <v>1</v>
      </c>
      <c r="J184" s="7">
        <v>0</v>
      </c>
      <c r="K184" s="7">
        <v>0</v>
      </c>
      <c r="L184" s="7">
        <v>0</v>
      </c>
      <c r="M184" s="7">
        <v>0</v>
      </c>
      <c r="N184" s="7">
        <v>0</v>
      </c>
      <c r="O184" s="7">
        <v>1</v>
      </c>
      <c r="P184" s="7">
        <v>0</v>
      </c>
      <c r="Q184" s="8">
        <f t="shared" si="5"/>
        <v>3</v>
      </c>
    </row>
    <row r="185" spans="1:17" s="7" customFormat="1" ht="15" thickTop="1" thickBot="1">
      <c r="A185" s="7">
        <v>183</v>
      </c>
      <c r="B185" s="7">
        <f>Infosäkkollen!$A$520</f>
        <v>3</v>
      </c>
      <c r="C185" s="7">
        <f>Infosäkkollen!$B$520</f>
        <v>37</v>
      </c>
      <c r="D185" s="7" t="str">
        <f>Infosäkkollen!C520</f>
        <v>De senaste två åren, har organisationens arbetssätt för att säkerställa informationssäkerhet vid upphandling omfattat följande centrala delar?</v>
      </c>
      <c r="E185" s="7">
        <v>3</v>
      </c>
      <c r="F185" s="7" t="str">
        <f>Infosäkkollen!E523</f>
        <v>Införa de säkerhetsåtgärder som organisationen har beslutat om utifrån informationsklassningens och riskanalysens resultat och som kan utföras av organisationen själv</v>
      </c>
      <c r="G185" s="7">
        <v>1</v>
      </c>
      <c r="H185" s="7">
        <v>0</v>
      </c>
      <c r="I185" s="7">
        <v>1</v>
      </c>
      <c r="J185" s="7">
        <v>0</v>
      </c>
      <c r="K185" s="7">
        <v>0</v>
      </c>
      <c r="L185" s="7">
        <v>0</v>
      </c>
      <c r="M185" s="7">
        <v>0</v>
      </c>
      <c r="N185" s="7">
        <v>0</v>
      </c>
      <c r="O185" s="7">
        <v>1</v>
      </c>
      <c r="P185" s="7">
        <v>0</v>
      </c>
      <c r="Q185" s="8">
        <f t="shared" si="5"/>
        <v>3</v>
      </c>
    </row>
    <row r="186" spans="1:17" s="7" customFormat="1" ht="15" thickTop="1" thickBot="1">
      <c r="A186" s="7">
        <v>184</v>
      </c>
      <c r="B186" s="7">
        <f>Infosäkkollen!$A$520</f>
        <v>3</v>
      </c>
      <c r="C186" s="7">
        <f>Infosäkkollen!$B$520</f>
        <v>37</v>
      </c>
      <c r="D186" s="7" t="str">
        <f>Infosäkkollen!C520</f>
        <v>De senaste två åren, har organisationens arbetssätt för att säkerställa informationssäkerhet vid upphandling omfattat följande centrala delar?</v>
      </c>
      <c r="E186" s="7">
        <v>4</v>
      </c>
      <c r="F186" s="7" t="str">
        <f>Infosäkkollen!C525</f>
        <v xml:space="preserve">Ställa krav på den kontrakterade parten utifrån informationsklassningens och riskanalysens resultat </v>
      </c>
      <c r="G186" s="7">
        <v>1</v>
      </c>
      <c r="H186" s="7">
        <v>0</v>
      </c>
      <c r="I186" s="7">
        <v>1</v>
      </c>
      <c r="J186" s="7">
        <v>0</v>
      </c>
      <c r="K186" s="7">
        <v>0</v>
      </c>
      <c r="L186" s="7">
        <v>0</v>
      </c>
      <c r="M186" s="7">
        <v>0</v>
      </c>
      <c r="N186" s="7">
        <v>0</v>
      </c>
      <c r="O186" s="7">
        <v>1</v>
      </c>
      <c r="P186" s="7">
        <v>0</v>
      </c>
      <c r="Q186" s="8">
        <f t="shared" si="5"/>
        <v>3</v>
      </c>
    </row>
    <row r="187" spans="1:17" s="7" customFormat="1" ht="15" thickTop="1" thickBot="1">
      <c r="A187" s="7">
        <v>185</v>
      </c>
      <c r="B187" s="7">
        <f>Infosäkkollen!$A$520</f>
        <v>3</v>
      </c>
      <c r="C187" s="7">
        <f>Infosäkkollen!$B$520</f>
        <v>37</v>
      </c>
      <c r="D187" s="7" t="str">
        <f>Infosäkkollen!C520</f>
        <v>De senaste två åren, har organisationens arbetssätt för att säkerställa informationssäkerhet vid upphandling omfattat följande centrala delar?</v>
      </c>
      <c r="E187" s="7">
        <v>5</v>
      </c>
      <c r="F187" s="7" t="str">
        <f>Infosäkkollen!D525</f>
        <v>Följa upp om de ställda kraven var ändamålsenliga och tillräckliga, samt om den kontrakterade parten har infört de säkerhetsåtgärder som avtalats</v>
      </c>
      <c r="G187" s="7">
        <v>0</v>
      </c>
      <c r="H187" s="7">
        <v>0</v>
      </c>
      <c r="I187" s="7">
        <v>0</v>
      </c>
      <c r="J187" s="7">
        <v>0</v>
      </c>
      <c r="K187" s="7">
        <v>0</v>
      </c>
      <c r="L187" s="7">
        <v>0</v>
      </c>
      <c r="M187" s="7">
        <v>0</v>
      </c>
      <c r="N187" s="7">
        <v>1</v>
      </c>
      <c r="O187" s="7">
        <v>1</v>
      </c>
      <c r="P187" s="7">
        <v>0</v>
      </c>
      <c r="Q187" s="8">
        <f t="shared" si="5"/>
        <v>2</v>
      </c>
    </row>
    <row r="188" spans="1:17" s="9" customFormat="1" ht="15" thickTop="1" thickBot="1">
      <c r="A188" s="7">
        <v>186</v>
      </c>
      <c r="B188" s="9">
        <f>Infosäkkollen!$A$534</f>
        <v>3</v>
      </c>
      <c r="C188" s="9">
        <f>Infosäkkollen!$B$534</f>
        <v>38</v>
      </c>
      <c r="D188" s="9" t="str">
        <f>Infosäkkollen!C534</f>
        <v>De senaste två åren, har organisationen undersökt och hanterat sina behov av att bygga beredskap för kriser och höjd beredskap?</v>
      </c>
      <c r="E188" s="9">
        <v>1</v>
      </c>
      <c r="F188" s="9" t="str">
        <f>Infosäkkollen!C537</f>
        <v>Vilka, om några, informationsmängder som kan omfattas av säkerhetsskydd, samt vid behov genomfört säkerhetsskyddsanalys och säkerställt att påkallade säkerhetsåtgärder är införda</v>
      </c>
      <c r="G188" s="9">
        <v>0</v>
      </c>
      <c r="H188" s="9">
        <v>0</v>
      </c>
      <c r="I188" s="9">
        <v>0</v>
      </c>
      <c r="J188" s="9">
        <v>1</v>
      </c>
      <c r="K188" s="9">
        <v>0</v>
      </c>
      <c r="L188" s="9">
        <v>0</v>
      </c>
      <c r="M188" s="9">
        <v>1</v>
      </c>
      <c r="N188" s="9">
        <v>0</v>
      </c>
      <c r="O188" s="9">
        <v>0</v>
      </c>
      <c r="P188" s="9">
        <v>0</v>
      </c>
      <c r="Q188" s="10">
        <f t="shared" si="5"/>
        <v>2</v>
      </c>
    </row>
    <row r="189" spans="1:17" s="9" customFormat="1" ht="15" thickTop="1" thickBot="1">
      <c r="A189" s="7">
        <v>187</v>
      </c>
      <c r="B189" s="9">
        <f>Infosäkkollen!$A$534</f>
        <v>3</v>
      </c>
      <c r="C189" s="9">
        <f>Infosäkkollen!$B$534</f>
        <v>38</v>
      </c>
      <c r="D189" s="9" t="str">
        <f>Infosäkkollen!C534</f>
        <v>De senaste två åren, har organisationen undersökt och hanterat sina behov av att bygga beredskap för kriser och höjd beredskap?</v>
      </c>
      <c r="E189" s="9">
        <v>2</v>
      </c>
      <c r="F189" s="9" t="str">
        <f>Infosäkkollen!D537</f>
        <v>Vilka, om några, informationsmängder som skulle vara nödvändiga för samverkan och ledning i händelse av kris eller höjd beredskap, samt vid behov säkerställt att påkallade säkerhetsåtgärder är införda</v>
      </c>
      <c r="G189" s="9">
        <v>0</v>
      </c>
      <c r="H189" s="9">
        <v>0</v>
      </c>
      <c r="I189" s="9">
        <v>0</v>
      </c>
      <c r="J189" s="9">
        <v>1</v>
      </c>
      <c r="K189" s="9">
        <v>0</v>
      </c>
      <c r="L189" s="9">
        <v>0</v>
      </c>
      <c r="M189" s="9">
        <v>1</v>
      </c>
      <c r="N189" s="9">
        <v>0</v>
      </c>
      <c r="O189" s="9">
        <v>0</v>
      </c>
      <c r="P189" s="9">
        <v>0</v>
      </c>
      <c r="Q189" s="10">
        <f t="shared" si="5"/>
        <v>2</v>
      </c>
    </row>
    <row r="190" spans="1:17" s="9" customFormat="1" ht="15" thickTop="1" thickBot="1">
      <c r="A190" s="7">
        <v>188</v>
      </c>
      <c r="B190" s="9">
        <f>Infosäkkollen!$A$534</f>
        <v>3</v>
      </c>
      <c r="C190" s="9">
        <f>Infosäkkollen!$B$534</f>
        <v>38</v>
      </c>
      <c r="D190" s="9" t="str">
        <f>Infosäkkollen!C534</f>
        <v>De senaste två åren, har organisationen undersökt och hanterat sina behov av att bygga beredskap för kriser och höjd beredskap?</v>
      </c>
      <c r="E190" s="9">
        <v>3</v>
      </c>
      <c r="F190" s="9" t="str">
        <f>Infosäkkollen!E537</f>
        <v>Eventuellt behov av att kunna upprätta, dela och ta emot säkerhetsskyddsklassificerade uppgifter samt vid behov säkerställt att påkallad förmåga finns</v>
      </c>
      <c r="G190" s="9">
        <v>0</v>
      </c>
      <c r="H190" s="9">
        <v>0</v>
      </c>
      <c r="I190" s="9">
        <v>0</v>
      </c>
      <c r="J190" s="9">
        <v>1</v>
      </c>
      <c r="K190" s="9">
        <v>0</v>
      </c>
      <c r="L190" s="9">
        <v>0</v>
      </c>
      <c r="M190" s="9">
        <v>1</v>
      </c>
      <c r="N190" s="9">
        <v>0</v>
      </c>
      <c r="O190" s="9">
        <v>0</v>
      </c>
      <c r="P190" s="9">
        <v>0</v>
      </c>
      <c r="Q190" s="10">
        <f t="shared" si="5"/>
        <v>2</v>
      </c>
    </row>
    <row r="191" spans="1:17" s="9" customFormat="1" ht="15" thickTop="1" thickBot="1">
      <c r="A191" s="7">
        <v>189</v>
      </c>
      <c r="B191" s="9">
        <f>Infosäkkollen!$A$534</f>
        <v>3</v>
      </c>
      <c r="C191" s="9">
        <f>Infosäkkollen!$B$534</f>
        <v>38</v>
      </c>
      <c r="D191" s="9" t="str">
        <f>Infosäkkollen!C534</f>
        <v>De senaste två åren, har organisationen undersökt och hanterat sina behov av att bygga beredskap för kriser och höjd beredskap?</v>
      </c>
      <c r="E191" s="9">
        <v>4</v>
      </c>
      <c r="F191" s="9" t="str">
        <f>Infosäkkollen!C539</f>
        <v>Eventuellt behov av kontinuitetshantering för att skydda sin information vid kris eller höjd beredskap, samt vid behov säkerställt att påkallad förmåga finns</v>
      </c>
      <c r="G191" s="9">
        <v>0</v>
      </c>
      <c r="H191" s="9">
        <v>1</v>
      </c>
      <c r="I191" s="9">
        <v>0</v>
      </c>
      <c r="J191" s="9">
        <v>1</v>
      </c>
      <c r="K191" s="9">
        <v>0</v>
      </c>
      <c r="L191" s="9">
        <v>0</v>
      </c>
      <c r="M191" s="9">
        <v>1</v>
      </c>
      <c r="N191" s="9">
        <v>0</v>
      </c>
      <c r="O191" s="9">
        <v>0</v>
      </c>
      <c r="P191" s="9">
        <v>0</v>
      </c>
      <c r="Q191" s="10">
        <f t="shared" si="5"/>
        <v>3</v>
      </c>
    </row>
    <row r="192" spans="1:17" s="9" customFormat="1" ht="15" thickTop="1" thickBot="1">
      <c r="A192" s="7">
        <v>190</v>
      </c>
      <c r="B192" s="9">
        <f>Infosäkkollen!$A$534</f>
        <v>3</v>
      </c>
      <c r="C192" s="9">
        <f>Infosäkkollen!$B$534</f>
        <v>38</v>
      </c>
      <c r="D192" s="9" t="str">
        <f>Infosäkkollen!C534</f>
        <v>De senaste två åren, har organisationen undersökt och hanterat sina behov av att bygga beredskap för kriser och höjd beredskap?</v>
      </c>
      <c r="E192" s="9">
        <v>5</v>
      </c>
      <c r="F192" s="9" t="str">
        <f>Infosäkkollen!D539</f>
        <v>Eventuellt behov av tillgång till alternativ ledningsplats samt vid behov säkerställt sådan tillgång</v>
      </c>
      <c r="G192" s="9">
        <v>0</v>
      </c>
      <c r="H192" s="9">
        <v>1</v>
      </c>
      <c r="I192" s="9">
        <v>0</v>
      </c>
      <c r="J192" s="9">
        <v>1</v>
      </c>
      <c r="K192" s="9">
        <v>0</v>
      </c>
      <c r="L192" s="9">
        <v>0</v>
      </c>
      <c r="M192" s="9">
        <v>1</v>
      </c>
      <c r="N192" s="9">
        <v>0</v>
      </c>
      <c r="O192" s="9">
        <v>0</v>
      </c>
      <c r="P192" s="9">
        <v>0</v>
      </c>
      <c r="Q192" s="10">
        <f t="shared" si="5"/>
        <v>3</v>
      </c>
    </row>
    <row r="193" spans="1:17" s="13" customFormat="1" ht="15" thickTop="1" thickBot="1">
      <c r="A193" s="7">
        <v>191</v>
      </c>
      <c r="B193" s="13">
        <f>Infosäkkollen!$A$552</f>
        <v>4</v>
      </c>
      <c r="C193" s="13">
        <f>Infosäkkollen!$B$552</f>
        <v>39</v>
      </c>
      <c r="D193" s="13" t="str">
        <f>Infosäkkollen!C552</f>
        <v>De senaste två åren, har organisationen undersökt vilka hinder respektive framgångsfaktorer som påverkar medarbetarnas möjligheter att arbeta på ett informationssäkert sätt?</v>
      </c>
      <c r="E193" s="13">
        <v>1</v>
      </c>
      <c r="F193" s="13" t="str">
        <f>Infosäkkollen!C555</f>
        <v>Alla medarbetare</v>
      </c>
      <c r="G193" s="13">
        <v>0</v>
      </c>
      <c r="H193" s="13">
        <v>0</v>
      </c>
      <c r="I193" s="13">
        <v>0</v>
      </c>
      <c r="J193" s="13">
        <v>1</v>
      </c>
      <c r="K193" s="13">
        <v>0</v>
      </c>
      <c r="L193" s="13">
        <v>1</v>
      </c>
      <c r="M193" s="13">
        <v>0</v>
      </c>
      <c r="N193" s="13">
        <v>1</v>
      </c>
      <c r="O193" s="13">
        <v>0</v>
      </c>
      <c r="P193" s="13">
        <v>1</v>
      </c>
      <c r="Q193" s="10">
        <f t="shared" si="5"/>
        <v>4</v>
      </c>
    </row>
    <row r="194" spans="1:17" s="13" customFormat="1" ht="15" thickTop="1" thickBot="1">
      <c r="A194" s="7">
        <v>192</v>
      </c>
      <c r="B194" s="13">
        <f>Infosäkkollen!$A$552</f>
        <v>4</v>
      </c>
      <c r="C194" s="13">
        <f>Infosäkkollen!$B$552</f>
        <v>39</v>
      </c>
      <c r="D194" s="13" t="str">
        <f>Infosäkkollen!C552</f>
        <v>De senaste två åren, har organisationen undersökt vilka hinder respektive framgångsfaktorer som påverkar medarbetarnas möjligheter att arbeta på ett informationssäkert sätt?</v>
      </c>
      <c r="E194" s="13">
        <v>2</v>
      </c>
      <c r="F194" s="13" t="str">
        <f>Infosäkkollen!D555</f>
        <v xml:space="preserve">75 % till mindre än 100 % av medarbetarna </v>
      </c>
      <c r="G194" s="13">
        <v>0</v>
      </c>
      <c r="H194" s="13">
        <v>0</v>
      </c>
      <c r="I194" s="13">
        <v>0</v>
      </c>
      <c r="J194" s="13">
        <v>1</v>
      </c>
      <c r="K194" s="13">
        <v>0</v>
      </c>
      <c r="L194" s="13">
        <v>1</v>
      </c>
      <c r="M194" s="13">
        <v>0</v>
      </c>
      <c r="N194" s="13">
        <v>1</v>
      </c>
      <c r="O194" s="13">
        <v>0</v>
      </c>
      <c r="P194" s="13">
        <v>1</v>
      </c>
      <c r="Q194" s="10">
        <f t="shared" si="5"/>
        <v>4</v>
      </c>
    </row>
    <row r="195" spans="1:17" s="13" customFormat="1" ht="15" thickTop="1" thickBot="1">
      <c r="A195" s="7">
        <v>193</v>
      </c>
      <c r="B195" s="13">
        <f>Infosäkkollen!$A$552</f>
        <v>4</v>
      </c>
      <c r="C195" s="13">
        <f>Infosäkkollen!$B$552</f>
        <v>39</v>
      </c>
      <c r="D195" s="13" t="str">
        <f>Infosäkkollen!C552</f>
        <v>De senaste två åren, har organisationen undersökt vilka hinder respektive framgångsfaktorer som påverkar medarbetarnas möjligheter att arbeta på ett informationssäkert sätt?</v>
      </c>
      <c r="E195" s="13">
        <v>3</v>
      </c>
      <c r="F195" s="13" t="str">
        <f>Infosäkkollen!E555</f>
        <v>50 % till mindre än 75 % av medarbetarna</v>
      </c>
      <c r="G195" s="13">
        <v>0</v>
      </c>
      <c r="H195" s="13">
        <v>0</v>
      </c>
      <c r="I195" s="13">
        <v>0</v>
      </c>
      <c r="J195" s="13">
        <v>1</v>
      </c>
      <c r="K195" s="13">
        <v>0</v>
      </c>
      <c r="L195" s="13">
        <v>1</v>
      </c>
      <c r="M195" s="13">
        <v>0</v>
      </c>
      <c r="N195" s="13">
        <v>1</v>
      </c>
      <c r="O195" s="13">
        <v>0</v>
      </c>
      <c r="P195" s="13">
        <v>1</v>
      </c>
      <c r="Q195" s="10">
        <f t="shared" si="5"/>
        <v>4</v>
      </c>
    </row>
    <row r="196" spans="1:17" s="13" customFormat="1" ht="15" thickTop="1" thickBot="1">
      <c r="A196" s="7">
        <v>194</v>
      </c>
      <c r="B196" s="13">
        <f>Infosäkkollen!$A$552</f>
        <v>4</v>
      </c>
      <c r="C196" s="13">
        <f>Infosäkkollen!$B$552</f>
        <v>39</v>
      </c>
      <c r="D196" s="13" t="str">
        <f>Infosäkkollen!C552</f>
        <v>De senaste två åren, har organisationen undersökt vilka hinder respektive framgångsfaktorer som påverkar medarbetarnas möjligheter att arbeta på ett informationssäkert sätt?</v>
      </c>
      <c r="E196" s="13">
        <v>4</v>
      </c>
      <c r="F196" s="13" t="str">
        <f>Infosäkkollen!C557</f>
        <v xml:space="preserve">25 % till mindre än 50 % av medarbetarna </v>
      </c>
      <c r="G196" s="13">
        <v>0</v>
      </c>
      <c r="H196" s="13">
        <v>0</v>
      </c>
      <c r="I196" s="13">
        <v>0</v>
      </c>
      <c r="J196" s="13">
        <v>1</v>
      </c>
      <c r="K196" s="13">
        <v>0</v>
      </c>
      <c r="L196" s="13">
        <v>1</v>
      </c>
      <c r="M196" s="13">
        <v>0</v>
      </c>
      <c r="N196" s="13">
        <v>1</v>
      </c>
      <c r="O196" s="13">
        <v>0</v>
      </c>
      <c r="P196" s="13">
        <v>1</v>
      </c>
      <c r="Q196" s="10">
        <f t="shared" si="5"/>
        <v>4</v>
      </c>
    </row>
    <row r="197" spans="1:17" s="13" customFormat="1" ht="15" thickTop="1" thickBot="1">
      <c r="A197" s="7">
        <v>195</v>
      </c>
      <c r="B197" s="13">
        <f>Infosäkkollen!$A$552</f>
        <v>4</v>
      </c>
      <c r="C197" s="13">
        <f>Infosäkkollen!$B$552</f>
        <v>39</v>
      </c>
      <c r="D197" s="13" t="str">
        <f>Infosäkkollen!C552</f>
        <v>De senaste två åren, har organisationen undersökt vilka hinder respektive framgångsfaktorer som påverkar medarbetarnas möjligheter att arbeta på ett informationssäkert sätt?</v>
      </c>
      <c r="E197" s="13">
        <v>5</v>
      </c>
      <c r="F197" s="13" t="str">
        <f>Infosäkkollen!D557</f>
        <v xml:space="preserve">Mer än 0 % till mindre än 25 % av medarbetarna </v>
      </c>
      <c r="G197" s="13">
        <v>0</v>
      </c>
      <c r="H197" s="13">
        <v>0</v>
      </c>
      <c r="I197" s="13">
        <v>0</v>
      </c>
      <c r="J197" s="13">
        <v>1</v>
      </c>
      <c r="K197" s="13">
        <v>0</v>
      </c>
      <c r="L197" s="13">
        <v>1</v>
      </c>
      <c r="M197" s="13">
        <v>0</v>
      </c>
      <c r="N197" s="13">
        <v>1</v>
      </c>
      <c r="O197" s="13">
        <v>0</v>
      </c>
      <c r="P197" s="13">
        <v>1</v>
      </c>
      <c r="Q197" s="10">
        <f t="shared" si="5"/>
        <v>4</v>
      </c>
    </row>
    <row r="198" spans="1:17" s="15" customFormat="1" ht="15" thickTop="1" thickBot="1">
      <c r="A198" s="7">
        <v>196</v>
      </c>
      <c r="B198" s="15">
        <f>Infosäkkollen!$A$566</f>
        <v>4</v>
      </c>
      <c r="C198" s="15">
        <f>Infosäkkollen!$B$566</f>
        <v>40</v>
      </c>
      <c r="D198" s="15" t="str">
        <f>Infosäkkollen!C566</f>
        <v>De senaste två åren, har organisationens ledning arbetat för att säkerställa ständiga förbättringar i det systematiska informationssäkerhetsarbetet?</v>
      </c>
      <c r="E198" s="15">
        <v>1</v>
      </c>
      <c r="F198" s="15" t="str">
        <f>Infosäkkollen!C569</f>
        <v>Ta bort eller reducera identifierade hinder för att arbeta på ett informationssäkert sätt</v>
      </c>
      <c r="G198" s="15">
        <v>0</v>
      </c>
      <c r="H198" s="15">
        <v>0</v>
      </c>
      <c r="I198" s="15">
        <v>0</v>
      </c>
      <c r="J198" s="15">
        <v>0</v>
      </c>
      <c r="K198" s="15">
        <v>1</v>
      </c>
      <c r="L198" s="15">
        <v>0</v>
      </c>
      <c r="M198" s="15">
        <v>1</v>
      </c>
      <c r="N198" s="15">
        <v>0</v>
      </c>
      <c r="O198" s="15">
        <v>0</v>
      </c>
      <c r="P198" s="15">
        <v>1</v>
      </c>
      <c r="Q198" s="10">
        <f t="shared" si="5"/>
        <v>3</v>
      </c>
    </row>
    <row r="199" spans="1:17" s="15" customFormat="1" ht="15" thickTop="1" thickBot="1">
      <c r="A199" s="7">
        <v>197</v>
      </c>
      <c r="B199" s="15">
        <f>Infosäkkollen!$A$566</f>
        <v>4</v>
      </c>
      <c r="C199" s="15">
        <f>Infosäkkollen!$B$566</f>
        <v>40</v>
      </c>
      <c r="D199" s="15" t="str">
        <f>Infosäkkollen!C566</f>
        <v>De senaste två åren, har organisationens ledning arbetat för att säkerställa ständiga förbättringar i det systematiska informationssäkerhetsarbetet?</v>
      </c>
      <c r="E199" s="15">
        <v>2</v>
      </c>
      <c r="F199" s="15" t="str">
        <f>Infosäkkollen!D569</f>
        <v>Införa eller stärka identifierade framgångsfaktorer för att arbeta på ett informationssäkert sätt</v>
      </c>
      <c r="G199" s="15">
        <v>0</v>
      </c>
      <c r="H199" s="15">
        <v>0</v>
      </c>
      <c r="I199" s="15">
        <v>0</v>
      </c>
      <c r="J199" s="15">
        <v>0</v>
      </c>
      <c r="K199" s="15">
        <v>1</v>
      </c>
      <c r="L199" s="15">
        <v>0</v>
      </c>
      <c r="M199" s="15">
        <v>1</v>
      </c>
      <c r="N199" s="15">
        <v>0</v>
      </c>
      <c r="O199" s="15">
        <v>0</v>
      </c>
      <c r="P199" s="15">
        <v>1</v>
      </c>
      <c r="Q199" s="10">
        <f t="shared" si="5"/>
        <v>3</v>
      </c>
    </row>
    <row r="200" spans="1:17" s="15" customFormat="1" ht="15" thickTop="1" thickBot="1">
      <c r="A200" s="7">
        <v>198</v>
      </c>
      <c r="B200" s="15">
        <f>Infosäkkollen!$A$566</f>
        <v>4</v>
      </c>
      <c r="C200" s="15">
        <f>Infosäkkollen!$B$566</f>
        <v>40</v>
      </c>
      <c r="D200" s="15" t="str">
        <f>Infosäkkollen!C566</f>
        <v>De senaste två åren, har organisationens ledning arbetat för att säkerställa ständiga förbättringar i det systematiska informationssäkerhetsarbetet?</v>
      </c>
      <c r="E200" s="15">
        <v>3</v>
      </c>
      <c r="F200" s="15" t="str">
        <f>Infosäkkollen!E569</f>
        <v>Utvärdera säkerhetsåtgärderna och vid behov ersätta, justera eller komplettera de säkerhetsåtgärder som inte har bedömts vara ändamålsenliga eller tillräckliga</v>
      </c>
      <c r="G200" s="15">
        <v>0</v>
      </c>
      <c r="H200" s="15">
        <v>0</v>
      </c>
      <c r="I200" s="15">
        <v>0</v>
      </c>
      <c r="J200" s="15">
        <v>0</v>
      </c>
      <c r="K200" s="15">
        <v>1</v>
      </c>
      <c r="L200" s="15">
        <v>0</v>
      </c>
      <c r="M200" s="15">
        <v>1</v>
      </c>
      <c r="N200" s="15">
        <v>0</v>
      </c>
      <c r="O200" s="15">
        <v>0</v>
      </c>
      <c r="P200" s="15">
        <v>1</v>
      </c>
      <c r="Q200" s="10">
        <f t="shared" si="5"/>
        <v>3</v>
      </c>
    </row>
    <row r="201" spans="1:17" s="15" customFormat="1" ht="15" thickTop="1" thickBot="1">
      <c r="A201" s="7">
        <v>199</v>
      </c>
      <c r="B201" s="15">
        <f>Infosäkkollen!$A$566</f>
        <v>4</v>
      </c>
      <c r="C201" s="15">
        <f>Infosäkkollen!$B$566</f>
        <v>40</v>
      </c>
      <c r="D201" s="15" t="str">
        <f>Infosäkkollen!C566</f>
        <v>De senaste två åren, har organisationens ledning arbetat för att säkerställa ständiga förbättringar i det systematiska informationssäkerhetsarbetet?</v>
      </c>
      <c r="E201" s="15">
        <v>4</v>
      </c>
      <c r="F201" s="15" t="str">
        <f>Infosäkkollen!C571</f>
        <v>Mäta resultaten av informationssäkerhetsarbetet med hjälp av indikatorer (exempelvis sådana som finns i fliken Analysstöd under rubriken "Valideringsfrågor för Infosäkkollen")</v>
      </c>
      <c r="G201" s="15">
        <v>0</v>
      </c>
      <c r="H201" s="15">
        <v>0</v>
      </c>
      <c r="I201" s="15">
        <v>0</v>
      </c>
      <c r="J201" s="15">
        <v>0</v>
      </c>
      <c r="K201" s="15">
        <v>1</v>
      </c>
      <c r="L201" s="15">
        <v>0</v>
      </c>
      <c r="M201" s="15">
        <v>1</v>
      </c>
      <c r="N201" s="15">
        <v>0</v>
      </c>
      <c r="O201" s="15">
        <v>0</v>
      </c>
      <c r="P201" s="15">
        <v>1</v>
      </c>
      <c r="Q201" s="10">
        <f t="shared" si="5"/>
        <v>3</v>
      </c>
    </row>
    <row r="202" spans="1:17" s="15" customFormat="1" ht="15" thickTop="1" thickBot="1">
      <c r="A202" s="7">
        <v>200</v>
      </c>
      <c r="B202" s="15">
        <f>Infosäkkollen!$A$566</f>
        <v>4</v>
      </c>
      <c r="C202" s="15">
        <f>Infosäkkollen!$B$566</f>
        <v>40</v>
      </c>
      <c r="D202" s="15" t="str">
        <f>Infosäkkollen!C566</f>
        <v>De senaste två åren, har organisationens ledning arbetat för att säkerställa ständiga förbättringar i det systematiska informationssäkerhetsarbetet?</v>
      </c>
      <c r="E202" s="15">
        <v>5</v>
      </c>
      <c r="F202" s="15" t="str">
        <f>Infosäkkollen!D571</f>
        <v>Integrera informationssäkerhetsarbetet med befintliga sätt att leda och styra organisationen</v>
      </c>
      <c r="G202" s="15">
        <v>0</v>
      </c>
      <c r="H202" s="15">
        <v>0</v>
      </c>
      <c r="I202" s="15">
        <v>0</v>
      </c>
      <c r="J202" s="15">
        <v>0</v>
      </c>
      <c r="K202" s="15">
        <v>1</v>
      </c>
      <c r="L202" s="15">
        <v>0</v>
      </c>
      <c r="M202" s="15">
        <v>1</v>
      </c>
      <c r="N202" s="15">
        <v>0</v>
      </c>
      <c r="O202" s="15">
        <v>0</v>
      </c>
      <c r="P202" s="15">
        <v>1</v>
      </c>
      <c r="Q202" s="10">
        <f t="shared" si="5"/>
        <v>3</v>
      </c>
    </row>
    <row r="203" spans="1:17" ht="15.45" thickTop="1" thickBot="1">
      <c r="F203" s="6" t="s">
        <v>1213</v>
      </c>
      <c r="G203" s="6">
        <f t="shared" ref="G203:P203" si="6">SUM(G$3:G$202)</f>
        <v>47</v>
      </c>
      <c r="H203" s="6">
        <f t="shared" si="6"/>
        <v>24</v>
      </c>
      <c r="I203" s="6">
        <f t="shared" si="6"/>
        <v>26</v>
      </c>
      <c r="J203" s="6">
        <f t="shared" si="6"/>
        <v>30</v>
      </c>
      <c r="K203" s="6">
        <f t="shared" si="6"/>
        <v>45</v>
      </c>
      <c r="L203" s="6">
        <f t="shared" si="6"/>
        <v>43</v>
      </c>
      <c r="M203" s="6">
        <f t="shared" si="6"/>
        <v>34</v>
      </c>
      <c r="N203" s="6">
        <f t="shared" si="6"/>
        <v>41</v>
      </c>
      <c r="O203" s="6">
        <f t="shared" si="6"/>
        <v>16</v>
      </c>
      <c r="P203" s="6">
        <f t="shared" si="6"/>
        <v>42</v>
      </c>
    </row>
    <row r="204" spans="1:17" ht="15" thickTop="1"/>
    <row r="205" spans="1:17">
      <c r="G205" t="str">
        <f t="shared" ref="G205:P205" si="7">G2</f>
        <v>Analys och hantering av informationssäkerhetsrisker</v>
      </c>
      <c r="H205" t="str">
        <f t="shared" si="7"/>
        <v>Incident- och kontinuitetshantering</v>
      </c>
      <c r="I205" t="str">
        <f t="shared" si="7"/>
        <v>Informationsklassning</v>
      </c>
      <c r="J205" t="str">
        <f t="shared" si="7"/>
        <v>Inventering, undersökningar och omvärldsbevakning</v>
      </c>
      <c r="K205" t="str">
        <f t="shared" si="7"/>
        <v>Ledningens styrning och kontroll</v>
      </c>
      <c r="L205" t="str">
        <f t="shared" si="7"/>
        <v>Medarbetarnas kunskaper och utbildningsverksamhet</v>
      </c>
      <c r="M205" t="str">
        <f t="shared" si="7"/>
        <v>Säkerhetsåtgärder och förbättringsarbete</v>
      </c>
      <c r="N205" t="str">
        <f t="shared" si="7"/>
        <v>Uppföljning och utvärdering</v>
      </c>
      <c r="O205" t="str">
        <f t="shared" si="7"/>
        <v>Upphandling</v>
      </c>
      <c r="P205" t="str">
        <f t="shared" si="7"/>
        <v>Upprättande och utveckling av säkerhetskultur</v>
      </c>
    </row>
    <row r="206" spans="1:17">
      <c r="F206" t="s">
        <v>1244</v>
      </c>
      <c r="G206">
        <f>'Särskild återkoppling'!H53</f>
        <v>47</v>
      </c>
      <c r="H206">
        <f>'Särskild återkoppling'!H17</f>
        <v>24</v>
      </c>
      <c r="I206">
        <f>'Särskild återkoppling'!H67</f>
        <v>26</v>
      </c>
      <c r="J206">
        <f>'Särskild återkoppling'!H138</f>
        <v>30</v>
      </c>
      <c r="K206">
        <f>'Särskild återkoppling'!H83</f>
        <v>45</v>
      </c>
      <c r="L206">
        <f>'Särskild återkoppling'!H125</f>
        <v>43</v>
      </c>
      <c r="M206">
        <f>'Särskild återkoppling'!H154</f>
        <v>34</v>
      </c>
      <c r="N206">
        <f>'Särskild återkoppling'!H107</f>
        <v>41</v>
      </c>
      <c r="O206">
        <f>'Särskild återkoppling'!H165</f>
        <v>16</v>
      </c>
      <c r="P206">
        <f>'Särskild återkoppling'!H34</f>
        <v>42</v>
      </c>
    </row>
    <row r="207" spans="1:17">
      <c r="F207" t="s">
        <v>103</v>
      </c>
      <c r="G207">
        <f>'Särskild återkoppling'!G53</f>
        <v>0</v>
      </c>
      <c r="H207">
        <f>'Särskild återkoppling'!G17</f>
        <v>0</v>
      </c>
      <c r="I207">
        <f>'Särskild återkoppling'!G67</f>
        <v>0</v>
      </c>
      <c r="J207">
        <f>'Särskild återkoppling'!G138</f>
        <v>0</v>
      </c>
      <c r="K207">
        <f>'Särskild återkoppling'!G83</f>
        <v>0</v>
      </c>
      <c r="L207">
        <f>'Särskild återkoppling'!G125</f>
        <v>0</v>
      </c>
      <c r="M207">
        <f>'Särskild återkoppling'!G154</f>
        <v>0</v>
      </c>
      <c r="N207">
        <f>'Särskild återkoppling'!G107</f>
        <v>0</v>
      </c>
      <c r="O207">
        <f>'Särskild återkoppling'!G165</f>
        <v>0</v>
      </c>
      <c r="P207">
        <f>'Särskild återkoppling'!G34</f>
        <v>0</v>
      </c>
    </row>
    <row r="208" spans="1:17">
      <c r="F208" t="s">
        <v>1255</v>
      </c>
      <c r="G208">
        <f>'Särskild återkoppling'!G54</f>
        <v>0</v>
      </c>
      <c r="H208">
        <f>'Särskild återkoppling'!G18</f>
        <v>0</v>
      </c>
      <c r="I208">
        <f>'Särskild återkoppling'!G68</f>
        <v>0</v>
      </c>
      <c r="J208">
        <f>'Särskild återkoppling'!G139</f>
        <v>0</v>
      </c>
      <c r="K208">
        <f>'Särskild återkoppling'!G84</f>
        <v>0</v>
      </c>
      <c r="L208">
        <f>'Särskild återkoppling'!G126</f>
        <v>0</v>
      </c>
      <c r="M208">
        <f>'Särskild återkoppling'!G155</f>
        <v>0</v>
      </c>
      <c r="N208">
        <f>'Särskild återkoppling'!G108</f>
        <v>0</v>
      </c>
      <c r="O208">
        <f>'Särskild återkoppling'!G166</f>
        <v>0</v>
      </c>
      <c r="P208">
        <f>'Särskild återkoppling'!G35</f>
        <v>0</v>
      </c>
    </row>
    <row r="209" spans="6:16">
      <c r="F209" t="s">
        <v>1262</v>
      </c>
      <c r="G209">
        <f>'Särskild återkoppling'!G55</f>
        <v>0</v>
      </c>
      <c r="H209">
        <f>'Särskild återkoppling'!G19</f>
        <v>0</v>
      </c>
      <c r="I209">
        <f>'Särskild återkoppling'!G69</f>
        <v>0</v>
      </c>
      <c r="J209">
        <f>'Särskild återkoppling'!G140</f>
        <v>0</v>
      </c>
      <c r="K209">
        <f>'Särskild återkoppling'!G85</f>
        <v>0</v>
      </c>
      <c r="L209">
        <f>'Särskild återkoppling'!G127</f>
        <v>0</v>
      </c>
      <c r="M209">
        <f>'Särskild återkoppling'!G156</f>
        <v>0</v>
      </c>
      <c r="N209">
        <f>'Särskild återkoppling'!G109</f>
        <v>0</v>
      </c>
      <c r="O209">
        <f>'Särskild återkoppling'!G167</f>
        <v>0</v>
      </c>
      <c r="P209">
        <f>'Särskild återkoppling'!G36</f>
        <v>0</v>
      </c>
    </row>
    <row r="210" spans="6:16">
      <c r="F210" t="s">
        <v>1267</v>
      </c>
      <c r="G210">
        <f>Infosäkkollen!$E$2</f>
        <v>0</v>
      </c>
      <c r="H210">
        <f>Infosäkkollen!$E$2</f>
        <v>0</v>
      </c>
      <c r="I210">
        <f>Infosäkkollen!$E$2</f>
        <v>0</v>
      </c>
      <c r="J210">
        <f>Infosäkkollen!$E$2</f>
        <v>0</v>
      </c>
      <c r="K210">
        <f>Infosäkkollen!$E$2</f>
        <v>0</v>
      </c>
      <c r="L210">
        <f>Infosäkkollen!$E$2</f>
        <v>0</v>
      </c>
      <c r="M210">
        <f>Infosäkkollen!$E$2</f>
        <v>0</v>
      </c>
      <c r="N210">
        <f>Infosäkkollen!$E$2</f>
        <v>0</v>
      </c>
      <c r="O210">
        <f>Infosäkkollen!$E$2</f>
        <v>0</v>
      </c>
      <c r="P210">
        <f>Infosäkkollen!$E$2</f>
        <v>0</v>
      </c>
    </row>
    <row r="212" spans="6:16">
      <c r="F212" s="19" t="s">
        <v>1275</v>
      </c>
    </row>
    <row r="213" spans="6:16">
      <c r="G213" t="s">
        <v>1234</v>
      </c>
      <c r="H213" t="s">
        <v>1280</v>
      </c>
      <c r="I213" t="s">
        <v>1281</v>
      </c>
      <c r="J213" t="s">
        <v>1282</v>
      </c>
    </row>
    <row r="214" spans="6:16">
      <c r="F214" t="s">
        <v>1286</v>
      </c>
      <c r="G214">
        <f>Infosäkkollen!M2</f>
        <v>23</v>
      </c>
      <c r="H214">
        <f>IF(Infosäkkollen!D2="Ja",Infosäkkollen!N2,Infosäkkollen!N4)</f>
        <v>70</v>
      </c>
      <c r="I214">
        <f>IF(Infosäkkollen!D2="Ja",Infosäkkollen!O2,Infosäkkollen!O4)</f>
        <v>133</v>
      </c>
      <c r="J214">
        <f>IF(Infosäkkollen!D2="Ja",Infosäkkollen!P2,Infosäkkollen!P4)</f>
        <v>180</v>
      </c>
    </row>
    <row r="215" spans="6:16">
      <c r="F215" t="s">
        <v>0</v>
      </c>
      <c r="G215" t="str">
        <f>IF(
 AND(Infosäkkollen!$E$2=1,Infosäkkollen!$C2&gt;G214),
 G214,
 " ")</f>
        <v xml:space="preserve"> </v>
      </c>
      <c r="H215" t="str">
        <f>IF(
 AND(Infosäkkollen!$E$2=2,Infosäkkollen!$C2&gt;H214),
 H214,
 " ")</f>
        <v xml:space="preserve"> </v>
      </c>
      <c r="I215" t="str">
        <f>IF(
 AND(Infosäkkollen!$E$2=3,Infosäkkollen!$C2&gt;I214),
 I214,
 " ")</f>
        <v xml:space="preserve"> </v>
      </c>
      <c r="J215" t="str">
        <f>IF(
 AND(Infosäkkollen!$E$2=4,Infosäkkollen!$C2&gt;J214),
 J214,
 " ")</f>
        <v xml:space="preserve"> </v>
      </c>
    </row>
    <row r="216" spans="6:16">
      <c r="F216" t="s">
        <v>1294</v>
      </c>
      <c r="G216">
        <f>IF(G215=G214,0,G214)</f>
        <v>23</v>
      </c>
      <c r="H216">
        <f>IF(H215=H214,0,H214)</f>
        <v>70</v>
      </c>
      <c r="I216">
        <f>IF(I215=I214,0,I214)</f>
        <v>133</v>
      </c>
      <c r="J216">
        <f>IF(J215=J214,0,J214)</f>
        <v>180</v>
      </c>
    </row>
    <row r="218" spans="6:16">
      <c r="F218" s="19" t="str">
        <f>Återkoppling!B24</f>
        <v>Översiktsbild med indikativ nivå per arbetsområde</v>
      </c>
    </row>
    <row r="219" spans="6:16">
      <c r="G219" t="str">
        <f t="shared" ref="G219:P219" si="8">G2</f>
        <v>Analys och hantering av informationssäkerhetsrisker</v>
      </c>
      <c r="H219" t="str">
        <f t="shared" si="8"/>
        <v>Incident- och kontinuitetshantering</v>
      </c>
      <c r="I219" t="str">
        <f t="shared" si="8"/>
        <v>Informationsklassning</v>
      </c>
      <c r="J219" t="str">
        <f t="shared" si="8"/>
        <v>Inventering, undersökningar och omvärldsbevakning</v>
      </c>
      <c r="K219" t="str">
        <f t="shared" si="8"/>
        <v>Ledningens styrning och kontroll</v>
      </c>
      <c r="L219" t="str">
        <f t="shared" si="8"/>
        <v>Medarbetarnas kunskaper och utbildningsverksamhet</v>
      </c>
      <c r="M219" t="str">
        <f t="shared" si="8"/>
        <v>Säkerhetsåtgärder och förbättringsarbete</v>
      </c>
      <c r="N219" t="str">
        <f t="shared" si="8"/>
        <v>Uppföljning och utvärdering</v>
      </c>
      <c r="O219" t="str">
        <f t="shared" si="8"/>
        <v>Upphandling</v>
      </c>
      <c r="P219" t="str">
        <f t="shared" si="8"/>
        <v>Upprättande och utveckling av säkerhetskultur</v>
      </c>
    </row>
    <row r="220" spans="6:16">
      <c r="F220" t="str">
        <f>F210</f>
        <v>Organisationens övergripande nivå</v>
      </c>
      <c r="G220">
        <f>IF(G210&gt;0,G210,0.1)</f>
        <v>0.1</v>
      </c>
      <c r="H220">
        <f t="shared" ref="H220:P220" si="9">IF(H210&gt;0,H210,0.1)</f>
        <v>0.1</v>
      </c>
      <c r="I220">
        <f t="shared" si="9"/>
        <v>0.1</v>
      </c>
      <c r="J220">
        <f t="shared" si="9"/>
        <v>0.1</v>
      </c>
      <c r="K220">
        <f t="shared" si="9"/>
        <v>0.1</v>
      </c>
      <c r="L220">
        <f t="shared" si="9"/>
        <v>0.1</v>
      </c>
      <c r="M220">
        <f t="shared" si="9"/>
        <v>0.1</v>
      </c>
      <c r="N220">
        <f t="shared" si="9"/>
        <v>0.1</v>
      </c>
      <c r="O220">
        <f t="shared" si="9"/>
        <v>0.1</v>
      </c>
      <c r="P220">
        <f t="shared" si="9"/>
        <v>0.1</v>
      </c>
    </row>
    <row r="221" spans="6:16">
      <c r="F221" t="s">
        <v>1305</v>
      </c>
      <c r="G221">
        <f t="shared" ref="G221:P221" si="10">G208</f>
        <v>0</v>
      </c>
      <c r="H221">
        <f t="shared" si="10"/>
        <v>0</v>
      </c>
      <c r="I221">
        <f t="shared" si="10"/>
        <v>0</v>
      </c>
      <c r="J221">
        <f t="shared" si="10"/>
        <v>0</v>
      </c>
      <c r="K221">
        <f t="shared" si="10"/>
        <v>0</v>
      </c>
      <c r="L221">
        <f t="shared" si="10"/>
        <v>0</v>
      </c>
      <c r="M221">
        <f t="shared" si="10"/>
        <v>0</v>
      </c>
      <c r="N221">
        <f t="shared" si="10"/>
        <v>0</v>
      </c>
      <c r="O221">
        <f t="shared" si="10"/>
        <v>0</v>
      </c>
      <c r="P221">
        <f t="shared" si="10"/>
        <v>0</v>
      </c>
    </row>
    <row r="222" spans="6:16">
      <c r="F222" t="s">
        <v>1308</v>
      </c>
      <c r="G222">
        <f>Analysstöd!H55</f>
        <v>0</v>
      </c>
      <c r="H222">
        <f>Analysstöd!H55</f>
        <v>0</v>
      </c>
      <c r="I222">
        <f>Analysstöd!H55</f>
        <v>0</v>
      </c>
      <c r="J222">
        <f>Analysstöd!H55</f>
        <v>0</v>
      </c>
      <c r="K222">
        <f>Analysstöd!H55</f>
        <v>0</v>
      </c>
      <c r="L222">
        <f>Analysstöd!H55</f>
        <v>0</v>
      </c>
      <c r="M222">
        <f>Analysstöd!H55</f>
        <v>0</v>
      </c>
      <c r="N222">
        <f>Analysstöd!H55</f>
        <v>0</v>
      </c>
      <c r="O222">
        <f>Analysstöd!H55</f>
        <v>0</v>
      </c>
      <c r="P222">
        <f>Analysstöd!H55</f>
        <v>0</v>
      </c>
    </row>
    <row r="223" spans="6:16">
      <c r="F223" t="s">
        <v>1321</v>
      </c>
      <c r="G223">
        <f>Analysstöd!H59</f>
        <v>0</v>
      </c>
      <c r="H223">
        <f>Analysstöd!H61</f>
        <v>0</v>
      </c>
      <c r="I223">
        <f>Analysstöd!H63</f>
        <v>0</v>
      </c>
      <c r="J223">
        <f>Analysstöd!H65</f>
        <v>0</v>
      </c>
      <c r="K223">
        <f>Analysstöd!O67</f>
        <v>0</v>
      </c>
      <c r="L223">
        <f>Analysstöd!H67</f>
        <v>0</v>
      </c>
      <c r="M223">
        <f>Analysstöd!O65</f>
        <v>0</v>
      </c>
      <c r="N223">
        <f>Analysstöd!O63</f>
        <v>0</v>
      </c>
      <c r="O223">
        <f>Analysstöd!O61</f>
        <v>0</v>
      </c>
      <c r="P223">
        <f>Analysstöd!O59</f>
        <v>0</v>
      </c>
    </row>
    <row r="225" spans="6:7">
      <c r="F225" s="19" t="str">
        <f>Återkoppling!B62</f>
        <v>Detaljerade resultat per arbetsområde</v>
      </c>
    </row>
    <row r="226" spans="6:7">
      <c r="G226" t="str">
        <f>G2</f>
        <v>Analys och hantering av informationssäkerhetsrisker</v>
      </c>
    </row>
    <row r="227" spans="6:7">
      <c r="F227" t="s">
        <v>1335</v>
      </c>
      <c r="G227">
        <f>'Särskild återkoppling'!G53</f>
        <v>0</v>
      </c>
    </row>
    <row r="228" spans="6:7">
      <c r="F228" t="s">
        <v>1339</v>
      </c>
      <c r="G228">
        <f>G229-G227</f>
        <v>47</v>
      </c>
    </row>
    <row r="229" spans="6:7">
      <c r="F229" t="s">
        <v>1343</v>
      </c>
      <c r="G229">
        <f>'Särskild återkoppling'!H53</f>
        <v>47</v>
      </c>
    </row>
    <row r="231" spans="6:7">
      <c r="G231" t="str">
        <f>H2</f>
        <v>Incident- och kontinuitetshantering</v>
      </c>
    </row>
    <row r="232" spans="6:7">
      <c r="F232" t="s">
        <v>1335</v>
      </c>
      <c r="G232">
        <f>'Särskild återkoppling'!G17</f>
        <v>0</v>
      </c>
    </row>
    <row r="233" spans="6:7">
      <c r="F233" t="s">
        <v>1339</v>
      </c>
      <c r="G233">
        <f>G234-G232</f>
        <v>24</v>
      </c>
    </row>
    <row r="234" spans="6:7">
      <c r="F234" t="s">
        <v>1343</v>
      </c>
      <c r="G234">
        <f>'Särskild återkoppling'!H17</f>
        <v>24</v>
      </c>
    </row>
    <row r="236" spans="6:7">
      <c r="G236" t="str">
        <f>I2</f>
        <v>Informationsklassning</v>
      </c>
    </row>
    <row r="237" spans="6:7">
      <c r="F237" t="s">
        <v>1335</v>
      </c>
      <c r="G237">
        <f>'Särskild återkoppling'!G67</f>
        <v>0</v>
      </c>
    </row>
    <row r="238" spans="6:7">
      <c r="F238" t="s">
        <v>1339</v>
      </c>
      <c r="G238">
        <f>G239-G237</f>
        <v>26</v>
      </c>
    </row>
    <row r="239" spans="6:7">
      <c r="F239" t="s">
        <v>1343</v>
      </c>
      <c r="G239">
        <f>'Särskild återkoppling'!H67</f>
        <v>26</v>
      </c>
    </row>
    <row r="241" spans="6:7">
      <c r="G241" t="str">
        <f>J2</f>
        <v>Inventering, undersökningar och omvärldsbevakning</v>
      </c>
    </row>
    <row r="242" spans="6:7">
      <c r="F242" t="s">
        <v>1335</v>
      </c>
      <c r="G242">
        <f>'Särskild återkoppling'!G138</f>
        <v>0</v>
      </c>
    </row>
    <row r="243" spans="6:7">
      <c r="F243" t="s">
        <v>1339</v>
      </c>
      <c r="G243">
        <f>G244-G242</f>
        <v>30</v>
      </c>
    </row>
    <row r="244" spans="6:7">
      <c r="F244" t="s">
        <v>1343</v>
      </c>
      <c r="G244">
        <f>'Särskild återkoppling'!H138</f>
        <v>30</v>
      </c>
    </row>
    <row r="246" spans="6:7">
      <c r="G246" t="str">
        <f>K2</f>
        <v>Ledningens styrning och kontroll</v>
      </c>
    </row>
    <row r="247" spans="6:7">
      <c r="F247" t="s">
        <v>1335</v>
      </c>
      <c r="G247">
        <f>'Särskild återkoppling'!G83</f>
        <v>0</v>
      </c>
    </row>
    <row r="248" spans="6:7">
      <c r="F248" t="s">
        <v>1339</v>
      </c>
      <c r="G248">
        <f>G249-G247</f>
        <v>45</v>
      </c>
    </row>
    <row r="249" spans="6:7">
      <c r="F249" t="s">
        <v>1343</v>
      </c>
      <c r="G249">
        <f>'Särskild återkoppling'!H83</f>
        <v>45</v>
      </c>
    </row>
    <row r="251" spans="6:7">
      <c r="G251" t="str">
        <f>L2</f>
        <v>Medarbetarnas kunskaper och utbildningsverksamhet</v>
      </c>
    </row>
    <row r="252" spans="6:7">
      <c r="F252" t="s">
        <v>1335</v>
      </c>
      <c r="G252">
        <f>'Särskild återkoppling'!G125</f>
        <v>0</v>
      </c>
    </row>
    <row r="253" spans="6:7">
      <c r="F253" t="s">
        <v>1339</v>
      </c>
      <c r="G253">
        <f>G254-G252</f>
        <v>43</v>
      </c>
    </row>
    <row r="254" spans="6:7">
      <c r="F254" t="s">
        <v>1343</v>
      </c>
      <c r="G254">
        <f>'Särskild återkoppling'!H125</f>
        <v>43</v>
      </c>
    </row>
    <row r="256" spans="6:7">
      <c r="G256" t="str">
        <f>M2</f>
        <v>Säkerhetsåtgärder och förbättringsarbete</v>
      </c>
    </row>
    <row r="257" spans="6:7">
      <c r="F257" t="s">
        <v>1335</v>
      </c>
      <c r="G257">
        <f>'Särskild återkoppling'!G154</f>
        <v>0</v>
      </c>
    </row>
    <row r="258" spans="6:7">
      <c r="F258" t="s">
        <v>1339</v>
      </c>
      <c r="G258">
        <f>G259-G257</f>
        <v>34</v>
      </c>
    </row>
    <row r="259" spans="6:7">
      <c r="F259" t="s">
        <v>1343</v>
      </c>
      <c r="G259">
        <f>'Särskild återkoppling'!H154</f>
        <v>34</v>
      </c>
    </row>
    <row r="261" spans="6:7">
      <c r="G261" t="str">
        <f>N2</f>
        <v>Uppföljning och utvärdering</v>
      </c>
    </row>
    <row r="262" spans="6:7">
      <c r="F262" t="s">
        <v>1335</v>
      </c>
      <c r="G262">
        <f>'Särskild återkoppling'!G107</f>
        <v>0</v>
      </c>
    </row>
    <row r="263" spans="6:7">
      <c r="F263" t="s">
        <v>1339</v>
      </c>
      <c r="G263">
        <f>G264-G262</f>
        <v>41</v>
      </c>
    </row>
    <row r="264" spans="6:7">
      <c r="F264" t="s">
        <v>1343</v>
      </c>
      <c r="G264">
        <f>'Särskild återkoppling'!H107</f>
        <v>41</v>
      </c>
    </row>
    <row r="266" spans="6:7">
      <c r="G266" t="str">
        <f>O2</f>
        <v>Upphandling</v>
      </c>
    </row>
    <row r="267" spans="6:7">
      <c r="F267" t="s">
        <v>1335</v>
      </c>
      <c r="G267">
        <f>'Särskild återkoppling'!G165</f>
        <v>0</v>
      </c>
    </row>
    <row r="268" spans="6:7">
      <c r="F268" t="s">
        <v>1339</v>
      </c>
      <c r="G268">
        <f>G269-G267</f>
        <v>16</v>
      </c>
    </row>
    <row r="269" spans="6:7">
      <c r="F269" t="s">
        <v>1343</v>
      </c>
      <c r="G269">
        <f>'Särskild återkoppling'!H165</f>
        <v>16</v>
      </c>
    </row>
    <row r="271" spans="6:7">
      <c r="G271" t="str">
        <f>P2</f>
        <v>Upprättande och utveckling av säkerhetskultur</v>
      </c>
    </row>
    <row r="272" spans="6:7">
      <c r="F272" t="s">
        <v>1335</v>
      </c>
      <c r="G272">
        <f>'Särskild återkoppling'!G34</f>
        <v>0</v>
      </c>
    </row>
    <row r="273" spans="6:12">
      <c r="F273" t="s">
        <v>1339</v>
      </c>
      <c r="G273">
        <f>G274-G272</f>
        <v>42</v>
      </c>
    </row>
    <row r="274" spans="6:12">
      <c r="F274" t="s">
        <v>1343</v>
      </c>
      <c r="G274">
        <f>'Särskild återkoppling'!H34</f>
        <v>42</v>
      </c>
    </row>
    <row r="276" spans="6:12">
      <c r="F276" s="19" t="str">
        <f>Återkoppling!B321</f>
        <v>Detaljerad sammanställning</v>
      </c>
    </row>
    <row r="277" spans="6:12">
      <c r="F277" t="s">
        <v>1507</v>
      </c>
    </row>
    <row r="278" spans="6:12">
      <c r="G278" t="s">
        <v>1234</v>
      </c>
      <c r="H278" t="s">
        <v>1280</v>
      </c>
      <c r="I278" t="s">
        <v>1281</v>
      </c>
      <c r="J278" t="s">
        <v>1282</v>
      </c>
      <c r="K278" t="s">
        <v>1521</v>
      </c>
      <c r="L278" t="s">
        <v>103</v>
      </c>
    </row>
    <row r="279" spans="6:12">
      <c r="F279" t="s">
        <v>1524</v>
      </c>
      <c r="G279">
        <f>COUNTIF(Infosäkkollen!A15:'Infosäkkollen'!A1074,"=1")*1</f>
        <v>15</v>
      </c>
      <c r="H279">
        <f>COUNTIF(Infosäkkollen!A15:'Infosäkkollen'!A1074,"=2")*0</f>
        <v>0</v>
      </c>
      <c r="I279">
        <f>COUNTIF(Infosäkkollen!A15:'Infosäkkollen'!A1074,"=3")*0</f>
        <v>0</v>
      </c>
      <c r="J279">
        <f>COUNTIF(Infosäkkollen!A15:'Infosäkkollen'!A1074,"=4")*0</f>
        <v>0</v>
      </c>
      <c r="K279">
        <f>ROUND(COUNTIF(Infosäkkollen!A15:'Infosäkkollen'!A1074,"=1")*0.5,0)</f>
        <v>8</v>
      </c>
      <c r="L279">
        <f>SUM(G279:K279)</f>
        <v>23</v>
      </c>
    </row>
    <row r="280" spans="6:12">
      <c r="F280" t="s">
        <v>1527</v>
      </c>
      <c r="G280">
        <f>COUNTIF(Infosäkkollen!A15:'Infosäkkollen'!A1074,"=1")*2</f>
        <v>30</v>
      </c>
      <c r="H280">
        <f>(COUNTIF(Infosäkkollen!A15:'Infosäkkollen'!A1074,"=2")+IF(Infosäkkollen!D2="KORREKT IFYLLT SVAR SAKNAS",0,IF(Infosäkkollen!D2="Ja",0,-1)))*2</f>
        <v>26</v>
      </c>
      <c r="I280">
        <f>COUNTIF(Infosäkkollen!A15:'Infosäkkollen'!A1074,"=3")*0</f>
        <v>0</v>
      </c>
      <c r="J280">
        <f>COUNTIF(Infosäkkollen!A15:'Infosäkkollen'!A1074,"=4")*0</f>
        <v>0</v>
      </c>
      <c r="K280">
        <f>ROUND((COUNTIF(Infosäkkollen!A15:'Infosäkkollen'!A1074,"=1")+COUNTIF(Infosäkkollen!A15:'Infosäkkollen'!A1074,"=2"))*0.5,0)</f>
        <v>14</v>
      </c>
      <c r="L280">
        <f>SUM(G280:K280)</f>
        <v>70</v>
      </c>
    </row>
    <row r="281" spans="6:12">
      <c r="F281" t="s">
        <v>1530</v>
      </c>
      <c r="G281">
        <f>COUNTIF(Infosäkkollen!A15:'Infosäkkollen'!A1074,"=1")*3</f>
        <v>45</v>
      </c>
      <c r="H281">
        <f>(COUNTIF(Infosäkkollen!A15:'Infosäkkollen'!A1074,"=2")+IF(Infosäkkollen!D2="KORREKT IFYLLT SVAR SAKNAS",0,IF(Infosäkkollen!D2="Ja",0,-1)))*3</f>
        <v>39</v>
      </c>
      <c r="I281">
        <f>(COUNTIF(Infosäkkollen!A15:'Infosäkkollen'!A1074,"=3")+IF(Infosäkkollen!D2="KORREKT IFYLLT SVAR SAKNAS",0,IF(Infosäkkollen!D2="Ja",0,-1)))*3</f>
        <v>30</v>
      </c>
      <c r="J281">
        <f>COUNTIF(Infosäkkollen!A15:'Infosäkkollen'!A1074,"=4")*0</f>
        <v>0</v>
      </c>
      <c r="K281">
        <f>ROUND((COUNTIF(Infosäkkollen!A15:'Infosäkkollen'!A1074,"=1")+COUNTIF(Infosäkkollen!A15:'Infosäkkollen'!A1074,"=2")+COUNTIF(Infosäkkollen!A15:'Infosäkkollen'!A1074,"=3"))*0.5,0)</f>
        <v>19</v>
      </c>
      <c r="L281">
        <f>SUM(G281:K281)</f>
        <v>133</v>
      </c>
    </row>
    <row r="282" spans="6:12">
      <c r="F282" t="s">
        <v>1533</v>
      </c>
      <c r="G282">
        <f>COUNTIF(Infosäkkollen!A15:'Infosäkkollen'!A1074,"=1")*4</f>
        <v>60</v>
      </c>
      <c r="H282">
        <f>(COUNTIF(Infosäkkollen!A15:'Infosäkkollen'!A1074,"=2")+IF(Infosäkkollen!D2="KORREKT IFYLLT SVAR SAKNAS",0,IF(Infosäkkollen!D2="Ja",0,-1)))*4</f>
        <v>52</v>
      </c>
      <c r="I282">
        <f>(COUNTIF(Infosäkkollen!A15:'Infosäkkollen'!A1074,"=3")+IF(Infosäkkollen!D2="KORREKT IFYLLT SVAR SAKNAS",0,IF(Infosäkkollen!D2="Ja",0,-1)))*4</f>
        <v>40</v>
      </c>
      <c r="J282">
        <f>(COUNTIF(Infosäkkollen!A15:'Infosäkkollen'!A1074,"=4")+IF(Infosäkkollen!D2="KORREKT IFYLLT SVAR SAKNAS",0,IF(Infosäkkollen!D2="Ja",0,-1)))*4</f>
        <v>8</v>
      </c>
      <c r="K282">
        <f>ROUND((COUNTIF(Infosäkkollen!A15:'Infosäkkollen'!A1074,"=1")+COUNTIF(Infosäkkollen!A15:'Infosäkkollen'!A1074,"=2")+COUNTIF(Infosäkkollen!A15:'Infosäkkollen'!A1074,"=3")+COUNTIF(Infosäkkollen!A15:'Infosäkkollen'!A1074,"=4"))*0.5,0)</f>
        <v>20</v>
      </c>
      <c r="L282">
        <f>SUM(G282:K282)</f>
        <v>180</v>
      </c>
    </row>
    <row r="284" spans="6:12">
      <c r="F284" t="s">
        <v>1538</v>
      </c>
    </row>
    <row r="285" spans="6:12">
      <c r="G285" t="s">
        <v>1541</v>
      </c>
      <c r="H285" t="s">
        <v>1542</v>
      </c>
      <c r="I285" t="s">
        <v>1543</v>
      </c>
      <c r="J285" t="s">
        <v>1544</v>
      </c>
      <c r="K285" t="s">
        <v>1213</v>
      </c>
    </row>
    <row r="286" spans="6:12">
      <c r="F286" t="s">
        <v>1547</v>
      </c>
      <c r="G286">
        <f>Infosäkkollen!I2</f>
        <v>0</v>
      </c>
      <c r="H286">
        <f>Infosäkkollen!J2</f>
        <v>0</v>
      </c>
      <c r="I286">
        <f>Infosäkkollen!K2</f>
        <v>0</v>
      </c>
      <c r="J286">
        <f>Infosäkkollen!L2</f>
        <v>0</v>
      </c>
      <c r="K286">
        <f>SUBTOTAL(9,G286:J286)</f>
        <v>0</v>
      </c>
    </row>
  </sheetData>
  <sheetProtection algorithmName="SHA-512" hashValue="PDlNA1Ao+30HqcimNF6wf9dg5dEZGRQiCAAkNI3Ve6GxF+VwrmEG8rpSCNoNeCnS5JKp06i5kfSkovVKXpCmeQ==" saltValue="g6q2aVR3ZO6P8l4djkZYNA==" spinCount="100000" sheet="1" selectLockedCells="1" selectUnlockedCells="1"/>
  <autoFilter ref="A2:Q203" xr:uid="{00000000-0009-0000-0000-000006000000}">
    <sortState xmlns:xlrd2="http://schemas.microsoft.com/office/spreadsheetml/2017/richdata2" ref="A3:Q208">
      <sortCondition ref="A2:A208"/>
    </sortState>
  </autoFilter>
  <sortState xmlns:xlrd2="http://schemas.microsoft.com/office/spreadsheetml/2017/richdata2" columnSort="1" ref="F2:O209">
    <sortCondition ref="F2:O2"/>
  </sortState>
  <mergeCells count="1">
    <mergeCell ref="A1:XFD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4"/>
  <dimension ref="A1:P168"/>
  <sheetViews>
    <sheetView workbookViewId="0">
      <selection sqref="A1:P1"/>
    </sheetView>
  </sheetViews>
  <sheetFormatPr defaultColWidth="9.19921875" defaultRowHeight="14.6"/>
  <cols>
    <col min="1" max="1" width="1.46484375" style="1" customWidth="1"/>
    <col min="2" max="2" width="3" style="1" customWidth="1"/>
    <col min="3" max="3" width="5.33203125" style="1" customWidth="1"/>
    <col min="4" max="4" width="4.33203125" style="1" customWidth="1"/>
    <col min="5" max="5" width="9.9296875" style="1" customWidth="1"/>
    <col min="6" max="6" width="48.19921875" style="1" customWidth="1"/>
    <col min="7" max="7" width="6.33203125" style="1" customWidth="1"/>
    <col min="8" max="8" width="4.06640625" style="1" customWidth="1"/>
    <col min="9" max="9" width="10.06640625" style="1" customWidth="1"/>
    <col min="10" max="10" width="2.19921875" style="1" customWidth="1"/>
    <col min="11" max="14" width="10.19921875" style="1" customWidth="1"/>
    <col min="15" max="16384" width="9.19921875" style="1"/>
  </cols>
  <sheetData>
    <row r="1" spans="1:16" s="57" customFormat="1" ht="22.5" customHeight="1">
      <c r="A1" s="1085" t="s">
        <v>3972</v>
      </c>
      <c r="B1" s="1085"/>
      <c r="C1" s="1085"/>
      <c r="D1" s="1085"/>
      <c r="E1" s="1085"/>
      <c r="F1" s="1085"/>
      <c r="G1" s="1085"/>
      <c r="H1" s="1085"/>
      <c r="I1" s="1085"/>
      <c r="J1" s="1085"/>
      <c r="K1" s="1085"/>
      <c r="L1" s="1085"/>
      <c r="M1" s="1085"/>
      <c r="N1" s="1085"/>
      <c r="O1" s="1085"/>
      <c r="P1" s="1085"/>
    </row>
    <row r="2" spans="1:16" customFormat="1">
      <c r="B2" t="s">
        <v>3973</v>
      </c>
    </row>
    <row r="3" spans="1:16" customFormat="1">
      <c r="B3" t="s">
        <v>1246</v>
      </c>
    </row>
    <row r="4" spans="1:16" customFormat="1">
      <c r="B4" t="s">
        <v>3974</v>
      </c>
    </row>
    <row r="5" spans="1:16" customFormat="1"/>
    <row r="8" spans="1:16">
      <c r="B8" s="1084" t="s">
        <v>1212</v>
      </c>
      <c r="C8" s="1084"/>
      <c r="D8" s="1084"/>
      <c r="E8" s="1084"/>
      <c r="F8" s="1084"/>
      <c r="G8" s="1084"/>
      <c r="H8" s="1084"/>
    </row>
    <row r="9" spans="1:16" ht="29.15">
      <c r="B9" s="1" t="s">
        <v>24</v>
      </c>
      <c r="C9" s="1" t="s">
        <v>25</v>
      </c>
      <c r="D9" s="1" t="s">
        <v>23</v>
      </c>
      <c r="E9" s="1" t="s">
        <v>1247</v>
      </c>
      <c r="F9" s="1" t="s">
        <v>1162</v>
      </c>
      <c r="G9" s="1" t="s">
        <v>3975</v>
      </c>
      <c r="H9" s="1" t="s">
        <v>1244</v>
      </c>
      <c r="I9" s="1" t="s">
        <v>1230</v>
      </c>
    </row>
    <row r="10" spans="1:16" ht="58.3">
      <c r="B10" s="1">
        <v>1</v>
      </c>
      <c r="C10" s="1">
        <f>Infosäkkollen!B133</f>
        <v>9</v>
      </c>
      <c r="D10" s="1">
        <f>Infosäkkollen!A133</f>
        <v>1</v>
      </c>
      <c r="E10" s="1" t="s">
        <v>25</v>
      </c>
      <c r="F10" s="1" t="str">
        <f>Infosäkkollen!C133</f>
        <v>De senaste två åren, har organisationen haft ett arbetssätt för hantering av informationssäkerhetsincidenter och 
-avvikelser?</v>
      </c>
      <c r="G10" s="1">
        <f>IF(ISNUMBER(Infosäkkollen!E145),Infosäkkollen!E145,0)</f>
        <v>0</v>
      </c>
      <c r="H10" s="1">
        <v>5</v>
      </c>
      <c r="I10" s="1">
        <f>H10*10^(D10-1)</f>
        <v>5</v>
      </c>
      <c r="K10"/>
    </row>
    <row r="11" spans="1:16" ht="29.15">
      <c r="B11" s="1">
        <v>2</v>
      </c>
      <c r="C11" s="1">
        <f>Infosäkkollen!B150</f>
        <v>10</v>
      </c>
      <c r="D11" s="1">
        <f>Infosäkkollen!A150</f>
        <v>1</v>
      </c>
      <c r="E11" s="1" t="s">
        <v>25</v>
      </c>
      <c r="F11" s="1" t="str">
        <f>Infosäkkollen!C150</f>
        <v>Har organisationen haft ett arbetssätt för kontinuitetshantering de senaste två åren?</v>
      </c>
      <c r="G11" s="1">
        <f>IF(ISNUMBER(Infosäkkollen!E162),Infosäkkollen!E162,0)</f>
        <v>0</v>
      </c>
      <c r="H11" s="1">
        <v>5</v>
      </c>
      <c r="I11" s="1">
        <f t="shared" ref="I11:I16" si="0">H11*10^(D11-1)</f>
        <v>5</v>
      </c>
    </row>
    <row r="12" spans="1:16" ht="41.9" customHeight="1">
      <c r="B12" s="1">
        <v>3</v>
      </c>
      <c r="C12" s="1">
        <f>Infosäkkollen!B379</f>
        <v>27</v>
      </c>
      <c r="D12" s="1">
        <f>Infosäkkollen!A379</f>
        <v>2</v>
      </c>
      <c r="E12" s="1" t="s">
        <v>25</v>
      </c>
      <c r="F12" s="1" t="str">
        <f>Infosäkkollen!C379</f>
        <v>Har organisationen, de senaste två åren, övat kontinuitetshantering enligt sitt arbetssätt för kontinuitetshantering?</v>
      </c>
      <c r="G12" s="1">
        <f>IF(ISNUMBER(Infosäkkollen!E387),Infosäkkollen!E387,0)</f>
        <v>0</v>
      </c>
      <c r="H12" s="1">
        <v>5</v>
      </c>
      <c r="I12" s="1">
        <f t="shared" si="0"/>
        <v>50</v>
      </c>
    </row>
    <row r="13" spans="1:16" ht="43.75">
      <c r="B13" s="1">
        <v>4</v>
      </c>
      <c r="C13" s="1">
        <f>Infosäkkollen!B408</f>
        <v>29</v>
      </c>
      <c r="D13" s="1">
        <f>Infosäkkollen!A408</f>
        <v>3</v>
      </c>
      <c r="E13" s="1" t="s">
        <v>25</v>
      </c>
      <c r="F13" s="1" t="str">
        <f>Infosäkkollen!C408</f>
        <v>De senaste två åren, har organisationens arbetssätt för hantering av informationssäkerhetsincidenter och -avvikelser omfattat följande centrala delar?</v>
      </c>
      <c r="G13" s="1">
        <f>IF(ISNUMBER(Infosäkkollen!E418),Infosäkkollen!E418,0)</f>
        <v>0</v>
      </c>
      <c r="H13" s="1">
        <v>5</v>
      </c>
      <c r="I13" s="1">
        <f t="shared" si="0"/>
        <v>500</v>
      </c>
    </row>
    <row r="14" spans="1:16" ht="29.15">
      <c r="B14" s="1">
        <v>5</v>
      </c>
      <c r="C14" s="1">
        <f>Infosäkkollen!B422</f>
        <v>30</v>
      </c>
      <c r="D14" s="1">
        <f>Infosäkkollen!A422</f>
        <v>3</v>
      </c>
      <c r="E14" s="1" t="s">
        <v>1263</v>
      </c>
      <c r="F14" s="1" t="str">
        <f>Infosäkkollen!D427</f>
        <v>Vad medarbetarna ska göra om en informationssäkerhetsincident inträffar</v>
      </c>
      <c r="G14" s="1">
        <f>IF(AND(Infosäkkollen!D428="x",ISNUMBER(Infosäkkollen!E432)),1,0)</f>
        <v>0</v>
      </c>
      <c r="H14" s="1">
        <v>1</v>
      </c>
      <c r="I14" s="1">
        <f t="shared" si="0"/>
        <v>100</v>
      </c>
    </row>
    <row r="15" spans="1:16" ht="29.15" customHeight="1">
      <c r="B15" s="1">
        <v>7</v>
      </c>
      <c r="C15" s="1">
        <f>Infosäkkollen!B506</f>
        <v>36</v>
      </c>
      <c r="D15" s="1">
        <f>Infosäkkollen!A506</f>
        <v>3</v>
      </c>
      <c r="E15" s="1" t="s">
        <v>1263</v>
      </c>
      <c r="F15" s="1" t="str">
        <f>Infosäkkollen!C511</f>
        <v>Inträffade avvikelser och incidenter används som underlag för analys av informationssäkerhetsrisker</v>
      </c>
      <c r="G15" s="1">
        <f>IF(AND(Infosäkkollen!C512="x",ISNUMBER(Infosäkkollen!E516)),1,0)</f>
        <v>0</v>
      </c>
      <c r="H15" s="1">
        <v>1</v>
      </c>
      <c r="I15" s="1">
        <f t="shared" si="0"/>
        <v>100</v>
      </c>
    </row>
    <row r="16" spans="1:16" ht="72.900000000000006">
      <c r="B16" s="1">
        <v>8</v>
      </c>
      <c r="C16" s="1">
        <f>Infosäkkollen!B534</f>
        <v>38</v>
      </c>
      <c r="D16" s="1">
        <f>Infosäkkollen!A534</f>
        <v>3</v>
      </c>
      <c r="E16" s="1" t="s">
        <v>1263</v>
      </c>
      <c r="F16" s="1" t="str">
        <f>CONCATENATE(Infosäkkollen!C539," &amp; ",Infosäkkollen!D539)</f>
        <v>Eventuellt behov av kontinuitetshantering för att skydda sin information vid kris eller höjd beredskap, samt vid behov säkerställt att påkallad förmåga finns &amp; Eventuellt behov av tillgång till alternativ ledningsplats samt vid behov säkerställt sådan tillgång</v>
      </c>
      <c r="G16" s="1">
        <f>IF(AND(Infosäkkollen!C540="x",ISNUMBER(Infosäkkollen!E544)),1,0)+IF(AND(Infosäkkollen!D540="x",ISNUMBER(Infosäkkollen!E544)),1,0)</f>
        <v>0</v>
      </c>
      <c r="H16" s="1">
        <v>2</v>
      </c>
      <c r="I16" s="1">
        <f t="shared" si="0"/>
        <v>200</v>
      </c>
    </row>
    <row r="17" spans="2:14" ht="14.9" customHeight="1">
      <c r="F17" s="2" t="s">
        <v>1239</v>
      </c>
      <c r="G17" s="3">
        <f>SUM(G10:G16)</f>
        <v>0</v>
      </c>
      <c r="H17" s="3">
        <f>SUM(H10:H16)</f>
        <v>24</v>
      </c>
      <c r="I17" s="4">
        <f>G17/H17</f>
        <v>0</v>
      </c>
      <c r="K17" s="1" t="s">
        <v>1240</v>
      </c>
      <c r="L17" s="1" t="s">
        <v>1240</v>
      </c>
      <c r="M17" s="1" t="s">
        <v>1240</v>
      </c>
      <c r="N17" s="1" t="s">
        <v>1240</v>
      </c>
    </row>
    <row r="18" spans="2:14" ht="14.9" customHeight="1">
      <c r="F18" s="2" t="s">
        <v>1246</v>
      </c>
      <c r="G18" s="3">
        <f>IF(AND(G10&gt;=4,G11&gt;=4,G12&gt;=4,G13&gt;=4),
 4,
 IF(AND(G10&gt;=3,G11&gt;=3,G12&gt;=3,G13&gt;=3),
  3,
  IF(AND(G10&gt;=2,G11&gt;=2,G12&gt;=2),
   2,
   IF(AND(G10&gt;=1,G11&gt;=1),
    1,
    0))))</f>
        <v>0</v>
      </c>
      <c r="H18" s="3">
        <v>4</v>
      </c>
      <c r="K18" s="1">
        <v>1</v>
      </c>
      <c r="L18" s="1">
        <v>2</v>
      </c>
      <c r="M18" s="1">
        <v>3</v>
      </c>
      <c r="N18" s="1">
        <v>4</v>
      </c>
    </row>
    <row r="19" spans="2:14" ht="15">
      <c r="F19" s="2" t="s">
        <v>1251</v>
      </c>
      <c r="G19" s="3">
        <f>IF(
 AND(G18=4,G17&gt;=N19),
 4,
 IF(
  AND(G18=4,G17&gt;=M19),
  3,
  IF(
   AND(G18=4,G17&gt;=L19),
   2,
   IF(
    AND(G18=4,G17&gt;=K19),
    1,
    IF(
     AND(G18=3,G17&gt;=M19),
     3,
     IF(
      AND(G18=3,G17&gt;=L19),
      2,
      IF(
       AND(G18=3,G17&gt;=K19),
       1,
       IF(
        AND(G18=2,G17&gt;=L19),
        2,
        IF(
         AND(G18=2,G17&gt;=K19),
         1,
         IF(
          AND(G18=1,G17&gt;=K19),
          1,
          0))))))))))</f>
        <v>0</v>
      </c>
      <c r="H19" s="3">
        <v>4</v>
      </c>
      <c r="K19" s="1">
        <f>IF(K18=
 1,
 ROUND(K18*COUNTIF($I10:$I16,"=5")+COUNTIF($I10:$I16,"&lt;10")/2,0),
 IF(K18=
  2,
  ROUND(K18*(COUNTIF($I10:$I16,"=5")+COUNTIF($I10:$I16,"=50"))+COUNTIF($I10:$I16,"&lt;100")/2,0),
  IF(K18=
   3,
   ROUND(K18*(COUNTIF($I10:$I16,"=5")+COUNTIF($I10:$I16,"=50")+COUNTIF($I10:$I16,"=500"))+COUNTIF($I10:$I16,"&lt;1000")/2,0),
   ROUND(K18*(COUNTIF($I10:$I16,"=5")+COUNTIF($I10:$I16,"=50")+COUNTIF($I10:$I16,"=500")+COUNTIF($I10:$I16,"=5000"))+COUNTIF($I10:$I16,"&lt;10000")/2,0))))</f>
        <v>3</v>
      </c>
      <c r="L19" s="1">
        <f>IF(L18=
 1,
 ROUND(L18*COUNTIF($I10:$I16,"=5")+COUNTIF($I10:$I16,"&lt;10")/2,0),
 IF(L18=
  2,
  ROUND(L18*(COUNTIF($I10:$I16,"=5")+COUNTIF($I10:$I16,"=50"))+COUNTIF($I10:$I16,"&lt;100")/2,0),
  IF(L18=
   3,
   ROUND(L18*(COUNTIF($I10:$I16,"=5")+COUNTIF($I10:$I16,"=50")+COUNTIF($I10:$I16,"=500"))+COUNTIF($I10:$I16,"&lt;1000")/2,0),
   ROUND(L18*(COUNTIF($I10:$I16,"=5")+COUNTIF($I10:$I16,"=50")+COUNTIF($I10:$I16,"=500")+COUNTIF($I10:$I16,"=5000"))+COUNTIF($I10:$I16,"&lt;10000")/2,0))))</f>
        <v>8</v>
      </c>
      <c r="M19" s="1">
        <f>IF(M18=
 1,
 ROUND(M18*COUNTIF($I10:$I16,"=5")+COUNTIF($I10:$I16,"&lt;10")/2,0),
 IF(M18=
  2,
  ROUND(M18*(COUNTIF($I10:$I16,"=5")+COUNTIF($I10:$I16,"=50"))+COUNTIF($I10:$I16,"&lt;100")/2,0),
  IF(M18=
   3,
   ROUND(M18*(COUNTIF($I10:$I16,"=5")+COUNTIF($I10:$I16,"=50")+COUNTIF($I10:$I16,"=500"))+COUNTIF($I10:$I16,"&lt;1000")/2,0),
   ROUND(M18*(COUNTIF($I10:$I16,"=5")+COUNTIF($I10:$I16,"=50")+COUNTIF($I10:$I16,"=500")+COUNTIF($I10:$I16,"=5000"))+COUNTIF($I10:$I16,"&lt;10000")/2,0))))</f>
        <v>16</v>
      </c>
      <c r="N19" s="1">
        <f>IF(N18=
 1,
 ROUND(N18*COUNTIF($I10:$I16,"=5")+COUNTIF($I10:$I16,"&lt;10")/2,0),
 IF(N18=
  2,
  ROUND(N18*(COUNTIF($I10:$I16,"=5")+COUNTIF($I10:$I16,"=50"))+COUNTIF($I10:$I16,"&lt;100")/2,0),
  IF(N18=
   3,
   ROUND(N18*(COUNTIF($I10:$I16,"=5")+COUNTIF($I10:$I16,"=50")+COUNTIF($I10:$I16,"=500"))+COUNTIF($I10:$I16,"&lt;1000")/2,0),
   ROUND(N18*(COUNTIF($I10:$I16,"=5")+COUNTIF($I10:$I16,"=50")+COUNTIF($I10:$I16,"=500")+COUNTIF($I10:$I16,"=5000"))+COUNTIF($I10:$I16,"&lt;10000")/2,0))))</f>
        <v>20</v>
      </c>
    </row>
    <row r="20" spans="2:14" ht="15">
      <c r="F20" s="2" t="s">
        <v>1256</v>
      </c>
      <c r="G20" s="3">
        <f>Infosäkkollen!$E$2</f>
        <v>0</v>
      </c>
      <c r="H20" s="3">
        <v>4</v>
      </c>
    </row>
    <row r="22" spans="2:14">
      <c r="B22" s="1084" t="s">
        <v>3976</v>
      </c>
      <c r="C22" s="1084"/>
      <c r="D22" s="1084"/>
      <c r="E22" s="1084"/>
      <c r="F22" s="1084"/>
      <c r="G22" s="1084"/>
      <c r="H22" s="1084"/>
    </row>
    <row r="23" spans="2:14" ht="29.15">
      <c r="B23" s="1" t="s">
        <v>24</v>
      </c>
      <c r="C23" s="1" t="s">
        <v>25</v>
      </c>
      <c r="D23" s="1" t="s">
        <v>23</v>
      </c>
      <c r="E23" s="1" t="s">
        <v>1247</v>
      </c>
      <c r="F23" s="1" t="s">
        <v>1162</v>
      </c>
      <c r="G23" s="1" t="s">
        <v>3975</v>
      </c>
      <c r="H23" s="1" t="s">
        <v>1244</v>
      </c>
      <c r="I23" s="1" t="s">
        <v>1230</v>
      </c>
    </row>
    <row r="24" spans="2:14" ht="29.15">
      <c r="B24" s="1">
        <v>1</v>
      </c>
      <c r="C24" s="1">
        <f>Infosäkkollen!B17</f>
        <v>1</v>
      </c>
      <c r="D24" s="1">
        <f>Infosäkkollen!A17</f>
        <v>1</v>
      </c>
      <c r="E24" s="1" t="s">
        <v>25</v>
      </c>
      <c r="F24" s="1" t="str">
        <f>Infosäkkollen!C17</f>
        <v>Har ledningen styrt organisationens informationssäkerhetsarbete de senaste två åren?</v>
      </c>
      <c r="G24" s="1">
        <f>IF(ISNUMBER(Infosäkkollen!E27),Infosäkkollen!E27,0)</f>
        <v>0</v>
      </c>
      <c r="H24" s="1">
        <v>5</v>
      </c>
      <c r="I24" s="1">
        <f t="shared" ref="I24:I33" si="1">H24*10^(D24-1)</f>
        <v>5</v>
      </c>
    </row>
    <row r="25" spans="2:14" ht="43.75">
      <c r="B25" s="1">
        <v>2</v>
      </c>
      <c r="C25" s="1">
        <f>Infosäkkollen!B214</f>
        <v>14</v>
      </c>
      <c r="D25" s="1">
        <f>Infosäkkollen!A214</f>
        <v>1</v>
      </c>
      <c r="E25" s="1" t="s">
        <v>1263</v>
      </c>
      <c r="F25" s="1" t="str">
        <f>Infosäkkollen!D217</f>
        <v>Resultat av genomförda utvärderingar av om medarbetarna tillämpar interna regler, arbetssätt och stöd för informationssäkerhetsarbete på avsett sätt</v>
      </c>
      <c r="G25" s="1">
        <f>IF(AND(Infosäkkollen!D218="x",ISNUMBER(Infosäkkollen!E224)),1,0)</f>
        <v>0</v>
      </c>
      <c r="H25" s="1">
        <v>1</v>
      </c>
      <c r="I25" s="1">
        <f t="shared" si="1"/>
        <v>1</v>
      </c>
    </row>
    <row r="26" spans="2:14" ht="43.75">
      <c r="B26" s="1">
        <v>3</v>
      </c>
      <c r="C26" s="1">
        <f>Infosäkkollen!B228</f>
        <v>15</v>
      </c>
      <c r="D26" s="1">
        <f>Infosäkkollen!A228</f>
        <v>1</v>
      </c>
      <c r="E26" s="1" t="s">
        <v>25</v>
      </c>
      <c r="F26" s="1" t="str">
        <f>Infosäkkollen!C228</f>
        <v>Har organisationens ledning informerat sig om status på organisationens systematiska informationssäkerhetsarbete de senaste två åren?</v>
      </c>
      <c r="G26" s="1">
        <f>IF(ISNUMBER(Infosäkkollen!E238),Infosäkkollen!E238,0)</f>
        <v>0</v>
      </c>
      <c r="H26" s="1">
        <v>5</v>
      </c>
      <c r="I26" s="1">
        <f t="shared" si="1"/>
        <v>5</v>
      </c>
    </row>
    <row r="27" spans="2:14" ht="58.3">
      <c r="B27" s="1">
        <v>4</v>
      </c>
      <c r="C27" s="1">
        <f>Infosäkkollen!B258</f>
        <v>17</v>
      </c>
      <c r="D27" s="1">
        <f>Infosäkkollen!A258</f>
        <v>2</v>
      </c>
      <c r="E27" s="1" t="s">
        <v>25</v>
      </c>
      <c r="F27" s="1" t="str">
        <f>Infosäkkollen!C258</f>
        <v>Har organisationen, de senaste två åren, undersökt i vilken utsträckning medarbetarna efter genomförd utbildning i informationssäkerhet vet hur de ska arbeta på ett informationssäkert sätt?</v>
      </c>
      <c r="G27" s="1">
        <f>IF(ISNUMBER(Infosäkkollen!E266),Infosäkkollen!E266,0)</f>
        <v>0</v>
      </c>
      <c r="H27" s="1">
        <v>5</v>
      </c>
      <c r="I27" s="1">
        <f t="shared" si="1"/>
        <v>50</v>
      </c>
    </row>
    <row r="28" spans="2:14" ht="43.75">
      <c r="B28" s="1">
        <v>5</v>
      </c>
      <c r="C28" s="1">
        <f>Infosäkkollen!B270</f>
        <v>18</v>
      </c>
      <c r="D28" s="1">
        <f>Infosäkkollen!A270</f>
        <v>2</v>
      </c>
      <c r="E28" s="1" t="s">
        <v>25</v>
      </c>
      <c r="F28" s="1" t="str">
        <f>Infosäkkollen!C270</f>
        <v>De senaste två åren, har organisationen undersökt om medarbetarna använder sina kunskaper i sitt arbete efter genomförd utbildning i informationssäkerhet?</v>
      </c>
      <c r="G28" s="1">
        <f>IF(ISNUMBER(Infosäkkollen!E278),Infosäkkollen!E278,0)</f>
        <v>0</v>
      </c>
      <c r="H28" s="1">
        <v>5</v>
      </c>
      <c r="I28" s="1">
        <f t="shared" si="1"/>
        <v>50</v>
      </c>
    </row>
    <row r="29" spans="2:14" ht="43.75">
      <c r="B29" s="1">
        <v>6</v>
      </c>
      <c r="C29" s="1">
        <f>Infosäkkollen!B408</f>
        <v>29</v>
      </c>
      <c r="D29" s="1">
        <f>Infosäkkollen!A408</f>
        <v>3</v>
      </c>
      <c r="E29" s="1" t="s">
        <v>1263</v>
      </c>
      <c r="F29" s="1" t="str">
        <f>Infosäkkollen!D413</f>
        <v>Analys av inträffade incidenter, deras grundorsaker och hantering, samt erfarenhetsåterföring till förebyggande arbete</v>
      </c>
      <c r="G29" s="1">
        <f>IF(AND(Infosäkkollen!D414="x",ISNUMBER(Infosäkkollen!E418)),1,0)</f>
        <v>0</v>
      </c>
      <c r="H29" s="1">
        <v>1</v>
      </c>
      <c r="I29" s="1">
        <f t="shared" si="1"/>
        <v>100</v>
      </c>
    </row>
    <row r="30" spans="2:14" ht="43.75">
      <c r="B30" s="1">
        <v>7</v>
      </c>
      <c r="C30" s="1">
        <f>Infosäkkollen!B422</f>
        <v>30</v>
      </c>
      <c r="D30" s="1">
        <f>Infosäkkollen!A422</f>
        <v>3</v>
      </c>
      <c r="E30" s="1" t="s">
        <v>25</v>
      </c>
      <c r="F30" s="1" t="str">
        <f>Infosäkkollen!C422</f>
        <v>De senaste två åren, har organisationen i sin undersökning av medarbetarnas kunskaper undersökt kunskaperna inom följande grundläggande områden?</v>
      </c>
      <c r="G30" s="1">
        <f>IF(ISNUMBER(Infosäkkollen!E432),Infosäkkollen!E432,0)</f>
        <v>0</v>
      </c>
      <c r="H30" s="1">
        <v>5</v>
      </c>
      <c r="I30" s="1">
        <f t="shared" si="1"/>
        <v>500</v>
      </c>
    </row>
    <row r="31" spans="2:14" ht="43.75">
      <c r="B31" s="1">
        <v>8</v>
      </c>
      <c r="C31" s="1">
        <f>Infosäkkollen!B436</f>
        <v>31</v>
      </c>
      <c r="D31" s="1">
        <f>Infosäkkollen!A436</f>
        <v>3</v>
      </c>
      <c r="E31" s="1" t="s">
        <v>25</v>
      </c>
      <c r="F31" s="1" t="str">
        <f>Infosäkkollen!C436</f>
        <v>De senaste två åren, har organisationens utbildning i informationssäkerhet varit utformad utifrån följande centrala aspekter?</v>
      </c>
      <c r="G31" s="1">
        <f>IF(ISNUMBER(Infosäkkollen!E446),Infosäkkollen!E446,0)</f>
        <v>0</v>
      </c>
      <c r="H31" s="1">
        <v>5</v>
      </c>
      <c r="I31" s="1">
        <f t="shared" si="1"/>
        <v>500</v>
      </c>
    </row>
    <row r="32" spans="2:14" ht="58.3">
      <c r="B32" s="1">
        <v>9</v>
      </c>
      <c r="C32" s="1">
        <f>Infosäkkollen!B552</f>
        <v>39</v>
      </c>
      <c r="D32" s="1">
        <f>Infosäkkollen!A552</f>
        <v>4</v>
      </c>
      <c r="E32" s="1" t="s">
        <v>25</v>
      </c>
      <c r="F32" s="1" t="str">
        <f>Infosäkkollen!C552</f>
        <v>De senaste två åren, har organisationen undersökt vilka hinder respektive framgångsfaktorer som påverkar medarbetarnas möjligheter att arbeta på ett informationssäkert sätt?</v>
      </c>
      <c r="G32" s="1">
        <f>IF(ISNUMBER(Infosäkkollen!E560),Infosäkkollen!E560,0)</f>
        <v>0</v>
      </c>
      <c r="H32" s="1">
        <v>5</v>
      </c>
      <c r="I32" s="1">
        <f t="shared" si="1"/>
        <v>5000</v>
      </c>
    </row>
    <row r="33" spans="2:14" ht="43.75">
      <c r="B33" s="1">
        <v>10</v>
      </c>
      <c r="C33" s="1">
        <f>Infosäkkollen!B566</f>
        <v>40</v>
      </c>
      <c r="D33" s="1">
        <f>Infosäkkollen!A566</f>
        <v>4</v>
      </c>
      <c r="E33" s="1" t="s">
        <v>25</v>
      </c>
      <c r="F33" s="1" t="str">
        <f>Infosäkkollen!C566</f>
        <v>De senaste två åren, har organisationens ledning arbetat för att säkerställa ständiga förbättringar i det systematiska informationssäkerhetsarbetet?</v>
      </c>
      <c r="G33" s="1">
        <f>IF(ISNUMBER(Infosäkkollen!E576),Infosäkkollen!E576,0)</f>
        <v>0</v>
      </c>
      <c r="H33" s="1">
        <v>5</v>
      </c>
      <c r="I33" s="1">
        <f t="shared" si="1"/>
        <v>5000</v>
      </c>
    </row>
    <row r="34" spans="2:14" ht="15">
      <c r="F34" s="2" t="s">
        <v>1239</v>
      </c>
      <c r="G34" s="3">
        <f>SUM(G24:G33)</f>
        <v>0</v>
      </c>
      <c r="H34" s="3">
        <f>SUM(H24:H33)</f>
        <v>42</v>
      </c>
      <c r="I34" s="5">
        <f>G34/H34</f>
        <v>0</v>
      </c>
      <c r="K34" s="1" t="s">
        <v>1240</v>
      </c>
      <c r="L34" s="1" t="s">
        <v>1240</v>
      </c>
      <c r="M34" s="1" t="s">
        <v>1240</v>
      </c>
      <c r="N34" s="1" t="s">
        <v>1240</v>
      </c>
    </row>
    <row r="35" spans="2:14" ht="15">
      <c r="F35" s="2" t="s">
        <v>1246</v>
      </c>
      <c r="G35" s="3">
        <f>IF(AND(G24&gt;=4,G26&gt;=4,G27&gt;=4,G28&gt;=4,G30&gt;=4,G31&gt;=4,G32&gt;=4,G33&gt;=4),
 4,
 IF(AND(G24&gt;=3,G26&gt;=3,G27&gt;=3,G28&gt;=3,G30&gt;=3,G31&gt;=3),
  3,
  IF(AND(G24&gt;=2,G26&gt;=2,G27&gt;=2),
   2,
   IF(AND(G24&gt;=1,G26&gt;=1),
    1,
    0))))</f>
        <v>0</v>
      </c>
      <c r="H35" s="3">
        <v>4</v>
      </c>
      <c r="I35" s="3"/>
      <c r="K35" s="1">
        <v>1</v>
      </c>
      <c r="L35" s="1">
        <v>2</v>
      </c>
      <c r="M35" s="1">
        <v>3</v>
      </c>
      <c r="N35" s="1">
        <v>4</v>
      </c>
    </row>
    <row r="36" spans="2:14" ht="15">
      <c r="F36" s="2" t="s">
        <v>1251</v>
      </c>
      <c r="G36" s="3">
        <f>IF(
 AND(G35=4,G34&gt;=N36),
 4,
 IF(
  AND(G35=4,G34&gt;=M36),
  3,
  IF(
   AND(G35=4,G34&gt;=L36),
   2,
   IF(
    AND(G35=4,G34&gt;=K36),
    1,
    IF(
     AND(G35=3,G34&gt;=M36),
     3,
     IF(
      AND(G35=3,G34&gt;=L36),
      2,
      IF(
       AND(G35=3,G34&gt;=K36),
       1,
       IF(
        AND(G35=2,G34&gt;=L36),
        2,
        IF(
         AND(G35=2,G34&gt;=K36),
         1,
         IF(
          AND(G35=1,G34&gt;=K36),
          1,
          0))))))))))</f>
        <v>0</v>
      </c>
      <c r="H36" s="3">
        <v>4</v>
      </c>
      <c r="I36" s="3"/>
      <c r="K36" s="1">
        <f>IF(K35=
 1,
 ROUND(K35*COUNTIF($I24:$I33,"=5")+COUNTIF($I24:$I33,"&lt;10")/2,0),
 IF(K35=
  2,
  ROUND(K35*(COUNTIF($I24:$I33,"=5")+COUNTIF($I24:$I33,"=50"))+COUNTIF($I24:$I33,"&lt;100")/2,0),
  IF(K35=
   3,
   ROUND(K35*(COUNTIF($I24:$I33,"=5")+COUNTIF($I24:$I33,"=50")+COUNTIF($I24:$I33,"=500"))+COUNTIF($I24:$I33,"&lt;1000")/2,0),
   ROUND(K35*(COUNTIF($I24:$I33,"=5")+COUNTIF($I24:$I33,"=50")+COUNTIF($I24:$I33,"=500")+COUNTIF($I24:$I33,"=5000"))+COUNTIF($I24:$I33,"&lt;10000")/2,0))))</f>
        <v>4</v>
      </c>
      <c r="L36" s="1">
        <f t="shared" ref="L36:N36" si="2">IF(L35=
 1,
 ROUND(L35*COUNTIF($I24:$I33,"=5")+COUNTIF($I24:$I33,"&lt;10")/2,0),
 IF(L35=
  2,
  ROUND(L35*(COUNTIF($I24:$I33,"=5")+COUNTIF($I24:$I33,"=50"))+COUNTIF($I24:$I33,"&lt;100")/2,0),
  IF(L35=
   3,
   ROUND(L35*(COUNTIF($I24:$I33,"=5")+COUNTIF($I24:$I33,"=50")+COUNTIF($I24:$I33,"=500"))+COUNTIF($I24:$I33,"&lt;1000")/2,0),
   ROUND(L35*(COUNTIF($I24:$I33,"=5")+COUNTIF($I24:$I33,"=50")+COUNTIF($I24:$I33,"=500")+COUNTIF($I24:$I33,"=5000"))+COUNTIF($I24:$I33,"&lt;10000")/2,0))))</f>
        <v>11</v>
      </c>
      <c r="M36" s="1">
        <f t="shared" si="2"/>
        <v>22</v>
      </c>
      <c r="N36" s="1">
        <f t="shared" si="2"/>
        <v>37</v>
      </c>
    </row>
    <row r="37" spans="2:14" ht="15">
      <c r="F37" s="2" t="s">
        <v>1256</v>
      </c>
      <c r="G37" s="3">
        <f>Infosäkkollen!$E$2</f>
        <v>0</v>
      </c>
      <c r="H37" s="3">
        <v>4</v>
      </c>
      <c r="I37" s="3"/>
    </row>
    <row r="38" spans="2:14" ht="15">
      <c r="F38" s="2"/>
      <c r="G38" s="3"/>
      <c r="H38" s="3"/>
      <c r="I38" s="3"/>
    </row>
    <row r="39" spans="2:14">
      <c r="B39" s="1084" t="s">
        <v>3977</v>
      </c>
      <c r="C39" s="1084"/>
      <c r="D39" s="1084"/>
      <c r="E39" s="1084"/>
      <c r="F39" s="1084"/>
      <c r="G39" s="1084"/>
      <c r="H39" s="1084"/>
    </row>
    <row r="40" spans="2:14" ht="29.15">
      <c r="B40" s="1" t="s">
        <v>24</v>
      </c>
      <c r="C40" s="1" t="s">
        <v>25</v>
      </c>
      <c r="D40" s="1" t="s">
        <v>23</v>
      </c>
      <c r="E40" s="1" t="s">
        <v>1247</v>
      </c>
      <c r="F40" s="1" t="s">
        <v>1162</v>
      </c>
      <c r="G40" s="1" t="s">
        <v>3975</v>
      </c>
      <c r="H40" s="1" t="s">
        <v>1244</v>
      </c>
      <c r="I40" s="1" t="s">
        <v>1230</v>
      </c>
    </row>
    <row r="41" spans="2:14" ht="29.15">
      <c r="B41" s="1">
        <v>1</v>
      </c>
      <c r="C41" s="1">
        <f>Infosäkkollen!B85</f>
        <v>6</v>
      </c>
      <c r="D41" s="1">
        <f>Infosäkkollen!A85</f>
        <v>1</v>
      </c>
      <c r="E41" s="1" t="s">
        <v>1263</v>
      </c>
      <c r="F41" s="1" t="str">
        <f>Infosäkkollen!C88</f>
        <v xml:space="preserve">Informationsklassning samt analys och hantering av informationssäkerhetsrisker </v>
      </c>
      <c r="G41" s="1">
        <f>IF(AND(Infosäkkollen!C89="x",ISNUMBER(Infosäkkollen!E97)),1,0)</f>
        <v>0</v>
      </c>
      <c r="H41" s="1">
        <v>1</v>
      </c>
      <c r="I41" s="1">
        <f t="shared" ref="I41:I52" si="3">H41*10^(D41-1)</f>
        <v>1</v>
      </c>
    </row>
    <row r="42" spans="2:14" ht="43.75">
      <c r="B42" s="1">
        <v>2</v>
      </c>
      <c r="C42" s="1">
        <f>Infosäkkollen!B117</f>
        <v>8</v>
      </c>
      <c r="D42" s="1">
        <f>Infosäkkollen!A117</f>
        <v>1</v>
      </c>
      <c r="E42" s="1" t="s">
        <v>25</v>
      </c>
      <c r="F42" s="1" t="str">
        <f>Infosäkkollen!C117</f>
        <v>Har organisationen haft ett arbetssätt för analys och hantering av informationssäkerhetsrisker de senaste två åren?</v>
      </c>
      <c r="G42" s="1">
        <f>IF(ISNUMBER(Infosäkkollen!E129),Infosäkkollen!E129,0)</f>
        <v>0</v>
      </c>
      <c r="H42" s="1">
        <v>5</v>
      </c>
      <c r="I42" s="1">
        <f t="shared" si="3"/>
        <v>5</v>
      </c>
    </row>
    <row r="43" spans="2:14" ht="29.15">
      <c r="B43" s="1">
        <v>3</v>
      </c>
      <c r="C43" s="1">
        <f>Infosäkkollen!B214</f>
        <v>14</v>
      </c>
      <c r="D43" s="1">
        <f>Infosäkkollen!A214</f>
        <v>1</v>
      </c>
      <c r="E43" s="1" t="s">
        <v>1263</v>
      </c>
      <c r="F43" s="1" t="str">
        <f>Infosäkkollen!C219</f>
        <v xml:space="preserve">Resultat av genomförda informationsklassningar och analyser av informationssäkerhetsrisker </v>
      </c>
      <c r="G43" s="1">
        <f>IF(AND(Infosäkkollen!C220="x",ISNUMBER(Infosäkkollen!E224)),1,0)</f>
        <v>0</v>
      </c>
      <c r="H43" s="1">
        <v>1</v>
      </c>
      <c r="I43" s="1">
        <f t="shared" si="3"/>
        <v>1</v>
      </c>
    </row>
    <row r="44" spans="2:14" ht="29.15">
      <c r="B44" s="1">
        <v>4</v>
      </c>
      <c r="C44" s="1">
        <f>Infosäkkollen!B228</f>
        <v>15</v>
      </c>
      <c r="D44" s="1">
        <f>Infosäkkollen!A228</f>
        <v>1</v>
      </c>
      <c r="E44" s="1" t="s">
        <v>1263</v>
      </c>
      <c r="F44" s="1" t="str">
        <f>Infosäkkollen!C233</f>
        <v>Eventuella allvarligare risker i organisationens informationsbehandling som inte har åtgärdats</v>
      </c>
      <c r="G44" s="1">
        <f>IF(AND(Infosäkkollen!C234="x",ISNUMBER(Infosäkkollen!E238)),1,0)</f>
        <v>0</v>
      </c>
      <c r="H44" s="1">
        <v>1</v>
      </c>
      <c r="I44" s="1">
        <f t="shared" si="3"/>
        <v>1</v>
      </c>
    </row>
    <row r="45" spans="2:14" ht="43.75">
      <c r="B45" s="1">
        <v>5</v>
      </c>
      <c r="C45" s="1">
        <f>Infosäkkollen!B307</f>
        <v>21</v>
      </c>
      <c r="D45" s="1">
        <f>Infosäkkollen!A307</f>
        <v>2</v>
      </c>
      <c r="E45" s="1" t="s">
        <v>25</v>
      </c>
      <c r="F45" s="1" t="str">
        <f>Infosäkkollen!C307</f>
        <v>De senaste två åren, har organisationen analyserat sina informationssäkerhetsrisker enligt sitt arbetssätt för analys och hantering av informationssäkerhetsrisker?</v>
      </c>
      <c r="G45" s="1">
        <f>IF(ISNUMBER(Infosäkkollen!E315),Infosäkkollen!E315,0)</f>
        <v>0</v>
      </c>
      <c r="H45" s="1">
        <v>5</v>
      </c>
      <c r="I45" s="1">
        <f t="shared" si="3"/>
        <v>50</v>
      </c>
    </row>
    <row r="46" spans="2:14" ht="58.3">
      <c r="B46" s="1">
        <v>6</v>
      </c>
      <c r="C46" s="1">
        <f>Infosäkkollen!B319</f>
        <v>22</v>
      </c>
      <c r="D46" s="1">
        <f>Infosäkkollen!A319</f>
        <v>2</v>
      </c>
      <c r="E46" s="1" t="s">
        <v>25</v>
      </c>
      <c r="F46" s="1" t="str">
        <f>Infosäkkollen!C319</f>
        <v>De senaste två åren, har organisationen tittat på och använt resultat från sin omvärldsbevakning vid informationsklassningar och analyser av informationssäkerhetsrisker?</v>
      </c>
      <c r="G46" s="1">
        <f>IF(ISNUMBER(Infosäkkollen!E327),Infosäkkollen!E327,0)</f>
        <v>0</v>
      </c>
      <c r="H46" s="1">
        <v>5</v>
      </c>
      <c r="I46" s="1">
        <f t="shared" si="3"/>
        <v>50</v>
      </c>
    </row>
    <row r="47" spans="2:14" ht="43.75">
      <c r="B47" s="1">
        <v>7</v>
      </c>
      <c r="C47" s="1">
        <f>Infosäkkollen!B331</f>
        <v>23</v>
      </c>
      <c r="D47" s="1">
        <f>Infosäkkollen!A331</f>
        <v>2</v>
      </c>
      <c r="E47" s="1" t="s">
        <v>25</v>
      </c>
      <c r="F47" s="1" t="str">
        <f>Infosäkkollen!C331</f>
        <v>De senaste två åren, har organisationen fattat beslut om att införa – eller att inte införa – säkerhetsåtgärder utifrån genomförd analys av informationssäkerhetsrisker?</v>
      </c>
      <c r="G47" s="1">
        <f>IF(ISNUMBER(Infosäkkollen!E339),Infosäkkollen!E339,0)</f>
        <v>0</v>
      </c>
      <c r="H47" s="1">
        <v>5</v>
      </c>
      <c r="I47" s="1">
        <f t="shared" si="3"/>
        <v>50</v>
      </c>
    </row>
    <row r="48" spans="2:14" ht="43.75">
      <c r="B48" s="1">
        <v>8</v>
      </c>
      <c r="C48" s="1">
        <f>Infosäkkollen!B464</f>
        <v>33</v>
      </c>
      <c r="D48" s="1">
        <f>Infosäkkollen!A464</f>
        <v>3</v>
      </c>
      <c r="E48" s="1" t="s">
        <v>25</v>
      </c>
      <c r="F48" s="1" t="str">
        <f>Infosäkkollen!C464</f>
        <v>De senaste två åren, har organisationens arbetssätt för analys och hantering av informationssäkerhetsrisker omfattat följande centrala delar?</v>
      </c>
      <c r="G48" s="1">
        <f>IF(ISNUMBER(Infosäkkollen!E474),Infosäkkollen!E474,0)</f>
        <v>0</v>
      </c>
      <c r="H48" s="1">
        <v>5</v>
      </c>
      <c r="I48" s="1">
        <f t="shared" si="3"/>
        <v>500</v>
      </c>
    </row>
    <row r="49" spans="2:14" ht="58.3">
      <c r="B49" s="1">
        <v>9</v>
      </c>
      <c r="C49" s="1">
        <f>Infosäkkollen!B478</f>
        <v>34</v>
      </c>
      <c r="D49" s="1">
        <f>Infosäkkollen!A478</f>
        <v>3</v>
      </c>
      <c r="E49" s="1" t="s">
        <v>25</v>
      </c>
      <c r="F49" s="1" t="str">
        <f>Infosäkkollen!C478</f>
        <v xml:space="preserve">De senaste två åren, har organisationens arbetssätt för analys och hantering av informationssäkerhetsrisker omfattat bedömning av följande centrala typer av skadeverkan och grad av skadeverkan? </v>
      </c>
      <c r="G49" s="1">
        <f>IF(ISNUMBER(Infosäkkollen!E488),Infosäkkollen!E488,0)</f>
        <v>0</v>
      </c>
      <c r="H49" s="1">
        <v>5</v>
      </c>
      <c r="I49" s="1">
        <f t="shared" si="3"/>
        <v>500</v>
      </c>
    </row>
    <row r="50" spans="2:14" ht="58.3">
      <c r="B50" s="1">
        <v>10</v>
      </c>
      <c r="C50" s="1">
        <f>Infosäkkollen!B492</f>
        <v>35</v>
      </c>
      <c r="D50" s="1">
        <f>Infosäkkollen!A492</f>
        <v>3</v>
      </c>
      <c r="E50" s="1" t="s">
        <v>25</v>
      </c>
      <c r="F50" s="1" t="str">
        <f>Infosäkkollen!C492</f>
        <v>De senaste två åren, har organisationens arbetssätt för analys och hantering av informationssäkerhetsrisker omfattat följande centrala typer av sannolikhetsbedömning?</v>
      </c>
      <c r="G50" s="1">
        <f>IF(ISNUMBER(Infosäkkollen!E502),Infosäkkollen!E502,0)</f>
        <v>0</v>
      </c>
      <c r="H50" s="1">
        <v>5</v>
      </c>
      <c r="I50" s="1">
        <f t="shared" si="3"/>
        <v>500</v>
      </c>
    </row>
    <row r="51" spans="2:14" ht="43.75">
      <c r="B51" s="1">
        <v>11</v>
      </c>
      <c r="C51" s="1">
        <f>Infosäkkollen!B506</f>
        <v>36</v>
      </c>
      <c r="D51" s="1">
        <f>Infosäkkollen!A506</f>
        <v>3</v>
      </c>
      <c r="E51" s="1" t="s">
        <v>25</v>
      </c>
      <c r="F51" s="1" t="str">
        <f>Infosäkkollen!C506</f>
        <v>De två senaste åren, har organisationens arbetssätt för analys och hantering av informationssäkerhetsrisker omfattat riskhantering med följande centrala delar?</v>
      </c>
      <c r="G51" s="1">
        <f>IF(ISNUMBER(Infosäkkollen!E516),Infosäkkollen!E516,0)</f>
        <v>0</v>
      </c>
      <c r="H51" s="1">
        <v>5</v>
      </c>
      <c r="I51" s="1">
        <f t="shared" si="3"/>
        <v>500</v>
      </c>
    </row>
    <row r="52" spans="2:14" ht="160.30000000000001">
      <c r="B52" s="1">
        <v>12</v>
      </c>
      <c r="C52" s="1">
        <f>Infosäkkollen!B520</f>
        <v>37</v>
      </c>
      <c r="D52" s="1">
        <f>Infosäkkollen!A534</f>
        <v>3</v>
      </c>
      <c r="E52" s="1" t="s">
        <v>1263</v>
      </c>
      <c r="F52" s="1" t="str">
        <f>CONCATENATE(Infosäkkollen!C523," &amp; ",Infosäkkollen!D523," &amp; ",Infosäkkollen!E523," &amp; ",Infosäkkollen!C525)</f>
        <v xml:space="preserve">Klassa information och analysera informationssäkerhetsrisker för det som ska utkontrakteras/anskaffas  &amp; Bedöma behovet av åtgärder med anledning av informationsklassningens och riskanalysens resultat, samt att identifiera säkerhetsåtgärder &amp; Införa de säkerhetsåtgärder som organisationen har beslutat om utifrån informationsklassningens och riskanalysens resultat och som kan utföras av organisationen själv &amp; Ställa krav på den kontrakterade parten utifrån informationsklassningens och riskanalysens resultat </v>
      </c>
      <c r="G52" s="1">
        <f>IF(AND(Infosäkkollen!C524="x",ISNUMBER(Infosäkkollen!E530)),1,0)+IF(AND(Infosäkkollen!D524="x",ISNUMBER(Infosäkkollen!E530)),1,0)+IF(AND(Infosäkkollen!E524="x",ISNUMBER(Infosäkkollen!E530)),1,0)+IF(AND(Infosäkkollen!C526="x",ISNUMBER(Infosäkkollen!E530)),1,0)</f>
        <v>0</v>
      </c>
      <c r="H52" s="1">
        <v>4</v>
      </c>
      <c r="I52" s="1">
        <f t="shared" si="3"/>
        <v>400</v>
      </c>
    </row>
    <row r="53" spans="2:14" ht="15">
      <c r="F53" s="2" t="s">
        <v>1239</v>
      </c>
      <c r="G53" s="3">
        <f>SUM(G41:G52)</f>
        <v>0</v>
      </c>
      <c r="H53" s="3">
        <f>SUM(H41:H52)</f>
        <v>47</v>
      </c>
      <c r="I53" s="5">
        <f>G53/H53</f>
        <v>0</v>
      </c>
      <c r="K53" s="1" t="s">
        <v>1240</v>
      </c>
      <c r="L53" s="1" t="s">
        <v>1240</v>
      </c>
      <c r="M53" s="1" t="s">
        <v>1240</v>
      </c>
      <c r="N53" s="1" t="s">
        <v>1240</v>
      </c>
    </row>
    <row r="54" spans="2:14" ht="15">
      <c r="F54" s="2" t="s">
        <v>1246</v>
      </c>
      <c r="G54" s="3">
        <f>IF(AND(G42&gt;=4,G45&gt;=4,G46&gt;=4,G47&gt;=4,G48&gt;=4,G49&gt;=4,G50&gt;=4,G51&gt;=4),
 4,
 IF(AND(G42&gt;=3,G45&gt;=3,G46&gt;=3,G47&gt;=3,G48&gt;=3,G49&gt;=3,G50&gt;=3,G51&gt;=3),
  3,
  IF(AND(G42&gt;=2,G45&gt;=2,G46&gt;=2,G47&gt;=2),
   2,
   IF(AND(G42&gt;=1),
    1,
    0))))</f>
        <v>0</v>
      </c>
      <c r="H54" s="3">
        <v>4</v>
      </c>
      <c r="K54" s="1">
        <v>1</v>
      </c>
      <c r="L54" s="1">
        <v>2</v>
      </c>
      <c r="M54" s="1">
        <v>3</v>
      </c>
      <c r="N54" s="1">
        <v>4</v>
      </c>
    </row>
    <row r="55" spans="2:14" ht="15">
      <c r="F55" s="2" t="s">
        <v>1251</v>
      </c>
      <c r="G55" s="3">
        <f>IF(
 AND(G54=4,G53&gt;=N55),
 4,
 IF(
  AND(G54=4,G53&gt;=M55),
  3,
  IF(
   AND(G54=4,G53&gt;=L55),
   2,
   IF(
    AND(G54=4,G53&gt;=K55),
    1,
    IF(
     AND(G54=3,G53&gt;=M55),
     3,
     IF(
      AND(G54=3,G53&gt;=L55),
      2,
      IF(
       AND(G54=3,G53&gt;=K55),
       1,
       IF(
        AND(G54=2,G53&gt;=L55),
        2,
        IF(
         AND(G54=2,G53&gt;=K55),
         1,
         IF(
          AND(G54=1,G53&gt;=K55),
          1,
          0))))))))))</f>
        <v>0</v>
      </c>
      <c r="H55" s="3">
        <v>4</v>
      </c>
      <c r="K55" s="1">
        <f>IF(K54=
 1,
 ROUND(K54*COUNTIF($I41:$I52,"=5")+COUNTIF($I41:$I52,"&lt;10")/2,0),
 IF(K54=
  2,
  ROUND(K54*(COUNTIF($I41:$I52,"=5")+COUNTIF($I41:$I52,"=50"))+COUNTIF($I41:$I52,"&lt;100")/2,0),
  IF(K54=
   3,
   ROUND(K54*(COUNTIF($I41:$I52,"=5")+COUNTIF($I41:$I52,"=50")+COUNTIF($I41:$I52,"=500"))+COUNTIF($I41:$I52,"&lt;1000")/2,0),
   ROUND(K54*(COUNTIF($I41:$I52,"=5")+COUNTIF($I41:$I52,"=50")+COUNTIF($I41:$I52,"=500")+COUNTIF($I41:$I52,"=5000"))+COUNTIF($I41:$I52,"&lt;10000")/2,0))))</f>
        <v>3</v>
      </c>
      <c r="L55" s="1">
        <f t="shared" ref="L55:N55" si="4">IF(L54=
 1,
 ROUND(L54*COUNTIF($I41:$I52,"=5")+COUNTIF($I41:$I52,"&lt;10")/2,0),
 IF(L54=
  2,
  ROUND(L54*(COUNTIF($I41:$I52,"=5")+COUNTIF($I41:$I52,"=50"))+COUNTIF($I41:$I52,"&lt;100")/2,0),
  IF(L54=
   3,
   ROUND(L54*(COUNTIF($I41:$I52,"=5")+COUNTIF($I41:$I52,"=50")+COUNTIF($I41:$I52,"=500"))+COUNTIF($I41:$I52,"&lt;1000")/2,0),
   ROUND(L54*(COUNTIF($I41:$I52,"=5")+COUNTIF($I41:$I52,"=50")+COUNTIF($I41:$I52,"=500")+COUNTIF($I41:$I52,"=5000"))+COUNTIF($I41:$I52,"&lt;10000")/2,0))))</f>
        <v>12</v>
      </c>
      <c r="M55" s="1">
        <f t="shared" si="4"/>
        <v>30</v>
      </c>
      <c r="N55" s="1">
        <f t="shared" si="4"/>
        <v>38</v>
      </c>
    </row>
    <row r="56" spans="2:14" ht="15">
      <c r="F56" s="2" t="s">
        <v>1256</v>
      </c>
      <c r="G56" s="3">
        <f>Infosäkkollen!$E$2</f>
        <v>0</v>
      </c>
      <c r="H56" s="3">
        <v>4</v>
      </c>
    </row>
    <row r="58" spans="2:14">
      <c r="B58" s="1084" t="s">
        <v>3978</v>
      </c>
      <c r="C58" s="1084"/>
      <c r="D58" s="1084"/>
      <c r="E58" s="1084"/>
      <c r="F58" s="1084"/>
      <c r="G58" s="1084"/>
      <c r="H58" s="1084"/>
    </row>
    <row r="59" spans="2:14" ht="29.15">
      <c r="B59" s="1" t="s">
        <v>24</v>
      </c>
      <c r="C59" s="1" t="s">
        <v>25</v>
      </c>
      <c r="D59" s="1" t="s">
        <v>23</v>
      </c>
      <c r="E59" s="1" t="s">
        <v>1247</v>
      </c>
      <c r="F59" s="1" t="s">
        <v>1162</v>
      </c>
      <c r="G59" s="1" t="s">
        <v>3975</v>
      </c>
      <c r="H59" s="1" t="s">
        <v>1244</v>
      </c>
      <c r="I59" s="1" t="s">
        <v>1230</v>
      </c>
    </row>
    <row r="60" spans="2:14" ht="29.15">
      <c r="B60" s="1">
        <v>1</v>
      </c>
      <c r="C60" s="1">
        <f>Infosäkkollen!B85</f>
        <v>6</v>
      </c>
      <c r="D60" s="1">
        <f>Infosäkkollen!A85</f>
        <v>1</v>
      </c>
      <c r="E60" s="1" t="s">
        <v>1263</v>
      </c>
      <c r="F60" s="1" t="str">
        <f>Infosäkkollen!C88</f>
        <v xml:space="preserve">Informationsklassning samt analys och hantering av informationssäkerhetsrisker </v>
      </c>
      <c r="G60" s="1">
        <f>IF(AND(Infosäkkollen!C89="x",ISNUMBER(Infosäkkollen!E97)),1,0)</f>
        <v>0</v>
      </c>
      <c r="H60" s="1">
        <v>1</v>
      </c>
      <c r="I60" s="1">
        <f t="shared" ref="I60:I66" si="5">H60*10^(D60-1)</f>
        <v>1</v>
      </c>
    </row>
    <row r="61" spans="2:14" ht="29.15">
      <c r="B61" s="1">
        <v>2</v>
      </c>
      <c r="C61" s="1">
        <f>Infosäkkollen!B101</f>
        <v>7</v>
      </c>
      <c r="D61" s="1">
        <f>Infosäkkollen!A101</f>
        <v>1</v>
      </c>
      <c r="E61" s="1" t="s">
        <v>25</v>
      </c>
      <c r="F61" s="1" t="str">
        <f>Infosäkkollen!C101</f>
        <v>Har organisationen haft ett arbetssätt för informationsklassning de senaste två åren?</v>
      </c>
      <c r="G61" s="1">
        <f>IF(ISNUMBER(Infosäkkollen!E113),Infosäkkollen!E113,0)</f>
        <v>0</v>
      </c>
      <c r="H61" s="1">
        <v>5</v>
      </c>
      <c r="I61" s="1">
        <f t="shared" si="5"/>
        <v>5</v>
      </c>
    </row>
    <row r="62" spans="2:14" ht="29.15">
      <c r="B62" s="1">
        <v>3</v>
      </c>
      <c r="C62" s="1">
        <f>Infosäkkollen!B214</f>
        <v>14</v>
      </c>
      <c r="D62" s="1">
        <f>Infosäkkollen!A214</f>
        <v>1</v>
      </c>
      <c r="E62" s="1" t="s">
        <v>1263</v>
      </c>
      <c r="F62" s="1" t="str">
        <f>Infosäkkollen!C219</f>
        <v xml:space="preserve">Resultat av genomförda informationsklassningar och analyser av informationssäkerhetsrisker </v>
      </c>
      <c r="G62" s="1">
        <f>IF(AND(Infosäkkollen!C220="x",ISNUMBER(Infosäkkollen!E224)),1,0)</f>
        <v>0</v>
      </c>
      <c r="H62" s="1">
        <v>1</v>
      </c>
      <c r="I62" s="1">
        <f t="shared" si="5"/>
        <v>1</v>
      </c>
    </row>
    <row r="63" spans="2:14" ht="29.15">
      <c r="B63" s="1">
        <v>4</v>
      </c>
      <c r="C63" s="1">
        <f>Infosäkkollen!B295</f>
        <v>20</v>
      </c>
      <c r="D63" s="1">
        <f>Infosäkkollen!A295</f>
        <v>2</v>
      </c>
      <c r="E63" s="1" t="s">
        <v>25</v>
      </c>
      <c r="F63" s="1" t="str">
        <f>Infosäkkollen!C295</f>
        <v>Har organisationen, de senaste två åren, klassat sin information enligt sitt arbetssätt för informationsklassning?</v>
      </c>
      <c r="G63" s="1">
        <f>IF(ISNUMBER(Infosäkkollen!E303),Infosäkkollen!E303,0)</f>
        <v>0</v>
      </c>
      <c r="H63" s="1">
        <v>5</v>
      </c>
      <c r="I63" s="1">
        <f t="shared" si="5"/>
        <v>50</v>
      </c>
    </row>
    <row r="64" spans="2:14" ht="58.3">
      <c r="B64" s="1">
        <v>5</v>
      </c>
      <c r="C64" s="1">
        <f>Infosäkkollen!B319</f>
        <v>22</v>
      </c>
      <c r="D64" s="1">
        <f>Infosäkkollen!A319</f>
        <v>2</v>
      </c>
      <c r="E64" s="1" t="s">
        <v>25</v>
      </c>
      <c r="F64" s="1" t="str">
        <f>Infosäkkollen!C319</f>
        <v>De senaste två åren, har organisationen tittat på och använt resultat från sin omvärldsbevakning vid informationsklassningar och analyser av informationssäkerhetsrisker?</v>
      </c>
      <c r="G64" s="1">
        <f>IF(ISNUMBER(Infosäkkollen!E327),Infosäkkollen!E327,0)</f>
        <v>0</v>
      </c>
      <c r="H64" s="1">
        <v>5</v>
      </c>
      <c r="I64" s="1">
        <f t="shared" si="5"/>
        <v>50</v>
      </c>
    </row>
    <row r="65" spans="2:14" ht="29.15">
      <c r="B65" s="1">
        <v>6</v>
      </c>
      <c r="C65" s="1">
        <f>Infosäkkollen!B450</f>
        <v>32</v>
      </c>
      <c r="D65" s="1">
        <f>Infosäkkollen!A450</f>
        <v>3</v>
      </c>
      <c r="E65" s="1" t="s">
        <v>25</v>
      </c>
      <c r="F65" s="1" t="str">
        <f>Infosäkkollen!C450</f>
        <v>De senaste två åren, har organisationens arbetssätt för informationsklassning omfattat följande centrala delar?</v>
      </c>
      <c r="G65" s="1">
        <f>IF(ISNUMBER(Infosäkkollen!E460),Infosäkkollen!E460,0)</f>
        <v>0</v>
      </c>
      <c r="H65" s="1">
        <v>5</v>
      </c>
      <c r="I65" s="1">
        <f t="shared" si="5"/>
        <v>500</v>
      </c>
    </row>
    <row r="66" spans="2:14" ht="160.30000000000001">
      <c r="B66" s="1">
        <v>7</v>
      </c>
      <c r="C66" s="1">
        <f>Infosäkkollen!B520</f>
        <v>37</v>
      </c>
      <c r="D66" s="1">
        <f>Infosäkkollen!A520</f>
        <v>3</v>
      </c>
      <c r="E66" s="1" t="s">
        <v>1263</v>
      </c>
      <c r="F66" s="1" t="str">
        <f>CONCATENATE(Infosäkkollen!C523," &amp; ",Infosäkkollen!D523," &amp; ",Infosäkkollen!E523," &amp; ",Infosäkkollen!C525)</f>
        <v xml:space="preserve">Klassa information och analysera informationssäkerhetsrisker för det som ska utkontrakteras/anskaffas  &amp; Bedöma behovet av åtgärder med anledning av informationsklassningens och riskanalysens resultat, samt att identifiera säkerhetsåtgärder &amp; Införa de säkerhetsåtgärder som organisationen har beslutat om utifrån informationsklassningens och riskanalysens resultat och som kan utföras av organisationen själv &amp; Ställa krav på den kontrakterade parten utifrån informationsklassningens och riskanalysens resultat </v>
      </c>
      <c r="G66" s="1">
        <f>IF(AND(Infosäkkollen!C524="x",ISNUMBER(Infosäkkollen!E530)),1,0)+IF(AND(Infosäkkollen!D524="x",ISNUMBER(Infosäkkollen!E530)),1,0)+IF(AND(Infosäkkollen!E524="x",ISNUMBER(Infosäkkollen!E530)),1,0)+IF(AND(Infosäkkollen!C526="x",ISNUMBER(Infosäkkollen!E530)),1,0)</f>
        <v>0</v>
      </c>
      <c r="H66" s="1">
        <v>4</v>
      </c>
      <c r="I66" s="1">
        <f t="shared" si="5"/>
        <v>400</v>
      </c>
    </row>
    <row r="67" spans="2:14" ht="15">
      <c r="F67" s="2" t="s">
        <v>1239</v>
      </c>
      <c r="G67" s="3">
        <f>SUM(G60:G66)</f>
        <v>0</v>
      </c>
      <c r="H67" s="3">
        <f>SUM(H60:H66)</f>
        <v>26</v>
      </c>
      <c r="I67" s="5">
        <f>G67/H67</f>
        <v>0</v>
      </c>
      <c r="K67" s="1" t="s">
        <v>1240</v>
      </c>
      <c r="L67" s="1" t="s">
        <v>1240</v>
      </c>
      <c r="M67" s="1" t="s">
        <v>1240</v>
      </c>
      <c r="N67" s="1" t="s">
        <v>1240</v>
      </c>
    </row>
    <row r="68" spans="2:14" ht="15">
      <c r="F68" s="2" t="s">
        <v>1246</v>
      </c>
      <c r="G68" s="3">
        <f>IF(AND(G61&gt;=4,G63&gt;=4,G64&gt;=4,G65&gt;=4),
 4,
 IF(AND(G61&gt;=3,G63&gt;=3,G64&gt;=3,G65&gt;=3),
  3,
  IF(AND(G61&gt;=2,G63&gt;=2,G64&gt;=2),
   2,
   IF(G61&gt;=1,
    1,
    0))))</f>
        <v>0</v>
      </c>
      <c r="H68" s="3">
        <v>4</v>
      </c>
      <c r="K68" s="1">
        <v>1</v>
      </c>
      <c r="L68" s="1">
        <v>2</v>
      </c>
      <c r="M68" s="1">
        <v>3</v>
      </c>
      <c r="N68" s="1">
        <v>4</v>
      </c>
    </row>
    <row r="69" spans="2:14" ht="15">
      <c r="F69" s="2" t="s">
        <v>1251</v>
      </c>
      <c r="G69" s="3">
        <f>IF(
 AND(G68=4,G67&gt;=N69),
 4,
 IF(
  AND(G68=4,G67&gt;=M69),
  3,
  IF(
   AND(G68=4,G67&gt;=L69),
   2,
   IF(
    AND(G68=4,G67&gt;=K69),
    1,
    IF(
     AND(G68=3,G67&gt;=M69),
     3,
     IF(
      AND(G68=3,G67&gt;=L69),
      2,
      IF(
       AND(G68=3,G67&gt;=K69),
       1,
       IF(
        AND(G68=2,G67&gt;=L69),
        2,
        IF(
         AND(G68=2,G67&gt;=K69),
         1,
         IF(
          AND(G68=1,G67&gt;=K69),
          1,
          0))))))))))</f>
        <v>0</v>
      </c>
      <c r="H69" s="3">
        <v>4</v>
      </c>
      <c r="K69" s="1">
        <f>IF(K68=
 1,
 ROUND(K68*COUNTIF($I60:$I66,"=5")+COUNTIF($I60:$I66,"&lt;10")/2,0),
 IF(K68=
  2,
  ROUND(K68*(COUNTIF($I60:$I66,"=5")+COUNTIF($I60:$I66,"=50"))+COUNTIF($I60:$I66,"&lt;100")/2,0),
  IF(K68=
   3,
   ROUND(K68*(COUNTIF($I60:$I66,"=5")+COUNTIF($I60:$I66,"=50")+COUNTIF($I60:$I66,"=500"))+COUNTIF($I60:$I66,"&lt;1000")/2,0),
   ROUND(K68*(COUNTIF($I60:$I66,"=5")+COUNTIF($I60:$I66,"=50")+COUNTIF($I60:$I66,"=500")+COUNTIF($I60:$I66,"=5000"))+COUNTIF($I60:$I66,"&lt;10000")/2,0))))</f>
        <v>3</v>
      </c>
      <c r="L69" s="1">
        <f t="shared" ref="L69:N69" si="6">IF(L68=
 1,
 ROUND(L68*COUNTIF($I60:$I66,"=5")+COUNTIF($I60:$I66,"&lt;10")/2,0),
 IF(L68=
  2,
  ROUND(L68*(COUNTIF($I60:$I66,"=5")+COUNTIF($I60:$I66,"=50"))+COUNTIF($I60:$I66,"&lt;100")/2,0),
  IF(L68=
   3,
   ROUND(L68*(COUNTIF($I60:$I66,"=5")+COUNTIF($I60:$I66,"=50")+COUNTIF($I60:$I66,"=500"))+COUNTIF($I60:$I66,"&lt;1000")/2,0),
   ROUND(L68*(COUNTIF($I60:$I66,"=5")+COUNTIF($I60:$I66,"=50")+COUNTIF($I60:$I66,"=500")+COUNTIF($I60:$I66,"=5000"))+COUNTIF($I60:$I66,"&lt;10000")/2,0))))</f>
        <v>9</v>
      </c>
      <c r="M69" s="1">
        <f t="shared" si="6"/>
        <v>16</v>
      </c>
      <c r="N69" s="1">
        <f t="shared" si="6"/>
        <v>20</v>
      </c>
    </row>
    <row r="70" spans="2:14" ht="15">
      <c r="F70" s="2" t="s">
        <v>1256</v>
      </c>
      <c r="G70" s="3">
        <f>Infosäkkollen!$E$2</f>
        <v>0</v>
      </c>
      <c r="H70" s="3">
        <v>4</v>
      </c>
    </row>
    <row r="72" spans="2:14">
      <c r="B72" s="1084" t="s">
        <v>3979</v>
      </c>
      <c r="C72" s="1084"/>
      <c r="D72" s="1084"/>
      <c r="E72" s="1084"/>
      <c r="F72" s="1084"/>
      <c r="G72" s="1084"/>
      <c r="H72" s="1084"/>
    </row>
    <row r="73" spans="2:14" ht="29.15">
      <c r="B73" s="1" t="s">
        <v>24</v>
      </c>
      <c r="C73" s="1" t="s">
        <v>25</v>
      </c>
      <c r="D73" s="1" t="s">
        <v>23</v>
      </c>
      <c r="E73" s="1" t="s">
        <v>1247</v>
      </c>
      <c r="F73" s="1" t="s">
        <v>1162</v>
      </c>
      <c r="G73" s="1" t="s">
        <v>3975</v>
      </c>
      <c r="H73" s="1" t="s">
        <v>1244</v>
      </c>
      <c r="I73" s="1" t="s">
        <v>1230</v>
      </c>
    </row>
    <row r="74" spans="2:14" ht="29.15">
      <c r="B74" s="1">
        <v>1</v>
      </c>
      <c r="C74" s="1">
        <f>Infosäkkollen!B17</f>
        <v>1</v>
      </c>
      <c r="D74" s="1">
        <f>Infosäkkollen!A17</f>
        <v>1</v>
      </c>
      <c r="E74" s="1" t="s">
        <v>25</v>
      </c>
      <c r="F74" s="1" t="str">
        <f>Infosäkkollen!C17</f>
        <v>Har ledningen styrt organisationens informationssäkerhetsarbete de senaste två åren?</v>
      </c>
      <c r="G74" s="1">
        <f>IF(ISNUMBER(Infosäkkollen!E27),Infosäkkollen!E27,0)</f>
        <v>0</v>
      </c>
      <c r="H74" s="1">
        <v>5</v>
      </c>
      <c r="I74" s="1">
        <f t="shared" ref="I74:I82" si="7">H74*10^(D74-1)</f>
        <v>5</v>
      </c>
    </row>
    <row r="75" spans="2:14" ht="29.15">
      <c r="B75" s="1">
        <v>2</v>
      </c>
      <c r="C75" s="1">
        <f>Infosäkkollen!B33</f>
        <v>2</v>
      </c>
      <c r="D75" s="1">
        <f>Infosäkkollen!A33</f>
        <v>1</v>
      </c>
      <c r="E75" s="1" t="s">
        <v>25</v>
      </c>
      <c r="F75" s="1" t="str">
        <f>Infosäkkollen!C33</f>
        <v>Har organisationen haft en informationssäkerhetspolicy de senaste två åren?</v>
      </c>
      <c r="G75" s="1">
        <f>IF(ISNUMBER(Infosäkkollen!E45),Infosäkkollen!E45,0)</f>
        <v>0</v>
      </c>
      <c r="H75" s="1">
        <v>5</v>
      </c>
      <c r="I75" s="1">
        <f t="shared" si="7"/>
        <v>5</v>
      </c>
    </row>
    <row r="76" spans="2:14" ht="43.75">
      <c r="B76" s="1">
        <v>3</v>
      </c>
      <c r="C76" s="1">
        <f>Infosäkkollen!B61</f>
        <v>4</v>
      </c>
      <c r="D76" s="1">
        <f>Infosäkkollen!A61</f>
        <v>1</v>
      </c>
      <c r="E76" s="1" t="s">
        <v>25</v>
      </c>
      <c r="F76" s="1" t="str">
        <f>Infosäkkollen!C61</f>
        <v>Har organisationens verksamheter haft utpekade informationsägare eller motsvarande för sin information de senaste två åren?</v>
      </c>
      <c r="G76" s="1">
        <f>IF(ISNUMBER(Infosäkkollen!E69),Infosäkkollen!E69,0)</f>
        <v>0</v>
      </c>
      <c r="H76" s="1">
        <v>5</v>
      </c>
      <c r="I76" s="1">
        <f t="shared" si="7"/>
        <v>5</v>
      </c>
    </row>
    <row r="77" spans="2:14" ht="29.15">
      <c r="B77" s="1">
        <v>4</v>
      </c>
      <c r="C77" s="1">
        <f>Infosäkkollen!B214</f>
        <v>14</v>
      </c>
      <c r="D77" s="1">
        <f>Infosäkkollen!A214</f>
        <v>1</v>
      </c>
      <c r="E77" s="1" t="s">
        <v>25</v>
      </c>
      <c r="F77" s="1" t="str">
        <f>Infosäkkollen!C214</f>
        <v>Har organisationen följt upp resultatet av sitt systematiska informationssäkerhetsarbete de senaste två åren?</v>
      </c>
      <c r="G77" s="1">
        <f>IF(ISNUMBER(Infosäkkollen!E224),Infosäkkollen!E224,0)</f>
        <v>0</v>
      </c>
      <c r="H77" s="1">
        <v>5</v>
      </c>
      <c r="I77" s="1">
        <f t="shared" si="7"/>
        <v>5</v>
      </c>
    </row>
    <row r="78" spans="2:14" ht="43.75">
      <c r="B78" s="1">
        <v>5</v>
      </c>
      <c r="C78" s="1">
        <f>Infosäkkollen!B228</f>
        <v>15</v>
      </c>
      <c r="D78" s="1">
        <f>Infosäkkollen!A228</f>
        <v>1</v>
      </c>
      <c r="E78" s="1" t="s">
        <v>25</v>
      </c>
      <c r="F78" s="1" t="str">
        <f>Infosäkkollen!C228</f>
        <v>Har organisationens ledning informerat sig om status på organisationens systematiska informationssäkerhetsarbete de senaste två åren?</v>
      </c>
      <c r="G78" s="1">
        <f>IF(ISNUMBER(Infosäkkollen!E238),Infosäkkollen!E238,0)</f>
        <v>0</v>
      </c>
      <c r="H78" s="1">
        <v>5</v>
      </c>
      <c r="I78" s="1">
        <f t="shared" si="7"/>
        <v>5</v>
      </c>
    </row>
    <row r="79" spans="2:14" ht="43.75">
      <c r="B79" s="1">
        <v>6</v>
      </c>
      <c r="C79" s="1">
        <f>Infosäkkollen!B331</f>
        <v>23</v>
      </c>
      <c r="D79" s="1">
        <f>Infosäkkollen!A331</f>
        <v>2</v>
      </c>
      <c r="E79" s="1" t="s">
        <v>25</v>
      </c>
      <c r="F79" s="1" t="str">
        <f>Infosäkkollen!C331</f>
        <v>De senaste två åren, har organisationen fattat beslut om att införa – eller att inte införa – säkerhetsåtgärder utifrån genomförd analys av informationssäkerhetsrisker?</v>
      </c>
      <c r="G79" s="1">
        <f>IF(ISNUMBER(Infosäkkollen!E339),Infosäkkollen!E339,0)</f>
        <v>0</v>
      </c>
      <c r="H79" s="1">
        <v>5</v>
      </c>
      <c r="I79" s="1">
        <f t="shared" si="7"/>
        <v>50</v>
      </c>
    </row>
    <row r="80" spans="2:14" ht="43.75">
      <c r="B80" s="1">
        <v>7</v>
      </c>
      <c r="C80" s="1">
        <f>Infosäkkollen!B343</f>
        <v>24</v>
      </c>
      <c r="D80" s="1">
        <f>Infosäkkollen!A343</f>
        <v>2</v>
      </c>
      <c r="E80" s="1" t="s">
        <v>25</v>
      </c>
      <c r="F80" s="1" t="str">
        <f>Infosäkkollen!C343</f>
        <v>De senaste två åren, har organisationen beslutat om att tilldela resurser för att kunna införa beslutade säkerhetsåtgärder?</v>
      </c>
      <c r="G80" s="1">
        <f>IF(ISNUMBER(Infosäkkollen!E351),Infosäkkollen!E351,0)</f>
        <v>0</v>
      </c>
      <c r="H80" s="1">
        <v>5</v>
      </c>
      <c r="I80" s="1">
        <f t="shared" si="7"/>
        <v>50</v>
      </c>
    </row>
    <row r="81" spans="2:14" ht="29.15">
      <c r="B81" s="1">
        <v>8</v>
      </c>
      <c r="C81" s="1">
        <f>Infosäkkollen!B355</f>
        <v>25</v>
      </c>
      <c r="D81" s="1">
        <f>Infosäkkollen!A355</f>
        <v>2</v>
      </c>
      <c r="E81" s="1" t="s">
        <v>25</v>
      </c>
      <c r="F81" s="1" t="str">
        <f>Infosäkkollen!C355</f>
        <v>Har organisationen, de senaste två åren, infört de säkerhetsåtgärder som beslutats?</v>
      </c>
      <c r="G81" s="1">
        <f>IF(ISNUMBER(Infosäkkollen!E363),Infosäkkollen!E363,0)</f>
        <v>0</v>
      </c>
      <c r="H81" s="1">
        <v>5</v>
      </c>
      <c r="I81" s="1">
        <f t="shared" si="7"/>
        <v>50</v>
      </c>
    </row>
    <row r="82" spans="2:14" ht="43.75">
      <c r="B82" s="1">
        <v>9</v>
      </c>
      <c r="C82" s="1">
        <f>Infosäkkollen!B566</f>
        <v>40</v>
      </c>
      <c r="D82" s="1">
        <f>Infosäkkollen!A566</f>
        <v>4</v>
      </c>
      <c r="E82" s="1" t="s">
        <v>25</v>
      </c>
      <c r="F82" s="1" t="str">
        <f>Infosäkkollen!C566</f>
        <v>De senaste två åren, har organisationens ledning arbetat för att säkerställa ständiga förbättringar i det systematiska informationssäkerhetsarbetet?</v>
      </c>
      <c r="G82" s="1">
        <f>IF(ISNUMBER(Infosäkkollen!E576),Infosäkkollen!E576,0)</f>
        <v>0</v>
      </c>
      <c r="H82" s="1">
        <v>5</v>
      </c>
      <c r="I82" s="1">
        <f t="shared" si="7"/>
        <v>5000</v>
      </c>
    </row>
    <row r="83" spans="2:14" ht="15">
      <c r="F83" s="2" t="s">
        <v>1239</v>
      </c>
      <c r="G83" s="3">
        <f>SUM(G74:G82)</f>
        <v>0</v>
      </c>
      <c r="H83" s="3">
        <f>SUM(H74:H82)</f>
        <v>45</v>
      </c>
      <c r="I83" s="5">
        <f>G83/H83</f>
        <v>0</v>
      </c>
      <c r="K83" s="1" t="s">
        <v>1240</v>
      </c>
      <c r="L83" s="1" t="s">
        <v>1240</v>
      </c>
      <c r="M83" s="1" t="s">
        <v>1240</v>
      </c>
      <c r="N83" s="1" t="s">
        <v>1240</v>
      </c>
    </row>
    <row r="84" spans="2:14" ht="15">
      <c r="F84" s="2" t="s">
        <v>1246</v>
      </c>
      <c r="G84" s="3">
        <f>IF(AND(G74&gt;=4,G75&gt;=4,G76&gt;=4,G77&gt;=4,G78&gt;=4,G79&gt;=4,G80&gt;=4,G81&gt;=4,G82&gt;=4),
 4,
 IF(AND(G74&gt;=3,G75&gt;=3,G76&gt;=3,G77&gt;=3,G78&gt;=3,G79&gt;=3,G80&gt;=3,G81&gt;=3,G82&gt;=3),
  3,
  IF(AND(G74&gt;=2,G75&gt;=2,G76&gt;=2,G77&gt;=2,G78&gt;=2,G79&gt;=2),
   2,
   IF(AND(G74&gt;=1,G75&gt;=1,G76&gt;=1),
    1,
    0))))</f>
        <v>0</v>
      </c>
      <c r="H84" s="3">
        <v>4</v>
      </c>
      <c r="K84" s="1">
        <v>1</v>
      </c>
      <c r="L84" s="1">
        <v>2</v>
      </c>
      <c r="M84" s="1">
        <v>3</v>
      </c>
      <c r="N84" s="1">
        <v>4</v>
      </c>
    </row>
    <row r="85" spans="2:14" ht="15">
      <c r="F85" s="2" t="s">
        <v>1251</v>
      </c>
      <c r="G85" s="3">
        <f>IF(
 AND(G84=4,G83&gt;=N85),
 4,
 IF(
  AND(G84=4,G83&gt;=M85),
  3,
  IF(
   AND(G84=4,G83&gt;=L85),
   2,
   IF(
    AND(G84=4,G83&gt;=K85),
    1,
    IF(
     AND(G84=3,G83&gt;=M85),
     3,
     IF(
      AND(G84=3,G83&gt;=L85),
      2,
      IF(
       AND(G84=3,G83&gt;=K85),
       1,
       IF(
        AND(G84=2,G83&gt;=L85),
        2,
        IF(
         AND(G84=2,G83&gt;=K85),
         1,
         IF(
          AND(G84=1,G83&gt;=K85),
          1,
          0))))))))))</f>
        <v>0</v>
      </c>
      <c r="H85" s="3">
        <v>4</v>
      </c>
      <c r="K85" s="1">
        <f>IF(K84=
 1,
 ROUND(K84*COUNTIF($I74:$I82,"=5")+COUNTIF($I74:$I82,"&lt;10")/2,0),
 IF(K84=
  2,
  ROUND(K84*(COUNTIF($I74:$I82,"=5")+COUNTIF($I74:$I82,"=50"))+COUNTIF($I74:$I82,"&lt;100")/2,0),
  IF(K84=
   3,
   ROUND(K84*(COUNTIF($I74:$I82,"=5")+COUNTIF($I74:$I82,"=50")+COUNTIF($I74:$I82,"=500"))+COUNTIF($I74:$I82,"&lt;1000")/2,0),
   ROUND(K84*(COUNTIF($I74:$I82,"=5")+COUNTIF($I74:$I82,"=50")+COUNTIF($I74:$I82,"=500")+COUNTIF($I74:$I82,"=5000"))+COUNTIF($I74:$I82,"&lt;10000")/2,0))))</f>
        <v>8</v>
      </c>
      <c r="L85" s="1">
        <f t="shared" ref="L85:N85" si="8">IF(L84=
 1,
 ROUND(L84*COUNTIF($I74:$I82,"=5")+COUNTIF($I74:$I82,"&lt;10")/2,0),
 IF(L84=
  2,
  ROUND(L84*(COUNTIF($I74:$I82,"=5")+COUNTIF($I74:$I82,"=50"))+COUNTIF($I74:$I82,"&lt;100")/2,0),
  IF(L84=
   3,
   ROUND(L84*(COUNTIF($I74:$I82,"=5")+COUNTIF($I74:$I82,"=50")+COUNTIF($I74:$I82,"=500"))+COUNTIF($I74:$I82,"&lt;1000")/2,0),
   ROUND(L84*(COUNTIF($I74:$I82,"=5")+COUNTIF($I74:$I82,"=50")+COUNTIF($I74:$I82,"=500")+COUNTIF($I74:$I82,"=5000"))+COUNTIF($I74:$I82,"&lt;10000")/2,0))))</f>
        <v>20</v>
      </c>
      <c r="M85" s="1">
        <f t="shared" si="8"/>
        <v>28</v>
      </c>
      <c r="N85" s="1">
        <f t="shared" si="8"/>
        <v>41</v>
      </c>
    </row>
    <row r="86" spans="2:14" ht="15">
      <c r="F86" s="2" t="s">
        <v>1256</v>
      </c>
      <c r="G86" s="3">
        <f>Infosäkkollen!$E$2</f>
        <v>0</v>
      </c>
      <c r="H86" s="3">
        <v>4</v>
      </c>
    </row>
    <row r="88" spans="2:14">
      <c r="B88" s="1084" t="s">
        <v>2484</v>
      </c>
      <c r="C88" s="1084"/>
      <c r="D88" s="1084"/>
      <c r="E88" s="1084"/>
      <c r="F88" s="1084"/>
      <c r="G88" s="1084"/>
      <c r="H88" s="1084"/>
    </row>
    <row r="89" spans="2:14" ht="29.15">
      <c r="B89" s="1" t="s">
        <v>24</v>
      </c>
      <c r="C89" s="1" t="s">
        <v>25</v>
      </c>
      <c r="D89" s="1" t="s">
        <v>23</v>
      </c>
      <c r="E89" s="1" t="s">
        <v>1247</v>
      </c>
      <c r="F89" s="1" t="s">
        <v>1162</v>
      </c>
      <c r="G89" s="1" t="s">
        <v>3975</v>
      </c>
      <c r="H89" s="1" t="s">
        <v>1244</v>
      </c>
      <c r="I89" s="1" t="s">
        <v>1230</v>
      </c>
    </row>
    <row r="90" spans="2:14">
      <c r="B90" s="1">
        <v>1</v>
      </c>
      <c r="C90" s="1">
        <f>Infosäkkollen!B85</f>
        <v>6</v>
      </c>
      <c r="D90" s="1">
        <f>Infosäkkollen!A85</f>
        <v>1</v>
      </c>
      <c r="E90" s="1" t="s">
        <v>1263</v>
      </c>
      <c r="F90" s="1" t="str">
        <f>Infosäkkollen!E88</f>
        <v xml:space="preserve">Uppföljning av informationssäkerhetsarbetet </v>
      </c>
      <c r="G90" s="1">
        <f>IF(AND(Infosäkkollen!E89="x",ISNUMBER(Infosäkkollen!E97)),1,0)</f>
        <v>0</v>
      </c>
      <c r="H90" s="1">
        <v>1</v>
      </c>
      <c r="I90" s="1">
        <f t="shared" ref="I90:I106" si="9">H90*10^(D90-1)</f>
        <v>1</v>
      </c>
    </row>
    <row r="91" spans="2:14">
      <c r="B91" s="1">
        <v>2</v>
      </c>
      <c r="C91" s="1">
        <f>Infosäkkollen!B101</f>
        <v>7</v>
      </c>
      <c r="D91" s="1">
        <f>Infosäkkollen!A101</f>
        <v>1</v>
      </c>
      <c r="E91" s="1" t="s">
        <v>1263</v>
      </c>
      <c r="F91" s="1" t="str">
        <f>Infosäkkollen!D106</f>
        <v>Följts upp och utvärderats minst en gång</v>
      </c>
      <c r="G91" s="1">
        <f>IF(AND(Infosäkkollen!D107="x",ISNUMBER(Infosäkkollen!E113)),1,0)</f>
        <v>0</v>
      </c>
      <c r="H91" s="1">
        <v>1</v>
      </c>
      <c r="I91" s="1">
        <f t="shared" si="9"/>
        <v>1</v>
      </c>
    </row>
    <row r="92" spans="2:14">
      <c r="B92" s="1">
        <v>3</v>
      </c>
      <c r="C92" s="1">
        <f>Infosäkkollen!B117</f>
        <v>8</v>
      </c>
      <c r="D92" s="1">
        <f>Infosäkkollen!A117</f>
        <v>1</v>
      </c>
      <c r="E92" s="1" t="s">
        <v>1263</v>
      </c>
      <c r="F92" s="1" t="str">
        <f>Infosäkkollen!D122</f>
        <v>Följts upp och utvärderats minst en gång</v>
      </c>
      <c r="G92" s="1">
        <f>IF(AND(Infosäkkollen!D123="x",ISNUMBER(Infosäkkollen!E129)),1,0)</f>
        <v>0</v>
      </c>
      <c r="H92" s="1">
        <v>1</v>
      </c>
      <c r="I92" s="1">
        <f t="shared" si="9"/>
        <v>1</v>
      </c>
    </row>
    <row r="93" spans="2:14">
      <c r="B93" s="1">
        <v>4</v>
      </c>
      <c r="C93" s="1">
        <f>Infosäkkollen!B133</f>
        <v>9</v>
      </c>
      <c r="D93" s="1">
        <f>Infosäkkollen!A133</f>
        <v>1</v>
      </c>
      <c r="E93" s="1" t="s">
        <v>1263</v>
      </c>
      <c r="F93" s="1" t="str">
        <f>Infosäkkollen!D138</f>
        <v>Följts upp och utvärderats minst en gång</v>
      </c>
      <c r="G93" s="1">
        <f>IF(AND(Infosäkkollen!D139="x",ISNUMBER(Infosäkkollen!E145)),1,0)</f>
        <v>0</v>
      </c>
      <c r="H93" s="1">
        <v>1</v>
      </c>
      <c r="I93" s="1">
        <f t="shared" si="9"/>
        <v>1</v>
      </c>
    </row>
    <row r="94" spans="2:14">
      <c r="B94" s="1">
        <v>5</v>
      </c>
      <c r="C94" s="1">
        <f>Infosäkkollen!B150</f>
        <v>10</v>
      </c>
      <c r="D94" s="1">
        <f>Infosäkkollen!A150</f>
        <v>1</v>
      </c>
      <c r="E94" s="1" t="s">
        <v>1263</v>
      </c>
      <c r="F94" s="1" t="str">
        <f>Infosäkkollen!D155</f>
        <v>Följts upp och utvärderats minst en gång</v>
      </c>
      <c r="G94" s="1">
        <f>IF(AND(Infosäkkollen!D156="x",ISNUMBER(Infosäkkollen!E162)),1,0)</f>
        <v>0</v>
      </c>
      <c r="H94" s="1">
        <v>1</v>
      </c>
      <c r="I94" s="1">
        <f t="shared" si="9"/>
        <v>1</v>
      </c>
    </row>
    <row r="95" spans="2:14">
      <c r="B95" s="1">
        <v>6</v>
      </c>
      <c r="C95" s="1">
        <f>Infosäkkollen!B166</f>
        <v>11</v>
      </c>
      <c r="D95" s="1">
        <f>Infosäkkollen!A166</f>
        <v>1</v>
      </c>
      <c r="E95" s="1" t="s">
        <v>1263</v>
      </c>
      <c r="F95" s="1" t="str">
        <f>Infosäkkollen!D171</f>
        <v>Följts upp och utvärderats minst en gång</v>
      </c>
      <c r="G95" s="1">
        <f>IF(AND(Infosäkkollen!D172="x",ISNUMBER(Infosäkkollen!E178)),1,0)</f>
        <v>0</v>
      </c>
      <c r="H95" s="1">
        <v>1</v>
      </c>
      <c r="I95" s="1">
        <f t="shared" si="9"/>
        <v>1</v>
      </c>
    </row>
    <row r="96" spans="2:14">
      <c r="B96" s="1">
        <v>7</v>
      </c>
      <c r="C96" s="1">
        <f>Infosäkkollen!B182</f>
        <v>12</v>
      </c>
      <c r="D96" s="1">
        <f>Infosäkkollen!A182</f>
        <v>1</v>
      </c>
      <c r="E96" s="1" t="s">
        <v>1263</v>
      </c>
      <c r="F96" s="1" t="str">
        <f>Infosäkkollen!D187</f>
        <v>Följts upp och utvärderats minst en gång</v>
      </c>
      <c r="G96" s="1">
        <f>IF(AND(Infosäkkollen!D188="x",ISNUMBER(Infosäkkollen!E194)),1,0)</f>
        <v>0</v>
      </c>
      <c r="H96" s="1">
        <v>1</v>
      </c>
      <c r="I96" s="1">
        <f t="shared" si="9"/>
        <v>1</v>
      </c>
    </row>
    <row r="97" spans="2:14">
      <c r="B97" s="1">
        <v>8</v>
      </c>
      <c r="C97" s="1">
        <f>Infosäkkollen!B198</f>
        <v>13</v>
      </c>
      <c r="D97" s="1">
        <f>Infosäkkollen!A198</f>
        <v>1</v>
      </c>
      <c r="E97" s="1" t="s">
        <v>1263</v>
      </c>
      <c r="F97" s="1" t="str">
        <f>Infosäkkollen!D203</f>
        <v>Följts upp och utvärderats minst en gång</v>
      </c>
      <c r="G97" s="1">
        <f>IF(AND(Infosäkkollen!D204="x",ISNUMBER(Infosäkkollen!E210)),1,0)</f>
        <v>0</v>
      </c>
      <c r="H97" s="1">
        <v>1</v>
      </c>
      <c r="I97" s="1">
        <f t="shared" si="9"/>
        <v>1</v>
      </c>
    </row>
    <row r="98" spans="2:14" ht="29.15">
      <c r="B98" s="1">
        <v>9</v>
      </c>
      <c r="C98" s="1">
        <f>Infosäkkollen!B214</f>
        <v>14</v>
      </c>
      <c r="D98" s="1">
        <f>Infosäkkollen!A214</f>
        <v>1</v>
      </c>
      <c r="E98" s="1" t="s">
        <v>25</v>
      </c>
      <c r="F98" s="1" t="str">
        <f>Infosäkkollen!C214</f>
        <v>Har organisationen följt upp resultatet av sitt systematiska informationssäkerhetsarbete de senaste två åren?</v>
      </c>
      <c r="G98" s="1">
        <f>IF(ISNUMBER(Infosäkkollen!E224),Infosäkkollen!E224,0)</f>
        <v>0</v>
      </c>
      <c r="H98" s="1">
        <v>5</v>
      </c>
      <c r="I98" s="1">
        <f t="shared" si="9"/>
        <v>5</v>
      </c>
    </row>
    <row r="99" spans="2:14" ht="58.3">
      <c r="B99" s="1">
        <v>10</v>
      </c>
      <c r="C99" s="1">
        <f>Infosäkkollen!B258</f>
        <v>17</v>
      </c>
      <c r="D99" s="1">
        <f>Infosäkkollen!A258</f>
        <v>2</v>
      </c>
      <c r="E99" s="1" t="s">
        <v>25</v>
      </c>
      <c r="F99" s="1" t="str">
        <f>Infosäkkollen!C258</f>
        <v>Har organisationen, de senaste två åren, undersökt i vilken utsträckning medarbetarna efter genomförd utbildning i informationssäkerhet vet hur de ska arbeta på ett informationssäkert sätt?</v>
      </c>
      <c r="G99" s="1">
        <f>IF(ISNUMBER(Infosäkkollen!E266),Infosäkkollen!E266,0)</f>
        <v>0</v>
      </c>
      <c r="H99" s="1">
        <v>5</v>
      </c>
      <c r="I99" s="1">
        <f t="shared" si="9"/>
        <v>50</v>
      </c>
    </row>
    <row r="100" spans="2:14" ht="43.75">
      <c r="B100" s="1">
        <v>11</v>
      </c>
      <c r="C100" s="1">
        <f>Infosäkkollen!B270</f>
        <v>18</v>
      </c>
      <c r="D100" s="1">
        <f>Infosäkkollen!A270</f>
        <v>2</v>
      </c>
      <c r="E100" s="1" t="s">
        <v>25</v>
      </c>
      <c r="F100" s="1" t="str">
        <f>Infosäkkollen!C270</f>
        <v>De senaste två åren, har organisationen undersökt om medarbetarna använder sina kunskaper i sitt arbete efter genomförd utbildning i informationssäkerhet?</v>
      </c>
      <c r="G100" s="1">
        <f>IF(ISNUMBER(Infosäkkollen!E278),Infosäkkollen!E278,0)</f>
        <v>0</v>
      </c>
      <c r="H100" s="1">
        <v>5</v>
      </c>
      <c r="I100" s="1">
        <f t="shared" si="9"/>
        <v>50</v>
      </c>
    </row>
    <row r="101" spans="2:14" ht="43.5" customHeight="1">
      <c r="B101" s="1">
        <v>12</v>
      </c>
      <c r="C101" s="1">
        <f>Infosäkkollen!B367</f>
        <v>26</v>
      </c>
      <c r="D101" s="1">
        <f>Infosäkkollen!A367</f>
        <v>2</v>
      </c>
      <c r="E101" s="1" t="s">
        <v>25</v>
      </c>
      <c r="F101" s="1" t="str">
        <f>Infosäkkollen!C367</f>
        <v>Har organisationen, de senaste två åren, utvärderat om införda säkerhetsåtgärder är ändamålsenliga och tillräckliga?</v>
      </c>
      <c r="G101" s="1">
        <f>IF(ISNUMBER(Infosäkkollen!E375),Infosäkkollen!E375,0)</f>
        <v>0</v>
      </c>
      <c r="H101" s="1">
        <v>5</v>
      </c>
      <c r="I101" s="1">
        <f t="shared" si="9"/>
        <v>50</v>
      </c>
    </row>
    <row r="102" spans="2:14" ht="43.75">
      <c r="B102" s="1">
        <v>13</v>
      </c>
      <c r="C102" s="1">
        <f>Infosäkkollen!B408</f>
        <v>29</v>
      </c>
      <c r="D102" s="1">
        <f>Infosäkkollen!A408</f>
        <v>3</v>
      </c>
      <c r="E102" s="1" t="s">
        <v>1263</v>
      </c>
      <c r="F102" s="1" t="str">
        <f>Infosäkkollen!D413</f>
        <v>Analys av inträffade incidenter, deras grundorsaker och hantering, samt erfarenhetsåterföring till förebyggande arbete</v>
      </c>
      <c r="G102" s="1">
        <f>IF(AND(Infosäkkollen!D414="x",ISNUMBER(Infosäkkollen!E418)),1,0)</f>
        <v>0</v>
      </c>
      <c r="H102" s="1">
        <v>1</v>
      </c>
      <c r="I102" s="1">
        <f t="shared" si="9"/>
        <v>100</v>
      </c>
    </row>
    <row r="103" spans="2:14" ht="43.75">
      <c r="B103" s="1">
        <v>14</v>
      </c>
      <c r="C103" s="1">
        <f>Infosäkkollen!B422</f>
        <v>30</v>
      </c>
      <c r="D103" s="1">
        <f>Infosäkkollen!A422</f>
        <v>3</v>
      </c>
      <c r="E103" s="1" t="s">
        <v>25</v>
      </c>
      <c r="F103" s="1" t="str">
        <f>Infosäkkollen!C422</f>
        <v>De senaste två åren, har organisationen i sin undersökning av medarbetarnas kunskaper undersökt kunskaperna inom följande grundläggande områden?</v>
      </c>
      <c r="G103" s="1">
        <f>IF(ISNUMBER(Infosäkkollen!E432),Infosäkkollen!E432,0)</f>
        <v>0</v>
      </c>
      <c r="H103" s="1">
        <v>5</v>
      </c>
      <c r="I103" s="1">
        <f t="shared" si="9"/>
        <v>500</v>
      </c>
    </row>
    <row r="104" spans="2:14" ht="43.75">
      <c r="B104" s="1">
        <v>15</v>
      </c>
      <c r="C104" s="1">
        <f>Infosäkkollen!B464</f>
        <v>33</v>
      </c>
      <c r="D104" s="1">
        <f>Infosäkkollen!A464</f>
        <v>3</v>
      </c>
      <c r="E104" s="1" t="s">
        <v>1263</v>
      </c>
      <c r="F104" s="1" t="str">
        <f>Infosäkkollen!E467</f>
        <v>Utvärdera riskers påverkan på informationsmängders, informationssystems och nätverks tillgänglighet, riktighet och konfidentialitet</v>
      </c>
      <c r="G104" s="1">
        <f>IF(AND(Infosäkkollen!E468="x",ISNUMBER(Infosäkkollen!E474)),1,0)</f>
        <v>0</v>
      </c>
      <c r="H104" s="1">
        <v>1</v>
      </c>
      <c r="I104" s="1">
        <f t="shared" si="9"/>
        <v>100</v>
      </c>
    </row>
    <row r="105" spans="2:14" ht="43.75">
      <c r="B105" s="1">
        <v>16</v>
      </c>
      <c r="C105" s="1">
        <f>Infosäkkollen!B520</f>
        <v>37</v>
      </c>
      <c r="D105" s="1">
        <f>Infosäkkollen!A520</f>
        <v>3</v>
      </c>
      <c r="E105" s="1" t="s">
        <v>1263</v>
      </c>
      <c r="F105" s="1" t="str">
        <f>Infosäkkollen!D525</f>
        <v>Följa upp om de ställda kraven var ändamålsenliga och tillräckliga, samt om den kontrakterade parten har infört de säkerhetsåtgärder som avtalats</v>
      </c>
      <c r="G105" s="1">
        <f>IF(AND(Infosäkkollen!D526="x",ISNUMBER(Infosäkkollen!E530)),1,0)</f>
        <v>0</v>
      </c>
      <c r="H105" s="1">
        <v>1</v>
      </c>
      <c r="I105" s="1">
        <f t="shared" si="9"/>
        <v>100</v>
      </c>
    </row>
    <row r="106" spans="2:14" ht="58.3">
      <c r="B106" s="1">
        <v>17</v>
      </c>
      <c r="C106" s="1">
        <f>Infosäkkollen!B552</f>
        <v>39</v>
      </c>
      <c r="D106" s="1">
        <f>Infosäkkollen!A552</f>
        <v>4</v>
      </c>
      <c r="E106" s="1" t="s">
        <v>25</v>
      </c>
      <c r="F106" s="1" t="str">
        <f>Infosäkkollen!C552</f>
        <v>De senaste två åren, har organisationen undersökt vilka hinder respektive framgångsfaktorer som påverkar medarbetarnas möjligheter att arbeta på ett informationssäkert sätt?</v>
      </c>
      <c r="G106" s="1">
        <f>IF(ISNUMBER(Infosäkkollen!E560),Infosäkkollen!E560,0)</f>
        <v>0</v>
      </c>
      <c r="H106" s="1">
        <v>5</v>
      </c>
      <c r="I106" s="1">
        <f t="shared" si="9"/>
        <v>5000</v>
      </c>
    </row>
    <row r="107" spans="2:14" ht="15">
      <c r="F107" s="2" t="s">
        <v>1239</v>
      </c>
      <c r="G107" s="3">
        <f>SUM(G90:G106)</f>
        <v>0</v>
      </c>
      <c r="H107" s="3">
        <f>SUM(H90:H106)</f>
        <v>41</v>
      </c>
      <c r="I107" s="5">
        <f>G107/H107</f>
        <v>0</v>
      </c>
      <c r="K107" s="1" t="s">
        <v>1240</v>
      </c>
      <c r="L107" s="1" t="s">
        <v>1240</v>
      </c>
      <c r="M107" s="1" t="s">
        <v>1240</v>
      </c>
      <c r="N107" s="1" t="s">
        <v>1240</v>
      </c>
    </row>
    <row r="108" spans="2:14" ht="15">
      <c r="F108" s="2" t="s">
        <v>1246</v>
      </c>
      <c r="G108" s="3">
        <f>IF(AND(G98&gt;=4,G99&gt;=4,G100&gt;=4,G101&gt;=4,G103&gt;=4,G106&gt;=4),
 4,
 IF(AND(G98&gt;=3,G99&gt;=3,G100&gt;=3,G101&gt;=3,G103&gt;=3),
  3,
  IF(AND(G98&gt;=2,G99&gt;=2,G100&gt;=2,G101&gt;=2),
   2,
   IF(AND(G98&gt;=1),
    1,
    0))))</f>
        <v>0</v>
      </c>
      <c r="H108" s="3">
        <v>4</v>
      </c>
      <c r="K108" s="1">
        <v>1</v>
      </c>
      <c r="L108" s="1">
        <v>2</v>
      </c>
      <c r="M108" s="1">
        <v>3</v>
      </c>
      <c r="N108" s="1">
        <v>4</v>
      </c>
    </row>
    <row r="109" spans="2:14" ht="15">
      <c r="F109" s="2" t="s">
        <v>1251</v>
      </c>
      <c r="G109" s="3">
        <f>IF(
 AND(G108=4,G107&gt;=N109),
 4,
 IF(
  AND(G108=4,G107&gt;=M109),
  3,
  IF(
   AND(G108=4,G107&gt;=L109),
   2,
   IF(
    AND(G108=4,G107&gt;=K109),
    1,
    IF(
     AND(G108=3,G107&gt;=M109),
     3,
     IF(
      AND(G108=3,G107&gt;=L109),
      2,
      IF(
       AND(G108=3,G107&gt;=K109),
       1,
       IF(
        AND(G108=2,G107&gt;=L109),
        2,
        IF(
         AND(G108=2,G107&gt;=K109),
         1,
         IF(
          AND(G108=1,G107&gt;=K109),
          1,
          0))))))))))</f>
        <v>0</v>
      </c>
      <c r="H109" s="3">
        <v>4</v>
      </c>
      <c r="K109" s="1">
        <f>IF(K108=
 1,
 ROUND(K108*COUNTIF($I90:$I106,"=5")+COUNTIF($I90:$I106,"&lt;10")/2,0),
 IF(K108=
  2,
  ROUND(K108*(COUNTIF($I90:$I106,"=5")+COUNTIF($I90:$I106,"=50"))+COUNTIF($I90:$I106,"&lt;100")/2,0),
  IF(K108=
   3,
   ROUND(K108*(COUNTIF($I90:$I106,"=5")+COUNTIF($I90:$I106,"=50")+COUNTIF($I90:$I106,"=500"))+COUNTIF($I90:$I106,"&lt;1000")/2,0),
   ROUND(K108*(COUNTIF($I90:$I106,"=5")+COUNTIF($I90:$I106,"=50")+COUNTIF($I90:$I106,"=500")+COUNTIF($I90:$I106,"=5000"))+COUNTIF($I90:$I106,"&lt;10000")/2,0))))</f>
        <v>6</v>
      </c>
      <c r="L109" s="1">
        <f t="shared" ref="L109:N109" si="10">IF(L108=
 1,
 ROUND(L108*COUNTIF($I90:$I106,"=5")+COUNTIF($I90:$I106,"&lt;10")/2,0),
 IF(L108=
  2,
  ROUND(L108*(COUNTIF($I90:$I106,"=5")+COUNTIF($I90:$I106,"=50"))+COUNTIF($I90:$I106,"&lt;100")/2,0),
  IF(L108=
   3,
   ROUND(L108*(COUNTIF($I90:$I106,"=5")+COUNTIF($I90:$I106,"=50")+COUNTIF($I90:$I106,"=500"))+COUNTIF($I90:$I106,"&lt;1000")/2,0),
   ROUND(L108*(COUNTIF($I90:$I106,"=5")+COUNTIF($I90:$I106,"=50")+COUNTIF($I90:$I106,"=500")+COUNTIF($I90:$I106,"=5000"))+COUNTIF($I90:$I106,"&lt;10000")/2,0))))</f>
        <v>14</v>
      </c>
      <c r="M109" s="1">
        <f t="shared" si="10"/>
        <v>23</v>
      </c>
      <c r="N109" s="1">
        <f t="shared" si="10"/>
        <v>33</v>
      </c>
    </row>
    <row r="110" spans="2:14" ht="15">
      <c r="F110" s="2" t="s">
        <v>1256</v>
      </c>
      <c r="G110" s="3">
        <f>Infosäkkollen!$E$2</f>
        <v>0</v>
      </c>
      <c r="H110" s="3">
        <v>4</v>
      </c>
    </row>
    <row r="112" spans="2:14">
      <c r="B112" s="1084" t="s">
        <v>3980</v>
      </c>
      <c r="C112" s="1084"/>
      <c r="D112" s="1084"/>
      <c r="E112" s="1084"/>
      <c r="F112" s="1084"/>
      <c r="G112" s="1084"/>
      <c r="H112" s="1084"/>
    </row>
    <row r="113" spans="2:14" ht="29.15">
      <c r="B113" s="1" t="s">
        <v>24</v>
      </c>
      <c r="C113" s="1" t="s">
        <v>25</v>
      </c>
      <c r="D113" s="1" t="s">
        <v>23</v>
      </c>
      <c r="E113" s="1" t="s">
        <v>1247</v>
      </c>
      <c r="F113" s="1" t="s">
        <v>1162</v>
      </c>
      <c r="G113" s="1" t="s">
        <v>3975</v>
      </c>
      <c r="H113" s="1" t="s">
        <v>1244</v>
      </c>
      <c r="I113" s="1" t="s">
        <v>1230</v>
      </c>
    </row>
    <row r="114" spans="2:14" ht="29.15">
      <c r="B114" s="1">
        <v>1</v>
      </c>
      <c r="C114" s="1">
        <f>Infosäkkollen!B73</f>
        <v>5</v>
      </c>
      <c r="D114" s="1">
        <f>Infosäkkollen!A73</f>
        <v>1</v>
      </c>
      <c r="E114" s="1" t="s">
        <v>25</v>
      </c>
      <c r="F114" s="1" t="str">
        <f>Infosäkkollen!C73</f>
        <v>Har organisationen de senaste två åren undersökt medarbetarnas kunskaper om informationssäkerhet?</v>
      </c>
      <c r="G114" s="1">
        <f>IF(ISNUMBER(Infosäkkollen!E81),Infosäkkollen!E81,0)</f>
        <v>0</v>
      </c>
      <c r="H114" s="1">
        <v>5</v>
      </c>
      <c r="I114" s="1">
        <f t="shared" ref="I114:I124" si="11">H114*10^(D114-1)</f>
        <v>5</v>
      </c>
    </row>
    <row r="115" spans="2:14">
      <c r="B115" s="1">
        <v>2</v>
      </c>
      <c r="C115" s="1">
        <f>Infosäkkollen!B85</f>
        <v>6</v>
      </c>
      <c r="D115" s="1">
        <f>Infosäkkollen!A85</f>
        <v>1</v>
      </c>
      <c r="E115" s="1" t="s">
        <v>1263</v>
      </c>
      <c r="F115" s="1" t="str">
        <f>Infosäkkollen!D88</f>
        <v xml:space="preserve">Utbildning i informationssäkerhet </v>
      </c>
      <c r="G115" s="1">
        <f>IF(AND(Infosäkkollen!D89="x",ISNUMBER(Infosäkkollen!E97)),1,0)</f>
        <v>0</v>
      </c>
      <c r="H115" s="1">
        <v>1</v>
      </c>
      <c r="I115" s="1">
        <f t="shared" si="11"/>
        <v>1</v>
      </c>
    </row>
    <row r="116" spans="2:14" ht="29.15">
      <c r="B116" s="1">
        <v>3</v>
      </c>
      <c r="C116" s="1">
        <f>Infosäkkollen!B182</f>
        <v>12</v>
      </c>
      <c r="D116" s="1">
        <f>Infosäkkollen!A182</f>
        <v>1</v>
      </c>
      <c r="E116" s="1" t="s">
        <v>25</v>
      </c>
      <c r="F116" s="1" t="str">
        <f>Infosäkkollen!C182</f>
        <v>Har organisationen haft ett arbetssätt för utbildning i informationssäkerhet de senaste två åren?</v>
      </c>
      <c r="G116" s="1">
        <f>IF(ISNUMBER(Infosäkkollen!E194),Infosäkkollen!E194,0)</f>
        <v>0</v>
      </c>
      <c r="H116" s="1">
        <v>5</v>
      </c>
      <c r="I116" s="1">
        <f t="shared" si="11"/>
        <v>5</v>
      </c>
    </row>
    <row r="117" spans="2:14" ht="43.75">
      <c r="B117" s="1">
        <v>4</v>
      </c>
      <c r="C117" s="1">
        <f>Infosäkkollen!B214</f>
        <v>14</v>
      </c>
      <c r="D117" s="1">
        <f>Infosäkkollen!A214</f>
        <v>1</v>
      </c>
      <c r="E117" s="1" t="s">
        <v>1263</v>
      </c>
      <c r="F117" s="1" t="str">
        <f>Infosäkkollen!C217</f>
        <v xml:space="preserve">Resultat av genomförda utvärderingar av organisationens interna regler, arbetssätt och stöd för informationssäkerhetsarbete </v>
      </c>
      <c r="G117" s="1">
        <f>IF(AND(Infosäkkollen!C218="x",ISNUMBER(Infosäkkollen!E224)),1,0)</f>
        <v>0</v>
      </c>
      <c r="H117" s="1">
        <v>1</v>
      </c>
      <c r="I117" s="1">
        <f t="shared" si="11"/>
        <v>1</v>
      </c>
    </row>
    <row r="118" spans="2:14" ht="43.75">
      <c r="B118" s="1">
        <v>5</v>
      </c>
      <c r="C118" s="1">
        <f>Infosäkkollen!B228</f>
        <v>15</v>
      </c>
      <c r="D118" s="1">
        <f>Infosäkkollen!A228</f>
        <v>1</v>
      </c>
      <c r="E118" s="1" t="s">
        <v>1263</v>
      </c>
      <c r="F118" s="1" t="str">
        <f>Infosäkkollen!C231</f>
        <v>Resultat av genomförda utvärderingar av organisationens interna regler, arbetssätt och stöd för informationssäkerhetsarbete</v>
      </c>
      <c r="G118" s="1">
        <f>IF(AND(Infosäkkollen!C232="x",ISNUMBER(Infosäkkollen!E238)),1,0)</f>
        <v>0</v>
      </c>
      <c r="H118" s="1">
        <v>1</v>
      </c>
      <c r="I118" s="1">
        <f t="shared" si="11"/>
        <v>1</v>
      </c>
    </row>
    <row r="119" spans="2:14" ht="43.75">
      <c r="B119" s="1">
        <v>6</v>
      </c>
      <c r="C119" s="1">
        <f>Infosäkkollen!B246</f>
        <v>16</v>
      </c>
      <c r="D119" s="1">
        <f>Infosäkkollen!A246</f>
        <v>2</v>
      </c>
      <c r="E119" s="1" t="s">
        <v>25</v>
      </c>
      <c r="F119" s="1" t="str">
        <f>Infosäkkollen!C246</f>
        <v>De senaste två åren, har organisationen utbildat sina medarbetare inom informationssäkerhet enligt sitt arbetssätt för utbildning?</v>
      </c>
      <c r="G119" s="1">
        <f>IF(ISNUMBER(Infosäkkollen!E254),Infosäkkollen!E254,0)</f>
        <v>0</v>
      </c>
      <c r="H119" s="1">
        <v>5</v>
      </c>
      <c r="I119" s="1">
        <f t="shared" si="11"/>
        <v>50</v>
      </c>
    </row>
    <row r="120" spans="2:14" ht="58.3">
      <c r="B120" s="1">
        <v>7</v>
      </c>
      <c r="C120" s="1">
        <f>Infosäkkollen!B258</f>
        <v>17</v>
      </c>
      <c r="D120" s="1">
        <f>Infosäkkollen!A258</f>
        <v>2</v>
      </c>
      <c r="E120" s="1" t="s">
        <v>25</v>
      </c>
      <c r="F120" s="1" t="str">
        <f>Infosäkkollen!C258</f>
        <v>Har organisationen, de senaste två åren, undersökt i vilken utsträckning medarbetarna efter genomförd utbildning i informationssäkerhet vet hur de ska arbeta på ett informationssäkert sätt?</v>
      </c>
      <c r="G120" s="1">
        <f>IF(ISNUMBER(Infosäkkollen!E266),Infosäkkollen!E266,0)</f>
        <v>0</v>
      </c>
      <c r="H120" s="1">
        <v>5</v>
      </c>
      <c r="I120" s="1">
        <f t="shared" si="11"/>
        <v>50</v>
      </c>
    </row>
    <row r="121" spans="2:14" ht="43.75">
      <c r="B121" s="1">
        <v>8</v>
      </c>
      <c r="C121" s="1">
        <f>Infosäkkollen!B270</f>
        <v>18</v>
      </c>
      <c r="D121" s="1">
        <f>Infosäkkollen!A270</f>
        <v>2</v>
      </c>
      <c r="E121" s="1" t="s">
        <v>25</v>
      </c>
      <c r="F121" s="1" t="str">
        <f>Infosäkkollen!C270</f>
        <v>De senaste två åren, har organisationen undersökt om medarbetarna använder sina kunskaper i sitt arbete efter genomförd utbildning i informationssäkerhet?</v>
      </c>
      <c r="G121" s="1">
        <f>IF(ISNUMBER(Infosäkkollen!E278),Infosäkkollen!E278,0)</f>
        <v>0</v>
      </c>
      <c r="H121" s="1">
        <v>5</v>
      </c>
      <c r="I121" s="1">
        <f t="shared" si="11"/>
        <v>50</v>
      </c>
    </row>
    <row r="122" spans="2:14" ht="43.75">
      <c r="B122" s="1">
        <v>9</v>
      </c>
      <c r="C122" s="1">
        <f>Infosäkkollen!B422</f>
        <v>30</v>
      </c>
      <c r="D122" s="1">
        <f>Infosäkkollen!A422</f>
        <v>3</v>
      </c>
      <c r="E122" s="1" t="s">
        <v>25</v>
      </c>
      <c r="F122" s="1" t="str">
        <f>Infosäkkollen!C422</f>
        <v>De senaste två åren, har organisationen i sin undersökning av medarbetarnas kunskaper undersökt kunskaperna inom följande grundläggande områden?</v>
      </c>
      <c r="G122" s="1">
        <f>IF(ISNUMBER(Infosäkkollen!E432),Infosäkkollen!E432,0)</f>
        <v>0</v>
      </c>
      <c r="H122" s="1">
        <v>5</v>
      </c>
      <c r="I122" s="1">
        <f t="shared" si="11"/>
        <v>500</v>
      </c>
    </row>
    <row r="123" spans="2:14" ht="43.75">
      <c r="B123" s="1">
        <v>10</v>
      </c>
      <c r="C123" s="1">
        <f>Infosäkkollen!B436</f>
        <v>31</v>
      </c>
      <c r="D123" s="1">
        <f>Infosäkkollen!A436</f>
        <v>3</v>
      </c>
      <c r="E123" s="1" t="s">
        <v>25</v>
      </c>
      <c r="F123" s="1" t="str">
        <f>Infosäkkollen!C436</f>
        <v>De senaste två åren, har organisationens utbildning i informationssäkerhet varit utformad utifrån följande centrala aspekter?</v>
      </c>
      <c r="G123" s="1">
        <f>IF(ISNUMBER(Infosäkkollen!E446),Infosäkkollen!E446,0)</f>
        <v>0</v>
      </c>
      <c r="H123" s="1">
        <v>5</v>
      </c>
      <c r="I123" s="1">
        <f t="shared" si="11"/>
        <v>500</v>
      </c>
    </row>
    <row r="124" spans="2:14" ht="58.3">
      <c r="B124" s="1">
        <v>11</v>
      </c>
      <c r="C124" s="1">
        <f>Infosäkkollen!B552</f>
        <v>39</v>
      </c>
      <c r="D124" s="1">
        <f>Infosäkkollen!A552</f>
        <v>4</v>
      </c>
      <c r="E124" s="1" t="s">
        <v>25</v>
      </c>
      <c r="F124" s="1" t="str">
        <f>Infosäkkollen!C552</f>
        <v>De senaste två åren, har organisationen undersökt vilka hinder respektive framgångsfaktorer som påverkar medarbetarnas möjligheter att arbeta på ett informationssäkert sätt?</v>
      </c>
      <c r="G124" s="1">
        <f>IF(ISNUMBER(Infosäkkollen!E560),Infosäkkollen!E560,0)</f>
        <v>0</v>
      </c>
      <c r="H124" s="1">
        <v>5</v>
      </c>
      <c r="I124" s="1">
        <f t="shared" si="11"/>
        <v>5000</v>
      </c>
    </row>
    <row r="125" spans="2:14" ht="15">
      <c r="F125" s="2" t="s">
        <v>1239</v>
      </c>
      <c r="G125" s="3">
        <f>SUM(G114:G124)</f>
        <v>0</v>
      </c>
      <c r="H125" s="3">
        <f>SUM(H114:H124)</f>
        <v>43</v>
      </c>
      <c r="I125" s="5">
        <f>G125/H125</f>
        <v>0</v>
      </c>
      <c r="K125" s="1" t="s">
        <v>1240</v>
      </c>
      <c r="L125" s="1" t="s">
        <v>1240</v>
      </c>
      <c r="M125" s="1" t="s">
        <v>1240</v>
      </c>
      <c r="N125" s="1" t="s">
        <v>1240</v>
      </c>
    </row>
    <row r="126" spans="2:14" ht="15">
      <c r="F126" s="2" t="s">
        <v>1246</v>
      </c>
      <c r="G126" s="3">
        <f>IF(AND(G114&gt;=4,G116&gt;=4,G119&gt;=4,G120&gt;=4,G121&gt;=4,G122&gt;=4,G123&gt;=4,G124&gt;=4),
 4,
 IF(AND(G114&gt;=3,G116&gt;=3,G119&gt;=3,G120&gt;=3,G121&gt;=3,G122&gt;=3,G123&gt;=3),
  3,
  IF(AND(G114&gt;=2,G116&gt;=2,G119&gt;=2,G120&gt;=2,G121&gt;=2),
   2,
   IF(AND(G114&gt;=1,G116&gt;=1),
    1,
    0))))</f>
        <v>0</v>
      </c>
      <c r="H126" s="3">
        <v>4</v>
      </c>
      <c r="K126" s="1">
        <v>1</v>
      </c>
      <c r="L126" s="1">
        <v>2</v>
      </c>
      <c r="M126" s="1">
        <v>3</v>
      </c>
      <c r="N126" s="1">
        <v>4</v>
      </c>
    </row>
    <row r="127" spans="2:14" ht="15">
      <c r="F127" s="2" t="s">
        <v>1251</v>
      </c>
      <c r="G127" s="3">
        <f>IF(
 AND(G126=4,G125&gt;=N127),
 4,
 IF(
  AND(G126=4,G125&gt;=M127),
  3,
  IF(
   AND(G126=4,G125&gt;=L127),
   2,
   IF(
    AND(G126=4,G125&gt;=K127),
    1,
    IF(
     AND(G126=3,G125&gt;=M127),
     3,
     IF(
      AND(G126=3,G125&gt;=L127),
      2,
      IF(
       AND(G126=3,G125&gt;=K127),
       1,
       IF(
        AND(G126=2,G125&gt;=L127),
        2,
        IF(
         AND(G126=2,G125&gt;=K127),
         1,
         IF(
          AND(G126=1,G125&gt;=K127),
          1,
          0))))))))))</f>
        <v>0</v>
      </c>
      <c r="H127" s="3">
        <v>4</v>
      </c>
      <c r="K127" s="1">
        <f>IF(K126=
 1,
 ROUND(K126*COUNTIF($I114:$I124,"=5")+COUNTIF($I114:$I124,"&lt;10")/2,0),
 IF(K126=
  2,
  ROUND(K126*(COUNTIF($I114:$I124,"=5")+COUNTIF($I114:$I124,"=50"))+COUNTIF($I114:$I124,"&lt;100")/2,0),
  IF(K126=
   3,
   ROUND(K126*(COUNTIF($I114:$I124,"=5")+COUNTIF($I114:$I124,"=50")+COUNTIF($I114:$I124,"=500"))+COUNTIF($I114:$I124,"&lt;1000")/2,0),
   ROUND(K126*(COUNTIF($I114:$I124,"=5")+COUNTIF($I114:$I124,"=50")+COUNTIF($I114:$I124,"=500")+COUNTIF($I114:$I124,"=5000"))+COUNTIF($I114:$I124,"&lt;10000")/2,0))))</f>
        <v>5</v>
      </c>
      <c r="L127" s="1">
        <f t="shared" ref="L127:N127" si="12">IF(L126=
 1,
 ROUND(L126*COUNTIF($I114:$I124,"=5")+COUNTIF($I114:$I124,"&lt;10")/2,0),
 IF(L126=
  2,
  ROUND(L126*(COUNTIF($I114:$I124,"=5")+COUNTIF($I114:$I124,"=50"))+COUNTIF($I114:$I124,"&lt;100")/2,0),
  IF(L126=
   3,
   ROUND(L126*(COUNTIF($I114:$I124,"=5")+COUNTIF($I114:$I124,"=50")+COUNTIF($I114:$I124,"=500"))+COUNTIF($I114:$I124,"&lt;1000")/2,0),
   ROUND(L126*(COUNTIF($I114:$I124,"=5")+COUNTIF($I114:$I124,"=50")+COUNTIF($I114:$I124,"=500")+COUNTIF($I114:$I124,"=5000"))+COUNTIF($I114:$I124,"&lt;10000")/2,0))))</f>
        <v>14</v>
      </c>
      <c r="M127" s="1">
        <f t="shared" si="12"/>
        <v>26</v>
      </c>
      <c r="N127" s="1">
        <f t="shared" si="12"/>
        <v>38</v>
      </c>
    </row>
    <row r="128" spans="2:14" ht="15">
      <c r="F128" s="2" t="s">
        <v>1256</v>
      </c>
      <c r="G128" s="3">
        <f>Infosäkkollen!$E$2</f>
        <v>0</v>
      </c>
      <c r="H128" s="3">
        <v>4</v>
      </c>
    </row>
    <row r="130" spans="2:14">
      <c r="B130" s="1084" t="s">
        <v>3981</v>
      </c>
      <c r="C130" s="1084"/>
      <c r="D130" s="1084"/>
      <c r="E130" s="1084"/>
      <c r="F130" s="1084"/>
      <c r="G130" s="1084"/>
      <c r="H130" s="1084"/>
    </row>
    <row r="131" spans="2:14" ht="29.15">
      <c r="B131" s="1" t="s">
        <v>24</v>
      </c>
      <c r="C131" s="1" t="s">
        <v>25</v>
      </c>
      <c r="D131" s="1" t="s">
        <v>23</v>
      </c>
      <c r="E131" s="1" t="s">
        <v>1247</v>
      </c>
      <c r="F131" s="1" t="s">
        <v>1162</v>
      </c>
      <c r="G131" s="1" t="s">
        <v>3975</v>
      </c>
      <c r="H131" s="1" t="s">
        <v>1244</v>
      </c>
      <c r="I131" s="1" t="s">
        <v>1230</v>
      </c>
    </row>
    <row r="132" spans="2:14" ht="43.75">
      <c r="B132" s="1">
        <v>1</v>
      </c>
      <c r="C132" s="1">
        <f>Infosäkkollen!B49</f>
        <v>3</v>
      </c>
      <c r="D132" s="1">
        <f>Infosäkkollen!A49</f>
        <v>1</v>
      </c>
      <c r="E132" s="1" t="s">
        <v>25</v>
      </c>
      <c r="F132" s="1" t="str">
        <f>Infosäkkollen!C49</f>
        <v xml:space="preserve">Har organisationen någon gång under de senaste två åren inventerat sina informationsmängder och informationssystem, inklusive nätverk? </v>
      </c>
      <c r="G132" s="1">
        <f>IF(ISNUMBER(Infosäkkollen!E57),Infosäkkollen!E57,0)</f>
        <v>0</v>
      </c>
      <c r="H132" s="1">
        <v>5</v>
      </c>
      <c r="I132" s="1">
        <f t="shared" ref="I132:I137" si="13">H132*10^(D132-1)</f>
        <v>5</v>
      </c>
    </row>
    <row r="133" spans="2:14" ht="43.75">
      <c r="B133" s="1">
        <v>2</v>
      </c>
      <c r="C133" s="1">
        <f>Infosäkkollen!B166</f>
        <v>11</v>
      </c>
      <c r="D133" s="1">
        <f>Infosäkkollen!A166</f>
        <v>1</v>
      </c>
      <c r="E133" s="1" t="s">
        <v>25</v>
      </c>
      <c r="F133" s="1" t="str">
        <f>Infosäkkollen!C166</f>
        <v>Har organisationen haft ett arbetssätt för omvärldsbevakning avseende informationssäkerhet de senaste två åren?</v>
      </c>
      <c r="G133" s="1">
        <f>IF(ISNUMBER(Infosäkkollen!E178),Infosäkkollen!E178,0)</f>
        <v>0</v>
      </c>
      <c r="H133" s="1">
        <v>5</v>
      </c>
      <c r="I133" s="1">
        <f t="shared" si="13"/>
        <v>5</v>
      </c>
    </row>
    <row r="134" spans="2:14" ht="43.75">
      <c r="B134" s="1">
        <v>3</v>
      </c>
      <c r="C134" s="1">
        <f>Infosäkkollen!B282</f>
        <v>19</v>
      </c>
      <c r="D134" s="1">
        <f>Infosäkkollen!A282</f>
        <v>2</v>
      </c>
      <c r="E134" s="1" t="s">
        <v>25</v>
      </c>
      <c r="F134" s="1" t="str">
        <f>Infosäkkollen!C282</f>
        <v>De senaste två åren, har organisationen bevakat utvecklingen på informationsäkerhetsområdet enligt sitt arbetssätt för omvärldsbevakning?</v>
      </c>
      <c r="G134" s="1">
        <f>IF(ISNUMBER(Infosäkkollen!E290),Infosäkkollen!E290,0)</f>
        <v>0</v>
      </c>
      <c r="H134" s="1">
        <v>5</v>
      </c>
      <c r="I134" s="1">
        <f t="shared" si="13"/>
        <v>50</v>
      </c>
    </row>
    <row r="135" spans="2:14" ht="58.3">
      <c r="B135" s="1">
        <v>4</v>
      </c>
      <c r="C135" s="1">
        <f>Infosäkkollen!B319</f>
        <v>22</v>
      </c>
      <c r="D135" s="1">
        <f>Infosäkkollen!A319</f>
        <v>2</v>
      </c>
      <c r="E135" s="1" t="s">
        <v>25</v>
      </c>
      <c r="F135" s="1" t="str">
        <f>Infosäkkollen!C319</f>
        <v>De senaste två åren, har organisationen tittat på och använt resultat från sin omvärldsbevakning vid informationsklassningar och analyser av informationssäkerhetsrisker?</v>
      </c>
      <c r="G135" s="1">
        <f>IF(ISNUMBER(Infosäkkollen!E327),Infosäkkollen!E327,0)</f>
        <v>0</v>
      </c>
      <c r="H135" s="1">
        <v>5</v>
      </c>
      <c r="I135" s="1">
        <f t="shared" si="13"/>
        <v>50</v>
      </c>
    </row>
    <row r="136" spans="2:14" ht="43.75">
      <c r="B136" s="1">
        <v>5</v>
      </c>
      <c r="C136" s="1">
        <f>Infosäkkollen!B534</f>
        <v>38</v>
      </c>
      <c r="D136" s="1">
        <f>Infosäkkollen!A534</f>
        <v>3</v>
      </c>
      <c r="E136" s="1" t="s">
        <v>25</v>
      </c>
      <c r="F136" s="1" t="str">
        <f>Infosäkkollen!C534</f>
        <v>De senaste två åren, har organisationen undersökt och hanterat sina behov av att bygga beredskap för kriser och höjd beredskap?</v>
      </c>
      <c r="G136" s="1">
        <f>IF(ISNUMBER(Infosäkkollen!E544),Infosäkkollen!E544,0)</f>
        <v>0</v>
      </c>
      <c r="H136" s="1">
        <v>5</v>
      </c>
      <c r="I136" s="1">
        <f t="shared" si="13"/>
        <v>500</v>
      </c>
    </row>
    <row r="137" spans="2:14" ht="58.3">
      <c r="B137" s="1">
        <v>6</v>
      </c>
      <c r="C137" s="1">
        <f>Infosäkkollen!B552</f>
        <v>39</v>
      </c>
      <c r="D137" s="1">
        <f>Infosäkkollen!A552</f>
        <v>4</v>
      </c>
      <c r="E137" s="1" t="s">
        <v>25</v>
      </c>
      <c r="F137" s="1" t="str">
        <f>Infosäkkollen!C552</f>
        <v>De senaste två åren, har organisationen undersökt vilka hinder respektive framgångsfaktorer som påverkar medarbetarnas möjligheter att arbeta på ett informationssäkert sätt?</v>
      </c>
      <c r="G137" s="1">
        <f>IF(ISNUMBER(Infosäkkollen!E560),Infosäkkollen!E560,0)</f>
        <v>0</v>
      </c>
      <c r="H137" s="1">
        <v>5</v>
      </c>
      <c r="I137" s="1">
        <f t="shared" si="13"/>
        <v>5000</v>
      </c>
    </row>
    <row r="138" spans="2:14" ht="15">
      <c r="F138" s="2" t="s">
        <v>1239</v>
      </c>
      <c r="G138" s="3">
        <f>SUM(G132:G137)</f>
        <v>0</v>
      </c>
      <c r="H138" s="3">
        <f>SUM(H132:H137)</f>
        <v>30</v>
      </c>
      <c r="I138" s="5">
        <f>G138/H138</f>
        <v>0</v>
      </c>
      <c r="K138" s="1" t="s">
        <v>1240</v>
      </c>
      <c r="L138" s="1" t="s">
        <v>1240</v>
      </c>
      <c r="M138" s="1" t="s">
        <v>1240</v>
      </c>
      <c r="N138" s="1" t="s">
        <v>1240</v>
      </c>
    </row>
    <row r="139" spans="2:14" ht="15">
      <c r="F139" s="2" t="s">
        <v>1246</v>
      </c>
      <c r="G139" s="3">
        <f>IF(AND(G132&gt;=4,G133&gt;=4,G134&gt;=4,G135&gt;=4,G136&gt;=4,G137&gt;=4),
 4,
 IF(AND(G132&gt;=3,G133&gt;=3,G134&gt;=3,G135&gt;=3,G136&gt;=3),
  3,
  IF(AND(G132&gt;=2,G133&gt;=2,G134&gt;=2,G135&gt;=2),
   2,
   IF(AND(G132&gt;=1,G133&gt;=1),
    1,
    0))))</f>
        <v>0</v>
      </c>
      <c r="H139" s="3">
        <v>4</v>
      </c>
      <c r="K139" s="1">
        <v>1</v>
      </c>
      <c r="L139" s="1">
        <v>2</v>
      </c>
      <c r="M139" s="1">
        <v>3</v>
      </c>
      <c r="N139" s="1">
        <v>4</v>
      </c>
    </row>
    <row r="140" spans="2:14" ht="15">
      <c r="F140" s="2" t="s">
        <v>1251</v>
      </c>
      <c r="G140" s="3">
        <f>IF(
 AND(G139=4,G138&gt;=N140),
 4,
 IF(
  AND(G139=4,G138&gt;=M140),
  3,
  IF(
   AND(G139=4,G138&gt;=L140),
   2,
   IF(
    AND(G139=4,G138&gt;=K140),
    1,
    IF(
     AND(G139=3,G138&gt;=M140),
     3,
     IF(
      AND(G139=3,G138&gt;=L140),
      2,
      IF(
       AND(G139=3,G138&gt;=K140),
       1,
       IF(
        AND(G139=2,G138&gt;=L140),
        2,
        IF(
         AND(G139=2,G138&gt;=K140),
         1,
         IF(
          AND(G139=1,G138&gt;=K140),
          1,
          0))))))))))</f>
        <v>0</v>
      </c>
      <c r="H140" s="3">
        <v>4</v>
      </c>
      <c r="K140" s="1">
        <f>IF(K139=
 1,
 ROUND(K139*COUNTIF($I132:$I137,"=5")+COUNTIF($I132:$I137,"&lt;10")/2,0),
 IF(K139=
  2,
  ROUND(K139*(COUNTIF($I132:$I137,"=5")+COUNTIF($I132:$I137,"=50"))+COUNTIF($I132:$I137,"&lt;100")/2,0),
  IF(K139=
   3,
   ROUND(K139*(COUNTIF($I132:$I137,"=5")+COUNTIF($I132:$I137,"=50")+COUNTIF($I132:$I137,"=500"))+COUNTIF($I132:$I137,"&lt;1000")/2,0),
   ROUND(K139*(COUNTIF($I132:$I137,"=5")+COUNTIF($I132:$I137,"=50")+COUNTIF($I132:$I137,"=500")+COUNTIF($I132:$I137,"=5000"))+COUNTIF($I132:$I137,"&lt;10000")/2,0))))</f>
        <v>3</v>
      </c>
      <c r="L140" s="1">
        <f t="shared" ref="L140:N140" si="14">IF(L139=
 1,
 ROUND(L139*COUNTIF($I132:$I137,"=5")+COUNTIF($I132:$I137,"&lt;10")/2,0),
 IF(L139=
  2,
  ROUND(L139*(COUNTIF($I132:$I137,"=5")+COUNTIF($I132:$I137,"=50"))+COUNTIF($I132:$I137,"&lt;100")/2,0),
  IF(L139=
   3,
   ROUND(L139*(COUNTIF($I132:$I137,"=5")+COUNTIF($I132:$I137,"=50")+COUNTIF($I132:$I137,"=500"))+COUNTIF($I132:$I137,"&lt;1000")/2,0),
   ROUND(L139*(COUNTIF($I132:$I137,"=5")+COUNTIF($I132:$I137,"=50")+COUNTIF($I132:$I137,"=500")+COUNTIF($I132:$I137,"=5000"))+COUNTIF($I132:$I137,"&lt;10000")/2,0))))</f>
        <v>10</v>
      </c>
      <c r="M140" s="1">
        <f t="shared" si="14"/>
        <v>18</v>
      </c>
      <c r="N140" s="1">
        <f t="shared" si="14"/>
        <v>27</v>
      </c>
    </row>
    <row r="141" spans="2:14" ht="15">
      <c r="F141" s="2" t="s">
        <v>1256</v>
      </c>
      <c r="G141" s="3">
        <f>Infosäkkollen!$E$2</f>
        <v>0</v>
      </c>
      <c r="H141" s="3">
        <v>4</v>
      </c>
    </row>
    <row r="143" spans="2:14">
      <c r="B143" s="1084" t="s">
        <v>3982</v>
      </c>
      <c r="C143" s="1084"/>
      <c r="D143" s="1084"/>
      <c r="E143" s="1084"/>
      <c r="F143" s="1084"/>
      <c r="G143" s="1084"/>
      <c r="H143" s="1084"/>
    </row>
    <row r="144" spans="2:14" ht="29.15">
      <c r="B144" s="1" t="s">
        <v>24</v>
      </c>
      <c r="C144" s="1" t="s">
        <v>25</v>
      </c>
      <c r="D144" s="1" t="s">
        <v>23</v>
      </c>
      <c r="E144" s="1" t="s">
        <v>1247</v>
      </c>
      <c r="F144" s="1" t="s">
        <v>1162</v>
      </c>
      <c r="G144" s="1" t="s">
        <v>3975</v>
      </c>
      <c r="H144" s="1" t="s">
        <v>1244</v>
      </c>
      <c r="I144" s="1" t="s">
        <v>1230</v>
      </c>
    </row>
    <row r="145" spans="2:14">
      <c r="B145" s="1">
        <v>1</v>
      </c>
      <c r="C145" s="1">
        <f>Infosäkkollen!B85</f>
        <v>6</v>
      </c>
      <c r="D145" s="1">
        <f>Infosäkkollen!A85</f>
        <v>1</v>
      </c>
      <c r="E145" s="1" t="s">
        <v>1263</v>
      </c>
      <c r="F145" s="1" t="str">
        <f>Infosäkkollen!C90</f>
        <v>Arbete med it-säkerhet</v>
      </c>
      <c r="G145" s="1">
        <f>IF(AND(Infosäkkollen!C91="x",ISNUMBER(Infosäkkollen!E97)),1,0)</f>
        <v>0</v>
      </c>
      <c r="H145" s="1">
        <v>1</v>
      </c>
      <c r="I145" s="1">
        <f t="shared" ref="I145:I153" si="15">H145*10^(D145-1)</f>
        <v>1</v>
      </c>
    </row>
    <row r="146" spans="2:14" ht="58.3">
      <c r="B146" s="1">
        <v>2</v>
      </c>
      <c r="C146" s="1">
        <f>Infosäkkollen!B214</f>
        <v>14</v>
      </c>
      <c r="D146" s="1">
        <f>Infosäkkollen!A214</f>
        <v>1</v>
      </c>
      <c r="E146" s="1" t="s">
        <v>1263</v>
      </c>
      <c r="F146" s="1" t="str">
        <f>CONCATENATE(Infosäkkollen!E217," &amp; ",Infosäkkollen!D219)</f>
        <v>Skillnaden mellan införda och beslutade säkerhetsåtgärder &amp; Resultat av genomförda utvärderingar av säkerhetsåtgärders ändamålsenlighet och tillräcklighet</v>
      </c>
      <c r="G146" s="1">
        <f>IF(AND(Infosäkkollen!E218="x",ISNUMBER(Infosäkkollen!E224)),1,0)+IF(AND(Infosäkkollen!D220="x",ISNUMBER(Infosäkkollen!E224)),1,0)</f>
        <v>0</v>
      </c>
      <c r="H146" s="1">
        <v>2</v>
      </c>
      <c r="I146" s="1">
        <f t="shared" si="15"/>
        <v>2</v>
      </c>
    </row>
    <row r="147" spans="2:14" ht="43.75">
      <c r="B147" s="1">
        <v>4</v>
      </c>
      <c r="C147" s="1">
        <f>Infosäkkollen!B331</f>
        <v>23</v>
      </c>
      <c r="D147" s="1">
        <f>Infosäkkollen!A331</f>
        <v>2</v>
      </c>
      <c r="E147" s="1" t="s">
        <v>25</v>
      </c>
      <c r="F147" s="1" t="str">
        <f>Infosäkkollen!C331</f>
        <v>De senaste två åren, har organisationen fattat beslut om att införa – eller att inte införa – säkerhetsåtgärder utifrån genomförd analys av informationssäkerhetsrisker?</v>
      </c>
      <c r="G147" s="1">
        <f>IF(ISNUMBER(Infosäkkollen!E339),Infosäkkollen!E339,0)</f>
        <v>0</v>
      </c>
      <c r="H147" s="1">
        <v>5</v>
      </c>
      <c r="I147" s="1">
        <f t="shared" si="15"/>
        <v>50</v>
      </c>
    </row>
    <row r="148" spans="2:14" ht="43.75">
      <c r="B148" s="1">
        <v>5</v>
      </c>
      <c r="C148" s="1">
        <f>Infosäkkollen!B343</f>
        <v>24</v>
      </c>
      <c r="D148" s="1">
        <f>Infosäkkollen!A343</f>
        <v>2</v>
      </c>
      <c r="E148" s="1" t="s">
        <v>25</v>
      </c>
      <c r="F148" s="1" t="str">
        <f>Infosäkkollen!C343</f>
        <v>De senaste två åren, har organisationen beslutat om att tilldela resurser för att kunna införa beslutade säkerhetsåtgärder?</v>
      </c>
      <c r="G148" s="1">
        <f>IF(ISNUMBER(Infosäkkollen!E351),Infosäkkollen!E351,0)</f>
        <v>0</v>
      </c>
      <c r="H148" s="1">
        <v>5</v>
      </c>
      <c r="I148" s="1">
        <f t="shared" si="15"/>
        <v>50</v>
      </c>
    </row>
    <row r="149" spans="2:14" ht="29.15">
      <c r="B149" s="1">
        <v>6</v>
      </c>
      <c r="C149" s="1">
        <f>Infosäkkollen!B355</f>
        <v>25</v>
      </c>
      <c r="D149" s="1">
        <f>Infosäkkollen!A355</f>
        <v>2</v>
      </c>
      <c r="E149" s="1" t="s">
        <v>25</v>
      </c>
      <c r="F149" s="1" t="str">
        <f>Infosäkkollen!C355</f>
        <v>Har organisationen, de senaste två åren, infört de säkerhetsåtgärder som beslutats?</v>
      </c>
      <c r="G149" s="1">
        <f>IF(ISNUMBER(Infosäkkollen!E363),Infosäkkollen!E363,0)</f>
        <v>0</v>
      </c>
      <c r="H149" s="1">
        <v>5</v>
      </c>
      <c r="I149" s="1">
        <f t="shared" si="15"/>
        <v>50</v>
      </c>
    </row>
    <row r="150" spans="2:14" ht="29.15" customHeight="1">
      <c r="B150" s="1">
        <v>7</v>
      </c>
      <c r="C150" s="1">
        <f>Infosäkkollen!B367</f>
        <v>26</v>
      </c>
      <c r="D150" s="1">
        <f>Infosäkkollen!A367</f>
        <v>2</v>
      </c>
      <c r="E150" s="1" t="s">
        <v>25</v>
      </c>
      <c r="F150" s="1" t="str">
        <f>Infosäkkollen!C367</f>
        <v>Har organisationen, de senaste två åren, utvärderat om införda säkerhetsåtgärder är ändamålsenliga och tillräckliga?</v>
      </c>
      <c r="G150" s="1">
        <f>IF(ISNUMBER(Infosäkkollen!E375),Infosäkkollen!E375,0)</f>
        <v>0</v>
      </c>
      <c r="H150" s="1">
        <v>5</v>
      </c>
      <c r="I150" s="1">
        <f t="shared" si="15"/>
        <v>50</v>
      </c>
    </row>
    <row r="151" spans="2:14" ht="58.3">
      <c r="B151" s="1">
        <v>7</v>
      </c>
      <c r="C151" s="1">
        <f>Infosäkkollen!B506</f>
        <v>36</v>
      </c>
      <c r="D151" s="1">
        <f>Infosäkkollen!A506</f>
        <v>3</v>
      </c>
      <c r="E151" s="1" t="s">
        <v>1263</v>
      </c>
      <c r="F151" s="1" t="str">
        <f>Infosäkkollen!D509</f>
        <v>Organisationen har ett ramverk för riskacceptans som definierar vilka informationssäkerhetsrisker som måste åtgärdas och vilka informationssäkerhetsrisker som kan accepteras utan åtgärd</v>
      </c>
      <c r="G151" s="1">
        <f>IF(AND(Infosäkkollen!D510="x",ISNUMBER(Infosäkkollen!E516)),1,0)</f>
        <v>0</v>
      </c>
      <c r="H151" s="1">
        <v>1</v>
      </c>
      <c r="I151" s="1">
        <f t="shared" si="15"/>
        <v>100</v>
      </c>
    </row>
    <row r="152" spans="2:14" ht="43.75">
      <c r="B152" s="1">
        <v>8</v>
      </c>
      <c r="C152" s="1">
        <f>Infosäkkollen!B534</f>
        <v>38</v>
      </c>
      <c r="D152" s="1">
        <f>Infosäkkollen!A534</f>
        <v>3</v>
      </c>
      <c r="E152" s="1" t="s">
        <v>25</v>
      </c>
      <c r="F152" s="1" t="str">
        <f>Infosäkkollen!C534</f>
        <v>De senaste två åren, har organisationen undersökt och hanterat sina behov av att bygga beredskap för kriser och höjd beredskap?</v>
      </c>
      <c r="G152" s="1">
        <f>IF(ISNUMBER(Infosäkkollen!E544),Infosäkkollen!E544,0)</f>
        <v>0</v>
      </c>
      <c r="H152" s="1">
        <v>5</v>
      </c>
      <c r="I152" s="1">
        <f t="shared" si="15"/>
        <v>500</v>
      </c>
    </row>
    <row r="153" spans="2:14" ht="43.75">
      <c r="B153" s="1">
        <v>9</v>
      </c>
      <c r="C153" s="1">
        <f>Infosäkkollen!B566</f>
        <v>40</v>
      </c>
      <c r="D153" s="1">
        <f>Infosäkkollen!A566</f>
        <v>4</v>
      </c>
      <c r="E153" s="1" t="s">
        <v>25</v>
      </c>
      <c r="F153" s="1" t="str">
        <f>Infosäkkollen!C566</f>
        <v>De senaste två åren, har organisationens ledning arbetat för att säkerställa ständiga förbättringar i det systematiska informationssäkerhetsarbetet?</v>
      </c>
      <c r="G153" s="1">
        <f>IF(ISNUMBER(Infosäkkollen!E576),Infosäkkollen!E576,0)</f>
        <v>0</v>
      </c>
      <c r="H153" s="1">
        <v>5</v>
      </c>
      <c r="I153" s="1">
        <f t="shared" si="15"/>
        <v>5000</v>
      </c>
    </row>
    <row r="154" spans="2:14" ht="15">
      <c r="F154" s="2" t="s">
        <v>1239</v>
      </c>
      <c r="G154" s="3">
        <f>SUM(G145:G153)</f>
        <v>0</v>
      </c>
      <c r="H154" s="3">
        <f>SUM(H145:H153)</f>
        <v>34</v>
      </c>
      <c r="I154" s="5">
        <f>G154/H154</f>
        <v>0</v>
      </c>
      <c r="K154" s="1" t="s">
        <v>1240</v>
      </c>
      <c r="L154" s="1" t="s">
        <v>1240</v>
      </c>
      <c r="M154" s="1" t="s">
        <v>1240</v>
      </c>
      <c r="N154" s="1" t="s">
        <v>1240</v>
      </c>
    </row>
    <row r="155" spans="2:14" ht="15">
      <c r="F155" s="2" t="s">
        <v>1246</v>
      </c>
      <c r="G155" s="3">
        <f>IF(AND(G147&gt;=4,G148&gt;=4,G149&gt;=4,G150&gt;=4,G152&gt;=4,G153&gt;=4),
 4,
 IF(AND(G147&gt;=3,G148&gt;=3,G149&gt;=3,G150&gt;=3,G152&gt;=3),
  3,
  IF(AND(G147&gt;=2,G148&gt;=2,G149&gt;=2,G150&gt;=2),
   2,
   IF(OR(G145&gt;=1,G146&gt;=1,G147&gt;=1,G148&gt;=1,G149&gt;=1,G151&gt;=1,G152&gt;=1,G153&gt;=1),
    1,
    0))))</f>
        <v>0</v>
      </c>
      <c r="H155" s="3">
        <v>4</v>
      </c>
      <c r="K155" s="1">
        <v>1</v>
      </c>
      <c r="L155" s="1">
        <v>2</v>
      </c>
      <c r="M155" s="1">
        <v>3</v>
      </c>
      <c r="N155" s="1">
        <v>4</v>
      </c>
    </row>
    <row r="156" spans="2:14" ht="15">
      <c r="F156" s="2" t="s">
        <v>1251</v>
      </c>
      <c r="G156" s="3">
        <f>IF(
 AND(G155=4,G154&gt;=N156),
 4,
 IF(
  AND(G155=4,G154&gt;=M156),
  3,
  IF(
   AND(G155=4,G154&gt;=L156),
   2,
   IF(
    AND(G155=4,G154&gt;=K156),
    1,
    IF(
     AND(G155=3,G154&gt;=M156),
     3,
     IF(
      AND(G155=3,G154&gt;=L156),
      2,
      IF(
       AND(G155=3,G154&gt;=K156),
       1,
       IF(
        AND(G155=2,G154&gt;=L156),
        2,
        IF(
         AND(G155=2,G154&gt;=K156),
         1,
         IF(
          AND(G155=1,G154&gt;=K156),
          1,
          0))))))))))</f>
        <v>0</v>
      </c>
      <c r="H156" s="3">
        <v>4</v>
      </c>
      <c r="K156" s="1">
        <f>IF(K155=
 1,
 ROUND(K155*COUNTIF($I145:$I153,"=5")+COUNTIF($I145:$I153,"&lt;10")/2,0),
 IF(K155=
  2,
  ROUND(K155*(COUNTIF($I145:$I153,"=5")+COUNTIF($I145:$I153,"=50"))+COUNTIF($I145:$I153,"&lt;100")/2,0),
  IF(K155=
   3,
   ROUND(K155*(COUNTIF($I145:$I153,"=5")+COUNTIF($I145:$I153,"=50")+COUNTIF($I145:$I153,"=500"))+COUNTIF($I145:$I153,"&lt;1000")/2,0),
   ROUND(K155*(COUNTIF($I145:$I153,"=5")+COUNTIF($I145:$I153,"=50")+COUNTIF($I145:$I153,"=500")+COUNTIF($I145:$I153,"=5000"))+COUNTIF($I145:$I153,"&lt;10000")/2,0))))</f>
        <v>1</v>
      </c>
      <c r="L156" s="1">
        <f t="shared" ref="L156:N156" si="16">IF(L155=
 1,
 ROUND(L155*COUNTIF($I145:$I153,"=5")+COUNTIF($I145:$I153,"&lt;10")/2,0),
 IF(L155=
  2,
  ROUND(L155*(COUNTIF($I145:$I153,"=5")+COUNTIF($I145:$I153,"=50"))+COUNTIF($I145:$I153,"&lt;100")/2,0),
  IF(L155=
   3,
   ROUND(L155*(COUNTIF($I145:$I153,"=5")+COUNTIF($I145:$I153,"=50")+COUNTIF($I145:$I153,"=500"))+COUNTIF($I145:$I153,"&lt;1000")/2,0),
   ROUND(L155*(COUNTIF($I145:$I153,"=5")+COUNTIF($I145:$I153,"=50")+COUNTIF($I145:$I153,"=500")+COUNTIF($I145:$I153,"=5000"))+COUNTIF($I145:$I153,"&lt;10000")/2,0))))</f>
        <v>11</v>
      </c>
      <c r="M156" s="1">
        <f t="shared" si="16"/>
        <v>19</v>
      </c>
      <c r="N156" s="1">
        <f t="shared" si="16"/>
        <v>29</v>
      </c>
    </row>
    <row r="157" spans="2:14" ht="15">
      <c r="F157" s="2" t="s">
        <v>1256</v>
      </c>
      <c r="G157" s="3">
        <f>Infosäkkollen!$E$2</f>
        <v>0</v>
      </c>
      <c r="H157" s="3">
        <v>4</v>
      </c>
    </row>
    <row r="159" spans="2:14">
      <c r="B159" s="1084" t="s">
        <v>3983</v>
      </c>
      <c r="C159" s="1084"/>
      <c r="D159" s="1084"/>
      <c r="E159" s="1084"/>
      <c r="F159" s="1084"/>
      <c r="G159" s="1084"/>
      <c r="H159" s="1084"/>
    </row>
    <row r="160" spans="2:14" ht="29.15">
      <c r="B160" s="1" t="s">
        <v>24</v>
      </c>
      <c r="C160" s="1" t="s">
        <v>25</v>
      </c>
      <c r="D160" s="1" t="s">
        <v>23</v>
      </c>
      <c r="E160" s="1" t="s">
        <v>1247</v>
      </c>
      <c r="F160" s="1" t="s">
        <v>1162</v>
      </c>
      <c r="G160" s="1" t="s">
        <v>3975</v>
      </c>
      <c r="H160" s="1" t="s">
        <v>1244</v>
      </c>
      <c r="I160" s="1" t="s">
        <v>1230</v>
      </c>
    </row>
    <row r="161" spans="2:14">
      <c r="B161" s="1">
        <v>1</v>
      </c>
      <c r="C161" s="1">
        <f>Infosäkkollen!B85</f>
        <v>6</v>
      </c>
      <c r="D161" s="1">
        <f>Infosäkkollen!A85</f>
        <v>1</v>
      </c>
      <c r="E161" s="1" t="s">
        <v>1263</v>
      </c>
      <c r="F161" s="1" t="str">
        <f>Infosäkkollen!D90</f>
        <v>Säkerställande av informationssäkerhet vid upphandling</v>
      </c>
      <c r="G161" s="1">
        <f>IF(AND(Infosäkkollen!D91="x",ISNUMBER(Infosäkkollen!E97)),1,0)</f>
        <v>0</v>
      </c>
      <c r="H161" s="1">
        <v>1</v>
      </c>
      <c r="I161" s="1">
        <f t="shared" ref="I161:I164" si="17">H161*10^(D161-1)</f>
        <v>1</v>
      </c>
    </row>
    <row r="162" spans="2:14" ht="43.75">
      <c r="B162" s="1">
        <v>2</v>
      </c>
      <c r="C162" s="1">
        <f>Infosäkkollen!B198</f>
        <v>13</v>
      </c>
      <c r="D162" s="1">
        <f>Infosäkkollen!A198</f>
        <v>1</v>
      </c>
      <c r="E162" s="1" t="s">
        <v>25</v>
      </c>
      <c r="F162" s="1" t="str">
        <f>Infosäkkollen!C198</f>
        <v>Har organisationen haft ett arbetssätt för att säkerställa informationssäkerhet vid upphandling de senaste två åren?</v>
      </c>
      <c r="G162" s="1">
        <f>IF(ISNUMBER(Infosäkkollen!E210),Infosäkkollen!E210,0)</f>
        <v>0</v>
      </c>
      <c r="H162" s="1">
        <v>5</v>
      </c>
      <c r="I162" s="1">
        <f t="shared" si="17"/>
        <v>5</v>
      </c>
    </row>
    <row r="163" spans="2:14" ht="43.75">
      <c r="B163" s="1">
        <v>3</v>
      </c>
      <c r="C163" s="1">
        <f>Infosäkkollen!B391</f>
        <v>28</v>
      </c>
      <c r="D163" s="1">
        <f>Infosäkkollen!A391</f>
        <v>2</v>
      </c>
      <c r="E163" s="1" t="s">
        <v>25</v>
      </c>
      <c r="F163" s="1" t="str">
        <f>Infosäkkollen!C391</f>
        <v>Har organisationen, de senaste två åren, genomfört upphandling enligt sitt arbetssätt för att säkerställa informationssäkerhet?</v>
      </c>
      <c r="G163" s="1">
        <f>IF(ISNUMBER(Infosäkkollen!E399),Infosäkkollen!E399,0)</f>
        <v>0</v>
      </c>
      <c r="H163" s="1">
        <v>5</v>
      </c>
      <c r="I163" s="1">
        <f t="shared" si="17"/>
        <v>50</v>
      </c>
    </row>
    <row r="164" spans="2:14" ht="43.75">
      <c r="B164" s="1">
        <v>5</v>
      </c>
      <c r="C164" s="1">
        <f>Infosäkkollen!B520</f>
        <v>37</v>
      </c>
      <c r="D164" s="1">
        <f>Infosäkkollen!A520</f>
        <v>3</v>
      </c>
      <c r="E164" s="1" t="s">
        <v>25</v>
      </c>
      <c r="F164" s="1" t="str">
        <f>Infosäkkollen!C520</f>
        <v>De senaste två åren, har organisationens arbetssätt för att säkerställa informationssäkerhet vid upphandling omfattat följande centrala delar?</v>
      </c>
      <c r="G164" s="1">
        <f>IF(ISNUMBER(Infosäkkollen!E530),Infosäkkollen!E530,0)</f>
        <v>0</v>
      </c>
      <c r="H164" s="1">
        <v>5</v>
      </c>
      <c r="I164" s="1">
        <f t="shared" si="17"/>
        <v>500</v>
      </c>
    </row>
    <row r="165" spans="2:14" ht="15">
      <c r="F165" s="2" t="s">
        <v>1239</v>
      </c>
      <c r="G165" s="3">
        <f>SUM(G161:G164)</f>
        <v>0</v>
      </c>
      <c r="H165" s="3">
        <f>SUM(H161:H164)</f>
        <v>16</v>
      </c>
      <c r="K165" s="1" t="s">
        <v>1240</v>
      </c>
      <c r="L165" s="1" t="s">
        <v>1240</v>
      </c>
      <c r="M165" s="1" t="s">
        <v>1240</v>
      </c>
      <c r="N165" s="1" t="s">
        <v>1240</v>
      </c>
    </row>
    <row r="166" spans="2:14" ht="15">
      <c r="F166" s="2" t="s">
        <v>1246</v>
      </c>
      <c r="G166" s="3">
        <f>IF(AND(G162&gt;=4,G163&gt;=4,G164&gt;=4),
 4,
 IF(AND(G162&gt;=3,G163&gt;=3,G164&gt;=3),
  3,
  IF(AND(G162&gt;=2,G163&gt;=2),
   2,
   IF(AND(G162&gt;=1),
    1,
    0))))</f>
        <v>0</v>
      </c>
      <c r="H166" s="3">
        <v>4</v>
      </c>
      <c r="K166" s="1">
        <v>1</v>
      </c>
      <c r="L166" s="1">
        <v>2</v>
      </c>
      <c r="M166" s="1">
        <v>3</v>
      </c>
      <c r="N166" s="1">
        <v>4</v>
      </c>
    </row>
    <row r="167" spans="2:14" ht="15">
      <c r="F167" s="2" t="s">
        <v>1251</v>
      </c>
      <c r="G167" s="3">
        <f>IF(
 AND(G166=4,G165&gt;=N167),
 4,
 IF(
  AND(G166=4,G165&gt;=M167),
  3,
  IF(
   AND(G166=4,G165&gt;=L167),
   2,
   IF(
    AND(G166=4,G165&gt;=K167),
    1,
    IF(
     AND(G166=3,G165&gt;=M167),
     3,
     IF(
      AND(G166=3,G165&gt;=L167),
      2,
      IF(
       AND(G166=3,G165&gt;=K167),
       1,
       IF(
        AND(G166=2,G165&gt;=L167),
        2,
        IF(
         AND(G166=2,G165&gt;=K167),
         1,
         IF(
          AND(G166=1,G165&gt;=K167),
          1,
          0))))))))))</f>
        <v>0</v>
      </c>
      <c r="H167" s="3">
        <v>4</v>
      </c>
      <c r="K167" s="1">
        <f>IF(K166=
 1,
 ROUND(K166*COUNTIF($I161:$I164,"=5")+COUNTIF($I161:$I164,"&lt;10")/2,0),
 IF(K166=
  2,
  ROUND(K166*(COUNTIF($I161:$I164,"=5")+COUNTIF($I161:$I164,"=50"))+COUNTIF($I161:$I164,"&lt;100")/2,0),
  IF(K166=
   3,
   ROUND(K166*(COUNTIF($I161:$I164,"=5")+COUNTIF($I161:$I164,"=50")+COUNTIF($I161:$I164,"=500"))+COUNTIF($I161:$I164,"&lt;1000")/2,0),
   ROUND(K166*(COUNTIF($I161:$I164,"=5")+COUNTIF($I161:$I164,"=50")+COUNTIF($I161:$I164,"=500")+COUNTIF($I161:$I164,"=5000"))+COUNTIF($I161:$I164,"&lt;10000")/2,0))))</f>
        <v>2</v>
      </c>
      <c r="L167" s="1">
        <f t="shared" ref="L167:N167" si="18">IF(L166=
 1,
 ROUND(L166*COUNTIF($I161:$I164,"=5")+COUNTIF($I161:$I164,"&lt;10")/2,0),
 IF(L166=
  2,
  ROUND(L166*(COUNTIF($I161:$I164,"=5")+COUNTIF($I161:$I164,"=50"))+COUNTIF($I161:$I164,"&lt;100")/2,0),
  IF(L166=
   3,
   ROUND(L166*(COUNTIF($I161:$I164,"=5")+COUNTIF($I161:$I164,"=50")+COUNTIF($I161:$I164,"=500"))+COUNTIF($I161:$I164,"&lt;1000")/2,0),
   ROUND(L166*(COUNTIF($I161:$I164,"=5")+COUNTIF($I161:$I164,"=50")+COUNTIF($I161:$I164,"=500")+COUNTIF($I161:$I164,"=5000"))+COUNTIF($I161:$I164,"&lt;10000")/2,0))))</f>
        <v>6</v>
      </c>
      <c r="M167" s="1">
        <f t="shared" si="18"/>
        <v>11</v>
      </c>
      <c r="N167" s="1">
        <f t="shared" si="18"/>
        <v>14</v>
      </c>
    </row>
    <row r="168" spans="2:14" ht="15">
      <c r="F168" s="2" t="s">
        <v>1256</v>
      </c>
      <c r="G168" s="3">
        <f>Infosäkkollen!$E$2</f>
        <v>0</v>
      </c>
      <c r="H168" s="3">
        <v>4</v>
      </c>
    </row>
  </sheetData>
  <sheetProtection algorithmName="SHA-512" hashValue="uGbGb2nwhc9stGR6bxfnBm2eqc4m6oY9E8OSluY5YAoOF4SrFijb9iKNbOtNTd3FiGs+J6Dhs6EOD75yR/FYbw==" saltValue="GQINgDhfZv/YO2IYeb3u7A==" spinCount="100000" sheet="1" selectLockedCells="1" selectUnlockedCells="1"/>
  <mergeCells count="11">
    <mergeCell ref="A1:P1"/>
    <mergeCell ref="B88:H88"/>
    <mergeCell ref="B112:H112"/>
    <mergeCell ref="B130:H130"/>
    <mergeCell ref="B143:H143"/>
    <mergeCell ref="B159:H159"/>
    <mergeCell ref="B22:H22"/>
    <mergeCell ref="B8:H8"/>
    <mergeCell ref="B39:H39"/>
    <mergeCell ref="B58:H58"/>
    <mergeCell ref="B72:H7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35E6F-67CB-44AC-A22E-F1B28369F33C}">
  <sheetPr codeName="Blad16"/>
  <dimension ref="A1:T468"/>
  <sheetViews>
    <sheetView showGridLines="0" zoomScale="75" zoomScaleNormal="75" workbookViewId="0">
      <selection activeCell="B11" sqref="B11:O19"/>
    </sheetView>
  </sheetViews>
  <sheetFormatPr defaultColWidth="9.19921875" defaultRowHeight="14.6"/>
  <cols>
    <col min="1" max="1" width="3" customWidth="1"/>
    <col min="2" max="2" width="3.19921875" style="31" customWidth="1"/>
    <col min="3" max="14" width="10.06640625" customWidth="1"/>
    <col min="15" max="15" width="12.19921875" customWidth="1"/>
    <col min="16" max="16" width="3.46484375" customWidth="1"/>
    <col min="17" max="17" width="40" style="78" customWidth="1"/>
    <col min="18" max="18" width="8.06640625" customWidth="1"/>
  </cols>
  <sheetData>
    <row r="1" spans="1:19" s="82" customFormat="1" ht="41.15" customHeight="1">
      <c r="A1" s="103" t="s">
        <v>3984</v>
      </c>
      <c r="B1" s="328"/>
      <c r="C1" s="91"/>
      <c r="D1" s="91"/>
      <c r="E1" s="91"/>
      <c r="F1" s="91"/>
      <c r="G1" s="91"/>
      <c r="H1" s="91"/>
      <c r="I1" s="91"/>
      <c r="J1" s="91"/>
      <c r="K1" s="91"/>
      <c r="L1" s="91"/>
      <c r="M1" s="91"/>
      <c r="N1" s="91"/>
      <c r="O1" s="91"/>
      <c r="Q1" s="108"/>
    </row>
    <row r="2" spans="1:19" ht="20.149999999999999" customHeight="1">
      <c r="A2" s="777"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2" s="777"/>
      <c r="C2" s="777"/>
      <c r="D2" s="777"/>
      <c r="E2" s="777"/>
      <c r="F2" s="777"/>
      <c r="G2" s="777"/>
      <c r="H2" s="777"/>
      <c r="I2" s="777"/>
      <c r="J2" s="777"/>
      <c r="K2" s="777"/>
      <c r="L2" s="777"/>
      <c r="M2" s="777"/>
      <c r="N2" s="777"/>
      <c r="O2" s="777"/>
      <c r="P2" s="777"/>
      <c r="Q2" s="777"/>
      <c r="R2" s="19"/>
      <c r="S2" s="19"/>
    </row>
    <row r="3" spans="1:19" ht="20.149999999999999" customHeight="1">
      <c r="A3" s="101"/>
      <c r="B3" s="101"/>
      <c r="C3" s="101"/>
      <c r="D3" s="101"/>
      <c r="E3" s="101"/>
      <c r="F3" s="101"/>
      <c r="G3" s="101"/>
      <c r="H3" s="101"/>
      <c r="I3" s="101"/>
      <c r="J3" s="101"/>
      <c r="K3" s="101"/>
      <c r="L3" s="101"/>
      <c r="M3" s="101"/>
      <c r="N3" s="101"/>
      <c r="O3" s="101"/>
      <c r="P3" s="101"/>
      <c r="Q3" s="101"/>
      <c r="R3" s="19"/>
      <c r="S3" s="19"/>
    </row>
    <row r="4" spans="1:19" ht="57" customHeight="1">
      <c r="A4" s="101"/>
      <c r="B4" s="1098" t="s">
        <v>3985</v>
      </c>
      <c r="C4" s="1098"/>
      <c r="D4" s="1098"/>
      <c r="E4" s="1098"/>
      <c r="F4" s="1098"/>
      <c r="G4" s="1098"/>
      <c r="H4" s="1098"/>
      <c r="I4" s="1098"/>
      <c r="J4" s="1098"/>
      <c r="K4" s="1098"/>
      <c r="L4" s="1098"/>
      <c r="M4" s="1098"/>
      <c r="N4" s="1098"/>
      <c r="O4" s="1098"/>
      <c r="P4" s="101"/>
      <c r="Q4" s="101"/>
      <c r="R4" s="19"/>
      <c r="S4" s="19"/>
    </row>
    <row r="5" spans="1:19">
      <c r="B5"/>
    </row>
    <row r="6" spans="1:19" ht="30" customHeight="1">
      <c r="A6" s="329"/>
      <c r="B6" s="863" t="s">
        <v>3986</v>
      </c>
      <c r="C6" s="863"/>
      <c r="D6" s="863"/>
      <c r="E6" s="863"/>
      <c r="F6" s="863"/>
      <c r="G6" s="863"/>
      <c r="H6" s="329"/>
      <c r="I6" s="329"/>
      <c r="J6" s="329"/>
      <c r="K6" s="329"/>
      <c r="L6" s="329"/>
      <c r="M6" s="329"/>
      <c r="N6" s="329"/>
      <c r="O6" s="329"/>
      <c r="P6" s="87"/>
    </row>
    <row r="7" spans="1:19" ht="15" customHeight="1">
      <c r="A7" s="87"/>
      <c r="B7" s="109"/>
      <c r="C7" s="109"/>
      <c r="D7" s="109"/>
      <c r="E7" s="109"/>
      <c r="F7" s="109"/>
      <c r="G7" s="109"/>
      <c r="H7" s="87"/>
      <c r="I7" s="87"/>
      <c r="J7" s="87"/>
      <c r="K7" s="87"/>
      <c r="L7" s="87"/>
      <c r="M7" s="87"/>
      <c r="N7" s="87"/>
      <c r="O7" s="87"/>
      <c r="P7" s="87"/>
    </row>
    <row r="8" spans="1:19" s="31" customFormat="1" ht="27" customHeight="1">
      <c r="B8" s="20" t="s">
        <v>3987</v>
      </c>
      <c r="Q8" s="222"/>
    </row>
    <row r="9" spans="1:19" ht="34.4" customHeight="1">
      <c r="B9" s="1086" t="s">
        <v>3988</v>
      </c>
      <c r="C9" s="1086"/>
      <c r="D9" s="1086"/>
      <c r="E9" s="1086"/>
      <c r="F9" s="1086"/>
      <c r="G9" s="1086"/>
      <c r="H9" s="1086"/>
      <c r="I9" s="1086"/>
      <c r="J9" s="1086"/>
      <c r="K9" s="1086"/>
      <c r="L9" s="1086"/>
      <c r="M9" s="1086"/>
      <c r="N9" s="1086"/>
      <c r="O9" s="1086"/>
      <c r="P9" s="330"/>
    </row>
    <row r="10" spans="1:19" ht="15" customHeight="1">
      <c r="B10"/>
    </row>
    <row r="11" spans="1:19" ht="16.399999999999999" customHeight="1">
      <c r="B11" s="1089" t="s">
        <v>3989</v>
      </c>
      <c r="C11" s="1090"/>
      <c r="D11" s="1090"/>
      <c r="E11" s="1090"/>
      <c r="F11" s="1090"/>
      <c r="G11" s="1090"/>
      <c r="H11" s="1090"/>
      <c r="I11" s="1090"/>
      <c r="J11" s="1090"/>
      <c r="K11" s="1090"/>
      <c r="L11" s="1090"/>
      <c r="M11" s="1090"/>
      <c r="N11" s="1090"/>
      <c r="O11" s="1091"/>
      <c r="P11" s="331"/>
    </row>
    <row r="12" spans="1:19">
      <c r="B12" s="1092"/>
      <c r="C12" s="1093"/>
      <c r="D12" s="1093"/>
      <c r="E12" s="1093"/>
      <c r="F12" s="1093"/>
      <c r="G12" s="1093"/>
      <c r="H12" s="1093"/>
      <c r="I12" s="1093"/>
      <c r="J12" s="1093"/>
      <c r="K12" s="1093"/>
      <c r="L12" s="1093"/>
      <c r="M12" s="1093"/>
      <c r="N12" s="1093"/>
      <c r="O12" s="1094"/>
      <c r="P12" s="331"/>
    </row>
    <row r="13" spans="1:19">
      <c r="B13" s="1092"/>
      <c r="C13" s="1093"/>
      <c r="D13" s="1093"/>
      <c r="E13" s="1093"/>
      <c r="F13" s="1093"/>
      <c r="G13" s="1093"/>
      <c r="H13" s="1093"/>
      <c r="I13" s="1093"/>
      <c r="J13" s="1093"/>
      <c r="K13" s="1093"/>
      <c r="L13" s="1093"/>
      <c r="M13" s="1093"/>
      <c r="N13" s="1093"/>
      <c r="O13" s="1094"/>
      <c r="P13" s="331"/>
    </row>
    <row r="14" spans="1:19">
      <c r="B14" s="1092"/>
      <c r="C14" s="1093"/>
      <c r="D14" s="1093"/>
      <c r="E14" s="1093"/>
      <c r="F14" s="1093"/>
      <c r="G14" s="1093"/>
      <c r="H14" s="1093"/>
      <c r="I14" s="1093"/>
      <c r="J14" s="1093"/>
      <c r="K14" s="1093"/>
      <c r="L14" s="1093"/>
      <c r="M14" s="1093"/>
      <c r="N14" s="1093"/>
      <c r="O14" s="1094"/>
      <c r="P14" s="331"/>
    </row>
    <row r="15" spans="1:19">
      <c r="B15" s="1092"/>
      <c r="C15" s="1093"/>
      <c r="D15" s="1093"/>
      <c r="E15" s="1093"/>
      <c r="F15" s="1093"/>
      <c r="G15" s="1093"/>
      <c r="H15" s="1093"/>
      <c r="I15" s="1093"/>
      <c r="J15" s="1093"/>
      <c r="K15" s="1093"/>
      <c r="L15" s="1093"/>
      <c r="M15" s="1093"/>
      <c r="N15" s="1093"/>
      <c r="O15" s="1094"/>
      <c r="P15" s="331"/>
    </row>
    <row r="16" spans="1:19">
      <c r="B16" s="1092"/>
      <c r="C16" s="1093"/>
      <c r="D16" s="1093"/>
      <c r="E16" s="1093"/>
      <c r="F16" s="1093"/>
      <c r="G16" s="1093"/>
      <c r="H16" s="1093"/>
      <c r="I16" s="1093"/>
      <c r="J16" s="1093"/>
      <c r="K16" s="1093"/>
      <c r="L16" s="1093"/>
      <c r="M16" s="1093"/>
      <c r="N16" s="1093"/>
      <c r="O16" s="1094"/>
      <c r="P16" s="331"/>
    </row>
    <row r="17" spans="2:17">
      <c r="B17" s="1092"/>
      <c r="C17" s="1093"/>
      <c r="D17" s="1093"/>
      <c r="E17" s="1093"/>
      <c r="F17" s="1093"/>
      <c r="G17" s="1093"/>
      <c r="H17" s="1093"/>
      <c r="I17" s="1093"/>
      <c r="J17" s="1093"/>
      <c r="K17" s="1093"/>
      <c r="L17" s="1093"/>
      <c r="M17" s="1093"/>
      <c r="N17" s="1093"/>
      <c r="O17" s="1094"/>
      <c r="P17" s="331"/>
    </row>
    <row r="18" spans="2:17">
      <c r="B18" s="1092"/>
      <c r="C18" s="1093"/>
      <c r="D18" s="1093"/>
      <c r="E18" s="1093"/>
      <c r="F18" s="1093"/>
      <c r="G18" s="1093"/>
      <c r="H18" s="1093"/>
      <c r="I18" s="1093"/>
      <c r="J18" s="1093"/>
      <c r="K18" s="1093"/>
      <c r="L18" s="1093"/>
      <c r="M18" s="1093"/>
      <c r="N18" s="1093"/>
      <c r="O18" s="1094"/>
      <c r="P18" s="331"/>
    </row>
    <row r="19" spans="2:17">
      <c r="B19" s="1095"/>
      <c r="C19" s="1096"/>
      <c r="D19" s="1096"/>
      <c r="E19" s="1096"/>
      <c r="F19" s="1096"/>
      <c r="G19" s="1096"/>
      <c r="H19" s="1096"/>
      <c r="I19" s="1096"/>
      <c r="J19" s="1096"/>
      <c r="K19" s="1096"/>
      <c r="L19" s="1096"/>
      <c r="M19" s="1096"/>
      <c r="N19" s="1096"/>
      <c r="O19" s="1097"/>
      <c r="P19" s="331"/>
    </row>
    <row r="20" spans="2:17" ht="30" customHeight="1">
      <c r="B20"/>
    </row>
    <row r="21" spans="2:17" s="31" customFormat="1" ht="27" customHeight="1">
      <c r="B21" s="20" t="s">
        <v>3990</v>
      </c>
      <c r="Q21" s="222"/>
    </row>
    <row r="22" spans="2:17" ht="34.4" customHeight="1">
      <c r="B22" s="1086" t="s">
        <v>3991</v>
      </c>
      <c r="C22" s="1086"/>
      <c r="D22" s="1086"/>
      <c r="E22" s="1086"/>
      <c r="F22" s="1086"/>
      <c r="G22" s="1086"/>
      <c r="H22" s="1086"/>
      <c r="I22" s="1086"/>
      <c r="J22" s="1086"/>
      <c r="K22" s="1086"/>
      <c r="L22" s="1086"/>
      <c r="M22" s="1086"/>
      <c r="N22" s="1086"/>
      <c r="O22" s="1086"/>
      <c r="P22" s="330"/>
    </row>
    <row r="23" spans="2:17" ht="15" customHeight="1">
      <c r="B23"/>
    </row>
    <row r="24" spans="2:17">
      <c r="B24"/>
    </row>
    <row r="25" spans="2:17">
      <c r="B25"/>
    </row>
    <row r="26" spans="2:17">
      <c r="B26"/>
    </row>
    <row r="27" spans="2:17">
      <c r="B27"/>
    </row>
    <row r="28" spans="2:17">
      <c r="B28"/>
    </row>
    <row r="29" spans="2:17">
      <c r="B29"/>
    </row>
    <row r="30" spans="2:17">
      <c r="B30"/>
    </row>
    <row r="31" spans="2:17">
      <c r="B31"/>
    </row>
    <row r="32" spans="2:17">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ht="30" customHeight="1">
      <c r="B45"/>
    </row>
    <row r="46" spans="2:2" ht="30" customHeight="1">
      <c r="B46"/>
    </row>
    <row r="47" spans="2:2" ht="30" customHeight="1">
      <c r="B47"/>
    </row>
    <row r="48" spans="2:2" ht="30" customHeight="1">
      <c r="B48"/>
    </row>
    <row r="49" spans="2:17" ht="40.4" customHeight="1">
      <c r="B49"/>
    </row>
    <row r="50" spans="2:17" ht="15" customHeight="1">
      <c r="B50"/>
    </row>
    <row r="51" spans="2:17" ht="41.15" customHeight="1">
      <c r="B51" s="1086" t="s">
        <v>3992</v>
      </c>
      <c r="C51" s="1086"/>
      <c r="D51" s="1086"/>
      <c r="E51" s="1086"/>
      <c r="F51" s="1086"/>
      <c r="G51" s="1086"/>
      <c r="H51" s="1086"/>
      <c r="I51" s="1086"/>
      <c r="J51" s="1086"/>
      <c r="K51" s="1086"/>
      <c r="L51" s="1086"/>
      <c r="M51" s="1086"/>
      <c r="N51" s="1086"/>
      <c r="O51" s="1086"/>
      <c r="P51" s="332"/>
    </row>
    <row r="52" spans="2:17" ht="30" customHeight="1">
      <c r="B52"/>
    </row>
    <row r="53" spans="2:17" s="31" customFormat="1" ht="20.149999999999999" customHeight="1">
      <c r="B53" s="20" t="s">
        <v>3993</v>
      </c>
      <c r="Q53" s="222"/>
    </row>
    <row r="54" spans="2:17">
      <c r="B54"/>
    </row>
    <row r="55" spans="2:17" ht="15">
      <c r="B55" s="333" t="s">
        <v>1308</v>
      </c>
      <c r="C55" s="333"/>
      <c r="D55" s="333"/>
      <c r="E55" s="333"/>
      <c r="F55" s="333"/>
      <c r="G55" s="333"/>
      <c r="H55" s="334"/>
      <c r="I55" s="218">
        <f>IF(ISBLANK(H55),0,H55)</f>
        <v>0</v>
      </c>
      <c r="J55" s="333"/>
      <c r="K55" s="333"/>
      <c r="L55" s="333"/>
      <c r="M55" s="333"/>
      <c r="N55" s="333"/>
    </row>
    <row r="56" spans="2:17" ht="15">
      <c r="B56" s="333"/>
      <c r="C56" s="333"/>
      <c r="D56" s="333"/>
      <c r="E56" s="333"/>
      <c r="F56" s="333"/>
      <c r="G56" s="333"/>
      <c r="H56" s="333"/>
      <c r="I56" s="333"/>
      <c r="J56" s="333"/>
      <c r="K56" s="333"/>
      <c r="L56" s="333"/>
      <c r="M56" s="333"/>
      <c r="N56" s="333"/>
    </row>
    <row r="57" spans="2:17" ht="17.149999999999999" customHeight="1">
      <c r="B57" s="335" t="s">
        <v>3994</v>
      </c>
      <c r="C57" s="333"/>
      <c r="D57" s="333"/>
      <c r="E57" s="333"/>
      <c r="F57" s="333"/>
      <c r="G57" s="333"/>
      <c r="H57" s="333"/>
      <c r="I57" s="333"/>
      <c r="J57" s="333"/>
      <c r="K57" s="333"/>
      <c r="L57" s="333"/>
      <c r="M57" s="333"/>
      <c r="N57" s="333"/>
    </row>
    <row r="58" spans="2:17" ht="15">
      <c r="B58" s="333"/>
      <c r="C58" s="333"/>
      <c r="D58" s="333"/>
      <c r="E58" s="333"/>
      <c r="F58" s="333"/>
      <c r="G58" s="333"/>
      <c r="H58" s="333"/>
      <c r="I58" s="333"/>
      <c r="J58" s="333"/>
      <c r="K58" s="333"/>
      <c r="L58" s="333"/>
      <c r="M58" s="333"/>
      <c r="N58" s="333"/>
    </row>
    <row r="59" spans="2:17" ht="15">
      <c r="B59" s="158" t="s">
        <v>3977</v>
      </c>
      <c r="C59" s="333"/>
      <c r="D59" s="333"/>
      <c r="E59" s="333"/>
      <c r="F59" s="333"/>
      <c r="G59" s="333"/>
      <c r="H59" s="334"/>
      <c r="I59" s="333"/>
      <c r="J59" s="158" t="s">
        <v>3976</v>
      </c>
      <c r="K59" s="333"/>
      <c r="L59" s="333"/>
      <c r="M59" s="333"/>
      <c r="N59" s="333"/>
      <c r="O59" s="77"/>
    </row>
    <row r="60" spans="2:17" ht="15">
      <c r="B60" s="158"/>
      <c r="C60" s="333"/>
      <c r="D60" s="333"/>
      <c r="E60" s="333"/>
      <c r="F60" s="333"/>
      <c r="G60" s="333"/>
      <c r="H60" s="333"/>
      <c r="I60" s="333"/>
      <c r="J60" s="158"/>
      <c r="K60" s="333"/>
      <c r="L60" s="333"/>
      <c r="M60" s="333"/>
      <c r="N60" s="333"/>
    </row>
    <row r="61" spans="2:17" ht="15">
      <c r="B61" s="158" t="s">
        <v>3995</v>
      </c>
      <c r="C61" s="333"/>
      <c r="D61" s="333"/>
      <c r="E61" s="333"/>
      <c r="F61" s="333"/>
      <c r="G61" s="333"/>
      <c r="H61" s="334"/>
      <c r="I61" s="333"/>
      <c r="J61" s="158" t="s">
        <v>3983</v>
      </c>
      <c r="K61" s="333"/>
      <c r="L61" s="333"/>
      <c r="M61" s="333"/>
      <c r="N61" s="333"/>
      <c r="O61" s="77"/>
    </row>
    <row r="62" spans="2:17" ht="15">
      <c r="B62" s="158"/>
      <c r="C62" s="333"/>
      <c r="D62" s="333"/>
      <c r="E62" s="333"/>
      <c r="F62" s="333"/>
      <c r="G62" s="333"/>
      <c r="H62" s="333"/>
      <c r="I62" s="333"/>
      <c r="J62" s="158"/>
      <c r="K62" s="333"/>
      <c r="L62" s="333"/>
      <c r="M62" s="333"/>
      <c r="N62" s="333"/>
    </row>
    <row r="63" spans="2:17" ht="15">
      <c r="B63" s="158" t="s">
        <v>3978</v>
      </c>
      <c r="C63" s="333"/>
      <c r="D63" s="333"/>
      <c r="E63" s="333"/>
      <c r="F63" s="333"/>
      <c r="G63" s="333"/>
      <c r="H63" s="334"/>
      <c r="I63" s="333"/>
      <c r="J63" s="158" t="s">
        <v>2484</v>
      </c>
      <c r="K63" s="333"/>
      <c r="L63" s="333"/>
      <c r="M63" s="333"/>
      <c r="N63" s="333"/>
      <c r="O63" s="77"/>
    </row>
    <row r="64" spans="2:17" ht="15">
      <c r="B64" s="158"/>
      <c r="C64" s="333"/>
      <c r="D64" s="333"/>
      <c r="E64" s="333"/>
      <c r="F64" s="333"/>
      <c r="G64" s="333"/>
      <c r="H64" s="333"/>
      <c r="I64" s="333"/>
      <c r="J64" s="158"/>
      <c r="K64" s="333"/>
      <c r="L64" s="333"/>
      <c r="M64" s="333"/>
      <c r="N64" s="333"/>
    </row>
    <row r="65" spans="1:19" ht="15">
      <c r="B65" s="158" t="s">
        <v>3981</v>
      </c>
      <c r="C65" s="333"/>
      <c r="D65" s="333"/>
      <c r="E65" s="333"/>
      <c r="F65" s="333"/>
      <c r="G65" s="333"/>
      <c r="H65" s="334"/>
      <c r="I65" s="333"/>
      <c r="J65" s="158" t="s">
        <v>3982</v>
      </c>
      <c r="K65" s="333"/>
      <c r="L65" s="333"/>
      <c r="M65" s="333"/>
      <c r="N65" s="333"/>
      <c r="O65" s="77"/>
    </row>
    <row r="66" spans="1:19" ht="15">
      <c r="B66" s="158"/>
      <c r="C66" s="333"/>
      <c r="D66" s="333"/>
      <c r="E66" s="333"/>
      <c r="F66" s="333"/>
      <c r="G66" s="333"/>
      <c r="H66" s="333"/>
      <c r="I66" s="333"/>
      <c r="J66" s="158"/>
      <c r="K66" s="333"/>
      <c r="L66" s="333"/>
      <c r="M66" s="333"/>
      <c r="N66" s="333"/>
    </row>
    <row r="67" spans="1:19" ht="15">
      <c r="B67" s="158" t="s">
        <v>3980</v>
      </c>
      <c r="C67" s="333"/>
      <c r="D67" s="333"/>
      <c r="E67" s="333"/>
      <c r="F67" s="333"/>
      <c r="G67" s="333"/>
      <c r="H67" s="334"/>
      <c r="I67" s="333"/>
      <c r="J67" s="158" t="s">
        <v>3979</v>
      </c>
      <c r="K67" s="333"/>
      <c r="L67" s="333"/>
      <c r="M67" s="333"/>
      <c r="N67" s="333"/>
      <c r="O67" s="77"/>
    </row>
    <row r="68" spans="1:19" ht="20.149999999999999" customHeight="1">
      <c r="B68"/>
    </row>
    <row r="69" spans="1:19" ht="20.149999999999999" customHeight="1">
      <c r="B69"/>
    </row>
    <row r="70" spans="1:19" ht="20.149999999999999" customHeight="1">
      <c r="B70"/>
    </row>
    <row r="71" spans="1:19" ht="20.149999999999999" customHeight="1">
      <c r="B71"/>
    </row>
    <row r="72" spans="1:19" ht="40.4" customHeight="1">
      <c r="B72"/>
    </row>
    <row r="73" spans="1:19" ht="29.15" customHeight="1">
      <c r="A73" s="336"/>
      <c r="B73" s="863" t="s">
        <v>3996</v>
      </c>
      <c r="C73" s="863"/>
      <c r="D73" s="863"/>
      <c r="E73" s="863"/>
      <c r="F73" s="863"/>
      <c r="G73" s="863"/>
      <c r="H73" s="336"/>
      <c r="I73" s="336"/>
      <c r="J73" s="336"/>
      <c r="K73" s="336"/>
      <c r="L73" s="329"/>
      <c r="M73" s="329" t="str">
        <f>HYPERLINK("#A1", "🔝 Tillbaka till toppen")</f>
        <v>🔝 Tillbaka till toppen</v>
      </c>
      <c r="N73" s="329"/>
      <c r="O73" s="329"/>
      <c r="R73" s="19"/>
      <c r="S73" s="19"/>
    </row>
    <row r="74" spans="1:19" ht="16.399999999999999" customHeight="1">
      <c r="B74" s="109"/>
      <c r="C74" s="109"/>
      <c r="D74" s="109"/>
      <c r="E74" s="109"/>
      <c r="F74" s="109"/>
      <c r="G74" s="109"/>
      <c r="R74" s="19"/>
      <c r="S74" s="19"/>
    </row>
    <row r="75" spans="1:19" s="87" customFormat="1" ht="59.9" customHeight="1">
      <c r="B75" s="1086" t="s">
        <v>3997</v>
      </c>
      <c r="C75" s="1086"/>
      <c r="D75" s="1086"/>
      <c r="E75" s="1086"/>
      <c r="F75" s="1086"/>
      <c r="G75" s="1086"/>
      <c r="H75" s="1086"/>
      <c r="I75" s="1086"/>
      <c r="J75" s="1086"/>
      <c r="K75" s="1086"/>
      <c r="L75" s="1086"/>
      <c r="M75" s="1086"/>
      <c r="N75" s="1086"/>
      <c r="O75" s="1086"/>
      <c r="P75" s="330"/>
      <c r="Q75" s="404"/>
    </row>
    <row r="76" spans="1:19" s="87" customFormat="1" ht="3" customHeight="1">
      <c r="B76" s="337"/>
      <c r="C76" s="337"/>
      <c r="D76" s="337"/>
      <c r="E76" s="337"/>
      <c r="F76" s="337"/>
      <c r="G76" s="337"/>
      <c r="H76" s="337"/>
      <c r="I76" s="337"/>
      <c r="J76" s="337"/>
      <c r="K76" s="337"/>
      <c r="L76" s="337"/>
      <c r="M76" s="337"/>
      <c r="N76" s="337"/>
      <c r="O76" s="337"/>
      <c r="P76" s="330"/>
      <c r="Q76" s="404"/>
    </row>
    <row r="77" spans="1:19" s="87" customFormat="1" ht="52.5" customHeight="1">
      <c r="B77" s="1086" t="s">
        <v>3998</v>
      </c>
      <c r="C77" s="1086"/>
      <c r="D77" s="1086"/>
      <c r="E77" s="1086"/>
      <c r="F77" s="1086"/>
      <c r="G77" s="1086"/>
      <c r="H77" s="1086"/>
      <c r="I77" s="1086"/>
      <c r="J77" s="1086"/>
      <c r="K77" s="1086"/>
      <c r="L77" s="1086"/>
      <c r="M77" s="1086"/>
      <c r="N77" s="1086"/>
      <c r="O77" s="1086"/>
      <c r="P77" s="330"/>
      <c r="Q77" s="404"/>
    </row>
    <row r="78" spans="1:19" ht="3" customHeight="1">
      <c r="B78" s="338"/>
      <c r="C78" s="338"/>
      <c r="D78" s="338"/>
      <c r="E78" s="338"/>
      <c r="F78" s="338"/>
      <c r="G78" s="338"/>
      <c r="H78" s="338"/>
      <c r="I78" s="338"/>
      <c r="J78" s="338"/>
      <c r="K78" s="338"/>
      <c r="L78" s="338"/>
      <c r="M78" s="338"/>
      <c r="N78" s="338"/>
      <c r="O78" s="338"/>
      <c r="P78" s="339"/>
      <c r="Q78" s="405"/>
    </row>
    <row r="79" spans="1:19" s="87" customFormat="1" ht="39.65" customHeight="1">
      <c r="B79" s="1087" t="s">
        <v>3999</v>
      </c>
      <c r="C79" s="1087"/>
      <c r="D79" s="1087"/>
      <c r="E79" s="1087"/>
      <c r="F79" s="1087"/>
      <c r="G79" s="1087"/>
      <c r="H79" s="1087"/>
      <c r="I79" s="1087"/>
      <c r="J79" s="1087"/>
      <c r="K79" s="1087"/>
      <c r="L79" s="1087"/>
      <c r="M79" s="1087"/>
      <c r="N79" s="1087"/>
      <c r="O79" s="1087"/>
      <c r="P79" s="341"/>
      <c r="Q79" s="406"/>
    </row>
    <row r="80" spans="1:19" ht="60" customHeight="1"/>
    <row r="81" spans="1:18" ht="31.4" customHeight="1" thickBot="1">
      <c r="A81" s="342"/>
      <c r="B81" s="1088" t="s">
        <v>4000</v>
      </c>
      <c r="C81" s="1088"/>
      <c r="D81" s="1088"/>
      <c r="E81" s="1088"/>
      <c r="F81" s="1088"/>
      <c r="G81" s="1088"/>
      <c r="H81" s="342"/>
      <c r="I81" s="342"/>
      <c r="J81" s="342"/>
      <c r="K81" s="342"/>
      <c r="L81" s="342"/>
      <c r="M81" s="342"/>
      <c r="N81" s="342"/>
      <c r="O81" s="342"/>
    </row>
    <row r="82" spans="1:18" ht="20.149999999999999" customHeight="1" thickBot="1">
      <c r="B82" s="20"/>
      <c r="C82" s="30"/>
    </row>
    <row r="83" spans="1:18" s="87" customFormat="1" ht="27" customHeight="1">
      <c r="B83" s="343">
        <v>1</v>
      </c>
      <c r="C83" s="1099" t="s">
        <v>4001</v>
      </c>
      <c r="D83" s="1099"/>
      <c r="E83" s="1099"/>
      <c r="F83" s="1099"/>
      <c r="G83" s="1099"/>
      <c r="H83" s="1099"/>
      <c r="I83" s="1099"/>
      <c r="J83" s="1099"/>
      <c r="K83" s="1099"/>
      <c r="L83" s="1099"/>
      <c r="M83" s="1099"/>
      <c r="N83" s="1099"/>
      <c r="O83" s="1099"/>
      <c r="P83" s="344"/>
      <c r="Q83" s="102" t="s">
        <v>91</v>
      </c>
    </row>
    <row r="84" spans="1:18" ht="3" customHeight="1" thickBot="1">
      <c r="B84" s="343"/>
      <c r="C84" s="345"/>
      <c r="D84" s="345"/>
      <c r="E84" s="345"/>
      <c r="F84" s="345"/>
      <c r="G84" s="345"/>
      <c r="H84" s="345"/>
      <c r="I84" s="345"/>
      <c r="J84" s="345"/>
      <c r="K84" s="345"/>
      <c r="L84" s="345"/>
      <c r="M84" s="345"/>
      <c r="N84" s="345"/>
      <c r="O84" s="345"/>
      <c r="P84" s="345"/>
      <c r="Q84" s="104"/>
    </row>
    <row r="85" spans="1:18" ht="18" customHeight="1">
      <c r="C85" s="1100" t="s">
        <v>4002</v>
      </c>
      <c r="D85" s="1101"/>
      <c r="E85" s="1101"/>
      <c r="F85" s="1101"/>
      <c r="G85" s="1101"/>
      <c r="H85" s="1101"/>
      <c r="I85" s="1101"/>
      <c r="J85" s="1101"/>
      <c r="K85" s="1101"/>
      <c r="L85" s="1101"/>
      <c r="M85" s="1101"/>
      <c r="N85" s="1101"/>
      <c r="O85" s="1102"/>
      <c r="P85" s="346"/>
      <c r="Q85" s="1103" t="s">
        <v>4003</v>
      </c>
    </row>
    <row r="86" spans="1:18" s="1" customFormat="1" ht="29.25" customHeight="1">
      <c r="B86" s="29"/>
      <c r="C86" s="1106" t="s">
        <v>4004</v>
      </c>
      <c r="D86" s="1107"/>
      <c r="E86" s="1108"/>
      <c r="F86" s="1109" t="s">
        <v>4005</v>
      </c>
      <c r="G86" s="1110"/>
      <c r="H86" s="1111"/>
      <c r="I86" s="1112" t="s">
        <v>4006</v>
      </c>
      <c r="J86" s="1113"/>
      <c r="K86" s="1114"/>
      <c r="L86" s="340"/>
      <c r="M86" s="347"/>
      <c r="N86" s="347"/>
      <c r="O86" s="347"/>
      <c r="P86" s="79"/>
      <c r="Q86" s="1104"/>
      <c r="R86"/>
    </row>
    <row r="87" spans="1:18" ht="15">
      <c r="C87" s="1115"/>
      <c r="D87" s="1116"/>
      <c r="E87" s="1117"/>
      <c r="F87" s="1115"/>
      <c r="G87" s="1116"/>
      <c r="H87" s="1117"/>
      <c r="I87" s="1115"/>
      <c r="J87" s="1116"/>
      <c r="K87" s="1117"/>
      <c r="L87" s="310"/>
      <c r="M87" s="1084" t="str">
        <f>IF(
 OR(
  AND(C87="X",F87="X",I87="X"),AND(C87="X",F87="X"),AND(C87="X",I87="X"),AND(F87="X",I87="X")),
  "MOTSTRIDIG BEDÖMNING",
  IF(
   AND(ISNUMBER(C85),I87="X"),
   "MOTSTRIDIGT SVAR",
   IF(
    I87="X",
    "FRÅGAN ÄR BESVARAD",
    IF(
     AND(NOT(ISNUMBER(C85)),
     NOT(OR(C87="X",F87="X"))),
     "FRÅGAN ÄR OBESVARAD",
     IF(
      AND(NOT(ISNUMBER(C85)),
      OR(C87="X",F87="X")),
      "ANGE SVAR",
      IF(
       AND(ISNUMBER(C85),
       NOT(OR(C87="X",F87="X"))),
       "ANGE BEDÖMNING",
       "FRÅGAN ÄR BESVARAD"))))))</f>
        <v>FRÅGAN ÄR OBESVARAD</v>
      </c>
      <c r="N87" s="1084"/>
      <c r="O87" s="1084"/>
      <c r="P87" s="348"/>
      <c r="Q87" s="1104"/>
    </row>
    <row r="88" spans="1:18" ht="25.4" customHeight="1">
      <c r="Q88" s="1104"/>
    </row>
    <row r="89" spans="1:18" ht="35.15" customHeight="1" thickBot="1">
      <c r="Q89" s="1105"/>
    </row>
    <row r="90" spans="1:18" ht="42" customHeight="1">
      <c r="A90" s="31"/>
      <c r="B90" s="343">
        <v>2</v>
      </c>
      <c r="C90" s="1118" t="s">
        <v>4007</v>
      </c>
      <c r="D90" s="1118"/>
      <c r="E90" s="1118"/>
      <c r="F90" s="1118"/>
      <c r="G90" s="1118"/>
      <c r="H90" s="1118"/>
      <c r="I90" s="1118"/>
      <c r="J90" s="1118"/>
      <c r="K90" s="1118"/>
      <c r="L90" s="1118"/>
      <c r="M90" s="1118"/>
      <c r="N90" s="1118"/>
      <c r="O90" s="1118"/>
      <c r="P90" s="349"/>
      <c r="Q90" s="407"/>
    </row>
    <row r="91" spans="1:18" ht="6" customHeight="1">
      <c r="B91" s="343"/>
      <c r="C91" s="349"/>
      <c r="D91" s="349"/>
      <c r="E91" s="349"/>
      <c r="F91" s="349"/>
      <c r="G91" s="349"/>
      <c r="H91" s="349"/>
      <c r="I91" s="349"/>
      <c r="J91" s="349"/>
      <c r="K91" s="349"/>
      <c r="L91" s="349"/>
      <c r="M91" s="349"/>
      <c r="N91" s="349"/>
      <c r="O91" s="349"/>
      <c r="P91" s="349"/>
      <c r="Q91" s="407"/>
    </row>
    <row r="92" spans="1:18" ht="18" customHeight="1">
      <c r="C92" s="1100" t="s">
        <v>4008</v>
      </c>
      <c r="D92" s="1101"/>
      <c r="E92" s="1101"/>
      <c r="F92" s="1101"/>
      <c r="G92" s="1101"/>
      <c r="H92" s="1101"/>
      <c r="I92" s="1101"/>
      <c r="J92" s="1101"/>
      <c r="K92" s="1101"/>
      <c r="L92" s="1101"/>
      <c r="M92" s="1101"/>
      <c r="N92" s="1101"/>
      <c r="O92" s="1102"/>
      <c r="P92" s="346"/>
      <c r="Q92" s="408"/>
    </row>
    <row r="93" spans="1:18" s="1" customFormat="1" ht="29.25" customHeight="1">
      <c r="B93" s="29"/>
      <c r="C93" s="1106" t="s">
        <v>4004</v>
      </c>
      <c r="D93" s="1107"/>
      <c r="E93" s="1108"/>
      <c r="F93" s="1109" t="s">
        <v>4005</v>
      </c>
      <c r="G93" s="1110"/>
      <c r="H93" s="1111"/>
      <c r="I93" s="1112" t="s">
        <v>4006</v>
      </c>
      <c r="J93" s="1113"/>
      <c r="K93" s="1114"/>
      <c r="L93" s="340"/>
      <c r="M93" s="340"/>
      <c r="N93" s="340"/>
      <c r="O93" s="340"/>
      <c r="P93" s="340"/>
      <c r="Q93" s="405"/>
      <c r="R93"/>
    </row>
    <row r="94" spans="1:18" ht="15">
      <c r="C94" s="1115"/>
      <c r="D94" s="1116"/>
      <c r="E94" s="1117"/>
      <c r="F94" s="1115"/>
      <c r="G94" s="1116"/>
      <c r="H94" s="1117"/>
      <c r="I94" s="1115"/>
      <c r="J94" s="1116"/>
      <c r="K94" s="1117"/>
      <c r="L94" s="310"/>
      <c r="M94" s="1084" t="str">
        <f>IF(
 OR(
  AND(C94="X",F94="X",I94="X"),AND(C94="X",F94="X"),AND(C94="X",I94="X"),AND(F94="X",I94="X")),
  "MOTSTRIDIG BEDÖMNING",
  IF(
   AND(ISNUMBER(C92),I94="X"),
   "MOTSTRIDIGT SVAR",
   IF(
    I94="X",
    "FRÅGAN ÄR BESVARAD",
    IF(
     AND(NOT(ISNUMBER(C92)),
     NOT(OR(C94="X",F94="X"))),
     "FRÅGAN ÄR OBESVARAD",
     IF(
      AND(NOT(ISNUMBER(C92)),
      OR(C94="X",F94="X")),
      "ANGE SVAR",
      IF(
       AND(ISNUMBER(C92),
       NOT(OR(C94="X",F94="X"))),
       "ANGE BEDÖMNING",
       "FRÅGAN ÄR BESVARAD"))))))</f>
        <v>FRÅGAN ÄR OBESVARAD</v>
      </c>
      <c r="N94" s="1084"/>
      <c r="O94" s="1084"/>
      <c r="P94" s="348"/>
      <c r="Q94" s="409"/>
    </row>
    <row r="95" spans="1:18" ht="60" customHeight="1"/>
    <row r="96" spans="1:18" ht="43.4" customHeight="1">
      <c r="A96" s="31"/>
      <c r="B96" s="343">
        <v>3</v>
      </c>
      <c r="C96" s="1118" t="s">
        <v>4009</v>
      </c>
      <c r="D96" s="1118"/>
      <c r="E96" s="1118"/>
      <c r="F96" s="1118"/>
      <c r="G96" s="1118"/>
      <c r="H96" s="1118"/>
      <c r="I96" s="1118"/>
      <c r="J96" s="1118"/>
      <c r="K96" s="1118"/>
      <c r="L96" s="1118"/>
      <c r="M96" s="1118"/>
      <c r="N96" s="1118"/>
      <c r="O96" s="1118"/>
      <c r="P96" s="349"/>
      <c r="Q96" s="407"/>
    </row>
    <row r="97" spans="1:18" ht="6" customHeight="1">
      <c r="B97" s="343"/>
      <c r="C97" s="349"/>
      <c r="D97" s="349"/>
      <c r="E97" s="349"/>
      <c r="F97" s="349"/>
      <c r="G97" s="349"/>
      <c r="H97" s="349"/>
      <c r="I97" s="349"/>
      <c r="J97" s="349"/>
      <c r="K97" s="349"/>
      <c r="L97" s="349"/>
      <c r="M97" s="349"/>
      <c r="N97" s="349"/>
      <c r="O97" s="349"/>
      <c r="P97" s="349"/>
      <c r="Q97" s="407"/>
    </row>
    <row r="98" spans="1:18" ht="18" customHeight="1">
      <c r="C98" s="1119" t="s">
        <v>4008</v>
      </c>
      <c r="D98" s="1120"/>
      <c r="E98" s="1120"/>
      <c r="F98" s="1120"/>
      <c r="G98" s="1120"/>
      <c r="H98" s="1120"/>
      <c r="I98" s="1120"/>
      <c r="J98" s="1120"/>
      <c r="K98" s="1120"/>
      <c r="L98" s="1120"/>
      <c r="M98" s="1120"/>
      <c r="N98" s="1120"/>
      <c r="O98" s="1121"/>
      <c r="P98" s="346"/>
      <c r="Q98" s="408"/>
    </row>
    <row r="99" spans="1:18" s="1" customFormat="1" ht="29.25" customHeight="1">
      <c r="B99" s="29"/>
      <c r="C99" s="1122" t="s">
        <v>4004</v>
      </c>
      <c r="D99" s="1123"/>
      <c r="E99" s="1124"/>
      <c r="F99" s="1125" t="s">
        <v>4005</v>
      </c>
      <c r="G99" s="1126"/>
      <c r="H99" s="1127"/>
      <c r="I99" s="1128" t="s">
        <v>4006</v>
      </c>
      <c r="J99" s="1129"/>
      <c r="K99" s="1130"/>
      <c r="L99" s="340"/>
      <c r="M99" s="340"/>
      <c r="N99" s="340"/>
      <c r="O99" s="340"/>
      <c r="P99" s="340"/>
      <c r="Q99" s="405"/>
      <c r="R99"/>
    </row>
    <row r="100" spans="1:18" ht="15">
      <c r="C100" s="1115"/>
      <c r="D100" s="1116"/>
      <c r="E100" s="1117"/>
      <c r="F100" s="1115"/>
      <c r="G100" s="1116"/>
      <c r="H100" s="1117"/>
      <c r="I100" s="1115"/>
      <c r="J100" s="1116"/>
      <c r="K100" s="1117"/>
      <c r="L100" s="310"/>
      <c r="M100" s="1084" t="str">
        <f>IF(
 OR(
  AND(C100="X",F100="X",I100="X"),AND(C100="X",F100="X"),AND(C100="X",I100="X"),AND(F100="X",I100="X")),
  "MOTSTRIDIG BEDÖMNING",
  IF(
   AND(ISNUMBER(C98),I100="X"),
   "MOTSTRIDIGT SVAR",
   IF(
    I100="X",
    "FRÅGAN ÄR BESVARAD",
    IF(
     AND(NOT(ISNUMBER(C98)),
     NOT(OR(C100="X",F100="X"))),
     "FRÅGAN ÄR OBESVARAD",
     IF(
      AND(NOT(ISNUMBER(C98)),
      OR(C100="X",F100="X")),
      "ANGE SVAR",
      IF(
       AND(ISNUMBER(C98),
       NOT(OR(C100="X",F100="X"))),
       "ANGE BEDÖMNING",
       "FRÅGAN ÄR BESVARAD"))))))</f>
        <v>FRÅGAN ÄR OBESVARAD</v>
      </c>
      <c r="N100" s="1084"/>
      <c r="O100" s="1084"/>
      <c r="P100" s="348"/>
      <c r="Q100" s="409"/>
    </row>
    <row r="101" spans="1:18" ht="60" customHeight="1"/>
    <row r="102" spans="1:18" ht="43.4" customHeight="1">
      <c r="B102" s="343">
        <v>4</v>
      </c>
      <c r="C102" s="1118" t="s">
        <v>4010</v>
      </c>
      <c r="D102" s="1118"/>
      <c r="E102" s="1118"/>
      <c r="F102" s="1118"/>
      <c r="G102" s="1118"/>
      <c r="H102" s="1118"/>
      <c r="I102" s="1118"/>
      <c r="J102" s="1118"/>
      <c r="K102" s="1118"/>
      <c r="L102" s="1118"/>
      <c r="M102" s="1118"/>
      <c r="N102" s="1118"/>
      <c r="O102" s="1118"/>
      <c r="P102" s="349"/>
      <c r="Q102" s="407"/>
    </row>
    <row r="103" spans="1:18" ht="7.4" customHeight="1">
      <c r="B103" s="343"/>
      <c r="C103" s="349"/>
      <c r="D103" s="349"/>
      <c r="E103" s="349"/>
      <c r="F103" s="349"/>
      <c r="G103" s="349"/>
      <c r="H103" s="349"/>
      <c r="I103" s="349"/>
      <c r="J103" s="349"/>
      <c r="K103" s="349"/>
      <c r="L103" s="349"/>
      <c r="M103" s="349"/>
      <c r="N103" s="349"/>
      <c r="O103" s="349"/>
      <c r="P103" s="349"/>
      <c r="Q103" s="407"/>
    </row>
    <row r="104" spans="1:18" ht="18" customHeight="1">
      <c r="C104" s="1100" t="s">
        <v>4008</v>
      </c>
      <c r="D104" s="1101"/>
      <c r="E104" s="1101"/>
      <c r="F104" s="1101"/>
      <c r="G104" s="1101"/>
      <c r="H104" s="1101"/>
      <c r="I104" s="1101"/>
      <c r="J104" s="1101"/>
      <c r="K104" s="1101"/>
      <c r="L104" s="1101"/>
      <c r="M104" s="1101"/>
      <c r="N104" s="1101"/>
      <c r="O104" s="1102"/>
      <c r="P104" s="346"/>
      <c r="Q104" s="408"/>
    </row>
    <row r="105" spans="1:18" s="1" customFormat="1" ht="29.25" customHeight="1">
      <c r="B105" s="29"/>
      <c r="C105" s="1106" t="s">
        <v>4004</v>
      </c>
      <c r="D105" s="1107"/>
      <c r="E105" s="1108"/>
      <c r="F105" s="1109" t="s">
        <v>4005</v>
      </c>
      <c r="G105" s="1110"/>
      <c r="H105" s="1111"/>
      <c r="I105" s="1112" t="s">
        <v>4006</v>
      </c>
      <c r="J105" s="1113"/>
      <c r="K105" s="1114"/>
      <c r="L105" s="340"/>
      <c r="M105" s="340"/>
      <c r="N105" s="340"/>
      <c r="O105" s="340"/>
      <c r="P105" s="340"/>
      <c r="Q105" s="405"/>
      <c r="R105"/>
    </row>
    <row r="106" spans="1:18" ht="15">
      <c r="C106" s="1115"/>
      <c r="D106" s="1116"/>
      <c r="E106" s="1117"/>
      <c r="F106" s="1115"/>
      <c r="G106" s="1116"/>
      <c r="H106" s="1117"/>
      <c r="I106" s="1115"/>
      <c r="J106" s="1116"/>
      <c r="K106" s="1117"/>
      <c r="L106" s="310"/>
      <c r="M106" s="1084" t="str">
        <f>IF(
 OR(
  AND(C106="X",F106="X",I106="X"),AND(C106="X",F106="X"),AND(C106="X",I106="X"),AND(F106="X",I106="X")),
  "MOTSTRIDIG BEDÖMNING",
  IF(
   AND(ISNUMBER(C104),I106="X"),
   "MOTSTRIDIGT SVAR",
   IF(
    I106="X",
    "FRÅGAN ÄR BESVARAD",
    IF(
     AND(NOT(ISNUMBER(C104)),
     NOT(OR(C106="X",F106="X"))),
     "FRÅGAN ÄR OBESVARAD",
     IF(
      AND(NOT(ISNUMBER(C104)),
      OR(C106="X",F106="X")),
      "ANGE SVAR",
      IF(
       AND(ISNUMBER(C104),
       NOT(OR(C106="X",F106="X"))),
       "ANGE BEDÖMNING",
       "FRÅGAN ÄR BESVARAD"))))))</f>
        <v>FRÅGAN ÄR OBESVARAD</v>
      </c>
      <c r="N106" s="1084"/>
      <c r="O106" s="1084"/>
      <c r="P106" s="348"/>
      <c r="Q106" s="409"/>
    </row>
    <row r="107" spans="1:18" ht="10.4" customHeight="1"/>
    <row r="108" spans="1:18" ht="10.4" customHeight="1"/>
    <row r="109" spans="1:18" ht="40.4" customHeight="1"/>
    <row r="110" spans="1:18" ht="31.4" customHeight="1" thickBot="1">
      <c r="A110" s="351"/>
      <c r="B110" s="163" t="s">
        <v>4011</v>
      </c>
      <c r="C110" s="163"/>
      <c r="D110" s="163"/>
      <c r="E110" s="163"/>
      <c r="F110" s="163"/>
      <c r="G110" s="163"/>
      <c r="H110" s="351"/>
      <c r="I110" s="351"/>
      <c r="J110" s="351"/>
      <c r="K110" s="351"/>
      <c r="L110" s="351"/>
      <c r="M110" s="351"/>
      <c r="N110" s="351"/>
      <c r="O110" s="351"/>
      <c r="P110" s="352"/>
    </row>
    <row r="111" spans="1:18" ht="20.149999999999999" customHeight="1" thickBot="1">
      <c r="B111" s="65"/>
      <c r="C111" s="30"/>
    </row>
    <row r="112" spans="1:18" s="31" customFormat="1" ht="42" customHeight="1" thickBot="1">
      <c r="B112" s="343">
        <v>5</v>
      </c>
      <c r="C112" s="1118" t="s">
        <v>4012</v>
      </c>
      <c r="D112" s="1118"/>
      <c r="E112" s="1118"/>
      <c r="F112" s="1118"/>
      <c r="G112" s="1118"/>
      <c r="H112" s="1118"/>
      <c r="I112" s="1118"/>
      <c r="J112" s="1118"/>
      <c r="K112" s="1118"/>
      <c r="L112" s="1118"/>
      <c r="M112" s="1118"/>
      <c r="N112" s="1118"/>
      <c r="O112" s="1118"/>
      <c r="P112" s="353"/>
      <c r="Q112" s="102" t="s">
        <v>91</v>
      </c>
    </row>
    <row r="113" spans="1:18" ht="6" customHeight="1">
      <c r="B113" s="343"/>
      <c r="C113" s="349"/>
      <c r="D113" s="349"/>
      <c r="E113" s="349"/>
      <c r="F113" s="349"/>
      <c r="G113" s="349"/>
      <c r="H113" s="349"/>
      <c r="I113" s="349"/>
      <c r="J113" s="349"/>
      <c r="K113" s="349"/>
      <c r="L113" s="349"/>
      <c r="M113" s="349"/>
      <c r="N113" s="349"/>
      <c r="O113" s="349"/>
      <c r="P113" s="349"/>
      <c r="Q113" s="1103" t="s">
        <v>4013</v>
      </c>
    </row>
    <row r="114" spans="1:18" ht="18" customHeight="1">
      <c r="C114" s="1100" t="s">
        <v>4002</v>
      </c>
      <c r="D114" s="1101"/>
      <c r="E114" s="1101"/>
      <c r="F114" s="1101"/>
      <c r="G114" s="1101"/>
      <c r="H114" s="1101"/>
      <c r="I114" s="1101"/>
      <c r="J114" s="1101"/>
      <c r="K114" s="1101"/>
      <c r="L114" s="1101"/>
      <c r="M114" s="1101"/>
      <c r="N114" s="1101"/>
      <c r="O114" s="1102"/>
      <c r="P114" s="354"/>
      <c r="Q114" s="1104"/>
    </row>
    <row r="115" spans="1:18" s="1" customFormat="1" ht="29.25" customHeight="1">
      <c r="B115" s="29"/>
      <c r="C115" s="1106" t="s">
        <v>4004</v>
      </c>
      <c r="D115" s="1107"/>
      <c r="E115" s="1108"/>
      <c r="F115" s="1109" t="s">
        <v>4005</v>
      </c>
      <c r="G115" s="1110"/>
      <c r="H115" s="1111"/>
      <c r="I115" s="1112" t="s">
        <v>4006</v>
      </c>
      <c r="J115" s="1113"/>
      <c r="K115" s="1114"/>
      <c r="L115" s="340"/>
      <c r="M115" s="340"/>
      <c r="N115" s="340"/>
      <c r="O115" s="340"/>
      <c r="P115" s="340"/>
      <c r="Q115" s="1104"/>
      <c r="R115"/>
    </row>
    <row r="116" spans="1:18">
      <c r="C116" s="1115"/>
      <c r="D116" s="1116"/>
      <c r="E116" s="1117"/>
      <c r="F116" s="1115"/>
      <c r="G116" s="1116"/>
      <c r="H116" s="1117"/>
      <c r="I116" s="1115"/>
      <c r="J116" s="1116"/>
      <c r="K116" s="1117"/>
      <c r="L116" s="310"/>
      <c r="M116" s="1084" t="str">
        <f>IF(
 OR(
  AND(C116="X",F116="X",I116="X"),AND(C116="X",F116="X"),AND(C116="X",I116="X"),AND(F116="X",I116="X")),
  "MOTSTRIDIG BEDÖMNING",
  IF(
   AND(ISNUMBER(C114),I116="X"),
   "MOTSTRIDIGT SVAR",
   IF(
    I116="X",
    "FRÅGAN ÄR BESVARAD",
    IF(
     AND(NOT(ISNUMBER(C114)),
     NOT(OR(C116="X",F116="X"))),
     "FRÅGAN ÄR OBESVARAD",
     IF(
      AND(NOT(ISNUMBER(C114)),
      OR(C116="X",F116="X")),
      "ANGE SVAR",
      IF(
       AND(ISNUMBER(C114),
       NOT(OR(C116="X",F116="X"))),
       "ANGE BEDÖMNING",
       "FRÅGAN ÄR BESVARAD"))))))</f>
        <v>FRÅGAN ÄR OBESVARAD</v>
      </c>
      <c r="N116" s="1084"/>
      <c r="O116" s="1084"/>
      <c r="P116" s="230"/>
      <c r="Q116" s="1104"/>
    </row>
    <row r="117" spans="1:18" ht="20.149999999999999" customHeight="1" thickBot="1">
      <c r="Q117" s="1105"/>
    </row>
    <row r="118" spans="1:18" ht="10.4" customHeight="1">
      <c r="Q118" s="585"/>
    </row>
    <row r="119" spans="1:18" ht="10.4" customHeight="1">
      <c r="Q119" s="410"/>
    </row>
    <row r="120" spans="1:18" ht="20.149999999999999" customHeight="1">
      <c r="Q120" s="410"/>
    </row>
    <row r="121" spans="1:18" ht="31.4" customHeight="1" thickBot="1">
      <c r="A121" s="355"/>
      <c r="B121" s="1088" t="s">
        <v>4014</v>
      </c>
      <c r="C121" s="1088"/>
      <c r="D121" s="1088"/>
      <c r="E121" s="1088"/>
      <c r="F121" s="1088"/>
      <c r="G121" s="1088"/>
      <c r="H121" s="355"/>
      <c r="I121" s="355"/>
      <c r="J121" s="355"/>
      <c r="K121" s="355"/>
      <c r="L121" s="355"/>
      <c r="M121" s="355"/>
      <c r="N121" s="355"/>
      <c r="O121" s="355"/>
    </row>
    <row r="122" spans="1:18" ht="20.149999999999999" customHeight="1" thickBot="1">
      <c r="B122" s="65"/>
      <c r="C122" s="30"/>
    </row>
    <row r="123" spans="1:18" ht="42" customHeight="1" thickBot="1">
      <c r="B123" s="343">
        <v>6</v>
      </c>
      <c r="C123" s="1118" t="s">
        <v>4015</v>
      </c>
      <c r="D123" s="1118"/>
      <c r="E123" s="1118"/>
      <c r="F123" s="1118"/>
      <c r="G123" s="1118"/>
      <c r="H123" s="1118"/>
      <c r="I123" s="1118"/>
      <c r="J123" s="1118"/>
      <c r="K123" s="1118"/>
      <c r="L123" s="1118"/>
      <c r="M123" s="1118"/>
      <c r="N123" s="1118"/>
      <c r="O123" s="1118"/>
      <c r="P123" s="349"/>
      <c r="Q123" s="102" t="s">
        <v>91</v>
      </c>
    </row>
    <row r="124" spans="1:18" ht="6" customHeight="1">
      <c r="B124" s="343"/>
      <c r="C124" s="349"/>
      <c r="D124" s="349"/>
      <c r="E124" s="349"/>
      <c r="F124" s="349"/>
      <c r="G124" s="349"/>
      <c r="H124" s="349"/>
      <c r="I124" s="349"/>
      <c r="J124" s="349"/>
      <c r="K124" s="349"/>
      <c r="L124" s="349"/>
      <c r="M124" s="349"/>
      <c r="N124" s="349"/>
      <c r="O124" s="349"/>
      <c r="P124" s="349"/>
      <c r="Q124" s="1103" t="s">
        <v>4016</v>
      </c>
    </row>
    <row r="125" spans="1:18" ht="18" customHeight="1">
      <c r="C125" s="1100" t="s">
        <v>4002</v>
      </c>
      <c r="D125" s="1101"/>
      <c r="E125" s="1101"/>
      <c r="F125" s="1101"/>
      <c r="G125" s="1101"/>
      <c r="H125" s="1101"/>
      <c r="I125" s="1101"/>
      <c r="J125" s="1101"/>
      <c r="K125" s="1101"/>
      <c r="L125" s="1101"/>
      <c r="M125" s="1101"/>
      <c r="N125" s="1101"/>
      <c r="O125" s="1102"/>
      <c r="P125" s="354"/>
      <c r="Q125" s="1104"/>
    </row>
    <row r="126" spans="1:18" s="1" customFormat="1" ht="29.25" customHeight="1">
      <c r="B126" s="29"/>
      <c r="C126" s="1131" t="s">
        <v>4004</v>
      </c>
      <c r="D126" s="1132"/>
      <c r="E126" s="1133"/>
      <c r="F126" s="1134" t="s">
        <v>4005</v>
      </c>
      <c r="G126" s="1135"/>
      <c r="H126" s="1136"/>
      <c r="I126" s="1137" t="s">
        <v>4006</v>
      </c>
      <c r="J126" s="1138"/>
      <c r="K126" s="1139"/>
      <c r="L126" s="340"/>
      <c r="M126" s="340"/>
      <c r="N126" s="340"/>
      <c r="O126" s="340"/>
      <c r="P126" s="340"/>
      <c r="Q126" s="1104"/>
      <c r="R126"/>
    </row>
    <row r="127" spans="1:18">
      <c r="C127" s="1140"/>
      <c r="D127" s="1141"/>
      <c r="E127" s="1142"/>
      <c r="F127" s="1140"/>
      <c r="G127" s="1141"/>
      <c r="H127" s="1142"/>
      <c r="I127" s="1140"/>
      <c r="J127" s="1141"/>
      <c r="K127" s="1142"/>
      <c r="L127" s="310"/>
      <c r="M127" s="1084" t="str">
        <f>IF(
 OR(
  AND(C127="X",F127="X",I127="X"),AND(C127="X",F127="X"),AND(C127="X",I127="X"),AND(F127="X",I127="X")),
  "MOTSTRIDIG BEDÖMNING",
  IF(
   AND(ISNUMBER(C125),I127="X"),
   "MOTSTRIDIGT SVAR",
   IF(
    I127="X",
    "FRÅGAN ÄR BESVARAD",
    IF(
     AND(NOT(ISNUMBER(C125)),
     NOT(OR(C127="X",F127="X"))),
     "FRÅGAN ÄR OBESVARAD",
     IF(
      AND(NOT(ISNUMBER(C125)),
      OR(C127="X",F127="X")),
      "ANGE SVAR",
      IF(
       AND(ISNUMBER(C125),
       NOT(OR(C127="X",F127="X"))),
       "ANGE BEDÖMNING",
       "FRÅGAN ÄR BESVARAD"))))))</f>
        <v>FRÅGAN ÄR OBESVARAD</v>
      </c>
      <c r="N127" s="1084"/>
      <c r="O127" s="1084"/>
      <c r="P127" s="230"/>
      <c r="Q127" s="1104"/>
    </row>
    <row r="128" spans="1:18" ht="20.149999999999999" customHeight="1" thickBot="1">
      <c r="Q128" s="1105"/>
    </row>
    <row r="129" spans="2:18" ht="40.4" customHeight="1" thickBot="1"/>
    <row r="130" spans="2:18" ht="26.15" customHeight="1" thickBot="1">
      <c r="B130" s="343">
        <v>7</v>
      </c>
      <c r="C130" s="1118" t="s">
        <v>4017</v>
      </c>
      <c r="D130" s="1118"/>
      <c r="E130" s="1118"/>
      <c r="F130" s="1118"/>
      <c r="G130" s="1118"/>
      <c r="H130" s="1118"/>
      <c r="I130" s="1118"/>
      <c r="J130" s="1118"/>
      <c r="K130" s="1118"/>
      <c r="L130" s="1118"/>
      <c r="M130" s="1118"/>
      <c r="N130" s="1118"/>
      <c r="O130" s="1118"/>
      <c r="P130" s="349"/>
      <c r="Q130" s="102" t="s">
        <v>91</v>
      </c>
    </row>
    <row r="131" spans="2:18" ht="3" customHeight="1">
      <c r="B131" s="343"/>
      <c r="C131" s="349"/>
      <c r="D131" s="349"/>
      <c r="E131" s="349"/>
      <c r="F131" s="349"/>
      <c r="G131" s="349"/>
      <c r="H131" s="349"/>
      <c r="I131" s="349"/>
      <c r="J131" s="349"/>
      <c r="K131" s="349"/>
      <c r="L131" s="349"/>
      <c r="M131" s="349"/>
      <c r="N131" s="349"/>
      <c r="O131" s="349"/>
      <c r="P131" s="349"/>
      <c r="Q131" s="1143" t="s">
        <v>4018</v>
      </c>
    </row>
    <row r="132" spans="2:18" ht="18" customHeight="1">
      <c r="C132" s="1100" t="s">
        <v>4002</v>
      </c>
      <c r="D132" s="1101"/>
      <c r="E132" s="1101"/>
      <c r="F132" s="1101"/>
      <c r="G132" s="1101"/>
      <c r="H132" s="1101"/>
      <c r="I132" s="1101"/>
      <c r="J132" s="1101"/>
      <c r="K132" s="1101"/>
      <c r="L132" s="1101"/>
      <c r="M132" s="1101"/>
      <c r="N132" s="1101"/>
      <c r="O132" s="1102"/>
      <c r="P132" s="354"/>
      <c r="Q132" s="1144"/>
    </row>
    <row r="133" spans="2:18" s="1" customFormat="1" ht="29.25" customHeight="1">
      <c r="B133" s="29"/>
      <c r="C133" s="1131" t="s">
        <v>4004</v>
      </c>
      <c r="D133" s="1132"/>
      <c r="E133" s="1133"/>
      <c r="F133" s="1134" t="s">
        <v>4005</v>
      </c>
      <c r="G133" s="1135"/>
      <c r="H133" s="1136"/>
      <c r="I133" s="1137" t="s">
        <v>4006</v>
      </c>
      <c r="J133" s="1138"/>
      <c r="K133" s="1139"/>
      <c r="L133" s="340"/>
      <c r="M133" s="340"/>
      <c r="N133" s="340"/>
      <c r="O133" s="340"/>
      <c r="P133" s="340"/>
      <c r="Q133" s="1144"/>
      <c r="R133"/>
    </row>
    <row r="134" spans="2:18">
      <c r="C134" s="1140"/>
      <c r="D134" s="1141"/>
      <c r="E134" s="1142"/>
      <c r="F134" s="1140"/>
      <c r="G134" s="1141"/>
      <c r="H134" s="1142"/>
      <c r="I134" s="1140"/>
      <c r="J134" s="1141"/>
      <c r="K134" s="1142"/>
      <c r="L134" s="310"/>
      <c r="M134" s="1084" t="str">
        <f>IF(
 OR(
  AND(C134="X",F134="X",I134="X"),AND(C134="X",F134="X"),AND(C134="X",I134="X"),AND(F134="X",I134="X")),
  "MOTSTRIDIG BEDÖMNING",
  IF(
   AND(ISNUMBER(C132),I134="X"),
   "MOTSTRIDIGT SVAR",
   IF(
    I134="X",
    "FRÅGAN ÄR BESVARAD",
    IF(
     AND(NOT(ISNUMBER(C132)),
     NOT(OR(C134="X",F134="X"))),
     "FRÅGAN ÄR OBESVARAD",
     IF(
      AND(NOT(ISNUMBER(C132)),
      OR(C134="X",F134="X")),
      "ANGE SVAR",
      IF(
       AND(ISNUMBER(C132),
       NOT(OR(C134="X",F134="X"))),
       "ANGE BEDÖMNING",
       "FRÅGAN ÄR BESVARAD"))))))</f>
        <v>FRÅGAN ÄR OBESVARAD</v>
      </c>
      <c r="N134" s="1084"/>
      <c r="O134" s="1084"/>
      <c r="P134" s="230"/>
      <c r="Q134" s="1144"/>
    </row>
    <row r="135" spans="2:18">
      <c r="Q135" s="1144"/>
    </row>
    <row r="136" spans="2:18">
      <c r="Q136" s="1144"/>
    </row>
    <row r="137" spans="2:18">
      <c r="Q137" s="1144"/>
    </row>
    <row r="138" spans="2:18">
      <c r="Q138" s="1144"/>
    </row>
    <row r="139" spans="2:18">
      <c r="Q139" s="1144"/>
    </row>
    <row r="140" spans="2:18" ht="15" thickBot="1">
      <c r="Q140" s="1145"/>
    </row>
    <row r="141" spans="2:18" ht="15" thickBot="1">
      <c r="Q141" s="331"/>
    </row>
    <row r="142" spans="2:18" ht="27" customHeight="1" thickBot="1">
      <c r="B142" s="356">
        <v>8</v>
      </c>
      <c r="C142" s="1149" t="s">
        <v>4019</v>
      </c>
      <c r="D142" s="1149"/>
      <c r="E142" s="1149"/>
      <c r="F142" s="1149"/>
      <c r="G142" s="1149"/>
      <c r="H142" s="1149"/>
      <c r="I142" s="1149"/>
      <c r="J142" s="1149"/>
      <c r="K142" s="1149"/>
      <c r="L142" s="1149"/>
      <c r="M142" s="1149"/>
      <c r="N142" s="1149"/>
      <c r="O142" s="1149"/>
      <c r="P142" s="349"/>
      <c r="Q142" s="102" t="s">
        <v>91</v>
      </c>
    </row>
    <row r="143" spans="2:18" ht="3" customHeight="1">
      <c r="B143" s="343"/>
      <c r="C143" s="349"/>
      <c r="D143" s="349"/>
      <c r="E143" s="349"/>
      <c r="F143" s="349"/>
      <c r="G143" s="349"/>
      <c r="H143" s="349"/>
      <c r="I143" s="349"/>
      <c r="J143" s="349"/>
      <c r="K143" s="349"/>
      <c r="L143" s="349"/>
      <c r="M143" s="349"/>
      <c r="N143" s="349"/>
      <c r="O143" s="349"/>
      <c r="P143" s="349"/>
      <c r="Q143" s="1143" t="s">
        <v>4013</v>
      </c>
    </row>
    <row r="144" spans="2:18" ht="18" customHeight="1">
      <c r="C144" s="1100" t="s">
        <v>4002</v>
      </c>
      <c r="D144" s="1101"/>
      <c r="E144" s="1101"/>
      <c r="F144" s="1101"/>
      <c r="G144" s="1101"/>
      <c r="H144" s="1101"/>
      <c r="I144" s="1101"/>
      <c r="J144" s="1101"/>
      <c r="K144" s="1101"/>
      <c r="L144" s="1120"/>
      <c r="M144" s="1120"/>
      <c r="N144" s="1120"/>
      <c r="O144" s="1121"/>
      <c r="P144" s="354"/>
      <c r="Q144" s="1144"/>
    </row>
    <row r="145" spans="1:18" s="1" customFormat="1" ht="29.25" customHeight="1">
      <c r="B145" s="29"/>
      <c r="C145" s="1146" t="s">
        <v>4004</v>
      </c>
      <c r="D145" s="1146"/>
      <c r="E145" s="1146"/>
      <c r="F145" s="1147" t="s">
        <v>4005</v>
      </c>
      <c r="G145" s="1147"/>
      <c r="H145" s="1147"/>
      <c r="I145" s="1148" t="s">
        <v>4006</v>
      </c>
      <c r="J145" s="1148"/>
      <c r="K145" s="1148"/>
      <c r="L145" s="340"/>
      <c r="M145" s="340"/>
      <c r="N145" s="340"/>
      <c r="O145" s="340"/>
      <c r="P145" s="340"/>
      <c r="Q145" s="1144"/>
      <c r="R145"/>
    </row>
    <row r="146" spans="1:18">
      <c r="C146" s="1140"/>
      <c r="D146" s="1141"/>
      <c r="E146" s="1142"/>
      <c r="F146" s="1140"/>
      <c r="G146" s="1141"/>
      <c r="H146" s="1142"/>
      <c r="I146" s="1140"/>
      <c r="J146" s="1141"/>
      <c r="K146" s="1142"/>
      <c r="L146" s="310"/>
      <c r="M146" s="1084" t="str">
        <f>IF(
 OR(
  AND(C146="X",F146="X",I146="X"),AND(C146="X",F146="X"),AND(C146="X",I146="X"),AND(F146="X",I146="X")),
  "MOTSTRIDIG BEDÖMNING",
  IF(
   AND(ISNUMBER(C144),I146="X"),
   "MOTSTRIDIGT SVAR",
   IF(
    I146="X",
    "FRÅGAN ÄR BESVARAD",
    IF(
     AND(NOT(ISNUMBER(C144)),
     NOT(OR(C146="X",F146="X"))),
     "FRÅGAN ÄR OBESVARAD",
     IF(
      AND(NOT(ISNUMBER(C144)),
      OR(C146="X",F146="X")),
      "ANGE SVAR",
      IF(
       AND(ISNUMBER(C144),
       NOT(OR(C146="X",F146="X"))),
       "ANGE BEDÖMNING",
       "FRÅGAN ÄR BESVARAD"))))))</f>
        <v>FRÅGAN ÄR OBESVARAD</v>
      </c>
      <c r="N146" s="1084"/>
      <c r="O146" s="1084"/>
      <c r="P146" s="230"/>
      <c r="Q146" s="1144"/>
    </row>
    <row r="147" spans="1:18" ht="20.149999999999999" customHeight="1" thickBot="1">
      <c r="Q147" s="1145"/>
    </row>
    <row r="148" spans="1:18" ht="40.4" customHeight="1"/>
    <row r="149" spans="1:18" ht="27" customHeight="1">
      <c r="B149" s="343">
        <v>9</v>
      </c>
      <c r="C149" s="1118" t="s">
        <v>4020</v>
      </c>
      <c r="D149" s="1118"/>
      <c r="E149" s="1118"/>
      <c r="F149" s="1118"/>
      <c r="G149" s="1118"/>
      <c r="H149" s="1118"/>
      <c r="I149" s="1118"/>
      <c r="J149" s="1118"/>
      <c r="K149" s="1118"/>
      <c r="L149" s="1118"/>
      <c r="M149" s="1118"/>
      <c r="N149" s="1118"/>
      <c r="O149" s="1118"/>
      <c r="P149" s="349"/>
      <c r="Q149" s="407"/>
    </row>
    <row r="150" spans="1:18" ht="3" customHeight="1">
      <c r="B150" s="343"/>
      <c r="C150" s="349"/>
      <c r="D150" s="349"/>
      <c r="E150" s="349"/>
      <c r="F150" s="349"/>
      <c r="G150" s="349"/>
      <c r="H150" s="349"/>
      <c r="I150" s="349"/>
      <c r="J150" s="349"/>
      <c r="K150" s="349"/>
      <c r="L150" s="349"/>
      <c r="M150" s="349"/>
      <c r="N150" s="349"/>
      <c r="O150" s="349"/>
      <c r="P150" s="349"/>
      <c r="Q150" s="407"/>
    </row>
    <row r="151" spans="1:18" ht="18" customHeight="1">
      <c r="C151" s="1100" t="s">
        <v>4002</v>
      </c>
      <c r="D151" s="1101"/>
      <c r="E151" s="1101"/>
      <c r="F151" s="1101"/>
      <c r="G151" s="1101"/>
      <c r="H151" s="1101"/>
      <c r="I151" s="1101"/>
      <c r="J151" s="1101"/>
      <c r="K151" s="1101"/>
      <c r="L151" s="1120"/>
      <c r="M151" s="1120"/>
      <c r="N151" s="1120"/>
      <c r="O151" s="1121"/>
      <c r="P151" s="354"/>
      <c r="Q151" s="408"/>
    </row>
    <row r="152" spans="1:18" s="1" customFormat="1" ht="29.25" customHeight="1">
      <c r="B152" s="29"/>
      <c r="C152" s="1146" t="s">
        <v>4004</v>
      </c>
      <c r="D152" s="1146"/>
      <c r="E152" s="1146"/>
      <c r="F152" s="1147" t="s">
        <v>4005</v>
      </c>
      <c r="G152" s="1147"/>
      <c r="H152" s="1147"/>
      <c r="I152" s="1148" t="s">
        <v>4006</v>
      </c>
      <c r="J152" s="1148"/>
      <c r="K152" s="1148"/>
      <c r="L152" s="340"/>
      <c r="M152" s="340"/>
      <c r="N152" s="340"/>
      <c r="O152" s="340"/>
      <c r="P152" s="340"/>
      <c r="Q152" s="405"/>
      <c r="R152"/>
    </row>
    <row r="153" spans="1:18">
      <c r="C153" s="1140"/>
      <c r="D153" s="1141"/>
      <c r="E153" s="1142"/>
      <c r="F153" s="1140"/>
      <c r="G153" s="1141"/>
      <c r="H153" s="1142"/>
      <c r="I153" s="1140"/>
      <c r="J153" s="1141"/>
      <c r="K153" s="1142"/>
      <c r="L153" s="310"/>
      <c r="M153" s="1084" t="str">
        <f>IF(
 OR(
  AND(C153="X",F153="X",I153="X"),AND(C153="X",F153="X"),AND(C153="X",I153="X"),AND(F153="X",I153="X")),
  "MOTSTRIDIG BEDÖMNING",
  IF(
   AND(ISNUMBER(C151),I153="X"),
   "MOTSTRIDIGT SVAR",
   IF(
    I153="X",
    "FRÅGAN ÄR BESVARAD",
    IF(
     AND(NOT(ISNUMBER(C151)),
     NOT(OR(C153="X",F153="X"))),
     "FRÅGAN ÄR OBESVARAD",
     IF(
      AND(NOT(ISNUMBER(C151)),
      OR(C153="X",F153="X")),
      "ANGE SVAR",
      IF(
       AND(ISNUMBER(C151),
       NOT(OR(C153="X",F153="X"))),
       "ANGE BEDÖMNING",
       "FRÅGAN ÄR BESVARAD"))))))</f>
        <v>FRÅGAN ÄR OBESVARAD</v>
      </c>
      <c r="N153" s="1084"/>
      <c r="O153" s="1084"/>
      <c r="P153" s="230"/>
      <c r="Q153" s="409"/>
    </row>
    <row r="154" spans="1:18" ht="60" customHeight="1"/>
    <row r="155" spans="1:18" ht="31.4" customHeight="1" thickBot="1">
      <c r="A155" s="355"/>
      <c r="B155" s="122" t="s">
        <v>4021</v>
      </c>
      <c r="C155" s="355"/>
      <c r="D155" s="355"/>
      <c r="E155" s="355"/>
      <c r="F155" s="355"/>
      <c r="G155" s="355"/>
      <c r="H155" s="355"/>
      <c r="I155" s="355"/>
      <c r="J155" s="355"/>
      <c r="K155" s="355"/>
      <c r="L155" s="355"/>
      <c r="M155" s="355"/>
      <c r="N155" s="355"/>
      <c r="O155" s="355"/>
    </row>
    <row r="156" spans="1:18" ht="20.149999999999999" customHeight="1">
      <c r="B156" s="65"/>
    </row>
    <row r="157" spans="1:18" ht="43.4" customHeight="1">
      <c r="B157" s="343">
        <v>10</v>
      </c>
      <c r="C157" s="1118" t="s">
        <v>4022</v>
      </c>
      <c r="D157" s="1118"/>
      <c r="E157" s="1118"/>
      <c r="F157" s="1118"/>
      <c r="G157" s="1118"/>
      <c r="H157" s="1118"/>
      <c r="I157" s="1118"/>
      <c r="J157" s="1118"/>
      <c r="K157" s="1118"/>
      <c r="L157" s="1118"/>
      <c r="M157" s="1118"/>
      <c r="N157" s="1118"/>
      <c r="O157" s="1118"/>
      <c r="P157" s="349"/>
      <c r="Q157" s="407"/>
    </row>
    <row r="158" spans="1:18" ht="3" customHeight="1">
      <c r="B158" s="343"/>
      <c r="C158" s="349"/>
      <c r="D158" s="349"/>
      <c r="E158" s="349"/>
      <c r="F158" s="349"/>
      <c r="G158" s="349"/>
      <c r="H158" s="349"/>
      <c r="I158" s="349"/>
      <c r="J158" s="349"/>
      <c r="K158" s="349"/>
      <c r="L158" s="349"/>
      <c r="M158" s="349"/>
      <c r="N158" s="349"/>
      <c r="O158" s="349"/>
      <c r="P158" s="349"/>
      <c r="Q158" s="407"/>
    </row>
    <row r="159" spans="1:18" ht="16.399999999999999" customHeight="1">
      <c r="C159" s="1159" t="s">
        <v>4023</v>
      </c>
      <c r="D159" s="1160"/>
      <c r="E159" s="1160"/>
      <c r="F159" s="1160"/>
      <c r="G159" s="1160"/>
      <c r="H159" s="1160"/>
      <c r="I159" s="1160"/>
      <c r="J159" s="1160"/>
      <c r="K159" s="1160"/>
      <c r="L159" s="1160"/>
      <c r="M159" s="1160"/>
      <c r="N159" s="1160"/>
      <c r="O159" s="1161"/>
      <c r="P159" s="307"/>
      <c r="Q159" s="116"/>
    </row>
    <row r="160" spans="1:18">
      <c r="C160" s="1162"/>
      <c r="D160" s="1163"/>
      <c r="E160" s="1163"/>
      <c r="F160" s="1163"/>
      <c r="G160" s="1163"/>
      <c r="H160" s="1163"/>
      <c r="I160" s="1163"/>
      <c r="J160" s="1163"/>
      <c r="K160" s="1163"/>
      <c r="L160" s="1163"/>
      <c r="M160" s="1163"/>
      <c r="N160" s="1163"/>
      <c r="O160" s="1164"/>
      <c r="P160" s="307"/>
      <c r="Q160" s="116"/>
    </row>
    <row r="161" spans="1:17">
      <c r="C161" s="1162"/>
      <c r="D161" s="1163"/>
      <c r="E161" s="1163"/>
      <c r="F161" s="1163"/>
      <c r="G161" s="1163"/>
      <c r="H161" s="1163"/>
      <c r="I161" s="1163"/>
      <c r="J161" s="1163"/>
      <c r="K161" s="1163"/>
      <c r="L161" s="1163"/>
      <c r="M161" s="1163"/>
      <c r="N161" s="1163"/>
      <c r="O161" s="1164"/>
      <c r="P161" s="307"/>
      <c r="Q161" s="116"/>
    </row>
    <row r="162" spans="1:17">
      <c r="C162" s="1165"/>
      <c r="D162" s="1166"/>
      <c r="E162" s="1166"/>
      <c r="F162" s="1166"/>
      <c r="G162" s="1166"/>
      <c r="H162" s="1166"/>
      <c r="I162" s="1166"/>
      <c r="J162" s="1166"/>
      <c r="K162" s="1166"/>
      <c r="L162" s="1166"/>
      <c r="M162" s="1166"/>
      <c r="N162" s="1166"/>
      <c r="O162" s="1167"/>
      <c r="P162" s="307"/>
      <c r="Q162" s="116"/>
    </row>
    <row r="163" spans="1:17" ht="60" customHeight="1"/>
    <row r="164" spans="1:17" ht="31.4" customHeight="1" thickBot="1">
      <c r="A164" s="355"/>
      <c r="B164" s="122" t="s">
        <v>4024</v>
      </c>
      <c r="C164" s="355"/>
      <c r="D164" s="355"/>
      <c r="E164" s="355"/>
      <c r="F164" s="355"/>
      <c r="G164" s="355"/>
      <c r="H164" s="355"/>
      <c r="I164" s="355"/>
      <c r="J164" s="355"/>
      <c r="K164" s="355"/>
      <c r="L164" s="355"/>
      <c r="M164" s="355"/>
      <c r="N164" s="355"/>
      <c r="O164" s="355"/>
    </row>
    <row r="165" spans="1:17" ht="9" customHeight="1">
      <c r="B165" s="65"/>
    </row>
    <row r="166" spans="1:17" ht="26.15" customHeight="1">
      <c r="B166" s="343">
        <v>11</v>
      </c>
      <c r="C166" s="1118" t="s">
        <v>4025</v>
      </c>
      <c r="D166" s="1118"/>
      <c r="E166" s="1118"/>
      <c r="F166" s="1118"/>
      <c r="G166" s="1118"/>
      <c r="H166" s="1118"/>
      <c r="I166" s="1118"/>
      <c r="J166" s="1118"/>
      <c r="K166" s="1118"/>
      <c r="L166" s="1118"/>
      <c r="M166" s="1118"/>
      <c r="N166" s="1118"/>
      <c r="O166" s="1118"/>
      <c r="P166" s="349"/>
      <c r="Q166" s="407"/>
    </row>
    <row r="167" spans="1:17" ht="3" customHeight="1">
      <c r="B167" s="343"/>
      <c r="C167" s="349"/>
      <c r="D167" s="349"/>
      <c r="E167" s="349"/>
      <c r="F167" s="349"/>
      <c r="G167" s="349"/>
      <c r="H167" s="349"/>
      <c r="I167" s="349"/>
      <c r="J167" s="349"/>
      <c r="K167" s="349"/>
      <c r="L167" s="349"/>
      <c r="M167" s="349"/>
      <c r="N167" s="349"/>
      <c r="O167" s="349"/>
      <c r="P167" s="349"/>
      <c r="Q167" s="407"/>
    </row>
    <row r="168" spans="1:17" ht="14.4" customHeight="1">
      <c r="C168" s="1150" t="s">
        <v>4026</v>
      </c>
      <c r="D168" s="1151"/>
      <c r="E168" s="1151"/>
      <c r="F168" s="1151"/>
      <c r="G168" s="1151"/>
      <c r="H168" s="1151"/>
      <c r="I168" s="1151"/>
      <c r="J168" s="1151"/>
      <c r="K168" s="1151"/>
      <c r="L168" s="1151"/>
      <c r="M168" s="1151"/>
      <c r="N168" s="1151"/>
      <c r="O168" s="1152"/>
      <c r="P168" s="307"/>
      <c r="Q168" s="116"/>
    </row>
    <row r="169" spans="1:17" ht="14.4" customHeight="1">
      <c r="C169" s="1153"/>
      <c r="D169" s="1154"/>
      <c r="E169" s="1154"/>
      <c r="F169" s="1154"/>
      <c r="G169" s="1154"/>
      <c r="H169" s="1154"/>
      <c r="I169" s="1154"/>
      <c r="J169" s="1154"/>
      <c r="K169" s="1154"/>
      <c r="L169" s="1154"/>
      <c r="M169" s="1154"/>
      <c r="N169" s="1154"/>
      <c r="O169" s="1155"/>
      <c r="P169" s="307"/>
      <c r="Q169" s="116"/>
    </row>
    <row r="170" spans="1:17" ht="14.4" customHeight="1">
      <c r="C170" s="1153"/>
      <c r="D170" s="1154"/>
      <c r="E170" s="1154"/>
      <c r="F170" s="1154"/>
      <c r="G170" s="1154"/>
      <c r="H170" s="1154"/>
      <c r="I170" s="1154"/>
      <c r="J170" s="1154"/>
      <c r="K170" s="1154"/>
      <c r="L170" s="1154"/>
      <c r="M170" s="1154"/>
      <c r="N170" s="1154"/>
      <c r="O170" s="1155"/>
      <c r="P170" s="307"/>
      <c r="Q170" s="116"/>
    </row>
    <row r="171" spans="1:17" ht="14.4" customHeight="1">
      <c r="C171" s="1156"/>
      <c r="D171" s="1157"/>
      <c r="E171" s="1157"/>
      <c r="F171" s="1157"/>
      <c r="G171" s="1157"/>
      <c r="H171" s="1157"/>
      <c r="I171" s="1157"/>
      <c r="J171" s="1157"/>
      <c r="K171" s="1157"/>
      <c r="L171" s="1157"/>
      <c r="M171" s="1157"/>
      <c r="N171" s="1157"/>
      <c r="O171" s="1158"/>
      <c r="P171" s="307"/>
      <c r="Q171" s="116"/>
    </row>
    <row r="172" spans="1:17" ht="14.4" customHeight="1">
      <c r="C172" s="714"/>
      <c r="D172" s="714"/>
      <c r="E172" s="714"/>
      <c r="F172" s="714"/>
      <c r="G172" s="714"/>
      <c r="H172" s="714"/>
      <c r="I172" s="714"/>
      <c r="J172" s="714"/>
      <c r="K172" s="714"/>
      <c r="L172" s="714"/>
      <c r="M172" s="714"/>
      <c r="N172" s="714"/>
      <c r="O172" s="714"/>
      <c r="P172" s="307"/>
      <c r="Q172" s="116"/>
    </row>
    <row r="173" spans="1:17" ht="30" customHeight="1">
      <c r="A173" s="329"/>
      <c r="B173" s="863" t="s">
        <v>4027</v>
      </c>
      <c r="C173" s="863"/>
      <c r="D173" s="863"/>
      <c r="E173" s="863"/>
      <c r="F173" s="863"/>
      <c r="G173" s="863"/>
      <c r="H173" s="329"/>
      <c r="I173" s="329"/>
      <c r="J173" s="329"/>
      <c r="K173" s="329"/>
      <c r="L173" s="329"/>
      <c r="M173" s="329" t="str">
        <f>HYPERLINK("#A1", "🔝 Tillbaka till toppen")</f>
        <v>🔝 Tillbaka till toppen</v>
      </c>
      <c r="N173" s="329"/>
      <c r="O173" s="329"/>
      <c r="P173" s="87"/>
    </row>
    <row r="174" spans="1:17" ht="15" customHeight="1">
      <c r="A174" s="87"/>
      <c r="B174" s="109"/>
      <c r="C174" s="109"/>
      <c r="D174" s="109"/>
      <c r="E174" s="109"/>
      <c r="F174" s="109"/>
      <c r="G174" s="109"/>
      <c r="H174" s="87"/>
      <c r="I174" s="87"/>
      <c r="J174" s="87"/>
      <c r="K174" s="87"/>
      <c r="L174" s="87"/>
      <c r="M174" s="87"/>
      <c r="N174" s="87"/>
      <c r="O174" s="87"/>
      <c r="P174" s="87"/>
    </row>
    <row r="175" spans="1:17" s="31" customFormat="1" ht="27" customHeight="1">
      <c r="B175" s="20" t="s">
        <v>3987</v>
      </c>
      <c r="Q175" s="222"/>
    </row>
    <row r="176" spans="1:17" ht="34.4" customHeight="1">
      <c r="B176" s="1086" t="s">
        <v>3988</v>
      </c>
      <c r="C176" s="1086"/>
      <c r="D176" s="1086"/>
      <c r="E176" s="1086"/>
      <c r="F176" s="1086"/>
      <c r="G176" s="1086"/>
      <c r="H176" s="1086"/>
      <c r="I176" s="1086"/>
      <c r="J176" s="1086"/>
      <c r="K176" s="1086"/>
      <c r="L176" s="1086"/>
      <c r="M176" s="1086"/>
      <c r="N176" s="1086"/>
      <c r="O176" s="1086"/>
      <c r="P176" s="330"/>
    </row>
    <row r="177" spans="2:17" ht="15" customHeight="1">
      <c r="B177"/>
    </row>
    <row r="178" spans="2:17" ht="16.399999999999999" customHeight="1">
      <c r="B178" s="1089" t="s">
        <v>3989</v>
      </c>
      <c r="C178" s="1090"/>
      <c r="D178" s="1090"/>
      <c r="E178" s="1090"/>
      <c r="F178" s="1090"/>
      <c r="G178" s="1090"/>
      <c r="H178" s="1090"/>
      <c r="I178" s="1090"/>
      <c r="J178" s="1090"/>
      <c r="K178" s="1090"/>
      <c r="L178" s="1090"/>
      <c r="M178" s="1090"/>
      <c r="N178" s="1090"/>
      <c r="O178" s="1091"/>
      <c r="P178" s="331"/>
    </row>
    <row r="179" spans="2:17">
      <c r="B179" s="1092"/>
      <c r="C179" s="1093"/>
      <c r="D179" s="1093"/>
      <c r="E179" s="1093"/>
      <c r="F179" s="1093"/>
      <c r="G179" s="1093"/>
      <c r="H179" s="1093"/>
      <c r="I179" s="1093"/>
      <c r="J179" s="1093"/>
      <c r="K179" s="1093"/>
      <c r="L179" s="1093"/>
      <c r="M179" s="1093"/>
      <c r="N179" s="1093"/>
      <c r="O179" s="1094"/>
      <c r="P179" s="331"/>
    </row>
    <row r="180" spans="2:17">
      <c r="B180" s="1092"/>
      <c r="C180" s="1093"/>
      <c r="D180" s="1093"/>
      <c r="E180" s="1093"/>
      <c r="F180" s="1093"/>
      <c r="G180" s="1093"/>
      <c r="H180" s="1093"/>
      <c r="I180" s="1093"/>
      <c r="J180" s="1093"/>
      <c r="K180" s="1093"/>
      <c r="L180" s="1093"/>
      <c r="M180" s="1093"/>
      <c r="N180" s="1093"/>
      <c r="O180" s="1094"/>
      <c r="P180" s="331"/>
    </row>
    <row r="181" spans="2:17">
      <c r="B181" s="1092"/>
      <c r="C181" s="1093"/>
      <c r="D181" s="1093"/>
      <c r="E181" s="1093"/>
      <c r="F181" s="1093"/>
      <c r="G181" s="1093"/>
      <c r="H181" s="1093"/>
      <c r="I181" s="1093"/>
      <c r="J181" s="1093"/>
      <c r="K181" s="1093"/>
      <c r="L181" s="1093"/>
      <c r="M181" s="1093"/>
      <c r="N181" s="1093"/>
      <c r="O181" s="1094"/>
      <c r="P181" s="331"/>
    </row>
    <row r="182" spans="2:17">
      <c r="B182" s="1092"/>
      <c r="C182" s="1093"/>
      <c r="D182" s="1093"/>
      <c r="E182" s="1093"/>
      <c r="F182" s="1093"/>
      <c r="G182" s="1093"/>
      <c r="H182" s="1093"/>
      <c r="I182" s="1093"/>
      <c r="J182" s="1093"/>
      <c r="K182" s="1093"/>
      <c r="L182" s="1093"/>
      <c r="M182" s="1093"/>
      <c r="N182" s="1093"/>
      <c r="O182" s="1094"/>
      <c r="P182" s="331"/>
    </row>
    <row r="183" spans="2:17">
      <c r="B183" s="1092"/>
      <c r="C183" s="1093"/>
      <c r="D183" s="1093"/>
      <c r="E183" s="1093"/>
      <c r="F183" s="1093"/>
      <c r="G183" s="1093"/>
      <c r="H183" s="1093"/>
      <c r="I183" s="1093"/>
      <c r="J183" s="1093"/>
      <c r="K183" s="1093"/>
      <c r="L183" s="1093"/>
      <c r="M183" s="1093"/>
      <c r="N183" s="1093"/>
      <c r="O183" s="1094"/>
      <c r="P183" s="331"/>
    </row>
    <row r="184" spans="2:17">
      <c r="B184" s="1092"/>
      <c r="C184" s="1093"/>
      <c r="D184" s="1093"/>
      <c r="E184" s="1093"/>
      <c r="F184" s="1093"/>
      <c r="G184" s="1093"/>
      <c r="H184" s="1093"/>
      <c r="I184" s="1093"/>
      <c r="J184" s="1093"/>
      <c r="K184" s="1093"/>
      <c r="L184" s="1093"/>
      <c r="M184" s="1093"/>
      <c r="N184" s="1093"/>
      <c r="O184" s="1094"/>
      <c r="P184" s="331"/>
    </row>
    <row r="185" spans="2:17">
      <c r="B185" s="1092"/>
      <c r="C185" s="1093"/>
      <c r="D185" s="1093"/>
      <c r="E185" s="1093"/>
      <c r="F185" s="1093"/>
      <c r="G185" s="1093"/>
      <c r="H185" s="1093"/>
      <c r="I185" s="1093"/>
      <c r="J185" s="1093"/>
      <c r="K185" s="1093"/>
      <c r="L185" s="1093"/>
      <c r="M185" s="1093"/>
      <c r="N185" s="1093"/>
      <c r="O185" s="1094"/>
      <c r="P185" s="331"/>
    </row>
    <row r="186" spans="2:17">
      <c r="B186" s="1095"/>
      <c r="C186" s="1096"/>
      <c r="D186" s="1096"/>
      <c r="E186" s="1096"/>
      <c r="F186" s="1096"/>
      <c r="G186" s="1096"/>
      <c r="H186" s="1096"/>
      <c r="I186" s="1096"/>
      <c r="J186" s="1096"/>
      <c r="K186" s="1096"/>
      <c r="L186" s="1096"/>
      <c r="M186" s="1096"/>
      <c r="N186" s="1096"/>
      <c r="O186" s="1097"/>
      <c r="P186" s="331"/>
    </row>
    <row r="187" spans="2:17" ht="30" customHeight="1">
      <c r="B187"/>
    </row>
    <row r="188" spans="2:17" s="31" customFormat="1" ht="27" customHeight="1">
      <c r="B188" s="20" t="s">
        <v>3990</v>
      </c>
      <c r="Q188" s="222"/>
    </row>
    <row r="189" spans="2:17" ht="34.4" customHeight="1">
      <c r="B189" s="1086" t="s">
        <v>3991</v>
      </c>
      <c r="C189" s="1086"/>
      <c r="D189" s="1086"/>
      <c r="E189" s="1086"/>
      <c r="F189" s="1086"/>
      <c r="G189" s="1086"/>
      <c r="H189" s="1086"/>
      <c r="I189" s="1086"/>
      <c r="J189" s="1086"/>
      <c r="K189" s="1086"/>
      <c r="L189" s="1086"/>
      <c r="M189" s="1086"/>
      <c r="N189" s="1086"/>
      <c r="O189" s="1086"/>
      <c r="P189" s="330"/>
    </row>
    <row r="190" spans="2:17" ht="15" customHeight="1">
      <c r="B190"/>
      <c r="Q190" s="78" t="s">
        <v>4028</v>
      </c>
    </row>
    <row r="191" spans="2:17">
      <c r="B191"/>
    </row>
    <row r="192" spans="2:17">
      <c r="B192"/>
    </row>
    <row r="193" spans="2:17">
      <c r="B193"/>
      <c r="Q193" s="78" t="s">
        <v>1203</v>
      </c>
    </row>
    <row r="194" spans="2:17">
      <c r="B194"/>
      <c r="Q194" s="78" t="s">
        <v>1204</v>
      </c>
    </row>
    <row r="195" spans="2:17">
      <c r="B195"/>
      <c r="Q195" s="78" t="s">
        <v>1205</v>
      </c>
    </row>
    <row r="196" spans="2:17">
      <c r="B196"/>
      <c r="Q196" s="78" t="s">
        <v>1206</v>
      </c>
    </row>
    <row r="197" spans="2:17">
      <c r="B197"/>
      <c r="Q197" s="78" t="s">
        <v>1207</v>
      </c>
    </row>
    <row r="198" spans="2:17">
      <c r="B198"/>
      <c r="Q198" s="78" t="s">
        <v>4029</v>
      </c>
    </row>
    <row r="199" spans="2:17">
      <c r="B199"/>
      <c r="Q199" s="78" t="s">
        <v>1209</v>
      </c>
    </row>
    <row r="200" spans="2:17">
      <c r="B200"/>
      <c r="Q200" s="78" t="s">
        <v>1210</v>
      </c>
    </row>
    <row r="201" spans="2:17">
      <c r="B201"/>
      <c r="Q201" s="78" t="s">
        <v>1211</v>
      </c>
    </row>
    <row r="202" spans="2:17">
      <c r="B202"/>
      <c r="Q202" s="78" t="s">
        <v>1212</v>
      </c>
    </row>
    <row r="203" spans="2:17">
      <c r="B203"/>
    </row>
    <row r="204" spans="2:17">
      <c r="B204"/>
    </row>
    <row r="205" spans="2:17">
      <c r="B205"/>
    </row>
    <row r="206" spans="2:17">
      <c r="B206"/>
    </row>
    <row r="207" spans="2:17">
      <c r="B207"/>
    </row>
    <row r="208" spans="2:17">
      <c r="B208"/>
    </row>
    <row r="209" spans="2:17">
      <c r="B209"/>
    </row>
    <row r="210" spans="2:17">
      <c r="B210"/>
    </row>
    <row r="211" spans="2:17">
      <c r="B211"/>
    </row>
    <row r="212" spans="2:17" ht="30" customHeight="1">
      <c r="B212"/>
    </row>
    <row r="213" spans="2:17" ht="30" customHeight="1">
      <c r="B213"/>
    </row>
    <row r="214" spans="2:17" ht="30" customHeight="1">
      <c r="B214"/>
    </row>
    <row r="215" spans="2:17" ht="30" customHeight="1">
      <c r="B215"/>
    </row>
    <row r="216" spans="2:17" ht="40.4" customHeight="1">
      <c r="B216"/>
    </row>
    <row r="217" spans="2:17" ht="15" customHeight="1">
      <c r="B217"/>
    </row>
    <row r="218" spans="2:17" ht="35.15" customHeight="1">
      <c r="B218" s="1086" t="s">
        <v>3992</v>
      </c>
      <c r="C218" s="1086"/>
      <c r="D218" s="1086"/>
      <c r="E218" s="1086"/>
      <c r="F218" s="1086"/>
      <c r="G218" s="1086"/>
      <c r="H218" s="1086"/>
      <c r="I218" s="1086"/>
      <c r="J218" s="1086"/>
      <c r="K218" s="1086"/>
      <c r="L218" s="1086"/>
      <c r="M218" s="1086"/>
      <c r="N218" s="1086"/>
      <c r="O218" s="1086"/>
      <c r="P218" s="332"/>
    </row>
    <row r="219" spans="2:17" ht="30" customHeight="1">
      <c r="B219"/>
    </row>
    <row r="220" spans="2:17" s="31" customFormat="1" ht="20.149999999999999" customHeight="1">
      <c r="B220" s="20" t="s">
        <v>3993</v>
      </c>
      <c r="Q220" s="222"/>
    </row>
    <row r="221" spans="2:17">
      <c r="B221"/>
    </row>
    <row r="222" spans="2:17" ht="15">
      <c r="B222" s="333" t="s">
        <v>4030</v>
      </c>
      <c r="C222" s="333"/>
      <c r="D222" s="333"/>
      <c r="E222" s="333"/>
      <c r="F222" s="333"/>
      <c r="G222" s="333"/>
      <c r="H222" s="334"/>
      <c r="I222" s="218">
        <f>IF(ISBLANK(H222),0,H222)</f>
        <v>0</v>
      </c>
      <c r="J222" s="333"/>
      <c r="K222" s="333"/>
      <c r="L222" s="333"/>
      <c r="M222" s="333"/>
      <c r="N222" s="333"/>
    </row>
    <row r="223" spans="2:17" ht="15">
      <c r="B223" s="333"/>
      <c r="C223" s="333"/>
      <c r="D223" s="333"/>
      <c r="E223" s="333"/>
      <c r="F223" s="333"/>
      <c r="G223" s="333"/>
      <c r="H223" s="333"/>
      <c r="I223" s="333"/>
      <c r="J223" s="333"/>
      <c r="K223" s="333"/>
      <c r="L223" s="333"/>
      <c r="M223" s="333"/>
      <c r="N223" s="333"/>
    </row>
    <row r="224" spans="2:17" ht="17.149999999999999" customHeight="1">
      <c r="B224" s="335" t="s">
        <v>3994</v>
      </c>
      <c r="C224" s="333"/>
      <c r="D224" s="333"/>
      <c r="E224" s="333"/>
      <c r="F224" s="333"/>
      <c r="G224" s="333"/>
      <c r="H224" s="333"/>
      <c r="I224" s="333"/>
      <c r="J224" s="333"/>
      <c r="K224" s="333"/>
      <c r="L224" s="333"/>
      <c r="M224" s="333"/>
      <c r="N224" s="333"/>
    </row>
    <row r="225" spans="1:17" ht="15">
      <c r="B225" s="333"/>
      <c r="C225" s="333"/>
      <c r="D225" s="333"/>
      <c r="E225" s="333"/>
      <c r="F225" s="333"/>
      <c r="G225" s="333"/>
      <c r="H225" s="333"/>
      <c r="I225" s="333"/>
      <c r="J225" s="333"/>
      <c r="K225" s="333"/>
      <c r="L225" s="333"/>
      <c r="M225" s="333"/>
      <c r="N225" s="333"/>
    </row>
    <row r="226" spans="1:17" ht="15">
      <c r="B226" t="s">
        <v>1207</v>
      </c>
      <c r="C226" s="333"/>
      <c r="D226" s="333"/>
      <c r="E226" s="333"/>
      <c r="F226" s="333"/>
      <c r="G226" s="333"/>
      <c r="H226" s="334"/>
      <c r="I226" s="333"/>
      <c r="J226" t="s">
        <v>1203</v>
      </c>
      <c r="K226" s="333"/>
      <c r="L226" s="333"/>
      <c r="M226" s="333"/>
      <c r="N226" s="333"/>
      <c r="O226" s="77"/>
    </row>
    <row r="227" spans="1:17" ht="15">
      <c r="B227" s="158"/>
      <c r="C227" s="333"/>
      <c r="D227" s="333"/>
      <c r="E227" s="333"/>
      <c r="F227" s="333"/>
      <c r="G227" s="333"/>
      <c r="H227" s="333"/>
      <c r="I227" s="333"/>
      <c r="J227" s="158"/>
      <c r="K227" s="333"/>
      <c r="L227" s="333"/>
      <c r="M227" s="333"/>
      <c r="N227" s="333"/>
    </row>
    <row r="228" spans="1:17" ht="15">
      <c r="B228" s="158" t="s">
        <v>1204</v>
      </c>
      <c r="C228" s="333"/>
      <c r="D228" s="333"/>
      <c r="E228" s="333"/>
      <c r="F228" s="333"/>
      <c r="G228" s="333"/>
      <c r="H228" s="334"/>
      <c r="I228" s="333"/>
      <c r="J228" t="s">
        <v>1208</v>
      </c>
      <c r="K228" s="333"/>
      <c r="L228" s="333"/>
      <c r="M228" s="333"/>
      <c r="N228" s="333"/>
      <c r="O228" s="77"/>
    </row>
    <row r="229" spans="1:17" ht="15">
      <c r="B229" s="158"/>
      <c r="C229" s="333"/>
      <c r="D229" s="333"/>
      <c r="E229" s="333"/>
      <c r="F229" s="333"/>
      <c r="G229" s="333"/>
      <c r="H229" s="333"/>
      <c r="I229" s="333"/>
      <c r="J229" s="158"/>
      <c r="K229" s="333"/>
      <c r="L229" s="333"/>
      <c r="M229" s="333"/>
      <c r="N229" s="333"/>
    </row>
    <row r="230" spans="1:17" ht="15">
      <c r="B230" s="158" t="s">
        <v>1212</v>
      </c>
      <c r="C230" s="333"/>
      <c r="D230" s="333"/>
      <c r="E230" s="333"/>
      <c r="F230" s="333"/>
      <c r="G230" s="333"/>
      <c r="H230" s="334"/>
      <c r="I230" s="333"/>
      <c r="J230" t="s">
        <v>1209</v>
      </c>
      <c r="K230" s="333"/>
      <c r="L230" s="333"/>
      <c r="M230" s="333"/>
      <c r="N230" s="333"/>
      <c r="O230" s="77"/>
    </row>
    <row r="231" spans="1:17" ht="15">
      <c r="B231" s="158"/>
      <c r="C231" s="333"/>
      <c r="D231" s="333"/>
      <c r="E231" s="333"/>
      <c r="F231" s="333"/>
      <c r="G231" s="333"/>
      <c r="H231" s="333"/>
      <c r="I231" s="333"/>
      <c r="J231" s="158"/>
      <c r="K231" s="333"/>
      <c r="L231" s="333"/>
      <c r="M231" s="333"/>
      <c r="N231" s="333"/>
    </row>
    <row r="232" spans="1:17" ht="15">
      <c r="B232" t="s">
        <v>1205</v>
      </c>
      <c r="C232" s="333"/>
      <c r="D232" s="333"/>
      <c r="E232" s="333"/>
      <c r="F232" s="333"/>
      <c r="G232" s="333"/>
      <c r="H232" s="334"/>
      <c r="I232" s="333"/>
      <c r="J232" t="s">
        <v>1206</v>
      </c>
      <c r="K232" s="333"/>
      <c r="L232" s="333"/>
      <c r="M232" s="333"/>
      <c r="N232" s="333"/>
      <c r="O232" s="77"/>
    </row>
    <row r="233" spans="1:17" ht="15">
      <c r="B233" s="158"/>
      <c r="C233" s="333"/>
      <c r="D233" s="333"/>
      <c r="E233" s="333"/>
      <c r="F233" s="333"/>
      <c r="G233" s="333"/>
      <c r="H233" s="333"/>
      <c r="I233" s="333"/>
      <c r="J233" s="158"/>
      <c r="K233" s="333"/>
      <c r="L233" s="333"/>
      <c r="M233" s="333"/>
      <c r="N233" s="333"/>
    </row>
    <row r="234" spans="1:17" ht="15">
      <c r="B234" s="158" t="s">
        <v>1211</v>
      </c>
      <c r="C234" s="333"/>
      <c r="D234" s="333"/>
      <c r="E234" s="333"/>
      <c r="F234" s="333"/>
      <c r="G234" s="333"/>
      <c r="H234" s="334"/>
      <c r="I234" s="333"/>
      <c r="J234" t="s">
        <v>1210</v>
      </c>
      <c r="K234" s="333"/>
      <c r="L234" s="333"/>
      <c r="M234" s="333"/>
      <c r="N234" s="333"/>
      <c r="O234" s="77"/>
    </row>
    <row r="235" spans="1:17" ht="20.149999999999999" customHeight="1">
      <c r="B235"/>
    </row>
    <row r="236" spans="1:17" ht="20.149999999999999" customHeight="1">
      <c r="B236"/>
    </row>
    <row r="237" spans="1:17" ht="20.149999999999999" customHeight="1">
      <c r="B237"/>
    </row>
    <row r="238" spans="1:17" ht="30" customHeight="1">
      <c r="A238" s="329"/>
      <c r="B238" s="863" t="s">
        <v>4031</v>
      </c>
      <c r="C238" s="863"/>
      <c r="D238" s="863"/>
      <c r="E238" s="863"/>
      <c r="F238" s="863"/>
      <c r="G238" s="863"/>
      <c r="H238" s="329"/>
      <c r="I238" s="329"/>
      <c r="J238" s="329"/>
      <c r="K238" s="329"/>
      <c r="L238" s="329"/>
      <c r="M238" s="329" t="str">
        <f>HYPERLINK("#A1", "🔝 Tillbaka till toppen")</f>
        <v>🔝 Tillbaka till toppen</v>
      </c>
      <c r="N238" s="329"/>
      <c r="O238" s="329"/>
    </row>
    <row r="239" spans="1:17" ht="15" customHeight="1">
      <c r="A239" s="87"/>
      <c r="B239" s="109"/>
      <c r="C239" s="109"/>
      <c r="D239" s="109"/>
      <c r="E239" s="109"/>
      <c r="F239" s="109"/>
      <c r="G239" s="109"/>
      <c r="H239" s="87"/>
      <c r="I239" s="87"/>
      <c r="J239" s="87"/>
      <c r="K239" s="87"/>
      <c r="L239" s="87"/>
      <c r="M239" s="87"/>
      <c r="N239" s="87"/>
      <c r="O239" s="87"/>
      <c r="P239" s="87"/>
    </row>
    <row r="240" spans="1:17" s="31" customFormat="1" ht="27" customHeight="1">
      <c r="B240" s="20" t="s">
        <v>3987</v>
      </c>
      <c r="Q240" s="222"/>
    </row>
    <row r="241" spans="2:17" ht="40.4" customHeight="1">
      <c r="B241" s="1086" t="s">
        <v>3988</v>
      </c>
      <c r="C241" s="1086"/>
      <c r="D241" s="1086"/>
      <c r="E241" s="1086"/>
      <c r="F241" s="1086"/>
      <c r="G241" s="1086"/>
      <c r="H241" s="1086"/>
      <c r="I241" s="1086"/>
      <c r="J241" s="1086"/>
      <c r="K241" s="1086"/>
      <c r="L241" s="1086"/>
      <c r="M241" s="1086"/>
      <c r="N241" s="1086"/>
      <c r="O241" s="1086"/>
      <c r="P241" s="330"/>
    </row>
    <row r="242" spans="2:17" ht="15" customHeight="1">
      <c r="B242"/>
    </row>
    <row r="243" spans="2:17" ht="16.399999999999999" customHeight="1">
      <c r="B243" s="1089" t="s">
        <v>3989</v>
      </c>
      <c r="C243" s="1090"/>
      <c r="D243" s="1090"/>
      <c r="E243" s="1090"/>
      <c r="F243" s="1090"/>
      <c r="G243" s="1090"/>
      <c r="H243" s="1090"/>
      <c r="I243" s="1090"/>
      <c r="J243" s="1090"/>
      <c r="K243" s="1090"/>
      <c r="L243" s="1090"/>
      <c r="M243" s="1090"/>
      <c r="N243" s="1090"/>
      <c r="O243" s="1091"/>
      <c r="P243" s="331"/>
    </row>
    <row r="244" spans="2:17">
      <c r="B244" s="1092"/>
      <c r="C244" s="1093"/>
      <c r="D244" s="1093"/>
      <c r="E244" s="1093"/>
      <c r="F244" s="1093"/>
      <c r="G244" s="1093"/>
      <c r="H244" s="1093"/>
      <c r="I244" s="1093"/>
      <c r="J244" s="1093"/>
      <c r="K244" s="1093"/>
      <c r="L244" s="1093"/>
      <c r="M244" s="1093"/>
      <c r="N244" s="1093"/>
      <c r="O244" s="1094"/>
      <c r="P244" s="331"/>
    </row>
    <row r="245" spans="2:17">
      <c r="B245" s="1092"/>
      <c r="C245" s="1093"/>
      <c r="D245" s="1093"/>
      <c r="E245" s="1093"/>
      <c r="F245" s="1093"/>
      <c r="G245" s="1093"/>
      <c r="H245" s="1093"/>
      <c r="I245" s="1093"/>
      <c r="J245" s="1093"/>
      <c r="K245" s="1093"/>
      <c r="L245" s="1093"/>
      <c r="M245" s="1093"/>
      <c r="N245" s="1093"/>
      <c r="O245" s="1094"/>
      <c r="P245" s="331"/>
    </row>
    <row r="246" spans="2:17">
      <c r="B246" s="1092"/>
      <c r="C246" s="1093"/>
      <c r="D246" s="1093"/>
      <c r="E246" s="1093"/>
      <c r="F246" s="1093"/>
      <c r="G246" s="1093"/>
      <c r="H246" s="1093"/>
      <c r="I246" s="1093"/>
      <c r="J246" s="1093"/>
      <c r="K246" s="1093"/>
      <c r="L246" s="1093"/>
      <c r="M246" s="1093"/>
      <c r="N246" s="1093"/>
      <c r="O246" s="1094"/>
      <c r="P246" s="331"/>
    </row>
    <row r="247" spans="2:17">
      <c r="B247" s="1092"/>
      <c r="C247" s="1093"/>
      <c r="D247" s="1093"/>
      <c r="E247" s="1093"/>
      <c r="F247" s="1093"/>
      <c r="G247" s="1093"/>
      <c r="H247" s="1093"/>
      <c r="I247" s="1093"/>
      <c r="J247" s="1093"/>
      <c r="K247" s="1093"/>
      <c r="L247" s="1093"/>
      <c r="M247" s="1093"/>
      <c r="N247" s="1093"/>
      <c r="O247" s="1094"/>
      <c r="P247" s="331"/>
    </row>
    <row r="248" spans="2:17">
      <c r="B248" s="1092"/>
      <c r="C248" s="1093"/>
      <c r="D248" s="1093"/>
      <c r="E248" s="1093"/>
      <c r="F248" s="1093"/>
      <c r="G248" s="1093"/>
      <c r="H248" s="1093"/>
      <c r="I248" s="1093"/>
      <c r="J248" s="1093"/>
      <c r="K248" s="1093"/>
      <c r="L248" s="1093"/>
      <c r="M248" s="1093"/>
      <c r="N248" s="1093"/>
      <c r="O248" s="1094"/>
      <c r="P248" s="331"/>
    </row>
    <row r="249" spans="2:17">
      <c r="B249" s="1092"/>
      <c r="C249" s="1093"/>
      <c r="D249" s="1093"/>
      <c r="E249" s="1093"/>
      <c r="F249" s="1093"/>
      <c r="G249" s="1093"/>
      <c r="H249" s="1093"/>
      <c r="I249" s="1093"/>
      <c r="J249" s="1093"/>
      <c r="K249" s="1093"/>
      <c r="L249" s="1093"/>
      <c r="M249" s="1093"/>
      <c r="N249" s="1093"/>
      <c r="O249" s="1094"/>
      <c r="P249" s="331"/>
    </row>
    <row r="250" spans="2:17">
      <c r="B250" s="1092"/>
      <c r="C250" s="1093"/>
      <c r="D250" s="1093"/>
      <c r="E250" s="1093"/>
      <c r="F250" s="1093"/>
      <c r="G250" s="1093"/>
      <c r="H250" s="1093"/>
      <c r="I250" s="1093"/>
      <c r="J250" s="1093"/>
      <c r="K250" s="1093"/>
      <c r="L250" s="1093"/>
      <c r="M250" s="1093"/>
      <c r="N250" s="1093"/>
      <c r="O250" s="1094"/>
      <c r="P250" s="331"/>
    </row>
    <row r="251" spans="2:17">
      <c r="B251" s="1095"/>
      <c r="C251" s="1096"/>
      <c r="D251" s="1096"/>
      <c r="E251" s="1096"/>
      <c r="F251" s="1096"/>
      <c r="G251" s="1096"/>
      <c r="H251" s="1096"/>
      <c r="I251" s="1096"/>
      <c r="J251" s="1096"/>
      <c r="K251" s="1096"/>
      <c r="L251" s="1096"/>
      <c r="M251" s="1096"/>
      <c r="N251" s="1096"/>
      <c r="O251" s="1097"/>
      <c r="P251" s="331"/>
    </row>
    <row r="252" spans="2:17" ht="30" customHeight="1">
      <c r="B252"/>
    </row>
    <row r="253" spans="2:17" s="31" customFormat="1" ht="27" customHeight="1">
      <c r="B253" s="20" t="s">
        <v>3990</v>
      </c>
      <c r="Q253" s="222"/>
    </row>
    <row r="254" spans="2:17" ht="34.4" customHeight="1">
      <c r="B254" s="1086" t="s">
        <v>3991</v>
      </c>
      <c r="C254" s="1086"/>
      <c r="D254" s="1086"/>
      <c r="E254" s="1086"/>
      <c r="F254" s="1086"/>
      <c r="G254" s="1086"/>
      <c r="H254" s="1086"/>
      <c r="I254" s="1086"/>
      <c r="J254" s="1086"/>
      <c r="K254" s="1086"/>
      <c r="L254" s="1086"/>
      <c r="M254" s="1086"/>
      <c r="N254" s="1086"/>
      <c r="O254" s="1086"/>
      <c r="P254" s="330"/>
      <c r="Q254" s="78" t="s">
        <v>4032</v>
      </c>
    </row>
    <row r="255" spans="2:17" ht="15" customHeight="1">
      <c r="B255"/>
    </row>
    <row r="256" spans="2:17">
      <c r="B256"/>
      <c r="Q256" s="78" t="s">
        <v>2478</v>
      </c>
    </row>
    <row r="257" spans="2:17">
      <c r="B257"/>
      <c r="Q257" s="78" t="s">
        <v>2479</v>
      </c>
    </row>
    <row r="258" spans="2:17">
      <c r="B258"/>
      <c r="Q258" s="78" t="s">
        <v>2480</v>
      </c>
    </row>
    <row r="259" spans="2:17">
      <c r="B259"/>
      <c r="Q259" s="78" t="s">
        <v>2481</v>
      </c>
    </row>
    <row r="260" spans="2:17">
      <c r="B260"/>
      <c r="Q260" s="78" t="s">
        <v>2482</v>
      </c>
    </row>
    <row r="261" spans="2:17">
      <c r="B261"/>
      <c r="Q261" s="78" t="s">
        <v>2483</v>
      </c>
    </row>
    <row r="262" spans="2:17">
      <c r="B262"/>
      <c r="Q262" s="78" t="s">
        <v>2484</v>
      </c>
    </row>
    <row r="263" spans="2:17">
      <c r="B263"/>
      <c r="Q263" s="78" t="s">
        <v>3979</v>
      </c>
    </row>
    <row r="264" spans="2:17">
      <c r="B264"/>
    </row>
    <row r="265" spans="2:17">
      <c r="B265"/>
    </row>
    <row r="266" spans="2:17">
      <c r="B266"/>
    </row>
    <row r="267" spans="2:17">
      <c r="B267"/>
    </row>
    <row r="268" spans="2:17">
      <c r="B268"/>
    </row>
    <row r="269" spans="2:17">
      <c r="B269"/>
    </row>
    <row r="270" spans="2:17">
      <c r="B270"/>
    </row>
    <row r="271" spans="2:17">
      <c r="B271"/>
    </row>
    <row r="272" spans="2:17">
      <c r="B272"/>
    </row>
    <row r="273" spans="2:17">
      <c r="B273"/>
    </row>
    <row r="274" spans="2:17">
      <c r="B274"/>
    </row>
    <row r="275" spans="2:17">
      <c r="B275"/>
    </row>
    <row r="276" spans="2:17">
      <c r="B276"/>
    </row>
    <row r="277" spans="2:17" ht="30" customHeight="1">
      <c r="B277"/>
    </row>
    <row r="278" spans="2:17" ht="30" customHeight="1">
      <c r="B278"/>
    </row>
    <row r="279" spans="2:17" ht="30" customHeight="1">
      <c r="B279"/>
    </row>
    <row r="280" spans="2:17" ht="30" customHeight="1">
      <c r="B280"/>
    </row>
    <row r="281" spans="2:17" ht="40.4" customHeight="1">
      <c r="B281"/>
    </row>
    <row r="282" spans="2:17" ht="15" customHeight="1">
      <c r="B282"/>
    </row>
    <row r="283" spans="2:17" ht="31.4" customHeight="1">
      <c r="B283" s="1086" t="s">
        <v>3992</v>
      </c>
      <c r="C283" s="1086"/>
      <c r="D283" s="1086"/>
      <c r="E283" s="1086"/>
      <c r="F283" s="1086"/>
      <c r="G283" s="1086"/>
      <c r="H283" s="1086"/>
      <c r="I283" s="1086"/>
      <c r="J283" s="1086"/>
      <c r="K283" s="1086"/>
      <c r="L283" s="1086"/>
      <c r="M283" s="1086"/>
      <c r="N283" s="1086"/>
      <c r="O283" s="1086"/>
      <c r="P283" s="332"/>
    </row>
    <row r="284" spans="2:17" ht="30" customHeight="1">
      <c r="B284"/>
    </row>
    <row r="285" spans="2:17" s="31" customFormat="1" ht="20.149999999999999" customHeight="1">
      <c r="B285" s="20" t="s">
        <v>3993</v>
      </c>
      <c r="Q285" s="248"/>
    </row>
    <row r="286" spans="2:17">
      <c r="B286"/>
      <c r="Q286" s="78" t="b">
        <f>OR(Analysstöd!H291&lt;&gt;"", Analysstöd!H293&lt;&gt;"", Analysstöd!H295&lt;&gt;"", Analysstöd!H297&lt;&gt;"", Analysstöd!H299&lt;&gt;"", Analysstöd!O291&lt;&gt;"", Analysstöd!O293&lt;&gt;"")</f>
        <v>0</v>
      </c>
    </row>
    <row r="287" spans="2:17" ht="15">
      <c r="B287" s="333" t="s">
        <v>4033</v>
      </c>
      <c r="C287" s="333"/>
      <c r="D287" s="333"/>
      <c r="E287" s="333"/>
      <c r="F287" s="333"/>
      <c r="G287" s="333"/>
      <c r="H287" s="334"/>
      <c r="I287" s="218">
        <f>IF(ISBLANK(H287),0,H287)</f>
        <v>0</v>
      </c>
      <c r="J287" s="333"/>
      <c r="K287" s="333"/>
      <c r="L287" s="333"/>
      <c r="M287" s="333"/>
      <c r="N287" s="333"/>
    </row>
    <row r="288" spans="2:17" ht="15">
      <c r="B288" s="333"/>
      <c r="C288" s="333"/>
      <c r="D288" s="333"/>
      <c r="E288" s="333"/>
      <c r="F288" s="333"/>
      <c r="G288" s="333"/>
      <c r="H288" s="333"/>
      <c r="I288" s="333"/>
      <c r="J288" s="333"/>
      <c r="K288" s="333"/>
      <c r="L288" s="333"/>
      <c r="M288" s="333"/>
      <c r="N288" s="333"/>
      <c r="Q288"/>
    </row>
    <row r="289" spans="1:17" ht="17.149999999999999" customHeight="1">
      <c r="B289" s="335" t="s">
        <v>3994</v>
      </c>
      <c r="C289" s="333"/>
      <c r="D289" s="333"/>
      <c r="E289" s="333"/>
      <c r="F289" s="333"/>
      <c r="G289" s="333"/>
      <c r="H289" s="333"/>
      <c r="I289" s="333"/>
      <c r="J289" s="333"/>
      <c r="K289" s="333"/>
      <c r="L289" s="333"/>
      <c r="M289" s="333"/>
      <c r="N289" s="333"/>
      <c r="Q289"/>
    </row>
    <row r="290" spans="1:17" ht="15">
      <c r="B290" s="333"/>
      <c r="C290" s="333"/>
      <c r="D290" s="333"/>
      <c r="E290" s="333"/>
      <c r="F290" s="333"/>
      <c r="G290" s="333"/>
      <c r="H290" s="333"/>
      <c r="I290" s="333"/>
      <c r="J290" s="333"/>
      <c r="K290" s="333"/>
      <c r="L290" s="333"/>
      <c r="M290" s="333"/>
      <c r="N290" s="333"/>
      <c r="Q290"/>
    </row>
    <row r="291" spans="1:17" ht="15">
      <c r="B291" s="158" t="s">
        <v>2478</v>
      </c>
      <c r="C291" s="333"/>
      <c r="D291" s="333"/>
      <c r="E291" s="333"/>
      <c r="F291" s="333"/>
      <c r="G291" s="333"/>
      <c r="H291" s="334"/>
      <c r="I291" s="333"/>
      <c r="J291" s="158" t="s">
        <v>2483</v>
      </c>
      <c r="K291" s="333"/>
      <c r="L291" s="333"/>
      <c r="M291" s="333"/>
      <c r="N291" s="333"/>
      <c r="O291" s="77"/>
      <c r="Q291"/>
    </row>
    <row r="292" spans="1:17" ht="15">
      <c r="B292" s="158"/>
      <c r="C292" s="333"/>
      <c r="D292" s="333"/>
      <c r="E292" s="333"/>
      <c r="F292" s="333"/>
      <c r="G292" s="333"/>
      <c r="H292" s="333"/>
      <c r="I292" s="333"/>
      <c r="J292" s="158"/>
      <c r="K292" s="333"/>
      <c r="L292" s="333"/>
      <c r="M292" s="333"/>
      <c r="N292" s="333"/>
      <c r="Q292"/>
    </row>
    <row r="293" spans="1:17" ht="15">
      <c r="B293" s="158" t="s">
        <v>2479</v>
      </c>
      <c r="C293" s="333"/>
      <c r="D293" s="333"/>
      <c r="E293" s="333"/>
      <c r="F293" s="333"/>
      <c r="G293" s="333"/>
      <c r="H293" s="334"/>
      <c r="I293" s="333"/>
      <c r="J293" s="158" t="s">
        <v>2484</v>
      </c>
      <c r="K293" s="333"/>
      <c r="L293" s="333"/>
      <c r="M293" s="333"/>
      <c r="N293" s="333"/>
      <c r="O293" s="77"/>
      <c r="Q293"/>
    </row>
    <row r="294" spans="1:17" ht="15">
      <c r="B294" s="158"/>
      <c r="C294" s="333"/>
      <c r="D294" s="333"/>
      <c r="E294" s="333"/>
      <c r="F294" s="333"/>
      <c r="G294" s="333"/>
      <c r="H294" s="333"/>
      <c r="I294" s="333"/>
      <c r="J294" s="158"/>
      <c r="K294" s="333"/>
      <c r="L294" s="333"/>
      <c r="M294" s="333"/>
      <c r="N294" s="333"/>
      <c r="Q294"/>
    </row>
    <row r="295" spans="1:17" ht="15">
      <c r="B295" s="158" t="s">
        <v>2480</v>
      </c>
      <c r="C295" s="333"/>
      <c r="D295" s="333"/>
      <c r="E295" s="333"/>
      <c r="F295" s="333"/>
      <c r="G295" s="333"/>
      <c r="H295" s="334"/>
      <c r="I295" s="333"/>
      <c r="J295" s="158"/>
      <c r="K295" s="333"/>
      <c r="L295" s="333"/>
      <c r="M295" s="333"/>
      <c r="N295" s="333"/>
      <c r="O295" s="78"/>
    </row>
    <row r="296" spans="1:17" ht="15">
      <c r="B296" s="158"/>
      <c r="C296" s="333"/>
      <c r="D296" s="333"/>
      <c r="E296" s="333"/>
      <c r="F296" s="333"/>
      <c r="G296" s="333"/>
      <c r="H296" s="333"/>
      <c r="I296" s="333"/>
      <c r="J296" s="158"/>
      <c r="K296" s="333"/>
      <c r="L296" s="333"/>
      <c r="M296" s="333"/>
      <c r="N296" s="333"/>
      <c r="O296" s="78"/>
    </row>
    <row r="297" spans="1:17" ht="15">
      <c r="B297" s="158" t="s">
        <v>2481</v>
      </c>
      <c r="C297" s="333"/>
      <c r="D297" s="333"/>
      <c r="E297" s="333"/>
      <c r="F297" s="333"/>
      <c r="G297" s="333"/>
      <c r="H297" s="334"/>
      <c r="I297" s="333"/>
      <c r="J297" s="158"/>
      <c r="K297" s="333"/>
      <c r="L297" s="333"/>
      <c r="M297" s="333"/>
      <c r="N297" s="333"/>
      <c r="O297" s="78"/>
    </row>
    <row r="298" spans="1:17" ht="15">
      <c r="B298" s="158"/>
      <c r="C298" s="333"/>
      <c r="D298" s="333"/>
      <c r="E298" s="333"/>
      <c r="F298" s="333"/>
      <c r="G298" s="333"/>
      <c r="H298" s="333"/>
      <c r="I298" s="333"/>
      <c r="J298" s="158"/>
      <c r="K298" s="333"/>
      <c r="L298" s="333"/>
      <c r="M298" s="333"/>
      <c r="N298" s="333"/>
      <c r="O298" s="78"/>
    </row>
    <row r="299" spans="1:17" ht="15">
      <c r="B299" s="158" t="s">
        <v>2482</v>
      </c>
      <c r="C299" s="333"/>
      <c r="D299" s="333"/>
      <c r="E299" s="333"/>
      <c r="F299" s="333"/>
      <c r="G299" s="333"/>
      <c r="H299" s="334"/>
      <c r="I299" s="333"/>
      <c r="J299" s="158"/>
      <c r="K299" s="333"/>
      <c r="L299" s="333"/>
      <c r="M299" s="333"/>
      <c r="N299" s="333"/>
      <c r="O299" s="78"/>
    </row>
    <row r="300" spans="1:17" ht="20.149999999999999" customHeight="1">
      <c r="B300"/>
      <c r="O300" s="78"/>
    </row>
    <row r="301" spans="1:17" ht="20.149999999999999" customHeight="1">
      <c r="B301"/>
      <c r="O301" s="78"/>
    </row>
    <row r="302" spans="1:17" ht="60" customHeight="1">
      <c r="O302" s="78"/>
    </row>
    <row r="303" spans="1:17" ht="30" customHeight="1">
      <c r="A303" s="329"/>
      <c r="B303" s="555" t="s">
        <v>4034</v>
      </c>
      <c r="C303" s="555"/>
      <c r="D303" s="555"/>
      <c r="E303" s="555"/>
      <c r="F303" s="555"/>
      <c r="G303" s="555"/>
      <c r="H303" s="556"/>
      <c r="I303" s="556"/>
      <c r="J303" s="556"/>
      <c r="K303" s="329"/>
      <c r="L303" s="329"/>
      <c r="M303" s="329" t="str">
        <f>HYPERLINK("#A1", "🔝 Tillbaka till toppen")</f>
        <v>🔝 Tillbaka till toppen</v>
      </c>
      <c r="N303" s="329"/>
      <c r="O303" s="329"/>
    </row>
    <row r="304" spans="1:17" ht="15" customHeight="1">
      <c r="A304" s="87"/>
      <c r="B304" s="109"/>
      <c r="C304" s="109"/>
      <c r="D304" s="109"/>
      <c r="E304" s="109"/>
      <c r="F304" s="109"/>
      <c r="G304" s="109"/>
      <c r="H304" s="87"/>
      <c r="I304" s="87"/>
      <c r="J304" s="87"/>
      <c r="K304" s="87"/>
      <c r="L304" s="87"/>
      <c r="M304" s="87"/>
      <c r="N304" s="87"/>
      <c r="O304" s="87"/>
      <c r="P304" s="87"/>
    </row>
    <row r="305" spans="2:17" s="31" customFormat="1" ht="27" customHeight="1">
      <c r="B305" s="20" t="s">
        <v>3987</v>
      </c>
      <c r="Q305" s="222"/>
    </row>
    <row r="306" spans="2:17" ht="34.4" customHeight="1">
      <c r="B306" s="1086" t="s">
        <v>3988</v>
      </c>
      <c r="C306" s="1086"/>
      <c r="D306" s="1086"/>
      <c r="E306" s="1086"/>
      <c r="F306" s="1086"/>
      <c r="G306" s="1086"/>
      <c r="H306" s="1086"/>
      <c r="I306" s="1086"/>
      <c r="J306" s="1086"/>
      <c r="K306" s="1086"/>
      <c r="L306" s="1086"/>
      <c r="M306" s="1086"/>
      <c r="N306" s="1086"/>
      <c r="O306" s="1086"/>
      <c r="P306" s="330"/>
    </row>
    <row r="307" spans="2:17" ht="15" customHeight="1">
      <c r="B307"/>
    </row>
    <row r="308" spans="2:17" ht="16.399999999999999" customHeight="1">
      <c r="B308" s="1089" t="s">
        <v>3989</v>
      </c>
      <c r="C308" s="1090"/>
      <c r="D308" s="1090"/>
      <c r="E308" s="1090"/>
      <c r="F308" s="1090"/>
      <c r="G308" s="1090"/>
      <c r="H308" s="1090"/>
      <c r="I308" s="1090"/>
      <c r="J308" s="1090"/>
      <c r="K308" s="1090"/>
      <c r="L308" s="1090"/>
      <c r="M308" s="1090"/>
      <c r="N308" s="1090"/>
      <c r="O308" s="1091"/>
      <c r="P308" s="331"/>
    </row>
    <row r="309" spans="2:17">
      <c r="B309" s="1092"/>
      <c r="C309" s="1093"/>
      <c r="D309" s="1093"/>
      <c r="E309" s="1093"/>
      <c r="F309" s="1093"/>
      <c r="G309" s="1093"/>
      <c r="H309" s="1093"/>
      <c r="I309" s="1093"/>
      <c r="J309" s="1093"/>
      <c r="K309" s="1093"/>
      <c r="L309" s="1093"/>
      <c r="M309" s="1093"/>
      <c r="N309" s="1093"/>
      <c r="O309" s="1094"/>
      <c r="P309" s="331"/>
    </row>
    <row r="310" spans="2:17">
      <c r="B310" s="1092"/>
      <c r="C310" s="1093"/>
      <c r="D310" s="1093"/>
      <c r="E310" s="1093"/>
      <c r="F310" s="1093"/>
      <c r="G310" s="1093"/>
      <c r="H310" s="1093"/>
      <c r="I310" s="1093"/>
      <c r="J310" s="1093"/>
      <c r="K310" s="1093"/>
      <c r="L310" s="1093"/>
      <c r="M310" s="1093"/>
      <c r="N310" s="1093"/>
      <c r="O310" s="1094"/>
      <c r="P310" s="331"/>
    </row>
    <row r="311" spans="2:17">
      <c r="B311" s="1092"/>
      <c r="C311" s="1093"/>
      <c r="D311" s="1093"/>
      <c r="E311" s="1093"/>
      <c r="F311" s="1093"/>
      <c r="G311" s="1093"/>
      <c r="H311" s="1093"/>
      <c r="I311" s="1093"/>
      <c r="J311" s="1093"/>
      <c r="K311" s="1093"/>
      <c r="L311" s="1093"/>
      <c r="M311" s="1093"/>
      <c r="N311" s="1093"/>
      <c r="O311" s="1094"/>
      <c r="P311" s="331"/>
    </row>
    <row r="312" spans="2:17">
      <c r="B312" s="1092"/>
      <c r="C312" s="1093"/>
      <c r="D312" s="1093"/>
      <c r="E312" s="1093"/>
      <c r="F312" s="1093"/>
      <c r="G312" s="1093"/>
      <c r="H312" s="1093"/>
      <c r="I312" s="1093"/>
      <c r="J312" s="1093"/>
      <c r="K312" s="1093"/>
      <c r="L312" s="1093"/>
      <c r="M312" s="1093"/>
      <c r="N312" s="1093"/>
      <c r="O312" s="1094"/>
      <c r="P312" s="331"/>
    </row>
    <row r="313" spans="2:17">
      <c r="B313" s="1092"/>
      <c r="C313" s="1093"/>
      <c r="D313" s="1093"/>
      <c r="E313" s="1093"/>
      <c r="F313" s="1093"/>
      <c r="G313" s="1093"/>
      <c r="H313" s="1093"/>
      <c r="I313" s="1093"/>
      <c r="J313" s="1093"/>
      <c r="K313" s="1093"/>
      <c r="L313" s="1093"/>
      <c r="M313" s="1093"/>
      <c r="N313" s="1093"/>
      <c r="O313" s="1094"/>
      <c r="P313" s="331"/>
    </row>
    <row r="314" spans="2:17">
      <c r="B314" s="1092"/>
      <c r="C314" s="1093"/>
      <c r="D314" s="1093"/>
      <c r="E314" s="1093"/>
      <c r="F314" s="1093"/>
      <c r="G314" s="1093"/>
      <c r="H314" s="1093"/>
      <c r="I314" s="1093"/>
      <c r="J314" s="1093"/>
      <c r="K314" s="1093"/>
      <c r="L314" s="1093"/>
      <c r="M314" s="1093"/>
      <c r="N314" s="1093"/>
      <c r="O314" s="1094"/>
      <c r="P314" s="331"/>
    </row>
    <row r="315" spans="2:17">
      <c r="B315" s="1092"/>
      <c r="C315" s="1093"/>
      <c r="D315" s="1093"/>
      <c r="E315" s="1093"/>
      <c r="F315" s="1093"/>
      <c r="G315" s="1093"/>
      <c r="H315" s="1093"/>
      <c r="I315" s="1093"/>
      <c r="J315" s="1093"/>
      <c r="K315" s="1093"/>
      <c r="L315" s="1093"/>
      <c r="M315" s="1093"/>
      <c r="N315" s="1093"/>
      <c r="O315" s="1094"/>
      <c r="P315" s="331"/>
    </row>
    <row r="316" spans="2:17">
      <c r="B316" s="1095"/>
      <c r="C316" s="1096"/>
      <c r="D316" s="1096"/>
      <c r="E316" s="1096"/>
      <c r="F316" s="1096"/>
      <c r="G316" s="1096"/>
      <c r="H316" s="1096"/>
      <c r="I316" s="1096"/>
      <c r="J316" s="1096"/>
      <c r="K316" s="1096"/>
      <c r="L316" s="1096"/>
      <c r="M316" s="1096"/>
      <c r="N316" s="1096"/>
      <c r="O316" s="1097"/>
      <c r="P316" s="331"/>
    </row>
    <row r="317" spans="2:17" ht="30" customHeight="1">
      <c r="B317"/>
    </row>
    <row r="318" spans="2:17" s="31" customFormat="1" ht="27" customHeight="1">
      <c r="B318" s="20" t="s">
        <v>3990</v>
      </c>
      <c r="Q318" s="222"/>
    </row>
    <row r="319" spans="2:17" ht="34.4" customHeight="1">
      <c r="B319" s="1086" t="s">
        <v>3991</v>
      </c>
      <c r="C319" s="1086"/>
      <c r="D319" s="1086"/>
      <c r="E319" s="1086"/>
      <c r="F319" s="1086"/>
      <c r="G319" s="1086"/>
      <c r="H319" s="1086"/>
      <c r="I319" s="1086"/>
      <c r="J319" s="1086"/>
      <c r="K319" s="1086"/>
      <c r="L319" s="1086"/>
      <c r="M319" s="1086"/>
      <c r="N319" s="1086"/>
      <c r="O319" s="1086"/>
      <c r="P319" s="330"/>
    </row>
    <row r="320" spans="2:17" ht="15" customHeight="1">
      <c r="B320"/>
    </row>
    <row r="321" spans="2:17">
      <c r="B321"/>
      <c r="Q321" s="411" t="s">
        <v>4035</v>
      </c>
    </row>
    <row r="322" spans="2:17">
      <c r="B322"/>
      <c r="Q322" s="411" t="s">
        <v>4036</v>
      </c>
    </row>
    <row r="323" spans="2:17">
      <c r="B323"/>
      <c r="Q323" s="411" t="s">
        <v>4037</v>
      </c>
    </row>
    <row r="324" spans="2:17">
      <c r="B324"/>
      <c r="Q324" s="411" t="s">
        <v>4038</v>
      </c>
    </row>
    <row r="325" spans="2:17">
      <c r="B325"/>
    </row>
    <row r="326" spans="2:17">
      <c r="B326"/>
    </row>
    <row r="327" spans="2:17">
      <c r="B327"/>
    </row>
    <row r="328" spans="2:17">
      <c r="B328"/>
    </row>
    <row r="329" spans="2:17">
      <c r="B329"/>
    </row>
    <row r="330" spans="2:17">
      <c r="B330"/>
    </row>
    <row r="331" spans="2:17">
      <c r="B331"/>
    </row>
    <row r="332" spans="2:17">
      <c r="B332"/>
    </row>
    <row r="333" spans="2:17">
      <c r="B333"/>
    </row>
    <row r="334" spans="2:17">
      <c r="B334"/>
    </row>
    <row r="335" spans="2:17">
      <c r="B335"/>
    </row>
    <row r="336" spans="2:17">
      <c r="B336"/>
    </row>
    <row r="337" spans="2:17">
      <c r="B337"/>
    </row>
    <row r="338" spans="2:17">
      <c r="B338"/>
    </row>
    <row r="339" spans="2:17">
      <c r="B339"/>
    </row>
    <row r="340" spans="2:17">
      <c r="B340"/>
    </row>
    <row r="341" spans="2:17">
      <c r="B341"/>
    </row>
    <row r="342" spans="2:17" ht="30" customHeight="1">
      <c r="B342"/>
    </row>
    <row r="343" spans="2:17" ht="30" customHeight="1">
      <c r="B343"/>
    </row>
    <row r="344" spans="2:17" ht="30" customHeight="1">
      <c r="B344"/>
    </row>
    <row r="345" spans="2:17" ht="30" customHeight="1">
      <c r="B345"/>
    </row>
    <row r="346" spans="2:17" ht="40.4" customHeight="1">
      <c r="B346"/>
    </row>
    <row r="347" spans="2:17" ht="15" customHeight="1">
      <c r="B347"/>
    </row>
    <row r="348" spans="2:17" ht="32.15" customHeight="1">
      <c r="B348" s="1086" t="s">
        <v>3992</v>
      </c>
      <c r="C348" s="1086"/>
      <c r="D348" s="1086"/>
      <c r="E348" s="1086"/>
      <c r="F348" s="1086"/>
      <c r="G348" s="1086"/>
      <c r="H348" s="1086"/>
      <c r="I348" s="1086"/>
      <c r="J348" s="1086"/>
      <c r="K348" s="1086"/>
      <c r="L348" s="1086"/>
      <c r="M348" s="1086"/>
      <c r="N348" s="1086"/>
      <c r="O348" s="1086"/>
      <c r="P348" s="332"/>
    </row>
    <row r="349" spans="2:17" ht="30" customHeight="1">
      <c r="B349"/>
    </row>
    <row r="350" spans="2:17" s="31" customFormat="1" ht="20.149999999999999" customHeight="1">
      <c r="B350" s="20" t="s">
        <v>3993</v>
      </c>
      <c r="Q350" s="222"/>
    </row>
    <row r="351" spans="2:17">
      <c r="B351"/>
    </row>
    <row r="352" spans="2:17" ht="35.15" customHeight="1">
      <c r="B352" s="1173" t="s">
        <v>4039</v>
      </c>
      <c r="C352" s="1173"/>
      <c r="D352" s="1173"/>
      <c r="E352" s="1173"/>
      <c r="F352" s="333"/>
      <c r="G352" s="333"/>
      <c r="H352" s="334"/>
      <c r="I352" s="218">
        <f>IF(ISBLANK(H352),0,H352)</f>
        <v>0</v>
      </c>
      <c r="J352" s="333"/>
      <c r="K352" s="333"/>
      <c r="L352" s="333"/>
      <c r="M352" s="333"/>
      <c r="N352" s="333"/>
    </row>
    <row r="353" spans="1:16" ht="15">
      <c r="B353" s="333"/>
      <c r="C353" s="333"/>
      <c r="D353" s="333"/>
      <c r="E353" s="333"/>
      <c r="F353" s="333"/>
      <c r="G353" s="333"/>
      <c r="H353" s="333"/>
      <c r="I353" s="333"/>
      <c r="J353" s="333"/>
      <c r="K353" s="333"/>
      <c r="L353" s="333"/>
      <c r="M353" s="333"/>
      <c r="N353" s="333"/>
    </row>
    <row r="354" spans="1:16" ht="17.149999999999999" customHeight="1">
      <c r="B354" s="335" t="s">
        <v>3994</v>
      </c>
      <c r="C354" s="333"/>
      <c r="D354" s="333"/>
      <c r="E354" s="333"/>
      <c r="F354" s="333"/>
      <c r="G354" s="333"/>
      <c r="H354" s="333"/>
      <c r="I354" s="333"/>
      <c r="J354" s="333"/>
      <c r="K354" s="333"/>
      <c r="L354" s="333"/>
      <c r="M354" s="333"/>
      <c r="N354" s="333"/>
    </row>
    <row r="355" spans="1:16" ht="15">
      <c r="B355" s="333"/>
      <c r="C355" s="333"/>
      <c r="D355" s="333"/>
      <c r="E355" s="333"/>
      <c r="F355" s="333"/>
      <c r="G355" s="333"/>
      <c r="H355" s="333"/>
      <c r="I355" s="333"/>
      <c r="J355" s="333"/>
      <c r="K355" s="333"/>
      <c r="L355" s="333"/>
      <c r="M355" s="333"/>
      <c r="N355" s="78"/>
      <c r="O355" s="78"/>
      <c r="P355" s="78"/>
    </row>
    <row r="356" spans="1:16" ht="15">
      <c r="B356" s="158" t="s">
        <v>3600</v>
      </c>
      <c r="C356" s="333"/>
      <c r="D356" s="333"/>
      <c r="E356" s="333"/>
      <c r="F356" s="333"/>
      <c r="G356" s="333"/>
      <c r="H356" s="334"/>
      <c r="I356" s="333"/>
      <c r="J356" s="158"/>
      <c r="K356" s="333"/>
      <c r="L356" s="333"/>
      <c r="M356" s="333"/>
      <c r="N356" s="78"/>
      <c r="O356" s="78"/>
      <c r="P356" s="78"/>
    </row>
    <row r="357" spans="1:16" ht="15">
      <c r="B357" s="158"/>
      <c r="C357" s="333"/>
      <c r="D357" s="333"/>
      <c r="E357" s="333"/>
      <c r="F357" s="333"/>
      <c r="G357" s="333"/>
      <c r="H357" s="333"/>
      <c r="I357" s="333"/>
      <c r="J357" s="158"/>
      <c r="K357" s="333"/>
      <c r="L357" s="333"/>
      <c r="M357" s="333"/>
      <c r="N357" s="78"/>
      <c r="O357" s="78"/>
      <c r="P357" s="78"/>
    </row>
    <row r="358" spans="1:16" ht="15">
      <c r="B358" s="158" t="s">
        <v>4036</v>
      </c>
      <c r="C358" s="333"/>
      <c r="D358" s="333"/>
      <c r="E358" s="333"/>
      <c r="F358" s="333"/>
      <c r="G358" s="333"/>
      <c r="H358" s="334"/>
      <c r="I358" s="333"/>
      <c r="J358" s="158"/>
      <c r="K358" s="333"/>
      <c r="L358" s="333"/>
      <c r="M358" s="333"/>
      <c r="N358" s="78"/>
      <c r="O358" s="78"/>
      <c r="P358" s="78"/>
    </row>
    <row r="359" spans="1:16" ht="15">
      <c r="B359" s="158"/>
      <c r="C359" s="333"/>
      <c r="D359" s="333"/>
      <c r="E359" s="333"/>
      <c r="F359" s="333"/>
      <c r="G359" s="333"/>
      <c r="H359" s="333"/>
      <c r="I359" s="333"/>
      <c r="J359" s="158"/>
      <c r="K359" s="333"/>
      <c r="L359" s="333"/>
      <c r="M359" s="333"/>
      <c r="N359" s="78"/>
      <c r="O359" s="78"/>
      <c r="P359" s="78"/>
    </row>
    <row r="360" spans="1:16" ht="15">
      <c r="B360" s="158" t="s">
        <v>4037</v>
      </c>
      <c r="C360" s="333"/>
      <c r="D360" s="333"/>
      <c r="E360" s="333"/>
      <c r="F360" s="333"/>
      <c r="G360" s="333"/>
      <c r="H360" s="334"/>
      <c r="I360" s="333"/>
      <c r="J360" s="158"/>
      <c r="K360" s="333"/>
      <c r="L360" s="333"/>
      <c r="M360" s="333"/>
      <c r="N360" s="78"/>
      <c r="O360" s="78"/>
      <c r="P360" s="78"/>
    </row>
    <row r="361" spans="1:16" ht="15">
      <c r="B361" s="158"/>
      <c r="C361" s="333"/>
      <c r="D361" s="333"/>
      <c r="E361" s="333"/>
      <c r="F361" s="333"/>
      <c r="G361" s="333"/>
      <c r="H361" s="333"/>
      <c r="I361" s="333"/>
      <c r="J361" s="158"/>
      <c r="K361" s="333"/>
      <c r="L361" s="333"/>
      <c r="M361" s="333"/>
      <c r="N361" s="78"/>
      <c r="O361" s="78"/>
      <c r="P361" s="78"/>
    </row>
    <row r="362" spans="1:16" ht="15">
      <c r="B362" s="158" t="s">
        <v>3603</v>
      </c>
      <c r="C362" s="333"/>
      <c r="D362" s="333"/>
      <c r="E362" s="333"/>
      <c r="F362" s="333"/>
      <c r="G362" s="333"/>
      <c r="H362" s="334"/>
      <c r="I362" s="333"/>
      <c r="J362" s="158"/>
      <c r="K362" s="333"/>
      <c r="L362" s="333"/>
      <c r="M362" s="333"/>
      <c r="N362" s="78"/>
      <c r="O362" s="78"/>
      <c r="P362" s="78"/>
    </row>
    <row r="363" spans="1:16" ht="15">
      <c r="B363" s="158"/>
      <c r="C363" s="333"/>
      <c r="D363" s="333"/>
      <c r="E363" s="333"/>
      <c r="F363" s="333"/>
      <c r="G363" s="333"/>
      <c r="H363" s="333"/>
      <c r="I363" s="333"/>
      <c r="J363" s="158"/>
      <c r="K363" s="333"/>
      <c r="L363" s="333"/>
      <c r="M363" s="333"/>
      <c r="N363" s="78"/>
      <c r="O363" s="78"/>
      <c r="P363" s="78"/>
    </row>
    <row r="364" spans="1:16" ht="15">
      <c r="B364" t="s">
        <v>4040</v>
      </c>
      <c r="C364" s="333"/>
      <c r="D364" s="333"/>
      <c r="E364" s="333"/>
      <c r="F364" s="333"/>
      <c r="G364" s="333"/>
      <c r="H364" s="334"/>
      <c r="I364" s="333"/>
      <c r="J364" s="158"/>
      <c r="K364" s="333"/>
      <c r="L364" s="333"/>
      <c r="M364" s="333"/>
      <c r="N364" s="78"/>
      <c r="O364" s="78"/>
      <c r="P364" s="78"/>
    </row>
    <row r="365" spans="1:16" ht="20.149999999999999" customHeight="1">
      <c r="B365"/>
      <c r="N365" s="78"/>
      <c r="O365" s="78"/>
      <c r="P365" s="78"/>
    </row>
    <row r="366" spans="1:16" ht="17.149999999999999" customHeight="1"/>
    <row r="367" spans="1:16" ht="60" customHeight="1"/>
    <row r="368" spans="1:16" ht="31.4" customHeight="1">
      <c r="A368" s="336"/>
      <c r="B368" s="105" t="s">
        <v>4041</v>
      </c>
      <c r="C368" s="336"/>
      <c r="D368" s="336"/>
      <c r="E368" s="336"/>
      <c r="F368" s="336"/>
      <c r="G368" s="336"/>
      <c r="H368" s="336"/>
      <c r="I368" s="336"/>
      <c r="J368" s="336"/>
      <c r="K368" s="336"/>
      <c r="L368" s="329"/>
      <c r="M368" s="329" t="str">
        <f>HYPERLINK("#A1", "🔝 Tillbaka till toppen")</f>
        <v>🔝 Tillbaka till toppen</v>
      </c>
      <c r="N368" s="329"/>
      <c r="O368" s="329"/>
    </row>
    <row r="369" spans="2:17" ht="15" customHeight="1">
      <c r="B369" s="121"/>
    </row>
    <row r="370" spans="2:17" ht="55.4" customHeight="1">
      <c r="B370" s="1168" t="s">
        <v>4042</v>
      </c>
      <c r="C370" s="1169"/>
      <c r="D370" s="1169"/>
      <c r="E370" s="1169"/>
      <c r="F370" s="1169"/>
      <c r="G370" s="1169"/>
      <c r="H370" s="1169"/>
      <c r="I370" s="1169"/>
      <c r="J370" s="1169"/>
      <c r="K370" s="1169"/>
      <c r="L370" s="1169"/>
      <c r="M370" s="1169"/>
      <c r="N370" s="1169"/>
      <c r="O370" s="1169"/>
      <c r="P370" s="350"/>
    </row>
    <row r="371" spans="2:17" ht="7.4" customHeight="1">
      <c r="B371" s="357"/>
      <c r="C371" s="357"/>
      <c r="D371" s="357"/>
      <c r="E371" s="357"/>
      <c r="F371" s="357"/>
      <c r="G371" s="357"/>
      <c r="H371" s="357"/>
      <c r="I371" s="357"/>
      <c r="J371" s="357"/>
      <c r="K371" s="357"/>
      <c r="L371" s="357"/>
      <c r="M371" s="357"/>
      <c r="N371" s="357"/>
      <c r="O371" s="357"/>
    </row>
    <row r="372" spans="2:17" s="24" customFormat="1" ht="50.15" customHeight="1">
      <c r="B372" s="1170" t="s">
        <v>4043</v>
      </c>
      <c r="C372" s="1171"/>
      <c r="D372" s="1171"/>
      <c r="E372" s="1171"/>
      <c r="F372" s="1171"/>
      <c r="G372" s="1171"/>
      <c r="H372" s="1171"/>
      <c r="I372" s="1171"/>
      <c r="J372" s="1171"/>
      <c r="K372" s="1171"/>
      <c r="L372" s="1171"/>
      <c r="M372" s="1171"/>
      <c r="N372" s="1171"/>
      <c r="O372" s="1171"/>
      <c r="P372" s="70"/>
      <c r="Q372" s="116"/>
    </row>
    <row r="373" spans="2:17" ht="20.149999999999999" customHeight="1">
      <c r="B373"/>
    </row>
    <row r="374" spans="2:17" ht="23.9" customHeight="1">
      <c r="B374" s="20">
        <v>1</v>
      </c>
      <c r="C374" s="962" t="s">
        <v>4044</v>
      </c>
      <c r="D374" s="962"/>
      <c r="E374" s="962"/>
      <c r="F374" s="962"/>
      <c r="G374" s="962"/>
      <c r="H374" s="962"/>
      <c r="I374" s="962"/>
      <c r="J374" s="962"/>
      <c r="K374" s="962"/>
      <c r="L374" s="962"/>
      <c r="M374" s="962"/>
      <c r="N374" s="962"/>
    </row>
    <row r="375" spans="2:17" ht="3" customHeight="1">
      <c r="B375" s="30"/>
      <c r="C375" s="207"/>
      <c r="D375" s="207"/>
      <c r="E375" s="207"/>
      <c r="F375" s="207"/>
      <c r="G375" s="207"/>
      <c r="H375" s="207"/>
      <c r="I375" s="207"/>
      <c r="J375" s="207"/>
      <c r="K375" s="207"/>
      <c r="L375" s="207"/>
      <c r="M375" s="207"/>
      <c r="N375" s="207"/>
    </row>
    <row r="376" spans="2:17" s="31" customFormat="1" ht="20.149999999999999" customHeight="1">
      <c r="C376" s="1172" t="s">
        <v>4045</v>
      </c>
      <c r="D376" s="1172"/>
      <c r="E376" s="1172"/>
      <c r="F376" s="1172"/>
      <c r="G376" s="1172"/>
      <c r="H376" s="1172"/>
      <c r="I376" s="1172"/>
      <c r="J376" s="1172"/>
      <c r="K376" s="1172"/>
      <c r="L376" s="1172"/>
      <c r="M376" s="1172"/>
      <c r="N376" s="1172"/>
      <c r="Q376" s="222"/>
    </row>
    <row r="377" spans="2:17" ht="3" hidden="1" customHeight="1">
      <c r="B377"/>
      <c r="C377" s="358"/>
      <c r="D377" s="358"/>
      <c r="E377" s="358"/>
      <c r="F377" s="358"/>
      <c r="G377" s="358"/>
      <c r="H377" s="358"/>
      <c r="I377" s="358"/>
      <c r="J377" s="358"/>
      <c r="K377" s="358"/>
      <c r="L377" s="358"/>
      <c r="M377" s="358"/>
      <c r="N377" s="358"/>
    </row>
    <row r="378" spans="2:17">
      <c r="B378"/>
      <c r="C378" s="1180"/>
      <c r="D378" s="1181"/>
      <c r="E378" s="1181"/>
      <c r="F378" s="1181"/>
      <c r="G378" s="1181"/>
      <c r="H378" s="1181"/>
      <c r="I378" s="1181"/>
      <c r="J378" s="1181"/>
      <c r="K378" s="1181"/>
      <c r="L378" s="1181"/>
      <c r="M378" s="1181"/>
      <c r="N378" s="1182"/>
    </row>
    <row r="379" spans="2:17" ht="17.149999999999999" customHeight="1">
      <c r="B379"/>
      <c r="C379" s="166" t="s">
        <v>101</v>
      </c>
      <c r="D379" s="166"/>
      <c r="E379" s="167"/>
      <c r="F379" s="166"/>
      <c r="G379" s="168" t="s">
        <v>102</v>
      </c>
      <c r="H379" s="169"/>
      <c r="I379" s="169"/>
      <c r="J379" s="169"/>
    </row>
    <row r="380" spans="2:17">
      <c r="B380"/>
      <c r="C380" s="1177"/>
      <c r="D380" s="1178"/>
      <c r="E380" s="1178"/>
      <c r="F380" s="1179"/>
      <c r="G380" s="1177"/>
      <c r="H380" s="1178"/>
      <c r="I380" s="1178"/>
      <c r="J380" s="1179"/>
    </row>
    <row r="381" spans="2:17" ht="60" customHeight="1">
      <c r="B381"/>
    </row>
    <row r="382" spans="2:17" ht="24" customHeight="1">
      <c r="B382" s="20">
        <v>2</v>
      </c>
      <c r="C382" s="962" t="s">
        <v>4046</v>
      </c>
      <c r="D382" s="962"/>
      <c r="E382" s="962"/>
      <c r="F382" s="962"/>
      <c r="G382" s="962"/>
      <c r="H382" s="962"/>
      <c r="I382" s="962"/>
      <c r="J382" s="962"/>
      <c r="K382" s="962"/>
      <c r="L382" s="962"/>
      <c r="M382" s="962"/>
      <c r="N382" s="962"/>
    </row>
    <row r="383" spans="2:17" ht="3" hidden="1" customHeight="1">
      <c r="B383" s="30"/>
      <c r="C383" s="207"/>
      <c r="D383" s="207"/>
      <c r="E383" s="207"/>
      <c r="F383" s="207"/>
      <c r="G383" s="207"/>
      <c r="H383" s="207"/>
      <c r="I383" s="207"/>
      <c r="J383" s="207"/>
      <c r="K383" s="207"/>
      <c r="L383" s="207"/>
      <c r="M383" s="207"/>
      <c r="N383" s="207"/>
    </row>
    <row r="384" spans="2:17" ht="17.149999999999999" customHeight="1">
      <c r="B384"/>
      <c r="C384" s="1183" t="s">
        <v>4047</v>
      </c>
      <c r="D384" s="1183"/>
      <c r="E384" s="1183"/>
      <c r="F384" s="1183"/>
      <c r="G384" s="1183"/>
      <c r="H384" s="1183"/>
      <c r="I384" s="1183"/>
      <c r="J384" s="1183"/>
      <c r="K384" s="1183"/>
      <c r="L384" s="1183"/>
      <c r="M384" s="1183"/>
      <c r="N384" s="1183"/>
    </row>
    <row r="385" spans="2:14" ht="3" customHeight="1">
      <c r="B385"/>
      <c r="C385" s="359"/>
      <c r="D385" s="359"/>
      <c r="E385" s="359"/>
      <c r="F385" s="359"/>
      <c r="G385" s="359"/>
      <c r="H385" s="359"/>
      <c r="I385" s="359"/>
      <c r="J385" s="359"/>
      <c r="K385" s="359"/>
      <c r="L385" s="359"/>
      <c r="M385" s="359"/>
      <c r="N385" s="359"/>
    </row>
    <row r="386" spans="2:14" ht="15.45">
      <c r="B386"/>
      <c r="C386" s="1184" t="s">
        <v>4048</v>
      </c>
      <c r="D386" s="1185"/>
      <c r="E386" s="1185"/>
      <c r="F386" s="1185"/>
      <c r="G386" s="1185"/>
      <c r="H386" s="1185"/>
      <c r="I386" s="1185"/>
      <c r="J386" s="1185"/>
      <c r="K386" s="1185"/>
      <c r="L386" s="1185"/>
      <c r="M386" s="1185"/>
      <c r="N386" s="1186"/>
    </row>
    <row r="387" spans="2:14" ht="29.15" customHeight="1">
      <c r="B387"/>
      <c r="C387" s="1174" t="s">
        <v>4049</v>
      </c>
      <c r="D387" s="1175"/>
      <c r="E387" s="1175"/>
      <c r="F387" s="1176"/>
      <c r="G387" s="1174" t="s">
        <v>4050</v>
      </c>
      <c r="H387" s="1175"/>
      <c r="I387" s="1175"/>
      <c r="J387" s="1176"/>
      <c r="K387" s="1174" t="s">
        <v>4051</v>
      </c>
      <c r="L387" s="1175"/>
      <c r="M387" s="1175"/>
      <c r="N387" s="1176"/>
    </row>
    <row r="388" spans="2:14">
      <c r="B388"/>
      <c r="C388" s="1177"/>
      <c r="D388" s="1178"/>
      <c r="E388" s="1178"/>
      <c r="F388" s="1179"/>
      <c r="G388" s="1177"/>
      <c r="H388" s="1178"/>
      <c r="I388" s="1178"/>
      <c r="J388" s="1179"/>
      <c r="K388" s="1177"/>
      <c r="L388" s="1178"/>
      <c r="M388" s="1178"/>
      <c r="N388" s="1179"/>
    </row>
    <row r="389" spans="2:14" ht="29.15" customHeight="1">
      <c r="B389"/>
      <c r="C389" s="1193" t="s">
        <v>4052</v>
      </c>
      <c r="D389" s="1194"/>
      <c r="E389" s="1194"/>
      <c r="F389" s="1195"/>
      <c r="G389" s="1196" t="s">
        <v>4053</v>
      </c>
      <c r="H389" s="1197"/>
      <c r="I389" s="1197"/>
      <c r="J389" s="1197"/>
      <c r="K389" s="789"/>
      <c r="L389" s="789"/>
      <c r="M389" s="789"/>
      <c r="N389" s="789"/>
    </row>
    <row r="390" spans="2:14">
      <c r="B390"/>
      <c r="C390" s="1177"/>
      <c r="D390" s="1178"/>
      <c r="E390" s="1178"/>
      <c r="F390" s="1179"/>
      <c r="G390" s="1177"/>
      <c r="H390" s="1178"/>
      <c r="I390" s="1178"/>
      <c r="J390" s="1179"/>
      <c r="K390" s="789"/>
      <c r="L390" s="789"/>
      <c r="M390" s="789"/>
      <c r="N390" s="789"/>
    </row>
    <row r="391" spans="2:14">
      <c r="B391"/>
      <c r="C391" s="166" t="s">
        <v>101</v>
      </c>
      <c r="D391" s="166"/>
      <c r="E391" s="166"/>
      <c r="F391" s="166"/>
      <c r="G391" s="168" t="s">
        <v>102</v>
      </c>
      <c r="H391" s="169"/>
      <c r="I391" s="169"/>
      <c r="J391" s="169"/>
    </row>
    <row r="392" spans="2:14">
      <c r="B392"/>
      <c r="C392" s="1177"/>
      <c r="D392" s="1178"/>
      <c r="E392" s="1178"/>
      <c r="F392" s="1179"/>
      <c r="G392" s="1177"/>
      <c r="H392" s="1178"/>
      <c r="I392" s="1178"/>
      <c r="J392" s="1179"/>
    </row>
    <row r="393" spans="2:14" ht="60" customHeight="1">
      <c r="B393"/>
    </row>
    <row r="394" spans="2:14" ht="25.4" customHeight="1">
      <c r="B394" s="20">
        <v>3</v>
      </c>
      <c r="C394" s="962" t="s">
        <v>4054</v>
      </c>
      <c r="D394" s="962"/>
      <c r="E394" s="962"/>
      <c r="F394" s="962"/>
      <c r="G394" s="962"/>
      <c r="H394" s="962"/>
      <c r="I394" s="962"/>
      <c r="J394" s="962"/>
      <c r="K394" s="962"/>
      <c r="L394" s="962"/>
      <c r="M394" s="962"/>
      <c r="N394" s="962"/>
    </row>
    <row r="395" spans="2:14" ht="3" hidden="1" customHeight="1">
      <c r="B395" s="30"/>
      <c r="C395" s="207"/>
      <c r="D395" s="207"/>
      <c r="E395" s="207"/>
      <c r="F395" s="207"/>
      <c r="G395" s="207"/>
      <c r="H395" s="207"/>
      <c r="I395" s="207"/>
      <c r="J395" s="207"/>
      <c r="K395" s="207"/>
      <c r="L395" s="207"/>
      <c r="M395" s="207"/>
      <c r="N395" s="207"/>
    </row>
    <row r="396" spans="2:14" ht="18" customHeight="1">
      <c r="B396"/>
      <c r="C396" s="1172" t="s">
        <v>4047</v>
      </c>
      <c r="D396" s="1172"/>
      <c r="E396" s="1172"/>
      <c r="F396" s="1172"/>
      <c r="G396" s="1172"/>
      <c r="H396" s="1172"/>
      <c r="I396" s="1172"/>
      <c r="J396" s="1172"/>
      <c r="K396" s="1172"/>
      <c r="L396" s="1172"/>
      <c r="M396" s="1172"/>
      <c r="N396" s="1172"/>
    </row>
    <row r="397" spans="2:14" ht="3" customHeight="1">
      <c r="B397"/>
      <c r="C397" s="359"/>
      <c r="D397" s="359"/>
      <c r="E397" s="359"/>
      <c r="F397" s="359"/>
      <c r="G397" s="359"/>
      <c r="H397" s="359"/>
      <c r="I397" s="359"/>
      <c r="J397" s="359"/>
      <c r="K397" s="359"/>
      <c r="L397" s="359"/>
      <c r="M397" s="359"/>
      <c r="N397" s="359"/>
    </row>
    <row r="398" spans="2:14" ht="15.45">
      <c r="B398"/>
      <c r="C398" s="1184" t="s">
        <v>4048</v>
      </c>
      <c r="D398" s="1185"/>
      <c r="E398" s="1185"/>
      <c r="F398" s="1185"/>
      <c r="G398" s="1185"/>
      <c r="H398" s="1185"/>
      <c r="I398" s="1185"/>
      <c r="J398" s="1185"/>
      <c r="K398" s="1185"/>
      <c r="L398" s="1185"/>
      <c r="M398" s="1185"/>
      <c r="N398" s="1186"/>
    </row>
    <row r="399" spans="2:14" ht="29.15" customHeight="1">
      <c r="B399"/>
      <c r="C399" s="1187" t="s">
        <v>4055</v>
      </c>
      <c r="D399" s="1188"/>
      <c r="E399" s="1188"/>
      <c r="F399" s="1189"/>
      <c r="G399" s="1190" t="s">
        <v>4056</v>
      </c>
      <c r="H399" s="1191"/>
      <c r="I399" s="1191"/>
      <c r="J399" s="1192"/>
      <c r="K399" s="1190" t="s">
        <v>4057</v>
      </c>
      <c r="L399" s="1191"/>
      <c r="M399" s="1191"/>
      <c r="N399" s="1192"/>
    </row>
    <row r="400" spans="2:14">
      <c r="B400"/>
      <c r="C400" s="1177"/>
      <c r="D400" s="1178"/>
      <c r="E400" s="1178"/>
      <c r="F400" s="1179"/>
      <c r="G400" s="1177"/>
      <c r="H400" s="1178"/>
      <c r="I400" s="1178"/>
      <c r="J400" s="1179"/>
      <c r="K400" s="1177"/>
      <c r="L400" s="1178"/>
      <c r="M400" s="1178"/>
      <c r="N400" s="1179"/>
    </row>
    <row r="401" spans="2:17">
      <c r="B401"/>
      <c r="C401" s="1190" t="s">
        <v>4038</v>
      </c>
      <c r="D401" s="1191"/>
      <c r="E401" s="1191"/>
      <c r="F401" s="1192"/>
      <c r="G401" s="1190" t="s">
        <v>4058</v>
      </c>
      <c r="H401" s="1191"/>
      <c r="I401" s="1191"/>
      <c r="J401" s="1192"/>
      <c r="K401" s="1190" t="s">
        <v>4059</v>
      </c>
      <c r="L401" s="1191"/>
      <c r="M401" s="1191"/>
      <c r="N401" s="1192"/>
    </row>
    <row r="402" spans="2:17">
      <c r="B402"/>
      <c r="C402" s="1177"/>
      <c r="D402" s="1178"/>
      <c r="E402" s="1178"/>
      <c r="F402" s="1179"/>
      <c r="G402" s="1177"/>
      <c r="H402" s="1178"/>
      <c r="I402" s="1178"/>
      <c r="J402" s="1179"/>
      <c r="K402" s="1177"/>
      <c r="L402" s="1178"/>
      <c r="M402" s="1178"/>
      <c r="N402" s="1179"/>
    </row>
    <row r="403" spans="2:17" ht="14.9" customHeight="1">
      <c r="B403"/>
      <c r="C403" s="1198" t="s">
        <v>4060</v>
      </c>
      <c r="D403" s="1199"/>
      <c r="E403" s="1199"/>
      <c r="F403" s="1199"/>
      <c r="G403" s="1199"/>
      <c r="H403" s="1199"/>
      <c r="I403" s="1199"/>
      <c r="J403" s="1199"/>
      <c r="K403" s="1199"/>
      <c r="L403" s="1199"/>
      <c r="M403" s="1199"/>
      <c r="N403" s="1200"/>
    </row>
    <row r="404" spans="2:17">
      <c r="B404"/>
      <c r="C404" s="1201"/>
      <c r="D404" s="1202"/>
      <c r="E404" s="1202"/>
      <c r="F404" s="1202"/>
      <c r="G404" s="1202"/>
      <c r="H404" s="1202"/>
      <c r="I404" s="1202"/>
      <c r="J404" s="1202"/>
      <c r="K404" s="1202"/>
      <c r="L404" s="1202"/>
      <c r="M404" s="1202"/>
      <c r="N404" s="1203"/>
    </row>
    <row r="405" spans="2:17">
      <c r="B405"/>
      <c r="C405" s="166" t="s">
        <v>101</v>
      </c>
      <c r="D405" s="166"/>
      <c r="E405" s="166"/>
      <c r="F405" s="166"/>
      <c r="G405" s="168" t="s">
        <v>102</v>
      </c>
      <c r="H405" s="169"/>
      <c r="I405" s="169"/>
      <c r="J405" s="169"/>
    </row>
    <row r="406" spans="2:17">
      <c r="B406"/>
      <c r="C406" s="1177"/>
      <c r="D406" s="1178"/>
      <c r="E406" s="1178"/>
      <c r="F406" s="1179"/>
      <c r="G406" s="1177"/>
      <c r="H406" s="1178"/>
      <c r="I406" s="1178"/>
      <c r="J406" s="1179"/>
    </row>
    <row r="407" spans="2:17" ht="60" customHeight="1">
      <c r="B407"/>
    </row>
    <row r="408" spans="2:17" ht="25.4" customHeight="1">
      <c r="B408" s="20">
        <v>4</v>
      </c>
      <c r="C408" s="962" t="s">
        <v>4061</v>
      </c>
      <c r="D408" s="962"/>
      <c r="E408" s="962"/>
      <c r="F408" s="962"/>
      <c r="G408" s="962"/>
      <c r="H408" s="962"/>
      <c r="I408" s="962"/>
      <c r="J408" s="962"/>
      <c r="K408" s="962"/>
      <c r="L408" s="962"/>
      <c r="M408" s="962"/>
      <c r="N408" s="962"/>
    </row>
    <row r="409" spans="2:17" ht="3" hidden="1" customHeight="1">
      <c r="B409" s="30"/>
      <c r="C409" s="207"/>
      <c r="D409" s="207"/>
      <c r="E409" s="207"/>
      <c r="F409" s="207"/>
      <c r="G409" s="207"/>
      <c r="H409" s="207"/>
      <c r="I409" s="207"/>
      <c r="J409" s="207"/>
      <c r="K409" s="207"/>
      <c r="L409" s="207"/>
      <c r="M409" s="207"/>
      <c r="N409" s="207"/>
    </row>
    <row r="410" spans="2:17" s="31" customFormat="1" ht="17.149999999999999" customHeight="1">
      <c r="C410" s="1172" t="s">
        <v>4047</v>
      </c>
      <c r="D410" s="1172"/>
      <c r="E410" s="1172"/>
      <c r="F410" s="1172"/>
      <c r="G410" s="1172"/>
      <c r="H410" s="1172"/>
      <c r="I410" s="1172"/>
      <c r="J410" s="1172"/>
      <c r="K410" s="1172"/>
      <c r="L410" s="1172"/>
      <c r="M410" s="1172"/>
      <c r="N410" s="1172"/>
      <c r="Q410" s="222"/>
    </row>
    <row r="411" spans="2:17" ht="3" customHeight="1">
      <c r="B411"/>
      <c r="C411" s="359"/>
      <c r="D411" s="359"/>
      <c r="E411" s="359"/>
      <c r="F411" s="359"/>
      <c r="G411" s="359"/>
      <c r="H411" s="359"/>
      <c r="I411" s="359"/>
      <c r="J411" s="359"/>
      <c r="K411" s="359"/>
      <c r="L411" s="359"/>
      <c r="M411" s="359"/>
      <c r="N411" s="359"/>
    </row>
    <row r="412" spans="2:17" ht="15.45">
      <c r="B412"/>
      <c r="C412" s="1184" t="s">
        <v>4048</v>
      </c>
      <c r="D412" s="1185"/>
      <c r="E412" s="1185"/>
      <c r="F412" s="1185"/>
      <c r="G412" s="1185"/>
      <c r="H412" s="1185"/>
      <c r="I412" s="1185"/>
      <c r="J412" s="1185"/>
      <c r="K412" s="1185"/>
      <c r="L412" s="1185"/>
      <c r="M412" s="1185"/>
      <c r="N412" s="1186"/>
    </row>
    <row r="413" spans="2:17" ht="29.15" customHeight="1">
      <c r="B413"/>
      <c r="C413" s="1187" t="s">
        <v>4062</v>
      </c>
      <c r="D413" s="1188"/>
      <c r="E413" s="1188"/>
      <c r="F413" s="1189"/>
      <c r="G413" s="1190" t="s">
        <v>4063</v>
      </c>
      <c r="H413" s="1191"/>
      <c r="I413" s="1191"/>
      <c r="J413" s="1192"/>
      <c r="K413" s="1190" t="s">
        <v>4064</v>
      </c>
      <c r="L413" s="1191"/>
      <c r="M413" s="1191"/>
      <c r="N413" s="1192"/>
    </row>
    <row r="414" spans="2:17">
      <c r="B414"/>
      <c r="C414" s="1177"/>
      <c r="D414" s="1178"/>
      <c r="E414" s="1178"/>
      <c r="F414" s="1179"/>
      <c r="G414" s="1177"/>
      <c r="H414" s="1178"/>
      <c r="I414" s="1178"/>
      <c r="J414" s="1179"/>
      <c r="K414" s="1177"/>
      <c r="L414" s="1178"/>
      <c r="M414" s="1178"/>
      <c r="N414" s="1179"/>
    </row>
    <row r="415" spans="2:17" ht="31.5" customHeight="1">
      <c r="B415"/>
      <c r="C415" s="1190" t="s">
        <v>4065</v>
      </c>
      <c r="D415" s="1191"/>
      <c r="E415" s="1191"/>
      <c r="F415" s="1192"/>
      <c r="G415" s="1190" t="s">
        <v>4066</v>
      </c>
      <c r="H415" s="1191"/>
      <c r="I415" s="1191"/>
      <c r="J415" s="1192"/>
      <c r="K415" s="1190" t="s">
        <v>4067</v>
      </c>
      <c r="L415" s="1191"/>
      <c r="M415" s="1191"/>
      <c r="N415" s="1192"/>
    </row>
    <row r="416" spans="2:17">
      <c r="B416"/>
      <c r="C416" s="1177"/>
      <c r="D416" s="1178"/>
      <c r="E416" s="1178"/>
      <c r="F416" s="1179"/>
      <c r="G416" s="1177"/>
      <c r="H416" s="1178"/>
      <c r="I416" s="1178"/>
      <c r="J416" s="1179"/>
      <c r="K416" s="1177"/>
      <c r="L416" s="1178"/>
      <c r="M416" s="1178"/>
      <c r="N416" s="1179"/>
    </row>
    <row r="417" spans="1:20" ht="31.5" customHeight="1">
      <c r="B417"/>
      <c r="C417" s="1190" t="s">
        <v>4068</v>
      </c>
      <c r="D417" s="1191"/>
      <c r="E417" s="1191"/>
      <c r="F417" s="1192"/>
      <c r="G417" s="1190" t="s">
        <v>4069</v>
      </c>
      <c r="H417" s="1191"/>
      <c r="I417" s="1191"/>
      <c r="J417" s="1192"/>
      <c r="K417" s="1190" t="s">
        <v>4070</v>
      </c>
      <c r="L417" s="1191"/>
      <c r="M417" s="1191"/>
      <c r="N417" s="1192"/>
    </row>
    <row r="418" spans="1:20">
      <c r="B418"/>
      <c r="C418" s="1177"/>
      <c r="D418" s="1178"/>
      <c r="E418" s="1178"/>
      <c r="F418" s="1179"/>
      <c r="G418" s="1177"/>
      <c r="H418" s="1178"/>
      <c r="I418" s="1178"/>
      <c r="J418" s="1179"/>
      <c r="K418" s="1177"/>
      <c r="L418" s="1178"/>
      <c r="M418" s="1178"/>
      <c r="N418" s="1179"/>
    </row>
    <row r="419" spans="1:20" ht="16.399999999999999" customHeight="1">
      <c r="B419"/>
      <c r="C419" s="1184" t="s">
        <v>4071</v>
      </c>
      <c r="D419" s="1185"/>
      <c r="E419" s="1185"/>
      <c r="F419" s="1185"/>
      <c r="G419" s="1185"/>
      <c r="H419" s="1185"/>
      <c r="I419" s="1185"/>
      <c r="J419" s="1185"/>
      <c r="K419" s="1185"/>
      <c r="L419" s="1185"/>
      <c r="M419" s="1185"/>
      <c r="N419" s="1186"/>
    </row>
    <row r="420" spans="1:20">
      <c r="B420"/>
      <c r="C420" s="1201"/>
      <c r="D420" s="1202"/>
      <c r="E420" s="1202"/>
      <c r="F420" s="1202"/>
      <c r="G420" s="1202"/>
      <c r="H420" s="1202"/>
      <c r="I420" s="1202"/>
      <c r="J420" s="1202"/>
      <c r="K420" s="1202"/>
      <c r="L420" s="1202"/>
      <c r="M420" s="1202"/>
      <c r="N420" s="1203"/>
    </row>
    <row r="421" spans="1:20" ht="16.399999999999999" customHeight="1">
      <c r="B421"/>
      <c r="C421" s="166" t="s">
        <v>101</v>
      </c>
      <c r="D421" s="166"/>
      <c r="E421" s="166"/>
      <c r="F421" s="166"/>
      <c r="G421" s="168" t="s">
        <v>102</v>
      </c>
      <c r="H421" s="169"/>
      <c r="I421" s="169"/>
      <c r="J421" s="169"/>
    </row>
    <row r="422" spans="1:20">
      <c r="B422"/>
      <c r="C422" s="1177"/>
      <c r="D422" s="1178"/>
      <c r="E422" s="1178"/>
      <c r="F422" s="1179"/>
      <c r="G422" s="1177"/>
      <c r="H422" s="1178"/>
      <c r="I422" s="1178"/>
      <c r="J422" s="1179"/>
    </row>
    <row r="423" spans="1:20" ht="60" customHeight="1">
      <c r="B423"/>
    </row>
    <row r="424" spans="1:20" ht="25.4" customHeight="1">
      <c r="B424" s="20">
        <v>5</v>
      </c>
      <c r="C424" s="20" t="s">
        <v>4072</v>
      </c>
    </row>
    <row r="425" spans="1:20" ht="3" hidden="1" customHeight="1">
      <c r="B425"/>
    </row>
    <row r="426" spans="1:20" s="29" customFormat="1" ht="16.399999999999999" customHeight="1">
      <c r="C426" s="1204" t="s">
        <v>4073</v>
      </c>
      <c r="D426" s="1204"/>
      <c r="E426" s="1204"/>
      <c r="F426" s="1204"/>
      <c r="G426" s="1204"/>
      <c r="H426" s="1204"/>
      <c r="I426" s="1204"/>
      <c r="J426" s="1204"/>
      <c r="K426" s="1204"/>
      <c r="L426" s="1204"/>
      <c r="M426" s="1204"/>
      <c r="N426" s="1204"/>
      <c r="O426" s="1204"/>
      <c r="P426" s="360"/>
      <c r="Q426" s="412"/>
    </row>
    <row r="427" spans="1:20" ht="3" customHeight="1">
      <c r="B427"/>
    </row>
    <row r="428" spans="1:20" ht="44.15" customHeight="1">
      <c r="B428"/>
      <c r="G428" s="1205" t="s">
        <v>103</v>
      </c>
      <c r="H428" s="1205"/>
      <c r="I428" s="219" t="s">
        <v>4074</v>
      </c>
      <c r="J428" s="1206" t="s">
        <v>101</v>
      </c>
      <c r="K428" s="1206"/>
      <c r="L428" s="1207" t="s">
        <v>102</v>
      </c>
      <c r="M428" s="1207"/>
      <c r="N428" s="1208" t="s">
        <v>4006</v>
      </c>
      <c r="O428" s="1208"/>
      <c r="P428" s="107"/>
      <c r="R428" s="361"/>
    </row>
    <row r="429" spans="1:20" ht="19.399999999999999" customHeight="1">
      <c r="A429" s="78">
        <f>IF(ISBLANK(G429),0,1)</f>
        <v>0</v>
      </c>
      <c r="B429" s="78">
        <f>IF(ISBLANK(I429),0,1)</f>
        <v>0</v>
      </c>
      <c r="C429" s="1209" t="s">
        <v>4055</v>
      </c>
      <c r="D429" s="1209"/>
      <c r="E429" s="1209"/>
      <c r="F429" s="1209"/>
      <c r="G429" s="1210"/>
      <c r="H429" s="1211"/>
      <c r="I429" s="308"/>
      <c r="J429" s="1212"/>
      <c r="K429" s="1213"/>
      <c r="L429" s="1212"/>
      <c r="M429" s="1213"/>
      <c r="N429" s="1212"/>
      <c r="O429" s="1213"/>
      <c r="P429" s="217"/>
      <c r="R429" s="78">
        <f>IF(ISBLANK(N429),0,1)</f>
        <v>0</v>
      </c>
      <c r="S429" s="78">
        <f>IF(ISBLANK(L429),0,1)</f>
        <v>0</v>
      </c>
      <c r="T429" s="78">
        <f>IF(ISBLANK(J429),0,1)</f>
        <v>0</v>
      </c>
    </row>
    <row r="430" spans="1:20" ht="19.399999999999999" customHeight="1">
      <c r="A430" s="78">
        <f t="shared" ref="A430:A434" si="0">IF(ISBLANK(G430),0,1)</f>
        <v>0</v>
      </c>
      <c r="B430" s="78">
        <f t="shared" ref="B430:B434" si="1">IF(ISBLANK(I430),0,1)</f>
        <v>0</v>
      </c>
      <c r="C430" s="1209" t="s">
        <v>4056</v>
      </c>
      <c r="D430" s="1209"/>
      <c r="E430" s="1209"/>
      <c r="F430" s="1209"/>
      <c r="G430" s="1214"/>
      <c r="H430" s="1215"/>
      <c r="I430" s="309"/>
      <c r="J430" s="1216"/>
      <c r="K430" s="1217"/>
      <c r="L430" s="1216"/>
      <c r="M430" s="1217"/>
      <c r="N430" s="1216"/>
      <c r="O430" s="1217"/>
      <c r="P430" s="217"/>
      <c r="R430" s="78">
        <f t="shared" ref="R430:R433" si="2">IF(ISBLANK(N430),0,1)</f>
        <v>0</v>
      </c>
      <c r="S430" s="78">
        <f t="shared" ref="S430:S434" si="3">IF(ISBLANK(L430),0,1)</f>
        <v>0</v>
      </c>
      <c r="T430" s="78">
        <f t="shared" ref="T430:T434" si="4">IF(ISBLANK(J430),0,1)</f>
        <v>0</v>
      </c>
    </row>
    <row r="431" spans="1:20" ht="33" customHeight="1">
      <c r="A431" s="78">
        <f t="shared" si="0"/>
        <v>0</v>
      </c>
      <c r="B431" s="78">
        <f t="shared" si="1"/>
        <v>0</v>
      </c>
      <c r="C431" s="1209" t="s">
        <v>4075</v>
      </c>
      <c r="D431" s="1209"/>
      <c r="E431" s="1209"/>
      <c r="F431" s="1209"/>
      <c r="G431" s="1214"/>
      <c r="H431" s="1215"/>
      <c r="I431" s="309"/>
      <c r="J431" s="1216"/>
      <c r="K431" s="1217"/>
      <c r="L431" s="1216"/>
      <c r="M431" s="1217"/>
      <c r="N431" s="1216"/>
      <c r="O431" s="1217"/>
      <c r="P431" s="217"/>
      <c r="R431" s="78">
        <f t="shared" si="2"/>
        <v>0</v>
      </c>
      <c r="S431" s="78">
        <f t="shared" si="3"/>
        <v>0</v>
      </c>
      <c r="T431" s="78">
        <f t="shared" si="4"/>
        <v>0</v>
      </c>
    </row>
    <row r="432" spans="1:20" ht="19.399999999999999" customHeight="1">
      <c r="A432" s="78">
        <f t="shared" si="0"/>
        <v>0</v>
      </c>
      <c r="B432" s="78">
        <f t="shared" si="1"/>
        <v>0</v>
      </c>
      <c r="C432" s="1209" t="s">
        <v>4038</v>
      </c>
      <c r="D432" s="1209"/>
      <c r="E432" s="1209"/>
      <c r="F432" s="1209"/>
      <c r="G432" s="1214"/>
      <c r="H432" s="1215"/>
      <c r="I432" s="309"/>
      <c r="J432" s="1216"/>
      <c r="K432" s="1217"/>
      <c r="L432" s="1216"/>
      <c r="M432" s="1217"/>
      <c r="N432" s="1216"/>
      <c r="O432" s="1217"/>
      <c r="P432" s="217"/>
      <c r="R432" s="78">
        <f t="shared" si="2"/>
        <v>0</v>
      </c>
      <c r="S432" s="78">
        <f t="shared" si="3"/>
        <v>0</v>
      </c>
      <c r="T432" s="78">
        <f t="shared" si="4"/>
        <v>0</v>
      </c>
    </row>
    <row r="433" spans="1:20" ht="19.399999999999999" customHeight="1">
      <c r="A433" s="78">
        <f t="shared" si="0"/>
        <v>0</v>
      </c>
      <c r="B433" s="78">
        <f t="shared" si="1"/>
        <v>0</v>
      </c>
      <c r="C433" s="1209" t="s">
        <v>4058</v>
      </c>
      <c r="D433" s="1209"/>
      <c r="E433" s="1209"/>
      <c r="F433" s="1209"/>
      <c r="G433" s="1214"/>
      <c r="H433" s="1215"/>
      <c r="I433" s="309"/>
      <c r="J433" s="1216"/>
      <c r="K433" s="1217"/>
      <c r="L433" s="1216"/>
      <c r="M433" s="1217"/>
      <c r="N433" s="1216"/>
      <c r="O433" s="1217"/>
      <c r="P433" s="217"/>
      <c r="R433" s="78">
        <f t="shared" si="2"/>
        <v>0</v>
      </c>
      <c r="S433" s="78">
        <f t="shared" si="3"/>
        <v>0</v>
      </c>
      <c r="T433" s="78">
        <f t="shared" si="4"/>
        <v>0</v>
      </c>
    </row>
    <row r="434" spans="1:20" ht="19.399999999999999" customHeight="1">
      <c r="A434" s="78">
        <f t="shared" si="0"/>
        <v>0</v>
      </c>
      <c r="B434" s="78">
        <f t="shared" si="1"/>
        <v>0</v>
      </c>
      <c r="C434" s="1209" t="s">
        <v>4076</v>
      </c>
      <c r="D434" s="1209"/>
      <c r="E434" s="1209"/>
      <c r="F434" s="1209"/>
      <c r="G434" s="1214"/>
      <c r="H434" s="1215"/>
      <c r="I434" s="309"/>
      <c r="J434" s="1216"/>
      <c r="K434" s="1217"/>
      <c r="L434" s="1216"/>
      <c r="M434" s="1217"/>
      <c r="N434" s="1216"/>
      <c r="O434" s="1217"/>
      <c r="P434" s="217"/>
      <c r="R434" s="78">
        <f>IF(ISBLANK(N434),0,1)</f>
        <v>0</v>
      </c>
      <c r="S434" s="78">
        <f t="shared" si="3"/>
        <v>0</v>
      </c>
      <c r="T434" s="78">
        <f t="shared" si="4"/>
        <v>0</v>
      </c>
    </row>
    <row r="435" spans="1:20" ht="60" customHeight="1">
      <c r="B435"/>
      <c r="R435" s="78"/>
      <c r="S435" s="78"/>
      <c r="T435" s="78"/>
    </row>
    <row r="436" spans="1:20" ht="22.4" customHeight="1">
      <c r="B436" s="20">
        <v>6</v>
      </c>
      <c r="C436" s="20" t="s">
        <v>4077</v>
      </c>
      <c r="R436" s="78"/>
      <c r="S436" s="78"/>
      <c r="T436" s="78"/>
    </row>
    <row r="437" spans="1:20" ht="3" hidden="1" customHeight="1">
      <c r="B437"/>
      <c r="R437" s="78"/>
      <c r="S437" s="78"/>
      <c r="T437" s="78"/>
    </row>
    <row r="438" spans="1:20" s="79" customFormat="1" ht="17.149999999999999" customHeight="1">
      <c r="C438" s="1204" t="s">
        <v>4073</v>
      </c>
      <c r="D438" s="1204"/>
      <c r="E438" s="1204"/>
      <c r="F438" s="1204"/>
      <c r="G438" s="1204"/>
      <c r="H438" s="1204"/>
      <c r="I438" s="1204"/>
      <c r="J438" s="1204"/>
      <c r="K438" s="1204"/>
      <c r="L438" s="1204"/>
      <c r="M438" s="1204"/>
      <c r="N438" s="1204"/>
      <c r="O438" s="1204"/>
      <c r="P438" s="362"/>
      <c r="Q438" s="80"/>
      <c r="R438" s="80"/>
      <c r="S438" s="80"/>
      <c r="T438" s="80"/>
    </row>
    <row r="439" spans="1:20" ht="3" customHeight="1">
      <c r="B439"/>
      <c r="R439" s="78"/>
      <c r="S439" s="78"/>
      <c r="T439" s="78"/>
    </row>
    <row r="440" spans="1:20" ht="44.15" customHeight="1">
      <c r="B440"/>
      <c r="G440" s="1205" t="s">
        <v>103</v>
      </c>
      <c r="H440" s="1205"/>
      <c r="I440" s="219" t="s">
        <v>4074</v>
      </c>
      <c r="J440" s="1206" t="s">
        <v>101</v>
      </c>
      <c r="K440" s="1206"/>
      <c r="L440" s="1207" t="s">
        <v>102</v>
      </c>
      <c r="M440" s="1207"/>
      <c r="N440" s="1208" t="s">
        <v>4006</v>
      </c>
      <c r="O440" s="1208"/>
      <c r="P440" s="107"/>
      <c r="R440" s="78"/>
      <c r="S440" s="78"/>
      <c r="T440" s="78"/>
    </row>
    <row r="441" spans="1:20" ht="19.399999999999999" customHeight="1">
      <c r="A441" s="78">
        <f>IF(ISBLANK(G441),0,1)</f>
        <v>0</v>
      </c>
      <c r="B441" s="78">
        <f>IF(ISBLANK(I441),0,1)</f>
        <v>0</v>
      </c>
      <c r="C441" s="1209" t="s">
        <v>4055</v>
      </c>
      <c r="D441" s="1209"/>
      <c r="E441" s="1209"/>
      <c r="F441" s="1209"/>
      <c r="G441" s="1220"/>
      <c r="H441" s="1221"/>
      <c r="I441" s="308"/>
      <c r="J441" s="1212"/>
      <c r="K441" s="1213"/>
      <c r="L441" s="1212"/>
      <c r="M441" s="1213"/>
      <c r="N441" s="1212"/>
      <c r="O441" s="1213"/>
      <c r="P441" s="217"/>
      <c r="R441" s="78">
        <f>IF(ISBLANK(N441),0,1)</f>
        <v>0</v>
      </c>
      <c r="S441" s="78">
        <f t="shared" ref="S441:S446" si="5">IF(ISBLANK(L441),0,1)</f>
        <v>0</v>
      </c>
      <c r="T441" s="78">
        <f t="shared" ref="T441:T446" si="6">IF(ISBLANK(J441),0,1)</f>
        <v>0</v>
      </c>
    </row>
    <row r="442" spans="1:20" ht="19.399999999999999" customHeight="1">
      <c r="A442" s="78">
        <f t="shared" ref="A442:A446" si="7">IF(ISBLANK(G442),0,1)</f>
        <v>0</v>
      </c>
      <c r="B442" s="78">
        <f t="shared" ref="B442:B446" si="8">IF(ISBLANK(I442),0,1)</f>
        <v>0</v>
      </c>
      <c r="C442" s="1209" t="s">
        <v>4056</v>
      </c>
      <c r="D442" s="1209"/>
      <c r="E442" s="1209"/>
      <c r="F442" s="1209"/>
      <c r="G442" s="1218"/>
      <c r="H442" s="1219"/>
      <c r="I442" s="309"/>
      <c r="J442" s="1216"/>
      <c r="K442" s="1217"/>
      <c r="L442" s="1216"/>
      <c r="M442" s="1217"/>
      <c r="N442" s="1216"/>
      <c r="O442" s="1217"/>
      <c r="P442" s="217"/>
      <c r="R442" s="78">
        <f t="shared" ref="R442:R445" si="9">IF(ISBLANK(N442),0,1)</f>
        <v>0</v>
      </c>
      <c r="S442" s="78">
        <f t="shared" si="5"/>
        <v>0</v>
      </c>
      <c r="T442" s="78">
        <f t="shared" si="6"/>
        <v>0</v>
      </c>
    </row>
    <row r="443" spans="1:20" ht="33" customHeight="1">
      <c r="A443" s="78">
        <f t="shared" si="7"/>
        <v>0</v>
      </c>
      <c r="B443" s="78">
        <f t="shared" si="8"/>
        <v>0</v>
      </c>
      <c r="C443" s="1209" t="s">
        <v>4075</v>
      </c>
      <c r="D443" s="1209"/>
      <c r="E443" s="1209"/>
      <c r="F443" s="1209"/>
      <c r="G443" s="1218"/>
      <c r="H443" s="1219"/>
      <c r="I443" s="309"/>
      <c r="J443" s="1216"/>
      <c r="K443" s="1217"/>
      <c r="L443" s="1216"/>
      <c r="M443" s="1217"/>
      <c r="N443" s="1216"/>
      <c r="O443" s="1217"/>
      <c r="P443" s="217"/>
      <c r="R443" s="78">
        <f t="shared" si="9"/>
        <v>0</v>
      </c>
      <c r="S443" s="78">
        <f t="shared" si="5"/>
        <v>0</v>
      </c>
      <c r="T443" s="78">
        <f t="shared" si="6"/>
        <v>0</v>
      </c>
    </row>
    <row r="444" spans="1:20" ht="19.399999999999999" customHeight="1">
      <c r="A444" s="78">
        <f t="shared" si="7"/>
        <v>0</v>
      </c>
      <c r="B444" s="78">
        <f t="shared" si="8"/>
        <v>0</v>
      </c>
      <c r="C444" s="1209" t="s">
        <v>4038</v>
      </c>
      <c r="D444" s="1209"/>
      <c r="E444" s="1209"/>
      <c r="F444" s="1209"/>
      <c r="G444" s="1218"/>
      <c r="H444" s="1219"/>
      <c r="I444" s="309"/>
      <c r="J444" s="1216"/>
      <c r="K444" s="1217"/>
      <c r="L444" s="1216"/>
      <c r="M444" s="1217"/>
      <c r="N444" s="1216"/>
      <c r="O444" s="1217"/>
      <c r="P444" s="217"/>
      <c r="R444" s="78">
        <f t="shared" si="9"/>
        <v>0</v>
      </c>
      <c r="S444" s="78">
        <f t="shared" si="5"/>
        <v>0</v>
      </c>
      <c r="T444" s="78">
        <f t="shared" si="6"/>
        <v>0</v>
      </c>
    </row>
    <row r="445" spans="1:20" ht="19.399999999999999" customHeight="1">
      <c r="A445" s="78">
        <f t="shared" si="7"/>
        <v>0</v>
      </c>
      <c r="B445" s="78">
        <f t="shared" si="8"/>
        <v>0</v>
      </c>
      <c r="C445" s="1209" t="s">
        <v>4058</v>
      </c>
      <c r="D445" s="1209"/>
      <c r="E445" s="1209"/>
      <c r="F445" s="1209"/>
      <c r="G445" s="1218"/>
      <c r="H445" s="1219"/>
      <c r="I445" s="309"/>
      <c r="J445" s="1216"/>
      <c r="K445" s="1217"/>
      <c r="L445" s="1216"/>
      <c r="M445" s="1217"/>
      <c r="N445" s="1216"/>
      <c r="O445" s="1217"/>
      <c r="P445" s="217"/>
      <c r="R445" s="78">
        <f t="shared" si="9"/>
        <v>0</v>
      </c>
      <c r="S445" s="78">
        <f t="shared" si="5"/>
        <v>0</v>
      </c>
      <c r="T445" s="78">
        <f t="shared" si="6"/>
        <v>0</v>
      </c>
    </row>
    <row r="446" spans="1:20" ht="19.399999999999999" customHeight="1">
      <c r="A446" s="78">
        <f t="shared" si="7"/>
        <v>0</v>
      </c>
      <c r="B446" s="78">
        <f t="shared" si="8"/>
        <v>0</v>
      </c>
      <c r="C446" s="1209" t="s">
        <v>4076</v>
      </c>
      <c r="D446" s="1209"/>
      <c r="E446" s="1209"/>
      <c r="F446" s="1209"/>
      <c r="G446" s="1218"/>
      <c r="H446" s="1219"/>
      <c r="I446" s="309"/>
      <c r="J446" s="1216"/>
      <c r="K446" s="1217"/>
      <c r="L446" s="1216"/>
      <c r="M446" s="1217"/>
      <c r="N446" s="1216"/>
      <c r="O446" s="1217"/>
      <c r="P446" s="217"/>
      <c r="R446" s="78">
        <f>IF(ISBLANK(N446),0,1)</f>
        <v>0</v>
      </c>
      <c r="S446" s="78">
        <f t="shared" si="5"/>
        <v>0</v>
      </c>
      <c r="T446" s="78">
        <f t="shared" si="6"/>
        <v>0</v>
      </c>
    </row>
    <row r="447" spans="1:20">
      <c r="B447"/>
    </row>
    <row r="448" spans="1:20">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sheetData>
  <sheetProtection algorithmName="SHA-512" hashValue="QE9fGJz7rJbigQF7zcuqmO4LyXLY9rogQk5RTZjZ1Anj6uSedPvmAchHTvdMwQt0zeZUcWjj+8naxVIjGRat0Q==" saltValue="WdV9H74mhn6YDMsw65r0sQ==" spinCount="100000" sheet="1" formatCells="0" formatColumns="0" formatRows="0" selectLockedCells="1"/>
  <mergeCells count="256">
    <mergeCell ref="C446:F446"/>
    <mergeCell ref="G446:H446"/>
    <mergeCell ref="J446:K446"/>
    <mergeCell ref="L446:M446"/>
    <mergeCell ref="N446:O446"/>
    <mergeCell ref="B306:O306"/>
    <mergeCell ref="B308:O316"/>
    <mergeCell ref="B319:O319"/>
    <mergeCell ref="C444:F444"/>
    <mergeCell ref="G444:H444"/>
    <mergeCell ref="J444:K444"/>
    <mergeCell ref="L444:M444"/>
    <mergeCell ref="N444:O444"/>
    <mergeCell ref="C445:F445"/>
    <mergeCell ref="G445:H445"/>
    <mergeCell ref="J445:K445"/>
    <mergeCell ref="L445:M445"/>
    <mergeCell ref="N445:O445"/>
    <mergeCell ref="C442:F442"/>
    <mergeCell ref="G442:H442"/>
    <mergeCell ref="J442:K442"/>
    <mergeCell ref="L442:M442"/>
    <mergeCell ref="N442:O442"/>
    <mergeCell ref="C443:F443"/>
    <mergeCell ref="G443:H443"/>
    <mergeCell ref="J443:K443"/>
    <mergeCell ref="L443:M443"/>
    <mergeCell ref="N443:O443"/>
    <mergeCell ref="G440:H440"/>
    <mergeCell ref="J440:K440"/>
    <mergeCell ref="L440:M440"/>
    <mergeCell ref="N440:O440"/>
    <mergeCell ref="C441:F441"/>
    <mergeCell ref="G441:H441"/>
    <mergeCell ref="J441:K441"/>
    <mergeCell ref="L441:M441"/>
    <mergeCell ref="N441:O441"/>
    <mergeCell ref="C434:F434"/>
    <mergeCell ref="G434:H434"/>
    <mergeCell ref="J434:K434"/>
    <mergeCell ref="L434:M434"/>
    <mergeCell ref="N434:O434"/>
    <mergeCell ref="C438:O438"/>
    <mergeCell ref="C432:F432"/>
    <mergeCell ref="G432:H432"/>
    <mergeCell ref="J432:K432"/>
    <mergeCell ref="L432:M432"/>
    <mergeCell ref="N432:O432"/>
    <mergeCell ref="C433:F433"/>
    <mergeCell ref="G433:H433"/>
    <mergeCell ref="J433:K433"/>
    <mergeCell ref="L433:M433"/>
    <mergeCell ref="N433:O433"/>
    <mergeCell ref="C430:F430"/>
    <mergeCell ref="G430:H430"/>
    <mergeCell ref="J430:K430"/>
    <mergeCell ref="L430:M430"/>
    <mergeCell ref="N430:O430"/>
    <mergeCell ref="C431:F431"/>
    <mergeCell ref="G431:H431"/>
    <mergeCell ref="J431:K431"/>
    <mergeCell ref="L431:M431"/>
    <mergeCell ref="N431:O431"/>
    <mergeCell ref="C426:O426"/>
    <mergeCell ref="G428:H428"/>
    <mergeCell ref="J428:K428"/>
    <mergeCell ref="L428:M428"/>
    <mergeCell ref="N428:O428"/>
    <mergeCell ref="C429:F429"/>
    <mergeCell ref="G429:H429"/>
    <mergeCell ref="J429:K429"/>
    <mergeCell ref="L429:M429"/>
    <mergeCell ref="N429:O429"/>
    <mergeCell ref="C418:F418"/>
    <mergeCell ref="G418:J418"/>
    <mergeCell ref="K418:N418"/>
    <mergeCell ref="C419:N419"/>
    <mergeCell ref="C420:N420"/>
    <mergeCell ref="C422:F422"/>
    <mergeCell ref="G422:J422"/>
    <mergeCell ref="C416:F416"/>
    <mergeCell ref="G416:J416"/>
    <mergeCell ref="K416:N416"/>
    <mergeCell ref="C417:F417"/>
    <mergeCell ref="G417:J417"/>
    <mergeCell ref="K417:N417"/>
    <mergeCell ref="C414:F414"/>
    <mergeCell ref="G414:J414"/>
    <mergeCell ref="K414:N414"/>
    <mergeCell ref="C415:F415"/>
    <mergeCell ref="G415:J415"/>
    <mergeCell ref="K415:N415"/>
    <mergeCell ref="C408:N408"/>
    <mergeCell ref="C410:N410"/>
    <mergeCell ref="C412:N412"/>
    <mergeCell ref="C413:F413"/>
    <mergeCell ref="G413:J413"/>
    <mergeCell ref="K413:N413"/>
    <mergeCell ref="C402:F402"/>
    <mergeCell ref="G402:J402"/>
    <mergeCell ref="K402:N402"/>
    <mergeCell ref="C403:N403"/>
    <mergeCell ref="C404:N404"/>
    <mergeCell ref="C406:F406"/>
    <mergeCell ref="G406:J406"/>
    <mergeCell ref="C400:F400"/>
    <mergeCell ref="G400:J400"/>
    <mergeCell ref="K400:N400"/>
    <mergeCell ref="C401:F401"/>
    <mergeCell ref="G401:J401"/>
    <mergeCell ref="K401:N401"/>
    <mergeCell ref="C392:F392"/>
    <mergeCell ref="G392:J392"/>
    <mergeCell ref="C394:N394"/>
    <mergeCell ref="C396:N396"/>
    <mergeCell ref="C398:N398"/>
    <mergeCell ref="C399:F399"/>
    <mergeCell ref="G399:J399"/>
    <mergeCell ref="K399:N399"/>
    <mergeCell ref="C389:F389"/>
    <mergeCell ref="G389:J389"/>
    <mergeCell ref="K389:N389"/>
    <mergeCell ref="C390:F390"/>
    <mergeCell ref="G390:J390"/>
    <mergeCell ref="K390:N390"/>
    <mergeCell ref="C387:F387"/>
    <mergeCell ref="G387:J387"/>
    <mergeCell ref="K387:N387"/>
    <mergeCell ref="C388:F388"/>
    <mergeCell ref="G388:J388"/>
    <mergeCell ref="K388:N388"/>
    <mergeCell ref="C378:N378"/>
    <mergeCell ref="C380:F380"/>
    <mergeCell ref="G380:J380"/>
    <mergeCell ref="C382:N382"/>
    <mergeCell ref="C384:N384"/>
    <mergeCell ref="C386:N386"/>
    <mergeCell ref="B254:O254"/>
    <mergeCell ref="B283:O283"/>
    <mergeCell ref="B370:O370"/>
    <mergeCell ref="B372:O372"/>
    <mergeCell ref="C374:N374"/>
    <mergeCell ref="C376:N376"/>
    <mergeCell ref="B348:O348"/>
    <mergeCell ref="B189:O189"/>
    <mergeCell ref="B218:O218"/>
    <mergeCell ref="B238:G238"/>
    <mergeCell ref="B241:O241"/>
    <mergeCell ref="B243:O251"/>
    <mergeCell ref="B352:E352"/>
    <mergeCell ref="C166:O166"/>
    <mergeCell ref="C168:O171"/>
    <mergeCell ref="B173:G173"/>
    <mergeCell ref="B176:O176"/>
    <mergeCell ref="B178:O186"/>
    <mergeCell ref="C153:E153"/>
    <mergeCell ref="F153:H153"/>
    <mergeCell ref="I153:K153"/>
    <mergeCell ref="M153:O153"/>
    <mergeCell ref="C157:O157"/>
    <mergeCell ref="C159:O162"/>
    <mergeCell ref="M146:O146"/>
    <mergeCell ref="C149:O149"/>
    <mergeCell ref="C151:O151"/>
    <mergeCell ref="C152:E152"/>
    <mergeCell ref="F152:H152"/>
    <mergeCell ref="I152:K152"/>
    <mergeCell ref="M134:O134"/>
    <mergeCell ref="C142:O142"/>
    <mergeCell ref="Q143:Q147"/>
    <mergeCell ref="C144:O144"/>
    <mergeCell ref="C145:E145"/>
    <mergeCell ref="F145:H145"/>
    <mergeCell ref="I145:K145"/>
    <mergeCell ref="C146:E146"/>
    <mergeCell ref="F146:H146"/>
    <mergeCell ref="I146:K146"/>
    <mergeCell ref="C130:O130"/>
    <mergeCell ref="Q131:Q140"/>
    <mergeCell ref="C132:O132"/>
    <mergeCell ref="C133:E133"/>
    <mergeCell ref="F133:H133"/>
    <mergeCell ref="I133:K133"/>
    <mergeCell ref="C134:E134"/>
    <mergeCell ref="F134:H134"/>
    <mergeCell ref="I134:K134"/>
    <mergeCell ref="B121:G121"/>
    <mergeCell ref="C123:O123"/>
    <mergeCell ref="Q124:Q128"/>
    <mergeCell ref="C125:O125"/>
    <mergeCell ref="C126:E126"/>
    <mergeCell ref="F126:H126"/>
    <mergeCell ref="I126:K126"/>
    <mergeCell ref="C127:E127"/>
    <mergeCell ref="F127:H127"/>
    <mergeCell ref="I127:K127"/>
    <mergeCell ref="M127:O127"/>
    <mergeCell ref="Q113:Q117"/>
    <mergeCell ref="C102:O102"/>
    <mergeCell ref="C104:O104"/>
    <mergeCell ref="C105:E105"/>
    <mergeCell ref="F105:H105"/>
    <mergeCell ref="I105:K105"/>
    <mergeCell ref="C106:E106"/>
    <mergeCell ref="F106:H106"/>
    <mergeCell ref="I106:K106"/>
    <mergeCell ref="M106:O106"/>
    <mergeCell ref="C112:O112"/>
    <mergeCell ref="C114:O114"/>
    <mergeCell ref="C115:E115"/>
    <mergeCell ref="F115:H115"/>
    <mergeCell ref="I115:K115"/>
    <mergeCell ref="C116:E116"/>
    <mergeCell ref="F116:H116"/>
    <mergeCell ref="I116:K116"/>
    <mergeCell ref="M116:O116"/>
    <mergeCell ref="C96:O96"/>
    <mergeCell ref="C98:O98"/>
    <mergeCell ref="C99:E99"/>
    <mergeCell ref="F99:H99"/>
    <mergeCell ref="I99:K99"/>
    <mergeCell ref="C100:E100"/>
    <mergeCell ref="F100:H100"/>
    <mergeCell ref="I100:K100"/>
    <mergeCell ref="M100:O100"/>
    <mergeCell ref="C90:O90"/>
    <mergeCell ref="C92:O92"/>
    <mergeCell ref="C93:E93"/>
    <mergeCell ref="F93:H93"/>
    <mergeCell ref="I93:K93"/>
    <mergeCell ref="C94:E94"/>
    <mergeCell ref="F94:H94"/>
    <mergeCell ref="I94:K94"/>
    <mergeCell ref="M94:O94"/>
    <mergeCell ref="C83:O83"/>
    <mergeCell ref="C85:O85"/>
    <mergeCell ref="Q85:Q89"/>
    <mergeCell ref="C86:E86"/>
    <mergeCell ref="F86:H86"/>
    <mergeCell ref="I86:K86"/>
    <mergeCell ref="C87:E87"/>
    <mergeCell ref="F87:H87"/>
    <mergeCell ref="I87:K87"/>
    <mergeCell ref="M87:O87"/>
    <mergeCell ref="B51:O51"/>
    <mergeCell ref="B73:G73"/>
    <mergeCell ref="B75:O75"/>
    <mergeCell ref="B77:O77"/>
    <mergeCell ref="B79:O79"/>
    <mergeCell ref="B81:G81"/>
    <mergeCell ref="A2:Q2"/>
    <mergeCell ref="B6:G6"/>
    <mergeCell ref="B9:O9"/>
    <mergeCell ref="B11:O19"/>
    <mergeCell ref="B22:O22"/>
    <mergeCell ref="B4:O4"/>
  </mergeCells>
  <dataValidations count="18">
    <dataValidation type="custom" operator="greaterThanOrEqual" allowBlank="1" showInputMessage="1" showErrorMessage="1" errorTitle="Ange ert svar med en summa" error="Endast summor kan anges i fältet. Summor kan inte kombineras med kryss under Ingick inte i budgeten respektive Kan ej bedöma." sqref="G429:H434 G441:H446" xr:uid="{A1A5CD84-6382-46E3-9334-F5C25F5277C0}">
      <formula1>AND(B429=0,R429=0,ISNUMBER(G429),G429&gt;=0)</formula1>
    </dataValidation>
    <dataValidation type="custom" allowBlank="1" showInputMessage="1" showErrorMessage="1" errorTitle="Ange ert svar med ett &quot;x&quot;" error="Ange att alternativet till vänster inte ingick i budgeten genom att sätta ett &quot;x&quot;. Kryss under Ingick inte i budgeten kan inte kombineras med angivna summor eller kryss under Kan ej bedöma." sqref="I429 I441" xr:uid="{6F6D4FD5-B8EC-43B9-9E9A-03C9EB71B3EE}">
      <formula1>AND(A429=0,R429=0,LEN(I429)=1,SEARCH("x",I429))</formula1>
    </dataValidation>
    <dataValidation type="custom" allowBlank="1" showInputMessage="1" showErrorMessage="1" errorTitle="Texten är för lång" error="Det maximala antalet tecken i rutan är 1000 tecken." sqref="B11:P19 B178:P186 B243:P251 B308:P316" xr:uid="{88A09794-BEB0-465B-92CE-8EBDE8B22106}">
      <formula1>LEN(B11)&lt;=3000</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L429:M434 L441:M446" xr:uid="{6A0BD4E6-DA31-4611-960D-398F850CD6C9}">
      <formula1>AND(R429=0,T429=0,LEN(L429)=1,SEARCH("x",L429))</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J429:K434 J441:K446" xr:uid="{49432CF2-94B9-4F84-909F-408AED8E6223}">
      <formula1>AND(R429=0,S429=0,LEN(J429)=1,SEARCH("x",J429))</formula1>
    </dataValidation>
    <dataValidation type="custom" allowBlank="1" showInputMessage="1" showErrorMessage="1" errorTitle="Ange ert svar med ett &quot;x&quot;" error="Ange att alternativet till vänster inte ingick i budgeten genom att sätta ett &quot;x&quot;. Kryss under Ingick inte i budgeten kan inte kombineras med angivna summor eller kryss under Kan ej bedöma." sqref="I430:I434 I442:I446" xr:uid="{62E8DDB1-7815-45B1-8C13-35DC61D317F6}">
      <formula1>AND(LEN(I430)=1,SEARCH("x",I430))</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N429:P434 N441:P446" xr:uid="{32673FCE-874F-4FA0-B20B-8C2FF499BBF1}">
      <formula1>AND(A429=0,B429=0,LEN(N429)=1,SEARCH("x",N429))</formula1>
    </dataValidation>
    <dataValidation type="custom" allowBlank="1" showInputMessage="1" showErrorMessage="1" errorTitle="Lämna bedömning med ett &quot;x&quot;" error="Ange er bedömning med ett &quot;x&quot;. Ni kan endast välja ett av de två bedömningsalternativen." sqref="C380:J380 C392:J392 C406:J406 C422:J422" xr:uid="{AA713CDB-28EA-4A91-B272-94891CAE6A53}">
      <formula1>AND(LEN(C380)=1,SEARCH("x",C380))</formula1>
    </dataValidation>
    <dataValidation type="custom" allowBlank="1" showInputMessage="1" showErrorMessage="1" errorTitle="Ange ert svar med ett &quot;x&quot;" error="Ange ert svar med ett &quot;x&quot;. Svarsalternativ som har samma färg kan kombineras. Svarsalternativ med olika färg kan inte kombineras." sqref="C404:N404 C420:N420 C388:N388 C390:J390 C400:N400 C402:N402 C414:N414 C416:N416 C418:N418" xr:uid="{C6993874-F9FC-4208-9333-B1BF8178EFCF}">
      <formula1>AND(LEN(C388)=1,SEARCH("x",C388))</formula1>
    </dataValidation>
    <dataValidation type="custom" allowBlank="1" showInputMessage="1" showErrorMessage="1" errorTitle="Ange en summa" error="Ange en summa som motsvarar den totala mängden monetära medel som har avdelats av organisationen för informationssäkerhetsarbete de senaste två åren." sqref="C378:N378" xr:uid="{564ECB5C-D743-4DCD-9F6F-FFC396A1EB8F}">
      <formula1>ISNUMBER(C378)</formula1>
    </dataValidation>
    <dataValidation type="custom" allowBlank="1" showInputMessage="1" showErrorMessage="1" errorTitle="Felaktig inmatning" error="Ange ett heltal mellan 0 och 5. Om ett tal har angetts på målbild för organisationens övergripande nivå har angetts så måste talet som anges här vara minst lika stort som det angivna talet." sqref="H59 H61 H63 H65 H67 O67:P67 O65:P65 O63:P63 O61:P61 O59:P59 O364:P364 O362:P362 O360:P360 O358:P358 O234:P234 O232:P232 O230:P230 O228:P228 O226:P226 O356:P356 H291 H293 H295 H297 H299 O299:P299 O297:P297 O295:P295 O293:P293 O291:P291 H356 H358 H360 H362 H364 H226 H228 H230 H232 H234 H366" xr:uid="{EBBDD1DB-6D74-4E20-9422-8A9BED461291}">
      <formula1>AND(ISNUMBER(H59),INT(H59)=H59,H59&gt;=$I$55,H59&gt;=0,H59&lt;=5)</formula1>
    </dataValidation>
    <dataValidation type="whole" allowBlank="1" showInputMessage="1" showErrorMessage="1" errorTitle="Felaktig inmatning" error="Ange ett heltal mellan 0 och 5." sqref="G55:H55 G352:H352 G287:H287 G222:H222" xr:uid="{F0B7279A-49C8-4148-833A-A756492BAB45}">
      <formula1>0</formula1>
      <formula2>5</formula2>
    </dataValidation>
    <dataValidation type="custom" allowBlank="1" showInputMessage="1" showErrorMessage="1" errorTitle="Felaktig inmatning" error="Ange ett heltal mellan 0 och 5. Om ett tal har angetts på målbild för organisationens övergripande nivå har angetts så måste talet som anges här vara minst lika stort som det angivna talet." sqref="G67 M59 M61 M63 M65 M67 G65 G63 G61 G59 G364 M356 M358 M360 M362 M364 G362 G360 G358 G356 G299 M291 M293 M295 M297 M299 G297 G295 G293 G291 G234 M226 M228 M230 M232 M234 G232 G230 G228 G226" xr:uid="{F3F3FC98-AFFE-4FBA-B8F1-77B9708F14DE}">
      <formula1>AND(ISNUMBER(G59),INT(G59)=G59,G59&gt;=$G$55,G59&gt;=0,G59&lt;=5)</formula1>
    </dataValidation>
    <dataValidation type="whole" operator="greaterThanOrEqual" allowBlank="1" showInputMessage="1" showErrorMessage="1" errorTitle="Ogiltig inmatning" error="Ange 0 eller ett positivt heltal som svar." sqref="C85:P85 C114:P114 C125:P125 C132:P132 C144:P144 C151:P151" xr:uid="{5382DF53-2E0D-4810-83FD-1163778CF509}">
      <formula1>0</formula1>
    </dataValidation>
    <dataValidation type="decimal" operator="greaterThanOrEqual" allowBlank="1" showErrorMessage="1" errorTitle="Ogiltig inmatning" error="Ange antal timmar i heltal eller decimaltal." promptTitle="Ange ert svar" prompt="Ange svaret på frågan med en siffra." sqref="C92:P92 C98:P98 C104:P104" xr:uid="{27E63EFF-3AB3-49FA-A7AD-37E5F90CFD76}">
      <formula1>0</formula1>
    </dataValidation>
    <dataValidation type="custom" allowBlank="1" showErrorMessage="1" errorTitle="Ogiltig inmatning" error="Ange att svaret stämmer genom att skriva i ett &quot;x&quot;." promptTitle="Kryssa i er bedömning" prompt="Skriv 'x' i cellen för att välja den här bedömningen. Varje fråga måste ges ett svar, samt en bedömning." sqref="C87:K87 C94:K94 C100:K100 C106:K106 C116:K116 C127:K127 C134:K134 C146:K146 C153:K153" xr:uid="{A008C435-36D7-490C-B82D-776AD3F30F5C}">
      <formula1>AND(LEN(C87)=1,SEARCH("x",C87))</formula1>
    </dataValidation>
    <dataValidation allowBlank="1" showErrorMessage="1" sqref="Q1 Q143 Q131 Q113 Q124 Q68:Q82 Q84:Q111 Q121:Q122 Q129 Q141 Q148:Q172 Q235:Q237 Q300:Q302 Q365:Q1048576" xr:uid="{9D3120F9-3086-4D9C-8F9E-EFD72209AB48}"/>
    <dataValidation allowBlank="1" showErrorMessage="1" promptTitle="Ange ert svar" prompt="Ange svaret på frågan med en siffra." sqref="C159:P162 C172:O172 P168:P172 C168" xr:uid="{94EC158E-381F-4A7C-A62B-2098A6090F33}"/>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dimension ref="A1:CBE36"/>
  <sheetViews>
    <sheetView zoomScale="88" zoomScaleNormal="88" workbookViewId="0"/>
  </sheetViews>
  <sheetFormatPr defaultColWidth="4.59765625" defaultRowHeight="14.6"/>
  <cols>
    <col min="1" max="4" width="4.59765625" style="593"/>
    <col min="5" max="7" width="10.06640625" style="593" bestFit="1" customWidth="1"/>
    <col min="8" max="8" width="4.59765625" style="593" customWidth="1"/>
    <col min="9" max="10" width="4.59765625" style="593"/>
    <col min="11" max="11" width="11.59765625" style="593" customWidth="1"/>
    <col min="12" max="22" width="4.59765625" style="593"/>
    <col min="23" max="483" width="4.59765625" style="593" customWidth="1"/>
    <col min="484" max="484" width="4.59765625" style="593"/>
    <col min="485" max="485" width="7.46484375" style="593" bestFit="1" customWidth="1"/>
    <col min="486" max="541" width="4.59765625" style="593"/>
    <col min="542" max="542" width="10.9296875" style="593" customWidth="1"/>
    <col min="543" max="544" width="4.59765625" style="593"/>
    <col min="545" max="545" width="14.59765625" style="593" customWidth="1"/>
    <col min="546" max="1248" width="4.59765625" style="593"/>
    <col min="1249" max="1249" width="13.06640625" style="593" customWidth="1"/>
    <col min="1250" max="16384" width="4.59765625" style="593"/>
  </cols>
  <sheetData>
    <row r="1" spans="1:2085">
      <c r="A1" s="593" t="str">
        <f>'Säker hantering'!B11</f>
        <v>[Exempelvis OSL 18:8, OSL 18:13, säkerhetsskyddsklass begränsat hemlig]</v>
      </c>
      <c r="B1" s="593">
        <f>'Börja här'!C14</f>
        <v>0</v>
      </c>
      <c r="C1" s="593" t="str">
        <f>'Börja här'!D14</f>
        <v>Välj organisationstyp här</v>
      </c>
      <c r="D1" s="593">
        <f>'Börja här'!E14</f>
        <v>0</v>
      </c>
      <c r="E1" s="715">
        <f>'Börja här'!C19</f>
        <v>0</v>
      </c>
      <c r="F1" s="593">
        <f>'Börja här'!C20</f>
        <v>0</v>
      </c>
      <c r="G1" s="715">
        <f>'Börja här'!D19</f>
        <v>0</v>
      </c>
      <c r="H1" s="593">
        <f>'Börja här'!D20</f>
        <v>0</v>
      </c>
      <c r="I1" s="593" t="s">
        <v>1122</v>
      </c>
      <c r="J1" s="593" t="s">
        <v>1122</v>
      </c>
      <c r="K1" s="593" t="str">
        <f>'Börja här'!C24</f>
        <v xml:space="preserve">[Exempelvis informationssäkerhetssamordnare, representant från it-avdelning, dataskyddsombud, säkerhetschef, verksamhetsrepresentanter etc.] </v>
      </c>
      <c r="L1" s="593" t="s">
        <v>1122</v>
      </c>
      <c r="M1" s="593" t="s">
        <v>1122</v>
      </c>
      <c r="N1" s="593">
        <f>Infosäkkollen!C21</f>
        <v>0</v>
      </c>
      <c r="O1" s="593">
        <f>Infosäkkollen!D21</f>
        <v>0</v>
      </c>
      <c r="P1" s="593">
        <f>Infosäkkollen!E21</f>
        <v>0</v>
      </c>
      <c r="Q1" s="593">
        <f>Infosäkkollen!C23</f>
        <v>0</v>
      </c>
      <c r="R1" s="593">
        <f>Infosäkkollen!D23</f>
        <v>0</v>
      </c>
      <c r="S1" s="593">
        <f>Infosäkkollen!E23</f>
        <v>0</v>
      </c>
      <c r="T1" s="593">
        <f>Infosäkkollen!C25</f>
        <v>0</v>
      </c>
      <c r="U1" s="593">
        <f>Infosäkkollen!C27</f>
        <v>0</v>
      </c>
      <c r="V1" s="593">
        <f>Infosäkkollen!D27</f>
        <v>0</v>
      </c>
      <c r="W1" s="593" t="str">
        <f>Infosäkkollen!E27</f>
        <v>FRÅGAN ÄR OBESVARAD</v>
      </c>
      <c r="X1" s="593" t="s">
        <v>1122</v>
      </c>
      <c r="Y1" s="593" t="s">
        <v>1122</v>
      </c>
      <c r="Z1" s="593">
        <f>Infosäkkollen!C37</f>
        <v>0</v>
      </c>
      <c r="AA1" s="593">
        <f>Infosäkkollen!D37</f>
        <v>0</v>
      </c>
      <c r="AB1" s="593">
        <f>Infosäkkollen!E37</f>
        <v>0</v>
      </c>
      <c r="AC1" s="593">
        <f>Infosäkkollen!C39</f>
        <v>0</v>
      </c>
      <c r="AD1" s="593">
        <f>Infosäkkollen!D39</f>
        <v>0</v>
      </c>
      <c r="AE1" s="593">
        <f>Infosäkkollen!E39</f>
        <v>0</v>
      </c>
      <c r="AF1" s="593">
        <f>Infosäkkollen!C41</f>
        <v>0</v>
      </c>
      <c r="AG1" s="593">
        <f>Infosäkkollen!C43</f>
        <v>0</v>
      </c>
      <c r="AH1" s="593">
        <f>Infosäkkollen!C45</f>
        <v>0</v>
      </c>
      <c r="AI1" s="593">
        <f>Infosäkkollen!D45</f>
        <v>0</v>
      </c>
      <c r="AJ1" s="593" t="str">
        <f>Infosäkkollen!E45</f>
        <v>FRÅGAN ÄR OBESVARAD</v>
      </c>
      <c r="AK1" s="593" t="s">
        <v>1122</v>
      </c>
      <c r="AL1" s="593" t="s">
        <v>1122</v>
      </c>
      <c r="AM1" s="593">
        <f>Infosäkkollen!C53</f>
        <v>0</v>
      </c>
      <c r="AN1" s="593">
        <f>Infosäkkollen!D53</f>
        <v>0</v>
      </c>
      <c r="AO1" s="593">
        <f>Infosäkkollen!E53</f>
        <v>0</v>
      </c>
      <c r="AP1" s="593">
        <f>Infosäkkollen!C55</f>
        <v>0</v>
      </c>
      <c r="AQ1" s="593">
        <f>Infosäkkollen!D55</f>
        <v>0</v>
      </c>
      <c r="AR1" s="593">
        <f>Infosäkkollen!E55</f>
        <v>0</v>
      </c>
      <c r="AS1" s="593">
        <f>Infosäkkollen!C57</f>
        <v>0</v>
      </c>
      <c r="AT1" s="593">
        <f>Infosäkkollen!D57</f>
        <v>0</v>
      </c>
      <c r="AU1" s="593" t="str">
        <f>Infosäkkollen!E57</f>
        <v>FRÅGAN ÄR OBESVARAD</v>
      </c>
      <c r="AV1" s="593" t="s">
        <v>1122</v>
      </c>
      <c r="AW1" s="593" t="s">
        <v>1122</v>
      </c>
      <c r="AX1" s="593">
        <f>Infosäkkollen!C65</f>
        <v>0</v>
      </c>
      <c r="AY1" s="593">
        <f>Infosäkkollen!D65</f>
        <v>0</v>
      </c>
      <c r="AZ1" s="593">
        <f>Infosäkkollen!E65</f>
        <v>0</v>
      </c>
      <c r="BA1" s="593">
        <f>Infosäkkollen!C67</f>
        <v>0</v>
      </c>
      <c r="BB1" s="593">
        <f>Infosäkkollen!D67</f>
        <v>0</v>
      </c>
      <c r="BC1" s="593">
        <f>Infosäkkollen!E67</f>
        <v>0</v>
      </c>
      <c r="BD1" s="593">
        <f>Infosäkkollen!C69</f>
        <v>0</v>
      </c>
      <c r="BE1" s="593">
        <f>Infosäkkollen!D69</f>
        <v>0</v>
      </c>
      <c r="BF1" s="593" t="str">
        <f>Infosäkkollen!E69</f>
        <v>FRÅGAN ÄR OBESVARAD</v>
      </c>
      <c r="BG1" s="593" t="s">
        <v>1122</v>
      </c>
      <c r="BH1" s="593" t="s">
        <v>1122</v>
      </c>
      <c r="BI1" s="593">
        <f>Infosäkkollen!C77</f>
        <v>0</v>
      </c>
      <c r="BJ1" s="593">
        <f>Infosäkkollen!D77</f>
        <v>0</v>
      </c>
      <c r="BK1" s="593">
        <f>Infosäkkollen!E77</f>
        <v>0</v>
      </c>
      <c r="BL1" s="593">
        <f>Infosäkkollen!C79</f>
        <v>0</v>
      </c>
      <c r="BM1" s="593">
        <f>Infosäkkollen!D79</f>
        <v>0</v>
      </c>
      <c r="BN1" s="593">
        <f>Infosäkkollen!E79</f>
        <v>0</v>
      </c>
      <c r="BO1" s="593">
        <f>Infosäkkollen!C81</f>
        <v>0</v>
      </c>
      <c r="BP1" s="593">
        <f>Infosäkkollen!D81</f>
        <v>0</v>
      </c>
      <c r="BQ1" s="593" t="str">
        <f>Infosäkkollen!E81</f>
        <v>FRÅGAN ÄR OBESVARAD</v>
      </c>
      <c r="BR1" s="593" t="s">
        <v>1122</v>
      </c>
      <c r="BS1" s="593" t="s">
        <v>1122</v>
      </c>
      <c r="BT1" s="593">
        <f>Infosäkkollen!C89</f>
        <v>0</v>
      </c>
      <c r="BU1" s="593">
        <f>Infosäkkollen!D89</f>
        <v>0</v>
      </c>
      <c r="BV1" s="593">
        <f>Infosäkkollen!E89</f>
        <v>0</v>
      </c>
      <c r="BW1" s="593">
        <f>Infosäkkollen!C91</f>
        <v>0</v>
      </c>
      <c r="BX1" s="593">
        <f>Infosäkkollen!D91</f>
        <v>0</v>
      </c>
      <c r="BY1" s="593">
        <f>Infosäkkollen!E91</f>
        <v>0</v>
      </c>
      <c r="BZ1" s="593">
        <f>Infosäkkollen!C93</f>
        <v>0</v>
      </c>
      <c r="CA1" s="593">
        <f>Infosäkkollen!C95</f>
        <v>0</v>
      </c>
      <c r="CB1" s="593">
        <f>Infosäkkollen!C97</f>
        <v>0</v>
      </c>
      <c r="CC1" s="593">
        <f>Infosäkkollen!D97</f>
        <v>0</v>
      </c>
      <c r="CD1" s="593" t="str">
        <f>Infosäkkollen!E97</f>
        <v>FRÅGAN ÄR OBESVARAD</v>
      </c>
      <c r="CE1" s="593" t="s">
        <v>1122</v>
      </c>
      <c r="CF1" s="593" t="s">
        <v>1122</v>
      </c>
      <c r="CG1" s="593">
        <f>Infosäkkollen!C105</f>
        <v>0</v>
      </c>
      <c r="CH1" s="593">
        <f>Infosäkkollen!D105</f>
        <v>0</v>
      </c>
      <c r="CI1" s="593">
        <f>Infosäkkollen!E105</f>
        <v>0</v>
      </c>
      <c r="CJ1" s="593">
        <f>Infosäkkollen!C107</f>
        <v>0</v>
      </c>
      <c r="CK1" s="593">
        <f>Infosäkkollen!D107</f>
        <v>0</v>
      </c>
      <c r="CL1" s="593">
        <f>Infosäkkollen!E107</f>
        <v>0</v>
      </c>
      <c r="CM1" s="593">
        <f>Infosäkkollen!C109</f>
        <v>0</v>
      </c>
      <c r="CN1" s="593">
        <f>Infosäkkollen!C111</f>
        <v>0</v>
      </c>
      <c r="CO1" s="593">
        <f>Infosäkkollen!C113</f>
        <v>0</v>
      </c>
      <c r="CP1" s="593">
        <f>Infosäkkollen!D113</f>
        <v>0</v>
      </c>
      <c r="CQ1" s="593" t="str">
        <f>Infosäkkollen!E113</f>
        <v>FRÅGAN ÄR OBESVARAD</v>
      </c>
      <c r="CR1" s="593" t="s">
        <v>1122</v>
      </c>
      <c r="CS1" s="593" t="s">
        <v>1122</v>
      </c>
      <c r="CT1" s="593">
        <f>Infosäkkollen!C121</f>
        <v>0</v>
      </c>
      <c r="CU1" s="593">
        <f>Infosäkkollen!D121</f>
        <v>0</v>
      </c>
      <c r="CV1" s="593">
        <f>Infosäkkollen!E121</f>
        <v>0</v>
      </c>
      <c r="CW1" s="593">
        <f>Infosäkkollen!C123</f>
        <v>0</v>
      </c>
      <c r="CX1" s="593">
        <f>Infosäkkollen!D123</f>
        <v>0</v>
      </c>
      <c r="CY1" s="593">
        <f>Infosäkkollen!E123</f>
        <v>0</v>
      </c>
      <c r="CZ1" s="593">
        <f>Infosäkkollen!C125</f>
        <v>0</v>
      </c>
      <c r="DA1" s="593">
        <f>Infosäkkollen!C127</f>
        <v>0</v>
      </c>
      <c r="DB1" s="593">
        <f>Infosäkkollen!C129</f>
        <v>0</v>
      </c>
      <c r="DC1" s="593">
        <f>Infosäkkollen!D129</f>
        <v>0</v>
      </c>
      <c r="DD1" s="593" t="str">
        <f>Infosäkkollen!E129</f>
        <v>FRÅGAN ÄR OBESVARAD</v>
      </c>
      <c r="DE1" s="593" t="s">
        <v>1122</v>
      </c>
      <c r="DF1" s="593" t="s">
        <v>1122</v>
      </c>
      <c r="DG1" s="593">
        <f>Infosäkkollen!C137</f>
        <v>0</v>
      </c>
      <c r="DH1" s="593">
        <f>Infosäkkollen!D137</f>
        <v>0</v>
      </c>
      <c r="DI1" s="593">
        <f>Infosäkkollen!E137</f>
        <v>0</v>
      </c>
      <c r="DJ1" s="593">
        <f>Infosäkkollen!C139</f>
        <v>0</v>
      </c>
      <c r="DK1" s="593">
        <f>Infosäkkollen!D139</f>
        <v>0</v>
      </c>
      <c r="DL1" s="593">
        <f>Infosäkkollen!E139</f>
        <v>0</v>
      </c>
      <c r="DM1" s="593">
        <f>Infosäkkollen!C141</f>
        <v>0</v>
      </c>
      <c r="DN1" s="593">
        <f>Infosäkkollen!C143</f>
        <v>0</v>
      </c>
      <c r="DO1" s="593">
        <f>Infosäkkollen!C145</f>
        <v>0</v>
      </c>
      <c r="DP1" s="593">
        <f>Infosäkkollen!D145</f>
        <v>0</v>
      </c>
      <c r="DQ1" s="593" t="str">
        <f>Infosäkkollen!E145</f>
        <v>FRÅGAN ÄR OBESVARAD</v>
      </c>
      <c r="DR1" s="593" t="s">
        <v>1122</v>
      </c>
      <c r="DS1" s="593" t="s">
        <v>1122</v>
      </c>
      <c r="DT1" s="593">
        <f>Infosäkkollen!C154</f>
        <v>0</v>
      </c>
      <c r="DU1" s="593">
        <f>Infosäkkollen!D154</f>
        <v>0</v>
      </c>
      <c r="DV1" s="593">
        <f>Infosäkkollen!E154</f>
        <v>0</v>
      </c>
      <c r="DW1" s="593">
        <f>Infosäkkollen!C156</f>
        <v>0</v>
      </c>
      <c r="DX1" s="593">
        <f>Infosäkkollen!D156</f>
        <v>0</v>
      </c>
      <c r="DY1" s="593">
        <f>Infosäkkollen!E156</f>
        <v>0</v>
      </c>
      <c r="DZ1" s="593">
        <f>Infosäkkollen!C158</f>
        <v>0</v>
      </c>
      <c r="EA1" s="593">
        <f>Infosäkkollen!C160</f>
        <v>0</v>
      </c>
      <c r="EB1" s="593">
        <f>Infosäkkollen!C162</f>
        <v>0</v>
      </c>
      <c r="EC1" s="593">
        <f>Infosäkkollen!D162</f>
        <v>0</v>
      </c>
      <c r="ED1" s="593" t="str">
        <f>Infosäkkollen!E162</f>
        <v>FRÅGAN ÄR OBESVARAD</v>
      </c>
      <c r="EE1" s="593" t="s">
        <v>1122</v>
      </c>
      <c r="EF1" s="593" t="s">
        <v>1122</v>
      </c>
      <c r="EG1" s="593">
        <f>Infosäkkollen!C170</f>
        <v>0</v>
      </c>
      <c r="EH1" s="593">
        <f>Infosäkkollen!D170</f>
        <v>0</v>
      </c>
      <c r="EI1" s="593">
        <f>Infosäkkollen!E170</f>
        <v>0</v>
      </c>
      <c r="EJ1" s="593">
        <f>Infosäkkollen!C172</f>
        <v>0</v>
      </c>
      <c r="EK1" s="593">
        <f>Infosäkkollen!D172</f>
        <v>0</v>
      </c>
      <c r="EL1" s="593">
        <f>Infosäkkollen!E172</f>
        <v>0</v>
      </c>
      <c r="EM1" s="593">
        <f>Infosäkkollen!C174</f>
        <v>0</v>
      </c>
      <c r="EN1" s="593">
        <f>Infosäkkollen!C176</f>
        <v>0</v>
      </c>
      <c r="EO1" s="593">
        <f>Infosäkkollen!C178</f>
        <v>0</v>
      </c>
      <c r="EP1" s="593">
        <f>Infosäkkollen!D178</f>
        <v>0</v>
      </c>
      <c r="EQ1" s="593" t="str">
        <f>Infosäkkollen!E178</f>
        <v>FRÅGAN ÄR OBESVARAD</v>
      </c>
      <c r="ER1" s="593" t="s">
        <v>1122</v>
      </c>
      <c r="ES1" s="593" t="s">
        <v>1122</v>
      </c>
      <c r="ET1" s="593">
        <f>Infosäkkollen!C186</f>
        <v>0</v>
      </c>
      <c r="EU1" s="593">
        <f>Infosäkkollen!D186</f>
        <v>0</v>
      </c>
      <c r="EV1" s="593">
        <f>Infosäkkollen!E186</f>
        <v>0</v>
      </c>
      <c r="EW1" s="593">
        <f>Infosäkkollen!C188</f>
        <v>0</v>
      </c>
      <c r="EX1" s="593">
        <f>Infosäkkollen!D188</f>
        <v>0</v>
      </c>
      <c r="EY1" s="593">
        <f>Infosäkkollen!E188</f>
        <v>0</v>
      </c>
      <c r="EZ1" s="593">
        <f>Infosäkkollen!C190</f>
        <v>0</v>
      </c>
      <c r="FA1" s="593">
        <f>Infosäkkollen!C192</f>
        <v>0</v>
      </c>
      <c r="FB1" s="593">
        <f>Infosäkkollen!C194</f>
        <v>0</v>
      </c>
      <c r="FC1" s="593">
        <f>Infosäkkollen!D194</f>
        <v>0</v>
      </c>
      <c r="FD1" s="593" t="str">
        <f>Infosäkkollen!E194</f>
        <v>FRÅGAN ÄR OBESVARAD</v>
      </c>
      <c r="FE1" s="593" t="s">
        <v>1122</v>
      </c>
      <c r="FF1" s="593" t="s">
        <v>1122</v>
      </c>
      <c r="FG1" s="593">
        <f>Infosäkkollen!C202</f>
        <v>0</v>
      </c>
      <c r="FH1" s="593">
        <f>Infosäkkollen!D202</f>
        <v>0</v>
      </c>
      <c r="FI1" s="593">
        <f>Infosäkkollen!E202</f>
        <v>0</v>
      </c>
      <c r="FJ1" s="593">
        <f>Infosäkkollen!C204</f>
        <v>0</v>
      </c>
      <c r="FK1" s="593">
        <f>Infosäkkollen!D204</f>
        <v>0</v>
      </c>
      <c r="FL1" s="593">
        <f>Infosäkkollen!E204</f>
        <v>0</v>
      </c>
      <c r="FM1" s="593">
        <f>Infosäkkollen!C206</f>
        <v>0</v>
      </c>
      <c r="FN1" s="593">
        <f>Infosäkkollen!C208</f>
        <v>0</v>
      </c>
      <c r="FO1" s="593">
        <f>Infosäkkollen!C210</f>
        <v>0</v>
      </c>
      <c r="FP1" s="593">
        <f>Infosäkkollen!D210</f>
        <v>0</v>
      </c>
      <c r="FQ1" s="593" t="str">
        <f>Infosäkkollen!E210</f>
        <v>FRÅGAN ÄR OBESVARAD</v>
      </c>
      <c r="FR1" s="593" t="s">
        <v>1122</v>
      </c>
      <c r="FS1" s="593" t="s">
        <v>1122</v>
      </c>
      <c r="FT1" s="593">
        <f>Infosäkkollen!C218</f>
        <v>0</v>
      </c>
      <c r="FU1" s="593">
        <f>Infosäkkollen!D218</f>
        <v>0</v>
      </c>
      <c r="FV1" s="593">
        <f>Infosäkkollen!E218</f>
        <v>0</v>
      </c>
      <c r="FW1" s="593">
        <f>Infosäkkollen!C220</f>
        <v>0</v>
      </c>
      <c r="FX1" s="593">
        <f>Infosäkkollen!D220</f>
        <v>0</v>
      </c>
      <c r="FY1" s="593">
        <f>Infosäkkollen!E220</f>
        <v>0</v>
      </c>
      <c r="FZ1" s="593">
        <f>Infosäkkollen!C222</f>
        <v>0</v>
      </c>
      <c r="GA1" s="593">
        <f>Infosäkkollen!C224</f>
        <v>0</v>
      </c>
      <c r="GB1" s="593">
        <f>Infosäkkollen!D224</f>
        <v>0</v>
      </c>
      <c r="GC1" s="593" t="str">
        <f>Infosäkkollen!E224</f>
        <v>FRÅGAN ÄR OBESVARAD</v>
      </c>
      <c r="GD1" s="593" t="s">
        <v>1122</v>
      </c>
      <c r="GE1" s="593" t="s">
        <v>1122</v>
      </c>
      <c r="GF1" s="593">
        <f>Infosäkkollen!C232</f>
        <v>0</v>
      </c>
      <c r="GG1" s="593">
        <f>Infosäkkollen!D232</f>
        <v>0</v>
      </c>
      <c r="GH1" s="593">
        <f>Infosäkkollen!E232</f>
        <v>0</v>
      </c>
      <c r="GI1" s="593">
        <f>Infosäkkollen!C234</f>
        <v>0</v>
      </c>
      <c r="GJ1" s="593">
        <f>Infosäkkollen!D234</f>
        <v>0</v>
      </c>
      <c r="GK1" s="593">
        <f>Infosäkkollen!E234</f>
        <v>0</v>
      </c>
      <c r="GL1" s="593">
        <f>Infosäkkollen!C236</f>
        <v>0</v>
      </c>
      <c r="GM1" s="593">
        <f>Infosäkkollen!C238</f>
        <v>0</v>
      </c>
      <c r="GN1" s="593">
        <f>Infosäkkollen!D238</f>
        <v>0</v>
      </c>
      <c r="GO1" s="593" t="str">
        <f>Infosäkkollen!E238</f>
        <v>FRÅGAN ÄR OBESVARAD</v>
      </c>
      <c r="GP1" s="593" t="s">
        <v>1122</v>
      </c>
      <c r="GQ1" s="593" t="s">
        <v>1122</v>
      </c>
      <c r="GR1" s="593">
        <f>Infosäkkollen!C250</f>
        <v>0</v>
      </c>
      <c r="GS1" s="593">
        <f>Infosäkkollen!D250</f>
        <v>0</v>
      </c>
      <c r="GT1" s="593">
        <f>Infosäkkollen!E250</f>
        <v>0</v>
      </c>
      <c r="GU1" s="593">
        <f>Infosäkkollen!C252</f>
        <v>0</v>
      </c>
      <c r="GV1" s="593">
        <f>Infosäkkollen!D252</f>
        <v>0</v>
      </c>
      <c r="GW1" s="593">
        <f>Infosäkkollen!E252</f>
        <v>0</v>
      </c>
      <c r="GX1" s="593">
        <f>Infosäkkollen!C254</f>
        <v>0</v>
      </c>
      <c r="GY1" s="593">
        <f>Infosäkkollen!D254</f>
        <v>0</v>
      </c>
      <c r="GZ1" s="593" t="str">
        <f>Infosäkkollen!E254</f>
        <v>FULLSTÄNDIGT SVAR SAKNAS PÅ FRÅGA 12</v>
      </c>
      <c r="HA1" s="593" t="s">
        <v>1122</v>
      </c>
      <c r="HB1" s="593" t="s">
        <v>1122</v>
      </c>
      <c r="HC1" s="593">
        <f>Infosäkkollen!C262</f>
        <v>0</v>
      </c>
      <c r="HD1" s="593">
        <f>Infosäkkollen!D262</f>
        <v>0</v>
      </c>
      <c r="HE1" s="593">
        <f>Infosäkkollen!E262</f>
        <v>0</v>
      </c>
      <c r="HF1" s="593">
        <f>Infosäkkollen!C264</f>
        <v>0</v>
      </c>
      <c r="HG1" s="593">
        <f>Infosäkkollen!D264</f>
        <v>0</v>
      </c>
      <c r="HH1" s="593">
        <f>Infosäkkollen!E264</f>
        <v>0</v>
      </c>
      <c r="HI1" s="593">
        <f>Infosäkkollen!C266</f>
        <v>0</v>
      </c>
      <c r="HJ1" s="593">
        <f>Infosäkkollen!D266</f>
        <v>0</v>
      </c>
      <c r="HK1" s="593" t="str">
        <f>Infosäkkollen!E266</f>
        <v>FULLSTÄNDIGT SVAR SAKNAS PÅ FRÅGA 16</v>
      </c>
      <c r="HL1" s="593" t="s">
        <v>1122</v>
      </c>
      <c r="HM1" s="593" t="s">
        <v>1122</v>
      </c>
      <c r="HN1" s="593">
        <f>Infosäkkollen!C274</f>
        <v>0</v>
      </c>
      <c r="HO1" s="593">
        <f>Infosäkkollen!D274</f>
        <v>0</v>
      </c>
      <c r="HP1" s="593">
        <f>Infosäkkollen!E274</f>
        <v>0</v>
      </c>
      <c r="HQ1" s="593">
        <f>Infosäkkollen!C276</f>
        <v>0</v>
      </c>
      <c r="HR1" s="593">
        <f>Infosäkkollen!D276</f>
        <v>0</v>
      </c>
      <c r="HS1" s="593">
        <f>Infosäkkollen!E276</f>
        <v>0</v>
      </c>
      <c r="HT1" s="593">
        <f>Infosäkkollen!C278</f>
        <v>0</v>
      </c>
      <c r="HU1" s="593">
        <f>Infosäkkollen!D278</f>
        <v>0</v>
      </c>
      <c r="HV1" s="593" t="str">
        <f>Infosäkkollen!E278</f>
        <v>FULLSTÄNDIGT SVAR SAKNAS PÅ FRÅGA 16</v>
      </c>
      <c r="HW1" s="593" t="s">
        <v>1122</v>
      </c>
      <c r="HX1" s="593" t="s">
        <v>1122</v>
      </c>
      <c r="HY1" s="593">
        <f>Infosäkkollen!C286</f>
        <v>0</v>
      </c>
      <c r="HZ1" s="593">
        <f>Infosäkkollen!D286</f>
        <v>0</v>
      </c>
      <c r="IA1" s="593">
        <f>Infosäkkollen!E286</f>
        <v>0</v>
      </c>
      <c r="IB1" s="593">
        <f>Infosäkkollen!C288</f>
        <v>0</v>
      </c>
      <c r="IC1" s="593">
        <f>Infosäkkollen!D288</f>
        <v>0</v>
      </c>
      <c r="ID1" s="593">
        <f>Infosäkkollen!E288</f>
        <v>0</v>
      </c>
      <c r="IE1" s="593">
        <f>Infosäkkollen!C290</f>
        <v>0</v>
      </c>
      <c r="IF1" s="593">
        <f>Infosäkkollen!D290</f>
        <v>0</v>
      </c>
      <c r="IG1" s="593" t="str">
        <f>Infosäkkollen!E290</f>
        <v>FULLSTÄNDIGT SVAR SAKNAS PÅ FRÅGA 11</v>
      </c>
      <c r="IH1" s="593" t="s">
        <v>1122</v>
      </c>
      <c r="II1" s="593" t="s">
        <v>1122</v>
      </c>
      <c r="IJ1" s="593">
        <f>Infosäkkollen!C299</f>
        <v>0</v>
      </c>
      <c r="IK1" s="593">
        <f>Infosäkkollen!D299</f>
        <v>0</v>
      </c>
      <c r="IL1" s="593">
        <f>Infosäkkollen!E299</f>
        <v>0</v>
      </c>
      <c r="IM1" s="593">
        <f>Infosäkkollen!C301</f>
        <v>0</v>
      </c>
      <c r="IN1" s="593">
        <f>Infosäkkollen!D301</f>
        <v>0</v>
      </c>
      <c r="IO1" s="593">
        <f>Infosäkkollen!E301</f>
        <v>0</v>
      </c>
      <c r="IP1" s="593">
        <f>Infosäkkollen!C303</f>
        <v>0</v>
      </c>
      <c r="IQ1" s="593">
        <f>Infosäkkollen!D303</f>
        <v>0</v>
      </c>
      <c r="IR1" s="593" t="str">
        <f>Infosäkkollen!E303</f>
        <v>FULLSTÄNDIGT SVAR SAKNAS PÅ FRÅGA 7</v>
      </c>
      <c r="IS1" s="593" t="s">
        <v>1122</v>
      </c>
      <c r="IT1" s="593" t="s">
        <v>1122</v>
      </c>
      <c r="IU1" s="593">
        <f>Infosäkkollen!C311</f>
        <v>0</v>
      </c>
      <c r="IV1" s="593">
        <f>Infosäkkollen!D311</f>
        <v>0</v>
      </c>
      <c r="IW1" s="593">
        <f>Infosäkkollen!E311</f>
        <v>0</v>
      </c>
      <c r="IX1" s="593">
        <f>Infosäkkollen!C313</f>
        <v>0</v>
      </c>
      <c r="IY1" s="593">
        <f>Infosäkkollen!D313</f>
        <v>0</v>
      </c>
      <c r="IZ1" s="593">
        <f>Infosäkkollen!E313</f>
        <v>0</v>
      </c>
      <c r="JA1" s="593">
        <f>Infosäkkollen!C315</f>
        <v>0</v>
      </c>
      <c r="JB1" s="593">
        <f>Infosäkkollen!D315</f>
        <v>0</v>
      </c>
      <c r="JC1" s="593" t="str">
        <f>Infosäkkollen!E315</f>
        <v>FULLSTÄNDIGT SVAR SAKNAS PÅ FRÅGA 8</v>
      </c>
      <c r="JD1" s="593" t="s">
        <v>1122</v>
      </c>
      <c r="JE1" s="593" t="s">
        <v>1122</v>
      </c>
      <c r="JF1" s="593">
        <f>Infosäkkollen!C323</f>
        <v>0</v>
      </c>
      <c r="JG1" s="593">
        <f>Infosäkkollen!D323</f>
        <v>0</v>
      </c>
      <c r="JH1" s="593">
        <f>Infosäkkollen!E323</f>
        <v>0</v>
      </c>
      <c r="JI1" s="593">
        <f>Infosäkkollen!C325</f>
        <v>0</v>
      </c>
      <c r="JJ1" s="593">
        <f>Infosäkkollen!D325</f>
        <v>0</v>
      </c>
      <c r="JK1" s="593">
        <f>Infosäkkollen!E325</f>
        <v>0</v>
      </c>
      <c r="JL1" s="593">
        <f>Infosäkkollen!C327</f>
        <v>0</v>
      </c>
      <c r="JM1" s="593">
        <f>Infosäkkollen!D327</f>
        <v>0</v>
      </c>
      <c r="JN1" s="593" t="str">
        <f>Infosäkkollen!E327</f>
        <v>FRÅGAN ÄR OBESVARAD</v>
      </c>
      <c r="JO1" s="593" t="s">
        <v>1122</v>
      </c>
      <c r="JP1" s="593" t="s">
        <v>1122</v>
      </c>
      <c r="JQ1" s="593">
        <f>Infosäkkollen!C335</f>
        <v>0</v>
      </c>
      <c r="JR1" s="593">
        <f>Infosäkkollen!D335</f>
        <v>0</v>
      </c>
      <c r="JS1" s="593">
        <f>Infosäkkollen!E335</f>
        <v>0</v>
      </c>
      <c r="JT1" s="593">
        <f>Infosäkkollen!C337</f>
        <v>0</v>
      </c>
      <c r="JU1" s="593">
        <f>Infosäkkollen!D337</f>
        <v>0</v>
      </c>
      <c r="JV1" s="593">
        <f>Infosäkkollen!E337</f>
        <v>0</v>
      </c>
      <c r="JW1" s="593">
        <f>Infosäkkollen!C339</f>
        <v>0</v>
      </c>
      <c r="JX1" s="593">
        <f>Infosäkkollen!D339</f>
        <v>0</v>
      </c>
      <c r="JY1" s="593" t="str">
        <f>Infosäkkollen!E339</f>
        <v>FRÅGAN ÄR OBESVARAD</v>
      </c>
      <c r="JZ1" s="593" t="s">
        <v>1122</v>
      </c>
      <c r="KA1" s="593" t="s">
        <v>1122</v>
      </c>
      <c r="KB1" s="593">
        <f>Infosäkkollen!C347</f>
        <v>0</v>
      </c>
      <c r="KC1" s="593">
        <f>Infosäkkollen!D347</f>
        <v>0</v>
      </c>
      <c r="KD1" s="593">
        <f>Infosäkkollen!E347</f>
        <v>0</v>
      </c>
      <c r="KE1" s="593">
        <f>Infosäkkollen!C349</f>
        <v>0</v>
      </c>
      <c r="KF1" s="593">
        <f>Infosäkkollen!D349</f>
        <v>0</v>
      </c>
      <c r="KG1" s="593">
        <f>Infosäkkollen!E349</f>
        <v>0</v>
      </c>
      <c r="KH1" s="593">
        <f>Infosäkkollen!C351</f>
        <v>0</v>
      </c>
      <c r="KI1" s="593">
        <f>Infosäkkollen!D351</f>
        <v>0</v>
      </c>
      <c r="KJ1" s="593" t="str">
        <f>Infosäkkollen!E351</f>
        <v>FRÅGAN ÄR OBESVARAD</v>
      </c>
      <c r="KK1" s="593" t="s">
        <v>1122</v>
      </c>
      <c r="KL1" s="593" t="s">
        <v>1122</v>
      </c>
      <c r="KM1" s="593">
        <f>Infosäkkollen!C359</f>
        <v>0</v>
      </c>
      <c r="KN1" s="593">
        <f>Infosäkkollen!D359</f>
        <v>0</v>
      </c>
      <c r="KO1" s="593">
        <f>Infosäkkollen!E359</f>
        <v>0</v>
      </c>
      <c r="KP1" s="593">
        <f>Infosäkkollen!C361</f>
        <v>0</v>
      </c>
      <c r="KQ1" s="593">
        <f>Infosäkkollen!D361</f>
        <v>0</v>
      </c>
      <c r="KR1" s="593">
        <f>Infosäkkollen!E361</f>
        <v>0</v>
      </c>
      <c r="KS1" s="593">
        <f>Infosäkkollen!C363</f>
        <v>0</v>
      </c>
      <c r="KT1" s="593">
        <f>Infosäkkollen!D363</f>
        <v>0</v>
      </c>
      <c r="KU1" s="593" t="str">
        <f>Infosäkkollen!E363</f>
        <v>FRÅGAN ÄR OBESVARAD</v>
      </c>
      <c r="KV1" s="593" t="s">
        <v>1122</v>
      </c>
      <c r="KW1" s="593" t="s">
        <v>1122</v>
      </c>
      <c r="KX1" s="593">
        <f>Infosäkkollen!C371</f>
        <v>0</v>
      </c>
      <c r="KY1" s="593">
        <f>Infosäkkollen!D371</f>
        <v>0</v>
      </c>
      <c r="KZ1" s="593">
        <f>Infosäkkollen!E371</f>
        <v>0</v>
      </c>
      <c r="LA1" s="593">
        <f>Infosäkkollen!C373</f>
        <v>0</v>
      </c>
      <c r="LB1" s="593">
        <f>Infosäkkollen!D373</f>
        <v>0</v>
      </c>
      <c r="LC1" s="593">
        <f>Infosäkkollen!E373</f>
        <v>0</v>
      </c>
      <c r="LD1" s="593">
        <f>Infosäkkollen!C375</f>
        <v>0</v>
      </c>
      <c r="LE1" s="593">
        <f>Infosäkkollen!D375</f>
        <v>0</v>
      </c>
      <c r="LF1" s="593" t="str">
        <f>Infosäkkollen!E375</f>
        <v>FRÅGAN ÄR OBESVARAD</v>
      </c>
      <c r="LG1" s="593" t="s">
        <v>1122</v>
      </c>
      <c r="LH1" s="593" t="s">
        <v>1122</v>
      </c>
      <c r="LI1" s="593">
        <f>Infosäkkollen!C383</f>
        <v>0</v>
      </c>
      <c r="LJ1" s="593">
        <f>Infosäkkollen!D383</f>
        <v>0</v>
      </c>
      <c r="LK1" s="593">
        <f>Infosäkkollen!E383</f>
        <v>0</v>
      </c>
      <c r="LL1" s="593">
        <f>Infosäkkollen!C385</f>
        <v>0</v>
      </c>
      <c r="LM1" s="593">
        <f>Infosäkkollen!D385</f>
        <v>0</v>
      </c>
      <c r="LN1" s="593">
        <f>Infosäkkollen!E385</f>
        <v>0</v>
      </c>
      <c r="LO1" s="593">
        <f>Infosäkkollen!C387</f>
        <v>0</v>
      </c>
      <c r="LP1" s="593">
        <f>Infosäkkollen!D387</f>
        <v>0</v>
      </c>
      <c r="LQ1" s="593" t="str">
        <f>Infosäkkollen!E387</f>
        <v>FULLSTÄNDIGT SVAR SAKNAS PÅ FRÅGA 10</v>
      </c>
      <c r="LR1" s="593" t="s">
        <v>1122</v>
      </c>
      <c r="LS1" s="593" t="s">
        <v>1122</v>
      </c>
      <c r="LT1" s="593">
        <f>Infosäkkollen!C395</f>
        <v>0</v>
      </c>
      <c r="LU1" s="593">
        <f>Infosäkkollen!D395</f>
        <v>0</v>
      </c>
      <c r="LV1" s="593">
        <f>Infosäkkollen!E395</f>
        <v>0</v>
      </c>
      <c r="LW1" s="593">
        <f>Infosäkkollen!C397</f>
        <v>0</v>
      </c>
      <c r="LX1" s="593">
        <f>Infosäkkollen!D397</f>
        <v>0</v>
      </c>
      <c r="LY1" s="593">
        <f>Infosäkkollen!E397</f>
        <v>0</v>
      </c>
      <c r="LZ1" s="593">
        <f>Infosäkkollen!C399</f>
        <v>0</v>
      </c>
      <c r="MA1" s="593">
        <f>Infosäkkollen!D399</f>
        <v>0</v>
      </c>
      <c r="MB1" s="593" t="str">
        <f>Infosäkkollen!E399</f>
        <v>FULLSTÄNDIGT SVAR SAKNAS PÅ FRÅGA 13</v>
      </c>
      <c r="MC1" s="593" t="s">
        <v>1122</v>
      </c>
      <c r="MD1" s="593" t="s">
        <v>1122</v>
      </c>
      <c r="ME1" s="593">
        <f>Infosäkkollen!C412</f>
        <v>0</v>
      </c>
      <c r="MF1" s="593">
        <f>Infosäkkollen!D412</f>
        <v>0</v>
      </c>
      <c r="MG1" s="593">
        <f>Infosäkkollen!E412</f>
        <v>0</v>
      </c>
      <c r="MH1" s="593">
        <f>Infosäkkollen!C414</f>
        <v>0</v>
      </c>
      <c r="MI1" s="593">
        <f>Infosäkkollen!D414</f>
        <v>0</v>
      </c>
      <c r="MJ1" s="593">
        <f>Infosäkkollen!E414</f>
        <v>0</v>
      </c>
      <c r="MK1" s="593">
        <f>Infosäkkollen!C416</f>
        <v>0</v>
      </c>
      <c r="ML1" s="593">
        <f>Infosäkkollen!C418</f>
        <v>0</v>
      </c>
      <c r="MM1" s="593">
        <f>Infosäkkollen!D418</f>
        <v>0</v>
      </c>
      <c r="MN1" s="593" t="str">
        <f>Infosäkkollen!E418</f>
        <v>FULLSTÄNDIGT SVAR SAKNAS PÅ FRÅGA 9</v>
      </c>
      <c r="MO1" s="593" t="s">
        <v>1122</v>
      </c>
      <c r="MP1" s="593" t="s">
        <v>1122</v>
      </c>
      <c r="MQ1" s="593">
        <f>Infosäkkollen!C426</f>
        <v>0</v>
      </c>
      <c r="MR1" s="593">
        <f>Infosäkkollen!D426</f>
        <v>0</v>
      </c>
      <c r="MS1" s="593">
        <f>Infosäkkollen!E426</f>
        <v>0</v>
      </c>
      <c r="MT1" s="593">
        <f>Infosäkkollen!C428</f>
        <v>0</v>
      </c>
      <c r="MU1" s="593">
        <f>Infosäkkollen!D428</f>
        <v>0</v>
      </c>
      <c r="MV1" s="593">
        <f>Infosäkkollen!E428</f>
        <v>0</v>
      </c>
      <c r="MW1" s="593">
        <f>Infosäkkollen!C430</f>
        <v>0</v>
      </c>
      <c r="MX1" s="593">
        <f>Infosäkkollen!C432</f>
        <v>0</v>
      </c>
      <c r="MY1" s="593">
        <f>Infosäkkollen!D432</f>
        <v>0</v>
      </c>
      <c r="MZ1" s="593" t="str">
        <f>Infosäkkollen!E432</f>
        <v>FULLSTÄNDIGT SVAR SAKNAS PÅ FRÅGA 5</v>
      </c>
      <c r="NA1" s="593" t="s">
        <v>1122</v>
      </c>
      <c r="NB1" s="593" t="s">
        <v>1122</v>
      </c>
      <c r="NC1" s="593">
        <f>Infosäkkollen!C440</f>
        <v>0</v>
      </c>
      <c r="ND1" s="593">
        <f>Infosäkkollen!D440</f>
        <v>0</v>
      </c>
      <c r="NE1" s="593">
        <f>Infosäkkollen!E440</f>
        <v>0</v>
      </c>
      <c r="NF1" s="593">
        <f>Infosäkkollen!C442</f>
        <v>0</v>
      </c>
      <c r="NG1" s="593">
        <f>Infosäkkollen!D442</f>
        <v>0</v>
      </c>
      <c r="NH1" s="593">
        <f>Infosäkkollen!E442</f>
        <v>0</v>
      </c>
      <c r="NI1" s="593">
        <f>Infosäkkollen!C444</f>
        <v>0</v>
      </c>
      <c r="NJ1" s="593">
        <f>Infosäkkollen!C446</f>
        <v>0</v>
      </c>
      <c r="NK1" s="593">
        <f>Infosäkkollen!D446</f>
        <v>0</v>
      </c>
      <c r="NL1" s="593" t="str">
        <f>Infosäkkollen!E446</f>
        <v>FULLSTÄNDIGT SVAR SAKNAS PÅ FRÅGA 12</v>
      </c>
      <c r="NM1" s="593" t="s">
        <v>1122</v>
      </c>
      <c r="NN1" s="593" t="s">
        <v>1122</v>
      </c>
      <c r="NO1" s="593">
        <f>Infosäkkollen!C454</f>
        <v>0</v>
      </c>
      <c r="NP1" s="593">
        <f>Infosäkkollen!D454</f>
        <v>0</v>
      </c>
      <c r="NQ1" s="593">
        <f>Infosäkkollen!E454</f>
        <v>0</v>
      </c>
      <c r="NR1" s="593">
        <f>Infosäkkollen!C456</f>
        <v>0</v>
      </c>
      <c r="NS1" s="593">
        <f>Infosäkkollen!D456</f>
        <v>0</v>
      </c>
      <c r="NT1" s="593">
        <f>Infosäkkollen!E456</f>
        <v>0</v>
      </c>
      <c r="NU1" s="593">
        <f>Infosäkkollen!C458</f>
        <v>0</v>
      </c>
      <c r="NV1" s="593">
        <f>Infosäkkollen!C460</f>
        <v>0</v>
      </c>
      <c r="NW1" s="593">
        <f>Infosäkkollen!D460</f>
        <v>0</v>
      </c>
      <c r="NX1" s="593" t="str">
        <f>Infosäkkollen!E460</f>
        <v>FULLSTÄNDIGT SVAR SAKNAS PÅ FRÅGA 7</v>
      </c>
      <c r="NY1" s="593" t="s">
        <v>1122</v>
      </c>
      <c r="NZ1" s="593" t="s">
        <v>1122</v>
      </c>
      <c r="OA1" s="593">
        <f>Infosäkkollen!C468</f>
        <v>0</v>
      </c>
      <c r="OB1" s="593">
        <f>Infosäkkollen!D468</f>
        <v>0</v>
      </c>
      <c r="OC1" s="593">
        <f>Infosäkkollen!E468</f>
        <v>0</v>
      </c>
      <c r="OD1" s="593">
        <f>Infosäkkollen!C470</f>
        <v>0</v>
      </c>
      <c r="OE1" s="593">
        <f>Infosäkkollen!D470</f>
        <v>0</v>
      </c>
      <c r="OF1" s="593">
        <f>Infosäkkollen!E470</f>
        <v>0</v>
      </c>
      <c r="OG1" s="593">
        <f>Infosäkkollen!C472</f>
        <v>0</v>
      </c>
      <c r="OH1" s="593">
        <f>Infosäkkollen!C474</f>
        <v>0</v>
      </c>
      <c r="OI1" s="593">
        <f>Infosäkkollen!D474</f>
        <v>0</v>
      </c>
      <c r="OJ1" s="593" t="str">
        <f>Infosäkkollen!E474</f>
        <v>FULLSTÄNDIGT SVAR SAKNAS PÅ FRÅGA 8</v>
      </c>
      <c r="OK1" s="593" t="s">
        <v>1122</v>
      </c>
      <c r="OL1" s="593" t="s">
        <v>1122</v>
      </c>
      <c r="OM1" s="593">
        <f>Infosäkkollen!C482</f>
        <v>0</v>
      </c>
      <c r="ON1" s="593">
        <f>Infosäkkollen!D482</f>
        <v>0</v>
      </c>
      <c r="OO1" s="593">
        <f>Infosäkkollen!E482</f>
        <v>0</v>
      </c>
      <c r="OP1" s="593">
        <f>Infosäkkollen!C484</f>
        <v>0</v>
      </c>
      <c r="OQ1" s="593">
        <f>Infosäkkollen!D484</f>
        <v>0</v>
      </c>
      <c r="OR1" s="593">
        <f>Infosäkkollen!E484</f>
        <v>0</v>
      </c>
      <c r="OS1" s="593">
        <f>Infosäkkollen!C486</f>
        <v>0</v>
      </c>
      <c r="OT1" s="593">
        <f>Infosäkkollen!C488</f>
        <v>0</v>
      </c>
      <c r="OU1" s="593">
        <f>Infosäkkollen!D488</f>
        <v>0</v>
      </c>
      <c r="OV1" s="593" t="str">
        <f>Infosäkkollen!E488</f>
        <v>FULLSTÄNDIGT SVAR SAKNAS PÅ FRÅGA 8</v>
      </c>
      <c r="OW1" s="593" t="s">
        <v>1122</v>
      </c>
      <c r="OX1" s="593" t="s">
        <v>1122</v>
      </c>
      <c r="OY1" s="593">
        <f>Infosäkkollen!C496</f>
        <v>0</v>
      </c>
      <c r="OZ1" s="593">
        <f>Infosäkkollen!D496</f>
        <v>0</v>
      </c>
      <c r="PA1" s="593">
        <f>Infosäkkollen!E496</f>
        <v>0</v>
      </c>
      <c r="PB1" s="593">
        <f>Infosäkkollen!C498</f>
        <v>0</v>
      </c>
      <c r="PC1" s="593">
        <f>Infosäkkollen!D498</f>
        <v>0</v>
      </c>
      <c r="PD1" s="593">
        <f>Infosäkkollen!E498</f>
        <v>0</v>
      </c>
      <c r="PE1" s="593">
        <f>Infosäkkollen!C500</f>
        <v>0</v>
      </c>
      <c r="PF1" s="593">
        <f>Infosäkkollen!C502</f>
        <v>0</v>
      </c>
      <c r="PG1" s="593">
        <f>Infosäkkollen!D502</f>
        <v>0</v>
      </c>
      <c r="PH1" s="593" t="str">
        <f>Infosäkkollen!E502</f>
        <v>FULLSTÄNDIGT SVAR SAKNAS PÅ FRÅGA 8</v>
      </c>
      <c r="PI1" s="593" t="s">
        <v>1122</v>
      </c>
      <c r="PJ1" s="593" t="s">
        <v>1122</v>
      </c>
      <c r="PK1" s="593">
        <f>Infosäkkollen!C510</f>
        <v>0</v>
      </c>
      <c r="PL1" s="593">
        <f>Infosäkkollen!D510</f>
        <v>0</v>
      </c>
      <c r="PM1" s="593">
        <f>Infosäkkollen!E510</f>
        <v>0</v>
      </c>
      <c r="PN1" s="593">
        <f>Infosäkkollen!C512</f>
        <v>0</v>
      </c>
      <c r="PO1" s="593">
        <f>Infosäkkollen!D512</f>
        <v>0</v>
      </c>
      <c r="PP1" s="593">
        <f>Infosäkkollen!E512</f>
        <v>0</v>
      </c>
      <c r="PQ1" s="593">
        <f>Infosäkkollen!C514</f>
        <v>0</v>
      </c>
      <c r="PR1" s="593">
        <f>Infosäkkollen!C516</f>
        <v>0</v>
      </c>
      <c r="PS1" s="593">
        <f>Infosäkkollen!D516</f>
        <v>0</v>
      </c>
      <c r="PT1" s="593" t="str">
        <f>Infosäkkollen!E516</f>
        <v>FULLSTÄNDIGT SVAR SAKNAS PÅ FRÅGA 8</v>
      </c>
      <c r="PU1" s="593" t="s">
        <v>1122</v>
      </c>
      <c r="PV1" s="593" t="s">
        <v>1122</v>
      </c>
      <c r="PW1" s="593">
        <f>Infosäkkollen!C524</f>
        <v>0</v>
      </c>
      <c r="PX1" s="593">
        <f>Infosäkkollen!D524</f>
        <v>0</v>
      </c>
      <c r="PY1" s="593">
        <f>Infosäkkollen!E524</f>
        <v>0</v>
      </c>
      <c r="PZ1" s="593">
        <f>Infosäkkollen!C526</f>
        <v>0</v>
      </c>
      <c r="QA1" s="593">
        <f>Infosäkkollen!D526</f>
        <v>0</v>
      </c>
      <c r="QB1" s="593">
        <f>Infosäkkollen!E526</f>
        <v>0</v>
      </c>
      <c r="QC1" s="593">
        <f>Infosäkkollen!C528</f>
        <v>0</v>
      </c>
      <c r="QD1" s="593">
        <f>Infosäkkollen!C530</f>
        <v>0</v>
      </c>
      <c r="QE1" s="593">
        <f>Infosäkkollen!D530</f>
        <v>0</v>
      </c>
      <c r="QF1" s="593" t="str">
        <f>Infosäkkollen!E530</f>
        <v>FULLSTÄNDIGT SVAR SAKNAS PÅ FRÅGA 13</v>
      </c>
      <c r="QG1" s="593" t="s">
        <v>1122</v>
      </c>
      <c r="QH1" s="593" t="s">
        <v>1122</v>
      </c>
      <c r="QI1" s="593">
        <f>Infosäkkollen!C538</f>
        <v>0</v>
      </c>
      <c r="QJ1" s="593">
        <f>Infosäkkollen!D538</f>
        <v>0</v>
      </c>
      <c r="QK1" s="593">
        <f>Infosäkkollen!E538</f>
        <v>0</v>
      </c>
      <c r="QL1" s="593">
        <f>Infosäkkollen!C540</f>
        <v>0</v>
      </c>
      <c r="QM1" s="593">
        <f>Infosäkkollen!D540</f>
        <v>0</v>
      </c>
      <c r="QN1" s="593">
        <f>Infosäkkollen!E540</f>
        <v>0</v>
      </c>
      <c r="QO1" s="593">
        <f>Infosäkkollen!C542</f>
        <v>0</v>
      </c>
      <c r="QP1" s="593">
        <f>Infosäkkollen!C544</f>
        <v>0</v>
      </c>
      <c r="QQ1" s="593">
        <f>Infosäkkollen!D544</f>
        <v>0</v>
      </c>
      <c r="QR1" s="593" t="str">
        <f>Infosäkkollen!E544</f>
        <v>FRÅGAN ÄR OBESVARAD</v>
      </c>
      <c r="QS1" s="593" t="s">
        <v>1122</v>
      </c>
      <c r="QT1" s="593" t="s">
        <v>1122</v>
      </c>
      <c r="QU1" s="593">
        <f>Infosäkkollen!C556</f>
        <v>0</v>
      </c>
      <c r="QV1" s="593">
        <f>Infosäkkollen!D556</f>
        <v>0</v>
      </c>
      <c r="QW1" s="593">
        <f>Infosäkkollen!E556</f>
        <v>0</v>
      </c>
      <c r="QX1" s="593">
        <f>Infosäkkollen!C558</f>
        <v>0</v>
      </c>
      <c r="QY1" s="593">
        <f>Infosäkkollen!D558</f>
        <v>0</v>
      </c>
      <c r="QZ1" s="593">
        <f>Infosäkkollen!E558</f>
        <v>0</v>
      </c>
      <c r="RA1" s="593">
        <f>Infosäkkollen!C560</f>
        <v>0</v>
      </c>
      <c r="RB1" s="593">
        <f>Infosäkkollen!D560</f>
        <v>0</v>
      </c>
      <c r="RC1" s="593" t="str">
        <f>Infosäkkollen!E560</f>
        <v>FRÅGAN ÄR OBESVARAD</v>
      </c>
      <c r="RD1" s="593" t="s">
        <v>1122</v>
      </c>
      <c r="RE1" s="593" t="s">
        <v>1122</v>
      </c>
      <c r="RF1" s="593">
        <f>Infosäkkollen!C570</f>
        <v>0</v>
      </c>
      <c r="RG1" s="593">
        <f>Infosäkkollen!D570</f>
        <v>0</v>
      </c>
      <c r="RH1" s="593">
        <f>Infosäkkollen!E570</f>
        <v>0</v>
      </c>
      <c r="RI1" s="593">
        <f>Infosäkkollen!C572</f>
        <v>0</v>
      </c>
      <c r="RJ1" s="593">
        <f>Infosäkkollen!D572</f>
        <v>0</v>
      </c>
      <c r="RK1" s="593">
        <f>Infosäkkollen!E572</f>
        <v>0</v>
      </c>
      <c r="RL1" s="593">
        <f>Infosäkkollen!C574</f>
        <v>0</v>
      </c>
      <c r="RM1" s="593">
        <f>Infosäkkollen!C576</f>
        <v>0</v>
      </c>
      <c r="RN1" s="593">
        <f>Infosäkkollen!D576</f>
        <v>0</v>
      </c>
      <c r="RO1" s="593" t="str">
        <f>Infosäkkollen!E576</f>
        <v>FRÅGAN ÄR OBESVARAD</v>
      </c>
      <c r="RP1" s="593" t="s">
        <v>1122</v>
      </c>
      <c r="RQ1" s="593">
        <f>Infosäkkollen!E2</f>
        <v>0</v>
      </c>
      <c r="RR1" s="593" t="str">
        <f>Analysstöd!C85</f>
        <v>[Ange antal]</v>
      </c>
      <c r="RS1" s="593">
        <f>Analysstöd!C87</f>
        <v>0</v>
      </c>
      <c r="RT1" s="593">
        <f>Analysstöd!F87</f>
        <v>0</v>
      </c>
      <c r="RU1" s="593">
        <f>Analysstöd!I87</f>
        <v>0</v>
      </c>
      <c r="RV1" s="593" t="str">
        <f>Analysstöd!M87</f>
        <v>FRÅGAN ÄR OBESVARAD</v>
      </c>
      <c r="RW1" s="593" t="s">
        <v>1122</v>
      </c>
      <c r="RX1" s="593" t="str">
        <f>Analysstöd!C92</f>
        <v>[Ange antal timmar]</v>
      </c>
      <c r="RY1" s="593">
        <f>Analysstöd!C94</f>
        <v>0</v>
      </c>
      <c r="RZ1" s="593">
        <f>Analysstöd!F94</f>
        <v>0</v>
      </c>
      <c r="SA1" s="593">
        <f>Analysstöd!I94</f>
        <v>0</v>
      </c>
      <c r="SB1" s="593" t="str">
        <f>Analysstöd!M94</f>
        <v>FRÅGAN ÄR OBESVARAD</v>
      </c>
      <c r="SC1" s="593" t="s">
        <v>1122</v>
      </c>
      <c r="SD1" s="593" t="str">
        <f>Analysstöd!C98</f>
        <v>[Ange antal timmar]</v>
      </c>
      <c r="SE1" s="593">
        <f>Analysstöd!C100</f>
        <v>0</v>
      </c>
      <c r="SF1" s="593">
        <f>Analysstöd!F100</f>
        <v>0</v>
      </c>
      <c r="SG1" s="593">
        <f>Analysstöd!I100</f>
        <v>0</v>
      </c>
      <c r="SH1" s="593" t="str">
        <f>Analysstöd!M100</f>
        <v>FRÅGAN ÄR OBESVARAD</v>
      </c>
      <c r="SI1" s="593" t="s">
        <v>1122</v>
      </c>
      <c r="SJ1" s="593" t="str">
        <f>Analysstöd!C104</f>
        <v>[Ange antal timmar]</v>
      </c>
      <c r="SK1" s="593">
        <f>Analysstöd!C106</f>
        <v>0</v>
      </c>
      <c r="SL1" s="593">
        <f>Analysstöd!F106</f>
        <v>0</v>
      </c>
      <c r="SM1" s="593">
        <f>Analysstöd!I106</f>
        <v>0</v>
      </c>
      <c r="SN1" s="593" t="str">
        <f>Analysstöd!M106</f>
        <v>FRÅGAN ÄR OBESVARAD</v>
      </c>
      <c r="SO1" s="593" t="s">
        <v>1122</v>
      </c>
      <c r="SP1" s="593" t="str">
        <f>Analysstöd!C114</f>
        <v>[Ange antal]</v>
      </c>
      <c r="SQ1" s="593">
        <f>Analysstöd!C116</f>
        <v>0</v>
      </c>
      <c r="SR1" s="593">
        <f>Analysstöd!F116</f>
        <v>0</v>
      </c>
      <c r="SS1" s="593">
        <f>Analysstöd!I116</f>
        <v>0</v>
      </c>
      <c r="ST1" s="593" t="str">
        <f>Analysstöd!M116</f>
        <v>FRÅGAN ÄR OBESVARAD</v>
      </c>
      <c r="SU1" s="593" t="s">
        <v>1122</v>
      </c>
      <c r="SV1" s="593" t="str">
        <f>Analysstöd!C125</f>
        <v>[Ange antal]</v>
      </c>
      <c r="SW1" s="593">
        <f>Analysstöd!C127</f>
        <v>0</v>
      </c>
      <c r="SX1" s="593">
        <f>Analysstöd!F127</f>
        <v>0</v>
      </c>
      <c r="SY1" s="593">
        <f>Analysstöd!I127</f>
        <v>0</v>
      </c>
      <c r="SZ1" s="593" t="str">
        <f>Analysstöd!M127</f>
        <v>FRÅGAN ÄR OBESVARAD</v>
      </c>
      <c r="TA1" s="593" t="s">
        <v>1122</v>
      </c>
      <c r="TB1" s="593" t="str">
        <f>Analysstöd!C132</f>
        <v>[Ange antal]</v>
      </c>
      <c r="TC1" s="593">
        <f>Analysstöd!C134</f>
        <v>0</v>
      </c>
      <c r="TD1" s="593">
        <f>Analysstöd!F134</f>
        <v>0</v>
      </c>
      <c r="TE1" s="593">
        <f>Analysstöd!I134</f>
        <v>0</v>
      </c>
      <c r="TF1" s="593" t="str">
        <f>Analysstöd!M134</f>
        <v>FRÅGAN ÄR OBESVARAD</v>
      </c>
      <c r="TG1" s="593" t="s">
        <v>1122</v>
      </c>
      <c r="TH1" s="593" t="str">
        <f>Analysstöd!C144</f>
        <v>[Ange antal]</v>
      </c>
      <c r="TI1" s="593">
        <f>Analysstöd!C146</f>
        <v>0</v>
      </c>
      <c r="TJ1" s="593">
        <f>Analysstöd!F146</f>
        <v>0</v>
      </c>
      <c r="TK1" s="593">
        <f>Analysstöd!I146</f>
        <v>0</v>
      </c>
      <c r="TL1" s="593" t="str">
        <f>Analysstöd!M146</f>
        <v>FRÅGAN ÄR OBESVARAD</v>
      </c>
      <c r="TM1" s="593" t="s">
        <v>1122</v>
      </c>
      <c r="TN1" s="593" t="str">
        <f>Analysstöd!C151</f>
        <v>[Ange antal]</v>
      </c>
      <c r="TO1" s="593">
        <f>Analysstöd!C153</f>
        <v>0</v>
      </c>
      <c r="TP1" s="593">
        <f>Analysstöd!F153</f>
        <v>0</v>
      </c>
      <c r="TQ1" s="593">
        <f>Analysstöd!I153</f>
        <v>0</v>
      </c>
      <c r="TR1" s="593" t="str">
        <f>Analysstöd!M153</f>
        <v>FRÅGAN ÄR OBESVARAD</v>
      </c>
      <c r="TS1" s="593" t="s">
        <v>1122</v>
      </c>
      <c r="TT1" s="593" t="str">
        <f>Analysstöd!C159</f>
        <v>[Ange svar]</v>
      </c>
      <c r="TU1" s="593" t="s">
        <v>1122</v>
      </c>
      <c r="TV1" s="593" t="str">
        <f>Analysstöd!C168</f>
        <v xml:space="preserve">  [Ange svar]</v>
      </c>
      <c r="TW1" s="593" t="s">
        <v>1122</v>
      </c>
      <c r="TX1" s="593" t="s">
        <v>1122</v>
      </c>
      <c r="TY1" s="593">
        <f>Analysstöd!C378</f>
        <v>0</v>
      </c>
      <c r="TZ1" s="593">
        <f>Analysstöd!C380</f>
        <v>0</v>
      </c>
      <c r="UA1" s="593">
        <f>Analysstöd!G380</f>
        <v>0</v>
      </c>
      <c r="UB1" s="593" t="s">
        <v>1122</v>
      </c>
      <c r="UC1" s="593">
        <f>Analysstöd!C388</f>
        <v>0</v>
      </c>
      <c r="UD1" s="593">
        <f>Analysstöd!G388</f>
        <v>0</v>
      </c>
      <c r="UE1" s="593">
        <f>Analysstöd!K388</f>
        <v>0</v>
      </c>
      <c r="UF1" s="593">
        <f>Analysstöd!C390</f>
        <v>0</v>
      </c>
      <c r="UG1" s="593">
        <f>Analysstöd!G390</f>
        <v>0</v>
      </c>
      <c r="UH1" s="593">
        <f>Analysstöd!C392</f>
        <v>0</v>
      </c>
      <c r="UI1" s="593">
        <f>Analysstöd!G392</f>
        <v>0</v>
      </c>
      <c r="UJ1" s="593" t="s">
        <v>1122</v>
      </c>
      <c r="UK1" s="593">
        <f>Analysstöd!C400</f>
        <v>0</v>
      </c>
      <c r="UL1" s="593">
        <f>Analysstöd!G400</f>
        <v>0</v>
      </c>
      <c r="UM1" s="593">
        <f>Analysstöd!K400</f>
        <v>0</v>
      </c>
      <c r="UN1" s="593">
        <f>Analysstöd!C402</f>
        <v>0</v>
      </c>
      <c r="UO1" s="593">
        <f>Analysstöd!G402</f>
        <v>0</v>
      </c>
      <c r="UP1" s="593">
        <f>Analysstöd!K402</f>
        <v>0</v>
      </c>
      <c r="UQ1" s="593">
        <f>Analysstöd!C404</f>
        <v>0</v>
      </c>
      <c r="UR1" s="593">
        <f>Analysstöd!C406</f>
        <v>0</v>
      </c>
      <c r="US1" s="593">
        <f>Analysstöd!G406</f>
        <v>0</v>
      </c>
      <c r="UT1" s="593" t="s">
        <v>1122</v>
      </c>
      <c r="UU1" s="593">
        <f>Analysstöd!C414</f>
        <v>0</v>
      </c>
      <c r="UV1" s="593">
        <f>Analysstöd!G414</f>
        <v>0</v>
      </c>
      <c r="UW1" s="593">
        <f>Analysstöd!K414</f>
        <v>0</v>
      </c>
      <c r="UX1" s="593">
        <f>Analysstöd!C416</f>
        <v>0</v>
      </c>
      <c r="UY1" s="593">
        <f>Analysstöd!G416</f>
        <v>0</v>
      </c>
      <c r="UZ1" s="593">
        <f>Analysstöd!K416</f>
        <v>0</v>
      </c>
      <c r="VA1" s="593">
        <f>Analysstöd!C418</f>
        <v>0</v>
      </c>
      <c r="VB1" s="593">
        <f>Analysstöd!G418</f>
        <v>0</v>
      </c>
      <c r="VC1" s="593">
        <f>Analysstöd!K418</f>
        <v>0</v>
      </c>
      <c r="VD1" s="593">
        <f>Analysstöd!C420</f>
        <v>0</v>
      </c>
      <c r="VE1" s="593">
        <f>Analysstöd!C422</f>
        <v>0</v>
      </c>
      <c r="VF1" s="593">
        <f>Analysstöd!G422</f>
        <v>0</v>
      </c>
      <c r="VG1" s="593" t="s">
        <v>1122</v>
      </c>
      <c r="VH1" s="593">
        <f>Analysstöd!$G429</f>
        <v>0</v>
      </c>
      <c r="VI1" s="593">
        <f>Analysstöd!$I429</f>
        <v>0</v>
      </c>
      <c r="VJ1" s="593">
        <f>Analysstöd!$J429</f>
        <v>0</v>
      </c>
      <c r="VK1" s="593">
        <f>Analysstöd!$L429</f>
        <v>0</v>
      </c>
      <c r="VL1" s="593">
        <f>Analysstöd!$N429</f>
        <v>0</v>
      </c>
      <c r="VM1" s="593">
        <f>Analysstöd!$G430</f>
        <v>0</v>
      </c>
      <c r="VN1" s="593">
        <f>Analysstöd!$I430</f>
        <v>0</v>
      </c>
      <c r="VO1" s="593">
        <f>Analysstöd!$J430</f>
        <v>0</v>
      </c>
      <c r="VP1" s="593">
        <f>Analysstöd!$L430</f>
        <v>0</v>
      </c>
      <c r="VQ1" s="593">
        <f>Analysstöd!$N430</f>
        <v>0</v>
      </c>
      <c r="VR1" s="593">
        <f>Analysstöd!$G431</f>
        <v>0</v>
      </c>
      <c r="VS1" s="593">
        <f>Analysstöd!$I431</f>
        <v>0</v>
      </c>
      <c r="VT1" s="593">
        <f>Analysstöd!$J431</f>
        <v>0</v>
      </c>
      <c r="VU1" s="593">
        <f>Analysstöd!$L431</f>
        <v>0</v>
      </c>
      <c r="VV1" s="593">
        <f>Analysstöd!$N431</f>
        <v>0</v>
      </c>
      <c r="VW1" s="593">
        <f>Analysstöd!$G432</f>
        <v>0</v>
      </c>
      <c r="VX1" s="593">
        <f>Analysstöd!$I432</f>
        <v>0</v>
      </c>
      <c r="VY1" s="593">
        <f>Analysstöd!$J432</f>
        <v>0</v>
      </c>
      <c r="VZ1" s="593">
        <f>Analysstöd!$L432</f>
        <v>0</v>
      </c>
      <c r="WA1" s="593">
        <f>Analysstöd!$N432</f>
        <v>0</v>
      </c>
      <c r="WB1" s="593">
        <f>Analysstöd!$G433</f>
        <v>0</v>
      </c>
      <c r="WC1" s="593">
        <f>Analysstöd!$I433</f>
        <v>0</v>
      </c>
      <c r="WD1" s="593">
        <f>Analysstöd!$J433</f>
        <v>0</v>
      </c>
      <c r="WE1" s="593">
        <f>Analysstöd!$L433</f>
        <v>0</v>
      </c>
      <c r="WF1" s="593">
        <f>Analysstöd!$N433</f>
        <v>0</v>
      </c>
      <c r="WG1" s="593">
        <f>Analysstöd!$G434</f>
        <v>0</v>
      </c>
      <c r="WH1" s="593">
        <f>Analysstöd!$I434</f>
        <v>0</v>
      </c>
      <c r="WI1" s="593">
        <f>Analysstöd!$J434</f>
        <v>0</v>
      </c>
      <c r="WJ1" s="593">
        <f>Analysstöd!$L434</f>
        <v>0</v>
      </c>
      <c r="WK1" s="593">
        <f>Analysstöd!$N434</f>
        <v>0</v>
      </c>
      <c r="WL1" s="593" t="s">
        <v>1122</v>
      </c>
      <c r="WM1" s="593">
        <f>Analysstöd!$G441</f>
        <v>0</v>
      </c>
      <c r="WN1" s="593">
        <f>Analysstöd!$I441</f>
        <v>0</v>
      </c>
      <c r="WO1" s="593">
        <f>Analysstöd!$J441</f>
        <v>0</v>
      </c>
      <c r="WP1" s="593">
        <f>Analysstöd!$L441</f>
        <v>0</v>
      </c>
      <c r="WQ1" s="593">
        <f>Analysstöd!$N441</f>
        <v>0</v>
      </c>
      <c r="WR1" s="593">
        <f>Analysstöd!$G442</f>
        <v>0</v>
      </c>
      <c r="WS1" s="593">
        <f>Analysstöd!$I442</f>
        <v>0</v>
      </c>
      <c r="WT1" s="593">
        <f>Analysstöd!$J442</f>
        <v>0</v>
      </c>
      <c r="WU1" s="593">
        <f>Analysstöd!$L442</f>
        <v>0</v>
      </c>
      <c r="WV1" s="593">
        <f>Analysstöd!$N442</f>
        <v>0</v>
      </c>
      <c r="WW1" s="593">
        <f>Analysstöd!$G443</f>
        <v>0</v>
      </c>
      <c r="WX1" s="593">
        <f>Analysstöd!$I443</f>
        <v>0</v>
      </c>
      <c r="WY1" s="593">
        <f>Analysstöd!$J443</f>
        <v>0</v>
      </c>
      <c r="WZ1" s="593">
        <f>Analysstöd!$L443</f>
        <v>0</v>
      </c>
      <c r="XA1" s="593">
        <f>Analysstöd!$N443</f>
        <v>0</v>
      </c>
      <c r="XB1" s="593">
        <f>Analysstöd!$G444</f>
        <v>0</v>
      </c>
      <c r="XC1" s="593">
        <f>Analysstöd!$I444</f>
        <v>0</v>
      </c>
      <c r="XD1" s="593">
        <f>Analysstöd!$J444</f>
        <v>0</v>
      </c>
      <c r="XE1" s="593">
        <f>Analysstöd!$L444</f>
        <v>0</v>
      </c>
      <c r="XF1" s="593">
        <f>Analysstöd!$N444</f>
        <v>0</v>
      </c>
      <c r="XG1" s="593">
        <f>Analysstöd!$G445</f>
        <v>0</v>
      </c>
      <c r="XH1" s="593">
        <f>Analysstöd!$I445</f>
        <v>0</v>
      </c>
      <c r="XI1" s="593">
        <f>Analysstöd!$J445</f>
        <v>0</v>
      </c>
      <c r="XJ1" s="593">
        <f>Analysstöd!$L445</f>
        <v>0</v>
      </c>
      <c r="XK1" s="593">
        <f>Analysstöd!$N445</f>
        <v>0</v>
      </c>
      <c r="XL1" s="593">
        <f>Analysstöd!$G446</f>
        <v>0</v>
      </c>
      <c r="XM1" s="593">
        <f>Analysstöd!$I446</f>
        <v>0</v>
      </c>
      <c r="XN1" s="593">
        <f>Analysstöd!$J446</f>
        <v>0</v>
      </c>
      <c r="XO1" s="593">
        <f>Analysstöd!$L446</f>
        <v>0</v>
      </c>
      <c r="XP1" s="593">
        <f>Analysstöd!$N446</f>
        <v>0</v>
      </c>
      <c r="XQ1" s="593">
        <f>'It-säkkollen'!C20</f>
        <v>0</v>
      </c>
      <c r="XR1" s="593">
        <f>'It-säkkollen'!D20</f>
        <v>0</v>
      </c>
      <c r="XS1" s="593">
        <f>'It-säkkollen'!E20</f>
        <v>0</v>
      </c>
      <c r="XT1" s="593">
        <f>'It-säkkollen'!C22</f>
        <v>0</v>
      </c>
      <c r="XU1" s="593">
        <f>'It-säkkollen'!D22</f>
        <v>0</v>
      </c>
      <c r="XV1" s="593">
        <f>'It-säkkollen'!E22</f>
        <v>0</v>
      </c>
      <c r="XW1" s="593">
        <f>'It-säkkollen'!C24</f>
        <v>0</v>
      </c>
      <c r="XX1" s="593">
        <f>'It-säkkollen'!C26</f>
        <v>0</v>
      </c>
      <c r="XY1" s="593">
        <f>'It-säkkollen'!D26</f>
        <v>0</v>
      </c>
      <c r="XZ1" s="593" t="str">
        <f>'It-säkkollen'!E26</f>
        <v>FRÅGAN ÄR OBESVARAD</v>
      </c>
      <c r="YA1" s="593" t="s">
        <v>1122</v>
      </c>
      <c r="YB1" s="593" t="s">
        <v>1122</v>
      </c>
      <c r="YC1" s="593">
        <f>'It-säkkollen'!C33</f>
        <v>0</v>
      </c>
      <c r="YD1" s="593">
        <f>'It-säkkollen'!D33</f>
        <v>0</v>
      </c>
      <c r="YE1" s="593">
        <f>'It-säkkollen'!E33</f>
        <v>0</v>
      </c>
      <c r="YF1" s="593">
        <f>'It-säkkollen'!C35</f>
        <v>0</v>
      </c>
      <c r="YG1" s="593">
        <f>'It-säkkollen'!D35</f>
        <v>0</v>
      </c>
      <c r="YH1" s="593">
        <f>'It-säkkollen'!E35</f>
        <v>0</v>
      </c>
      <c r="YI1" s="593">
        <f>'It-säkkollen'!C37</f>
        <v>0</v>
      </c>
      <c r="YJ1" s="593">
        <f>'It-säkkollen'!D37</f>
        <v>0</v>
      </c>
      <c r="YK1" s="593" t="str">
        <f>'It-säkkollen'!E37</f>
        <v>FRÅGAN ÄR OBESVARAD</v>
      </c>
      <c r="YL1" s="593" t="s">
        <v>1122</v>
      </c>
      <c r="YM1" s="593" t="s">
        <v>1122</v>
      </c>
      <c r="YN1" s="593">
        <f>'It-säkkollen'!C43</f>
        <v>0</v>
      </c>
      <c r="YO1" s="593">
        <f>'It-säkkollen'!D43</f>
        <v>0</v>
      </c>
      <c r="YP1" s="593">
        <f>'It-säkkollen'!E43</f>
        <v>0</v>
      </c>
      <c r="YQ1" s="593">
        <f>'It-säkkollen'!C45</f>
        <v>0</v>
      </c>
      <c r="YR1" s="593">
        <f>'It-säkkollen'!D45</f>
        <v>0</v>
      </c>
      <c r="YS1" s="593">
        <f>'It-säkkollen'!E45</f>
        <v>0</v>
      </c>
      <c r="YT1" s="593">
        <f>'It-säkkollen'!C47</f>
        <v>0</v>
      </c>
      <c r="YU1" s="593">
        <f>'It-säkkollen'!C49</f>
        <v>0</v>
      </c>
      <c r="YV1" s="593">
        <f>'It-säkkollen'!C51</f>
        <v>0</v>
      </c>
      <c r="YW1" s="593">
        <f>'It-säkkollen'!D51</f>
        <v>0</v>
      </c>
      <c r="YX1" s="593" t="str">
        <f>'It-säkkollen'!E51</f>
        <v>FRÅGAN ÄR OBESVARAD</v>
      </c>
      <c r="YY1" s="593" t="s">
        <v>1122</v>
      </c>
      <c r="YZ1" s="593" t="s">
        <v>1122</v>
      </c>
      <c r="ZA1" s="593">
        <f>'It-säkkollen'!C59</f>
        <v>0</v>
      </c>
      <c r="ZB1" s="593">
        <f>'It-säkkollen'!D59</f>
        <v>0</v>
      </c>
      <c r="ZC1" s="593">
        <f>'It-säkkollen'!E59</f>
        <v>0</v>
      </c>
      <c r="ZD1" s="593">
        <f>'It-säkkollen'!C61</f>
        <v>0</v>
      </c>
      <c r="ZE1" s="593">
        <f>'It-säkkollen'!D61</f>
        <v>0</v>
      </c>
      <c r="ZF1" s="593">
        <f>'It-säkkollen'!E61</f>
        <v>0</v>
      </c>
      <c r="ZG1" s="593">
        <f>'It-säkkollen'!C63</f>
        <v>0</v>
      </c>
      <c r="ZH1" s="593">
        <f>'It-säkkollen'!C65</f>
        <v>0</v>
      </c>
      <c r="ZI1" s="593">
        <f>'It-säkkollen'!C67</f>
        <v>0</v>
      </c>
      <c r="ZJ1" s="593">
        <f>'It-säkkollen'!D67</f>
        <v>0</v>
      </c>
      <c r="ZK1" s="593" t="str">
        <f>'It-säkkollen'!E67</f>
        <v>FRÅGAN ÄR OBESVARAD</v>
      </c>
      <c r="ZL1" s="593" t="s">
        <v>1122</v>
      </c>
      <c r="ZM1" s="593" t="s">
        <v>1122</v>
      </c>
      <c r="ZN1" s="593">
        <f>'It-säkkollen'!C73</f>
        <v>0</v>
      </c>
      <c r="ZO1" s="593">
        <f>'It-säkkollen'!D73</f>
        <v>0</v>
      </c>
      <c r="ZP1" s="593">
        <f>'It-säkkollen'!E73</f>
        <v>0</v>
      </c>
      <c r="ZQ1" s="593">
        <f>'It-säkkollen'!C75</f>
        <v>0</v>
      </c>
      <c r="ZR1" s="593">
        <f>'It-säkkollen'!D75</f>
        <v>0</v>
      </c>
      <c r="ZS1" s="593">
        <f>'It-säkkollen'!E75</f>
        <v>0</v>
      </c>
      <c r="ZT1" s="593">
        <f>'It-säkkollen'!C77</f>
        <v>0</v>
      </c>
      <c r="ZU1" s="593">
        <f>'It-säkkollen'!C79</f>
        <v>0</v>
      </c>
      <c r="ZV1" s="593">
        <f>'It-säkkollen'!C81</f>
        <v>0</v>
      </c>
      <c r="ZW1" s="593">
        <f>'It-säkkollen'!D81</f>
        <v>0</v>
      </c>
      <c r="ZX1" s="593" t="str">
        <f>'It-säkkollen'!E81</f>
        <v>FRÅGAN ÄR OBESVARAD</v>
      </c>
      <c r="ZY1" s="593" t="s">
        <v>1122</v>
      </c>
      <c r="ZZ1" s="593" t="s">
        <v>1122</v>
      </c>
      <c r="AAA1" s="593">
        <f>'It-säkkollen'!C87</f>
        <v>0</v>
      </c>
      <c r="AAB1" s="593">
        <f>'It-säkkollen'!D87</f>
        <v>0</v>
      </c>
      <c r="AAC1" s="593">
        <f>'It-säkkollen'!E87</f>
        <v>0</v>
      </c>
      <c r="AAD1" s="593">
        <f>'It-säkkollen'!C89</f>
        <v>0</v>
      </c>
      <c r="AAE1" s="593">
        <f>'It-säkkollen'!D89</f>
        <v>0</v>
      </c>
      <c r="AAF1" s="593">
        <f>'It-säkkollen'!E89</f>
        <v>0</v>
      </c>
      <c r="AAG1" s="593">
        <f>'It-säkkollen'!C91</f>
        <v>0</v>
      </c>
      <c r="AAH1" s="593">
        <f>'It-säkkollen'!C93</f>
        <v>0</v>
      </c>
      <c r="AAI1" s="593">
        <f>'It-säkkollen'!C95</f>
        <v>0</v>
      </c>
      <c r="AAJ1" s="593">
        <f>'It-säkkollen'!D95</f>
        <v>0</v>
      </c>
      <c r="AAK1" s="593" t="str">
        <f>'It-säkkollen'!E95</f>
        <v>FRÅGAN ÄR OBESVARAD</v>
      </c>
      <c r="AAL1" s="593" t="s">
        <v>1122</v>
      </c>
      <c r="AAM1" s="593" t="s">
        <v>1122</v>
      </c>
      <c r="AAN1" s="593">
        <f>'It-säkkollen'!C101</f>
        <v>0</v>
      </c>
      <c r="AAO1" s="593">
        <f>'It-säkkollen'!D101</f>
        <v>0</v>
      </c>
      <c r="AAP1" s="593">
        <f>'It-säkkollen'!E101</f>
        <v>0</v>
      </c>
      <c r="AAQ1" s="593">
        <f>'It-säkkollen'!C103</f>
        <v>0</v>
      </c>
      <c r="AAR1" s="593">
        <f>'It-säkkollen'!D103</f>
        <v>0</v>
      </c>
      <c r="AAS1" s="593">
        <f>'It-säkkollen'!E103</f>
        <v>0</v>
      </c>
      <c r="AAT1" s="593">
        <f>'It-säkkollen'!C105</f>
        <v>0</v>
      </c>
      <c r="AAU1" s="593">
        <f>'It-säkkollen'!C107</f>
        <v>0</v>
      </c>
      <c r="AAV1" s="593">
        <f>'It-säkkollen'!C109</f>
        <v>0</v>
      </c>
      <c r="AAW1" s="593">
        <f>'It-säkkollen'!D109</f>
        <v>0</v>
      </c>
      <c r="AAX1" s="593" t="str">
        <f>'It-säkkollen'!E109</f>
        <v>FRÅGAN ÄR OBESVARAD</v>
      </c>
      <c r="AAY1" s="593" t="s">
        <v>1122</v>
      </c>
      <c r="AAZ1" s="593" t="s">
        <v>1122</v>
      </c>
      <c r="ABA1" s="593">
        <f>'It-säkkollen'!C115</f>
        <v>0</v>
      </c>
      <c r="ABB1" s="593">
        <f>'It-säkkollen'!D115</f>
        <v>0</v>
      </c>
      <c r="ABC1" s="593">
        <f>'It-säkkollen'!E115</f>
        <v>0</v>
      </c>
      <c r="ABD1" s="593">
        <f>'It-säkkollen'!C117</f>
        <v>0</v>
      </c>
      <c r="ABE1" s="593">
        <f>'It-säkkollen'!D117</f>
        <v>0</v>
      </c>
      <c r="ABF1" s="593">
        <f>'It-säkkollen'!E117</f>
        <v>0</v>
      </c>
      <c r="ABG1" s="593">
        <f>'It-säkkollen'!C119</f>
        <v>0</v>
      </c>
      <c r="ABH1" s="593">
        <f>'It-säkkollen'!C121</f>
        <v>0</v>
      </c>
      <c r="ABI1" s="593">
        <f>'It-säkkollen'!C123</f>
        <v>0</v>
      </c>
      <c r="ABJ1" s="593">
        <f>'It-säkkollen'!D123</f>
        <v>0</v>
      </c>
      <c r="ABK1" s="593" t="str">
        <f>'It-säkkollen'!E123</f>
        <v>FRÅGAN ÄR OBESVARAD</v>
      </c>
      <c r="ABL1" s="593" t="s">
        <v>1122</v>
      </c>
      <c r="ABM1" s="593" t="s">
        <v>1122</v>
      </c>
      <c r="ABN1" s="593">
        <f>'It-säkkollen'!C129</f>
        <v>0</v>
      </c>
      <c r="ABO1" s="593">
        <f>'It-säkkollen'!D129</f>
        <v>0</v>
      </c>
      <c r="ABP1" s="593">
        <f>'It-säkkollen'!E129</f>
        <v>0</v>
      </c>
      <c r="ABQ1" s="593">
        <f>'It-säkkollen'!C131</f>
        <v>0</v>
      </c>
      <c r="ABR1" s="593">
        <f>'It-säkkollen'!D131</f>
        <v>0</v>
      </c>
      <c r="ABS1" s="593">
        <f>'It-säkkollen'!E131</f>
        <v>0</v>
      </c>
      <c r="ABT1" s="593">
        <f>'It-säkkollen'!C133</f>
        <v>0</v>
      </c>
      <c r="ABU1" s="593">
        <f>'It-säkkollen'!C135</f>
        <v>0</v>
      </c>
      <c r="ABV1" s="593">
        <f>'It-säkkollen'!C137</f>
        <v>0</v>
      </c>
      <c r="ABW1" s="593">
        <f>'It-säkkollen'!D137</f>
        <v>0</v>
      </c>
      <c r="ABX1" s="593" t="str">
        <f>'It-säkkollen'!E137</f>
        <v>FRÅGAN ÄR OBESVARAD</v>
      </c>
      <c r="ABY1" s="593" t="s">
        <v>1122</v>
      </c>
      <c r="ABZ1" s="593" t="s">
        <v>1122</v>
      </c>
      <c r="ACA1" s="593">
        <f>'It-säkkollen'!C143</f>
        <v>0</v>
      </c>
      <c r="ACB1" s="593">
        <f>'It-säkkollen'!D143</f>
        <v>0</v>
      </c>
      <c r="ACC1" s="593">
        <f>'It-säkkollen'!E143</f>
        <v>0</v>
      </c>
      <c r="ACD1" s="593">
        <f>'It-säkkollen'!C145</f>
        <v>0</v>
      </c>
      <c r="ACE1" s="593">
        <f>'It-säkkollen'!D145</f>
        <v>0</v>
      </c>
      <c r="ACF1" s="593">
        <f>'It-säkkollen'!E145</f>
        <v>0</v>
      </c>
      <c r="ACG1" s="593">
        <f>'It-säkkollen'!C147</f>
        <v>0</v>
      </c>
      <c r="ACH1" s="593">
        <f>'It-säkkollen'!C149</f>
        <v>0</v>
      </c>
      <c r="ACI1" s="593">
        <f>'It-säkkollen'!C151</f>
        <v>0</v>
      </c>
      <c r="ACJ1" s="593">
        <f>'It-säkkollen'!D151</f>
        <v>0</v>
      </c>
      <c r="ACK1" s="593" t="str">
        <f>'It-säkkollen'!E151</f>
        <v>FRÅGAN ÄR OBESVARAD</v>
      </c>
      <c r="ACL1" s="593" t="s">
        <v>1122</v>
      </c>
      <c r="ACM1" s="593" t="s">
        <v>1122</v>
      </c>
      <c r="ACN1" s="593">
        <f>'It-säkkollen'!C158</f>
        <v>0</v>
      </c>
      <c r="ACO1" s="593">
        <f>'It-säkkollen'!D158</f>
        <v>0</v>
      </c>
      <c r="ACP1" s="593">
        <f>'It-säkkollen'!E158</f>
        <v>0</v>
      </c>
      <c r="ACQ1" s="593">
        <f>'It-säkkollen'!C160</f>
        <v>0</v>
      </c>
      <c r="ACR1" s="593">
        <f>'It-säkkollen'!D160</f>
        <v>0</v>
      </c>
      <c r="ACS1" s="593">
        <f>'It-säkkollen'!E160</f>
        <v>0</v>
      </c>
      <c r="ACT1" s="593">
        <f>'It-säkkollen'!C162</f>
        <v>0</v>
      </c>
      <c r="ACU1" s="593">
        <f>'It-säkkollen'!C164</f>
        <v>0</v>
      </c>
      <c r="ACV1" s="593">
        <f>'It-säkkollen'!C166</f>
        <v>0</v>
      </c>
      <c r="ACW1" s="593">
        <f>'It-säkkollen'!D166</f>
        <v>0</v>
      </c>
      <c r="ACX1" s="593" t="str">
        <f>'It-säkkollen'!E166</f>
        <v>FRÅGAN ÄR OBESVARAD</v>
      </c>
      <c r="ACY1" s="593" t="s">
        <v>1122</v>
      </c>
      <c r="ACZ1" s="593" t="s">
        <v>1122</v>
      </c>
      <c r="ADA1" s="593">
        <f>'It-säkkollen'!C172</f>
        <v>0</v>
      </c>
      <c r="ADB1" s="593">
        <f>'It-säkkollen'!D172</f>
        <v>0</v>
      </c>
      <c r="ADC1" s="593">
        <f>'It-säkkollen'!E172</f>
        <v>0</v>
      </c>
      <c r="ADD1" s="593">
        <f>'It-säkkollen'!C174</f>
        <v>0</v>
      </c>
      <c r="ADE1" s="593">
        <f>'It-säkkollen'!D174</f>
        <v>0</v>
      </c>
      <c r="ADF1" s="593">
        <f>'It-säkkollen'!E174</f>
        <v>0</v>
      </c>
      <c r="ADG1" s="593">
        <f>'It-säkkollen'!C176</f>
        <v>0</v>
      </c>
      <c r="ADH1" s="593">
        <f>'It-säkkollen'!C178</f>
        <v>0</v>
      </c>
      <c r="ADI1" s="593">
        <f>'It-säkkollen'!C180</f>
        <v>0</v>
      </c>
      <c r="ADJ1" s="593">
        <f>'It-säkkollen'!D180</f>
        <v>0</v>
      </c>
      <c r="ADK1" s="593" t="str">
        <f>'It-säkkollen'!E180</f>
        <v>FRÅGAN ÄR OBESVARAD</v>
      </c>
      <c r="ADL1" s="593" t="s">
        <v>1122</v>
      </c>
      <c r="ADM1" s="593" t="s">
        <v>1122</v>
      </c>
      <c r="ADN1" s="593">
        <f>'It-säkkollen'!C186</f>
        <v>0</v>
      </c>
      <c r="ADO1" s="593">
        <f>'It-säkkollen'!D186</f>
        <v>0</v>
      </c>
      <c r="ADP1" s="593">
        <f>'It-säkkollen'!E186</f>
        <v>0</v>
      </c>
      <c r="ADQ1" s="593">
        <f>'It-säkkollen'!C188</f>
        <v>0</v>
      </c>
      <c r="ADR1" s="593">
        <f>'It-säkkollen'!D188</f>
        <v>0</v>
      </c>
      <c r="ADS1" s="593">
        <f>'It-säkkollen'!E188</f>
        <v>0</v>
      </c>
      <c r="ADT1" s="593">
        <f>'It-säkkollen'!C190</f>
        <v>0</v>
      </c>
      <c r="ADU1" s="593">
        <f>'It-säkkollen'!C192</f>
        <v>0</v>
      </c>
      <c r="ADV1" s="593">
        <f>'It-säkkollen'!C194</f>
        <v>0</v>
      </c>
      <c r="ADW1" s="593">
        <f>'It-säkkollen'!D194</f>
        <v>0</v>
      </c>
      <c r="ADX1" s="593" t="str">
        <f>'It-säkkollen'!E194</f>
        <v>FRÅGAN ÄR OBESVARAD</v>
      </c>
      <c r="ADY1" s="593" t="s">
        <v>1122</v>
      </c>
      <c r="ADZ1" s="593" t="s">
        <v>1122</v>
      </c>
      <c r="AEA1" s="593">
        <f>'It-säkkollen'!C200</f>
        <v>0</v>
      </c>
      <c r="AEB1" s="593">
        <f>'It-säkkollen'!D200</f>
        <v>0</v>
      </c>
      <c r="AEC1" s="593">
        <f>'It-säkkollen'!E200</f>
        <v>0</v>
      </c>
      <c r="AED1" s="593">
        <f>'It-säkkollen'!C202</f>
        <v>0</v>
      </c>
      <c r="AEE1" s="593">
        <f>'It-säkkollen'!D202</f>
        <v>0</v>
      </c>
      <c r="AEF1" s="593">
        <f>'It-säkkollen'!E202</f>
        <v>0</v>
      </c>
      <c r="AEG1" s="593">
        <f>'It-säkkollen'!C204</f>
        <v>0</v>
      </c>
      <c r="AEH1" s="593">
        <f>'It-säkkollen'!C206</f>
        <v>0</v>
      </c>
      <c r="AEI1" s="593">
        <f>'It-säkkollen'!C208</f>
        <v>0</v>
      </c>
      <c r="AEJ1" s="593">
        <f>'It-säkkollen'!D208</f>
        <v>0</v>
      </c>
      <c r="AEK1" s="593" t="str">
        <f>'It-säkkollen'!E208</f>
        <v>FRÅGAN ÄR OBESVARAD</v>
      </c>
      <c r="AEL1" s="593" t="s">
        <v>1122</v>
      </c>
      <c r="AEM1" s="593" t="s">
        <v>1122</v>
      </c>
      <c r="AEN1" s="593">
        <f>'It-säkkollen'!C214</f>
        <v>0</v>
      </c>
      <c r="AEO1" s="593">
        <f>'It-säkkollen'!D214</f>
        <v>0</v>
      </c>
      <c r="AEP1" s="593">
        <f>'It-säkkollen'!E214</f>
        <v>0</v>
      </c>
      <c r="AEQ1" s="593">
        <f>'It-säkkollen'!C216</f>
        <v>0</v>
      </c>
      <c r="AER1" s="593">
        <f>'It-säkkollen'!D216</f>
        <v>0</v>
      </c>
      <c r="AES1" s="593">
        <f>'It-säkkollen'!E216</f>
        <v>0</v>
      </c>
      <c r="AET1" s="593">
        <f>'It-säkkollen'!C218</f>
        <v>0</v>
      </c>
      <c r="AEU1" s="593">
        <f>'It-säkkollen'!C220</f>
        <v>0</v>
      </c>
      <c r="AEV1" s="593">
        <f>'It-säkkollen'!C222</f>
        <v>0</v>
      </c>
      <c r="AEW1" s="593">
        <f>'It-säkkollen'!D222</f>
        <v>0</v>
      </c>
      <c r="AEX1" s="593" t="str">
        <f>'It-säkkollen'!E222</f>
        <v>FRÅGAN ÄR OBESVARAD</v>
      </c>
      <c r="AEY1" s="593" t="s">
        <v>1122</v>
      </c>
      <c r="AEZ1" s="593" t="s">
        <v>1122</v>
      </c>
      <c r="AFA1" s="593">
        <f>'It-säkkollen'!C228</f>
        <v>0</v>
      </c>
      <c r="AFB1" s="593">
        <f>'It-säkkollen'!D228</f>
        <v>0</v>
      </c>
      <c r="AFC1" s="593">
        <f>'It-säkkollen'!E228</f>
        <v>0</v>
      </c>
      <c r="AFD1" s="593">
        <f>'It-säkkollen'!C230</f>
        <v>0</v>
      </c>
      <c r="AFE1" s="593">
        <f>'It-säkkollen'!D230</f>
        <v>0</v>
      </c>
      <c r="AFF1" s="593">
        <f>'It-säkkollen'!E230</f>
        <v>0</v>
      </c>
      <c r="AFG1" s="593">
        <f>'It-säkkollen'!C232</f>
        <v>0</v>
      </c>
      <c r="AFH1" s="593">
        <f>'It-säkkollen'!C234</f>
        <v>0</v>
      </c>
      <c r="AFI1" s="593">
        <f>'It-säkkollen'!C236</f>
        <v>0</v>
      </c>
      <c r="AFJ1" s="593">
        <f>'It-säkkollen'!D236</f>
        <v>0</v>
      </c>
      <c r="AFK1" s="593" t="str">
        <f>'It-säkkollen'!E236</f>
        <v>FRÅGAN ÄR OBESVARAD</v>
      </c>
      <c r="AFL1" s="593" t="s">
        <v>1122</v>
      </c>
      <c r="AFM1" s="593" t="s">
        <v>1122</v>
      </c>
      <c r="AFN1" s="593">
        <f>'It-säkkollen'!C242</f>
        <v>0</v>
      </c>
      <c r="AFO1" s="593">
        <f>'It-säkkollen'!D242</f>
        <v>0</v>
      </c>
      <c r="AFP1" s="593">
        <f>'It-säkkollen'!E242</f>
        <v>0</v>
      </c>
      <c r="AFQ1" s="593">
        <f>'It-säkkollen'!C244</f>
        <v>0</v>
      </c>
      <c r="AFR1" s="593">
        <f>'It-säkkollen'!D244</f>
        <v>0</v>
      </c>
      <c r="AFS1" s="593">
        <f>'It-säkkollen'!E244</f>
        <v>0</v>
      </c>
      <c r="AFT1" s="593">
        <f>'It-säkkollen'!C246</f>
        <v>0</v>
      </c>
      <c r="AFU1" s="593">
        <f>'It-säkkollen'!C248</f>
        <v>0</v>
      </c>
      <c r="AFV1" s="593">
        <f>'It-säkkollen'!C250</f>
        <v>0</v>
      </c>
      <c r="AFW1" s="593">
        <f>'It-säkkollen'!D250</f>
        <v>0</v>
      </c>
      <c r="AFX1" s="593" t="str">
        <f>'It-säkkollen'!E250</f>
        <v>FRÅGAN ÄR OBESVARAD</v>
      </c>
      <c r="AFY1" s="593" t="s">
        <v>1122</v>
      </c>
      <c r="AFZ1" s="593" t="s">
        <v>1122</v>
      </c>
      <c r="AGA1" s="593">
        <f>'It-säkkollen'!C257</f>
        <v>0</v>
      </c>
      <c r="AGB1" s="593">
        <f>'It-säkkollen'!D257</f>
        <v>0</v>
      </c>
      <c r="AGC1" s="593">
        <f>'It-säkkollen'!E257</f>
        <v>0</v>
      </c>
      <c r="AGD1" s="593">
        <f>'It-säkkollen'!C259</f>
        <v>0</v>
      </c>
      <c r="AGE1" s="593">
        <f>'It-säkkollen'!D259</f>
        <v>0</v>
      </c>
      <c r="AGF1" s="593">
        <f>'It-säkkollen'!E259</f>
        <v>0</v>
      </c>
      <c r="AGG1" s="593">
        <f>'It-säkkollen'!C261</f>
        <v>0</v>
      </c>
      <c r="AGH1" s="593">
        <f>'It-säkkollen'!C263</f>
        <v>0</v>
      </c>
      <c r="AGI1" s="593">
        <f>'It-säkkollen'!C265</f>
        <v>0</v>
      </c>
      <c r="AGJ1" s="593">
        <f>'It-säkkollen'!D265</f>
        <v>0</v>
      </c>
      <c r="AGK1" s="593" t="str">
        <f>'It-säkkollen'!E265</f>
        <v>FRÅGAN ÄR OBESVARAD</v>
      </c>
      <c r="AGL1" s="593" t="s">
        <v>1122</v>
      </c>
      <c r="AGM1" s="593" t="s">
        <v>1122</v>
      </c>
      <c r="AGN1" s="593">
        <f>'It-säkkollen'!C271</f>
        <v>0</v>
      </c>
      <c r="AGO1" s="593">
        <f>'It-säkkollen'!D271</f>
        <v>0</v>
      </c>
      <c r="AGP1" s="593">
        <f>'It-säkkollen'!E271</f>
        <v>0</v>
      </c>
      <c r="AGQ1" s="593">
        <f>'It-säkkollen'!C273</f>
        <v>0</v>
      </c>
      <c r="AGR1" s="593">
        <f>'It-säkkollen'!D273</f>
        <v>0</v>
      </c>
      <c r="AGS1" s="593">
        <f>'It-säkkollen'!E273</f>
        <v>0</v>
      </c>
      <c r="AGT1" s="593">
        <f>'It-säkkollen'!C275</f>
        <v>0</v>
      </c>
      <c r="AGU1" s="593">
        <f>'It-säkkollen'!C277</f>
        <v>0</v>
      </c>
      <c r="AGV1" s="593">
        <f>'It-säkkollen'!D277</f>
        <v>0</v>
      </c>
      <c r="AGW1" s="593" t="str">
        <f>'It-säkkollen'!E277</f>
        <v>FRÅGAN ÄR OBESVARAD</v>
      </c>
      <c r="AGX1" s="593" t="s">
        <v>1122</v>
      </c>
      <c r="AGY1" s="593" t="s">
        <v>1122</v>
      </c>
      <c r="AGZ1" s="593">
        <f>'It-säkkollen'!C288</f>
        <v>0</v>
      </c>
      <c r="AHA1" s="593">
        <f>'It-säkkollen'!D288</f>
        <v>0</v>
      </c>
      <c r="AHB1" s="593">
        <f>'It-säkkollen'!E288</f>
        <v>0</v>
      </c>
      <c r="AHC1" s="593">
        <f>'It-säkkollen'!C290</f>
        <v>0</v>
      </c>
      <c r="AHD1" s="593">
        <f>'It-säkkollen'!D290</f>
        <v>0</v>
      </c>
      <c r="AHE1" s="593">
        <f>'It-säkkollen'!E290</f>
        <v>0</v>
      </c>
      <c r="AHF1" s="593">
        <f>'It-säkkollen'!C292</f>
        <v>0</v>
      </c>
      <c r="AHG1" s="593">
        <f>'It-säkkollen'!D292</f>
        <v>0</v>
      </c>
      <c r="AHH1" s="593" t="str">
        <f ca="1">'It-säkkollen'!E292</f>
        <v>FULLSTÄNDIGT SVAR SAKNAS PÅ FRÅGA 3</v>
      </c>
      <c r="AHI1" s="593" t="s">
        <v>1122</v>
      </c>
      <c r="AHJ1" s="593" t="s">
        <v>1122</v>
      </c>
      <c r="AHK1" s="593">
        <f>'It-säkkollen'!C299</f>
        <v>0</v>
      </c>
      <c r="AHL1" s="593">
        <f>'It-säkkollen'!D299</f>
        <v>0</v>
      </c>
      <c r="AHM1" s="593">
        <f>'It-säkkollen'!E299</f>
        <v>0</v>
      </c>
      <c r="AHN1" s="593">
        <f>'It-säkkollen'!C301</f>
        <v>0</v>
      </c>
      <c r="AHO1" s="593">
        <f>'It-säkkollen'!D301</f>
        <v>0</v>
      </c>
      <c r="AHP1" s="593">
        <f>'It-säkkollen'!E301</f>
        <v>0</v>
      </c>
      <c r="AHQ1" s="593">
        <f>'It-säkkollen'!C303</f>
        <v>0</v>
      </c>
      <c r="AHR1" s="593">
        <f>'It-säkkollen'!D303</f>
        <v>0</v>
      </c>
      <c r="AHS1" s="593" t="str">
        <f ca="1">'It-säkkollen'!E303</f>
        <v>FULLSTÄNDIGT SVAR SAKNAS PÅ FRÅGA 4</v>
      </c>
      <c r="AHT1" s="593" t="s">
        <v>1122</v>
      </c>
      <c r="AHU1" s="593" t="s">
        <v>1122</v>
      </c>
      <c r="AHV1" s="593">
        <f>'It-säkkollen'!C309</f>
        <v>0</v>
      </c>
      <c r="AHW1" s="593">
        <f>'It-säkkollen'!D309</f>
        <v>0</v>
      </c>
      <c r="AHX1" s="593">
        <f>'It-säkkollen'!E309</f>
        <v>0</v>
      </c>
      <c r="AHY1" s="593">
        <f>'It-säkkollen'!C311</f>
        <v>0</v>
      </c>
      <c r="AHZ1" s="593">
        <f>'It-säkkollen'!D311</f>
        <v>0</v>
      </c>
      <c r="AIA1" s="593">
        <f>'It-säkkollen'!E311</f>
        <v>0</v>
      </c>
      <c r="AIB1" s="593">
        <f>'It-säkkollen'!C313</f>
        <v>0</v>
      </c>
      <c r="AIC1" s="593">
        <f>'It-säkkollen'!D313</f>
        <v>0</v>
      </c>
      <c r="AID1" s="593" t="str">
        <f ca="1">'It-säkkollen'!E313</f>
        <v>FULLSTÄNDIGT SVAR SAKNAS PÅ FRÅGA 5</v>
      </c>
      <c r="AIE1" s="593" t="s">
        <v>1122</v>
      </c>
      <c r="AIF1" s="593" t="s">
        <v>1122</v>
      </c>
      <c r="AIG1" s="593">
        <f>'It-säkkollen'!C319</f>
        <v>0</v>
      </c>
      <c r="AIH1" s="593">
        <f>'It-säkkollen'!D319</f>
        <v>0</v>
      </c>
      <c r="AII1" s="593">
        <f>'It-säkkollen'!E319</f>
        <v>0</v>
      </c>
      <c r="AIJ1" s="593">
        <f>'It-säkkollen'!C321</f>
        <v>0</v>
      </c>
      <c r="AIK1" s="593">
        <f>'It-säkkollen'!D321</f>
        <v>0</v>
      </c>
      <c r="AIL1" s="593">
        <f>'It-säkkollen'!E321</f>
        <v>0</v>
      </c>
      <c r="AIM1" s="593">
        <f>'It-säkkollen'!C323</f>
        <v>0</v>
      </c>
      <c r="AIN1" s="593">
        <f>'It-säkkollen'!D323</f>
        <v>0</v>
      </c>
      <c r="AIO1" s="593" t="str">
        <f ca="1">'It-säkkollen'!E323</f>
        <v>FULLSTÄNDIGT SVAR SAKNAS PÅ FRÅGA 5</v>
      </c>
      <c r="AIP1" s="593" t="s">
        <v>1122</v>
      </c>
      <c r="AIQ1" s="593" t="s">
        <v>1122</v>
      </c>
      <c r="AIR1" s="593">
        <f>'It-säkkollen'!C329</f>
        <v>0</v>
      </c>
      <c r="AIS1" s="593">
        <f>'It-säkkollen'!D329</f>
        <v>0</v>
      </c>
      <c r="AIT1" s="593">
        <f>'It-säkkollen'!E329</f>
        <v>0</v>
      </c>
      <c r="AIU1" s="593">
        <f>'It-säkkollen'!C331</f>
        <v>0</v>
      </c>
      <c r="AIV1" s="593">
        <f>'It-säkkollen'!D331</f>
        <v>0</v>
      </c>
      <c r="AIW1" s="593">
        <f>'It-säkkollen'!E331</f>
        <v>0</v>
      </c>
      <c r="AIX1" s="593">
        <f>'It-säkkollen'!C333</f>
        <v>0</v>
      </c>
      <c r="AIY1" s="593">
        <f>'It-säkkollen'!D333</f>
        <v>0</v>
      </c>
      <c r="AIZ1" s="593" t="str">
        <f ca="1">'It-säkkollen'!E333</f>
        <v>FULLSTÄNDIGT SVAR SAKNAS PÅ FRÅGA 6</v>
      </c>
      <c r="AJA1" s="593" t="s">
        <v>1122</v>
      </c>
      <c r="AJB1" s="593" t="s">
        <v>1122</v>
      </c>
      <c r="AJC1" s="593">
        <f>'It-säkkollen'!C339</f>
        <v>0</v>
      </c>
      <c r="AJD1" s="593">
        <f>'It-säkkollen'!D339</f>
        <v>0</v>
      </c>
      <c r="AJE1" s="593">
        <f>'It-säkkollen'!E339</f>
        <v>0</v>
      </c>
      <c r="AJF1" s="593">
        <f>'It-säkkollen'!C341</f>
        <v>0</v>
      </c>
      <c r="AJG1" s="593">
        <f>'It-säkkollen'!D341</f>
        <v>0</v>
      </c>
      <c r="AJH1" s="593">
        <f>'It-säkkollen'!E341</f>
        <v>0</v>
      </c>
      <c r="AJI1" s="593">
        <f>'It-säkkollen'!C343</f>
        <v>0</v>
      </c>
      <c r="AJJ1" s="593">
        <f>'It-säkkollen'!D343</f>
        <v>0</v>
      </c>
      <c r="AJK1" s="593" t="str">
        <f ca="1">'It-säkkollen'!E343</f>
        <v>FULLSTÄNDIGT SVAR SAKNAS PÅ FRÅGA 7</v>
      </c>
      <c r="AJL1" s="593" t="s">
        <v>1122</v>
      </c>
      <c r="AJM1" s="593" t="s">
        <v>1122</v>
      </c>
      <c r="AJN1" s="593">
        <f>'It-säkkollen'!C350</f>
        <v>0</v>
      </c>
      <c r="AJO1" s="593">
        <f>'It-säkkollen'!D350</f>
        <v>0</v>
      </c>
      <c r="AJP1" s="593">
        <f>'It-säkkollen'!E350</f>
        <v>0</v>
      </c>
      <c r="AJQ1" s="593">
        <f>'It-säkkollen'!C352</f>
        <v>0</v>
      </c>
      <c r="AJR1" s="593">
        <f>'It-säkkollen'!D352</f>
        <v>0</v>
      </c>
      <c r="AJS1" s="593">
        <f>'It-säkkollen'!E352</f>
        <v>0</v>
      </c>
      <c r="AJT1" s="593">
        <f>'It-säkkollen'!C354</f>
        <v>0</v>
      </c>
      <c r="AJU1" s="593">
        <f>'It-säkkollen'!D354</f>
        <v>0</v>
      </c>
      <c r="AJV1" s="593" t="str">
        <f ca="1">'It-säkkollen'!E354</f>
        <v>FULLSTÄNDIGT SVAR SAKNAS PÅ FRÅGA 8</v>
      </c>
      <c r="AJW1" s="593" t="s">
        <v>1122</v>
      </c>
      <c r="AJX1" s="593" t="s">
        <v>1122</v>
      </c>
      <c r="AJY1" s="593">
        <f>'It-säkkollen'!C360</f>
        <v>0</v>
      </c>
      <c r="AJZ1" s="593">
        <f>'It-säkkollen'!D360</f>
        <v>0</v>
      </c>
      <c r="AKA1" s="593">
        <f>'It-säkkollen'!E360</f>
        <v>0</v>
      </c>
      <c r="AKB1" s="593">
        <f>'It-säkkollen'!C362</f>
        <v>0</v>
      </c>
      <c r="AKC1" s="593">
        <f>'It-säkkollen'!D362</f>
        <v>0</v>
      </c>
      <c r="AKD1" s="593">
        <f>'It-säkkollen'!E362</f>
        <v>0</v>
      </c>
      <c r="AKE1" s="593">
        <f>'It-säkkollen'!C364</f>
        <v>0</v>
      </c>
      <c r="AKF1" s="593">
        <f>'It-säkkollen'!D364</f>
        <v>0</v>
      </c>
      <c r="AKG1" s="593" t="str">
        <f ca="1">'It-säkkollen'!E364</f>
        <v>FULLSTÄNDIGT SVAR SAKNAS PÅ FRÅGA 9</v>
      </c>
      <c r="AKH1" s="593" t="s">
        <v>1122</v>
      </c>
      <c r="AKI1" s="593" t="s">
        <v>1122</v>
      </c>
      <c r="AKJ1" s="593">
        <f>'It-säkkollen'!C370</f>
        <v>0</v>
      </c>
      <c r="AKK1" s="593">
        <f>'It-säkkollen'!D370</f>
        <v>0</v>
      </c>
      <c r="AKL1" s="593">
        <f>'It-säkkollen'!E370</f>
        <v>0</v>
      </c>
      <c r="AKM1" s="593">
        <f>'It-säkkollen'!C372</f>
        <v>0</v>
      </c>
      <c r="AKN1" s="593">
        <f>'It-säkkollen'!D372</f>
        <v>0</v>
      </c>
      <c r="AKO1" s="593">
        <f>'It-säkkollen'!E372</f>
        <v>0</v>
      </c>
      <c r="AKP1" s="593">
        <f>'It-säkkollen'!C374</f>
        <v>0</v>
      </c>
      <c r="AKQ1" s="593">
        <f>'It-säkkollen'!D374</f>
        <v>0</v>
      </c>
      <c r="AKR1" s="593" t="str">
        <f ca="1">'It-säkkollen'!E374</f>
        <v>FULLSTÄNDIGT SVAR SAKNAS PÅ FRÅGA 10</v>
      </c>
      <c r="AKS1" s="593" t="s">
        <v>1122</v>
      </c>
      <c r="AKT1" s="593" t="s">
        <v>1122</v>
      </c>
      <c r="AKU1" s="593">
        <f>'It-säkkollen'!C381</f>
        <v>0</v>
      </c>
      <c r="AKV1" s="593">
        <f>'It-säkkollen'!D381</f>
        <v>0</v>
      </c>
      <c r="AKW1" s="593">
        <f>'It-säkkollen'!E381</f>
        <v>0</v>
      </c>
      <c r="AKX1" s="593">
        <f>'It-säkkollen'!C383</f>
        <v>0</v>
      </c>
      <c r="AKY1" s="593">
        <f>'It-säkkollen'!D383</f>
        <v>0</v>
      </c>
      <c r="AKZ1" s="593">
        <f>'It-säkkollen'!E383</f>
        <v>0</v>
      </c>
      <c r="ALA1" s="593">
        <f>'It-säkkollen'!C385</f>
        <v>0</v>
      </c>
      <c r="ALB1" s="593">
        <f>'It-säkkollen'!D385</f>
        <v>0</v>
      </c>
      <c r="ALC1" s="593" t="str">
        <f ca="1">'It-säkkollen'!E385</f>
        <v>FULLSTÄNDIGT SVAR SAKNAS PÅ FRÅGA 11</v>
      </c>
      <c r="ALD1" s="593" t="s">
        <v>1122</v>
      </c>
      <c r="ALE1" s="593" t="s">
        <v>1122</v>
      </c>
      <c r="ALF1" s="593">
        <f>'It-säkkollen'!C391</f>
        <v>0</v>
      </c>
      <c r="ALG1" s="593">
        <f>'It-säkkollen'!D391</f>
        <v>0</v>
      </c>
      <c r="ALH1" s="593">
        <f>'It-säkkollen'!E391</f>
        <v>0</v>
      </c>
      <c r="ALI1" s="593">
        <f>'It-säkkollen'!C393</f>
        <v>0</v>
      </c>
      <c r="ALJ1" s="593">
        <f>'It-säkkollen'!D393</f>
        <v>0</v>
      </c>
      <c r="ALK1" s="593">
        <f>'It-säkkollen'!E393</f>
        <v>0</v>
      </c>
      <c r="ALL1" s="593">
        <f>'It-säkkollen'!C395</f>
        <v>0</v>
      </c>
      <c r="ALM1" s="593">
        <f>'It-säkkollen'!D395</f>
        <v>0</v>
      </c>
      <c r="ALN1" s="593" t="str">
        <f ca="1">'It-säkkollen'!E395</f>
        <v>FULLSTÄNDIGT SVAR SAKNAS PÅ FRÅGA 12</v>
      </c>
      <c r="ALO1" s="593" t="s">
        <v>1122</v>
      </c>
      <c r="ALP1" s="593" t="s">
        <v>1122</v>
      </c>
      <c r="ALQ1" s="593">
        <f>'It-säkkollen'!C401</f>
        <v>0</v>
      </c>
      <c r="ALR1" s="593">
        <f>'It-säkkollen'!D401</f>
        <v>0</v>
      </c>
      <c r="ALS1" s="593">
        <f>'It-säkkollen'!E401</f>
        <v>0</v>
      </c>
      <c r="ALT1" s="593">
        <f>'It-säkkollen'!C403</f>
        <v>0</v>
      </c>
      <c r="ALU1" s="593">
        <f>'It-säkkollen'!D403</f>
        <v>0</v>
      </c>
      <c r="ALV1" s="593">
        <f>'It-säkkollen'!E403</f>
        <v>0</v>
      </c>
      <c r="ALW1" s="593">
        <f>'It-säkkollen'!C405</f>
        <v>0</v>
      </c>
      <c r="ALX1" s="593">
        <f>'It-säkkollen'!D405</f>
        <v>0</v>
      </c>
      <c r="ALY1" s="593" t="str">
        <f ca="1">'It-säkkollen'!E405</f>
        <v>FULLSTÄNDIGT SVAR SAKNAS PÅ FRÅGA 13</v>
      </c>
      <c r="ALZ1" s="593" t="s">
        <v>1122</v>
      </c>
      <c r="AMA1" s="593" t="s">
        <v>1122</v>
      </c>
      <c r="AMB1" s="593">
        <f>'It-säkkollen'!C412</f>
        <v>0</v>
      </c>
      <c r="AMC1" s="593">
        <f>'It-säkkollen'!D412</f>
        <v>0</v>
      </c>
      <c r="AMD1" s="593">
        <f>'It-säkkollen'!E412</f>
        <v>0</v>
      </c>
      <c r="AME1" s="593">
        <f>'It-säkkollen'!C414</f>
        <v>0</v>
      </c>
      <c r="AMF1" s="593">
        <f>'It-säkkollen'!D414</f>
        <v>0</v>
      </c>
      <c r="AMG1" s="593">
        <f>'It-säkkollen'!E414</f>
        <v>0</v>
      </c>
      <c r="AMH1" s="593">
        <f>'It-säkkollen'!C416</f>
        <v>0</v>
      </c>
      <c r="AMI1" s="593">
        <f>'It-säkkollen'!D416</f>
        <v>0</v>
      </c>
      <c r="AMJ1" s="593" t="str">
        <f ca="1">'It-säkkollen'!E416</f>
        <v>FULLSTÄNDIGT SVAR SAKNAS PÅ FRÅGA 14</v>
      </c>
      <c r="AMK1" s="593" t="s">
        <v>1122</v>
      </c>
      <c r="AML1" s="593" t="s">
        <v>1122</v>
      </c>
      <c r="AMM1" s="593">
        <f>'It-säkkollen'!C423</f>
        <v>0</v>
      </c>
      <c r="AMN1" s="593">
        <f>'It-säkkollen'!D423</f>
        <v>0</v>
      </c>
      <c r="AMO1" s="593">
        <f>'It-säkkollen'!E423</f>
        <v>0</v>
      </c>
      <c r="AMP1" s="593">
        <f>'It-säkkollen'!C425</f>
        <v>0</v>
      </c>
      <c r="AMQ1" s="593">
        <f>'It-säkkollen'!D425</f>
        <v>0</v>
      </c>
      <c r="AMR1" s="593">
        <f>'It-säkkollen'!E425</f>
        <v>0</v>
      </c>
      <c r="AMS1" s="593">
        <f>'It-säkkollen'!C427</f>
        <v>0</v>
      </c>
      <c r="AMT1" s="593">
        <f>'It-säkkollen'!D427</f>
        <v>0</v>
      </c>
      <c r="AMU1" s="593" t="str">
        <f ca="1">'It-säkkollen'!E427</f>
        <v>FULLSTÄNDIGT SVAR SAKNAS PÅ FRÅGA 15</v>
      </c>
      <c r="AMV1" s="593" t="s">
        <v>1122</v>
      </c>
      <c r="AMW1" s="593" t="s">
        <v>1122</v>
      </c>
      <c r="AMX1" s="593">
        <f>'It-säkkollen'!C434</f>
        <v>0</v>
      </c>
      <c r="AMY1" s="593">
        <f>'It-säkkollen'!D434</f>
        <v>0</v>
      </c>
      <c r="AMZ1" s="593">
        <f>'It-säkkollen'!E434</f>
        <v>0</v>
      </c>
      <c r="ANA1" s="593">
        <f>'It-säkkollen'!C436</f>
        <v>0</v>
      </c>
      <c r="ANB1" s="593">
        <f>'It-säkkollen'!D436</f>
        <v>0</v>
      </c>
      <c r="ANC1" s="593">
        <f>'It-säkkollen'!E436</f>
        <v>0</v>
      </c>
      <c r="AND1" s="593">
        <f>'It-säkkollen'!C438</f>
        <v>0</v>
      </c>
      <c r="ANE1" s="593">
        <f>'It-säkkollen'!D438</f>
        <v>0</v>
      </c>
      <c r="ANF1" s="593" t="str">
        <f>'It-säkkollen'!E438</f>
        <v>FRÅGAN ÄR OBESVARAD</v>
      </c>
      <c r="ANG1" s="593" t="s">
        <v>1122</v>
      </c>
      <c r="ANH1" s="593" t="s">
        <v>1122</v>
      </c>
      <c r="ANI1" s="593">
        <f>'It-säkkollen'!C445</f>
        <v>0</v>
      </c>
      <c r="ANJ1" s="593">
        <f>'It-säkkollen'!D445</f>
        <v>0</v>
      </c>
      <c r="ANK1" s="593">
        <f>'It-säkkollen'!E445</f>
        <v>0</v>
      </c>
      <c r="ANL1" s="593">
        <f>'It-säkkollen'!C447</f>
        <v>0</v>
      </c>
      <c r="ANM1" s="593">
        <f>'It-säkkollen'!D447</f>
        <v>0</v>
      </c>
      <c r="ANN1" s="593">
        <f>'It-säkkollen'!E447</f>
        <v>0</v>
      </c>
      <c r="ANO1" s="593">
        <f>'It-säkkollen'!C449</f>
        <v>0</v>
      </c>
      <c r="ANP1" s="593">
        <f>'It-säkkollen'!D449</f>
        <v>0</v>
      </c>
      <c r="ANQ1" s="593" t="str">
        <f>'It-säkkollen'!E449</f>
        <v>FRÅGAN ÄR OBESVARAD</v>
      </c>
      <c r="ANR1" s="593" t="s">
        <v>1122</v>
      </c>
      <c r="ANS1" s="593" t="s">
        <v>1122</v>
      </c>
      <c r="ANT1" s="593">
        <f>'It-säkkollen'!C460</f>
        <v>0</v>
      </c>
      <c r="ANU1" s="593">
        <f>'It-säkkollen'!D460</f>
        <v>0</v>
      </c>
      <c r="ANV1" s="593">
        <f>'It-säkkollen'!E460</f>
        <v>0</v>
      </c>
      <c r="ANW1" s="593">
        <f>'It-säkkollen'!C462</f>
        <v>0</v>
      </c>
      <c r="ANX1" s="593">
        <f>'It-säkkollen'!D462</f>
        <v>0</v>
      </c>
      <c r="ANY1" s="593">
        <f>'It-säkkollen'!E462</f>
        <v>0</v>
      </c>
      <c r="ANZ1" s="593">
        <f>'It-säkkollen'!C464</f>
        <v>0</v>
      </c>
      <c r="AOA1" s="593">
        <f>'It-säkkollen'!C466</f>
        <v>0</v>
      </c>
      <c r="AOB1" s="593">
        <f>'It-säkkollen'!D466</f>
        <v>0</v>
      </c>
      <c r="AOC1" s="593" t="str">
        <f ca="1">'It-säkkollen'!E466</f>
        <v>FULLSTÄNDIGT SVAR SAKNAS PÅ FRÅGA 3</v>
      </c>
      <c r="AOD1" s="593" t="s">
        <v>1122</v>
      </c>
      <c r="AOE1" s="593" t="s">
        <v>1122</v>
      </c>
      <c r="AOF1" s="593">
        <f>'It-säkkollen'!C472</f>
        <v>0</v>
      </c>
      <c r="AOG1" s="593">
        <f>'It-säkkollen'!D472</f>
        <v>0</v>
      </c>
      <c r="AOH1" s="593">
        <f>'It-säkkollen'!E472</f>
        <v>0</v>
      </c>
      <c r="AOI1" s="593">
        <f>'It-säkkollen'!C474</f>
        <v>0</v>
      </c>
      <c r="AOJ1" s="593">
        <f>'It-säkkollen'!D474</f>
        <v>0</v>
      </c>
      <c r="AOK1" s="593">
        <f>'It-säkkollen'!E474</f>
        <v>0</v>
      </c>
      <c r="AOL1" s="593">
        <f>'It-säkkollen'!C476</f>
        <v>0</v>
      </c>
      <c r="AOM1" s="593">
        <f>'It-säkkollen'!C478</f>
        <v>0</v>
      </c>
      <c r="AON1" s="593">
        <f>'It-säkkollen'!D478</f>
        <v>0</v>
      </c>
      <c r="AOO1" s="593" t="str">
        <f ca="1">'It-säkkollen'!E478</f>
        <v>FULLSTÄNDIGT SVAR SAKNAS PÅ FRÅGA 4</v>
      </c>
      <c r="AOP1" s="593" t="s">
        <v>1122</v>
      </c>
      <c r="AOQ1" s="593" t="s">
        <v>1122</v>
      </c>
      <c r="AOR1" s="593">
        <f>'It-säkkollen'!C484</f>
        <v>0</v>
      </c>
      <c r="AOS1" s="593">
        <f>'It-säkkollen'!D484</f>
        <v>0</v>
      </c>
      <c r="AOT1" s="593">
        <f>'It-säkkollen'!E484</f>
        <v>0</v>
      </c>
      <c r="AOU1" s="593">
        <f>'It-säkkollen'!C486</f>
        <v>0</v>
      </c>
      <c r="AOV1" s="593">
        <f>'It-säkkollen'!D486</f>
        <v>0</v>
      </c>
      <c r="AOW1" s="593">
        <f>'It-säkkollen'!E486</f>
        <v>0</v>
      </c>
      <c r="AOX1" s="593">
        <f>'It-säkkollen'!C488</f>
        <v>0</v>
      </c>
      <c r="AOY1" s="593">
        <f>'It-säkkollen'!C490</f>
        <v>0</v>
      </c>
      <c r="AOZ1" s="593">
        <f>'It-säkkollen'!D490</f>
        <v>0</v>
      </c>
      <c r="APA1" s="593" t="str">
        <f ca="1">'It-säkkollen'!E490</f>
        <v>FULLSTÄNDIGT SVAR SAKNAS PÅ FRÅGA 7</v>
      </c>
      <c r="APB1" s="593" t="s">
        <v>1122</v>
      </c>
      <c r="APC1" s="593" t="s">
        <v>1122</v>
      </c>
      <c r="APD1" s="593">
        <f>'It-säkkollen'!C497</f>
        <v>0</v>
      </c>
      <c r="APE1" s="593">
        <f>'It-säkkollen'!D497</f>
        <v>0</v>
      </c>
      <c r="APF1" s="593">
        <f>'It-säkkollen'!E497</f>
        <v>0</v>
      </c>
      <c r="APG1" s="593">
        <f>'It-säkkollen'!C499</f>
        <v>0</v>
      </c>
      <c r="APH1" s="593">
        <f>'It-säkkollen'!D499</f>
        <v>0</v>
      </c>
      <c r="API1" s="593">
        <f>'It-säkkollen'!E499</f>
        <v>0</v>
      </c>
      <c r="APJ1" s="593">
        <f>'It-säkkollen'!C501</f>
        <v>0</v>
      </c>
      <c r="APK1" s="593">
        <f>'It-säkkollen'!C503</f>
        <v>0</v>
      </c>
      <c r="APL1" s="593">
        <f>'It-säkkollen'!D503</f>
        <v>0</v>
      </c>
      <c r="APM1" s="593" t="str">
        <f ca="1">'It-säkkollen'!E503</f>
        <v>FULLSTÄNDIGT SVAR SAKNAS PÅ FRÅGA 8</v>
      </c>
      <c r="APN1" s="593" t="s">
        <v>1122</v>
      </c>
      <c r="APO1" s="593" t="s">
        <v>1122</v>
      </c>
      <c r="APP1" s="593">
        <f>'It-säkkollen'!C509</f>
        <v>0</v>
      </c>
      <c r="APQ1" s="593">
        <f>'It-säkkollen'!D509</f>
        <v>0</v>
      </c>
      <c r="APR1" s="593">
        <f>'It-säkkollen'!E509</f>
        <v>0</v>
      </c>
      <c r="APS1" s="593">
        <f>'It-säkkollen'!C511</f>
        <v>0</v>
      </c>
      <c r="APT1" s="593">
        <f>'It-säkkollen'!D511</f>
        <v>0</v>
      </c>
      <c r="APU1" s="593">
        <f>'It-säkkollen'!E511</f>
        <v>0</v>
      </c>
      <c r="APV1" s="593">
        <f>'It-säkkollen'!C513</f>
        <v>0</v>
      </c>
      <c r="APW1" s="593">
        <f>'It-säkkollen'!C515</f>
        <v>0</v>
      </c>
      <c r="APX1" s="593">
        <f>'It-säkkollen'!D515</f>
        <v>0</v>
      </c>
      <c r="APY1" s="593" t="str">
        <f ca="1">'It-säkkollen'!E515</f>
        <v>FULLSTÄNDIGT SVAR SAKNAS PÅ FRÅGA 9</v>
      </c>
      <c r="APZ1" s="593" t="s">
        <v>1122</v>
      </c>
      <c r="AQA1" s="593" t="s">
        <v>1122</v>
      </c>
      <c r="AQB1" s="593">
        <f>'It-säkkollen'!C521</f>
        <v>0</v>
      </c>
      <c r="AQC1" s="593">
        <f>'It-säkkollen'!D521</f>
        <v>0</v>
      </c>
      <c r="AQD1" s="593">
        <f>'It-säkkollen'!E521</f>
        <v>0</v>
      </c>
      <c r="AQE1" s="593">
        <f>'It-säkkollen'!C523</f>
        <v>0</v>
      </c>
      <c r="AQF1" s="593">
        <f>'It-säkkollen'!D523</f>
        <v>0</v>
      </c>
      <c r="AQG1" s="593">
        <f>'It-säkkollen'!E523</f>
        <v>0</v>
      </c>
      <c r="AQH1" s="593">
        <f>'It-säkkollen'!C525</f>
        <v>0</v>
      </c>
      <c r="AQI1" s="593">
        <f>'It-säkkollen'!C527</f>
        <v>0</v>
      </c>
      <c r="AQJ1" s="593">
        <f>'It-säkkollen'!D527</f>
        <v>0</v>
      </c>
      <c r="AQK1" s="593" t="str">
        <f ca="1">'It-säkkollen'!E527</f>
        <v>FULLSTÄNDIGT SVAR SAKNAS PÅ FRÅGA 10</v>
      </c>
      <c r="AQL1" s="593" t="s">
        <v>1122</v>
      </c>
      <c r="AQM1" s="593" t="s">
        <v>1122</v>
      </c>
      <c r="AQN1" s="593">
        <f>'It-säkkollen'!C533</f>
        <v>0</v>
      </c>
      <c r="AQO1" s="593">
        <f>'It-säkkollen'!D533</f>
        <v>0</v>
      </c>
      <c r="AQP1" s="593">
        <f>'It-säkkollen'!E533</f>
        <v>0</v>
      </c>
      <c r="AQQ1" s="593">
        <f>'It-säkkollen'!C535</f>
        <v>0</v>
      </c>
      <c r="AQR1" s="593">
        <f>'It-säkkollen'!D535</f>
        <v>0</v>
      </c>
      <c r="AQS1" s="593">
        <f>'It-säkkollen'!E535</f>
        <v>0</v>
      </c>
      <c r="AQT1" s="593">
        <f>'It-säkkollen'!C537</f>
        <v>0</v>
      </c>
      <c r="AQU1" s="593">
        <f>'It-säkkollen'!C539</f>
        <v>0</v>
      </c>
      <c r="AQV1" s="593">
        <f>'It-säkkollen'!D539</f>
        <v>0</v>
      </c>
      <c r="AQW1" s="593" t="str">
        <f ca="1">'It-säkkollen'!E539</f>
        <v>FULLSTÄNDIGT SVAR SAKNAS PÅ FRÅGA 11</v>
      </c>
      <c r="AQX1" s="593" t="s">
        <v>1122</v>
      </c>
      <c r="AQY1" s="593" t="s">
        <v>1122</v>
      </c>
      <c r="AQZ1" s="593">
        <f>'It-säkkollen'!C545</f>
        <v>0</v>
      </c>
      <c r="ARA1" s="593">
        <f>'It-säkkollen'!D545</f>
        <v>0</v>
      </c>
      <c r="ARB1" s="593">
        <f>'It-säkkollen'!E545</f>
        <v>0</v>
      </c>
      <c r="ARC1" s="593">
        <f>'It-säkkollen'!C547</f>
        <v>0</v>
      </c>
      <c r="ARD1" s="593">
        <f>'It-säkkollen'!D547</f>
        <v>0</v>
      </c>
      <c r="ARE1" s="593">
        <f>'It-säkkollen'!E547</f>
        <v>0</v>
      </c>
      <c r="ARF1" s="593">
        <f>'It-säkkollen'!C549</f>
        <v>0</v>
      </c>
      <c r="ARG1" s="593">
        <f>'It-säkkollen'!C551</f>
        <v>0</v>
      </c>
      <c r="ARH1" s="593">
        <f>'It-säkkollen'!D551</f>
        <v>0</v>
      </c>
      <c r="ARI1" s="593" t="str">
        <f ca="1">'It-säkkollen'!E551</f>
        <v>FULLSTÄNDIGT SVAR SAKNAS PÅ FRÅGA 11</v>
      </c>
      <c r="ARJ1" s="593" t="s">
        <v>1122</v>
      </c>
      <c r="ARK1" s="593" t="s">
        <v>1122</v>
      </c>
      <c r="ARL1" s="593">
        <f>'It-säkkollen'!C557</f>
        <v>0</v>
      </c>
      <c r="ARM1" s="593">
        <f>'It-säkkollen'!D557</f>
        <v>0</v>
      </c>
      <c r="ARN1" s="593">
        <f>'It-säkkollen'!E557</f>
        <v>0</v>
      </c>
      <c r="ARO1" s="593">
        <f>'It-säkkollen'!C559</f>
        <v>0</v>
      </c>
      <c r="ARP1" s="593">
        <f>'It-säkkollen'!D559</f>
        <v>0</v>
      </c>
      <c r="ARQ1" s="593">
        <f>'It-säkkollen'!E559</f>
        <v>0</v>
      </c>
      <c r="ARR1" s="593">
        <f>'It-säkkollen'!C561</f>
        <v>0</v>
      </c>
      <c r="ARS1" s="593">
        <f>'It-säkkollen'!C563</f>
        <v>0</v>
      </c>
      <c r="ART1" s="593">
        <f>'It-säkkollen'!D563</f>
        <v>0</v>
      </c>
      <c r="ARU1" s="593" t="str">
        <f ca="1">'It-säkkollen'!E563</f>
        <v>FULLSTÄNDIGT SVAR SAKNAS PÅ FRÅGA 12</v>
      </c>
      <c r="ARV1" s="593" t="s">
        <v>1122</v>
      </c>
      <c r="ARW1" s="593" t="s">
        <v>1122</v>
      </c>
      <c r="ARX1" s="593">
        <f>'It-säkkollen'!C569</f>
        <v>0</v>
      </c>
      <c r="ARY1" s="593">
        <f>'It-säkkollen'!D569</f>
        <v>0</v>
      </c>
      <c r="ARZ1" s="593">
        <f>'It-säkkollen'!E569</f>
        <v>0</v>
      </c>
      <c r="ASA1" s="593">
        <f>'It-säkkollen'!C571</f>
        <v>0</v>
      </c>
      <c r="ASB1" s="593">
        <f>'It-säkkollen'!D571</f>
        <v>0</v>
      </c>
      <c r="ASC1" s="593">
        <f>'It-säkkollen'!E571</f>
        <v>0</v>
      </c>
      <c r="ASD1" s="593">
        <f>'It-säkkollen'!C573</f>
        <v>0</v>
      </c>
      <c r="ASE1" s="593">
        <f>'It-säkkollen'!C575</f>
        <v>0</v>
      </c>
      <c r="ASF1" s="593">
        <f>'It-säkkollen'!D575</f>
        <v>0</v>
      </c>
      <c r="ASG1" s="593" t="str">
        <f ca="1">'It-säkkollen'!E575</f>
        <v>FULLSTÄNDIGT SVAR SAKNAS PÅ FRÅGA 12</v>
      </c>
      <c r="ASH1" s="593" t="s">
        <v>1122</v>
      </c>
      <c r="ASI1" s="593" t="s">
        <v>1122</v>
      </c>
      <c r="ASJ1" s="593">
        <f>'It-säkkollen'!C581</f>
        <v>0</v>
      </c>
      <c r="ASK1" s="593">
        <f>'It-säkkollen'!D581</f>
        <v>0</v>
      </c>
      <c r="ASL1" s="593">
        <f>'It-säkkollen'!E581</f>
        <v>0</v>
      </c>
      <c r="ASM1" s="593">
        <f>'It-säkkollen'!C583</f>
        <v>0</v>
      </c>
      <c r="ASN1" s="593">
        <f>'It-säkkollen'!D583</f>
        <v>0</v>
      </c>
      <c r="ASO1" s="593">
        <f>'It-säkkollen'!E583</f>
        <v>0</v>
      </c>
      <c r="ASP1" s="593">
        <f>'It-säkkollen'!C585</f>
        <v>0</v>
      </c>
      <c r="ASQ1" s="593">
        <f>'It-säkkollen'!C587</f>
        <v>0</v>
      </c>
      <c r="ASR1" s="593">
        <f>'It-säkkollen'!D587</f>
        <v>0</v>
      </c>
      <c r="ASS1" s="593" t="str">
        <f ca="1">'It-säkkollen'!E587</f>
        <v>FULLSTÄNDIGT SVAR SAKNAS PÅ FRÅGA 13</v>
      </c>
      <c r="AST1" s="593" t="s">
        <v>1122</v>
      </c>
      <c r="ASU1" s="593" t="s">
        <v>1122</v>
      </c>
      <c r="ASV1" s="593">
        <f>'It-säkkollen'!C594</f>
        <v>0</v>
      </c>
      <c r="ASW1" s="593">
        <f>'It-säkkollen'!D594</f>
        <v>0</v>
      </c>
      <c r="ASX1" s="593">
        <f>'It-säkkollen'!E594</f>
        <v>0</v>
      </c>
      <c r="ASY1" s="593">
        <f>'It-säkkollen'!C596</f>
        <v>0</v>
      </c>
      <c r="ASZ1" s="593">
        <f>'It-säkkollen'!D596</f>
        <v>0</v>
      </c>
      <c r="ATA1" s="593">
        <f>'It-säkkollen'!E596</f>
        <v>0</v>
      </c>
      <c r="ATB1" s="593">
        <f>'It-säkkollen'!C598</f>
        <v>0</v>
      </c>
      <c r="ATC1" s="593">
        <f>'It-säkkollen'!C600</f>
        <v>0</v>
      </c>
      <c r="ATD1" s="593">
        <f>'It-säkkollen'!D600</f>
        <v>0</v>
      </c>
      <c r="ATE1" s="593" t="str">
        <f ca="1">'It-säkkollen'!E600</f>
        <v>FULLSTÄNDIGT SVAR SAKNAS PÅ FRÅGA 14</v>
      </c>
      <c r="ATF1" s="593" t="s">
        <v>1122</v>
      </c>
      <c r="ATG1" s="593" t="s">
        <v>1122</v>
      </c>
      <c r="ATH1" s="593">
        <f>'It-säkkollen'!C607</f>
        <v>0</v>
      </c>
      <c r="ATI1" s="593">
        <f>'It-säkkollen'!D607</f>
        <v>0</v>
      </c>
      <c r="ATJ1" s="593">
        <f>'It-säkkollen'!E607</f>
        <v>0</v>
      </c>
      <c r="ATK1" s="593">
        <f>'It-säkkollen'!C609</f>
        <v>0</v>
      </c>
      <c r="ATL1" s="593">
        <f>'It-säkkollen'!D609</f>
        <v>0</v>
      </c>
      <c r="ATM1" s="593">
        <f>'It-säkkollen'!E609</f>
        <v>0</v>
      </c>
      <c r="ATN1" s="593">
        <f>'It-säkkollen'!C611</f>
        <v>0</v>
      </c>
      <c r="ATO1" s="593">
        <f>'It-säkkollen'!C613</f>
        <v>0</v>
      </c>
      <c r="ATP1" s="593">
        <f>'It-säkkollen'!D613</f>
        <v>0</v>
      </c>
      <c r="ATQ1" s="593" t="str">
        <f ca="1">'It-säkkollen'!E613</f>
        <v>FULLSTÄNDIGT SVAR SAKNAS PÅ FRÅGA 15</v>
      </c>
      <c r="ATR1" s="593" t="s">
        <v>1122</v>
      </c>
      <c r="ATS1" s="593" t="s">
        <v>1122</v>
      </c>
      <c r="ATT1" s="593">
        <f>'It-säkkollen'!C619</f>
        <v>0</v>
      </c>
      <c r="ATU1" s="593">
        <f>'It-säkkollen'!D619</f>
        <v>0</v>
      </c>
      <c r="ATV1" s="593">
        <f>'It-säkkollen'!E619</f>
        <v>0</v>
      </c>
      <c r="ATW1" s="593">
        <f>'It-säkkollen'!C621</f>
        <v>0</v>
      </c>
      <c r="ATX1" s="593">
        <f>'It-säkkollen'!D621</f>
        <v>0</v>
      </c>
      <c r="ATY1" s="593">
        <f>'It-säkkollen'!E621</f>
        <v>0</v>
      </c>
      <c r="ATZ1" s="593">
        <f>'It-säkkollen'!C623</f>
        <v>0</v>
      </c>
      <c r="AUA1" s="593">
        <f>'It-säkkollen'!C625</f>
        <v>0</v>
      </c>
      <c r="AUB1" s="593">
        <f>'It-säkkollen'!D625</f>
        <v>0</v>
      </c>
      <c r="AUC1" s="593" t="str">
        <f ca="1">'It-säkkollen'!E625</f>
        <v>FULLSTÄNDIGT SVAR SAKNAS PÅ FRÅGA 16</v>
      </c>
      <c r="AUD1" s="593" t="s">
        <v>1122</v>
      </c>
      <c r="AUE1" s="593" t="s">
        <v>1122</v>
      </c>
      <c r="AUF1" s="593">
        <f>'It-säkkollen'!C631</f>
        <v>0</v>
      </c>
      <c r="AUG1" s="593">
        <f>'It-säkkollen'!D631</f>
        <v>0</v>
      </c>
      <c r="AUH1" s="593">
        <f>'It-säkkollen'!E631</f>
        <v>0</v>
      </c>
      <c r="AUI1" s="593">
        <f>'It-säkkollen'!C633</f>
        <v>0</v>
      </c>
      <c r="AUJ1" s="593">
        <f>'It-säkkollen'!D633</f>
        <v>0</v>
      </c>
      <c r="AUK1" s="593">
        <f>'It-säkkollen'!E633</f>
        <v>0</v>
      </c>
      <c r="AUL1" s="593">
        <f>'It-säkkollen'!C635</f>
        <v>0</v>
      </c>
      <c r="AUM1" s="593">
        <f>'It-säkkollen'!C637</f>
        <v>0</v>
      </c>
      <c r="AUN1" s="593">
        <f>'It-säkkollen'!D637</f>
        <v>0</v>
      </c>
      <c r="AUO1" s="593" t="str">
        <f ca="1">'It-säkkollen'!E637</f>
        <v>FULLSTÄNDIGT SVAR SAKNAS PÅ FRÅGA 17</v>
      </c>
      <c r="AUP1" s="593" t="s">
        <v>1122</v>
      </c>
      <c r="AUQ1" s="593" t="s">
        <v>1122</v>
      </c>
      <c r="AUR1" s="593">
        <f>'It-säkkollen'!C644</f>
        <v>0</v>
      </c>
      <c r="AUS1" s="593">
        <f>'It-säkkollen'!D644</f>
        <v>0</v>
      </c>
      <c r="AUT1" s="593">
        <f>'It-säkkollen'!E644</f>
        <v>0</v>
      </c>
      <c r="AUU1" s="593">
        <f>'It-säkkollen'!C646</f>
        <v>0</v>
      </c>
      <c r="AUV1" s="593">
        <f>'It-säkkollen'!D646</f>
        <v>0</v>
      </c>
      <c r="AUW1" s="593">
        <f>'It-säkkollen'!E646</f>
        <v>0</v>
      </c>
      <c r="AUX1" s="593">
        <f>'It-säkkollen'!C648</f>
        <v>0</v>
      </c>
      <c r="AUY1" s="593">
        <f>'It-säkkollen'!C650</f>
        <v>0</v>
      </c>
      <c r="AUZ1" s="593">
        <f>'It-säkkollen'!D650</f>
        <v>0</v>
      </c>
      <c r="AVA1" s="593" t="str">
        <f ca="1">'It-säkkollen'!E650</f>
        <v>FULLSTÄNDIGT SVAR SAKNAS PÅ FRÅGA 18</v>
      </c>
      <c r="AVB1" s="593" t="s">
        <v>1122</v>
      </c>
      <c r="AVC1" s="593" t="s">
        <v>1122</v>
      </c>
      <c r="AVD1" s="593">
        <f>'It-säkkollen'!C662</f>
        <v>0</v>
      </c>
      <c r="AVE1" s="593">
        <f>'It-säkkollen'!D662</f>
        <v>0</v>
      </c>
      <c r="AVF1" s="593">
        <f>'It-säkkollen'!E662</f>
        <v>0</v>
      </c>
      <c r="AVG1" s="593">
        <f>'It-säkkollen'!C664</f>
        <v>0</v>
      </c>
      <c r="AVH1" s="593">
        <f>'It-säkkollen'!D664</f>
        <v>0</v>
      </c>
      <c r="AVI1" s="593">
        <f>'It-säkkollen'!E664</f>
        <v>0</v>
      </c>
      <c r="AVJ1" s="593">
        <f>'It-säkkollen'!C666</f>
        <v>0</v>
      </c>
      <c r="AVK1" s="593">
        <f>'It-säkkollen'!C668</f>
        <v>0</v>
      </c>
      <c r="AVL1" s="593">
        <f>'It-säkkollen'!D668</f>
        <v>0</v>
      </c>
      <c r="AVM1" s="593" t="str">
        <f>'It-säkkollen'!E668</f>
        <v>FRÅGAN ÄR OBESVARAD</v>
      </c>
      <c r="AVN1" s="593" t="s">
        <v>1122</v>
      </c>
      <c r="AVO1" s="593" t="s">
        <v>1122</v>
      </c>
      <c r="AVP1" s="593">
        <f>'It-säkkollen'!C674</f>
        <v>0</v>
      </c>
      <c r="AVQ1" s="593">
        <f>'It-säkkollen'!D674</f>
        <v>0</v>
      </c>
      <c r="AVR1" s="593">
        <f>'It-säkkollen'!E674</f>
        <v>0</v>
      </c>
      <c r="AVS1" s="593">
        <f>'It-säkkollen'!C676</f>
        <v>0</v>
      </c>
      <c r="AVT1" s="593">
        <f>'It-säkkollen'!D676</f>
        <v>0</v>
      </c>
      <c r="AVU1" s="593">
        <f>'It-säkkollen'!E676</f>
        <v>0</v>
      </c>
      <c r="AVV1" s="593">
        <f>'It-säkkollen'!C678</f>
        <v>0</v>
      </c>
      <c r="AVW1" s="593">
        <f>'It-säkkollen'!C680</f>
        <v>0</v>
      </c>
      <c r="AVX1" s="593">
        <f>'It-säkkollen'!D680</f>
        <v>0</v>
      </c>
      <c r="AVY1" s="593" t="str">
        <f>'It-säkkollen'!E680</f>
        <v>FRÅGAN ÄR OBESVARAD</v>
      </c>
      <c r="AVZ1" s="593" t="s">
        <v>1122</v>
      </c>
      <c r="AWA1" s="593">
        <f ca="1">'It-säkkollen'!E2</f>
        <v>0</v>
      </c>
      <c r="AWB1" s="593" t="s">
        <v>1122</v>
      </c>
      <c r="AWC1" s="593" t="s">
        <v>1122</v>
      </c>
      <c r="AWD1" s="593">
        <f>'Ot-säkkollen'!F9</f>
        <v>0</v>
      </c>
      <c r="AWE1" s="593" t="s">
        <v>1122</v>
      </c>
      <c r="AWF1" s="593" t="s">
        <v>1122</v>
      </c>
      <c r="AWG1" s="593">
        <f>'Ot-säkkollen'!C25</f>
        <v>0</v>
      </c>
      <c r="AWH1" s="593">
        <f>'Ot-säkkollen'!D25</f>
        <v>0</v>
      </c>
      <c r="AWI1" s="593">
        <f>'Ot-säkkollen'!E25</f>
        <v>0</v>
      </c>
      <c r="AWJ1" s="593">
        <f>'Ot-säkkollen'!C27</f>
        <v>0</v>
      </c>
      <c r="AWK1" s="593">
        <f>'Ot-säkkollen'!D27</f>
        <v>0</v>
      </c>
      <c r="AWL1" s="593">
        <f>'Ot-säkkollen'!E27</f>
        <v>0</v>
      </c>
      <c r="AWM1" s="593">
        <f>'Ot-säkkollen'!C29</f>
        <v>0</v>
      </c>
      <c r="AWN1" s="593">
        <f>'Ot-säkkollen'!C31</f>
        <v>0</v>
      </c>
      <c r="AWO1" s="593">
        <f>'Ot-säkkollen'!C33</f>
        <v>0</v>
      </c>
      <c r="AWP1" s="593">
        <f>'Ot-säkkollen'!D33</f>
        <v>0</v>
      </c>
      <c r="AWQ1" s="593" t="str">
        <f>'Ot-säkkollen'!E33</f>
        <v>FRÅGAN ÄR OBESVARAD</v>
      </c>
      <c r="AWR1" s="593" t="s">
        <v>1122</v>
      </c>
      <c r="AWS1" s="593" t="s">
        <v>1122</v>
      </c>
      <c r="AWT1" s="593">
        <f>'Ot-säkkollen'!C39</f>
        <v>0</v>
      </c>
      <c r="AWU1" s="593">
        <f>'Ot-säkkollen'!D39</f>
        <v>0</v>
      </c>
      <c r="AWV1" s="593">
        <f>'Ot-säkkollen'!E39</f>
        <v>0</v>
      </c>
      <c r="AWW1" s="593">
        <f>'Ot-säkkollen'!C41</f>
        <v>0</v>
      </c>
      <c r="AWX1" s="593">
        <f>'Ot-säkkollen'!D41</f>
        <v>0</v>
      </c>
      <c r="AWY1" s="593">
        <f>'Ot-säkkollen'!E41</f>
        <v>0</v>
      </c>
      <c r="AWZ1" s="593">
        <f>'Ot-säkkollen'!C43</f>
        <v>0</v>
      </c>
      <c r="AXA1" s="593">
        <f>'Ot-säkkollen'!C45</f>
        <v>0</v>
      </c>
      <c r="AXB1" s="593">
        <f>'Ot-säkkollen'!C47</f>
        <v>0</v>
      </c>
      <c r="AXC1" s="593">
        <f>'Ot-säkkollen'!D47</f>
        <v>0</v>
      </c>
      <c r="AXD1" s="593" t="str">
        <f>'Ot-säkkollen'!E47</f>
        <v>FRÅGAN ÄR OBESVARAD</v>
      </c>
      <c r="AXE1" s="593" t="s">
        <v>1122</v>
      </c>
      <c r="AXF1" s="593" t="s">
        <v>1122</v>
      </c>
      <c r="AXG1" s="593">
        <f>'Ot-säkkollen'!C54</f>
        <v>0</v>
      </c>
      <c r="AXH1" s="593">
        <f>'Ot-säkkollen'!D54</f>
        <v>0</v>
      </c>
      <c r="AXI1" s="593">
        <f>'Ot-säkkollen'!E54</f>
        <v>0</v>
      </c>
      <c r="AXJ1" s="593">
        <f>'Ot-säkkollen'!C56</f>
        <v>0</v>
      </c>
      <c r="AXK1" s="593">
        <f>'Ot-säkkollen'!D56</f>
        <v>0</v>
      </c>
      <c r="AXL1" s="593">
        <f>'Ot-säkkollen'!E56</f>
        <v>0</v>
      </c>
      <c r="AXM1" s="593">
        <f>'Ot-säkkollen'!C58</f>
        <v>0</v>
      </c>
      <c r="AXN1" s="593">
        <f>'Ot-säkkollen'!C60</f>
        <v>0</v>
      </c>
      <c r="AXO1" s="593">
        <f>'Ot-säkkollen'!C62</f>
        <v>0</v>
      </c>
      <c r="AXP1" s="593">
        <f>'Ot-säkkollen'!D62</f>
        <v>0</v>
      </c>
      <c r="AXQ1" s="593" t="str">
        <f>'Ot-säkkollen'!E62</f>
        <v>FRÅGAN ÄR OBESVARAD</v>
      </c>
      <c r="AXR1" s="593" t="s">
        <v>1122</v>
      </c>
      <c r="AXS1" s="593" t="s">
        <v>1122</v>
      </c>
      <c r="AXT1" s="593">
        <f>'Ot-säkkollen'!C68</f>
        <v>0</v>
      </c>
      <c r="AXU1" s="593">
        <f>'Ot-säkkollen'!D68</f>
        <v>0</v>
      </c>
      <c r="AXV1" s="593">
        <f>'Ot-säkkollen'!E68</f>
        <v>0</v>
      </c>
      <c r="AXW1" s="593">
        <f>'Ot-säkkollen'!C70</f>
        <v>0</v>
      </c>
      <c r="AXX1" s="593">
        <f>'Ot-säkkollen'!D70</f>
        <v>0</v>
      </c>
      <c r="AXY1" s="593">
        <f>'Ot-säkkollen'!E70</f>
        <v>0</v>
      </c>
      <c r="AXZ1" s="593">
        <f>'Ot-säkkollen'!C72</f>
        <v>0</v>
      </c>
      <c r="AYA1" s="593">
        <f>'Ot-säkkollen'!C74</f>
        <v>0</v>
      </c>
      <c r="AYB1" s="593">
        <f>'Ot-säkkollen'!C76</f>
        <v>0</v>
      </c>
      <c r="AYC1" s="593">
        <f>'Ot-säkkollen'!D76</f>
        <v>0</v>
      </c>
      <c r="AYD1" s="593" t="str">
        <f>'Ot-säkkollen'!E76</f>
        <v>FRÅGAN ÄR OBESVARAD</v>
      </c>
      <c r="AYE1" s="593" t="s">
        <v>1122</v>
      </c>
      <c r="AYF1" s="593" t="s">
        <v>1122</v>
      </c>
      <c r="AYG1" s="593">
        <f>'Ot-säkkollen'!C82</f>
        <v>0</v>
      </c>
      <c r="AYH1" s="593">
        <f>'Ot-säkkollen'!D82</f>
        <v>0</v>
      </c>
      <c r="AYI1" s="593">
        <f>'Ot-säkkollen'!E82</f>
        <v>0</v>
      </c>
      <c r="AYJ1" s="593">
        <f>'Ot-säkkollen'!C84</f>
        <v>0</v>
      </c>
      <c r="AYK1" s="593">
        <f>'Ot-säkkollen'!D84</f>
        <v>0</v>
      </c>
      <c r="AYL1" s="593">
        <f>'Ot-säkkollen'!E84</f>
        <v>0</v>
      </c>
      <c r="AYM1" s="593">
        <f>'Ot-säkkollen'!C86</f>
        <v>0</v>
      </c>
      <c r="AYN1" s="593">
        <f>'Ot-säkkollen'!C88</f>
        <v>0</v>
      </c>
      <c r="AYO1" s="593">
        <f>'Ot-säkkollen'!C90</f>
        <v>0</v>
      </c>
      <c r="AYP1" s="593">
        <f>'Ot-säkkollen'!D90</f>
        <v>0</v>
      </c>
      <c r="AYQ1" s="593" t="str">
        <f>'Ot-säkkollen'!E90</f>
        <v>FRÅGAN ÄR OBESVARAD</v>
      </c>
      <c r="AYR1" s="593" t="s">
        <v>1122</v>
      </c>
      <c r="AYS1" s="593" t="s">
        <v>1122</v>
      </c>
      <c r="AYT1" s="593">
        <f>'Ot-säkkollen'!C96</f>
        <v>0</v>
      </c>
      <c r="AYU1" s="593">
        <f>'Ot-säkkollen'!D96</f>
        <v>0</v>
      </c>
      <c r="AYV1" s="593">
        <f>'Ot-säkkollen'!E96</f>
        <v>0</v>
      </c>
      <c r="AYW1" s="593">
        <f>'Ot-säkkollen'!C98</f>
        <v>0</v>
      </c>
      <c r="AYX1" s="593">
        <f>'Ot-säkkollen'!D98</f>
        <v>0</v>
      </c>
      <c r="AYY1" s="593">
        <f>'Ot-säkkollen'!E98</f>
        <v>0</v>
      </c>
      <c r="AYZ1" s="593">
        <f>'Ot-säkkollen'!C100</f>
        <v>0</v>
      </c>
      <c r="AZA1" s="593">
        <f>'Ot-säkkollen'!C102</f>
        <v>0</v>
      </c>
      <c r="AZB1" s="593">
        <f>'Ot-säkkollen'!C104</f>
        <v>0</v>
      </c>
      <c r="AZC1" s="593">
        <f>'Ot-säkkollen'!D104</f>
        <v>0</v>
      </c>
      <c r="AZD1" s="593" t="str">
        <f>'Ot-säkkollen'!E104</f>
        <v>FRÅGAN ÄR OBESVARAD</v>
      </c>
      <c r="AZE1" s="593" t="s">
        <v>1122</v>
      </c>
      <c r="AZF1" s="593" t="s">
        <v>1122</v>
      </c>
      <c r="AZG1" s="593">
        <f>'Ot-säkkollen'!C110</f>
        <v>0</v>
      </c>
      <c r="AZH1" s="593">
        <f>'Ot-säkkollen'!D110</f>
        <v>0</v>
      </c>
      <c r="AZI1" s="593">
        <f>'Ot-säkkollen'!E110</f>
        <v>0</v>
      </c>
      <c r="AZJ1" s="593">
        <f>'Ot-säkkollen'!C112</f>
        <v>0</v>
      </c>
      <c r="AZK1" s="593">
        <f>'Ot-säkkollen'!D112</f>
        <v>0</v>
      </c>
      <c r="AZL1" s="593">
        <f>'Ot-säkkollen'!E112</f>
        <v>0</v>
      </c>
      <c r="AZM1" s="593">
        <f>'Ot-säkkollen'!C114</f>
        <v>0</v>
      </c>
      <c r="AZN1" s="593">
        <f>'Ot-säkkollen'!C116</f>
        <v>0</v>
      </c>
      <c r="AZO1" s="593">
        <f>'Ot-säkkollen'!C118</f>
        <v>0</v>
      </c>
      <c r="AZP1" s="593">
        <f>'Ot-säkkollen'!D118</f>
        <v>0</v>
      </c>
      <c r="AZQ1" s="593" t="str">
        <f>'Ot-säkkollen'!E118</f>
        <v>FRÅGAN ÄR OBESVARAD</v>
      </c>
      <c r="AZR1" s="593" t="s">
        <v>1122</v>
      </c>
      <c r="AZS1" s="593" t="s">
        <v>1122</v>
      </c>
      <c r="AZT1" s="593">
        <f>'Ot-säkkollen'!C124</f>
        <v>0</v>
      </c>
      <c r="AZU1" s="593">
        <f>'Ot-säkkollen'!D124</f>
        <v>0</v>
      </c>
      <c r="AZV1" s="593">
        <f>'Ot-säkkollen'!E124</f>
        <v>0</v>
      </c>
      <c r="AZW1" s="593">
        <f>'Ot-säkkollen'!C126</f>
        <v>0</v>
      </c>
      <c r="AZX1" s="593">
        <f>'Ot-säkkollen'!D126</f>
        <v>0</v>
      </c>
      <c r="AZY1" s="593">
        <f>'Ot-säkkollen'!E126</f>
        <v>0</v>
      </c>
      <c r="AZZ1" s="593">
        <f>'Ot-säkkollen'!C128</f>
        <v>0</v>
      </c>
      <c r="BAA1" s="593">
        <f>'Ot-säkkollen'!C130</f>
        <v>0</v>
      </c>
      <c r="BAB1" s="593">
        <f>'Ot-säkkollen'!C132</f>
        <v>0</v>
      </c>
      <c r="BAC1" s="593">
        <f>'Ot-säkkollen'!D132</f>
        <v>0</v>
      </c>
      <c r="BAD1" s="593" t="str">
        <f>'Ot-säkkollen'!E132</f>
        <v>FRÅGAN ÄR OBESVARAD</v>
      </c>
      <c r="BAE1" s="593" t="s">
        <v>1122</v>
      </c>
      <c r="BAF1" s="593" t="s">
        <v>1122</v>
      </c>
      <c r="BAG1" s="593">
        <f>'Ot-säkkollen'!C138</f>
        <v>0</v>
      </c>
      <c r="BAH1" s="593">
        <f>'Ot-säkkollen'!D138</f>
        <v>0</v>
      </c>
      <c r="BAI1" s="593">
        <f>'Ot-säkkollen'!E138</f>
        <v>0</v>
      </c>
      <c r="BAJ1" s="593">
        <f>'Ot-säkkollen'!C140</f>
        <v>0</v>
      </c>
      <c r="BAK1" s="593">
        <f>'Ot-säkkollen'!D140</f>
        <v>0</v>
      </c>
      <c r="BAL1" s="593">
        <f>'Ot-säkkollen'!E140</f>
        <v>0</v>
      </c>
      <c r="BAM1" s="593">
        <f>'Ot-säkkollen'!C142</f>
        <v>0</v>
      </c>
      <c r="BAN1" s="593">
        <f>'Ot-säkkollen'!C144</f>
        <v>0</v>
      </c>
      <c r="BAO1" s="593">
        <f>'Ot-säkkollen'!C146</f>
        <v>0</v>
      </c>
      <c r="BAP1" s="593">
        <f>'Ot-säkkollen'!D146</f>
        <v>0</v>
      </c>
      <c r="BAQ1" s="593" t="str">
        <f>'Ot-säkkollen'!E146</f>
        <v>FRÅGAN ÄR OBESVARAD</v>
      </c>
      <c r="BAR1" s="593" t="s">
        <v>1122</v>
      </c>
      <c r="BAS1" s="593" t="s">
        <v>1122</v>
      </c>
      <c r="BAT1" s="593">
        <f>'Ot-säkkollen'!C152</f>
        <v>0</v>
      </c>
      <c r="BAU1" s="593">
        <f>'Ot-säkkollen'!D152</f>
        <v>0</v>
      </c>
      <c r="BAV1" s="593">
        <f>'Ot-säkkollen'!E152</f>
        <v>0</v>
      </c>
      <c r="BAW1" s="593">
        <f>'Ot-säkkollen'!C154</f>
        <v>0</v>
      </c>
      <c r="BAX1" s="593">
        <f>'Ot-säkkollen'!D154</f>
        <v>0</v>
      </c>
      <c r="BAY1" s="593">
        <f>'Ot-säkkollen'!E154</f>
        <v>0</v>
      </c>
      <c r="BAZ1" s="593">
        <f>'Ot-säkkollen'!C156</f>
        <v>0</v>
      </c>
      <c r="BBA1" s="593">
        <f>'Ot-säkkollen'!C158</f>
        <v>0</v>
      </c>
      <c r="BBB1" s="593">
        <f>'Ot-säkkollen'!C160</f>
        <v>0</v>
      </c>
      <c r="BBC1" s="593">
        <f>'Ot-säkkollen'!D160</f>
        <v>0</v>
      </c>
      <c r="BBD1" s="593" t="str">
        <f>'Ot-säkkollen'!E160</f>
        <v>FRÅGAN ÄR OBESVARAD</v>
      </c>
      <c r="BBE1" s="593" t="s">
        <v>1122</v>
      </c>
      <c r="BBF1" s="593" t="s">
        <v>1122</v>
      </c>
      <c r="BBG1" s="593">
        <f>'Ot-säkkollen'!C166</f>
        <v>0</v>
      </c>
      <c r="BBH1" s="593">
        <f>'Ot-säkkollen'!D166</f>
        <v>0</v>
      </c>
      <c r="BBI1" s="593">
        <f>'Ot-säkkollen'!E166</f>
        <v>0</v>
      </c>
      <c r="BBJ1" s="593">
        <f>'Ot-säkkollen'!C168</f>
        <v>0</v>
      </c>
      <c r="BBK1" s="593">
        <f>'Ot-säkkollen'!D168</f>
        <v>0</v>
      </c>
      <c r="BBL1" s="593">
        <f>'Ot-säkkollen'!E168</f>
        <v>0</v>
      </c>
      <c r="BBM1" s="593">
        <f>'Ot-säkkollen'!C170</f>
        <v>0</v>
      </c>
      <c r="BBN1" s="593">
        <f>'Ot-säkkollen'!C172</f>
        <v>0</v>
      </c>
      <c r="BBO1" s="593">
        <f>'Ot-säkkollen'!C174</f>
        <v>0</v>
      </c>
      <c r="BBP1" s="593">
        <f>'Ot-säkkollen'!D174</f>
        <v>0</v>
      </c>
      <c r="BBQ1" s="593" t="str">
        <f>'Ot-säkkollen'!E174</f>
        <v>FRÅGAN ÄR OBESVARAD</v>
      </c>
      <c r="BBR1" s="593" t="s">
        <v>1122</v>
      </c>
      <c r="BBS1" s="593" t="s">
        <v>1122</v>
      </c>
      <c r="BBT1" s="593">
        <f>'Ot-säkkollen'!C180</f>
        <v>0</v>
      </c>
      <c r="BBU1" s="593">
        <f>'Ot-säkkollen'!D180</f>
        <v>0</v>
      </c>
      <c r="BBV1" s="593">
        <f>'Ot-säkkollen'!E180</f>
        <v>0</v>
      </c>
      <c r="BBW1" s="593">
        <f>'Ot-säkkollen'!C182</f>
        <v>0</v>
      </c>
      <c r="BBX1" s="593">
        <f>'Ot-säkkollen'!D182</f>
        <v>0</v>
      </c>
      <c r="BBY1" s="593">
        <f>'Ot-säkkollen'!E182</f>
        <v>0</v>
      </c>
      <c r="BBZ1" s="593">
        <f>'Ot-säkkollen'!C184</f>
        <v>0</v>
      </c>
      <c r="BCA1" s="593">
        <f>'Ot-säkkollen'!C186</f>
        <v>0</v>
      </c>
      <c r="BCB1" s="593">
        <f>'Ot-säkkollen'!C188</f>
        <v>0</v>
      </c>
      <c r="BCC1" s="593">
        <f>'Ot-säkkollen'!D188</f>
        <v>0</v>
      </c>
      <c r="BCD1" s="593" t="str">
        <f>'Ot-säkkollen'!E188</f>
        <v>FRÅGAN ÄR OBESVARAD</v>
      </c>
      <c r="BCE1" s="593" t="s">
        <v>1122</v>
      </c>
      <c r="BCF1" s="593" t="s">
        <v>1122</v>
      </c>
      <c r="BCG1" s="593">
        <f>'Ot-säkkollen'!C194</f>
        <v>0</v>
      </c>
      <c r="BCH1" s="593">
        <f>'Ot-säkkollen'!D194</f>
        <v>0</v>
      </c>
      <c r="BCI1" s="593">
        <f>'Ot-säkkollen'!E194</f>
        <v>0</v>
      </c>
      <c r="BCJ1" s="593">
        <f>'Ot-säkkollen'!C196</f>
        <v>0</v>
      </c>
      <c r="BCK1" s="593">
        <f>'Ot-säkkollen'!D196</f>
        <v>0</v>
      </c>
      <c r="BCL1" s="593">
        <f>'Ot-säkkollen'!E196</f>
        <v>0</v>
      </c>
      <c r="BCM1" s="593">
        <f>'Ot-säkkollen'!C198</f>
        <v>0</v>
      </c>
      <c r="BCN1" s="593">
        <f>'Ot-säkkollen'!C200</f>
        <v>0</v>
      </c>
      <c r="BCO1" s="593">
        <f>'Ot-säkkollen'!C202</f>
        <v>0</v>
      </c>
      <c r="BCP1" s="593">
        <f>'Ot-säkkollen'!D202</f>
        <v>0</v>
      </c>
      <c r="BCQ1" s="593" t="str">
        <f>'Ot-säkkollen'!E202</f>
        <v>FRÅGAN ÄR OBESVARAD</v>
      </c>
      <c r="BCR1" s="593" t="s">
        <v>1122</v>
      </c>
      <c r="BCS1" s="593" t="s">
        <v>1122</v>
      </c>
      <c r="BCT1" s="593">
        <f>'Ot-säkkollen'!C208</f>
        <v>0</v>
      </c>
      <c r="BCU1" s="593">
        <f>'Ot-säkkollen'!D208</f>
        <v>0</v>
      </c>
      <c r="BCV1" s="593">
        <f>'Ot-säkkollen'!E208</f>
        <v>0</v>
      </c>
      <c r="BCW1" s="593">
        <f>'Ot-säkkollen'!C210</f>
        <v>0</v>
      </c>
      <c r="BCX1" s="593">
        <f>'Ot-säkkollen'!D210</f>
        <v>0</v>
      </c>
      <c r="BCY1" s="593">
        <f>'Ot-säkkollen'!E210</f>
        <v>0</v>
      </c>
      <c r="BCZ1" s="593">
        <f>'Ot-säkkollen'!C212</f>
        <v>0</v>
      </c>
      <c r="BDA1" s="593">
        <f>'Ot-säkkollen'!C214</f>
        <v>0</v>
      </c>
      <c r="BDB1" s="593">
        <f>'Ot-säkkollen'!C216</f>
        <v>0</v>
      </c>
      <c r="BDC1" s="593">
        <f>'Ot-säkkollen'!D216</f>
        <v>0</v>
      </c>
      <c r="BDD1" s="593" t="str">
        <f>'Ot-säkkollen'!E216</f>
        <v>FRÅGAN ÄR OBESVARAD</v>
      </c>
      <c r="BDE1" s="593" t="s">
        <v>1122</v>
      </c>
      <c r="BDF1" s="593" t="s">
        <v>1122</v>
      </c>
      <c r="BDG1" s="593">
        <f>'Ot-säkkollen'!C222</f>
        <v>0</v>
      </c>
      <c r="BDH1" s="593">
        <f>'Ot-säkkollen'!D222</f>
        <v>0</v>
      </c>
      <c r="BDI1" s="593">
        <f>'Ot-säkkollen'!E222</f>
        <v>0</v>
      </c>
      <c r="BDJ1" s="593">
        <f>'Ot-säkkollen'!C224</f>
        <v>0</v>
      </c>
      <c r="BDK1" s="593">
        <f>'Ot-säkkollen'!D224</f>
        <v>0</v>
      </c>
      <c r="BDL1" s="593">
        <f>'Ot-säkkollen'!E224</f>
        <v>0</v>
      </c>
      <c r="BDM1" s="593">
        <f>'Ot-säkkollen'!C226</f>
        <v>0</v>
      </c>
      <c r="BDN1" s="593">
        <f>'Ot-säkkollen'!C228</f>
        <v>0</v>
      </c>
      <c r="BDO1" s="593">
        <f>'Ot-säkkollen'!C230</f>
        <v>0</v>
      </c>
      <c r="BDP1" s="593">
        <f>'Ot-säkkollen'!D230</f>
        <v>0</v>
      </c>
      <c r="BDQ1" s="593" t="str">
        <f>'Ot-säkkollen'!E230</f>
        <v>FRÅGAN ÄR OBESVARAD</v>
      </c>
      <c r="BDR1" s="593" t="s">
        <v>1122</v>
      </c>
      <c r="BDS1" s="593" t="s">
        <v>1122</v>
      </c>
      <c r="BDT1" s="593">
        <f>'Ot-säkkollen'!C236</f>
        <v>0</v>
      </c>
      <c r="BDU1" s="593">
        <f>'Ot-säkkollen'!D236</f>
        <v>0</v>
      </c>
      <c r="BDV1" s="593">
        <f>'Ot-säkkollen'!E236</f>
        <v>0</v>
      </c>
      <c r="BDW1" s="593">
        <f>'Ot-säkkollen'!C238</f>
        <v>0</v>
      </c>
      <c r="BDX1" s="593">
        <f>'Ot-säkkollen'!D238</f>
        <v>0</v>
      </c>
      <c r="BDY1" s="593">
        <f>'Ot-säkkollen'!E238</f>
        <v>0</v>
      </c>
      <c r="BDZ1" s="593">
        <f>'Ot-säkkollen'!C240</f>
        <v>0</v>
      </c>
      <c r="BEA1" s="593">
        <f>'Ot-säkkollen'!C242</f>
        <v>0</v>
      </c>
      <c r="BEB1" s="593">
        <f>'Ot-säkkollen'!C244</f>
        <v>0</v>
      </c>
      <c r="BEC1" s="593">
        <f>'Ot-säkkollen'!D244</f>
        <v>0</v>
      </c>
      <c r="BED1" s="593" t="str">
        <f>'Ot-säkkollen'!E244</f>
        <v>FRÅGAN ÄR OBESVARAD</v>
      </c>
      <c r="BEE1" s="593" t="s">
        <v>1122</v>
      </c>
      <c r="BEF1" s="593" t="s">
        <v>1122</v>
      </c>
      <c r="BEG1" s="593">
        <f>'Ot-säkkollen'!C250</f>
        <v>0</v>
      </c>
      <c r="BEH1" s="593">
        <f>'Ot-säkkollen'!D250</f>
        <v>0</v>
      </c>
      <c r="BEI1" s="593">
        <f>'Ot-säkkollen'!E250</f>
        <v>0</v>
      </c>
      <c r="BEJ1" s="593">
        <f>'Ot-säkkollen'!C252</f>
        <v>0</v>
      </c>
      <c r="BEK1" s="593">
        <f>'Ot-säkkollen'!D252</f>
        <v>0</v>
      </c>
      <c r="BEL1" s="593">
        <f>'Ot-säkkollen'!E252</f>
        <v>0</v>
      </c>
      <c r="BEM1" s="593">
        <f>'Ot-säkkollen'!C254</f>
        <v>0</v>
      </c>
      <c r="BEN1" s="593">
        <f>'Ot-säkkollen'!C256</f>
        <v>0</v>
      </c>
      <c r="BEO1" s="593">
        <f>'Ot-säkkollen'!D256</f>
        <v>0</v>
      </c>
      <c r="BEP1" s="593" t="str">
        <f>'Ot-säkkollen'!E256</f>
        <v>FRÅGAN ÄR OBESVARAD</v>
      </c>
      <c r="BEQ1" s="593" t="s">
        <v>1122</v>
      </c>
      <c r="BER1" s="593" t="s">
        <v>1122</v>
      </c>
      <c r="BES1" s="593">
        <f>'Ot-säkkollen'!C262</f>
        <v>0</v>
      </c>
      <c r="BET1" s="593">
        <f>'Ot-säkkollen'!D262</f>
        <v>0</v>
      </c>
      <c r="BEU1" s="593">
        <f>'Ot-säkkollen'!E262</f>
        <v>0</v>
      </c>
      <c r="BEV1" s="593">
        <f>'Ot-säkkollen'!C264</f>
        <v>0</v>
      </c>
      <c r="BEW1" s="593">
        <f>'Ot-säkkollen'!E264</f>
        <v>0</v>
      </c>
      <c r="BEX1" s="593">
        <f>'Ot-säkkollen'!C266</f>
        <v>0</v>
      </c>
      <c r="BEY1" s="593">
        <f>'Ot-säkkollen'!C268</f>
        <v>0</v>
      </c>
      <c r="BEZ1" s="593">
        <f>'Ot-säkkollen'!D268</f>
        <v>0</v>
      </c>
      <c r="BFA1" s="593" t="str">
        <f>'Ot-säkkollen'!E268</f>
        <v>FRÅGAN ÄR OBESVARAD</v>
      </c>
      <c r="BFB1" s="593" t="s">
        <v>1122</v>
      </c>
      <c r="BFC1" s="593" t="s">
        <v>1122</v>
      </c>
      <c r="BFD1" s="593">
        <f>'Ot-säkkollen'!C278</f>
        <v>0</v>
      </c>
      <c r="BFE1" s="593">
        <f>'Ot-säkkollen'!D278</f>
        <v>0</v>
      </c>
      <c r="BFF1" s="593">
        <f>'Ot-säkkollen'!E278</f>
        <v>0</v>
      </c>
      <c r="BFG1" s="593">
        <f>'Ot-säkkollen'!C280</f>
        <v>0</v>
      </c>
      <c r="BFH1" s="593">
        <f>'Ot-säkkollen'!D280</f>
        <v>0</v>
      </c>
      <c r="BFI1" s="593">
        <f>'Ot-säkkollen'!E280</f>
        <v>0</v>
      </c>
      <c r="BFJ1" s="593">
        <f>'Ot-säkkollen'!C282</f>
        <v>0</v>
      </c>
      <c r="BFK1" s="593">
        <f>'Ot-säkkollen'!D282</f>
        <v>0</v>
      </c>
      <c r="BFL1" s="593" t="str">
        <f>'Ot-säkkollen'!E282</f>
        <v>FRÅGAN ÄR OBESVARAD</v>
      </c>
      <c r="BFM1" s="593" t="s">
        <v>1122</v>
      </c>
      <c r="BFN1" s="593" t="s">
        <v>1122</v>
      </c>
      <c r="BFO1" s="593">
        <f>'Ot-säkkollen'!C288</f>
        <v>0</v>
      </c>
      <c r="BFP1" s="593">
        <f>'Ot-säkkollen'!D288</f>
        <v>0</v>
      </c>
      <c r="BFQ1" s="593">
        <f>'Ot-säkkollen'!E288</f>
        <v>0</v>
      </c>
      <c r="BFR1" s="593">
        <f>'Ot-säkkollen'!C290</f>
        <v>0</v>
      </c>
      <c r="BFS1" s="593">
        <f>'Ot-säkkollen'!D290</f>
        <v>0</v>
      </c>
      <c r="BFT1" s="593">
        <f>'Ot-säkkollen'!E290</f>
        <v>0</v>
      </c>
      <c r="BFU1" s="593">
        <f>'Ot-säkkollen'!C292</f>
        <v>0</v>
      </c>
      <c r="BFV1" s="593">
        <f>'Ot-säkkollen'!D292</f>
        <v>0</v>
      </c>
      <c r="BFW1" s="593" t="str">
        <f>'Ot-säkkollen'!E292</f>
        <v>FULLSTÄNDIGT SVAR SAKNAS PÅ FRÅGA 1</v>
      </c>
      <c r="BFX1" s="593" t="s">
        <v>1122</v>
      </c>
      <c r="BFY1" s="593" t="s">
        <v>1122</v>
      </c>
      <c r="BFZ1" s="593">
        <f>'Ot-säkkollen'!C298</f>
        <v>0</v>
      </c>
      <c r="BGA1" s="593">
        <f>'Ot-säkkollen'!D298</f>
        <v>0</v>
      </c>
      <c r="BGB1" s="593">
        <f>'Ot-säkkollen'!E298</f>
        <v>0</v>
      </c>
      <c r="BGC1" s="593">
        <f>'Ot-säkkollen'!C300</f>
        <v>0</v>
      </c>
      <c r="BGD1" s="593">
        <f>'Ot-säkkollen'!D300</f>
        <v>0</v>
      </c>
      <c r="BGE1" s="593">
        <f>'Ot-säkkollen'!E300</f>
        <v>0</v>
      </c>
      <c r="BGF1" s="593">
        <f>'Ot-säkkollen'!C302</f>
        <v>0</v>
      </c>
      <c r="BGG1" s="593">
        <f>'Ot-säkkollen'!D302</f>
        <v>0</v>
      </c>
      <c r="BGH1" s="593" t="str">
        <f ca="1">'Ot-säkkollen'!E302</f>
        <v>FULLSTÄNDIGT SVAR SAKNAS PÅ FRÅGA 2</v>
      </c>
      <c r="BGI1" s="593" t="s">
        <v>1122</v>
      </c>
      <c r="BGJ1" s="593" t="s">
        <v>1122</v>
      </c>
      <c r="BGK1" s="593">
        <f>'Ot-säkkollen'!C308</f>
        <v>0</v>
      </c>
      <c r="BGL1" s="593">
        <f>'Ot-säkkollen'!D308</f>
        <v>0</v>
      </c>
      <c r="BGM1" s="593">
        <f>'Ot-säkkollen'!E308</f>
        <v>0</v>
      </c>
      <c r="BGN1" s="593">
        <f>'Ot-säkkollen'!C310</f>
        <v>0</v>
      </c>
      <c r="BGO1" s="593">
        <f>'Ot-säkkollen'!D310</f>
        <v>0</v>
      </c>
      <c r="BGP1" s="593">
        <f>'Ot-säkkollen'!E310</f>
        <v>0</v>
      </c>
      <c r="BGQ1" s="593">
        <f>'Ot-säkkollen'!C312</f>
        <v>0</v>
      </c>
      <c r="BGR1" s="593">
        <f>'Ot-säkkollen'!D312</f>
        <v>0</v>
      </c>
      <c r="BGS1" s="593" t="str">
        <f ca="1">'Ot-säkkollen'!E312</f>
        <v>FULLSTÄNDIGT SVAR SAKNAS PÅ FRÅGA 3</v>
      </c>
      <c r="BGT1" s="593" t="s">
        <v>1122</v>
      </c>
      <c r="BGU1" s="593" t="s">
        <v>1122</v>
      </c>
      <c r="BGV1" s="593">
        <f>'Ot-säkkollen'!C318</f>
        <v>0</v>
      </c>
      <c r="BGW1" s="593">
        <f>'Ot-säkkollen'!D318</f>
        <v>0</v>
      </c>
      <c r="BGX1" s="593">
        <f>'Ot-säkkollen'!E318</f>
        <v>0</v>
      </c>
      <c r="BGY1" s="593">
        <f>'Ot-säkkollen'!C320</f>
        <v>0</v>
      </c>
      <c r="BGZ1" s="593">
        <f>'Ot-säkkollen'!D320</f>
        <v>0</v>
      </c>
      <c r="BHA1" s="593">
        <f>'Ot-säkkollen'!E320</f>
        <v>0</v>
      </c>
      <c r="BHB1" s="593">
        <f>'Ot-säkkollen'!C322</f>
        <v>0</v>
      </c>
      <c r="BHC1" s="593">
        <f>'Ot-säkkollen'!D322</f>
        <v>0</v>
      </c>
      <c r="BHD1" s="593" t="str">
        <f ca="1">'Ot-säkkollen'!E322</f>
        <v>FULLSTÄNDIGT SVAR SAKNAS PÅ FRÅGA 4</v>
      </c>
      <c r="BHE1" s="593" t="s">
        <v>1122</v>
      </c>
      <c r="BHF1" s="593" t="s">
        <v>1122</v>
      </c>
      <c r="BHG1" s="593">
        <f>'Ot-säkkollen'!C328</f>
        <v>0</v>
      </c>
      <c r="BHH1" s="593">
        <f>'Ot-säkkollen'!D328</f>
        <v>0</v>
      </c>
      <c r="BHI1" s="593">
        <f>'Ot-säkkollen'!E328</f>
        <v>0</v>
      </c>
      <c r="BHJ1" s="593">
        <f>'Ot-säkkollen'!C330</f>
        <v>0</v>
      </c>
      <c r="BHK1" s="593">
        <f>'Ot-säkkollen'!D330</f>
        <v>0</v>
      </c>
      <c r="BHL1" s="593">
        <f>'Ot-säkkollen'!E330</f>
        <v>0</v>
      </c>
      <c r="BHM1" s="593">
        <f>'Ot-säkkollen'!C332</f>
        <v>0</v>
      </c>
      <c r="BHN1" s="593">
        <f>'Ot-säkkollen'!D332</f>
        <v>0</v>
      </c>
      <c r="BHO1" s="593" t="str">
        <f ca="1">'Ot-säkkollen'!E332</f>
        <v>FULLSTÄNDIGT SVAR SAKNAS PÅ FRÅGA 5</v>
      </c>
      <c r="BHP1" s="593" t="s">
        <v>1122</v>
      </c>
      <c r="BHQ1" s="593" t="s">
        <v>1122</v>
      </c>
      <c r="BHR1" s="593">
        <f>'Ot-säkkollen'!C338</f>
        <v>0</v>
      </c>
      <c r="BHS1" s="593">
        <f>'Ot-säkkollen'!D338</f>
        <v>0</v>
      </c>
      <c r="BHT1" s="593">
        <f>'Ot-säkkollen'!E338</f>
        <v>0</v>
      </c>
      <c r="BHU1" s="593">
        <f>'Ot-säkkollen'!C340</f>
        <v>0</v>
      </c>
      <c r="BHV1" s="593">
        <f>'Ot-säkkollen'!D340</f>
        <v>0</v>
      </c>
      <c r="BHW1" s="593">
        <f>'Ot-säkkollen'!E340</f>
        <v>0</v>
      </c>
      <c r="BHX1" s="593">
        <f>'Ot-säkkollen'!C342</f>
        <v>0</v>
      </c>
      <c r="BHY1" s="593">
        <f>'Ot-säkkollen'!D342</f>
        <v>0</v>
      </c>
      <c r="BHZ1" s="593" t="str">
        <f ca="1">'Ot-säkkollen'!E342</f>
        <v>FULLSTÄNDIGT SVAR SAKNAS PÅ FRÅGA 6</v>
      </c>
      <c r="BIA1" s="593" t="s">
        <v>1122</v>
      </c>
      <c r="BIB1" s="593" t="s">
        <v>1122</v>
      </c>
      <c r="BIC1" s="593">
        <f>'Ot-säkkollen'!C348</f>
        <v>0</v>
      </c>
      <c r="BID1" s="593">
        <f>'Ot-säkkollen'!D348</f>
        <v>0</v>
      </c>
      <c r="BIE1" s="593">
        <f>'Ot-säkkollen'!E348</f>
        <v>0</v>
      </c>
      <c r="BIF1" s="593">
        <f>'Ot-säkkollen'!C350</f>
        <v>0</v>
      </c>
      <c r="BIG1" s="593">
        <f>'Ot-säkkollen'!D350</f>
        <v>0</v>
      </c>
      <c r="BIH1" s="593">
        <f>'Ot-säkkollen'!E350</f>
        <v>0</v>
      </c>
      <c r="BII1" s="593">
        <f>'Ot-säkkollen'!C352</f>
        <v>0</v>
      </c>
      <c r="BIJ1" s="593">
        <f>'Ot-säkkollen'!D352</f>
        <v>0</v>
      </c>
      <c r="BIK1" s="593" t="str">
        <f ca="1">'Ot-säkkollen'!E352</f>
        <v>FULLSTÄNDIGT SVAR SAKNAS PÅ FRÅGA 7</v>
      </c>
      <c r="BIL1" s="593" t="s">
        <v>1122</v>
      </c>
      <c r="BIM1" s="593" t="s">
        <v>1122</v>
      </c>
      <c r="BIN1" s="593">
        <f>'Ot-säkkollen'!C358</f>
        <v>0</v>
      </c>
      <c r="BIO1" s="593">
        <f>'Ot-säkkollen'!D358</f>
        <v>0</v>
      </c>
      <c r="BIP1" s="593">
        <f>'Ot-säkkollen'!E358</f>
        <v>0</v>
      </c>
      <c r="BIQ1" s="593">
        <f>'Ot-säkkollen'!C360</f>
        <v>0</v>
      </c>
      <c r="BIR1" s="593">
        <f>'Ot-säkkollen'!D360</f>
        <v>0</v>
      </c>
      <c r="BIS1" s="593">
        <f>'Ot-säkkollen'!E360</f>
        <v>0</v>
      </c>
      <c r="BIT1" s="593">
        <f>'Ot-säkkollen'!C362</f>
        <v>0</v>
      </c>
      <c r="BIU1" s="593">
        <f>'Ot-säkkollen'!D362</f>
        <v>0</v>
      </c>
      <c r="BIV1" s="593" t="str">
        <f ca="1">'Ot-säkkollen'!E362</f>
        <v>FULLSTÄNDIGT SVAR SAKNAS PÅ FRÅGA 8</v>
      </c>
      <c r="BIW1" s="593" t="s">
        <v>1122</v>
      </c>
      <c r="BIX1" s="593" t="s">
        <v>1122</v>
      </c>
      <c r="BIY1" s="593">
        <f>'Ot-säkkollen'!C368</f>
        <v>0</v>
      </c>
      <c r="BIZ1" s="593">
        <f>'Ot-säkkollen'!D368</f>
        <v>0</v>
      </c>
      <c r="BJA1" s="593">
        <f>'Ot-säkkollen'!E368</f>
        <v>0</v>
      </c>
      <c r="BJB1" s="593">
        <f>'Ot-säkkollen'!C370</f>
        <v>0</v>
      </c>
      <c r="BJC1" s="593">
        <f>'Ot-säkkollen'!D370</f>
        <v>0</v>
      </c>
      <c r="BJD1" s="593">
        <f>'Ot-säkkollen'!E370</f>
        <v>0</v>
      </c>
      <c r="BJE1" s="593">
        <f>'Ot-säkkollen'!C372</f>
        <v>0</v>
      </c>
      <c r="BJF1" s="593">
        <f>'Ot-säkkollen'!D372</f>
        <v>0</v>
      </c>
      <c r="BJG1" s="593" t="str">
        <f ca="1">'Ot-säkkollen'!E372</f>
        <v>FULLSTÄNDIGT SVAR SAKNAS PÅ FRÅGA 9</v>
      </c>
      <c r="BJH1" s="593" t="s">
        <v>1122</v>
      </c>
      <c r="BJI1" s="593" t="s">
        <v>1122</v>
      </c>
      <c r="BJJ1" s="593">
        <f>'Ot-säkkollen'!C378</f>
        <v>0</v>
      </c>
      <c r="BJK1" s="593">
        <f>'Ot-säkkollen'!D378</f>
        <v>0</v>
      </c>
      <c r="BJL1" s="593">
        <f>'Ot-säkkollen'!E378</f>
        <v>0</v>
      </c>
      <c r="BJM1" s="593">
        <f>'Ot-säkkollen'!C380</f>
        <v>0</v>
      </c>
      <c r="BJN1" s="593">
        <f>'Ot-säkkollen'!D380</f>
        <v>0</v>
      </c>
      <c r="BJO1" s="593">
        <f>'Ot-säkkollen'!E380</f>
        <v>0</v>
      </c>
      <c r="BJP1" s="593">
        <f>'Ot-säkkollen'!C382</f>
        <v>0</v>
      </c>
      <c r="BJQ1" s="593">
        <f>'Ot-säkkollen'!D382</f>
        <v>0</v>
      </c>
      <c r="BJR1" s="593" t="str">
        <f ca="1">'Ot-säkkollen'!E382</f>
        <v>FULLSTÄNDIGT SVAR SAKNAS PÅ FRÅGA 10</v>
      </c>
      <c r="BJS1" s="593" t="s">
        <v>1122</v>
      </c>
      <c r="BJT1" s="593" t="s">
        <v>1122</v>
      </c>
      <c r="BJU1" s="593">
        <f>'Ot-säkkollen'!C388</f>
        <v>0</v>
      </c>
      <c r="BJV1" s="593">
        <f>'Ot-säkkollen'!D388</f>
        <v>0</v>
      </c>
      <c r="BJW1" s="593">
        <f>'Ot-säkkollen'!E388</f>
        <v>0</v>
      </c>
      <c r="BJX1" s="593">
        <f>'Ot-säkkollen'!C390</f>
        <v>0</v>
      </c>
      <c r="BJY1" s="593">
        <f>'Ot-säkkollen'!D390</f>
        <v>0</v>
      </c>
      <c r="BJZ1" s="593">
        <f>'Ot-säkkollen'!E390</f>
        <v>0</v>
      </c>
      <c r="BKA1" s="593">
        <f>'Ot-säkkollen'!C392</f>
        <v>0</v>
      </c>
      <c r="BKB1" s="593">
        <f>'Ot-säkkollen'!D392</f>
        <v>0</v>
      </c>
      <c r="BKC1" s="593" t="str">
        <f ca="1">'Ot-säkkollen'!E392</f>
        <v>FULLSTÄNDIGT SVAR SAKNAS PÅ FRÅGA 11</v>
      </c>
      <c r="BKD1" s="593" t="s">
        <v>1122</v>
      </c>
      <c r="BKE1" s="593" t="s">
        <v>1122</v>
      </c>
      <c r="BKF1" s="593">
        <f>'Ot-säkkollen'!D398</f>
        <v>0</v>
      </c>
      <c r="BKG1" s="593">
        <f>'Ot-säkkollen'!E398</f>
        <v>0</v>
      </c>
      <c r="BKH1" s="593">
        <f>'Ot-säkkollen'!C400</f>
        <v>0</v>
      </c>
      <c r="BKI1" s="593">
        <f>'Ot-säkkollen'!D400</f>
        <v>0</v>
      </c>
      <c r="BKJ1" s="593">
        <f>'Ot-säkkollen'!E400</f>
        <v>0</v>
      </c>
      <c r="BKK1" s="593">
        <f>'Ot-säkkollen'!C402</f>
        <v>0</v>
      </c>
      <c r="BKL1" s="593">
        <f>'Ot-säkkollen'!D402</f>
        <v>0</v>
      </c>
      <c r="BKM1" s="593" t="str">
        <f ca="1">'Ot-säkkollen'!E402</f>
        <v>FULLSTÄNDIGT SVAR SAKNAS PÅ FRÅGA 12</v>
      </c>
      <c r="BKN1" s="593" t="s">
        <v>1122</v>
      </c>
      <c r="BKO1" s="593" t="s">
        <v>1122</v>
      </c>
      <c r="BKP1" s="593">
        <f>'Ot-säkkollen'!C408</f>
        <v>0</v>
      </c>
      <c r="BKQ1" s="593">
        <f>'Ot-säkkollen'!D408</f>
        <v>0</v>
      </c>
      <c r="BKR1" s="593">
        <f>'Ot-säkkollen'!E408</f>
        <v>0</v>
      </c>
      <c r="BKS1" s="593">
        <f>'Ot-säkkollen'!C410</f>
        <v>0</v>
      </c>
      <c r="BKT1" s="593">
        <f>'Ot-säkkollen'!D410</f>
        <v>0</v>
      </c>
      <c r="BKU1" s="593">
        <f>'Ot-säkkollen'!E410</f>
        <v>0</v>
      </c>
      <c r="BKV1" s="593">
        <f>'Ot-säkkollen'!C412</f>
        <v>0</v>
      </c>
      <c r="BKW1" s="593">
        <f>'Ot-säkkollen'!D412</f>
        <v>0</v>
      </c>
      <c r="BKX1" s="593" t="str">
        <f ca="1">'Ot-säkkollen'!E412</f>
        <v>FULLSTÄNDIGT SVAR SAKNAS PÅ FRÅGA 16</v>
      </c>
      <c r="BKY1" s="593" t="s">
        <v>1122</v>
      </c>
      <c r="BKZ1" s="593" t="s">
        <v>1122</v>
      </c>
      <c r="BLA1" s="593">
        <f>'Ot-säkkollen'!C422</f>
        <v>0</v>
      </c>
      <c r="BLB1" s="593">
        <f>'Ot-säkkollen'!D422</f>
        <v>0</v>
      </c>
      <c r="BLC1" s="593">
        <f>'Ot-säkkollen'!E422</f>
        <v>0</v>
      </c>
      <c r="BLD1" s="593">
        <f>'Ot-säkkollen'!C424</f>
        <v>0</v>
      </c>
      <c r="BLE1" s="593">
        <f>'Ot-säkkollen'!D424</f>
        <v>0</v>
      </c>
      <c r="BLF1" s="593">
        <f>'Ot-säkkollen'!E424</f>
        <v>0</v>
      </c>
      <c r="BLG1" s="593">
        <f>'Ot-säkkollen'!C426</f>
        <v>0</v>
      </c>
      <c r="BLH1" s="593">
        <f>'Ot-säkkollen'!C428</f>
        <v>0</v>
      </c>
      <c r="BLI1" s="593">
        <f>'Ot-säkkollen'!D428</f>
        <v>0</v>
      </c>
      <c r="BLJ1" s="593" t="str">
        <f>'Ot-säkkollen'!E428</f>
        <v>FRÅGAN ÄR OBESVARAD</v>
      </c>
      <c r="BLK1" s="593" t="s">
        <v>1122</v>
      </c>
      <c r="BLL1" s="593" t="s">
        <v>1122</v>
      </c>
      <c r="BLM1" s="593">
        <f>'Ot-säkkollen'!C433</f>
        <v>0</v>
      </c>
      <c r="BLN1" s="593">
        <f>'Ot-säkkollen'!D433</f>
        <v>0</v>
      </c>
      <c r="BLO1" s="593">
        <f>'Ot-säkkollen'!E433</f>
        <v>0</v>
      </c>
      <c r="BLP1" s="593">
        <f>'Ot-säkkollen'!C435</f>
        <v>0</v>
      </c>
      <c r="BLQ1" s="593">
        <f>'Ot-säkkollen'!D435</f>
        <v>0</v>
      </c>
      <c r="BLR1" s="593">
        <f>'Ot-säkkollen'!E435</f>
        <v>0</v>
      </c>
      <c r="BLS1" s="593">
        <f>'Ot-säkkollen'!C437</f>
        <v>0</v>
      </c>
      <c r="BLT1" s="593">
        <f>'Ot-säkkollen'!C439</f>
        <v>0</v>
      </c>
      <c r="BLU1" s="593">
        <f>'Ot-säkkollen'!D439</f>
        <v>0</v>
      </c>
      <c r="BLV1" s="593" t="str">
        <f>'Ot-säkkollen'!E439</f>
        <v>FRÅGAN ÄR OBESVARAD</v>
      </c>
      <c r="BLW1" s="593" t="s">
        <v>1122</v>
      </c>
      <c r="BLX1" s="593" t="s">
        <v>1122</v>
      </c>
      <c r="BLY1" s="593">
        <f>'Ot-säkkollen'!C445</f>
        <v>0</v>
      </c>
      <c r="BLZ1" s="593">
        <f>'Ot-säkkollen'!D445</f>
        <v>0</v>
      </c>
      <c r="BMA1" s="593">
        <f>'Ot-säkkollen'!E445</f>
        <v>0</v>
      </c>
      <c r="BMB1" s="593">
        <f>'Ot-säkkollen'!C447</f>
        <v>0</v>
      </c>
      <c r="BMC1" s="593">
        <f>'Ot-säkkollen'!D447</f>
        <v>0</v>
      </c>
      <c r="BMD1" s="593">
        <f>'Ot-säkkollen'!E447</f>
        <v>0</v>
      </c>
      <c r="BME1" s="593">
        <f>'Ot-säkkollen'!C449</f>
        <v>0</v>
      </c>
      <c r="BMF1" s="593">
        <f>'Ot-säkkollen'!C451</f>
        <v>0</v>
      </c>
      <c r="BMG1" s="593">
        <f>'Ot-säkkollen'!D451</f>
        <v>0</v>
      </c>
      <c r="BMH1" s="593" t="str">
        <f>'Ot-säkkollen'!E451</f>
        <v>FULLSTÄNDIGT SVAR SAKNAS PÅ FRÅGA 1</v>
      </c>
      <c r="BMI1" s="593" t="s">
        <v>1122</v>
      </c>
      <c r="BMJ1" s="593" t="s">
        <v>1122</v>
      </c>
      <c r="BMK1" s="593">
        <f>'Ot-säkkollen'!C457</f>
        <v>0</v>
      </c>
      <c r="BML1" s="593">
        <f>'Ot-säkkollen'!D457</f>
        <v>0</v>
      </c>
      <c r="BMM1" s="593">
        <f>'Ot-säkkollen'!E457</f>
        <v>0</v>
      </c>
      <c r="BMN1" s="593">
        <f>'Ot-säkkollen'!C459</f>
        <v>0</v>
      </c>
      <c r="BMO1" s="593">
        <f>'Ot-säkkollen'!D459</f>
        <v>0</v>
      </c>
      <c r="BMP1" s="593">
        <f>'Ot-säkkollen'!E459</f>
        <v>0</v>
      </c>
      <c r="BMQ1" s="593">
        <f>'Ot-säkkollen'!C461</f>
        <v>0</v>
      </c>
      <c r="BMR1" s="593">
        <f>'Ot-säkkollen'!C463</f>
        <v>0</v>
      </c>
      <c r="BMS1" s="593">
        <f>'Ot-säkkollen'!D463</f>
        <v>0</v>
      </c>
      <c r="BMT1" s="593" t="str">
        <f ca="1">'Ot-säkkollen'!E463</f>
        <v>FULLSTÄNDIGT SVAR SAKNAS PÅ FRÅGA 2</v>
      </c>
      <c r="BMU1" s="593" t="s">
        <v>1122</v>
      </c>
      <c r="BMV1" s="593" t="s">
        <v>1122</v>
      </c>
      <c r="BMW1" s="593">
        <f>'Ot-säkkollen'!C469</f>
        <v>0</v>
      </c>
      <c r="BMX1" s="593">
        <f>'Ot-säkkollen'!D469</f>
        <v>0</v>
      </c>
      <c r="BMY1" s="593">
        <f>'Ot-säkkollen'!E469</f>
        <v>0</v>
      </c>
      <c r="BMZ1" s="593">
        <f>'Ot-säkkollen'!C471</f>
        <v>0</v>
      </c>
      <c r="BNA1" s="593">
        <f>'Ot-säkkollen'!D471</f>
        <v>0</v>
      </c>
      <c r="BNB1" s="593">
        <f>'Ot-säkkollen'!E471</f>
        <v>0</v>
      </c>
      <c r="BNC1" s="593">
        <f>'Ot-säkkollen'!C473</f>
        <v>0</v>
      </c>
      <c r="BND1" s="593">
        <f>'Ot-säkkollen'!C475</f>
        <v>0</v>
      </c>
      <c r="BNE1" s="593">
        <f>'Ot-säkkollen'!D475</f>
        <v>0</v>
      </c>
      <c r="BNF1" s="593" t="str">
        <f ca="1">'Ot-säkkollen'!E475</f>
        <v>FULLSTÄNDIGT SVAR SAKNAS PÅ FRÅGA 4</v>
      </c>
      <c r="BNG1" s="593" t="s">
        <v>1122</v>
      </c>
      <c r="BNH1" s="593" t="s">
        <v>1122</v>
      </c>
      <c r="BNI1" s="593">
        <f>'Ot-säkkollen'!C481</f>
        <v>0</v>
      </c>
      <c r="BNJ1" s="593">
        <f>'Ot-säkkollen'!D481</f>
        <v>0</v>
      </c>
      <c r="BNK1" s="593">
        <f>'Ot-säkkollen'!E481</f>
        <v>0</v>
      </c>
      <c r="BNL1" s="593">
        <f>'Ot-säkkollen'!C483</f>
        <v>0</v>
      </c>
      <c r="BNM1" s="593">
        <f>'Ot-säkkollen'!D483</f>
        <v>0</v>
      </c>
      <c r="BNN1" s="593">
        <f>'Ot-säkkollen'!E483</f>
        <v>0</v>
      </c>
      <c r="BNO1" s="593">
        <f>'Ot-säkkollen'!C485</f>
        <v>0</v>
      </c>
      <c r="BNP1" s="593">
        <f>'Ot-säkkollen'!C487</f>
        <v>0</v>
      </c>
      <c r="BNQ1" s="593">
        <f>'Ot-säkkollen'!D487</f>
        <v>0</v>
      </c>
      <c r="BNR1" s="593" t="str">
        <f ca="1">'Ot-säkkollen'!E487</f>
        <v>FULLSTÄNDIGT SVAR SAKNAS PÅ FRÅGA 6</v>
      </c>
      <c r="BNS1" s="593" t="s">
        <v>1122</v>
      </c>
      <c r="BNT1" s="593" t="s">
        <v>1122</v>
      </c>
      <c r="BNU1" s="593">
        <f>'Ot-säkkollen'!C493</f>
        <v>0</v>
      </c>
      <c r="BNV1" s="593">
        <f>'Ot-säkkollen'!D493</f>
        <v>0</v>
      </c>
      <c r="BNW1" s="593">
        <f>'Ot-säkkollen'!E493</f>
        <v>0</v>
      </c>
      <c r="BNX1" s="593">
        <f>'Ot-säkkollen'!C495</f>
        <v>0</v>
      </c>
      <c r="BNY1" s="593">
        <f>'Ot-säkkollen'!D495</f>
        <v>0</v>
      </c>
      <c r="BNZ1" s="593">
        <f>'Ot-säkkollen'!E495</f>
        <v>0</v>
      </c>
      <c r="BOA1" s="593">
        <f>'Ot-säkkollen'!C497</f>
        <v>0</v>
      </c>
      <c r="BOB1" s="593">
        <f>'Ot-säkkollen'!C499</f>
        <v>0</v>
      </c>
      <c r="BOC1" s="593">
        <f>'Ot-säkkollen'!D499</f>
        <v>0</v>
      </c>
      <c r="BOD1" s="593" t="str">
        <f ca="1">'Ot-säkkollen'!E499</f>
        <v>FULLSTÄNDIGT SVAR SAKNAS PÅ FRÅGA 7</v>
      </c>
      <c r="BOE1" s="593" t="s">
        <v>1122</v>
      </c>
      <c r="BOF1" s="593" t="s">
        <v>1122</v>
      </c>
      <c r="BOG1" s="593">
        <f>'Ot-säkkollen'!C505</f>
        <v>0</v>
      </c>
      <c r="BOH1" s="593">
        <f>'Ot-säkkollen'!D505</f>
        <v>0</v>
      </c>
      <c r="BOI1" s="593">
        <f>'Ot-säkkollen'!E505</f>
        <v>0</v>
      </c>
      <c r="BOJ1" s="593">
        <f>'Ot-säkkollen'!C507</f>
        <v>0</v>
      </c>
      <c r="BOK1" s="593">
        <f>'Ot-säkkollen'!D507</f>
        <v>0</v>
      </c>
      <c r="BOL1" s="593">
        <f>'Ot-säkkollen'!E507</f>
        <v>0</v>
      </c>
      <c r="BOM1" s="593">
        <f>'Ot-säkkollen'!C509</f>
        <v>0</v>
      </c>
      <c r="BON1" s="593">
        <f>'Ot-säkkollen'!C511</f>
        <v>0</v>
      </c>
      <c r="BOO1" s="593">
        <f>'Ot-säkkollen'!D511</f>
        <v>0</v>
      </c>
      <c r="BOP1" s="593" t="str">
        <f ca="1">'Ot-säkkollen'!E511</f>
        <v>FULLSTÄNDIGT SVAR SAKNAS PÅ FRÅGA 8</v>
      </c>
      <c r="BOQ1" s="593" t="s">
        <v>1122</v>
      </c>
      <c r="BOR1" s="593" t="s">
        <v>1122</v>
      </c>
      <c r="BOS1" s="593">
        <f>'Ot-säkkollen'!C517</f>
        <v>0</v>
      </c>
      <c r="BOT1" s="593">
        <f>'Ot-säkkollen'!D517</f>
        <v>0</v>
      </c>
      <c r="BOU1" s="593">
        <f>'Ot-säkkollen'!E517</f>
        <v>0</v>
      </c>
      <c r="BOV1" s="593">
        <f>'Ot-säkkollen'!C519</f>
        <v>0</v>
      </c>
      <c r="BOW1" s="593">
        <f>'Ot-säkkollen'!D519</f>
        <v>0</v>
      </c>
      <c r="BOX1" s="593">
        <f>'Ot-säkkollen'!E519</f>
        <v>0</v>
      </c>
      <c r="BOY1" s="593">
        <f>'Ot-säkkollen'!C521</f>
        <v>0</v>
      </c>
      <c r="BOZ1" s="593">
        <f>'Ot-säkkollen'!C523</f>
        <v>0</v>
      </c>
      <c r="BPA1" s="593">
        <f>'Ot-säkkollen'!D523</f>
        <v>0</v>
      </c>
      <c r="BPB1" s="593" t="str">
        <f ca="1">'Ot-säkkollen'!E523</f>
        <v>FULLSTÄNDIGT SVAR SAKNAS PÅ FRÅGA 9</v>
      </c>
      <c r="BPC1" s="593" t="s">
        <v>1122</v>
      </c>
      <c r="BPD1" s="593" t="s">
        <v>1122</v>
      </c>
      <c r="BPE1" s="593">
        <f>'Ot-säkkollen'!C529</f>
        <v>0</v>
      </c>
      <c r="BPF1" s="593">
        <f>'Ot-säkkollen'!D529</f>
        <v>0</v>
      </c>
      <c r="BPG1" s="593">
        <f>'Ot-säkkollen'!E529</f>
        <v>0</v>
      </c>
      <c r="BPH1" s="593">
        <f>'Ot-säkkollen'!C531</f>
        <v>0</v>
      </c>
      <c r="BPI1" s="593">
        <f>'Ot-säkkollen'!D531</f>
        <v>0</v>
      </c>
      <c r="BPJ1" s="593">
        <f>'Ot-säkkollen'!E531</f>
        <v>0</v>
      </c>
      <c r="BPK1" s="593">
        <f>'Ot-säkkollen'!C533</f>
        <v>0</v>
      </c>
      <c r="BPL1" s="593">
        <f>'Ot-säkkollen'!C535</f>
        <v>0</v>
      </c>
      <c r="BPM1" s="593">
        <f>'Ot-säkkollen'!D535</f>
        <v>0</v>
      </c>
      <c r="BPN1" s="593" t="str">
        <f ca="1">'Ot-säkkollen'!E535</f>
        <v>FULLSTÄNDIGT SVAR SAKNAS PÅ FRÅGA 10</v>
      </c>
      <c r="BPO1" s="593" t="s">
        <v>1122</v>
      </c>
      <c r="BPP1" s="593" t="s">
        <v>1122</v>
      </c>
      <c r="BPQ1" s="593">
        <f>'Ot-säkkollen'!C541</f>
        <v>0</v>
      </c>
      <c r="BPR1" s="593">
        <f>'Ot-säkkollen'!D541</f>
        <v>0</v>
      </c>
      <c r="BPS1" s="593">
        <f>'Ot-säkkollen'!E541</f>
        <v>0</v>
      </c>
      <c r="BPT1" s="593">
        <f>'Ot-säkkollen'!C543</f>
        <v>0</v>
      </c>
      <c r="BPU1" s="593">
        <f>'Ot-säkkollen'!D543</f>
        <v>0</v>
      </c>
      <c r="BPV1" s="593">
        <f>'Ot-säkkollen'!E543</f>
        <v>0</v>
      </c>
      <c r="BPW1" s="593">
        <f>'Ot-säkkollen'!C545</f>
        <v>0</v>
      </c>
      <c r="BPX1" s="593">
        <f>'Ot-säkkollen'!C547</f>
        <v>0</v>
      </c>
      <c r="BPY1" s="593">
        <f>'Ot-säkkollen'!D547</f>
        <v>0</v>
      </c>
      <c r="BPZ1" s="593" t="str">
        <f ca="1">'Ot-säkkollen'!E547</f>
        <v>FULLSTÄNDIGT SVAR SAKNAS PÅ FRÅGA 11</v>
      </c>
      <c r="BQA1" s="593" t="s">
        <v>1122</v>
      </c>
      <c r="BQB1" s="593" t="s">
        <v>1122</v>
      </c>
      <c r="BQC1" s="593">
        <f>'Ot-säkkollen'!C553</f>
        <v>0</v>
      </c>
      <c r="BQD1" s="593">
        <f>'Ot-säkkollen'!D553</f>
        <v>0</v>
      </c>
      <c r="BQE1" s="593">
        <f>'Ot-säkkollen'!E553</f>
        <v>0</v>
      </c>
      <c r="BQF1" s="593">
        <f>'Ot-säkkollen'!C555</f>
        <v>0</v>
      </c>
      <c r="BQG1" s="593">
        <f>'Ot-säkkollen'!D555</f>
        <v>0</v>
      </c>
      <c r="BQH1" s="593">
        <f>'Ot-säkkollen'!E555</f>
        <v>0</v>
      </c>
      <c r="BQI1" s="593">
        <f>'Ot-säkkollen'!C557</f>
        <v>0</v>
      </c>
      <c r="BQJ1" s="593">
        <f>'Ot-säkkollen'!C559</f>
        <v>0</v>
      </c>
      <c r="BQK1" s="593">
        <f>'Ot-säkkollen'!D559</f>
        <v>0</v>
      </c>
      <c r="BQL1" s="593" t="str">
        <f ca="1">'Ot-säkkollen'!E559</f>
        <v>FULLSTÄNDIGT SVAR SAKNAS PÅ FRÅGA 13</v>
      </c>
      <c r="BQM1" s="593" t="s">
        <v>1122</v>
      </c>
      <c r="BQN1" s="593" t="s">
        <v>1122</v>
      </c>
      <c r="BQO1" s="593">
        <f>'Ot-säkkollen'!C565</f>
        <v>0</v>
      </c>
      <c r="BQP1" s="593">
        <f>'Ot-säkkollen'!D565</f>
        <v>0</v>
      </c>
      <c r="BQQ1" s="593">
        <f>'Ot-säkkollen'!E565</f>
        <v>0</v>
      </c>
      <c r="BQR1" s="593">
        <f>'Ot-säkkollen'!C567</f>
        <v>0</v>
      </c>
      <c r="BQS1" s="593">
        <f>'Ot-säkkollen'!D567</f>
        <v>0</v>
      </c>
      <c r="BQT1" s="593">
        <f>'Ot-säkkollen'!E567</f>
        <v>0</v>
      </c>
      <c r="BQU1" s="593">
        <f>'Ot-säkkollen'!C569</f>
        <v>0</v>
      </c>
      <c r="BQV1" s="593">
        <f>'Ot-säkkollen'!C571</f>
        <v>0</v>
      </c>
      <c r="BQW1" s="593">
        <f>'Ot-säkkollen'!D571</f>
        <v>0</v>
      </c>
      <c r="BQX1" s="593" t="str">
        <f ca="1">'Ot-säkkollen'!E571</f>
        <v>FULLSTÄNDIGT SVAR SAKNAS PÅ FRÅGA 13</v>
      </c>
      <c r="BQY1" s="593" t="s">
        <v>1122</v>
      </c>
      <c r="BQZ1" s="593" t="s">
        <v>1122</v>
      </c>
      <c r="BRA1" s="593">
        <f>'Ot-säkkollen'!C577</f>
        <v>0</v>
      </c>
      <c r="BRB1" s="593">
        <f>'Ot-säkkollen'!D577</f>
        <v>0</v>
      </c>
      <c r="BRC1" s="593">
        <f>'Ot-säkkollen'!E577</f>
        <v>0</v>
      </c>
      <c r="BRD1" s="593">
        <f>'Ot-säkkollen'!C579</f>
        <v>0</v>
      </c>
      <c r="BRE1" s="593">
        <f>'Ot-säkkollen'!D579</f>
        <v>0</v>
      </c>
      <c r="BRF1" s="593">
        <f>'Ot-säkkollen'!E579</f>
        <v>0</v>
      </c>
      <c r="BRG1" s="593">
        <f>'Ot-säkkollen'!C581</f>
        <v>0</v>
      </c>
      <c r="BRH1" s="593">
        <f>'Ot-säkkollen'!C583</f>
        <v>0</v>
      </c>
      <c r="BRI1" s="593">
        <f>'Ot-säkkollen'!D583</f>
        <v>0</v>
      </c>
      <c r="BRJ1" s="593" t="str">
        <f ca="1">'Ot-säkkollen'!E583</f>
        <v>FULLSTÄNDIGT SVAR SAKNAS PÅ FRÅGA 14</v>
      </c>
      <c r="BRK1" s="593" t="s">
        <v>1122</v>
      </c>
      <c r="BRL1" s="593" t="s">
        <v>1122</v>
      </c>
      <c r="BRM1" s="593">
        <f>'Ot-säkkollen'!C589</f>
        <v>0</v>
      </c>
      <c r="BRN1" s="593">
        <f>'Ot-säkkollen'!D589</f>
        <v>0</v>
      </c>
      <c r="BRO1" s="593">
        <f>'Ot-säkkollen'!E589</f>
        <v>0</v>
      </c>
      <c r="BRP1" s="593">
        <f>'Ot-säkkollen'!C591</f>
        <v>0</v>
      </c>
      <c r="BRQ1" s="593">
        <f>'Ot-säkkollen'!D591</f>
        <v>0</v>
      </c>
      <c r="BRR1" s="593">
        <f>'Ot-säkkollen'!E591</f>
        <v>0</v>
      </c>
      <c r="BRS1" s="593">
        <f>'Ot-säkkollen'!C593</f>
        <v>0</v>
      </c>
      <c r="BRT1" s="593">
        <f>'Ot-säkkollen'!C595</f>
        <v>0</v>
      </c>
      <c r="BRU1" s="593">
        <f>'Ot-säkkollen'!D595</f>
        <v>0</v>
      </c>
      <c r="BRV1" s="593" t="str">
        <f ca="1">'Ot-säkkollen'!E595</f>
        <v>FÖRUTSÄTTER ANNAT SVAR PÅ FRÅGA 16</v>
      </c>
      <c r="BRW1" s="593" t="s">
        <v>1122</v>
      </c>
      <c r="BRX1" s="593" t="s">
        <v>1122</v>
      </c>
      <c r="BRY1" s="593">
        <f>'Ot-säkkollen'!C601</f>
        <v>0</v>
      </c>
      <c r="BRZ1" s="593">
        <f>'Ot-säkkollen'!D601</f>
        <v>0</v>
      </c>
      <c r="BSA1" s="593">
        <f>'Ot-säkkollen'!E601</f>
        <v>0</v>
      </c>
      <c r="BSB1" s="593">
        <f>'Ot-säkkollen'!C603</f>
        <v>0</v>
      </c>
      <c r="BSC1" s="593">
        <f>'Ot-säkkollen'!D603</f>
        <v>0</v>
      </c>
      <c r="BSD1" s="593">
        <f>'Ot-säkkollen'!E603</f>
        <v>0</v>
      </c>
      <c r="BSE1" s="593">
        <f>'Ot-säkkollen'!C605</f>
        <v>0</v>
      </c>
      <c r="BSF1" s="593">
        <f>'Ot-säkkollen'!C607</f>
        <v>0</v>
      </c>
      <c r="BSG1" s="593">
        <f>'Ot-säkkollen'!D607</f>
        <v>0</v>
      </c>
      <c r="BSH1" s="593" t="str">
        <f ca="1">'Ot-säkkollen'!E607</f>
        <v>FULLSTÄNDIGT SVAR SAKNAS PÅ FRÅGA 15</v>
      </c>
      <c r="BSI1" s="593" t="s">
        <v>1122</v>
      </c>
      <c r="BSJ1" s="593" t="s">
        <v>1122</v>
      </c>
      <c r="BSK1" s="593">
        <f>'Ot-säkkollen'!C613</f>
        <v>0</v>
      </c>
      <c r="BSL1" s="593">
        <f>'Ot-säkkollen'!D613</f>
        <v>0</v>
      </c>
      <c r="BSM1" s="593">
        <f>'Ot-säkkollen'!E613</f>
        <v>0</v>
      </c>
      <c r="BSN1" s="593">
        <f>'Ot-säkkollen'!C615</f>
        <v>0</v>
      </c>
      <c r="BSO1" s="593">
        <f>'Ot-säkkollen'!D615</f>
        <v>0</v>
      </c>
      <c r="BSP1" s="593">
        <f>'Ot-säkkollen'!E615</f>
        <v>0</v>
      </c>
      <c r="BSQ1" s="593">
        <f>'Ot-säkkollen'!C617</f>
        <v>0</v>
      </c>
      <c r="BSR1" s="593">
        <f>'Ot-säkkollen'!C619</f>
        <v>0</v>
      </c>
      <c r="BSS1" s="593">
        <f>'Ot-säkkollen'!D619</f>
        <v>0</v>
      </c>
      <c r="BST1" s="593" t="str">
        <f ca="1">'Ot-säkkollen'!E619</f>
        <v>FULLSTÄNDIGT SVAR SAKNAS PÅ FRÅGA 15</v>
      </c>
      <c r="BSU1" s="593" t="s">
        <v>1122</v>
      </c>
      <c r="BSV1" s="593" t="s">
        <v>1122</v>
      </c>
      <c r="BSW1" s="593">
        <f>'Ot-säkkollen'!C625</f>
        <v>0</v>
      </c>
      <c r="BSX1" s="593">
        <f>'Ot-säkkollen'!D625</f>
        <v>0</v>
      </c>
      <c r="BSY1" s="593">
        <f>'Ot-säkkollen'!E625</f>
        <v>0</v>
      </c>
      <c r="BSZ1" s="593">
        <f>'Ot-säkkollen'!C627</f>
        <v>0</v>
      </c>
      <c r="BTA1" s="593">
        <f>'Ot-säkkollen'!D627</f>
        <v>0</v>
      </c>
      <c r="BTB1" s="593">
        <f>'Ot-säkkollen'!E627</f>
        <v>0</v>
      </c>
      <c r="BTC1" s="593">
        <f>'Ot-säkkollen'!C629</f>
        <v>0</v>
      </c>
      <c r="BTD1" s="593">
        <f>'Ot-säkkollen'!C631</f>
        <v>0</v>
      </c>
      <c r="BTE1" s="593">
        <f>'Ot-säkkollen'!D631</f>
        <v>0</v>
      </c>
      <c r="BTF1" s="593" t="str">
        <f ca="1">'Ot-säkkollen'!E631</f>
        <v>FULLSTÄNDIGT SVAR SAKNAS PÅ FRÅGA 16</v>
      </c>
      <c r="BTG1" s="593" t="s">
        <v>1122</v>
      </c>
      <c r="BTH1" s="593" t="s">
        <v>1122</v>
      </c>
      <c r="BTI1" s="593">
        <f>'Ot-säkkollen'!C643</f>
        <v>0</v>
      </c>
      <c r="BTJ1" s="593">
        <f>'Ot-säkkollen'!D643</f>
        <v>0</v>
      </c>
      <c r="BTK1" s="593">
        <f>'Ot-säkkollen'!E643</f>
        <v>0</v>
      </c>
      <c r="BTL1" s="593">
        <f>'Ot-säkkollen'!C645</f>
        <v>0</v>
      </c>
      <c r="BTM1" s="593">
        <f>'Ot-säkkollen'!D645</f>
        <v>0</v>
      </c>
      <c r="BTN1" s="593">
        <f>'Ot-säkkollen'!E645</f>
        <v>0</v>
      </c>
      <c r="BTO1" s="593">
        <f>'Ot-säkkollen'!C647</f>
        <v>0</v>
      </c>
      <c r="BTP1" s="593">
        <f>'Ot-säkkollen'!C649</f>
        <v>0</v>
      </c>
      <c r="BTQ1" s="593">
        <f>'Ot-säkkollen'!D649</f>
        <v>0</v>
      </c>
      <c r="BTR1" s="593" t="str">
        <f ca="1">'Ot-säkkollen'!E649</f>
        <v>FULLSTÄNDIGT SVAR SAKNAS PÅ FRÅGA 14</v>
      </c>
      <c r="BTS1" s="593" t="s">
        <v>1122</v>
      </c>
      <c r="BTT1" s="593" t="s">
        <v>1122</v>
      </c>
      <c r="BTU1" s="593">
        <f>'Ot-säkkollen'!C655</f>
        <v>0</v>
      </c>
      <c r="BTV1" s="593">
        <f>'Ot-säkkollen'!D655</f>
        <v>0</v>
      </c>
      <c r="BTW1" s="593">
        <f>'Ot-säkkollen'!E655</f>
        <v>0</v>
      </c>
      <c r="BTX1" s="593">
        <f>'Ot-säkkollen'!C657</f>
        <v>0</v>
      </c>
      <c r="BTY1" s="593">
        <f>'Ot-säkkollen'!D657</f>
        <v>0</v>
      </c>
      <c r="BTZ1" s="593">
        <f>'Ot-säkkollen'!E657</f>
        <v>0</v>
      </c>
      <c r="BUA1" s="593">
        <f>'Ot-säkkollen'!C659</f>
        <v>0</v>
      </c>
      <c r="BUB1" s="593">
        <f>'Ot-säkkollen'!C661</f>
        <v>0</v>
      </c>
      <c r="BUC1" s="593">
        <f>'Ot-säkkollen'!D661</f>
        <v>0</v>
      </c>
      <c r="BUD1" s="593" t="str">
        <f>'Ot-säkkollen'!E661</f>
        <v>FRÅGAN ÄR OBESVARAD</v>
      </c>
      <c r="BUE1" s="593" t="s">
        <v>1122</v>
      </c>
      <c r="BUF1" s="593" t="s">
        <v>1122</v>
      </c>
      <c r="BUG1" s="593">
        <f ca="1">'Ot-säkkollen'!E2</f>
        <v>0</v>
      </c>
      <c r="BUH1" s="593" t="s">
        <v>1122</v>
      </c>
      <c r="BUI1" s="593" t="s">
        <v>1122</v>
      </c>
      <c r="BUJ1" s="593">
        <f>Leveranskedjekollen!C18</f>
        <v>0</v>
      </c>
      <c r="BUK1" s="593">
        <f>Leveranskedjekollen!E18</f>
        <v>0</v>
      </c>
      <c r="BUL1" s="593">
        <f>Leveranskedjekollen!G18</f>
        <v>0</v>
      </c>
      <c r="BUM1" s="593">
        <f>Leveranskedjekollen!C20</f>
        <v>0</v>
      </c>
      <c r="BUN1" s="593">
        <f>Leveranskedjekollen!E20</f>
        <v>0</v>
      </c>
      <c r="BUO1" s="593">
        <f>Leveranskedjekollen!G20</f>
        <v>0</v>
      </c>
      <c r="BUP1" s="593">
        <f>Leveranskedjekollen!C22</f>
        <v>0</v>
      </c>
      <c r="BUQ1" s="593">
        <f>Leveranskedjekollen!C24</f>
        <v>0</v>
      </c>
      <c r="BUR1" s="593">
        <f>Leveranskedjekollen!E24</f>
        <v>0</v>
      </c>
      <c r="BUS1" s="593" t="str">
        <f>Leveranskedjekollen!G24</f>
        <v>FRÅGAN ÄR OBESVARAD</v>
      </c>
      <c r="BUT1" s="593" t="s">
        <v>1122</v>
      </c>
      <c r="BUU1" s="593" t="s">
        <v>1122</v>
      </c>
      <c r="BUV1" s="593">
        <f>Leveranskedjekollen!C30</f>
        <v>0</v>
      </c>
      <c r="BUW1" s="593">
        <f>Leveranskedjekollen!E30</f>
        <v>0</v>
      </c>
      <c r="BUX1" s="593">
        <f>Leveranskedjekollen!G30</f>
        <v>0</v>
      </c>
      <c r="BUY1" s="593">
        <f>Leveranskedjekollen!C32</f>
        <v>0</v>
      </c>
      <c r="BUZ1" s="593">
        <f>Leveranskedjekollen!E32</f>
        <v>0</v>
      </c>
      <c r="BVA1" s="593">
        <f>Leveranskedjekollen!G32</f>
        <v>0</v>
      </c>
      <c r="BVB1" s="593">
        <f>Leveranskedjekollen!C34</f>
        <v>0</v>
      </c>
      <c r="BVC1" s="593">
        <f>Leveranskedjekollen!C36</f>
        <v>0</v>
      </c>
      <c r="BVD1" s="593">
        <f>Leveranskedjekollen!E36</f>
        <v>0</v>
      </c>
      <c r="BVE1" s="593" t="str">
        <f>Leveranskedjekollen!G36</f>
        <v>FRÅGAN ÄR OBESVARAD</v>
      </c>
      <c r="BVF1" s="593" t="s">
        <v>1122</v>
      </c>
      <c r="BVG1" s="593" t="s">
        <v>1122</v>
      </c>
      <c r="BVH1" s="593">
        <f>Leveranskedjekollen!C42</f>
        <v>0</v>
      </c>
      <c r="BVI1" s="593">
        <f>Leveranskedjekollen!E42</f>
        <v>0</v>
      </c>
      <c r="BVJ1" s="593">
        <f>Leveranskedjekollen!G42</f>
        <v>0</v>
      </c>
      <c r="BVK1" s="593">
        <f>Leveranskedjekollen!C44</f>
        <v>0</v>
      </c>
      <c r="BVL1" s="593">
        <f>Leveranskedjekollen!E44</f>
        <v>0</v>
      </c>
      <c r="BVM1" s="593">
        <f>Leveranskedjekollen!G44</f>
        <v>0</v>
      </c>
      <c r="BVN1" s="593">
        <f>Leveranskedjekollen!C46</f>
        <v>0</v>
      </c>
      <c r="BVO1" s="593">
        <f>Leveranskedjekollen!C48</f>
        <v>0</v>
      </c>
      <c r="BVP1" s="593">
        <f>Leveranskedjekollen!E48</f>
        <v>0</v>
      </c>
      <c r="BVQ1" s="593" t="str">
        <f>Leveranskedjekollen!G48</f>
        <v>FRÅGAN ÄR OBESVARAD</v>
      </c>
      <c r="BVR1" s="593" t="s">
        <v>1122</v>
      </c>
      <c r="BVS1" s="593" t="s">
        <v>1122</v>
      </c>
      <c r="BVT1" s="593">
        <f>Leveranskedjekollen!C55</f>
        <v>0</v>
      </c>
      <c r="BVU1" s="593">
        <f>Leveranskedjekollen!E55</f>
        <v>0</v>
      </c>
      <c r="BVV1" s="593">
        <f>Leveranskedjekollen!G55</f>
        <v>0</v>
      </c>
      <c r="BVW1" s="593">
        <f>Leveranskedjekollen!C57</f>
        <v>0</v>
      </c>
      <c r="BVX1" s="593">
        <f>Leveranskedjekollen!E57</f>
        <v>0</v>
      </c>
      <c r="BVY1" s="593">
        <f>Leveranskedjekollen!G57</f>
        <v>0</v>
      </c>
      <c r="BVZ1" s="593">
        <f>Leveranskedjekollen!C59</f>
        <v>0</v>
      </c>
      <c r="BWA1" s="593">
        <f>Leveranskedjekollen!C61</f>
        <v>0</v>
      </c>
      <c r="BWB1" s="593">
        <f>Leveranskedjekollen!E61</f>
        <v>0</v>
      </c>
      <c r="BWC1" s="593" t="str">
        <f>Leveranskedjekollen!G61</f>
        <v>FRÅGAN ÄR OBESVARAD</v>
      </c>
      <c r="BWD1" s="593" t="s">
        <v>1122</v>
      </c>
      <c r="BWE1" s="593" t="s">
        <v>1122</v>
      </c>
      <c r="BWF1" s="593">
        <f>Leveranskedjekollen!C72</f>
        <v>0</v>
      </c>
      <c r="BWG1" s="593">
        <f>Leveranskedjekollen!E72</f>
        <v>0</v>
      </c>
      <c r="BWH1" s="593">
        <f>Leveranskedjekollen!G72</f>
        <v>0</v>
      </c>
      <c r="BWI1" s="593">
        <f>Leveranskedjekollen!C74</f>
        <v>0</v>
      </c>
      <c r="BWJ1" s="593">
        <f>Leveranskedjekollen!E74</f>
        <v>0</v>
      </c>
      <c r="BWK1" s="593">
        <f>Leveranskedjekollen!G74</f>
        <v>0</v>
      </c>
      <c r="BWL1" s="593">
        <f>Leveranskedjekollen!C76</f>
        <v>0</v>
      </c>
      <c r="BWM1" s="593">
        <f>Leveranskedjekollen!E76</f>
        <v>0</v>
      </c>
      <c r="BWN1" s="593" t="str">
        <f>Leveranskedjekollen!G76</f>
        <v>FRÅGAN ÄR OBESVARAD</v>
      </c>
      <c r="BWO1" s="593" t="s">
        <v>1122</v>
      </c>
      <c r="BWP1" s="593" t="s">
        <v>1122</v>
      </c>
      <c r="BWQ1" s="593">
        <f>Leveranskedjekollen!C82</f>
        <v>0</v>
      </c>
      <c r="BWR1" s="593">
        <f>Leveranskedjekollen!E82</f>
        <v>0</v>
      </c>
      <c r="BWS1" s="593">
        <f>Leveranskedjekollen!G82</f>
        <v>0</v>
      </c>
      <c r="BWT1" s="593">
        <f>Leveranskedjekollen!E84</f>
        <v>0</v>
      </c>
      <c r="BWU1" s="593">
        <f>Leveranskedjekollen!G84</f>
        <v>0</v>
      </c>
      <c r="BWV1" s="593">
        <f>Leveranskedjekollen!C86</f>
        <v>0</v>
      </c>
      <c r="BWW1" s="593">
        <f>Leveranskedjekollen!E86</f>
        <v>0</v>
      </c>
      <c r="BWX1" s="593" t="str">
        <f>Leveranskedjekollen!G86</f>
        <v>FRÅGAN ÄR OBESVARAD</v>
      </c>
      <c r="BWY1" s="593" t="s">
        <v>1122</v>
      </c>
      <c r="BWZ1" s="593" t="s">
        <v>1122</v>
      </c>
      <c r="BXA1" s="593">
        <f>Leveranskedjekollen!C92</f>
        <v>0</v>
      </c>
      <c r="BXB1" s="593">
        <f>Leveranskedjekollen!E92</f>
        <v>0</v>
      </c>
      <c r="BXC1" s="593">
        <f>Leveranskedjekollen!G92</f>
        <v>0</v>
      </c>
      <c r="BXD1" s="593">
        <f>Leveranskedjekollen!E94</f>
        <v>0</v>
      </c>
      <c r="BXE1" s="593">
        <f>Leveranskedjekollen!G94</f>
        <v>0</v>
      </c>
      <c r="BXF1" s="593">
        <f>Leveranskedjekollen!C96</f>
        <v>0</v>
      </c>
      <c r="BXG1" s="593">
        <f>Leveranskedjekollen!E96</f>
        <v>0</v>
      </c>
      <c r="BXH1" s="593" t="str">
        <f>Leveranskedjekollen!G96</f>
        <v>FRÅGAN ÄR OBESVARAD</v>
      </c>
      <c r="BXI1" s="593" t="s">
        <v>1122</v>
      </c>
      <c r="BXJ1" s="593" t="s">
        <v>1122</v>
      </c>
      <c r="BXK1" s="593">
        <f>Leveranskedjekollen!C102</f>
        <v>0</v>
      </c>
      <c r="BXL1" s="593">
        <f>Leveranskedjekollen!E102</f>
        <v>0</v>
      </c>
      <c r="BXM1" s="593">
        <f>Leveranskedjekollen!G102</f>
        <v>0</v>
      </c>
      <c r="BXN1" s="593">
        <f>Leveranskedjekollen!C104</f>
        <v>0</v>
      </c>
      <c r="BXO1" s="593">
        <f>Leveranskedjekollen!E104</f>
        <v>0</v>
      </c>
      <c r="BXP1" s="593">
        <f>Leveranskedjekollen!G104</f>
        <v>0</v>
      </c>
      <c r="BXQ1" s="593">
        <f>Leveranskedjekollen!C106</f>
        <v>0</v>
      </c>
      <c r="BXR1" s="593">
        <f>Leveranskedjekollen!E106</f>
        <v>0</v>
      </c>
      <c r="BXS1" s="593" t="str">
        <f>Leveranskedjekollen!G106</f>
        <v>FRÅGAN ÄR OBESVARAD</v>
      </c>
      <c r="BXT1" s="593" t="s">
        <v>1122</v>
      </c>
      <c r="BXU1" s="593" t="s">
        <v>1122</v>
      </c>
      <c r="BXV1" s="593">
        <f>Leveranskedjekollen!C117</f>
        <v>0</v>
      </c>
      <c r="BXW1" s="593">
        <f>Leveranskedjekollen!E117</f>
        <v>0</v>
      </c>
      <c r="BXX1" s="593">
        <f>Leveranskedjekollen!G117</f>
        <v>0</v>
      </c>
      <c r="BXY1" s="593">
        <f>Leveranskedjekollen!C119</f>
        <v>0</v>
      </c>
      <c r="BXZ1" s="593">
        <f>Leveranskedjekollen!E119</f>
        <v>0</v>
      </c>
      <c r="BYA1" s="593">
        <f>Leveranskedjekollen!G119</f>
        <v>0</v>
      </c>
      <c r="BYB1" s="593">
        <f>Leveranskedjekollen!C121</f>
        <v>0</v>
      </c>
      <c r="BYC1" s="593">
        <f>Leveranskedjekollen!C123</f>
        <v>0</v>
      </c>
      <c r="BYD1" s="593">
        <f>Leveranskedjekollen!E123</f>
        <v>0</v>
      </c>
      <c r="BYE1" s="593" t="str">
        <f>Leveranskedjekollen!G123</f>
        <v>FRÅGAN ÄR OBESVARAD</v>
      </c>
      <c r="BYF1" s="593" t="s">
        <v>1122</v>
      </c>
      <c r="BYG1" s="593" t="s">
        <v>1122</v>
      </c>
      <c r="BYH1" s="593">
        <f>Leveranskedjekollen!C131</f>
        <v>0</v>
      </c>
      <c r="BYI1" s="593">
        <f>Leveranskedjekollen!E131</f>
        <v>0</v>
      </c>
      <c r="BYJ1" s="593">
        <f>Leveranskedjekollen!G131</f>
        <v>0</v>
      </c>
      <c r="BYK1" s="593">
        <f>Leveranskedjekollen!C133</f>
        <v>0</v>
      </c>
      <c r="BYL1" s="593">
        <f>Leveranskedjekollen!E133</f>
        <v>0</v>
      </c>
      <c r="BYM1" s="593">
        <f>Leveranskedjekollen!G133</f>
        <v>0</v>
      </c>
      <c r="BYN1" s="593">
        <f>Leveranskedjekollen!C135</f>
        <v>0</v>
      </c>
      <c r="BYO1" s="593">
        <f>Leveranskedjekollen!C137</f>
        <v>0</v>
      </c>
      <c r="BYP1" s="593">
        <f>Leveranskedjekollen!E137</f>
        <v>0</v>
      </c>
      <c r="BYQ1" s="593" t="str">
        <f>Leveranskedjekollen!G137</f>
        <v>FRÅGAN ÄR OBESVARAD</v>
      </c>
      <c r="BYR1" s="593" t="s">
        <v>1122</v>
      </c>
      <c r="BYS1" s="593" t="s">
        <v>1122</v>
      </c>
      <c r="BYT1" s="593">
        <f>Leveranskedjekollen!C143</f>
        <v>0</v>
      </c>
      <c r="BYU1" s="593">
        <f>Leveranskedjekollen!E143</f>
        <v>0</v>
      </c>
      <c r="BYV1" s="593">
        <f>Leveranskedjekollen!G143</f>
        <v>0</v>
      </c>
      <c r="BYW1" s="593">
        <f>Leveranskedjekollen!C145</f>
        <v>0</v>
      </c>
      <c r="BYX1" s="593">
        <f>Leveranskedjekollen!E145</f>
        <v>0</v>
      </c>
      <c r="BYY1" s="593">
        <f>Leveranskedjekollen!G145</f>
        <v>0</v>
      </c>
      <c r="BYZ1" s="593">
        <f>Leveranskedjekollen!C147</f>
        <v>0</v>
      </c>
      <c r="BZA1" s="593">
        <f>Leveranskedjekollen!C149</f>
        <v>0</v>
      </c>
      <c r="BZB1" s="593">
        <f>Leveranskedjekollen!E149</f>
        <v>0</v>
      </c>
      <c r="BZC1" s="593" t="str">
        <f>Leveranskedjekollen!G149</f>
        <v>FRÅGAN ÄR OBESVARAD</v>
      </c>
      <c r="BZD1" s="593" t="s">
        <v>1122</v>
      </c>
      <c r="BZE1" s="593" t="s">
        <v>1122</v>
      </c>
      <c r="BZF1" s="593">
        <f>Leveranskedjekollen!C156</f>
        <v>0</v>
      </c>
      <c r="BZG1" s="593">
        <f>Leveranskedjekollen!E156</f>
        <v>0</v>
      </c>
      <c r="BZH1" s="593">
        <f>Leveranskedjekollen!G156</f>
        <v>0</v>
      </c>
      <c r="BZI1" s="593">
        <f>Leveranskedjekollen!C158</f>
        <v>0</v>
      </c>
      <c r="BZJ1" s="593">
        <f>Leveranskedjekollen!E158</f>
        <v>0</v>
      </c>
      <c r="BZK1" s="593">
        <f>Leveranskedjekollen!C160</f>
        <v>0</v>
      </c>
      <c r="BZL1" s="593">
        <f>Leveranskedjekollen!C162</f>
        <v>0</v>
      </c>
      <c r="BZM1" s="593" t="str">
        <f>Leveranskedjekollen!G162</f>
        <v>FRÅGAN ÄR OBESVARAD</v>
      </c>
      <c r="BZN1" s="593" t="s">
        <v>1122</v>
      </c>
      <c r="BZO1" s="593" t="s">
        <v>1122</v>
      </c>
      <c r="BZP1" s="593">
        <f>Leveranskedjekollen!J168</f>
        <v>0</v>
      </c>
      <c r="BZQ1" s="593" t="s">
        <v>1122</v>
      </c>
      <c r="BZR1" s="593" t="s">
        <v>1122</v>
      </c>
      <c r="BZS1" s="593">
        <f>Leveranskedjekollen!C181</f>
        <v>0</v>
      </c>
      <c r="BZT1" s="593">
        <f>Leveranskedjekollen!E181</f>
        <v>0</v>
      </c>
      <c r="BZU1" s="593">
        <f>Leveranskedjekollen!G181</f>
        <v>0</v>
      </c>
      <c r="BZV1" s="593">
        <f>Leveranskedjekollen!C183</f>
        <v>0</v>
      </c>
      <c r="BZW1" s="593">
        <f>Leveranskedjekollen!E183</f>
        <v>0</v>
      </c>
      <c r="BZX1" s="593">
        <f>Leveranskedjekollen!G183</f>
        <v>0</v>
      </c>
      <c r="BZY1" s="593">
        <f>Leveranskedjekollen!C185</f>
        <v>0</v>
      </c>
      <c r="BZZ1" s="593">
        <f>Leveranskedjekollen!C187</f>
        <v>0</v>
      </c>
      <c r="CAA1" s="593">
        <f>Leveranskedjekollen!E187</f>
        <v>0</v>
      </c>
      <c r="CAB1" s="593">
        <f>Leveranskedjekollen!G187</f>
        <v>0</v>
      </c>
      <c r="CAC1" s="593" t="s">
        <v>1122</v>
      </c>
      <c r="CAD1" s="593" t="s">
        <v>1122</v>
      </c>
      <c r="CAE1" s="593">
        <f>Leveranskedjekollen!C196</f>
        <v>0</v>
      </c>
      <c r="CAF1" s="593">
        <f>Leveranskedjekollen!E196</f>
        <v>0</v>
      </c>
      <c r="CAG1" s="593">
        <f>Leveranskedjekollen!G196</f>
        <v>0</v>
      </c>
      <c r="CAH1" s="593">
        <f>Leveranskedjekollen!C198</f>
        <v>0</v>
      </c>
      <c r="CAI1" s="593">
        <f>Leveranskedjekollen!E198</f>
        <v>0</v>
      </c>
      <c r="CAJ1" s="593">
        <f>Leveranskedjekollen!G198</f>
        <v>0</v>
      </c>
      <c r="CAK1" s="593">
        <f>Leveranskedjekollen!C200</f>
        <v>0</v>
      </c>
      <c r="CAL1" s="593">
        <f>Leveranskedjekollen!E200</f>
        <v>0</v>
      </c>
      <c r="CAM1" s="593">
        <f>Leveranskedjekollen!G200</f>
        <v>0</v>
      </c>
      <c r="CAN1" s="593" t="s">
        <v>1122</v>
      </c>
      <c r="CAO1" s="593" t="s">
        <v>1122</v>
      </c>
      <c r="CAP1" s="593">
        <f>Leveranskedjekollen!C206</f>
        <v>0</v>
      </c>
      <c r="CAQ1" s="593">
        <f>Leveranskedjekollen!E206</f>
        <v>0</v>
      </c>
      <c r="CAR1" s="593">
        <f>Leveranskedjekollen!G206</f>
        <v>0</v>
      </c>
      <c r="CAS1" s="593">
        <f>Leveranskedjekollen!C208</f>
        <v>0</v>
      </c>
      <c r="CAT1" s="593">
        <f>Leveranskedjekollen!E208</f>
        <v>0</v>
      </c>
      <c r="CAU1" s="593">
        <f>Leveranskedjekollen!G208</f>
        <v>0</v>
      </c>
      <c r="CAV1" s="593">
        <f>Leveranskedjekollen!C210</f>
        <v>0</v>
      </c>
      <c r="CAW1" s="593">
        <f>Leveranskedjekollen!C212</f>
        <v>0</v>
      </c>
      <c r="CAX1" s="593">
        <f>Leveranskedjekollen!C214</f>
        <v>0</v>
      </c>
      <c r="CAY1" s="593">
        <f>Leveranskedjekollen!E214</f>
        <v>0</v>
      </c>
      <c r="CAZ1" s="593">
        <f>Leveranskedjekollen!G214</f>
        <v>0</v>
      </c>
      <c r="CBA1" s="593" t="s">
        <v>1122</v>
      </c>
      <c r="CBB1" s="593" t="s">
        <v>1122</v>
      </c>
      <c r="CBC1" s="593">
        <f>Leveranskedjekollen!E2</f>
        <v>0</v>
      </c>
      <c r="CBD1" s="593" t="s">
        <v>1122</v>
      </c>
      <c r="CBE1" s="593" t="s">
        <v>1122</v>
      </c>
    </row>
    <row r="2" spans="1:2085">
      <c r="N2" s="593">
        <f>Infosäkkollen!C21</f>
        <v>0</v>
      </c>
      <c r="O2" s="593">
        <f>Infosäkkollen!D21</f>
        <v>0</v>
      </c>
      <c r="P2" s="593">
        <f>Infosäkkollen!E21</f>
        <v>0</v>
      </c>
      <c r="Q2" s="593">
        <f>Infosäkkollen!C23</f>
        <v>0</v>
      </c>
      <c r="R2" s="593">
        <f>Infosäkkollen!D23</f>
        <v>0</v>
      </c>
      <c r="S2" s="593">
        <f>Infosäkkollen!E23</f>
        <v>0</v>
      </c>
      <c r="T2" s="593">
        <f>Infosäkkollen!C25</f>
        <v>0</v>
      </c>
      <c r="U2" s="593">
        <f>Infosäkkollen!C27</f>
        <v>0</v>
      </c>
      <c r="V2" s="593">
        <f>Infosäkkollen!D27</f>
        <v>0</v>
      </c>
      <c r="W2" s="593" t="str">
        <f>Infosäkkollen!E27</f>
        <v>FRÅGAN ÄR OBESVARAD</v>
      </c>
      <c r="X2" s="593" t="s">
        <v>1122</v>
      </c>
      <c r="Y2" s="593" t="s">
        <v>1122</v>
      </c>
      <c r="Z2" s="593">
        <f>Infosäkkollen!C37</f>
        <v>0</v>
      </c>
      <c r="AA2" s="593">
        <f>Infosäkkollen!D37</f>
        <v>0</v>
      </c>
      <c r="AB2" s="593">
        <f>Infosäkkollen!E37</f>
        <v>0</v>
      </c>
      <c r="AC2" s="593">
        <f>Infosäkkollen!C39</f>
        <v>0</v>
      </c>
      <c r="AD2" s="593">
        <f>Infosäkkollen!D39</f>
        <v>0</v>
      </c>
      <c r="AE2" s="593">
        <f>Infosäkkollen!E39</f>
        <v>0</v>
      </c>
      <c r="AF2" s="593">
        <f>Infosäkkollen!C41</f>
        <v>0</v>
      </c>
      <c r="AG2" s="593">
        <f>Infosäkkollen!C43</f>
        <v>0</v>
      </c>
      <c r="AH2" s="593">
        <f>Infosäkkollen!C45</f>
        <v>0</v>
      </c>
      <c r="AI2" s="593">
        <f>Infosäkkollen!D45</f>
        <v>0</v>
      </c>
      <c r="AJ2" s="593" t="str">
        <f>Infosäkkollen!E45</f>
        <v>FRÅGAN ÄR OBESVARAD</v>
      </c>
      <c r="AK2" s="593" t="s">
        <v>1122</v>
      </c>
      <c r="AL2" s="593" t="s">
        <v>1122</v>
      </c>
      <c r="AM2" s="593">
        <f>Infosäkkollen!C53</f>
        <v>0</v>
      </c>
      <c r="AN2" s="593">
        <f>Infosäkkollen!D53</f>
        <v>0</v>
      </c>
      <c r="AO2" s="593">
        <f>Infosäkkollen!E53</f>
        <v>0</v>
      </c>
      <c r="AP2" s="593">
        <f>Infosäkkollen!C55</f>
        <v>0</v>
      </c>
      <c r="AQ2" s="593">
        <f>Infosäkkollen!D55</f>
        <v>0</v>
      </c>
      <c r="AR2" s="593">
        <f>Infosäkkollen!E55</f>
        <v>0</v>
      </c>
      <c r="AS2" s="593">
        <f>Infosäkkollen!C57</f>
        <v>0</v>
      </c>
      <c r="AT2" s="593">
        <f>Infosäkkollen!D57</f>
        <v>0</v>
      </c>
      <c r="AU2" s="593" t="str">
        <f>Infosäkkollen!E57</f>
        <v>FRÅGAN ÄR OBESVARAD</v>
      </c>
      <c r="AV2" s="593" t="s">
        <v>1122</v>
      </c>
      <c r="AW2" s="593" t="s">
        <v>1122</v>
      </c>
      <c r="AX2" s="593">
        <f>Infosäkkollen!C65</f>
        <v>0</v>
      </c>
      <c r="AY2" s="593">
        <f>Infosäkkollen!D65</f>
        <v>0</v>
      </c>
      <c r="AZ2" s="593">
        <f>Infosäkkollen!E65</f>
        <v>0</v>
      </c>
      <c r="BA2" s="593">
        <f>Infosäkkollen!C67</f>
        <v>0</v>
      </c>
      <c r="BB2" s="593">
        <f>Infosäkkollen!D67</f>
        <v>0</v>
      </c>
      <c r="BC2" s="593">
        <f>Infosäkkollen!E67</f>
        <v>0</v>
      </c>
      <c r="BD2" s="593">
        <f>Infosäkkollen!C69</f>
        <v>0</v>
      </c>
      <c r="BE2" s="593">
        <f>Infosäkkollen!D69</f>
        <v>0</v>
      </c>
      <c r="BF2" s="593" t="str">
        <f>Infosäkkollen!E69</f>
        <v>FRÅGAN ÄR OBESVARAD</v>
      </c>
      <c r="BG2" s="593" t="s">
        <v>1122</v>
      </c>
      <c r="BH2" s="593" t="s">
        <v>1122</v>
      </c>
      <c r="BI2" s="593">
        <f>Infosäkkollen!C77</f>
        <v>0</v>
      </c>
      <c r="BJ2" s="593">
        <f>Infosäkkollen!D77</f>
        <v>0</v>
      </c>
      <c r="BK2" s="593">
        <f>Infosäkkollen!E77</f>
        <v>0</v>
      </c>
      <c r="BL2" s="593">
        <f>Infosäkkollen!C79</f>
        <v>0</v>
      </c>
      <c r="BM2" s="593">
        <f>Infosäkkollen!D79</f>
        <v>0</v>
      </c>
      <c r="BN2" s="593">
        <f>Infosäkkollen!E79</f>
        <v>0</v>
      </c>
      <c r="BO2" s="593">
        <f>Infosäkkollen!C81</f>
        <v>0</v>
      </c>
      <c r="BP2" s="593">
        <f>Infosäkkollen!D81</f>
        <v>0</v>
      </c>
      <c r="BQ2" s="593" t="str">
        <f>Infosäkkollen!E81</f>
        <v>FRÅGAN ÄR OBESVARAD</v>
      </c>
      <c r="BR2" s="593" t="s">
        <v>1122</v>
      </c>
      <c r="BS2" s="593" t="s">
        <v>1122</v>
      </c>
      <c r="BT2" s="593">
        <f>Infosäkkollen!C89</f>
        <v>0</v>
      </c>
      <c r="BU2" s="593">
        <f>Infosäkkollen!D89</f>
        <v>0</v>
      </c>
      <c r="BV2" s="593">
        <f>Infosäkkollen!E89</f>
        <v>0</v>
      </c>
      <c r="BW2" s="593">
        <f>Infosäkkollen!C91</f>
        <v>0</v>
      </c>
      <c r="BX2" s="593">
        <f>Infosäkkollen!D91</f>
        <v>0</v>
      </c>
      <c r="BY2" s="593">
        <f>Infosäkkollen!E91</f>
        <v>0</v>
      </c>
      <c r="BZ2" s="593">
        <f>Infosäkkollen!C93</f>
        <v>0</v>
      </c>
      <c r="CA2" s="593">
        <f>Infosäkkollen!C95</f>
        <v>0</v>
      </c>
      <c r="CB2" s="593">
        <f>Infosäkkollen!C97</f>
        <v>0</v>
      </c>
      <c r="CC2" s="593">
        <f>Infosäkkollen!D97</f>
        <v>0</v>
      </c>
      <c r="CD2" s="593" t="str">
        <f>Infosäkkollen!E97</f>
        <v>FRÅGAN ÄR OBESVARAD</v>
      </c>
      <c r="CE2" s="593" t="s">
        <v>1122</v>
      </c>
      <c r="CF2" s="593" t="s">
        <v>1122</v>
      </c>
      <c r="CG2" s="593">
        <f>Infosäkkollen!C105</f>
        <v>0</v>
      </c>
      <c r="CH2" s="593">
        <f>Infosäkkollen!D105</f>
        <v>0</v>
      </c>
      <c r="CI2" s="593">
        <f>Infosäkkollen!E105</f>
        <v>0</v>
      </c>
      <c r="CJ2" s="593">
        <f>Infosäkkollen!C107</f>
        <v>0</v>
      </c>
      <c r="CK2" s="593">
        <f>Infosäkkollen!D107</f>
        <v>0</v>
      </c>
      <c r="CL2" s="593">
        <f>Infosäkkollen!E107</f>
        <v>0</v>
      </c>
      <c r="CM2" s="593">
        <f>Infosäkkollen!C109</f>
        <v>0</v>
      </c>
      <c r="CN2" s="593">
        <f>Infosäkkollen!C111</f>
        <v>0</v>
      </c>
      <c r="CO2" s="593">
        <f>Infosäkkollen!C113</f>
        <v>0</v>
      </c>
      <c r="CP2" s="593">
        <f>Infosäkkollen!D113</f>
        <v>0</v>
      </c>
      <c r="CQ2" s="593" t="str">
        <f>Infosäkkollen!E113</f>
        <v>FRÅGAN ÄR OBESVARAD</v>
      </c>
      <c r="CR2" s="593" t="s">
        <v>1122</v>
      </c>
      <c r="CS2" s="593" t="s">
        <v>1122</v>
      </c>
      <c r="CT2" s="593">
        <f>Infosäkkollen!C121</f>
        <v>0</v>
      </c>
      <c r="CU2" s="593">
        <f>Infosäkkollen!D121</f>
        <v>0</v>
      </c>
      <c r="CV2" s="593">
        <f>Infosäkkollen!E121</f>
        <v>0</v>
      </c>
      <c r="CW2" s="593">
        <f>Infosäkkollen!C123</f>
        <v>0</v>
      </c>
      <c r="CX2" s="593">
        <f>Infosäkkollen!D123</f>
        <v>0</v>
      </c>
      <c r="CY2" s="593">
        <f>Infosäkkollen!E123</f>
        <v>0</v>
      </c>
      <c r="CZ2" s="593">
        <f>Infosäkkollen!C125</f>
        <v>0</v>
      </c>
      <c r="DA2" s="593">
        <f>Infosäkkollen!C127</f>
        <v>0</v>
      </c>
      <c r="DB2" s="593">
        <f>Infosäkkollen!C129</f>
        <v>0</v>
      </c>
      <c r="DC2" s="593">
        <f>Infosäkkollen!D129</f>
        <v>0</v>
      </c>
      <c r="DD2" s="593" t="str">
        <f>Infosäkkollen!E129</f>
        <v>FRÅGAN ÄR OBESVARAD</v>
      </c>
      <c r="DE2" s="593" t="s">
        <v>1122</v>
      </c>
      <c r="DF2" s="593" t="s">
        <v>1122</v>
      </c>
      <c r="DG2" s="593">
        <f>Infosäkkollen!C137</f>
        <v>0</v>
      </c>
      <c r="DH2" s="593">
        <f>Infosäkkollen!D137</f>
        <v>0</v>
      </c>
      <c r="DI2" s="593">
        <f>Infosäkkollen!E137</f>
        <v>0</v>
      </c>
      <c r="DJ2" s="593">
        <f>Infosäkkollen!C139</f>
        <v>0</v>
      </c>
      <c r="DK2" s="593">
        <f>Infosäkkollen!D139</f>
        <v>0</v>
      </c>
      <c r="DL2" s="593">
        <f>Infosäkkollen!E139</f>
        <v>0</v>
      </c>
      <c r="DM2" s="593">
        <f>Infosäkkollen!C141</f>
        <v>0</v>
      </c>
      <c r="DN2" s="593">
        <f>Infosäkkollen!C143</f>
        <v>0</v>
      </c>
      <c r="DO2" s="593">
        <f>Infosäkkollen!C145</f>
        <v>0</v>
      </c>
      <c r="DP2" s="593">
        <f>Infosäkkollen!D145</f>
        <v>0</v>
      </c>
      <c r="DQ2" s="593" t="str">
        <f>Infosäkkollen!E145</f>
        <v>FRÅGAN ÄR OBESVARAD</v>
      </c>
      <c r="DR2" s="593" t="s">
        <v>1122</v>
      </c>
      <c r="DS2" s="593" t="s">
        <v>1122</v>
      </c>
      <c r="DT2" s="593">
        <f>Infosäkkollen!C154</f>
        <v>0</v>
      </c>
      <c r="DU2" s="593">
        <f>Infosäkkollen!D154</f>
        <v>0</v>
      </c>
      <c r="DV2" s="593">
        <f>Infosäkkollen!E154</f>
        <v>0</v>
      </c>
      <c r="DW2" s="593">
        <f>Infosäkkollen!C156</f>
        <v>0</v>
      </c>
      <c r="DX2" s="593">
        <f>Infosäkkollen!D156</f>
        <v>0</v>
      </c>
      <c r="DY2" s="593">
        <f>Infosäkkollen!E156</f>
        <v>0</v>
      </c>
      <c r="DZ2" s="593">
        <f>Infosäkkollen!C158</f>
        <v>0</v>
      </c>
      <c r="EA2" s="593">
        <f>Infosäkkollen!C160</f>
        <v>0</v>
      </c>
      <c r="EB2" s="593">
        <f>Infosäkkollen!C162</f>
        <v>0</v>
      </c>
      <c r="EC2" s="593">
        <f>Infosäkkollen!D162</f>
        <v>0</v>
      </c>
      <c r="ED2" s="593" t="str">
        <f>Infosäkkollen!E162</f>
        <v>FRÅGAN ÄR OBESVARAD</v>
      </c>
      <c r="EE2" s="593" t="s">
        <v>1122</v>
      </c>
      <c r="EF2" s="593" t="s">
        <v>1122</v>
      </c>
      <c r="EG2" s="593">
        <f>Infosäkkollen!C170</f>
        <v>0</v>
      </c>
      <c r="EH2" s="593">
        <f>Infosäkkollen!D170</f>
        <v>0</v>
      </c>
      <c r="EI2" s="593">
        <f>Infosäkkollen!E170</f>
        <v>0</v>
      </c>
      <c r="EJ2" s="593">
        <f>Infosäkkollen!C172</f>
        <v>0</v>
      </c>
      <c r="EK2" s="593">
        <f>Infosäkkollen!D172</f>
        <v>0</v>
      </c>
      <c r="EL2" s="593">
        <f>Infosäkkollen!E172</f>
        <v>0</v>
      </c>
      <c r="EM2" s="593">
        <f>Infosäkkollen!C174</f>
        <v>0</v>
      </c>
      <c r="EN2" s="593">
        <f>Infosäkkollen!C176</f>
        <v>0</v>
      </c>
      <c r="EO2" s="593">
        <f>Infosäkkollen!C178</f>
        <v>0</v>
      </c>
      <c r="EP2" s="593">
        <f>Infosäkkollen!D178</f>
        <v>0</v>
      </c>
      <c r="EQ2" s="593" t="str">
        <f>Infosäkkollen!E178</f>
        <v>FRÅGAN ÄR OBESVARAD</v>
      </c>
      <c r="ER2" s="593" t="s">
        <v>1122</v>
      </c>
      <c r="ES2" s="593" t="s">
        <v>1122</v>
      </c>
      <c r="ET2" s="593">
        <f>Infosäkkollen!C186</f>
        <v>0</v>
      </c>
      <c r="EU2" s="593">
        <f>Infosäkkollen!D186</f>
        <v>0</v>
      </c>
      <c r="EV2" s="593">
        <f>Infosäkkollen!E186</f>
        <v>0</v>
      </c>
      <c r="EW2" s="593">
        <f>Infosäkkollen!C188</f>
        <v>0</v>
      </c>
      <c r="EX2" s="593">
        <f>Infosäkkollen!D188</f>
        <v>0</v>
      </c>
      <c r="EY2" s="593">
        <f>Infosäkkollen!E188</f>
        <v>0</v>
      </c>
      <c r="EZ2" s="593">
        <f>Infosäkkollen!C190</f>
        <v>0</v>
      </c>
      <c r="FA2" s="593">
        <f>Infosäkkollen!C192</f>
        <v>0</v>
      </c>
      <c r="FB2" s="593">
        <f>Infosäkkollen!C194</f>
        <v>0</v>
      </c>
      <c r="FC2" s="593">
        <f>Infosäkkollen!D194</f>
        <v>0</v>
      </c>
      <c r="FD2" s="593" t="str">
        <f>Infosäkkollen!E194</f>
        <v>FRÅGAN ÄR OBESVARAD</v>
      </c>
      <c r="FE2" s="593" t="s">
        <v>1122</v>
      </c>
      <c r="FF2" s="593" t="s">
        <v>1122</v>
      </c>
      <c r="FG2" s="593">
        <f>Infosäkkollen!C202</f>
        <v>0</v>
      </c>
      <c r="FH2" s="593">
        <f>Infosäkkollen!D202</f>
        <v>0</v>
      </c>
      <c r="FI2" s="593">
        <f>Infosäkkollen!E202</f>
        <v>0</v>
      </c>
      <c r="FJ2" s="593">
        <f>Infosäkkollen!C204</f>
        <v>0</v>
      </c>
      <c r="FK2" s="593">
        <f>Infosäkkollen!D204</f>
        <v>0</v>
      </c>
      <c r="FL2" s="593">
        <f>Infosäkkollen!E204</f>
        <v>0</v>
      </c>
      <c r="FM2" s="593">
        <f>Infosäkkollen!C206</f>
        <v>0</v>
      </c>
      <c r="FN2" s="593">
        <f>Infosäkkollen!C208</f>
        <v>0</v>
      </c>
      <c r="FO2" s="593">
        <f>Infosäkkollen!C210</f>
        <v>0</v>
      </c>
      <c r="FP2" s="593">
        <f>Infosäkkollen!D210</f>
        <v>0</v>
      </c>
      <c r="FQ2" s="593" t="str">
        <f>Infosäkkollen!E210</f>
        <v>FRÅGAN ÄR OBESVARAD</v>
      </c>
      <c r="FR2" s="593" t="s">
        <v>1122</v>
      </c>
      <c r="FS2" s="593" t="s">
        <v>1122</v>
      </c>
      <c r="FT2" s="593">
        <f>Infosäkkollen!C218</f>
        <v>0</v>
      </c>
      <c r="FU2" s="593">
        <f>Infosäkkollen!D218</f>
        <v>0</v>
      </c>
      <c r="FV2" s="593">
        <f>Infosäkkollen!E218</f>
        <v>0</v>
      </c>
      <c r="FW2" s="593">
        <f>Infosäkkollen!C220</f>
        <v>0</v>
      </c>
      <c r="FX2" s="593">
        <f>Infosäkkollen!D220</f>
        <v>0</v>
      </c>
      <c r="FY2" s="593">
        <f>Infosäkkollen!E220</f>
        <v>0</v>
      </c>
      <c r="FZ2" s="593">
        <f>Infosäkkollen!C222</f>
        <v>0</v>
      </c>
      <c r="GA2" s="593">
        <f>Infosäkkollen!C224</f>
        <v>0</v>
      </c>
      <c r="GB2" s="593">
        <f>Infosäkkollen!D224</f>
        <v>0</v>
      </c>
      <c r="GC2" s="593" t="str">
        <f>Infosäkkollen!E224</f>
        <v>FRÅGAN ÄR OBESVARAD</v>
      </c>
      <c r="GD2" s="593" t="s">
        <v>1122</v>
      </c>
      <c r="GE2" s="593" t="s">
        <v>1122</v>
      </c>
      <c r="GF2" s="593">
        <f>Infosäkkollen!C232</f>
        <v>0</v>
      </c>
      <c r="GG2" s="593">
        <f>Infosäkkollen!D232</f>
        <v>0</v>
      </c>
      <c r="GH2" s="593">
        <f>Infosäkkollen!E232</f>
        <v>0</v>
      </c>
      <c r="GI2" s="593">
        <f>Infosäkkollen!C234</f>
        <v>0</v>
      </c>
      <c r="GJ2" s="593">
        <f>Infosäkkollen!D234</f>
        <v>0</v>
      </c>
      <c r="GK2" s="593">
        <f>Infosäkkollen!E234</f>
        <v>0</v>
      </c>
      <c r="GL2" s="593">
        <f>Infosäkkollen!C236</f>
        <v>0</v>
      </c>
      <c r="GM2" s="593">
        <f>Infosäkkollen!C238</f>
        <v>0</v>
      </c>
      <c r="GN2" s="593">
        <f>Infosäkkollen!D238</f>
        <v>0</v>
      </c>
      <c r="GO2" s="593" t="str">
        <f>Infosäkkollen!E238</f>
        <v>FRÅGAN ÄR OBESVARAD</v>
      </c>
      <c r="GP2" s="593" t="s">
        <v>1122</v>
      </c>
      <c r="GQ2" s="593" t="s">
        <v>1122</v>
      </c>
      <c r="GR2" s="593">
        <f>Infosäkkollen!C250</f>
        <v>0</v>
      </c>
      <c r="GS2" s="593">
        <f>Infosäkkollen!D250</f>
        <v>0</v>
      </c>
      <c r="GT2" s="593">
        <f>Infosäkkollen!E250</f>
        <v>0</v>
      </c>
      <c r="GU2" s="593">
        <f>Infosäkkollen!C252</f>
        <v>0</v>
      </c>
      <c r="GV2" s="593">
        <f>Infosäkkollen!D252</f>
        <v>0</v>
      </c>
      <c r="GW2" s="593">
        <f>Infosäkkollen!E252</f>
        <v>0</v>
      </c>
      <c r="GX2" s="593">
        <f>Infosäkkollen!C254</f>
        <v>0</v>
      </c>
      <c r="GY2" s="593">
        <f>Infosäkkollen!D254</f>
        <v>0</v>
      </c>
      <c r="GZ2" s="593" t="str">
        <f>Infosäkkollen!E254</f>
        <v>FULLSTÄNDIGT SVAR SAKNAS PÅ FRÅGA 12</v>
      </c>
      <c r="HA2" s="593" t="s">
        <v>1122</v>
      </c>
      <c r="HB2" s="593" t="s">
        <v>1122</v>
      </c>
      <c r="HC2" s="593">
        <f>Infosäkkollen!C262</f>
        <v>0</v>
      </c>
      <c r="HD2" s="593">
        <f>Infosäkkollen!D262</f>
        <v>0</v>
      </c>
      <c r="HE2" s="593">
        <f>Infosäkkollen!E262</f>
        <v>0</v>
      </c>
      <c r="HF2" s="593">
        <f>Infosäkkollen!C264</f>
        <v>0</v>
      </c>
      <c r="HG2" s="593">
        <f>Infosäkkollen!D264</f>
        <v>0</v>
      </c>
      <c r="HH2" s="593">
        <f>Infosäkkollen!E264</f>
        <v>0</v>
      </c>
      <c r="HI2" s="593">
        <f>Infosäkkollen!C266</f>
        <v>0</v>
      </c>
      <c r="HJ2" s="593">
        <f>Infosäkkollen!D266</f>
        <v>0</v>
      </c>
      <c r="HK2" s="593" t="str">
        <f>Infosäkkollen!E266</f>
        <v>FULLSTÄNDIGT SVAR SAKNAS PÅ FRÅGA 16</v>
      </c>
      <c r="HL2" s="593" t="s">
        <v>1122</v>
      </c>
      <c r="HM2" s="593" t="s">
        <v>1122</v>
      </c>
      <c r="HN2" s="593">
        <f>Infosäkkollen!C274</f>
        <v>0</v>
      </c>
      <c r="HO2" s="593">
        <f>Infosäkkollen!D274</f>
        <v>0</v>
      </c>
      <c r="HP2" s="593">
        <f>Infosäkkollen!E274</f>
        <v>0</v>
      </c>
      <c r="HQ2" s="593">
        <f>Infosäkkollen!C276</f>
        <v>0</v>
      </c>
      <c r="HR2" s="593">
        <f>Infosäkkollen!D276</f>
        <v>0</v>
      </c>
      <c r="HS2" s="593">
        <f>Infosäkkollen!E276</f>
        <v>0</v>
      </c>
      <c r="HT2" s="593">
        <f>Infosäkkollen!C278</f>
        <v>0</v>
      </c>
      <c r="HU2" s="593">
        <f>Infosäkkollen!D278</f>
        <v>0</v>
      </c>
      <c r="HV2" s="593" t="str">
        <f>Infosäkkollen!E278</f>
        <v>FULLSTÄNDIGT SVAR SAKNAS PÅ FRÅGA 16</v>
      </c>
      <c r="HW2" s="593" t="s">
        <v>1122</v>
      </c>
      <c r="HX2" s="593" t="s">
        <v>1122</v>
      </c>
      <c r="HY2" s="593">
        <f>Infosäkkollen!C286</f>
        <v>0</v>
      </c>
      <c r="HZ2" s="593">
        <f>Infosäkkollen!D286</f>
        <v>0</v>
      </c>
      <c r="IA2" s="593">
        <f>Infosäkkollen!E286</f>
        <v>0</v>
      </c>
      <c r="IB2" s="593">
        <f>Infosäkkollen!C288</f>
        <v>0</v>
      </c>
      <c r="IC2" s="593">
        <f>Infosäkkollen!D288</f>
        <v>0</v>
      </c>
      <c r="ID2" s="593">
        <f>Infosäkkollen!E288</f>
        <v>0</v>
      </c>
      <c r="IE2" s="593">
        <f>Infosäkkollen!C290</f>
        <v>0</v>
      </c>
      <c r="IF2" s="593">
        <f>Infosäkkollen!D290</f>
        <v>0</v>
      </c>
      <c r="IG2" s="593" t="str">
        <f>Infosäkkollen!E290</f>
        <v>FULLSTÄNDIGT SVAR SAKNAS PÅ FRÅGA 11</v>
      </c>
      <c r="IH2" s="593" t="s">
        <v>1122</v>
      </c>
      <c r="II2" s="593" t="s">
        <v>1122</v>
      </c>
      <c r="IJ2" s="593">
        <f>Infosäkkollen!C299</f>
        <v>0</v>
      </c>
      <c r="IK2" s="593">
        <f>Infosäkkollen!D299</f>
        <v>0</v>
      </c>
      <c r="IL2" s="593">
        <f>Infosäkkollen!E299</f>
        <v>0</v>
      </c>
      <c r="IM2" s="593">
        <f>Infosäkkollen!C301</f>
        <v>0</v>
      </c>
      <c r="IN2" s="593">
        <f>Infosäkkollen!D301</f>
        <v>0</v>
      </c>
      <c r="IO2" s="593">
        <f>Infosäkkollen!E301</f>
        <v>0</v>
      </c>
      <c r="IP2" s="593">
        <f>Infosäkkollen!C303</f>
        <v>0</v>
      </c>
      <c r="IQ2" s="593">
        <f>Infosäkkollen!D303</f>
        <v>0</v>
      </c>
      <c r="IR2" s="593" t="str">
        <f>Infosäkkollen!E303</f>
        <v>FULLSTÄNDIGT SVAR SAKNAS PÅ FRÅGA 7</v>
      </c>
      <c r="IS2" s="593" t="s">
        <v>1122</v>
      </c>
      <c r="IT2" s="593" t="s">
        <v>1122</v>
      </c>
      <c r="IU2" s="593">
        <f>Infosäkkollen!C311</f>
        <v>0</v>
      </c>
      <c r="IV2" s="593">
        <f>Infosäkkollen!D311</f>
        <v>0</v>
      </c>
      <c r="IW2" s="593">
        <f>Infosäkkollen!E311</f>
        <v>0</v>
      </c>
      <c r="IX2" s="593">
        <f>Infosäkkollen!C313</f>
        <v>0</v>
      </c>
      <c r="IY2" s="593">
        <f>Infosäkkollen!D313</f>
        <v>0</v>
      </c>
      <c r="IZ2" s="593">
        <f>Infosäkkollen!E313</f>
        <v>0</v>
      </c>
      <c r="JA2" s="593">
        <f>Infosäkkollen!C315</f>
        <v>0</v>
      </c>
      <c r="JB2" s="593">
        <f>Infosäkkollen!D315</f>
        <v>0</v>
      </c>
      <c r="JC2" s="593" t="str">
        <f>Infosäkkollen!E315</f>
        <v>FULLSTÄNDIGT SVAR SAKNAS PÅ FRÅGA 8</v>
      </c>
      <c r="JD2" s="593" t="s">
        <v>1122</v>
      </c>
      <c r="JE2" s="593" t="s">
        <v>1122</v>
      </c>
      <c r="JF2" s="593">
        <f>Infosäkkollen!C323</f>
        <v>0</v>
      </c>
      <c r="JG2" s="593">
        <f>Infosäkkollen!D323</f>
        <v>0</v>
      </c>
      <c r="JH2" s="593">
        <f>Infosäkkollen!E323</f>
        <v>0</v>
      </c>
      <c r="JI2" s="593">
        <f>Infosäkkollen!C325</f>
        <v>0</v>
      </c>
      <c r="JJ2" s="593">
        <f>Infosäkkollen!D325</f>
        <v>0</v>
      </c>
      <c r="JK2" s="593">
        <f>Infosäkkollen!E325</f>
        <v>0</v>
      </c>
      <c r="JL2" s="593">
        <f>Infosäkkollen!C327</f>
        <v>0</v>
      </c>
      <c r="JM2" s="593">
        <f>Infosäkkollen!D327</f>
        <v>0</v>
      </c>
      <c r="JN2" s="593" t="str">
        <f>Infosäkkollen!E327</f>
        <v>FRÅGAN ÄR OBESVARAD</v>
      </c>
      <c r="JO2" s="593" t="s">
        <v>1122</v>
      </c>
      <c r="JP2" s="593" t="s">
        <v>1122</v>
      </c>
      <c r="JQ2" s="593">
        <f>Infosäkkollen!C335</f>
        <v>0</v>
      </c>
      <c r="JR2" s="593">
        <f>Infosäkkollen!D335</f>
        <v>0</v>
      </c>
      <c r="JS2" s="593">
        <f>Infosäkkollen!E335</f>
        <v>0</v>
      </c>
      <c r="JT2" s="593">
        <f>Infosäkkollen!C337</f>
        <v>0</v>
      </c>
      <c r="JU2" s="593">
        <f>Infosäkkollen!D337</f>
        <v>0</v>
      </c>
      <c r="JV2" s="593">
        <f>Infosäkkollen!E337</f>
        <v>0</v>
      </c>
      <c r="JW2" s="593">
        <f>Infosäkkollen!C339</f>
        <v>0</v>
      </c>
      <c r="JX2" s="593">
        <f>Infosäkkollen!D339</f>
        <v>0</v>
      </c>
      <c r="JY2" s="593" t="str">
        <f>Infosäkkollen!E339</f>
        <v>FRÅGAN ÄR OBESVARAD</v>
      </c>
      <c r="JZ2" s="593" t="s">
        <v>1122</v>
      </c>
      <c r="KA2" s="593" t="s">
        <v>1122</v>
      </c>
      <c r="KB2" s="593">
        <f>Infosäkkollen!C347</f>
        <v>0</v>
      </c>
      <c r="KC2" s="593">
        <f>Infosäkkollen!D347</f>
        <v>0</v>
      </c>
      <c r="KD2" s="593">
        <f>Infosäkkollen!E347</f>
        <v>0</v>
      </c>
      <c r="KE2" s="593">
        <f>Infosäkkollen!C349</f>
        <v>0</v>
      </c>
      <c r="KF2" s="593">
        <f>Infosäkkollen!D349</f>
        <v>0</v>
      </c>
      <c r="KG2" s="593">
        <f>Infosäkkollen!E349</f>
        <v>0</v>
      </c>
      <c r="KH2" s="593">
        <f>Infosäkkollen!C351</f>
        <v>0</v>
      </c>
      <c r="KI2" s="593">
        <f>Infosäkkollen!D351</f>
        <v>0</v>
      </c>
      <c r="KJ2" s="593" t="str">
        <f>Infosäkkollen!E351</f>
        <v>FRÅGAN ÄR OBESVARAD</v>
      </c>
      <c r="KK2" s="593" t="s">
        <v>1122</v>
      </c>
      <c r="KL2" s="593" t="s">
        <v>1122</v>
      </c>
      <c r="KM2" s="593">
        <f>Infosäkkollen!C359</f>
        <v>0</v>
      </c>
      <c r="KN2" s="593">
        <f>Infosäkkollen!D359</f>
        <v>0</v>
      </c>
      <c r="KO2" s="593">
        <f>Infosäkkollen!E359</f>
        <v>0</v>
      </c>
      <c r="KP2" s="593">
        <f>Infosäkkollen!C361</f>
        <v>0</v>
      </c>
      <c r="KQ2" s="593">
        <f>Infosäkkollen!D361</f>
        <v>0</v>
      </c>
      <c r="KR2" s="593">
        <f>Infosäkkollen!E361</f>
        <v>0</v>
      </c>
      <c r="KS2" s="593">
        <f>Infosäkkollen!C363</f>
        <v>0</v>
      </c>
      <c r="KT2" s="593">
        <f>Infosäkkollen!D363</f>
        <v>0</v>
      </c>
      <c r="KU2" s="593" t="str">
        <f>Infosäkkollen!E363</f>
        <v>FRÅGAN ÄR OBESVARAD</v>
      </c>
      <c r="KV2" s="593" t="s">
        <v>1122</v>
      </c>
      <c r="KW2" s="593" t="s">
        <v>1122</v>
      </c>
      <c r="KX2" s="593">
        <f>Infosäkkollen!C371</f>
        <v>0</v>
      </c>
      <c r="KY2" s="593">
        <f>Infosäkkollen!D371</f>
        <v>0</v>
      </c>
      <c r="KZ2" s="593">
        <f>Infosäkkollen!E371</f>
        <v>0</v>
      </c>
      <c r="LA2" s="593">
        <f>Infosäkkollen!C373</f>
        <v>0</v>
      </c>
      <c r="LB2" s="593">
        <f>Infosäkkollen!D373</f>
        <v>0</v>
      </c>
      <c r="LC2" s="593">
        <f>Infosäkkollen!E373</f>
        <v>0</v>
      </c>
      <c r="LD2" s="593">
        <f>Infosäkkollen!C375</f>
        <v>0</v>
      </c>
      <c r="LE2" s="593">
        <f>Infosäkkollen!D375</f>
        <v>0</v>
      </c>
      <c r="LF2" s="593" t="str">
        <f>Infosäkkollen!E375</f>
        <v>FRÅGAN ÄR OBESVARAD</v>
      </c>
      <c r="LG2" s="593" t="s">
        <v>1122</v>
      </c>
      <c r="LH2" s="593" t="s">
        <v>1122</v>
      </c>
      <c r="LI2" s="593">
        <f>Infosäkkollen!C383</f>
        <v>0</v>
      </c>
      <c r="LJ2" s="593">
        <f>Infosäkkollen!D383</f>
        <v>0</v>
      </c>
      <c r="LK2" s="593">
        <f>Infosäkkollen!E383</f>
        <v>0</v>
      </c>
      <c r="LL2" s="593">
        <f>Infosäkkollen!C385</f>
        <v>0</v>
      </c>
      <c r="LM2" s="593">
        <f>Infosäkkollen!D385</f>
        <v>0</v>
      </c>
      <c r="LN2" s="593">
        <f>Infosäkkollen!E385</f>
        <v>0</v>
      </c>
      <c r="LO2" s="593">
        <f>Infosäkkollen!C387</f>
        <v>0</v>
      </c>
      <c r="LP2" s="593">
        <f>Infosäkkollen!D387</f>
        <v>0</v>
      </c>
      <c r="LQ2" s="593" t="str">
        <f>Infosäkkollen!E387</f>
        <v>FULLSTÄNDIGT SVAR SAKNAS PÅ FRÅGA 10</v>
      </c>
      <c r="LR2" s="593" t="s">
        <v>1122</v>
      </c>
      <c r="LS2" s="593" t="s">
        <v>1122</v>
      </c>
      <c r="LT2" s="593">
        <f>Infosäkkollen!C395</f>
        <v>0</v>
      </c>
      <c r="LU2" s="593">
        <f>Infosäkkollen!D395</f>
        <v>0</v>
      </c>
      <c r="LV2" s="593">
        <f>Infosäkkollen!E395</f>
        <v>0</v>
      </c>
      <c r="LW2" s="593">
        <f>Infosäkkollen!C397</f>
        <v>0</v>
      </c>
      <c r="LX2" s="593">
        <f>Infosäkkollen!D397</f>
        <v>0</v>
      </c>
      <c r="LY2" s="593">
        <f>Infosäkkollen!E397</f>
        <v>0</v>
      </c>
      <c r="LZ2" s="593">
        <f>Infosäkkollen!C399</f>
        <v>0</v>
      </c>
      <c r="MA2" s="593">
        <f>Infosäkkollen!D399</f>
        <v>0</v>
      </c>
      <c r="MB2" s="593" t="str">
        <f>Infosäkkollen!E399</f>
        <v>FULLSTÄNDIGT SVAR SAKNAS PÅ FRÅGA 13</v>
      </c>
      <c r="MC2" s="593" t="s">
        <v>1122</v>
      </c>
      <c r="MD2" s="593" t="s">
        <v>1122</v>
      </c>
      <c r="ME2" s="593">
        <f>Infosäkkollen!C412</f>
        <v>0</v>
      </c>
      <c r="MF2" s="593">
        <f>Infosäkkollen!D412</f>
        <v>0</v>
      </c>
      <c r="MG2" s="593">
        <f>Infosäkkollen!E412</f>
        <v>0</v>
      </c>
      <c r="MH2" s="593">
        <f>Infosäkkollen!C414</f>
        <v>0</v>
      </c>
      <c r="MI2" s="593">
        <f>Infosäkkollen!D414</f>
        <v>0</v>
      </c>
      <c r="MJ2" s="593">
        <f>Infosäkkollen!E414</f>
        <v>0</v>
      </c>
      <c r="MK2" s="593">
        <f>Infosäkkollen!C416</f>
        <v>0</v>
      </c>
      <c r="ML2" s="593">
        <f>Infosäkkollen!C418</f>
        <v>0</v>
      </c>
      <c r="MM2" s="593">
        <f>Infosäkkollen!D418</f>
        <v>0</v>
      </c>
      <c r="MN2" s="593" t="str">
        <f>Infosäkkollen!E418</f>
        <v>FULLSTÄNDIGT SVAR SAKNAS PÅ FRÅGA 9</v>
      </c>
      <c r="MO2" s="593" t="s">
        <v>1122</v>
      </c>
      <c r="MP2" s="593" t="s">
        <v>1122</v>
      </c>
      <c r="MQ2" s="593">
        <f>Infosäkkollen!C426</f>
        <v>0</v>
      </c>
      <c r="MR2" s="593">
        <f>Infosäkkollen!D426</f>
        <v>0</v>
      </c>
      <c r="MS2" s="593">
        <f>Infosäkkollen!E426</f>
        <v>0</v>
      </c>
      <c r="MT2" s="593">
        <f>Infosäkkollen!C428</f>
        <v>0</v>
      </c>
      <c r="MU2" s="593">
        <f>Infosäkkollen!D428</f>
        <v>0</v>
      </c>
      <c r="MV2" s="593">
        <f>Infosäkkollen!E428</f>
        <v>0</v>
      </c>
      <c r="MW2" s="593">
        <f>Infosäkkollen!C430</f>
        <v>0</v>
      </c>
      <c r="MX2" s="593">
        <f>Infosäkkollen!C432</f>
        <v>0</v>
      </c>
      <c r="MY2" s="593">
        <f>Infosäkkollen!D432</f>
        <v>0</v>
      </c>
      <c r="MZ2" s="593" t="str">
        <f>Infosäkkollen!E432</f>
        <v>FULLSTÄNDIGT SVAR SAKNAS PÅ FRÅGA 5</v>
      </c>
      <c r="NA2" s="593" t="s">
        <v>1122</v>
      </c>
      <c r="NB2" s="593" t="s">
        <v>1122</v>
      </c>
      <c r="NC2" s="593">
        <f>Infosäkkollen!C440</f>
        <v>0</v>
      </c>
      <c r="ND2" s="593">
        <f>Infosäkkollen!D440</f>
        <v>0</v>
      </c>
      <c r="NE2" s="593">
        <f>Infosäkkollen!E440</f>
        <v>0</v>
      </c>
      <c r="NF2" s="593">
        <f>Infosäkkollen!C442</f>
        <v>0</v>
      </c>
      <c r="NG2" s="593">
        <f>Infosäkkollen!D442</f>
        <v>0</v>
      </c>
      <c r="NH2" s="593">
        <f>Infosäkkollen!E442</f>
        <v>0</v>
      </c>
      <c r="NI2" s="593">
        <f>Infosäkkollen!C444</f>
        <v>0</v>
      </c>
      <c r="NJ2" s="593">
        <f>Infosäkkollen!C446</f>
        <v>0</v>
      </c>
      <c r="NK2" s="593">
        <f>Infosäkkollen!D446</f>
        <v>0</v>
      </c>
      <c r="NL2" s="593" t="str">
        <f>Infosäkkollen!E446</f>
        <v>FULLSTÄNDIGT SVAR SAKNAS PÅ FRÅGA 12</v>
      </c>
      <c r="NM2" s="593" t="s">
        <v>1122</v>
      </c>
      <c r="NN2" s="593" t="s">
        <v>1122</v>
      </c>
      <c r="NO2" s="593">
        <f>Infosäkkollen!C454</f>
        <v>0</v>
      </c>
      <c r="NP2" s="593">
        <f>Infosäkkollen!D454</f>
        <v>0</v>
      </c>
      <c r="NQ2" s="593">
        <f>Infosäkkollen!E454</f>
        <v>0</v>
      </c>
      <c r="NR2" s="593">
        <f>Infosäkkollen!C456</f>
        <v>0</v>
      </c>
      <c r="NS2" s="593">
        <f>Infosäkkollen!D456</f>
        <v>0</v>
      </c>
      <c r="NT2" s="593">
        <f>Infosäkkollen!E456</f>
        <v>0</v>
      </c>
      <c r="NU2" s="593">
        <f>Infosäkkollen!C458</f>
        <v>0</v>
      </c>
      <c r="NV2" s="593">
        <f>Infosäkkollen!C460</f>
        <v>0</v>
      </c>
      <c r="NW2" s="593">
        <f>Infosäkkollen!D460</f>
        <v>0</v>
      </c>
      <c r="NX2" s="593" t="str">
        <f>Infosäkkollen!E460</f>
        <v>FULLSTÄNDIGT SVAR SAKNAS PÅ FRÅGA 7</v>
      </c>
      <c r="NY2" s="593" t="s">
        <v>1122</v>
      </c>
      <c r="NZ2" s="593" t="s">
        <v>1122</v>
      </c>
      <c r="OA2" s="593">
        <f>Infosäkkollen!C468</f>
        <v>0</v>
      </c>
      <c r="OB2" s="593">
        <f>Infosäkkollen!D468</f>
        <v>0</v>
      </c>
      <c r="OC2" s="593">
        <f>Infosäkkollen!E468</f>
        <v>0</v>
      </c>
      <c r="OD2" s="593">
        <f>Infosäkkollen!C470</f>
        <v>0</v>
      </c>
      <c r="OE2" s="593">
        <f>Infosäkkollen!D470</f>
        <v>0</v>
      </c>
      <c r="OF2" s="593">
        <f>Infosäkkollen!E470</f>
        <v>0</v>
      </c>
      <c r="OG2" s="593">
        <f>Infosäkkollen!C472</f>
        <v>0</v>
      </c>
      <c r="OH2" s="593">
        <f>Infosäkkollen!C474</f>
        <v>0</v>
      </c>
      <c r="OI2" s="593">
        <f>Infosäkkollen!D474</f>
        <v>0</v>
      </c>
      <c r="OJ2" s="593" t="str">
        <f>Infosäkkollen!E474</f>
        <v>FULLSTÄNDIGT SVAR SAKNAS PÅ FRÅGA 8</v>
      </c>
      <c r="OK2" s="593" t="s">
        <v>1122</v>
      </c>
      <c r="OL2" s="593" t="s">
        <v>1122</v>
      </c>
      <c r="OM2" s="593">
        <f>Infosäkkollen!C482</f>
        <v>0</v>
      </c>
      <c r="ON2" s="593">
        <f>Infosäkkollen!D482</f>
        <v>0</v>
      </c>
      <c r="OO2" s="593">
        <f>Infosäkkollen!E482</f>
        <v>0</v>
      </c>
      <c r="OP2" s="593">
        <f>Infosäkkollen!C484</f>
        <v>0</v>
      </c>
      <c r="OQ2" s="593">
        <f>Infosäkkollen!D484</f>
        <v>0</v>
      </c>
      <c r="OR2" s="593">
        <f>Infosäkkollen!E484</f>
        <v>0</v>
      </c>
      <c r="OS2" s="593">
        <f>Infosäkkollen!C486</f>
        <v>0</v>
      </c>
      <c r="OT2" s="593">
        <f>Infosäkkollen!C488</f>
        <v>0</v>
      </c>
      <c r="OU2" s="593">
        <f>Infosäkkollen!D488</f>
        <v>0</v>
      </c>
      <c r="OV2" s="593" t="str">
        <f>Infosäkkollen!E488</f>
        <v>FULLSTÄNDIGT SVAR SAKNAS PÅ FRÅGA 8</v>
      </c>
      <c r="OW2" s="593" t="s">
        <v>1122</v>
      </c>
      <c r="OX2" s="593" t="s">
        <v>1122</v>
      </c>
      <c r="OY2" s="593">
        <f>Infosäkkollen!C496</f>
        <v>0</v>
      </c>
      <c r="OZ2" s="593">
        <f>Infosäkkollen!D496</f>
        <v>0</v>
      </c>
      <c r="PA2" s="593">
        <f>Infosäkkollen!E496</f>
        <v>0</v>
      </c>
      <c r="PB2" s="593">
        <f>Infosäkkollen!C498</f>
        <v>0</v>
      </c>
      <c r="PC2" s="593">
        <f>Infosäkkollen!D498</f>
        <v>0</v>
      </c>
      <c r="PD2" s="593">
        <f>Infosäkkollen!E498</f>
        <v>0</v>
      </c>
      <c r="PE2" s="593">
        <f>Infosäkkollen!C500</f>
        <v>0</v>
      </c>
      <c r="PF2" s="593">
        <f>Infosäkkollen!C502</f>
        <v>0</v>
      </c>
      <c r="PG2" s="593">
        <f>Infosäkkollen!D502</f>
        <v>0</v>
      </c>
      <c r="PH2" s="593" t="str">
        <f>Infosäkkollen!E502</f>
        <v>FULLSTÄNDIGT SVAR SAKNAS PÅ FRÅGA 8</v>
      </c>
      <c r="PI2" s="593" t="s">
        <v>1122</v>
      </c>
      <c r="PJ2" s="593" t="s">
        <v>1122</v>
      </c>
      <c r="PK2" s="593">
        <f>Infosäkkollen!C510</f>
        <v>0</v>
      </c>
      <c r="PL2" s="593">
        <f>Infosäkkollen!D510</f>
        <v>0</v>
      </c>
      <c r="PM2" s="593">
        <f>Infosäkkollen!E510</f>
        <v>0</v>
      </c>
      <c r="PN2" s="593">
        <f>Infosäkkollen!C512</f>
        <v>0</v>
      </c>
      <c r="PO2" s="593">
        <f>Infosäkkollen!D512</f>
        <v>0</v>
      </c>
      <c r="PP2" s="593">
        <f>Infosäkkollen!E512</f>
        <v>0</v>
      </c>
      <c r="PQ2" s="593">
        <f>Infosäkkollen!C514</f>
        <v>0</v>
      </c>
      <c r="PR2" s="593">
        <f>Infosäkkollen!C516</f>
        <v>0</v>
      </c>
      <c r="PS2" s="593">
        <f>Infosäkkollen!D516</f>
        <v>0</v>
      </c>
      <c r="PT2" s="593" t="str">
        <f>Infosäkkollen!E516</f>
        <v>FULLSTÄNDIGT SVAR SAKNAS PÅ FRÅGA 8</v>
      </c>
      <c r="PU2" s="593" t="s">
        <v>1122</v>
      </c>
      <c r="PV2" s="593" t="s">
        <v>1122</v>
      </c>
      <c r="PW2" s="593">
        <f>Infosäkkollen!C524</f>
        <v>0</v>
      </c>
      <c r="PX2" s="593">
        <f>Infosäkkollen!D524</f>
        <v>0</v>
      </c>
      <c r="PY2" s="593">
        <f>Infosäkkollen!E524</f>
        <v>0</v>
      </c>
      <c r="PZ2" s="593">
        <f>Infosäkkollen!C526</f>
        <v>0</v>
      </c>
      <c r="QA2" s="593">
        <f>Infosäkkollen!D526</f>
        <v>0</v>
      </c>
      <c r="QB2" s="593">
        <f>Infosäkkollen!E526</f>
        <v>0</v>
      </c>
      <c r="QC2" s="593">
        <f>Infosäkkollen!C528</f>
        <v>0</v>
      </c>
      <c r="QD2" s="593">
        <f>Infosäkkollen!C530</f>
        <v>0</v>
      </c>
      <c r="QE2" s="593">
        <f>Infosäkkollen!D530</f>
        <v>0</v>
      </c>
      <c r="QF2" s="593" t="str">
        <f>Infosäkkollen!E530</f>
        <v>FULLSTÄNDIGT SVAR SAKNAS PÅ FRÅGA 13</v>
      </c>
      <c r="QG2" s="593" t="s">
        <v>1122</v>
      </c>
      <c r="QH2" s="593" t="s">
        <v>1122</v>
      </c>
      <c r="QI2" s="593">
        <f>Infosäkkollen!C538</f>
        <v>0</v>
      </c>
      <c r="QJ2" s="593">
        <f>Infosäkkollen!D538</f>
        <v>0</v>
      </c>
      <c r="QK2" s="593">
        <f>Infosäkkollen!E538</f>
        <v>0</v>
      </c>
      <c r="QL2" s="593">
        <f>Infosäkkollen!C540</f>
        <v>0</v>
      </c>
      <c r="QM2" s="593">
        <f>Infosäkkollen!D540</f>
        <v>0</v>
      </c>
      <c r="QN2" s="593">
        <f>Infosäkkollen!E540</f>
        <v>0</v>
      </c>
      <c r="QO2" s="593">
        <f>Infosäkkollen!C542</f>
        <v>0</v>
      </c>
      <c r="QP2" s="593">
        <f>Infosäkkollen!C544</f>
        <v>0</v>
      </c>
      <c r="QQ2" s="593">
        <f>Infosäkkollen!D544</f>
        <v>0</v>
      </c>
      <c r="QR2" s="593" t="str">
        <f>Infosäkkollen!E544</f>
        <v>FRÅGAN ÄR OBESVARAD</v>
      </c>
      <c r="QS2" s="593" t="s">
        <v>1122</v>
      </c>
      <c r="QT2" s="593" t="s">
        <v>1122</v>
      </c>
      <c r="QU2" s="593">
        <f>Infosäkkollen!C556</f>
        <v>0</v>
      </c>
      <c r="QV2" s="593">
        <f>Infosäkkollen!D556</f>
        <v>0</v>
      </c>
      <c r="QW2" s="593">
        <f>Infosäkkollen!E556</f>
        <v>0</v>
      </c>
      <c r="QX2" s="593">
        <f>Infosäkkollen!C558</f>
        <v>0</v>
      </c>
      <c r="QY2" s="593">
        <f>Infosäkkollen!D558</f>
        <v>0</v>
      </c>
      <c r="QZ2" s="593">
        <f>Infosäkkollen!E558</f>
        <v>0</v>
      </c>
      <c r="RA2" s="593">
        <f>Infosäkkollen!C560</f>
        <v>0</v>
      </c>
      <c r="RB2" s="593">
        <f>Infosäkkollen!D560</f>
        <v>0</v>
      </c>
      <c r="RC2" s="593" t="str">
        <f>Infosäkkollen!E560</f>
        <v>FRÅGAN ÄR OBESVARAD</v>
      </c>
      <c r="RD2" s="593" t="s">
        <v>1122</v>
      </c>
      <c r="RE2" s="593" t="s">
        <v>1122</v>
      </c>
      <c r="RF2" s="593">
        <f>Infosäkkollen!C570</f>
        <v>0</v>
      </c>
      <c r="RG2" s="593">
        <f>Infosäkkollen!D570</f>
        <v>0</v>
      </c>
      <c r="RH2" s="593">
        <f>Infosäkkollen!E570</f>
        <v>0</v>
      </c>
      <c r="RI2" s="593">
        <f>Infosäkkollen!C572</f>
        <v>0</v>
      </c>
      <c r="RJ2" s="593">
        <f>Infosäkkollen!D572</f>
        <v>0</v>
      </c>
      <c r="RK2" s="593">
        <f>Infosäkkollen!E572</f>
        <v>0</v>
      </c>
      <c r="RL2" s="593">
        <f>Infosäkkollen!C574</f>
        <v>0</v>
      </c>
      <c r="RM2" s="593">
        <f>Infosäkkollen!C576</f>
        <v>0</v>
      </c>
      <c r="RN2" s="593">
        <f>Infosäkkollen!D576</f>
        <v>0</v>
      </c>
      <c r="RO2" s="593" t="str">
        <f>Infosäkkollen!E576</f>
        <v>FRÅGAN ÄR OBESVARAD</v>
      </c>
      <c r="RP2" s="593" t="s">
        <v>1122</v>
      </c>
      <c r="RQ2" s="593">
        <f>Infosäkkollen!E2</f>
        <v>0</v>
      </c>
    </row>
    <row r="3" spans="1:2085">
      <c r="N3" s="593" t="s">
        <v>4078</v>
      </c>
      <c r="RQ3" s="593" t="s">
        <v>4079</v>
      </c>
      <c r="XQ3" s="593" t="s">
        <v>4080</v>
      </c>
      <c r="AWA3" s="593" t="s">
        <v>4081</v>
      </c>
      <c r="AWB3" s="593" t="s">
        <v>4082</v>
      </c>
      <c r="AWD3" s="593" t="s">
        <v>4083</v>
      </c>
      <c r="AWG3" s="593" t="s">
        <v>4084</v>
      </c>
      <c r="BUG3" s="593" t="s">
        <v>4085</v>
      </c>
      <c r="BUJ3" s="593" t="s">
        <v>4086</v>
      </c>
      <c r="BZP3" s="593" t="s">
        <v>4087</v>
      </c>
      <c r="CAZ3" s="593" t="s">
        <v>4088</v>
      </c>
      <c r="CBC3" s="593" t="s">
        <v>4089</v>
      </c>
    </row>
    <row r="4" spans="1:2085">
      <c r="RQ4" s="593" t="s">
        <v>4090</v>
      </c>
    </row>
    <row r="5" spans="1:2085">
      <c r="RQ5" s="593" t="s">
        <v>4091</v>
      </c>
      <c r="TV5" s="593" t="s">
        <v>4092</v>
      </c>
    </row>
    <row r="6" spans="1:2085">
      <c r="A6" s="593" t="s">
        <v>30</v>
      </c>
      <c r="B6" s="593" t="s">
        <v>31</v>
      </c>
      <c r="C6" s="593" t="s">
        <v>32</v>
      </c>
    </row>
    <row r="7" spans="1:2085">
      <c r="A7" s="593">
        <f>'Börja här'!$C$14</f>
        <v>0</v>
      </c>
      <c r="B7" s="593" t="str">
        <f>'Börja här'!$D$14</f>
        <v>Välj organisationstyp här</v>
      </c>
      <c r="C7" s="593">
        <f>'Börja här'!$E$14</f>
        <v>0</v>
      </c>
      <c r="D7" s="716">
        <v>1</v>
      </c>
      <c r="E7" s="717">
        <f>Leveranskedjekollen!C225</f>
        <v>0</v>
      </c>
      <c r="F7" s="717">
        <f>Leveranskedjekollen!D225</f>
        <v>0</v>
      </c>
      <c r="G7" s="717">
        <f>Leveranskedjekollen!E225</f>
        <v>0</v>
      </c>
      <c r="H7" s="717">
        <f>Leveranskedjekollen!F225</f>
        <v>0</v>
      </c>
      <c r="I7" s="717">
        <f>Leveranskedjekollen!G225</f>
        <v>0</v>
      </c>
      <c r="J7" s="717">
        <f>Leveranskedjekollen!H225</f>
        <v>0</v>
      </c>
      <c r="K7" s="717">
        <f>Leveranskedjekollen!I225</f>
        <v>0</v>
      </c>
      <c r="L7" s="717">
        <f>Leveranskedjekollen!J225</f>
        <v>0</v>
      </c>
      <c r="M7" s="717">
        <f>Leveranskedjekollen!K225</f>
        <v>0</v>
      </c>
      <c r="N7" s="717">
        <f>Leveranskedjekollen!L225</f>
        <v>0</v>
      </c>
      <c r="O7" s="717">
        <f>Leveranskedjekollen!M225</f>
        <v>0</v>
      </c>
      <c r="P7" s="717">
        <f>Leveranskedjekollen!N225</f>
        <v>0</v>
      </c>
    </row>
    <row r="8" spans="1:2085">
      <c r="A8" s="593">
        <f>'Börja här'!$C$14</f>
        <v>0</v>
      </c>
      <c r="B8" s="593" t="str">
        <f>'Börja här'!$D$14</f>
        <v>Välj organisationstyp här</v>
      </c>
      <c r="C8" s="593">
        <f>'Börja här'!$E$14</f>
        <v>0</v>
      </c>
      <c r="D8" s="716">
        <v>2</v>
      </c>
      <c r="E8" s="717">
        <f>Leveranskedjekollen!C226</f>
        <v>0</v>
      </c>
      <c r="F8" s="717">
        <f>Leveranskedjekollen!D226</f>
        <v>0</v>
      </c>
      <c r="G8" s="717">
        <f>Leveranskedjekollen!E226</f>
        <v>0</v>
      </c>
      <c r="H8" s="717">
        <f>Leveranskedjekollen!F226</f>
        <v>0</v>
      </c>
      <c r="I8" s="717">
        <f>Leveranskedjekollen!G226</f>
        <v>0</v>
      </c>
      <c r="J8" s="717">
        <f>Leveranskedjekollen!H226</f>
        <v>0</v>
      </c>
      <c r="K8" s="717">
        <f>Leveranskedjekollen!I226</f>
        <v>0</v>
      </c>
      <c r="L8" s="717">
        <f>Leveranskedjekollen!J226</f>
        <v>0</v>
      </c>
      <c r="M8" s="717">
        <f>Leveranskedjekollen!K226</f>
        <v>0</v>
      </c>
      <c r="N8" s="717">
        <f>Leveranskedjekollen!L226</f>
        <v>0</v>
      </c>
      <c r="O8" s="717">
        <f>Leveranskedjekollen!M226</f>
        <v>0</v>
      </c>
      <c r="P8" s="717">
        <f>Leveranskedjekollen!N226</f>
        <v>0</v>
      </c>
    </row>
    <row r="9" spans="1:2085">
      <c r="A9" s="593">
        <f>'Börja här'!$C$14</f>
        <v>0</v>
      </c>
      <c r="B9" s="593" t="str">
        <f>'Börja här'!$D$14</f>
        <v>Välj organisationstyp här</v>
      </c>
      <c r="C9" s="593">
        <f>'Börja här'!$E$14</f>
        <v>0</v>
      </c>
      <c r="D9" s="716">
        <v>3</v>
      </c>
      <c r="E9" s="717">
        <f>Leveranskedjekollen!C227</f>
        <v>0</v>
      </c>
      <c r="F9" s="717">
        <f>Leveranskedjekollen!D227</f>
        <v>0</v>
      </c>
      <c r="G9" s="717">
        <f>Leveranskedjekollen!E227</f>
        <v>0</v>
      </c>
      <c r="H9" s="717">
        <f>Leveranskedjekollen!F227</f>
        <v>0</v>
      </c>
      <c r="I9" s="717">
        <f>Leveranskedjekollen!G227</f>
        <v>0</v>
      </c>
      <c r="J9" s="717">
        <f>Leveranskedjekollen!H227</f>
        <v>0</v>
      </c>
      <c r="K9" s="717">
        <f>Leveranskedjekollen!I227</f>
        <v>0</v>
      </c>
      <c r="L9" s="717">
        <f>Leveranskedjekollen!J227</f>
        <v>0</v>
      </c>
      <c r="M9" s="717">
        <f>Leveranskedjekollen!K227</f>
        <v>0</v>
      </c>
      <c r="N9" s="717">
        <f>Leveranskedjekollen!L227</f>
        <v>0</v>
      </c>
      <c r="O9" s="717">
        <f>Leveranskedjekollen!M227</f>
        <v>0</v>
      </c>
      <c r="P9" s="717">
        <f>Leveranskedjekollen!N227</f>
        <v>0</v>
      </c>
    </row>
    <row r="10" spans="1:2085">
      <c r="A10" s="593">
        <f>'Börja här'!$C$14</f>
        <v>0</v>
      </c>
      <c r="B10" s="593" t="str">
        <f>'Börja här'!$D$14</f>
        <v>Välj organisationstyp här</v>
      </c>
      <c r="C10" s="593">
        <f>'Börja här'!$E$14</f>
        <v>0</v>
      </c>
      <c r="D10" s="716">
        <v>4</v>
      </c>
      <c r="E10" s="717">
        <f>Leveranskedjekollen!C228</f>
        <v>0</v>
      </c>
      <c r="F10" s="717">
        <f>Leveranskedjekollen!D228</f>
        <v>0</v>
      </c>
      <c r="G10" s="717">
        <f>Leveranskedjekollen!E228</f>
        <v>0</v>
      </c>
      <c r="H10" s="717">
        <f>Leveranskedjekollen!F228</f>
        <v>0</v>
      </c>
      <c r="I10" s="717">
        <f>Leveranskedjekollen!G228</f>
        <v>0</v>
      </c>
      <c r="J10" s="717">
        <f>Leveranskedjekollen!H228</f>
        <v>0</v>
      </c>
      <c r="K10" s="717">
        <f>Leveranskedjekollen!I228</f>
        <v>0</v>
      </c>
      <c r="L10" s="717">
        <f>Leveranskedjekollen!J228</f>
        <v>0</v>
      </c>
      <c r="M10" s="717">
        <f>Leveranskedjekollen!K228</f>
        <v>0</v>
      </c>
      <c r="N10" s="717">
        <f>Leveranskedjekollen!L228</f>
        <v>0</v>
      </c>
      <c r="O10" s="717">
        <f>Leveranskedjekollen!M228</f>
        <v>0</v>
      </c>
      <c r="P10" s="717">
        <f>Leveranskedjekollen!N228</f>
        <v>0</v>
      </c>
    </row>
    <row r="11" spans="1:2085">
      <c r="A11" s="593">
        <f>'Börja här'!$C$14</f>
        <v>0</v>
      </c>
      <c r="B11" s="593" t="str">
        <f>'Börja här'!$D$14</f>
        <v>Välj organisationstyp här</v>
      </c>
      <c r="C11" s="593">
        <f>'Börja här'!$E$14</f>
        <v>0</v>
      </c>
      <c r="D11" s="716">
        <v>5</v>
      </c>
      <c r="E11" s="717">
        <f>Leveranskedjekollen!C229</f>
        <v>0</v>
      </c>
      <c r="F11" s="717">
        <f>Leveranskedjekollen!D229</f>
        <v>0</v>
      </c>
      <c r="G11" s="717">
        <f>Leveranskedjekollen!E229</f>
        <v>0</v>
      </c>
      <c r="H11" s="717">
        <f>Leveranskedjekollen!F229</f>
        <v>0</v>
      </c>
      <c r="I11" s="717">
        <f>Leveranskedjekollen!G229</f>
        <v>0</v>
      </c>
      <c r="J11" s="717">
        <f>Leveranskedjekollen!H229</f>
        <v>0</v>
      </c>
      <c r="K11" s="717">
        <f>Leveranskedjekollen!I229</f>
        <v>0</v>
      </c>
      <c r="L11" s="717">
        <f>Leveranskedjekollen!J229</f>
        <v>0</v>
      </c>
      <c r="M11" s="717">
        <f>Leveranskedjekollen!K229</f>
        <v>0</v>
      </c>
      <c r="N11" s="717">
        <f>Leveranskedjekollen!L229</f>
        <v>0</v>
      </c>
      <c r="O11" s="717">
        <f>Leveranskedjekollen!M229</f>
        <v>0</v>
      </c>
      <c r="P11" s="717">
        <f>Leveranskedjekollen!N229</f>
        <v>0</v>
      </c>
    </row>
    <row r="12" spans="1:2085">
      <c r="A12" s="593">
        <f>'Börja här'!$C$14</f>
        <v>0</v>
      </c>
      <c r="B12" s="593" t="str">
        <f>'Börja här'!$D$14</f>
        <v>Välj organisationstyp här</v>
      </c>
      <c r="C12" s="593">
        <f>'Börja här'!$E$14</f>
        <v>0</v>
      </c>
      <c r="D12" s="716">
        <v>6</v>
      </c>
      <c r="E12" s="717">
        <f>Leveranskedjekollen!C230</f>
        <v>0</v>
      </c>
      <c r="F12" s="717">
        <f>Leveranskedjekollen!D230</f>
        <v>0</v>
      </c>
      <c r="G12" s="717">
        <f>Leveranskedjekollen!E230</f>
        <v>0</v>
      </c>
      <c r="H12" s="717">
        <f>Leveranskedjekollen!F230</f>
        <v>0</v>
      </c>
      <c r="I12" s="717">
        <f>Leveranskedjekollen!G230</f>
        <v>0</v>
      </c>
      <c r="J12" s="717">
        <f>Leveranskedjekollen!H230</f>
        <v>0</v>
      </c>
      <c r="K12" s="717">
        <f>Leveranskedjekollen!I230</f>
        <v>0</v>
      </c>
      <c r="L12" s="717">
        <f>Leveranskedjekollen!J230</f>
        <v>0</v>
      </c>
      <c r="M12" s="717">
        <f>Leveranskedjekollen!K230</f>
        <v>0</v>
      </c>
      <c r="N12" s="717">
        <f>Leveranskedjekollen!L230</f>
        <v>0</v>
      </c>
      <c r="O12" s="717">
        <f>Leveranskedjekollen!M230</f>
        <v>0</v>
      </c>
      <c r="P12" s="717">
        <f>Leveranskedjekollen!N230</f>
        <v>0</v>
      </c>
    </row>
    <row r="13" spans="1:2085">
      <c r="A13" s="593">
        <f>'Börja här'!$C$14</f>
        <v>0</v>
      </c>
      <c r="B13" s="593" t="str">
        <f>'Börja här'!$D$14</f>
        <v>Välj organisationstyp här</v>
      </c>
      <c r="C13" s="593">
        <f>'Börja här'!$E$14</f>
        <v>0</v>
      </c>
      <c r="D13" s="716">
        <v>7</v>
      </c>
      <c r="E13" s="717">
        <f>Leveranskedjekollen!C231</f>
        <v>0</v>
      </c>
      <c r="F13" s="717">
        <f>Leveranskedjekollen!D231</f>
        <v>0</v>
      </c>
      <c r="G13" s="717">
        <f>Leveranskedjekollen!E231</f>
        <v>0</v>
      </c>
      <c r="H13" s="717">
        <f>Leveranskedjekollen!F231</f>
        <v>0</v>
      </c>
      <c r="I13" s="717">
        <f>Leveranskedjekollen!G231</f>
        <v>0</v>
      </c>
      <c r="J13" s="717">
        <f>Leveranskedjekollen!H231</f>
        <v>0</v>
      </c>
      <c r="K13" s="717">
        <f>Leveranskedjekollen!I231</f>
        <v>0</v>
      </c>
      <c r="L13" s="717">
        <f>Leveranskedjekollen!J231</f>
        <v>0</v>
      </c>
      <c r="M13" s="717">
        <f>Leveranskedjekollen!K231</f>
        <v>0</v>
      </c>
      <c r="N13" s="717">
        <f>Leveranskedjekollen!L231</f>
        <v>0</v>
      </c>
      <c r="O13" s="717">
        <f>Leveranskedjekollen!M231</f>
        <v>0</v>
      </c>
      <c r="P13" s="717">
        <f>Leveranskedjekollen!N231</f>
        <v>0</v>
      </c>
    </row>
    <row r="14" spans="1:2085">
      <c r="A14" s="593">
        <f>'Börja här'!$C$14</f>
        <v>0</v>
      </c>
      <c r="B14" s="593" t="str">
        <f>'Börja här'!$D$14</f>
        <v>Välj organisationstyp här</v>
      </c>
      <c r="C14" s="593">
        <f>'Börja här'!$E$14</f>
        <v>0</v>
      </c>
      <c r="D14" s="716">
        <v>8</v>
      </c>
      <c r="E14" s="717">
        <f>Leveranskedjekollen!C232</f>
        <v>0</v>
      </c>
      <c r="F14" s="717">
        <f>Leveranskedjekollen!D232</f>
        <v>0</v>
      </c>
      <c r="G14" s="717">
        <f>Leveranskedjekollen!E232</f>
        <v>0</v>
      </c>
      <c r="H14" s="717">
        <f>Leveranskedjekollen!F232</f>
        <v>0</v>
      </c>
      <c r="I14" s="717">
        <f>Leveranskedjekollen!G232</f>
        <v>0</v>
      </c>
      <c r="J14" s="717">
        <f>Leveranskedjekollen!H232</f>
        <v>0</v>
      </c>
      <c r="K14" s="717">
        <f>Leveranskedjekollen!I232</f>
        <v>0</v>
      </c>
      <c r="L14" s="717">
        <f>Leveranskedjekollen!J232</f>
        <v>0</v>
      </c>
      <c r="M14" s="717">
        <f>Leveranskedjekollen!K232</f>
        <v>0</v>
      </c>
      <c r="N14" s="717">
        <f>Leveranskedjekollen!L232</f>
        <v>0</v>
      </c>
      <c r="O14" s="717">
        <f>Leveranskedjekollen!M232</f>
        <v>0</v>
      </c>
      <c r="P14" s="717">
        <f>Leveranskedjekollen!N232</f>
        <v>0</v>
      </c>
    </row>
    <row r="15" spans="1:2085">
      <c r="A15" s="593">
        <f>'Börja här'!$C$14</f>
        <v>0</v>
      </c>
      <c r="B15" s="593" t="str">
        <f>'Börja här'!$D$14</f>
        <v>Välj organisationstyp här</v>
      </c>
      <c r="C15" s="593">
        <f>'Börja här'!$E$14</f>
        <v>0</v>
      </c>
      <c r="D15" s="716">
        <v>9</v>
      </c>
      <c r="E15" s="717">
        <f>Leveranskedjekollen!C233</f>
        <v>0</v>
      </c>
      <c r="F15" s="717">
        <f>Leveranskedjekollen!D233</f>
        <v>0</v>
      </c>
      <c r="G15" s="717">
        <f>Leveranskedjekollen!E233</f>
        <v>0</v>
      </c>
      <c r="H15" s="717">
        <f>Leveranskedjekollen!F233</f>
        <v>0</v>
      </c>
      <c r="I15" s="717">
        <f>Leveranskedjekollen!G233</f>
        <v>0</v>
      </c>
      <c r="J15" s="717">
        <f>Leveranskedjekollen!H233</f>
        <v>0</v>
      </c>
      <c r="K15" s="717">
        <f>Leveranskedjekollen!I233</f>
        <v>0</v>
      </c>
      <c r="L15" s="717">
        <f>Leveranskedjekollen!J233</f>
        <v>0</v>
      </c>
      <c r="M15" s="717">
        <f>Leveranskedjekollen!K233</f>
        <v>0</v>
      </c>
      <c r="N15" s="717">
        <f>Leveranskedjekollen!L233</f>
        <v>0</v>
      </c>
      <c r="O15" s="717">
        <f>Leveranskedjekollen!M233</f>
        <v>0</v>
      </c>
      <c r="P15" s="717">
        <f>Leveranskedjekollen!N233</f>
        <v>0</v>
      </c>
    </row>
    <row r="16" spans="1:2085">
      <c r="A16" s="593">
        <f>'Börja här'!$C$14</f>
        <v>0</v>
      </c>
      <c r="B16" s="593" t="str">
        <f>'Börja här'!$D$14</f>
        <v>Välj organisationstyp här</v>
      </c>
      <c r="C16" s="593">
        <f>'Börja här'!$E$14</f>
        <v>0</v>
      </c>
      <c r="D16" s="716">
        <v>10</v>
      </c>
      <c r="E16" s="717">
        <f>Leveranskedjekollen!C234</f>
        <v>0</v>
      </c>
      <c r="F16" s="717">
        <f>Leveranskedjekollen!D234</f>
        <v>0</v>
      </c>
      <c r="G16" s="717">
        <f>Leveranskedjekollen!E234</f>
        <v>0</v>
      </c>
      <c r="H16" s="717">
        <f>Leveranskedjekollen!F234</f>
        <v>0</v>
      </c>
      <c r="I16" s="717">
        <f>Leveranskedjekollen!G234</f>
        <v>0</v>
      </c>
      <c r="J16" s="717">
        <f>Leveranskedjekollen!H234</f>
        <v>0</v>
      </c>
      <c r="K16" s="717">
        <f>Leveranskedjekollen!I234</f>
        <v>0</v>
      </c>
      <c r="L16" s="717">
        <f>Leveranskedjekollen!J234</f>
        <v>0</v>
      </c>
      <c r="M16" s="717">
        <f>Leveranskedjekollen!K234</f>
        <v>0</v>
      </c>
      <c r="N16" s="717">
        <f>Leveranskedjekollen!L234</f>
        <v>0</v>
      </c>
      <c r="O16" s="717">
        <f>Leveranskedjekollen!M234</f>
        <v>0</v>
      </c>
      <c r="P16" s="717">
        <f>Leveranskedjekollen!N234</f>
        <v>0</v>
      </c>
    </row>
    <row r="17" spans="1:16">
      <c r="A17" s="593">
        <f>'Börja här'!$C$14</f>
        <v>0</v>
      </c>
      <c r="B17" s="593" t="str">
        <f>'Börja här'!$D$14</f>
        <v>Välj organisationstyp här</v>
      </c>
      <c r="C17" s="593">
        <f>'Börja här'!$E$14</f>
        <v>0</v>
      </c>
      <c r="D17" s="716">
        <v>11</v>
      </c>
      <c r="E17" s="717">
        <f>Leveranskedjekollen!C235</f>
        <v>0</v>
      </c>
      <c r="F17" s="717">
        <f>Leveranskedjekollen!D235</f>
        <v>0</v>
      </c>
      <c r="G17" s="717">
        <f>Leveranskedjekollen!E235</f>
        <v>0</v>
      </c>
      <c r="H17" s="717">
        <f>Leveranskedjekollen!F235</f>
        <v>0</v>
      </c>
      <c r="I17" s="717">
        <f>Leveranskedjekollen!G235</f>
        <v>0</v>
      </c>
      <c r="J17" s="717">
        <f>Leveranskedjekollen!H235</f>
        <v>0</v>
      </c>
      <c r="K17" s="717">
        <f>Leveranskedjekollen!I235</f>
        <v>0</v>
      </c>
      <c r="L17" s="717">
        <f>Leveranskedjekollen!J235</f>
        <v>0</v>
      </c>
      <c r="M17" s="717">
        <f>Leveranskedjekollen!K235</f>
        <v>0</v>
      </c>
      <c r="N17" s="717">
        <f>Leveranskedjekollen!L235</f>
        <v>0</v>
      </c>
      <c r="O17" s="717">
        <f>Leveranskedjekollen!M235</f>
        <v>0</v>
      </c>
      <c r="P17" s="717">
        <f>Leveranskedjekollen!N235</f>
        <v>0</v>
      </c>
    </row>
    <row r="18" spans="1:16">
      <c r="A18" s="593">
        <f>'Börja här'!$C$14</f>
        <v>0</v>
      </c>
      <c r="B18" s="593" t="str">
        <f>'Börja här'!$D$14</f>
        <v>Välj organisationstyp här</v>
      </c>
      <c r="C18" s="593">
        <f>'Börja här'!$E$14</f>
        <v>0</v>
      </c>
      <c r="D18" s="716">
        <v>12</v>
      </c>
      <c r="E18" s="717">
        <f>Leveranskedjekollen!C236</f>
        <v>0</v>
      </c>
      <c r="F18" s="717">
        <f>Leveranskedjekollen!D236</f>
        <v>0</v>
      </c>
      <c r="G18" s="717">
        <f>Leveranskedjekollen!E236</f>
        <v>0</v>
      </c>
      <c r="H18" s="717">
        <f>Leveranskedjekollen!F236</f>
        <v>0</v>
      </c>
      <c r="I18" s="717">
        <f>Leveranskedjekollen!G236</f>
        <v>0</v>
      </c>
      <c r="J18" s="717">
        <f>Leveranskedjekollen!H236</f>
        <v>0</v>
      </c>
      <c r="K18" s="717">
        <f>Leveranskedjekollen!I236</f>
        <v>0</v>
      </c>
      <c r="L18" s="717">
        <f>Leveranskedjekollen!J236</f>
        <v>0</v>
      </c>
      <c r="M18" s="717">
        <f>Leveranskedjekollen!K236</f>
        <v>0</v>
      </c>
      <c r="N18" s="717">
        <f>Leveranskedjekollen!L236</f>
        <v>0</v>
      </c>
      <c r="O18" s="717">
        <f>Leveranskedjekollen!M236</f>
        <v>0</v>
      </c>
      <c r="P18" s="717">
        <f>Leveranskedjekollen!N236</f>
        <v>0</v>
      </c>
    </row>
    <row r="19" spans="1:16">
      <c r="A19" s="593">
        <f>'Börja här'!$C$14</f>
        <v>0</v>
      </c>
      <c r="B19" s="593" t="str">
        <f>'Börja här'!$D$14</f>
        <v>Välj organisationstyp här</v>
      </c>
      <c r="C19" s="593">
        <f>'Börja här'!$E$14</f>
        <v>0</v>
      </c>
      <c r="D19" s="716">
        <v>13</v>
      </c>
      <c r="E19" s="717">
        <f>Leveranskedjekollen!C237</f>
        <v>0</v>
      </c>
      <c r="F19" s="717">
        <f>Leveranskedjekollen!D237</f>
        <v>0</v>
      </c>
      <c r="G19" s="717">
        <f>Leveranskedjekollen!E237</f>
        <v>0</v>
      </c>
      <c r="H19" s="717">
        <f>Leveranskedjekollen!F237</f>
        <v>0</v>
      </c>
      <c r="I19" s="717">
        <f>Leveranskedjekollen!G237</f>
        <v>0</v>
      </c>
      <c r="J19" s="717">
        <f>Leveranskedjekollen!H237</f>
        <v>0</v>
      </c>
      <c r="K19" s="717">
        <f>Leveranskedjekollen!I237</f>
        <v>0</v>
      </c>
      <c r="L19" s="717">
        <f>Leveranskedjekollen!J237</f>
        <v>0</v>
      </c>
      <c r="M19" s="717">
        <f>Leveranskedjekollen!K237</f>
        <v>0</v>
      </c>
      <c r="N19" s="717">
        <f>Leveranskedjekollen!L237</f>
        <v>0</v>
      </c>
      <c r="O19" s="717">
        <f>Leveranskedjekollen!M237</f>
        <v>0</v>
      </c>
      <c r="P19" s="717">
        <f>Leveranskedjekollen!N237</f>
        <v>0</v>
      </c>
    </row>
    <row r="20" spans="1:16">
      <c r="A20" s="593">
        <f>'Börja här'!$C$14</f>
        <v>0</v>
      </c>
      <c r="B20" s="593" t="str">
        <f>'Börja här'!$D$14</f>
        <v>Välj organisationstyp här</v>
      </c>
      <c r="C20" s="593">
        <f>'Börja här'!$E$14</f>
        <v>0</v>
      </c>
      <c r="D20" s="716">
        <v>14</v>
      </c>
      <c r="E20" s="717">
        <f>Leveranskedjekollen!C238</f>
        <v>0</v>
      </c>
      <c r="F20" s="717">
        <f>Leveranskedjekollen!D238</f>
        <v>0</v>
      </c>
      <c r="G20" s="717">
        <f>Leveranskedjekollen!E238</f>
        <v>0</v>
      </c>
      <c r="H20" s="717">
        <f>Leveranskedjekollen!F238</f>
        <v>0</v>
      </c>
      <c r="I20" s="717">
        <f>Leveranskedjekollen!G238</f>
        <v>0</v>
      </c>
      <c r="J20" s="717">
        <f>Leveranskedjekollen!H238</f>
        <v>0</v>
      </c>
      <c r="K20" s="717">
        <f>Leveranskedjekollen!I238</f>
        <v>0</v>
      </c>
      <c r="L20" s="717">
        <f>Leveranskedjekollen!J238</f>
        <v>0</v>
      </c>
      <c r="M20" s="717">
        <f>Leveranskedjekollen!K238</f>
        <v>0</v>
      </c>
      <c r="N20" s="717">
        <f>Leveranskedjekollen!L238</f>
        <v>0</v>
      </c>
      <c r="O20" s="717">
        <f>Leveranskedjekollen!M238</f>
        <v>0</v>
      </c>
      <c r="P20" s="717">
        <f>Leveranskedjekollen!N238</f>
        <v>0</v>
      </c>
    </row>
    <row r="21" spans="1:16">
      <c r="A21" s="593">
        <f>'Börja här'!$C$14</f>
        <v>0</v>
      </c>
      <c r="B21" s="593" t="str">
        <f>'Börja här'!$D$14</f>
        <v>Välj organisationstyp här</v>
      </c>
      <c r="C21" s="593">
        <f>'Börja här'!$E$14</f>
        <v>0</v>
      </c>
      <c r="D21" s="716">
        <v>15</v>
      </c>
      <c r="E21" s="717">
        <f>Leveranskedjekollen!C239</f>
        <v>0</v>
      </c>
      <c r="F21" s="717">
        <f>Leveranskedjekollen!D239</f>
        <v>0</v>
      </c>
      <c r="G21" s="717">
        <f>Leveranskedjekollen!E239</f>
        <v>0</v>
      </c>
      <c r="H21" s="717">
        <f>Leveranskedjekollen!F239</f>
        <v>0</v>
      </c>
      <c r="I21" s="717">
        <f>Leveranskedjekollen!G239</f>
        <v>0</v>
      </c>
      <c r="J21" s="717">
        <f>Leveranskedjekollen!H239</f>
        <v>0</v>
      </c>
      <c r="K21" s="717">
        <f>Leveranskedjekollen!I239</f>
        <v>0</v>
      </c>
      <c r="L21" s="717">
        <f>Leveranskedjekollen!J239</f>
        <v>0</v>
      </c>
      <c r="M21" s="717">
        <f>Leveranskedjekollen!K239</f>
        <v>0</v>
      </c>
      <c r="N21" s="717">
        <f>Leveranskedjekollen!L239</f>
        <v>0</v>
      </c>
      <c r="O21" s="717">
        <f>Leveranskedjekollen!M239</f>
        <v>0</v>
      </c>
      <c r="P21" s="717">
        <f>Leveranskedjekollen!N239</f>
        <v>0</v>
      </c>
    </row>
    <row r="22" spans="1:16">
      <c r="A22" s="593">
        <f>'Börja här'!$C$14</f>
        <v>0</v>
      </c>
      <c r="B22" s="593" t="str">
        <f>'Börja här'!$D$14</f>
        <v>Välj organisationstyp här</v>
      </c>
      <c r="C22" s="593">
        <f>'Börja här'!$E$14</f>
        <v>0</v>
      </c>
      <c r="D22" s="716">
        <v>16</v>
      </c>
      <c r="E22" s="717">
        <f>Leveranskedjekollen!C240</f>
        <v>0</v>
      </c>
      <c r="F22" s="717">
        <f>Leveranskedjekollen!D240</f>
        <v>0</v>
      </c>
      <c r="G22" s="717">
        <f>Leveranskedjekollen!E240</f>
        <v>0</v>
      </c>
      <c r="H22" s="717">
        <f>Leveranskedjekollen!F240</f>
        <v>0</v>
      </c>
      <c r="I22" s="717">
        <f>Leveranskedjekollen!G240</f>
        <v>0</v>
      </c>
      <c r="J22" s="717">
        <f>Leveranskedjekollen!H240</f>
        <v>0</v>
      </c>
      <c r="K22" s="717">
        <f>Leveranskedjekollen!I240</f>
        <v>0</v>
      </c>
      <c r="L22" s="717">
        <f>Leveranskedjekollen!J240</f>
        <v>0</v>
      </c>
      <c r="M22" s="717">
        <f>Leveranskedjekollen!K240</f>
        <v>0</v>
      </c>
      <c r="N22" s="717">
        <f>Leveranskedjekollen!L240</f>
        <v>0</v>
      </c>
      <c r="O22" s="717">
        <f>Leveranskedjekollen!M240</f>
        <v>0</v>
      </c>
      <c r="P22" s="717">
        <f>Leveranskedjekollen!N240</f>
        <v>0</v>
      </c>
    </row>
    <row r="23" spans="1:16">
      <c r="A23" s="593">
        <f>'Börja här'!$C$14</f>
        <v>0</v>
      </c>
      <c r="B23" s="593" t="str">
        <f>'Börja här'!$D$14</f>
        <v>Välj organisationstyp här</v>
      </c>
      <c r="C23" s="593">
        <f>'Börja här'!$E$14</f>
        <v>0</v>
      </c>
      <c r="D23" s="716">
        <v>17</v>
      </c>
      <c r="E23" s="717">
        <f>Leveranskedjekollen!C241</f>
        <v>0</v>
      </c>
      <c r="F23" s="717">
        <f>Leveranskedjekollen!D241</f>
        <v>0</v>
      </c>
      <c r="G23" s="717">
        <f>Leveranskedjekollen!E241</f>
        <v>0</v>
      </c>
      <c r="H23" s="717">
        <f>Leveranskedjekollen!F241</f>
        <v>0</v>
      </c>
      <c r="I23" s="717">
        <f>Leveranskedjekollen!G241</f>
        <v>0</v>
      </c>
      <c r="J23" s="717">
        <f>Leveranskedjekollen!H241</f>
        <v>0</v>
      </c>
      <c r="K23" s="717">
        <f>Leveranskedjekollen!I241</f>
        <v>0</v>
      </c>
      <c r="L23" s="717">
        <f>Leveranskedjekollen!J241</f>
        <v>0</v>
      </c>
      <c r="M23" s="717">
        <f>Leveranskedjekollen!K241</f>
        <v>0</v>
      </c>
      <c r="N23" s="717">
        <f>Leveranskedjekollen!L241</f>
        <v>0</v>
      </c>
      <c r="O23" s="717">
        <f>Leveranskedjekollen!M241</f>
        <v>0</v>
      </c>
      <c r="P23" s="717">
        <f>Leveranskedjekollen!N241</f>
        <v>0</v>
      </c>
    </row>
    <row r="24" spans="1:16">
      <c r="A24" s="593">
        <f>'Börja här'!$C$14</f>
        <v>0</v>
      </c>
      <c r="B24" s="593" t="str">
        <f>'Börja här'!$D$14</f>
        <v>Välj organisationstyp här</v>
      </c>
      <c r="C24" s="593">
        <f>'Börja här'!$E$14</f>
        <v>0</v>
      </c>
      <c r="D24" s="716">
        <v>18</v>
      </c>
      <c r="E24" s="717">
        <f>Leveranskedjekollen!C242</f>
        <v>0</v>
      </c>
      <c r="F24" s="717">
        <f>Leveranskedjekollen!D242</f>
        <v>0</v>
      </c>
      <c r="G24" s="717">
        <f>Leveranskedjekollen!E242</f>
        <v>0</v>
      </c>
      <c r="H24" s="717">
        <f>Leveranskedjekollen!F242</f>
        <v>0</v>
      </c>
      <c r="I24" s="717">
        <f>Leveranskedjekollen!G242</f>
        <v>0</v>
      </c>
      <c r="J24" s="717">
        <f>Leveranskedjekollen!H242</f>
        <v>0</v>
      </c>
      <c r="K24" s="717">
        <f>Leveranskedjekollen!I242</f>
        <v>0</v>
      </c>
      <c r="L24" s="717">
        <f>Leveranskedjekollen!J242</f>
        <v>0</v>
      </c>
      <c r="M24" s="717">
        <f>Leveranskedjekollen!K242</f>
        <v>0</v>
      </c>
      <c r="N24" s="717">
        <f>Leveranskedjekollen!L242</f>
        <v>0</v>
      </c>
      <c r="O24" s="717">
        <f>Leveranskedjekollen!M242</f>
        <v>0</v>
      </c>
      <c r="P24" s="717">
        <f>Leveranskedjekollen!N242</f>
        <v>0</v>
      </c>
    </row>
    <row r="25" spans="1:16">
      <c r="A25" s="593">
        <f>'Börja här'!$C$14</f>
        <v>0</v>
      </c>
      <c r="B25" s="593" t="str">
        <f>'Börja här'!$D$14</f>
        <v>Välj organisationstyp här</v>
      </c>
      <c r="C25" s="593">
        <f>'Börja här'!$E$14</f>
        <v>0</v>
      </c>
      <c r="D25" s="716">
        <v>19</v>
      </c>
      <c r="E25" s="717">
        <f>Leveranskedjekollen!C243</f>
        <v>0</v>
      </c>
      <c r="F25" s="717">
        <f>Leveranskedjekollen!D243</f>
        <v>0</v>
      </c>
      <c r="G25" s="717">
        <f>Leveranskedjekollen!E243</f>
        <v>0</v>
      </c>
      <c r="H25" s="717">
        <f>Leveranskedjekollen!F243</f>
        <v>0</v>
      </c>
      <c r="I25" s="717">
        <f>Leveranskedjekollen!G243</f>
        <v>0</v>
      </c>
      <c r="J25" s="717">
        <f>Leveranskedjekollen!H243</f>
        <v>0</v>
      </c>
      <c r="K25" s="717">
        <f>Leveranskedjekollen!I243</f>
        <v>0</v>
      </c>
      <c r="L25" s="717">
        <f>Leveranskedjekollen!J243</f>
        <v>0</v>
      </c>
      <c r="M25" s="717">
        <f>Leveranskedjekollen!K243</f>
        <v>0</v>
      </c>
      <c r="N25" s="717">
        <f>Leveranskedjekollen!L243</f>
        <v>0</v>
      </c>
      <c r="O25" s="717">
        <f>Leveranskedjekollen!M243</f>
        <v>0</v>
      </c>
      <c r="P25" s="717">
        <f>Leveranskedjekollen!N243</f>
        <v>0</v>
      </c>
    </row>
    <row r="26" spans="1:16">
      <c r="A26" s="593">
        <f>'Börja här'!$C$14</f>
        <v>0</v>
      </c>
      <c r="B26" s="593" t="str">
        <f>'Börja här'!$D$14</f>
        <v>Välj organisationstyp här</v>
      </c>
      <c r="C26" s="593">
        <f>'Börja här'!$E$14</f>
        <v>0</v>
      </c>
      <c r="D26" s="716">
        <v>20</v>
      </c>
      <c r="E26" s="717">
        <f>Leveranskedjekollen!C244</f>
        <v>0</v>
      </c>
      <c r="F26" s="717">
        <f>Leveranskedjekollen!D244</f>
        <v>0</v>
      </c>
      <c r="G26" s="717">
        <f>Leveranskedjekollen!E244</f>
        <v>0</v>
      </c>
      <c r="H26" s="717">
        <f>Leveranskedjekollen!F244</f>
        <v>0</v>
      </c>
      <c r="I26" s="717">
        <f>Leveranskedjekollen!G244</f>
        <v>0</v>
      </c>
      <c r="J26" s="717">
        <f>Leveranskedjekollen!H244</f>
        <v>0</v>
      </c>
      <c r="K26" s="717">
        <f>Leveranskedjekollen!I244</f>
        <v>0</v>
      </c>
      <c r="L26" s="717">
        <f>Leveranskedjekollen!J244</f>
        <v>0</v>
      </c>
      <c r="M26" s="717">
        <f>Leveranskedjekollen!K244</f>
        <v>0</v>
      </c>
      <c r="N26" s="717">
        <f>Leveranskedjekollen!L244</f>
        <v>0</v>
      </c>
      <c r="O26" s="717">
        <f>Leveranskedjekollen!M244</f>
        <v>0</v>
      </c>
      <c r="P26" s="717">
        <f>Leveranskedjekollen!N244</f>
        <v>0</v>
      </c>
    </row>
    <row r="27" spans="1:16">
      <c r="A27" s="593">
        <f>'Börja här'!$C$14</f>
        <v>0</v>
      </c>
      <c r="B27" s="593" t="str">
        <f>'Börja här'!$D$14</f>
        <v>Välj organisationstyp här</v>
      </c>
      <c r="C27" s="593">
        <f>'Börja här'!$E$14</f>
        <v>0</v>
      </c>
      <c r="D27" s="716">
        <v>21</v>
      </c>
      <c r="E27" s="717">
        <f>Leveranskedjekollen!C245</f>
        <v>0</v>
      </c>
      <c r="F27" s="717">
        <f>Leveranskedjekollen!D245</f>
        <v>0</v>
      </c>
      <c r="G27" s="717">
        <f>Leveranskedjekollen!E245</f>
        <v>0</v>
      </c>
      <c r="H27" s="717">
        <f>Leveranskedjekollen!F245</f>
        <v>0</v>
      </c>
      <c r="I27" s="717">
        <f>Leveranskedjekollen!G245</f>
        <v>0</v>
      </c>
      <c r="J27" s="717">
        <f>Leveranskedjekollen!H245</f>
        <v>0</v>
      </c>
      <c r="K27" s="717">
        <f>Leveranskedjekollen!I245</f>
        <v>0</v>
      </c>
      <c r="L27" s="717">
        <f>Leveranskedjekollen!J245</f>
        <v>0</v>
      </c>
      <c r="M27" s="717">
        <f>Leveranskedjekollen!K245</f>
        <v>0</v>
      </c>
      <c r="N27" s="717">
        <f>Leveranskedjekollen!L245</f>
        <v>0</v>
      </c>
      <c r="O27" s="717">
        <f>Leveranskedjekollen!M245</f>
        <v>0</v>
      </c>
      <c r="P27" s="717">
        <f>Leveranskedjekollen!N245</f>
        <v>0</v>
      </c>
    </row>
    <row r="28" spans="1:16">
      <c r="A28" s="593">
        <f>'Börja här'!$C$14</f>
        <v>0</v>
      </c>
      <c r="B28" s="593" t="str">
        <f>'Börja här'!$D$14</f>
        <v>Välj organisationstyp här</v>
      </c>
      <c r="C28" s="593">
        <f>'Börja här'!$E$14</f>
        <v>0</v>
      </c>
      <c r="D28" s="716">
        <v>22</v>
      </c>
      <c r="E28" s="717">
        <f>Leveranskedjekollen!C246</f>
        <v>0</v>
      </c>
      <c r="F28" s="717">
        <f>Leveranskedjekollen!D246</f>
        <v>0</v>
      </c>
      <c r="G28" s="717">
        <f>Leveranskedjekollen!E246</f>
        <v>0</v>
      </c>
      <c r="H28" s="717">
        <f>Leveranskedjekollen!F246</f>
        <v>0</v>
      </c>
      <c r="I28" s="717">
        <f>Leveranskedjekollen!G246</f>
        <v>0</v>
      </c>
      <c r="J28" s="717">
        <f>Leveranskedjekollen!H246</f>
        <v>0</v>
      </c>
      <c r="K28" s="717">
        <f>Leveranskedjekollen!I246</f>
        <v>0</v>
      </c>
      <c r="L28" s="717">
        <f>Leveranskedjekollen!J246</f>
        <v>0</v>
      </c>
      <c r="M28" s="717">
        <f>Leveranskedjekollen!K246</f>
        <v>0</v>
      </c>
      <c r="N28" s="717">
        <f>Leveranskedjekollen!L246</f>
        <v>0</v>
      </c>
      <c r="O28" s="717">
        <f>Leveranskedjekollen!M246</f>
        <v>0</v>
      </c>
      <c r="P28" s="717">
        <f>Leveranskedjekollen!N246</f>
        <v>0</v>
      </c>
    </row>
    <row r="29" spans="1:16">
      <c r="A29" s="593">
        <f>'Börja här'!$C$14</f>
        <v>0</v>
      </c>
      <c r="B29" s="593" t="str">
        <f>'Börja här'!$D$14</f>
        <v>Välj organisationstyp här</v>
      </c>
      <c r="C29" s="593">
        <f>'Börja här'!$E$14</f>
        <v>0</v>
      </c>
      <c r="D29" s="716">
        <v>23</v>
      </c>
      <c r="E29" s="717">
        <f>Leveranskedjekollen!C247</f>
        <v>0</v>
      </c>
      <c r="F29" s="717">
        <f>Leveranskedjekollen!D247</f>
        <v>0</v>
      </c>
      <c r="G29" s="717">
        <f>Leveranskedjekollen!E247</f>
        <v>0</v>
      </c>
      <c r="H29" s="717">
        <f>Leveranskedjekollen!F247</f>
        <v>0</v>
      </c>
      <c r="I29" s="717">
        <f>Leveranskedjekollen!G247</f>
        <v>0</v>
      </c>
      <c r="J29" s="717">
        <f>Leveranskedjekollen!H247</f>
        <v>0</v>
      </c>
      <c r="K29" s="717">
        <f>Leveranskedjekollen!I247</f>
        <v>0</v>
      </c>
      <c r="L29" s="717">
        <f>Leveranskedjekollen!J247</f>
        <v>0</v>
      </c>
      <c r="M29" s="717">
        <f>Leveranskedjekollen!K247</f>
        <v>0</v>
      </c>
      <c r="N29" s="717">
        <f>Leveranskedjekollen!L247</f>
        <v>0</v>
      </c>
      <c r="O29" s="717">
        <f>Leveranskedjekollen!M247</f>
        <v>0</v>
      </c>
      <c r="P29" s="717">
        <f>Leveranskedjekollen!N247</f>
        <v>0</v>
      </c>
    </row>
    <row r="30" spans="1:16">
      <c r="A30" s="593">
        <f>'Börja här'!$C$14</f>
        <v>0</v>
      </c>
      <c r="B30" s="593" t="str">
        <f>'Börja här'!$D$14</f>
        <v>Välj organisationstyp här</v>
      </c>
      <c r="C30" s="593">
        <f>'Börja här'!$E$14</f>
        <v>0</v>
      </c>
      <c r="D30" s="716">
        <v>24</v>
      </c>
      <c r="E30" s="717">
        <f>Leveranskedjekollen!C248</f>
        <v>0</v>
      </c>
      <c r="F30" s="717">
        <f>Leveranskedjekollen!D248</f>
        <v>0</v>
      </c>
      <c r="G30" s="717">
        <f>Leveranskedjekollen!E248</f>
        <v>0</v>
      </c>
      <c r="H30" s="717">
        <f>Leveranskedjekollen!F248</f>
        <v>0</v>
      </c>
      <c r="I30" s="717">
        <f>Leveranskedjekollen!G248</f>
        <v>0</v>
      </c>
      <c r="J30" s="717">
        <f>Leveranskedjekollen!H248</f>
        <v>0</v>
      </c>
      <c r="K30" s="717">
        <f>Leveranskedjekollen!I248</f>
        <v>0</v>
      </c>
      <c r="L30" s="717">
        <f>Leveranskedjekollen!J248</f>
        <v>0</v>
      </c>
      <c r="M30" s="717">
        <f>Leveranskedjekollen!K248</f>
        <v>0</v>
      </c>
      <c r="N30" s="717">
        <f>Leveranskedjekollen!L248</f>
        <v>0</v>
      </c>
      <c r="O30" s="717">
        <f>Leveranskedjekollen!M248</f>
        <v>0</v>
      </c>
      <c r="P30" s="717">
        <f>Leveranskedjekollen!N248</f>
        <v>0</v>
      </c>
    </row>
    <row r="31" spans="1:16">
      <c r="A31" s="593">
        <f>'Börja här'!$C$14</f>
        <v>0</v>
      </c>
      <c r="B31" s="593" t="str">
        <f>'Börja här'!$D$14</f>
        <v>Välj organisationstyp här</v>
      </c>
      <c r="C31" s="593">
        <f>'Börja här'!$E$14</f>
        <v>0</v>
      </c>
      <c r="D31" s="716">
        <v>25</v>
      </c>
      <c r="E31" s="717">
        <f>Leveranskedjekollen!C249</f>
        <v>0</v>
      </c>
      <c r="F31" s="717">
        <f>Leveranskedjekollen!D249</f>
        <v>0</v>
      </c>
      <c r="G31" s="717">
        <f>Leveranskedjekollen!E249</f>
        <v>0</v>
      </c>
      <c r="H31" s="717">
        <f>Leveranskedjekollen!F249</f>
        <v>0</v>
      </c>
      <c r="I31" s="717">
        <f>Leveranskedjekollen!G249</f>
        <v>0</v>
      </c>
      <c r="J31" s="717">
        <f>Leveranskedjekollen!H249</f>
        <v>0</v>
      </c>
      <c r="K31" s="717">
        <f>Leveranskedjekollen!I249</f>
        <v>0</v>
      </c>
      <c r="L31" s="717">
        <f>Leveranskedjekollen!J249</f>
        <v>0</v>
      </c>
      <c r="M31" s="717">
        <f>Leveranskedjekollen!K249</f>
        <v>0</v>
      </c>
      <c r="N31" s="717">
        <f>Leveranskedjekollen!L249</f>
        <v>0</v>
      </c>
      <c r="O31" s="717">
        <f>Leveranskedjekollen!M249</f>
        <v>0</v>
      </c>
      <c r="P31" s="717">
        <f>Leveranskedjekollen!N249</f>
        <v>0</v>
      </c>
    </row>
    <row r="32" spans="1:16">
      <c r="A32" s="593">
        <f>'Börja här'!$C$14</f>
        <v>0</v>
      </c>
      <c r="B32" s="593" t="str">
        <f>'Börja här'!$D$14</f>
        <v>Välj organisationstyp här</v>
      </c>
      <c r="C32" s="593">
        <f>'Börja här'!$E$14</f>
        <v>0</v>
      </c>
      <c r="D32" s="716">
        <v>26</v>
      </c>
      <c r="E32" s="717">
        <f>Leveranskedjekollen!C250</f>
        <v>0</v>
      </c>
      <c r="F32" s="717">
        <f>Leveranskedjekollen!D250</f>
        <v>0</v>
      </c>
      <c r="G32" s="717">
        <f>Leveranskedjekollen!E250</f>
        <v>0</v>
      </c>
      <c r="H32" s="717">
        <f>Leveranskedjekollen!F250</f>
        <v>0</v>
      </c>
      <c r="I32" s="717">
        <f>Leveranskedjekollen!G250</f>
        <v>0</v>
      </c>
      <c r="J32" s="717">
        <f>Leveranskedjekollen!H250</f>
        <v>0</v>
      </c>
      <c r="K32" s="717">
        <f>Leveranskedjekollen!I250</f>
        <v>0</v>
      </c>
      <c r="L32" s="717">
        <f>Leveranskedjekollen!J250</f>
        <v>0</v>
      </c>
      <c r="M32" s="717">
        <f>Leveranskedjekollen!K250</f>
        <v>0</v>
      </c>
      <c r="N32" s="717">
        <f>Leveranskedjekollen!L250</f>
        <v>0</v>
      </c>
      <c r="O32" s="717">
        <f>Leveranskedjekollen!M250</f>
        <v>0</v>
      </c>
      <c r="P32" s="717">
        <f>Leveranskedjekollen!N250</f>
        <v>0</v>
      </c>
    </row>
    <row r="33" spans="1:16">
      <c r="A33" s="593">
        <f>'Börja här'!$C$14</f>
        <v>0</v>
      </c>
      <c r="B33" s="593" t="str">
        <f>'Börja här'!$D$14</f>
        <v>Välj organisationstyp här</v>
      </c>
      <c r="C33" s="593">
        <f>'Börja här'!$E$14</f>
        <v>0</v>
      </c>
      <c r="D33" s="716">
        <v>27</v>
      </c>
      <c r="E33" s="717">
        <f>Leveranskedjekollen!C251</f>
        <v>0</v>
      </c>
      <c r="F33" s="717">
        <f>Leveranskedjekollen!D251</f>
        <v>0</v>
      </c>
      <c r="G33" s="717">
        <f>Leveranskedjekollen!E251</f>
        <v>0</v>
      </c>
      <c r="H33" s="717">
        <f>Leveranskedjekollen!F251</f>
        <v>0</v>
      </c>
      <c r="I33" s="717">
        <f>Leveranskedjekollen!G251</f>
        <v>0</v>
      </c>
      <c r="J33" s="717">
        <f>Leveranskedjekollen!H251</f>
        <v>0</v>
      </c>
      <c r="K33" s="717">
        <f>Leveranskedjekollen!I251</f>
        <v>0</v>
      </c>
      <c r="L33" s="717">
        <f>Leveranskedjekollen!J251</f>
        <v>0</v>
      </c>
      <c r="M33" s="717">
        <f>Leveranskedjekollen!K251</f>
        <v>0</v>
      </c>
      <c r="N33" s="717">
        <f>Leveranskedjekollen!L251</f>
        <v>0</v>
      </c>
      <c r="O33" s="717">
        <f>Leveranskedjekollen!M251</f>
        <v>0</v>
      </c>
      <c r="P33" s="717">
        <f>Leveranskedjekollen!N251</f>
        <v>0</v>
      </c>
    </row>
    <row r="34" spans="1:16">
      <c r="A34" s="593">
        <f>'Börja här'!$C$14</f>
        <v>0</v>
      </c>
      <c r="B34" s="593" t="str">
        <f>'Börja här'!$D$14</f>
        <v>Välj organisationstyp här</v>
      </c>
      <c r="C34" s="593">
        <f>'Börja här'!$E$14</f>
        <v>0</v>
      </c>
      <c r="D34" s="716">
        <v>28</v>
      </c>
      <c r="E34" s="717">
        <f>Leveranskedjekollen!C252</f>
        <v>0</v>
      </c>
      <c r="F34" s="717">
        <f>Leveranskedjekollen!D252</f>
        <v>0</v>
      </c>
      <c r="G34" s="717">
        <f>Leveranskedjekollen!E252</f>
        <v>0</v>
      </c>
      <c r="H34" s="717">
        <f>Leveranskedjekollen!F252</f>
        <v>0</v>
      </c>
      <c r="I34" s="717">
        <f>Leveranskedjekollen!G252</f>
        <v>0</v>
      </c>
      <c r="J34" s="717">
        <f>Leveranskedjekollen!H252</f>
        <v>0</v>
      </c>
      <c r="K34" s="717">
        <f>Leveranskedjekollen!I252</f>
        <v>0</v>
      </c>
      <c r="L34" s="717">
        <f>Leveranskedjekollen!J252</f>
        <v>0</v>
      </c>
      <c r="M34" s="717">
        <f>Leveranskedjekollen!K252</f>
        <v>0</v>
      </c>
      <c r="N34" s="717">
        <f>Leveranskedjekollen!L252</f>
        <v>0</v>
      </c>
      <c r="O34" s="717">
        <f>Leveranskedjekollen!M252</f>
        <v>0</v>
      </c>
      <c r="P34" s="717">
        <f>Leveranskedjekollen!N252</f>
        <v>0</v>
      </c>
    </row>
    <row r="35" spans="1:16">
      <c r="A35" s="593">
        <f>'Börja här'!$C$14</f>
        <v>0</v>
      </c>
      <c r="B35" s="593" t="str">
        <f>'Börja här'!$D$14</f>
        <v>Välj organisationstyp här</v>
      </c>
      <c r="C35" s="593">
        <f>'Börja här'!$E$14</f>
        <v>0</v>
      </c>
      <c r="D35" s="716">
        <v>29</v>
      </c>
      <c r="E35" s="717">
        <f>Leveranskedjekollen!C253</f>
        <v>0</v>
      </c>
      <c r="F35" s="717">
        <f>Leveranskedjekollen!D253</f>
        <v>0</v>
      </c>
      <c r="G35" s="717">
        <f>Leveranskedjekollen!E253</f>
        <v>0</v>
      </c>
      <c r="H35" s="717">
        <f>Leveranskedjekollen!F253</f>
        <v>0</v>
      </c>
      <c r="I35" s="717">
        <f>Leveranskedjekollen!G253</f>
        <v>0</v>
      </c>
      <c r="J35" s="717">
        <f>Leveranskedjekollen!H253</f>
        <v>0</v>
      </c>
      <c r="K35" s="717">
        <f>Leveranskedjekollen!I253</f>
        <v>0</v>
      </c>
      <c r="L35" s="717">
        <f>Leveranskedjekollen!J253</f>
        <v>0</v>
      </c>
      <c r="M35" s="717">
        <f>Leveranskedjekollen!K253</f>
        <v>0</v>
      </c>
      <c r="N35" s="717">
        <f>Leveranskedjekollen!L253</f>
        <v>0</v>
      </c>
      <c r="O35" s="717">
        <f>Leveranskedjekollen!M253</f>
        <v>0</v>
      </c>
      <c r="P35" s="717">
        <f>Leveranskedjekollen!N253</f>
        <v>0</v>
      </c>
    </row>
    <row r="36" spans="1:16">
      <c r="A36" s="593">
        <f>'Börja här'!$C$14</f>
        <v>0</v>
      </c>
      <c r="B36" s="593" t="str">
        <f>'Börja här'!$D$14</f>
        <v>Välj organisationstyp här</v>
      </c>
      <c r="C36" s="593">
        <f>'Börja här'!$E$14</f>
        <v>0</v>
      </c>
      <c r="D36" s="716">
        <v>30</v>
      </c>
      <c r="E36" s="717">
        <f>Leveranskedjekollen!C254</f>
        <v>0</v>
      </c>
      <c r="F36" s="717">
        <f>Leveranskedjekollen!D254</f>
        <v>0</v>
      </c>
      <c r="G36" s="717">
        <f>Leveranskedjekollen!E254</f>
        <v>0</v>
      </c>
      <c r="H36" s="717">
        <f>Leveranskedjekollen!F254</f>
        <v>0</v>
      </c>
      <c r="I36" s="717">
        <f>Leveranskedjekollen!G254</f>
        <v>0</v>
      </c>
      <c r="J36" s="717">
        <f>Leveranskedjekollen!H254</f>
        <v>0</v>
      </c>
      <c r="K36" s="717">
        <f>Leveranskedjekollen!I254</f>
        <v>0</v>
      </c>
      <c r="L36" s="717">
        <f>Leveranskedjekollen!J254</f>
        <v>0</v>
      </c>
      <c r="M36" s="717">
        <f>Leveranskedjekollen!K254</f>
        <v>0</v>
      </c>
      <c r="N36" s="717">
        <f>Leveranskedjekollen!L254</f>
        <v>0</v>
      </c>
      <c r="O36" s="717">
        <f>Leveranskedjekollen!M254</f>
        <v>0</v>
      </c>
      <c r="P36" s="717">
        <f>Leveranskedjekollen!N254</f>
        <v>0</v>
      </c>
    </row>
  </sheetData>
  <sheetProtection algorithmName="SHA-512" hashValue="33YQlMAgEbFp8ywO2X2O2v8StKuLNBv+duHdnrnLrImYCfvY+bInumL6V06L1I7ExEMFoKV51dU7mNDZNTsN5g==" saltValue="2DM3JLNJ9k+alusdmf1uCA==" spinCount="100000" sheet="1" selectLockedCell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0"/>
  <dimension ref="A1:XFC1179"/>
  <sheetViews>
    <sheetView showGridLines="0" zoomScale="75" zoomScaleNormal="75" workbookViewId="0">
      <selection activeCell="C5" sqref="C5"/>
    </sheetView>
  </sheetViews>
  <sheetFormatPr defaultColWidth="9.19921875" defaultRowHeight="14.6"/>
  <cols>
    <col min="1" max="1" width="3.19921875" customWidth="1"/>
    <col min="2" max="2" width="7.9296875" style="31" customWidth="1"/>
    <col min="3" max="3" width="52.59765625" style="24" customWidth="1"/>
    <col min="4" max="4" width="32.9296875" style="31" customWidth="1"/>
    <col min="5" max="5" width="13.33203125" style="31" customWidth="1"/>
    <col min="6" max="6" width="11.9296875" style="31" customWidth="1"/>
    <col min="7" max="7" width="5.59765625" style="31" customWidth="1"/>
    <col min="8" max="8" width="9.19921875" customWidth="1"/>
    <col min="9" max="9" width="1.59765625" customWidth="1"/>
    <col min="10" max="10" width="28.06640625" customWidth="1"/>
    <col min="11" max="11" width="9.19921875" style="78" customWidth="1"/>
    <col min="12" max="31" width="9.19921875" customWidth="1"/>
  </cols>
  <sheetData>
    <row r="1" spans="1:16383" ht="41.15" customHeight="1">
      <c r="A1" s="722" t="s">
        <v>4093</v>
      </c>
      <c r="B1" s="91"/>
      <c r="C1" s="91"/>
      <c r="D1" s="91"/>
      <c r="E1" s="91"/>
      <c r="F1" s="91"/>
      <c r="G1" s="91"/>
      <c r="H1" s="91"/>
      <c r="I1" s="82"/>
      <c r="J1" s="82"/>
      <c r="K1" s="108"/>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c r="AAJ1" s="82"/>
      <c r="AAK1" s="82"/>
      <c r="AAL1" s="82"/>
      <c r="AAM1" s="82"/>
      <c r="AAN1" s="82"/>
      <c r="AAO1" s="82"/>
      <c r="AAP1" s="82"/>
      <c r="AAQ1" s="82"/>
      <c r="AAR1" s="82"/>
      <c r="AAS1" s="82"/>
      <c r="AAT1" s="82"/>
      <c r="AAU1" s="82"/>
      <c r="AAV1" s="82"/>
      <c r="AAW1" s="82"/>
      <c r="AAX1" s="82"/>
      <c r="AAY1" s="82"/>
      <c r="AAZ1" s="82"/>
      <c r="ABA1" s="82"/>
      <c r="ABB1" s="82"/>
      <c r="ABC1" s="82"/>
      <c r="ABD1" s="82"/>
      <c r="ABE1" s="82"/>
      <c r="ABF1" s="82"/>
      <c r="ABG1" s="82"/>
      <c r="ABH1" s="82"/>
      <c r="ABI1" s="82"/>
      <c r="ABJ1" s="82"/>
      <c r="ABK1" s="82"/>
      <c r="ABL1" s="82"/>
      <c r="ABM1" s="82"/>
      <c r="ABN1" s="82"/>
      <c r="ABO1" s="82"/>
      <c r="ABP1" s="82"/>
      <c r="ABQ1" s="82"/>
      <c r="ABR1" s="82"/>
      <c r="ABS1" s="82"/>
      <c r="ABT1" s="82"/>
      <c r="ABU1" s="82"/>
      <c r="ABV1" s="82"/>
      <c r="ABW1" s="82"/>
      <c r="ABX1" s="82"/>
      <c r="ABY1" s="82"/>
      <c r="ABZ1" s="82"/>
      <c r="ACA1" s="82"/>
      <c r="ACB1" s="82"/>
      <c r="ACC1" s="82"/>
      <c r="ACD1" s="82"/>
      <c r="ACE1" s="82"/>
      <c r="ACF1" s="82"/>
      <c r="ACG1" s="82"/>
      <c r="ACH1" s="82"/>
      <c r="ACI1" s="82"/>
      <c r="ACJ1" s="82"/>
      <c r="ACK1" s="82"/>
      <c r="ACL1" s="82"/>
      <c r="ACM1" s="82"/>
      <c r="ACN1" s="82"/>
      <c r="ACO1" s="82"/>
      <c r="ACP1" s="82"/>
      <c r="ACQ1" s="82"/>
      <c r="ACR1" s="82"/>
      <c r="ACS1" s="82"/>
      <c r="ACT1" s="82"/>
      <c r="ACU1" s="82"/>
      <c r="ACV1" s="82"/>
      <c r="ACW1" s="82"/>
      <c r="ACX1" s="82"/>
      <c r="ACY1" s="82"/>
      <c r="ACZ1" s="82"/>
      <c r="ADA1" s="82"/>
      <c r="ADB1" s="82"/>
      <c r="ADC1" s="82"/>
      <c r="ADD1" s="82"/>
      <c r="ADE1" s="82"/>
      <c r="ADF1" s="82"/>
      <c r="ADG1" s="82"/>
      <c r="ADH1" s="82"/>
      <c r="ADI1" s="82"/>
      <c r="ADJ1" s="82"/>
      <c r="ADK1" s="82"/>
      <c r="ADL1" s="82"/>
      <c r="ADM1" s="82"/>
      <c r="ADN1" s="82"/>
      <c r="ADO1" s="82"/>
      <c r="ADP1" s="82"/>
      <c r="ADQ1" s="82"/>
      <c r="ADR1" s="82"/>
      <c r="ADS1" s="82"/>
      <c r="ADT1" s="82"/>
      <c r="ADU1" s="82"/>
      <c r="ADV1" s="82"/>
      <c r="ADW1" s="82"/>
      <c r="ADX1" s="82"/>
      <c r="ADY1" s="82"/>
      <c r="ADZ1" s="82"/>
      <c r="AEA1" s="82"/>
      <c r="AEB1" s="82"/>
      <c r="AEC1" s="82"/>
      <c r="AED1" s="82"/>
      <c r="AEE1" s="82"/>
      <c r="AEF1" s="82"/>
      <c r="AEG1" s="82"/>
      <c r="AEH1" s="82"/>
      <c r="AEI1" s="82"/>
      <c r="AEJ1" s="82"/>
      <c r="AEK1" s="82"/>
      <c r="AEL1" s="82"/>
      <c r="AEM1" s="82"/>
      <c r="AEN1" s="82"/>
      <c r="AEO1" s="82"/>
      <c r="AEP1" s="82"/>
      <c r="AEQ1" s="82"/>
      <c r="AER1" s="82"/>
      <c r="AES1" s="82"/>
      <c r="AET1" s="82"/>
      <c r="AEU1" s="82"/>
      <c r="AEV1" s="82"/>
      <c r="AEW1" s="82"/>
      <c r="AEX1" s="82"/>
      <c r="AEY1" s="82"/>
      <c r="AEZ1" s="82"/>
      <c r="AFA1" s="82"/>
      <c r="AFB1" s="82"/>
      <c r="AFC1" s="82"/>
      <c r="AFD1" s="82"/>
      <c r="AFE1" s="82"/>
      <c r="AFF1" s="82"/>
      <c r="AFG1" s="82"/>
      <c r="AFH1" s="82"/>
      <c r="AFI1" s="82"/>
      <c r="AFJ1" s="82"/>
      <c r="AFK1" s="82"/>
      <c r="AFL1" s="82"/>
      <c r="AFM1" s="82"/>
      <c r="AFN1" s="82"/>
      <c r="AFO1" s="82"/>
      <c r="AFP1" s="82"/>
      <c r="AFQ1" s="82"/>
      <c r="AFR1" s="82"/>
      <c r="AFS1" s="82"/>
      <c r="AFT1" s="82"/>
      <c r="AFU1" s="82"/>
      <c r="AFV1" s="82"/>
      <c r="AFW1" s="82"/>
      <c r="AFX1" s="82"/>
      <c r="AFY1" s="82"/>
      <c r="AFZ1" s="82"/>
      <c r="AGA1" s="82"/>
      <c r="AGB1" s="82"/>
      <c r="AGC1" s="82"/>
      <c r="AGD1" s="82"/>
      <c r="AGE1" s="82"/>
      <c r="AGF1" s="82"/>
      <c r="AGG1" s="82"/>
      <c r="AGH1" s="82"/>
      <c r="AGI1" s="82"/>
      <c r="AGJ1" s="82"/>
      <c r="AGK1" s="82"/>
      <c r="AGL1" s="82"/>
      <c r="AGM1" s="82"/>
      <c r="AGN1" s="82"/>
      <c r="AGO1" s="82"/>
      <c r="AGP1" s="82"/>
      <c r="AGQ1" s="82"/>
      <c r="AGR1" s="82"/>
      <c r="AGS1" s="82"/>
      <c r="AGT1" s="82"/>
      <c r="AGU1" s="82"/>
      <c r="AGV1" s="82"/>
      <c r="AGW1" s="82"/>
      <c r="AGX1" s="82"/>
      <c r="AGY1" s="82"/>
      <c r="AGZ1" s="82"/>
      <c r="AHA1" s="82"/>
      <c r="AHB1" s="82"/>
      <c r="AHC1" s="82"/>
      <c r="AHD1" s="82"/>
      <c r="AHE1" s="82"/>
      <c r="AHF1" s="82"/>
      <c r="AHG1" s="82"/>
      <c r="AHH1" s="82"/>
      <c r="AHI1" s="82"/>
      <c r="AHJ1" s="82"/>
      <c r="AHK1" s="82"/>
      <c r="AHL1" s="82"/>
      <c r="AHM1" s="82"/>
      <c r="AHN1" s="82"/>
      <c r="AHO1" s="82"/>
      <c r="AHP1" s="82"/>
      <c r="AHQ1" s="82"/>
      <c r="AHR1" s="82"/>
      <c r="AHS1" s="82"/>
      <c r="AHT1" s="82"/>
      <c r="AHU1" s="82"/>
      <c r="AHV1" s="82"/>
      <c r="AHW1" s="82"/>
      <c r="AHX1" s="82"/>
      <c r="AHY1" s="82"/>
      <c r="AHZ1" s="82"/>
      <c r="AIA1" s="82"/>
      <c r="AIB1" s="82"/>
      <c r="AIC1" s="82"/>
      <c r="AID1" s="82"/>
      <c r="AIE1" s="82"/>
      <c r="AIF1" s="82"/>
      <c r="AIG1" s="82"/>
      <c r="AIH1" s="82"/>
      <c r="AII1" s="82"/>
      <c r="AIJ1" s="82"/>
      <c r="AIK1" s="82"/>
      <c r="AIL1" s="82"/>
      <c r="AIM1" s="82"/>
      <c r="AIN1" s="82"/>
      <c r="AIO1" s="82"/>
      <c r="AIP1" s="82"/>
      <c r="AIQ1" s="82"/>
      <c r="AIR1" s="82"/>
      <c r="AIS1" s="82"/>
      <c r="AIT1" s="82"/>
      <c r="AIU1" s="82"/>
      <c r="AIV1" s="82"/>
      <c r="AIW1" s="82"/>
      <c r="AIX1" s="82"/>
      <c r="AIY1" s="82"/>
      <c r="AIZ1" s="82"/>
      <c r="AJA1" s="82"/>
      <c r="AJB1" s="82"/>
      <c r="AJC1" s="82"/>
      <c r="AJD1" s="82"/>
      <c r="AJE1" s="82"/>
      <c r="AJF1" s="82"/>
      <c r="AJG1" s="82"/>
      <c r="AJH1" s="82"/>
      <c r="AJI1" s="82"/>
      <c r="AJJ1" s="82"/>
      <c r="AJK1" s="82"/>
      <c r="AJL1" s="82"/>
      <c r="AJM1" s="82"/>
      <c r="AJN1" s="82"/>
      <c r="AJO1" s="82"/>
      <c r="AJP1" s="82"/>
      <c r="AJQ1" s="82"/>
      <c r="AJR1" s="82"/>
      <c r="AJS1" s="82"/>
      <c r="AJT1" s="82"/>
      <c r="AJU1" s="82"/>
      <c r="AJV1" s="82"/>
      <c r="AJW1" s="82"/>
      <c r="AJX1" s="82"/>
      <c r="AJY1" s="82"/>
      <c r="AJZ1" s="82"/>
      <c r="AKA1" s="82"/>
      <c r="AKB1" s="82"/>
      <c r="AKC1" s="82"/>
      <c r="AKD1" s="82"/>
      <c r="AKE1" s="82"/>
      <c r="AKF1" s="82"/>
      <c r="AKG1" s="82"/>
      <c r="AKH1" s="82"/>
      <c r="AKI1" s="82"/>
      <c r="AKJ1" s="82"/>
      <c r="AKK1" s="82"/>
      <c r="AKL1" s="82"/>
      <c r="AKM1" s="82"/>
      <c r="AKN1" s="82"/>
      <c r="AKO1" s="82"/>
      <c r="AKP1" s="82"/>
      <c r="AKQ1" s="82"/>
      <c r="AKR1" s="82"/>
      <c r="AKS1" s="82"/>
      <c r="AKT1" s="82"/>
      <c r="AKU1" s="82"/>
      <c r="AKV1" s="82"/>
      <c r="AKW1" s="82"/>
      <c r="AKX1" s="82"/>
      <c r="AKY1" s="82"/>
      <c r="AKZ1" s="82"/>
      <c r="ALA1" s="82"/>
      <c r="ALB1" s="82"/>
      <c r="ALC1" s="82"/>
      <c r="ALD1" s="82"/>
      <c r="ALE1" s="82"/>
      <c r="ALF1" s="82"/>
      <c r="ALG1" s="82"/>
      <c r="ALH1" s="82"/>
      <c r="ALI1" s="82"/>
      <c r="ALJ1" s="82"/>
      <c r="ALK1" s="82"/>
      <c r="ALL1" s="82"/>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c r="CJR1" s="82"/>
      <c r="CJS1" s="82"/>
      <c r="CJT1" s="82"/>
      <c r="CJU1" s="82"/>
      <c r="CJV1" s="82"/>
      <c r="CJW1" s="82"/>
      <c r="CJX1" s="82"/>
      <c r="CJY1" s="82"/>
      <c r="CJZ1" s="82"/>
      <c r="CKA1" s="82"/>
      <c r="CKB1" s="82"/>
      <c r="CKC1" s="82"/>
      <c r="CKD1" s="82"/>
      <c r="CKE1" s="82"/>
      <c r="CKF1" s="82"/>
      <c r="CKG1" s="82"/>
      <c r="CKH1" s="82"/>
      <c r="CKI1" s="82"/>
      <c r="CKJ1" s="82"/>
      <c r="CKK1" s="82"/>
      <c r="CKL1" s="82"/>
      <c r="CKM1" s="82"/>
      <c r="CKN1" s="82"/>
      <c r="CKO1" s="82"/>
      <c r="CKP1" s="82"/>
      <c r="CKQ1" s="82"/>
      <c r="CKR1" s="82"/>
      <c r="CKS1" s="82"/>
      <c r="CKT1" s="82"/>
      <c r="CKU1" s="82"/>
      <c r="CKV1" s="82"/>
      <c r="CKW1" s="82"/>
      <c r="CKX1" s="82"/>
      <c r="CKY1" s="82"/>
      <c r="CKZ1" s="82"/>
      <c r="CLA1" s="82"/>
      <c r="CLB1" s="82"/>
      <c r="CLC1" s="82"/>
      <c r="CLD1" s="82"/>
      <c r="CLE1" s="82"/>
      <c r="CLF1" s="82"/>
      <c r="CLG1" s="82"/>
      <c r="CLH1" s="82"/>
      <c r="CLI1" s="82"/>
      <c r="CLJ1" s="82"/>
      <c r="CLK1" s="82"/>
      <c r="CLL1" s="82"/>
      <c r="CLM1" s="82"/>
      <c r="CLN1" s="82"/>
      <c r="CLO1" s="82"/>
      <c r="CLP1" s="82"/>
      <c r="CLQ1" s="82"/>
      <c r="CLR1" s="82"/>
      <c r="CLS1" s="82"/>
      <c r="CLT1" s="82"/>
      <c r="CLU1" s="82"/>
      <c r="CLV1" s="82"/>
      <c r="CLW1" s="82"/>
      <c r="CLX1" s="82"/>
      <c r="CLY1" s="82"/>
      <c r="CLZ1" s="82"/>
      <c r="CMA1" s="82"/>
      <c r="CMB1" s="82"/>
      <c r="CMC1" s="82"/>
      <c r="CMD1" s="82"/>
      <c r="CME1" s="82"/>
      <c r="CMF1" s="82"/>
      <c r="CMG1" s="82"/>
      <c r="CMH1" s="82"/>
      <c r="CMI1" s="82"/>
      <c r="CMJ1" s="82"/>
      <c r="CMK1" s="82"/>
      <c r="CML1" s="82"/>
      <c r="CMM1" s="82"/>
      <c r="CMN1" s="82"/>
      <c r="CMO1" s="82"/>
      <c r="CMP1" s="82"/>
      <c r="CMQ1" s="82"/>
      <c r="CMR1" s="82"/>
      <c r="CMS1" s="82"/>
      <c r="CMT1" s="82"/>
      <c r="CMU1" s="82"/>
      <c r="CMV1" s="82"/>
      <c r="CMW1" s="82"/>
      <c r="CMX1" s="82"/>
      <c r="CMY1" s="82"/>
      <c r="CMZ1" s="82"/>
      <c r="CNA1" s="82"/>
      <c r="CNB1" s="82"/>
      <c r="CNC1" s="82"/>
      <c r="CND1" s="82"/>
      <c r="CNE1" s="82"/>
      <c r="CNF1" s="82"/>
      <c r="CNG1" s="82"/>
      <c r="CNH1" s="82"/>
      <c r="CNI1" s="82"/>
      <c r="CNJ1" s="82"/>
      <c r="CNK1" s="82"/>
      <c r="CNL1" s="82"/>
      <c r="CNM1" s="82"/>
      <c r="CNN1" s="82"/>
      <c r="CNO1" s="82"/>
      <c r="CNP1" s="82"/>
      <c r="CNQ1" s="82"/>
      <c r="CNR1" s="82"/>
      <c r="CNS1" s="82"/>
      <c r="CNT1" s="82"/>
      <c r="CNU1" s="82"/>
      <c r="CNV1" s="82"/>
      <c r="CNW1" s="82"/>
      <c r="CNX1" s="82"/>
      <c r="CNY1" s="82"/>
      <c r="CNZ1" s="82"/>
      <c r="COA1" s="82"/>
      <c r="COB1" s="82"/>
      <c r="COC1" s="82"/>
      <c r="COD1" s="82"/>
      <c r="COE1" s="82"/>
      <c r="COF1" s="82"/>
      <c r="COG1" s="82"/>
      <c r="COH1" s="82"/>
      <c r="COI1" s="82"/>
      <c r="COJ1" s="82"/>
      <c r="COK1" s="82"/>
      <c r="COL1" s="82"/>
      <c r="COM1" s="82"/>
      <c r="CON1" s="82"/>
      <c r="COO1" s="82"/>
      <c r="COP1" s="82"/>
      <c r="COQ1" s="82"/>
      <c r="COR1" s="82"/>
      <c r="COS1" s="82"/>
      <c r="COT1" s="82"/>
      <c r="COU1" s="82"/>
      <c r="COV1" s="82"/>
      <c r="COW1" s="82"/>
      <c r="COX1" s="82"/>
      <c r="COY1" s="82"/>
      <c r="COZ1" s="82"/>
      <c r="CPA1" s="82"/>
      <c r="CPB1" s="82"/>
      <c r="CPC1" s="82"/>
      <c r="CPD1" s="82"/>
      <c r="CPE1" s="82"/>
      <c r="CPF1" s="82"/>
      <c r="CPG1" s="82"/>
      <c r="CPH1" s="82"/>
      <c r="CPI1" s="82"/>
      <c r="CPJ1" s="82"/>
      <c r="CPK1" s="82"/>
      <c r="CPL1" s="82"/>
      <c r="CPM1" s="82"/>
      <c r="CPN1" s="82"/>
      <c r="CPO1" s="82"/>
      <c r="CPP1" s="82"/>
      <c r="CPQ1" s="82"/>
      <c r="CPR1" s="82"/>
      <c r="CPS1" s="82"/>
      <c r="CPT1" s="82"/>
      <c r="CPU1" s="82"/>
      <c r="CPV1" s="82"/>
      <c r="CPW1" s="82"/>
      <c r="CPX1" s="82"/>
      <c r="CPY1" s="82"/>
      <c r="CPZ1" s="82"/>
      <c r="CQA1" s="82"/>
      <c r="CQB1" s="82"/>
      <c r="CQC1" s="82"/>
      <c r="CQD1" s="82"/>
      <c r="CQE1" s="82"/>
      <c r="CQF1" s="82"/>
      <c r="CQG1" s="82"/>
      <c r="CQH1" s="82"/>
      <c r="CQI1" s="82"/>
      <c r="CQJ1" s="82"/>
      <c r="CQK1" s="82"/>
      <c r="CQL1" s="82"/>
      <c r="CQM1" s="82"/>
      <c r="CQN1" s="82"/>
      <c r="CQO1" s="82"/>
      <c r="CQP1" s="82"/>
      <c r="CQQ1" s="82"/>
      <c r="CQR1" s="82"/>
      <c r="CQS1" s="82"/>
      <c r="CQT1" s="82"/>
      <c r="CQU1" s="82"/>
      <c r="CQV1" s="82"/>
      <c r="CQW1" s="82"/>
      <c r="CQX1" s="82"/>
      <c r="CQY1" s="82"/>
      <c r="CQZ1" s="82"/>
      <c r="CRA1" s="82"/>
      <c r="CRB1" s="82"/>
      <c r="CRC1" s="82"/>
      <c r="CRD1" s="82"/>
      <c r="CRE1" s="82"/>
      <c r="CRF1" s="82"/>
      <c r="CRG1" s="82"/>
      <c r="CRH1" s="82"/>
      <c r="CRI1" s="82"/>
      <c r="CRJ1" s="82"/>
      <c r="CRK1" s="82"/>
      <c r="CRL1" s="82"/>
      <c r="CRM1" s="82"/>
      <c r="CRN1" s="82"/>
      <c r="CRO1" s="82"/>
      <c r="CRP1" s="82"/>
      <c r="CRQ1" s="82"/>
      <c r="CRR1" s="82"/>
      <c r="CRS1" s="82"/>
      <c r="CRT1" s="82"/>
      <c r="CRU1" s="82"/>
      <c r="CRV1" s="82"/>
      <c r="CRW1" s="82"/>
      <c r="CRX1" s="82"/>
      <c r="CRY1" s="82"/>
      <c r="CRZ1" s="82"/>
      <c r="CSA1" s="82"/>
      <c r="CSB1" s="82"/>
      <c r="CSC1" s="82"/>
      <c r="CSD1" s="82"/>
      <c r="CSE1" s="82"/>
      <c r="CSF1" s="82"/>
      <c r="CSG1" s="82"/>
      <c r="CSH1" s="82"/>
      <c r="CSI1" s="82"/>
      <c r="CSJ1" s="82"/>
      <c r="CSK1" s="82"/>
      <c r="CSL1" s="82"/>
      <c r="CSM1" s="82"/>
      <c r="CSN1" s="82"/>
      <c r="CSO1" s="82"/>
      <c r="CSP1" s="82"/>
      <c r="CSQ1" s="82"/>
      <c r="CSR1" s="82"/>
      <c r="CSS1" s="82"/>
      <c r="CST1" s="82"/>
      <c r="CSU1" s="82"/>
      <c r="CSV1" s="82"/>
      <c r="CSW1" s="82"/>
      <c r="CSX1" s="82"/>
      <c r="CSY1" s="82"/>
      <c r="CSZ1" s="82"/>
      <c r="CTA1" s="82"/>
      <c r="CTB1" s="82"/>
      <c r="CTC1" s="82"/>
      <c r="CTD1" s="82"/>
      <c r="CTE1" s="82"/>
      <c r="CTF1" s="82"/>
      <c r="CTG1" s="82"/>
      <c r="CTH1" s="82"/>
      <c r="CTI1" s="82"/>
      <c r="CTJ1" s="82"/>
      <c r="CTK1" s="82"/>
      <c r="CTL1" s="82"/>
      <c r="CTM1" s="82"/>
      <c r="CTN1" s="82"/>
      <c r="CTO1" s="82"/>
      <c r="CTP1" s="82"/>
      <c r="CTQ1" s="82"/>
      <c r="CTR1" s="82"/>
      <c r="CTS1" s="82"/>
      <c r="CTT1" s="82"/>
      <c r="CTU1" s="82"/>
      <c r="CTV1" s="82"/>
      <c r="CTW1" s="82"/>
      <c r="CTX1" s="82"/>
      <c r="CTY1" s="82"/>
      <c r="CTZ1" s="82"/>
      <c r="CUA1" s="82"/>
      <c r="CUB1" s="82"/>
      <c r="CUC1" s="82"/>
      <c r="CUD1" s="82"/>
      <c r="CUE1" s="82"/>
      <c r="CUF1" s="82"/>
      <c r="CUG1" s="82"/>
      <c r="CUH1" s="82"/>
      <c r="CUI1" s="82"/>
      <c r="CUJ1" s="82"/>
      <c r="CUK1" s="82"/>
      <c r="CUL1" s="82"/>
      <c r="CUM1" s="82"/>
      <c r="CUN1" s="82"/>
      <c r="CUO1" s="82"/>
      <c r="CUP1" s="82"/>
      <c r="CUQ1" s="82"/>
      <c r="CUR1" s="82"/>
      <c r="CUS1" s="82"/>
      <c r="CUT1" s="82"/>
      <c r="CUU1" s="82"/>
      <c r="CUV1" s="82"/>
      <c r="CUW1" s="82"/>
      <c r="CUX1" s="82"/>
      <c r="CUY1" s="82"/>
      <c r="CUZ1" s="82"/>
      <c r="CVA1" s="82"/>
      <c r="CVB1" s="82"/>
      <c r="CVC1" s="82"/>
      <c r="CVD1" s="82"/>
      <c r="CVE1" s="82"/>
      <c r="CVF1" s="82"/>
      <c r="CVG1" s="82"/>
      <c r="CVH1" s="82"/>
      <c r="CVI1" s="82"/>
      <c r="CVJ1" s="82"/>
      <c r="CVK1" s="82"/>
      <c r="CVL1" s="82"/>
      <c r="CVM1" s="82"/>
      <c r="CVN1" s="82"/>
      <c r="CVO1" s="82"/>
      <c r="CVP1" s="82"/>
      <c r="CVQ1" s="82"/>
      <c r="CVR1" s="82"/>
      <c r="CVS1" s="82"/>
      <c r="CVT1" s="82"/>
      <c r="CVU1" s="82"/>
      <c r="CVV1" s="82"/>
      <c r="CVW1" s="82"/>
      <c r="CVX1" s="82"/>
      <c r="CVY1" s="82"/>
      <c r="CVZ1" s="82"/>
      <c r="CWA1" s="82"/>
      <c r="CWB1" s="82"/>
      <c r="CWC1" s="82"/>
      <c r="CWD1" s="82"/>
      <c r="CWE1" s="82"/>
      <c r="CWF1" s="82"/>
      <c r="CWG1" s="82"/>
      <c r="CWH1" s="82"/>
      <c r="CWI1" s="82"/>
      <c r="CWJ1" s="82"/>
      <c r="CWK1" s="82"/>
      <c r="CWL1" s="82"/>
      <c r="CWM1" s="82"/>
      <c r="CWN1" s="82"/>
      <c r="CWO1" s="82"/>
      <c r="CWP1" s="82"/>
      <c r="CWQ1" s="82"/>
      <c r="CWR1" s="82"/>
      <c r="CWS1" s="82"/>
      <c r="CWT1" s="82"/>
      <c r="CWU1" s="82"/>
      <c r="CWV1" s="82"/>
      <c r="CWW1" s="82"/>
      <c r="CWX1" s="82"/>
      <c r="CWY1" s="82"/>
      <c r="CWZ1" s="82"/>
      <c r="CXA1" s="82"/>
      <c r="CXB1" s="82"/>
      <c r="CXC1" s="82"/>
      <c r="CXD1" s="82"/>
      <c r="CXE1" s="82"/>
      <c r="CXF1" s="82"/>
      <c r="CXG1" s="82"/>
      <c r="CXH1" s="82"/>
      <c r="CXI1" s="82"/>
      <c r="CXJ1" s="82"/>
      <c r="CXK1" s="82"/>
      <c r="CXL1" s="82"/>
      <c r="CXM1" s="82"/>
      <c r="CXN1" s="82"/>
      <c r="CXO1" s="82"/>
      <c r="CXP1" s="82"/>
      <c r="CXQ1" s="82"/>
      <c r="CXR1" s="82"/>
      <c r="CXS1" s="82"/>
      <c r="CXT1" s="82"/>
      <c r="CXU1" s="82"/>
      <c r="CXV1" s="82"/>
      <c r="CXW1" s="82"/>
      <c r="CXX1" s="82"/>
      <c r="CXY1" s="82"/>
      <c r="CXZ1" s="82"/>
      <c r="CYA1" s="82"/>
      <c r="CYB1" s="82"/>
      <c r="CYC1" s="82"/>
      <c r="CYD1" s="82"/>
      <c r="CYE1" s="82"/>
      <c r="CYF1" s="82"/>
      <c r="CYG1" s="82"/>
      <c r="CYH1" s="82"/>
      <c r="CYI1" s="82"/>
      <c r="CYJ1" s="82"/>
      <c r="CYK1" s="82"/>
      <c r="CYL1" s="82"/>
      <c r="CYM1" s="82"/>
      <c r="CYN1" s="82"/>
      <c r="CYO1" s="82"/>
      <c r="CYP1" s="82"/>
      <c r="CYQ1" s="82"/>
      <c r="CYR1" s="82"/>
      <c r="CYS1" s="82"/>
      <c r="CYT1" s="82"/>
      <c r="CYU1" s="82"/>
      <c r="CYV1" s="82"/>
      <c r="CYW1" s="82"/>
      <c r="CYX1" s="82"/>
      <c r="CYY1" s="82"/>
      <c r="CYZ1" s="82"/>
      <c r="CZA1" s="82"/>
      <c r="CZB1" s="82"/>
      <c r="CZC1" s="82"/>
      <c r="CZD1" s="82"/>
      <c r="CZE1" s="82"/>
      <c r="CZF1" s="82"/>
      <c r="CZG1" s="82"/>
      <c r="CZH1" s="82"/>
      <c r="CZI1" s="82"/>
      <c r="CZJ1" s="82"/>
      <c r="CZK1" s="82"/>
      <c r="CZL1" s="82"/>
      <c r="CZM1" s="82"/>
      <c r="CZN1" s="82"/>
      <c r="CZO1" s="82"/>
      <c r="CZP1" s="82"/>
      <c r="CZQ1" s="82"/>
      <c r="CZR1" s="82"/>
      <c r="CZS1" s="82"/>
      <c r="CZT1" s="82"/>
      <c r="CZU1" s="82"/>
      <c r="CZV1" s="82"/>
      <c r="CZW1" s="82"/>
      <c r="CZX1" s="82"/>
      <c r="CZY1" s="82"/>
      <c r="CZZ1" s="82"/>
      <c r="DAA1" s="82"/>
      <c r="DAB1" s="82"/>
      <c r="DAC1" s="82"/>
      <c r="DAD1" s="82"/>
      <c r="DAE1" s="82"/>
      <c r="DAF1" s="82"/>
      <c r="DAG1" s="82"/>
      <c r="DAH1" s="82"/>
      <c r="DAI1" s="82"/>
      <c r="DAJ1" s="82"/>
      <c r="DAK1" s="82"/>
      <c r="DAL1" s="82"/>
      <c r="DAM1" s="82"/>
      <c r="DAN1" s="82"/>
      <c r="DAO1" s="82"/>
      <c r="DAP1" s="82"/>
      <c r="DAQ1" s="82"/>
      <c r="DAR1" s="82"/>
      <c r="DAS1" s="82"/>
      <c r="DAT1" s="82"/>
      <c r="DAU1" s="82"/>
      <c r="DAV1" s="82"/>
      <c r="DAW1" s="82"/>
      <c r="DAX1" s="82"/>
      <c r="DAY1" s="82"/>
      <c r="DAZ1" s="82"/>
      <c r="DBA1" s="82"/>
      <c r="DBB1" s="82"/>
      <c r="DBC1" s="82"/>
      <c r="DBD1" s="82"/>
      <c r="DBE1" s="82"/>
      <c r="DBF1" s="82"/>
      <c r="DBG1" s="82"/>
      <c r="DBH1" s="82"/>
      <c r="DBI1" s="82"/>
      <c r="DBJ1" s="82"/>
      <c r="DBK1" s="82"/>
      <c r="DBL1" s="82"/>
      <c r="DBM1" s="82"/>
      <c r="DBN1" s="82"/>
      <c r="DBO1" s="82"/>
      <c r="DBP1" s="82"/>
      <c r="DBQ1" s="82"/>
      <c r="DBR1" s="82"/>
      <c r="DBS1" s="82"/>
      <c r="DBT1" s="82"/>
      <c r="DBU1" s="82"/>
      <c r="DBV1" s="82"/>
      <c r="DBW1" s="82"/>
      <c r="DBX1" s="82"/>
      <c r="DBY1" s="82"/>
      <c r="DBZ1" s="82"/>
      <c r="DCA1" s="82"/>
      <c r="DCB1" s="82"/>
      <c r="DCC1" s="82"/>
      <c r="DCD1" s="82"/>
      <c r="DCE1" s="82"/>
      <c r="DCF1" s="82"/>
      <c r="DCG1" s="82"/>
      <c r="DCH1" s="82"/>
      <c r="DCI1" s="82"/>
      <c r="DCJ1" s="82"/>
      <c r="DCK1" s="82"/>
      <c r="DCL1" s="82"/>
      <c r="DCM1" s="82"/>
      <c r="DCN1" s="82"/>
      <c r="DCO1" s="82"/>
      <c r="DCP1" s="82"/>
      <c r="DCQ1" s="82"/>
      <c r="DCR1" s="82"/>
      <c r="DCS1" s="82"/>
      <c r="DCT1" s="82"/>
      <c r="DCU1" s="82"/>
      <c r="DCV1" s="82"/>
      <c r="DCW1" s="82"/>
      <c r="DCX1" s="82"/>
      <c r="DCY1" s="82"/>
      <c r="DCZ1" s="82"/>
      <c r="DDA1" s="82"/>
      <c r="DDB1" s="82"/>
      <c r="DDC1" s="82"/>
      <c r="DDD1" s="82"/>
      <c r="DDE1" s="82"/>
      <c r="DDF1" s="82"/>
      <c r="DDG1" s="82"/>
      <c r="DDH1" s="82"/>
      <c r="DDI1" s="82"/>
      <c r="DDJ1" s="82"/>
      <c r="DDK1" s="82"/>
      <c r="DDL1" s="82"/>
      <c r="DDM1" s="82"/>
      <c r="DDN1" s="82"/>
      <c r="DDO1" s="82"/>
      <c r="DDP1" s="82"/>
      <c r="DDQ1" s="82"/>
      <c r="DDR1" s="82"/>
      <c r="DDS1" s="82"/>
      <c r="DDT1" s="82"/>
      <c r="DDU1" s="82"/>
      <c r="DDV1" s="82"/>
      <c r="DDW1" s="82"/>
      <c r="DDX1" s="82"/>
      <c r="DDY1" s="82"/>
      <c r="DDZ1" s="82"/>
      <c r="DEA1" s="82"/>
      <c r="DEB1" s="82"/>
      <c r="DEC1" s="82"/>
      <c r="DED1" s="82"/>
      <c r="DEE1" s="82"/>
      <c r="DEF1" s="82"/>
      <c r="DEG1" s="82"/>
      <c r="DEH1" s="82"/>
      <c r="DEI1" s="82"/>
      <c r="DEJ1" s="82"/>
      <c r="DEK1" s="82"/>
      <c r="DEL1" s="82"/>
      <c r="DEM1" s="82"/>
      <c r="DEN1" s="82"/>
      <c r="DEO1" s="82"/>
      <c r="DEP1" s="82"/>
      <c r="DEQ1" s="82"/>
      <c r="DER1" s="82"/>
      <c r="DES1" s="82"/>
      <c r="DET1" s="82"/>
      <c r="DEU1" s="82"/>
      <c r="DEV1" s="82"/>
      <c r="DEW1" s="82"/>
      <c r="DEX1" s="82"/>
      <c r="DEY1" s="82"/>
      <c r="DEZ1" s="82"/>
      <c r="DFA1" s="82"/>
      <c r="DFB1" s="82"/>
      <c r="DFC1" s="82"/>
      <c r="DFD1" s="82"/>
      <c r="DFE1" s="82"/>
      <c r="DFF1" s="82"/>
      <c r="DFG1" s="82"/>
      <c r="DFH1" s="82"/>
      <c r="DFI1" s="82"/>
      <c r="DFJ1" s="82"/>
      <c r="DFK1" s="82"/>
      <c r="DFL1" s="82"/>
      <c r="DFM1" s="82"/>
      <c r="DFN1" s="82"/>
      <c r="DFO1" s="82"/>
      <c r="DFP1" s="82"/>
      <c r="DFQ1" s="82"/>
      <c r="DFR1" s="82"/>
      <c r="DFS1" s="82"/>
      <c r="DFT1" s="82"/>
      <c r="DFU1" s="82"/>
      <c r="DFV1" s="82"/>
      <c r="DFW1" s="82"/>
      <c r="DFX1" s="82"/>
      <c r="DFY1" s="82"/>
      <c r="DFZ1" s="82"/>
      <c r="DGA1" s="82"/>
      <c r="DGB1" s="82"/>
      <c r="DGC1" s="82"/>
      <c r="DGD1" s="82"/>
      <c r="DGE1" s="82"/>
      <c r="DGF1" s="82"/>
      <c r="DGG1" s="82"/>
      <c r="DGH1" s="82"/>
      <c r="DGI1" s="82"/>
      <c r="DGJ1" s="82"/>
      <c r="DGK1" s="82"/>
      <c r="DGL1" s="82"/>
      <c r="DGM1" s="82"/>
      <c r="DGN1" s="82"/>
      <c r="DGO1" s="82"/>
      <c r="DGP1" s="82"/>
      <c r="DGQ1" s="82"/>
      <c r="DGR1" s="82"/>
      <c r="DGS1" s="82"/>
      <c r="DGT1" s="82"/>
      <c r="DGU1" s="82"/>
      <c r="DGV1" s="82"/>
      <c r="DGW1" s="82"/>
      <c r="DGX1" s="82"/>
      <c r="DGY1" s="82"/>
      <c r="DGZ1" s="82"/>
      <c r="DHA1" s="82"/>
      <c r="DHB1" s="82"/>
      <c r="DHC1" s="82"/>
      <c r="DHD1" s="82"/>
      <c r="DHE1" s="82"/>
      <c r="DHF1" s="82"/>
      <c r="DHG1" s="82"/>
      <c r="DHH1" s="82"/>
      <c r="DHI1" s="82"/>
      <c r="DHJ1" s="82"/>
      <c r="DHK1" s="82"/>
      <c r="DHL1" s="82"/>
      <c r="DHM1" s="82"/>
      <c r="DHN1" s="82"/>
      <c r="DHO1" s="82"/>
      <c r="DHP1" s="82"/>
      <c r="DHQ1" s="82"/>
      <c r="DHR1" s="82"/>
      <c r="DHS1" s="82"/>
      <c r="DHT1" s="82"/>
      <c r="DHU1" s="82"/>
      <c r="DHV1" s="82"/>
      <c r="DHW1" s="82"/>
      <c r="DHX1" s="82"/>
      <c r="DHY1" s="82"/>
      <c r="DHZ1" s="82"/>
      <c r="DIA1" s="82"/>
      <c r="DIB1" s="82"/>
      <c r="DIC1" s="82"/>
      <c r="DID1" s="82"/>
      <c r="DIE1" s="82"/>
      <c r="DIF1" s="82"/>
      <c r="DIG1" s="82"/>
      <c r="DIH1" s="82"/>
      <c r="DII1" s="82"/>
      <c r="DIJ1" s="82"/>
      <c r="DIK1" s="82"/>
      <c r="DIL1" s="82"/>
      <c r="DIM1" s="82"/>
      <c r="DIN1" s="82"/>
      <c r="DIO1" s="82"/>
      <c r="DIP1" s="82"/>
      <c r="DIQ1" s="82"/>
      <c r="DIR1" s="82"/>
      <c r="DIS1" s="82"/>
      <c r="DIT1" s="82"/>
      <c r="DIU1" s="82"/>
      <c r="DIV1" s="82"/>
      <c r="DIW1" s="82"/>
      <c r="DIX1" s="82"/>
      <c r="DIY1" s="82"/>
      <c r="DIZ1" s="82"/>
      <c r="DJA1" s="82"/>
      <c r="DJB1" s="82"/>
      <c r="DJC1" s="82"/>
      <c r="DJD1" s="82"/>
      <c r="DJE1" s="82"/>
      <c r="DJF1" s="82"/>
      <c r="DJG1" s="82"/>
      <c r="DJH1" s="82"/>
      <c r="DJI1" s="82"/>
      <c r="DJJ1" s="82"/>
      <c r="DJK1" s="82"/>
      <c r="DJL1" s="82"/>
      <c r="DJM1" s="82"/>
      <c r="DJN1" s="82"/>
      <c r="DJO1" s="82"/>
      <c r="DJP1" s="82"/>
      <c r="DJQ1" s="82"/>
      <c r="DJR1" s="82"/>
      <c r="DJS1" s="82"/>
      <c r="DJT1" s="82"/>
      <c r="DJU1" s="82"/>
      <c r="DJV1" s="82"/>
      <c r="DJW1" s="82"/>
      <c r="DJX1" s="82"/>
      <c r="DJY1" s="82"/>
      <c r="DJZ1" s="82"/>
      <c r="DKA1" s="82"/>
      <c r="DKB1" s="82"/>
      <c r="DKC1" s="82"/>
      <c r="DKD1" s="82"/>
      <c r="DKE1" s="82"/>
      <c r="DKF1" s="82"/>
      <c r="DKG1" s="82"/>
      <c r="DKH1" s="82"/>
      <c r="DKI1" s="82"/>
      <c r="DKJ1" s="82"/>
      <c r="DKK1" s="82"/>
      <c r="DKL1" s="82"/>
      <c r="DKM1" s="82"/>
      <c r="DKN1" s="82"/>
      <c r="DKO1" s="82"/>
      <c r="DKP1" s="82"/>
      <c r="DKQ1" s="82"/>
      <c r="DKR1" s="82"/>
      <c r="DKS1" s="82"/>
      <c r="DKT1" s="82"/>
      <c r="DKU1" s="82"/>
      <c r="DKV1" s="82"/>
      <c r="DKW1" s="82"/>
      <c r="DKX1" s="82"/>
      <c r="DKY1" s="82"/>
      <c r="DKZ1" s="82"/>
      <c r="DLA1" s="82"/>
      <c r="DLB1" s="82"/>
      <c r="DLC1" s="82"/>
      <c r="DLD1" s="82"/>
      <c r="DLE1" s="82"/>
      <c r="DLF1" s="82"/>
      <c r="DLG1" s="82"/>
      <c r="DLH1" s="82"/>
      <c r="DLI1" s="82"/>
      <c r="DLJ1" s="82"/>
      <c r="DLK1" s="82"/>
      <c r="DLL1" s="82"/>
      <c r="DLM1" s="82"/>
      <c r="DLN1" s="82"/>
      <c r="DLO1" s="82"/>
      <c r="DLP1" s="82"/>
      <c r="DLQ1" s="82"/>
      <c r="DLR1" s="82"/>
      <c r="DLS1" s="82"/>
      <c r="DLT1" s="82"/>
      <c r="DLU1" s="82"/>
      <c r="DLV1" s="82"/>
      <c r="DLW1" s="82"/>
      <c r="DLX1" s="82"/>
      <c r="DLY1" s="82"/>
      <c r="DLZ1" s="82"/>
      <c r="DMA1" s="82"/>
      <c r="DMB1" s="82"/>
      <c r="DMC1" s="82"/>
      <c r="DMD1" s="82"/>
      <c r="DME1" s="82"/>
      <c r="DMF1" s="82"/>
      <c r="DMG1" s="82"/>
      <c r="DMH1" s="82"/>
      <c r="DMI1" s="82"/>
      <c r="DMJ1" s="82"/>
      <c r="DMK1" s="82"/>
      <c r="DML1" s="82"/>
      <c r="DMM1" s="82"/>
      <c r="DMN1" s="82"/>
      <c r="DMO1" s="82"/>
      <c r="DMP1" s="82"/>
      <c r="DMQ1" s="82"/>
      <c r="DMR1" s="82"/>
      <c r="DMS1" s="82"/>
      <c r="DMT1" s="82"/>
      <c r="DMU1" s="82"/>
      <c r="DMV1" s="82"/>
      <c r="DMW1" s="82"/>
      <c r="DMX1" s="82"/>
      <c r="DMY1" s="82"/>
      <c r="DMZ1" s="82"/>
      <c r="DNA1" s="82"/>
      <c r="DNB1" s="82"/>
      <c r="DNC1" s="82"/>
      <c r="DND1" s="82"/>
      <c r="DNE1" s="82"/>
      <c r="DNF1" s="82"/>
      <c r="DNG1" s="82"/>
      <c r="DNH1" s="82"/>
      <c r="DNI1" s="82"/>
      <c r="DNJ1" s="82"/>
      <c r="DNK1" s="82"/>
      <c r="DNL1" s="82"/>
      <c r="DNM1" s="82"/>
      <c r="DNN1" s="82"/>
      <c r="DNO1" s="82"/>
      <c r="DNP1" s="82"/>
      <c r="DNQ1" s="82"/>
      <c r="DNR1" s="82"/>
      <c r="DNS1" s="82"/>
      <c r="DNT1" s="82"/>
      <c r="DNU1" s="82"/>
      <c r="DNV1" s="82"/>
      <c r="DNW1" s="82"/>
      <c r="DNX1" s="82"/>
      <c r="DNY1" s="82"/>
      <c r="DNZ1" s="82"/>
      <c r="DOA1" s="82"/>
      <c r="DOB1" s="82"/>
      <c r="DOC1" s="82"/>
      <c r="DOD1" s="82"/>
      <c r="DOE1" s="82"/>
      <c r="DOF1" s="82"/>
      <c r="DOG1" s="82"/>
      <c r="DOH1" s="82"/>
      <c r="DOI1" s="82"/>
      <c r="DOJ1" s="82"/>
      <c r="DOK1" s="82"/>
      <c r="DOL1" s="82"/>
      <c r="DOM1" s="82"/>
      <c r="DON1" s="82"/>
      <c r="DOO1" s="82"/>
      <c r="DOP1" s="82"/>
      <c r="DOQ1" s="82"/>
      <c r="DOR1" s="82"/>
      <c r="DOS1" s="82"/>
      <c r="DOT1" s="82"/>
      <c r="DOU1" s="82"/>
      <c r="DOV1" s="82"/>
      <c r="DOW1" s="82"/>
      <c r="DOX1" s="82"/>
      <c r="DOY1" s="82"/>
      <c r="DOZ1" s="82"/>
      <c r="DPA1" s="82"/>
      <c r="DPB1" s="82"/>
      <c r="DPC1" s="82"/>
      <c r="DPD1" s="82"/>
      <c r="DPE1" s="82"/>
      <c r="DPF1" s="82"/>
      <c r="DPG1" s="82"/>
      <c r="DPH1" s="82"/>
      <c r="DPI1" s="82"/>
      <c r="DPJ1" s="82"/>
      <c r="DPK1" s="82"/>
      <c r="DPL1" s="82"/>
      <c r="DPM1" s="82"/>
      <c r="DPN1" s="82"/>
      <c r="DPO1" s="82"/>
      <c r="DPP1" s="82"/>
      <c r="DPQ1" s="82"/>
      <c r="DPR1" s="82"/>
      <c r="DPS1" s="82"/>
      <c r="DPT1" s="82"/>
      <c r="DPU1" s="82"/>
      <c r="DPV1" s="82"/>
      <c r="DPW1" s="82"/>
      <c r="DPX1" s="82"/>
      <c r="DPY1" s="82"/>
      <c r="DPZ1" s="82"/>
      <c r="DQA1" s="82"/>
      <c r="DQB1" s="82"/>
      <c r="DQC1" s="82"/>
      <c r="DQD1" s="82"/>
      <c r="DQE1" s="82"/>
      <c r="DQF1" s="82"/>
      <c r="DQG1" s="82"/>
      <c r="DQH1" s="82"/>
      <c r="DQI1" s="82"/>
      <c r="DQJ1" s="82"/>
      <c r="DQK1" s="82"/>
      <c r="DQL1" s="82"/>
      <c r="DQM1" s="82"/>
      <c r="DQN1" s="82"/>
      <c r="DQO1" s="82"/>
      <c r="DQP1" s="82"/>
      <c r="DQQ1" s="82"/>
      <c r="DQR1" s="82"/>
      <c r="DQS1" s="82"/>
      <c r="DQT1" s="82"/>
      <c r="DQU1" s="82"/>
      <c r="DQV1" s="82"/>
      <c r="DQW1" s="82"/>
      <c r="DQX1" s="82"/>
      <c r="DQY1" s="82"/>
      <c r="DQZ1" s="82"/>
      <c r="DRA1" s="82"/>
      <c r="DRB1" s="82"/>
      <c r="DRC1" s="82"/>
      <c r="DRD1" s="82"/>
      <c r="DRE1" s="82"/>
      <c r="DRF1" s="82"/>
      <c r="DRG1" s="82"/>
      <c r="DRH1" s="82"/>
      <c r="DRI1" s="82"/>
      <c r="DRJ1" s="82"/>
      <c r="DRK1" s="82"/>
      <c r="DRL1" s="82"/>
      <c r="DRM1" s="82"/>
      <c r="DRN1" s="82"/>
      <c r="DRO1" s="82"/>
      <c r="DRP1" s="82"/>
      <c r="DRQ1" s="82"/>
      <c r="DRR1" s="82"/>
      <c r="DRS1" s="82"/>
      <c r="DRT1" s="82"/>
      <c r="DRU1" s="82"/>
      <c r="DRV1" s="82"/>
      <c r="DRW1" s="82"/>
      <c r="DRX1" s="82"/>
      <c r="DRY1" s="82"/>
      <c r="DRZ1" s="82"/>
      <c r="DSA1" s="82"/>
      <c r="DSB1" s="82"/>
      <c r="DSC1" s="82"/>
      <c r="DSD1" s="82"/>
      <c r="DSE1" s="82"/>
      <c r="DSF1" s="82"/>
      <c r="DSG1" s="82"/>
      <c r="DSH1" s="82"/>
      <c r="DSI1" s="82"/>
      <c r="DSJ1" s="82"/>
      <c r="DSK1" s="82"/>
      <c r="DSL1" s="82"/>
      <c r="DSM1" s="82"/>
      <c r="DSN1" s="82"/>
      <c r="DSO1" s="82"/>
      <c r="DSP1" s="82"/>
      <c r="DSQ1" s="82"/>
      <c r="DSR1" s="82"/>
      <c r="DSS1" s="82"/>
      <c r="DST1" s="82"/>
      <c r="DSU1" s="82"/>
      <c r="DSV1" s="82"/>
      <c r="DSW1" s="82"/>
      <c r="DSX1" s="82"/>
      <c r="DSY1" s="82"/>
      <c r="DSZ1" s="82"/>
      <c r="DTA1" s="82"/>
      <c r="DTB1" s="82"/>
      <c r="DTC1" s="82"/>
      <c r="DTD1" s="82"/>
      <c r="DTE1" s="82"/>
      <c r="DTF1" s="82"/>
      <c r="DTG1" s="82"/>
      <c r="DTH1" s="82"/>
      <c r="DTI1" s="82"/>
      <c r="DTJ1" s="82"/>
      <c r="DTK1" s="82"/>
      <c r="DTL1" s="82"/>
      <c r="DTM1" s="82"/>
      <c r="DTN1" s="82"/>
      <c r="DTO1" s="82"/>
      <c r="DTP1" s="82"/>
      <c r="DTQ1" s="82"/>
      <c r="DTR1" s="82"/>
      <c r="DTS1" s="82"/>
      <c r="DTT1" s="82"/>
      <c r="DTU1" s="82"/>
      <c r="DTV1" s="82"/>
      <c r="DTW1" s="82"/>
      <c r="DTX1" s="82"/>
      <c r="DTY1" s="82"/>
      <c r="DTZ1" s="82"/>
      <c r="DUA1" s="82"/>
      <c r="DUB1" s="82"/>
      <c r="DUC1" s="82"/>
      <c r="DUD1" s="82"/>
      <c r="DUE1" s="82"/>
      <c r="DUF1" s="82"/>
      <c r="DUG1" s="82"/>
      <c r="DUH1" s="82"/>
      <c r="DUI1" s="82"/>
      <c r="DUJ1" s="82"/>
      <c r="DUK1" s="82"/>
      <c r="DUL1" s="82"/>
      <c r="DUM1" s="82"/>
      <c r="DUN1" s="82"/>
      <c r="DUO1" s="82"/>
      <c r="DUP1" s="82"/>
      <c r="DUQ1" s="82"/>
      <c r="DUR1" s="82"/>
      <c r="DUS1" s="82"/>
      <c r="DUT1" s="82"/>
      <c r="DUU1" s="82"/>
      <c r="DUV1" s="82"/>
      <c r="DUW1" s="82"/>
      <c r="DUX1" s="82"/>
      <c r="DUY1" s="82"/>
      <c r="DUZ1" s="82"/>
      <c r="DVA1" s="82"/>
      <c r="DVB1" s="82"/>
      <c r="DVC1" s="82"/>
      <c r="DVD1" s="82"/>
      <c r="DVE1" s="82"/>
      <c r="DVF1" s="82"/>
      <c r="DVG1" s="82"/>
      <c r="DVH1" s="82"/>
      <c r="DVI1" s="82"/>
      <c r="DVJ1" s="82"/>
      <c r="DVK1" s="82"/>
      <c r="DVL1" s="82"/>
      <c r="DVM1" s="82"/>
      <c r="DVN1" s="82"/>
      <c r="DVO1" s="82"/>
      <c r="DVP1" s="82"/>
      <c r="DVQ1" s="82"/>
      <c r="DVR1" s="82"/>
      <c r="DVS1" s="82"/>
      <c r="DVT1" s="82"/>
      <c r="DVU1" s="82"/>
      <c r="DVV1" s="82"/>
      <c r="DVW1" s="82"/>
      <c r="DVX1" s="82"/>
      <c r="DVY1" s="82"/>
      <c r="DVZ1" s="82"/>
      <c r="DWA1" s="82"/>
      <c r="DWB1" s="82"/>
      <c r="DWC1" s="82"/>
      <c r="DWD1" s="82"/>
      <c r="DWE1" s="82"/>
      <c r="DWF1" s="82"/>
      <c r="DWG1" s="82"/>
      <c r="DWH1" s="82"/>
      <c r="DWI1" s="82"/>
      <c r="DWJ1" s="82"/>
      <c r="DWK1" s="82"/>
      <c r="DWL1" s="82"/>
      <c r="DWM1" s="82"/>
      <c r="DWN1" s="82"/>
      <c r="DWO1" s="82"/>
      <c r="DWP1" s="82"/>
      <c r="DWQ1" s="82"/>
      <c r="DWR1" s="82"/>
      <c r="DWS1" s="82"/>
      <c r="DWT1" s="82"/>
      <c r="DWU1" s="82"/>
      <c r="DWV1" s="82"/>
      <c r="DWW1" s="82"/>
      <c r="DWX1" s="82"/>
      <c r="DWY1" s="82"/>
      <c r="DWZ1" s="82"/>
      <c r="DXA1" s="82"/>
      <c r="DXB1" s="82"/>
      <c r="DXC1" s="82"/>
      <c r="DXD1" s="82"/>
      <c r="DXE1" s="82"/>
      <c r="DXF1" s="82"/>
      <c r="DXG1" s="82"/>
      <c r="DXH1" s="82"/>
      <c r="DXI1" s="82"/>
      <c r="DXJ1" s="82"/>
      <c r="DXK1" s="82"/>
      <c r="DXL1" s="82"/>
      <c r="DXM1" s="82"/>
      <c r="DXN1" s="82"/>
      <c r="DXO1" s="82"/>
      <c r="DXP1" s="82"/>
      <c r="DXQ1" s="82"/>
      <c r="DXR1" s="82"/>
      <c r="DXS1" s="82"/>
      <c r="DXT1" s="82"/>
      <c r="DXU1" s="82"/>
      <c r="DXV1" s="82"/>
      <c r="DXW1" s="82"/>
      <c r="DXX1" s="82"/>
      <c r="DXY1" s="82"/>
      <c r="DXZ1" s="82"/>
      <c r="DYA1" s="82"/>
      <c r="DYB1" s="82"/>
      <c r="DYC1" s="82"/>
      <c r="DYD1" s="82"/>
      <c r="DYE1" s="82"/>
      <c r="DYF1" s="82"/>
      <c r="DYG1" s="82"/>
      <c r="DYH1" s="82"/>
      <c r="DYI1" s="82"/>
      <c r="DYJ1" s="82"/>
      <c r="DYK1" s="82"/>
      <c r="DYL1" s="82"/>
      <c r="DYM1" s="82"/>
      <c r="DYN1" s="82"/>
      <c r="DYO1" s="82"/>
      <c r="DYP1" s="82"/>
      <c r="DYQ1" s="82"/>
      <c r="DYR1" s="82"/>
      <c r="DYS1" s="82"/>
      <c r="DYT1" s="82"/>
      <c r="DYU1" s="82"/>
      <c r="DYV1" s="82"/>
      <c r="DYW1" s="82"/>
      <c r="DYX1" s="82"/>
      <c r="DYY1" s="82"/>
      <c r="DYZ1" s="82"/>
      <c r="DZA1" s="82"/>
      <c r="DZB1" s="82"/>
      <c r="DZC1" s="82"/>
      <c r="DZD1" s="82"/>
      <c r="DZE1" s="82"/>
      <c r="DZF1" s="82"/>
      <c r="DZG1" s="82"/>
      <c r="DZH1" s="82"/>
      <c r="DZI1" s="82"/>
      <c r="DZJ1" s="82"/>
      <c r="DZK1" s="82"/>
      <c r="DZL1" s="82"/>
      <c r="DZM1" s="82"/>
      <c r="DZN1" s="82"/>
      <c r="DZO1" s="82"/>
      <c r="DZP1" s="82"/>
      <c r="DZQ1" s="82"/>
      <c r="DZR1" s="82"/>
      <c r="DZS1" s="82"/>
      <c r="DZT1" s="82"/>
      <c r="DZU1" s="82"/>
      <c r="DZV1" s="82"/>
      <c r="DZW1" s="82"/>
      <c r="DZX1" s="82"/>
      <c r="DZY1" s="82"/>
      <c r="DZZ1" s="82"/>
      <c r="EAA1" s="82"/>
      <c r="EAB1" s="82"/>
      <c r="EAC1" s="82"/>
      <c r="EAD1" s="82"/>
      <c r="EAE1" s="82"/>
      <c r="EAF1" s="82"/>
      <c r="EAG1" s="82"/>
      <c r="EAH1" s="82"/>
      <c r="EAI1" s="82"/>
      <c r="EAJ1" s="82"/>
      <c r="EAK1" s="82"/>
      <c r="EAL1" s="82"/>
      <c r="EAM1" s="82"/>
      <c r="EAN1" s="82"/>
      <c r="EAO1" s="82"/>
      <c r="EAP1" s="82"/>
      <c r="EAQ1" s="82"/>
      <c r="EAR1" s="82"/>
      <c r="EAS1" s="82"/>
      <c r="EAT1" s="82"/>
      <c r="EAU1" s="82"/>
      <c r="EAV1" s="82"/>
      <c r="EAW1" s="82"/>
      <c r="EAX1" s="82"/>
      <c r="EAY1" s="82"/>
      <c r="EAZ1" s="82"/>
      <c r="EBA1" s="82"/>
      <c r="EBB1" s="82"/>
      <c r="EBC1" s="82"/>
      <c r="EBD1" s="82"/>
      <c r="EBE1" s="82"/>
      <c r="EBF1" s="82"/>
      <c r="EBG1" s="82"/>
      <c r="EBH1" s="82"/>
      <c r="EBI1" s="82"/>
      <c r="EBJ1" s="82"/>
      <c r="EBK1" s="82"/>
      <c r="EBL1" s="82"/>
      <c r="EBM1" s="82"/>
      <c r="EBN1" s="82"/>
      <c r="EBO1" s="82"/>
      <c r="EBP1" s="82"/>
      <c r="EBQ1" s="82"/>
      <c r="EBR1" s="82"/>
      <c r="EBS1" s="82"/>
      <c r="EBT1" s="82"/>
      <c r="EBU1" s="82"/>
      <c r="EBV1" s="82"/>
      <c r="EBW1" s="82"/>
      <c r="EBX1" s="82"/>
      <c r="EBY1" s="82"/>
      <c r="EBZ1" s="82"/>
      <c r="ECA1" s="82"/>
      <c r="ECB1" s="82"/>
      <c r="ECC1" s="82"/>
      <c r="ECD1" s="82"/>
      <c r="ECE1" s="82"/>
      <c r="ECF1" s="82"/>
      <c r="ECG1" s="82"/>
      <c r="ECH1" s="82"/>
      <c r="ECI1" s="82"/>
      <c r="ECJ1" s="82"/>
      <c r="ECK1" s="82"/>
      <c r="ECL1" s="82"/>
      <c r="ECM1" s="82"/>
      <c r="ECN1" s="82"/>
      <c r="ECO1" s="82"/>
      <c r="ECP1" s="82"/>
      <c r="ECQ1" s="82"/>
      <c r="ECR1" s="82"/>
      <c r="ECS1" s="82"/>
      <c r="ECT1" s="82"/>
      <c r="ECU1" s="82"/>
      <c r="ECV1" s="82"/>
      <c r="ECW1" s="82"/>
      <c r="ECX1" s="82"/>
      <c r="ECY1" s="82"/>
      <c r="ECZ1" s="82"/>
      <c r="EDA1" s="82"/>
      <c r="EDB1" s="82"/>
      <c r="EDC1" s="82"/>
      <c r="EDD1" s="82"/>
      <c r="EDE1" s="82"/>
      <c r="EDF1" s="82"/>
      <c r="EDG1" s="82"/>
      <c r="EDH1" s="82"/>
      <c r="EDI1" s="82"/>
      <c r="EDJ1" s="82"/>
      <c r="EDK1" s="82"/>
      <c r="EDL1" s="82"/>
      <c r="EDM1" s="82"/>
      <c r="EDN1" s="82"/>
      <c r="EDO1" s="82"/>
      <c r="EDP1" s="82"/>
      <c r="EDQ1" s="82"/>
      <c r="EDR1" s="82"/>
      <c r="EDS1" s="82"/>
      <c r="EDT1" s="82"/>
      <c r="EDU1" s="82"/>
      <c r="EDV1" s="82"/>
      <c r="EDW1" s="82"/>
      <c r="EDX1" s="82"/>
      <c r="EDY1" s="82"/>
      <c r="EDZ1" s="82"/>
      <c r="EEA1" s="82"/>
      <c r="EEB1" s="82"/>
      <c r="EEC1" s="82"/>
      <c r="EED1" s="82"/>
      <c r="EEE1" s="82"/>
      <c r="EEF1" s="82"/>
      <c r="EEG1" s="82"/>
      <c r="EEH1" s="82"/>
      <c r="EEI1" s="82"/>
      <c r="EEJ1" s="82"/>
      <c r="EEK1" s="82"/>
      <c r="EEL1" s="82"/>
      <c r="EEM1" s="82"/>
      <c r="EEN1" s="82"/>
      <c r="EEO1" s="82"/>
      <c r="EEP1" s="82"/>
      <c r="EEQ1" s="82"/>
      <c r="EER1" s="82"/>
      <c r="EES1" s="82"/>
      <c r="EET1" s="82"/>
      <c r="EEU1" s="82"/>
      <c r="EEV1" s="82"/>
      <c r="EEW1" s="82"/>
      <c r="EEX1" s="82"/>
      <c r="EEY1" s="82"/>
      <c r="EEZ1" s="82"/>
      <c r="EFA1" s="82"/>
      <c r="EFB1" s="82"/>
      <c r="EFC1" s="82"/>
      <c r="EFD1" s="82"/>
      <c r="EFE1" s="82"/>
      <c r="EFF1" s="82"/>
      <c r="EFG1" s="82"/>
      <c r="EFH1" s="82"/>
      <c r="EFI1" s="82"/>
      <c r="EFJ1" s="82"/>
      <c r="EFK1" s="82"/>
      <c r="EFL1" s="82"/>
      <c r="EFM1" s="82"/>
      <c r="EFN1" s="82"/>
      <c r="EFO1" s="82"/>
      <c r="EFP1" s="82"/>
      <c r="EFQ1" s="82"/>
      <c r="EFR1" s="82"/>
      <c r="EFS1" s="82"/>
      <c r="EFT1" s="82"/>
      <c r="EFU1" s="82"/>
      <c r="EFV1" s="82"/>
      <c r="EFW1" s="82"/>
      <c r="EFX1" s="82"/>
      <c r="EFY1" s="82"/>
      <c r="EFZ1" s="82"/>
      <c r="EGA1" s="82"/>
      <c r="EGB1" s="82"/>
      <c r="EGC1" s="82"/>
      <c r="EGD1" s="82"/>
      <c r="EGE1" s="82"/>
      <c r="EGF1" s="82"/>
      <c r="EGG1" s="82"/>
      <c r="EGH1" s="82"/>
      <c r="EGI1" s="82"/>
      <c r="EGJ1" s="82"/>
      <c r="EGK1" s="82"/>
      <c r="EGL1" s="82"/>
      <c r="EGM1" s="82"/>
      <c r="EGN1" s="82"/>
      <c r="EGO1" s="82"/>
      <c r="EGP1" s="82"/>
      <c r="EGQ1" s="82"/>
      <c r="EGR1" s="82"/>
      <c r="EGS1" s="82"/>
      <c r="EGT1" s="82"/>
      <c r="EGU1" s="82"/>
      <c r="EGV1" s="82"/>
      <c r="EGW1" s="82"/>
      <c r="EGX1" s="82"/>
      <c r="EGY1" s="82"/>
      <c r="EGZ1" s="82"/>
      <c r="EHA1" s="82"/>
      <c r="EHB1" s="82"/>
      <c r="EHC1" s="82"/>
      <c r="EHD1" s="82"/>
      <c r="EHE1" s="82"/>
      <c r="EHF1" s="82"/>
      <c r="EHG1" s="82"/>
      <c r="EHH1" s="82"/>
      <c r="EHI1" s="82"/>
      <c r="EHJ1" s="82"/>
      <c r="EHK1" s="82"/>
      <c r="EHL1" s="82"/>
      <c r="EHM1" s="82"/>
      <c r="EHN1" s="82"/>
      <c r="EHO1" s="82"/>
      <c r="EHP1" s="82"/>
      <c r="EHQ1" s="82"/>
      <c r="EHR1" s="82"/>
      <c r="EHS1" s="82"/>
      <c r="EHT1" s="82"/>
      <c r="EHU1" s="82"/>
      <c r="EHV1" s="82"/>
      <c r="EHW1" s="82"/>
      <c r="EHX1" s="82"/>
      <c r="EHY1" s="82"/>
      <c r="EHZ1" s="82"/>
      <c r="EIA1" s="82"/>
      <c r="EIB1" s="82"/>
      <c r="EIC1" s="82"/>
      <c r="EID1" s="82"/>
      <c r="EIE1" s="82"/>
      <c r="EIF1" s="82"/>
      <c r="EIG1" s="82"/>
      <c r="EIH1" s="82"/>
      <c r="EII1" s="82"/>
      <c r="EIJ1" s="82"/>
      <c r="EIK1" s="82"/>
      <c r="EIL1" s="82"/>
      <c r="EIM1" s="82"/>
      <c r="EIN1" s="82"/>
      <c r="EIO1" s="82"/>
      <c r="EIP1" s="82"/>
      <c r="EIQ1" s="82"/>
      <c r="EIR1" s="82"/>
      <c r="EIS1" s="82"/>
      <c r="EIT1" s="82"/>
      <c r="EIU1" s="82"/>
      <c r="EIV1" s="82"/>
      <c r="EIW1" s="82"/>
      <c r="EIX1" s="82"/>
      <c r="EIY1" s="82"/>
      <c r="EIZ1" s="82"/>
      <c r="EJA1" s="82"/>
      <c r="EJB1" s="82"/>
      <c r="EJC1" s="82"/>
      <c r="EJD1" s="82"/>
      <c r="EJE1" s="82"/>
      <c r="EJF1" s="82"/>
      <c r="EJG1" s="82"/>
      <c r="EJH1" s="82"/>
      <c r="EJI1" s="82"/>
      <c r="EJJ1" s="82"/>
      <c r="EJK1" s="82"/>
      <c r="EJL1" s="82"/>
      <c r="EJM1" s="82"/>
      <c r="EJN1" s="82"/>
      <c r="EJO1" s="82"/>
      <c r="EJP1" s="82"/>
      <c r="EJQ1" s="82"/>
      <c r="EJR1" s="82"/>
      <c r="EJS1" s="82"/>
      <c r="EJT1" s="82"/>
      <c r="EJU1" s="82"/>
      <c r="EJV1" s="82"/>
      <c r="EJW1" s="82"/>
      <c r="EJX1" s="82"/>
      <c r="EJY1" s="82"/>
      <c r="EJZ1" s="82"/>
      <c r="EKA1" s="82"/>
      <c r="EKB1" s="82"/>
      <c r="EKC1" s="82"/>
      <c r="EKD1" s="82"/>
      <c r="EKE1" s="82"/>
      <c r="EKF1" s="82"/>
      <c r="EKG1" s="82"/>
      <c r="EKH1" s="82"/>
      <c r="EKI1" s="82"/>
      <c r="EKJ1" s="82"/>
      <c r="EKK1" s="82"/>
      <c r="EKL1" s="82"/>
      <c r="EKM1" s="82"/>
      <c r="EKN1" s="82"/>
      <c r="EKO1" s="82"/>
      <c r="EKP1" s="82"/>
      <c r="EKQ1" s="82"/>
      <c r="EKR1" s="82"/>
      <c r="EKS1" s="82"/>
      <c r="EKT1" s="82"/>
      <c r="EKU1" s="82"/>
      <c r="EKV1" s="82"/>
      <c r="EKW1" s="82"/>
      <c r="EKX1" s="82"/>
      <c r="EKY1" s="82"/>
      <c r="EKZ1" s="82"/>
      <c r="ELA1" s="82"/>
      <c r="ELB1" s="82"/>
      <c r="ELC1" s="82"/>
      <c r="ELD1" s="82"/>
      <c r="ELE1" s="82"/>
      <c r="ELF1" s="82"/>
      <c r="ELG1" s="82"/>
      <c r="ELH1" s="82"/>
      <c r="ELI1" s="82"/>
      <c r="ELJ1" s="82"/>
      <c r="ELK1" s="82"/>
      <c r="ELL1" s="82"/>
      <c r="ELM1" s="82"/>
      <c r="ELN1" s="82"/>
      <c r="ELO1" s="82"/>
      <c r="ELP1" s="82"/>
      <c r="ELQ1" s="82"/>
      <c r="ELR1" s="82"/>
      <c r="ELS1" s="82"/>
      <c r="ELT1" s="82"/>
      <c r="ELU1" s="82"/>
      <c r="ELV1" s="82"/>
      <c r="ELW1" s="82"/>
      <c r="ELX1" s="82"/>
      <c r="ELY1" s="82"/>
      <c r="ELZ1" s="82"/>
      <c r="EMA1" s="82"/>
      <c r="EMB1" s="82"/>
      <c r="EMC1" s="82"/>
      <c r="EMD1" s="82"/>
      <c r="EME1" s="82"/>
      <c r="EMF1" s="82"/>
      <c r="EMG1" s="82"/>
      <c r="EMH1" s="82"/>
      <c r="EMI1" s="82"/>
      <c r="EMJ1" s="82"/>
      <c r="EMK1" s="82"/>
      <c r="EML1" s="82"/>
      <c r="EMM1" s="82"/>
      <c r="EMN1" s="82"/>
      <c r="EMO1" s="82"/>
      <c r="EMP1" s="82"/>
      <c r="EMQ1" s="82"/>
      <c r="EMR1" s="82"/>
      <c r="EMS1" s="82"/>
      <c r="EMT1" s="82"/>
      <c r="EMU1" s="82"/>
      <c r="EMV1" s="82"/>
      <c r="EMW1" s="82"/>
      <c r="EMX1" s="82"/>
      <c r="EMY1" s="82"/>
      <c r="EMZ1" s="82"/>
      <c r="ENA1" s="82"/>
      <c r="ENB1" s="82"/>
      <c r="ENC1" s="82"/>
      <c r="END1" s="82"/>
      <c r="ENE1" s="82"/>
      <c r="ENF1" s="82"/>
      <c r="ENG1" s="82"/>
      <c r="ENH1" s="82"/>
      <c r="ENI1" s="82"/>
      <c r="ENJ1" s="82"/>
      <c r="ENK1" s="82"/>
      <c r="ENL1" s="82"/>
      <c r="ENM1" s="82"/>
      <c r="ENN1" s="82"/>
      <c r="ENO1" s="82"/>
      <c r="ENP1" s="82"/>
      <c r="ENQ1" s="82"/>
      <c r="ENR1" s="82"/>
      <c r="ENS1" s="82"/>
      <c r="ENT1" s="82"/>
      <c r="ENU1" s="82"/>
      <c r="ENV1" s="82"/>
      <c r="ENW1" s="82"/>
      <c r="ENX1" s="82"/>
      <c r="ENY1" s="82"/>
      <c r="ENZ1" s="82"/>
      <c r="EOA1" s="82"/>
      <c r="EOB1" s="82"/>
      <c r="EOC1" s="82"/>
      <c r="EOD1" s="82"/>
      <c r="EOE1" s="82"/>
      <c r="EOF1" s="82"/>
      <c r="EOG1" s="82"/>
      <c r="EOH1" s="82"/>
      <c r="EOI1" s="82"/>
      <c r="EOJ1" s="82"/>
      <c r="EOK1" s="82"/>
      <c r="EOL1" s="82"/>
      <c r="EOM1" s="82"/>
      <c r="EON1" s="82"/>
      <c r="EOO1" s="82"/>
      <c r="EOP1" s="82"/>
      <c r="EOQ1" s="82"/>
      <c r="EOR1" s="82"/>
      <c r="EOS1" s="82"/>
      <c r="EOT1" s="82"/>
      <c r="EOU1" s="82"/>
      <c r="EOV1" s="82"/>
      <c r="EOW1" s="82"/>
      <c r="EOX1" s="82"/>
      <c r="EOY1" s="82"/>
      <c r="EOZ1" s="82"/>
      <c r="EPA1" s="82"/>
      <c r="EPB1" s="82"/>
      <c r="EPC1" s="82"/>
      <c r="EPD1" s="82"/>
      <c r="EPE1" s="82"/>
      <c r="EPF1" s="82"/>
      <c r="EPG1" s="82"/>
      <c r="EPH1" s="82"/>
      <c r="EPI1" s="82"/>
      <c r="EPJ1" s="82"/>
      <c r="EPK1" s="82"/>
      <c r="EPL1" s="82"/>
      <c r="EPM1" s="82"/>
      <c r="EPN1" s="82"/>
      <c r="EPO1" s="82"/>
      <c r="EPP1" s="82"/>
      <c r="EPQ1" s="82"/>
      <c r="EPR1" s="82"/>
      <c r="EPS1" s="82"/>
      <c r="EPT1" s="82"/>
      <c r="EPU1" s="82"/>
      <c r="EPV1" s="82"/>
      <c r="EPW1" s="82"/>
      <c r="EPX1" s="82"/>
      <c r="EPY1" s="82"/>
      <c r="EPZ1" s="82"/>
      <c r="EQA1" s="82"/>
      <c r="EQB1" s="82"/>
      <c r="EQC1" s="82"/>
      <c r="EQD1" s="82"/>
      <c r="EQE1" s="82"/>
      <c r="EQF1" s="82"/>
      <c r="EQG1" s="82"/>
      <c r="EQH1" s="82"/>
      <c r="EQI1" s="82"/>
      <c r="EQJ1" s="82"/>
      <c r="EQK1" s="82"/>
      <c r="EQL1" s="82"/>
      <c r="EQM1" s="82"/>
      <c r="EQN1" s="82"/>
      <c r="EQO1" s="82"/>
      <c r="EQP1" s="82"/>
      <c r="EQQ1" s="82"/>
      <c r="EQR1" s="82"/>
      <c r="EQS1" s="82"/>
      <c r="EQT1" s="82"/>
      <c r="EQU1" s="82"/>
      <c r="EQV1" s="82"/>
      <c r="EQW1" s="82"/>
      <c r="EQX1" s="82"/>
      <c r="EQY1" s="82"/>
      <c r="EQZ1" s="82"/>
      <c r="ERA1" s="82"/>
      <c r="ERB1" s="82"/>
      <c r="ERC1" s="82"/>
      <c r="ERD1" s="82"/>
      <c r="ERE1" s="82"/>
      <c r="ERF1" s="82"/>
      <c r="ERG1" s="82"/>
      <c r="ERH1" s="82"/>
      <c r="ERI1" s="82"/>
      <c r="ERJ1" s="82"/>
      <c r="ERK1" s="82"/>
      <c r="ERL1" s="82"/>
      <c r="ERM1" s="82"/>
      <c r="ERN1" s="82"/>
      <c r="ERO1" s="82"/>
      <c r="ERP1" s="82"/>
      <c r="ERQ1" s="82"/>
      <c r="ERR1" s="82"/>
      <c r="ERS1" s="82"/>
      <c r="ERT1" s="82"/>
      <c r="ERU1" s="82"/>
      <c r="ERV1" s="82"/>
      <c r="ERW1" s="82"/>
      <c r="ERX1" s="82"/>
      <c r="ERY1" s="82"/>
      <c r="ERZ1" s="82"/>
      <c r="ESA1" s="82"/>
      <c r="ESB1" s="82"/>
      <c r="ESC1" s="82"/>
      <c r="ESD1" s="82"/>
      <c r="ESE1" s="82"/>
      <c r="ESF1" s="82"/>
      <c r="ESG1" s="82"/>
      <c r="ESH1" s="82"/>
      <c r="ESI1" s="82"/>
      <c r="ESJ1" s="82"/>
      <c r="ESK1" s="82"/>
      <c r="ESL1" s="82"/>
      <c r="ESM1" s="82"/>
      <c r="ESN1" s="82"/>
      <c r="ESO1" s="82"/>
      <c r="ESP1" s="82"/>
      <c r="ESQ1" s="82"/>
      <c r="ESR1" s="82"/>
      <c r="ESS1" s="82"/>
      <c r="EST1" s="82"/>
      <c r="ESU1" s="82"/>
      <c r="ESV1" s="82"/>
      <c r="ESW1" s="82"/>
      <c r="ESX1" s="82"/>
      <c r="ESY1" s="82"/>
      <c r="ESZ1" s="82"/>
      <c r="ETA1" s="82"/>
      <c r="ETB1" s="82"/>
      <c r="ETC1" s="82"/>
      <c r="ETD1" s="82"/>
      <c r="ETE1" s="82"/>
      <c r="ETF1" s="82"/>
      <c r="ETG1" s="82"/>
      <c r="ETH1" s="82"/>
      <c r="ETI1" s="82"/>
      <c r="ETJ1" s="82"/>
      <c r="ETK1" s="82"/>
      <c r="ETL1" s="82"/>
      <c r="ETM1" s="82"/>
      <c r="ETN1" s="82"/>
      <c r="ETO1" s="82"/>
      <c r="ETP1" s="82"/>
      <c r="ETQ1" s="82"/>
      <c r="ETR1" s="82"/>
      <c r="ETS1" s="82"/>
      <c r="ETT1" s="82"/>
      <c r="ETU1" s="82"/>
      <c r="ETV1" s="82"/>
      <c r="ETW1" s="82"/>
      <c r="ETX1" s="82"/>
      <c r="ETY1" s="82"/>
      <c r="ETZ1" s="82"/>
      <c r="EUA1" s="82"/>
      <c r="EUB1" s="82"/>
      <c r="EUC1" s="82"/>
      <c r="EUD1" s="82"/>
      <c r="EUE1" s="82"/>
      <c r="EUF1" s="82"/>
      <c r="EUG1" s="82"/>
      <c r="EUH1" s="82"/>
      <c r="EUI1" s="82"/>
      <c r="EUJ1" s="82"/>
      <c r="EUK1" s="82"/>
      <c r="EUL1" s="82"/>
      <c r="EUM1" s="82"/>
      <c r="EUN1" s="82"/>
      <c r="EUO1" s="82"/>
      <c r="EUP1" s="82"/>
      <c r="EUQ1" s="82"/>
      <c r="EUR1" s="82"/>
      <c r="EUS1" s="82"/>
      <c r="EUT1" s="82"/>
      <c r="EUU1" s="82"/>
      <c r="EUV1" s="82"/>
      <c r="EUW1" s="82"/>
      <c r="EUX1" s="82"/>
      <c r="EUY1" s="82"/>
      <c r="EUZ1" s="82"/>
      <c r="EVA1" s="82"/>
      <c r="EVB1" s="82"/>
      <c r="EVC1" s="82"/>
      <c r="EVD1" s="82"/>
      <c r="EVE1" s="82"/>
      <c r="EVF1" s="82"/>
      <c r="EVG1" s="82"/>
      <c r="EVH1" s="82"/>
      <c r="EVI1" s="82"/>
      <c r="EVJ1" s="82"/>
      <c r="EVK1" s="82"/>
      <c r="EVL1" s="82"/>
      <c r="EVM1" s="82"/>
      <c r="EVN1" s="82"/>
      <c r="EVO1" s="82"/>
      <c r="EVP1" s="82"/>
      <c r="EVQ1" s="82"/>
      <c r="EVR1" s="82"/>
      <c r="EVS1" s="82"/>
      <c r="EVT1" s="82"/>
      <c r="EVU1" s="82"/>
      <c r="EVV1" s="82"/>
      <c r="EVW1" s="82"/>
      <c r="EVX1" s="82"/>
      <c r="EVY1" s="82"/>
      <c r="EVZ1" s="82"/>
      <c r="EWA1" s="82"/>
      <c r="EWB1" s="82"/>
      <c r="EWC1" s="82"/>
      <c r="EWD1" s="82"/>
      <c r="EWE1" s="82"/>
      <c r="EWF1" s="82"/>
      <c r="EWG1" s="82"/>
      <c r="EWH1" s="82"/>
      <c r="EWI1" s="82"/>
      <c r="EWJ1" s="82"/>
      <c r="EWK1" s="82"/>
      <c r="EWL1" s="82"/>
      <c r="EWM1" s="82"/>
      <c r="EWN1" s="82"/>
      <c r="EWO1" s="82"/>
      <c r="EWP1" s="82"/>
      <c r="EWQ1" s="82"/>
      <c r="EWR1" s="82"/>
      <c r="EWS1" s="82"/>
      <c r="EWT1" s="82"/>
      <c r="EWU1" s="82"/>
      <c r="EWV1" s="82"/>
      <c r="EWW1" s="82"/>
      <c r="EWX1" s="82"/>
      <c r="EWY1" s="82"/>
      <c r="EWZ1" s="82"/>
      <c r="EXA1" s="82"/>
      <c r="EXB1" s="82"/>
      <c r="EXC1" s="82"/>
      <c r="EXD1" s="82"/>
      <c r="EXE1" s="82"/>
      <c r="EXF1" s="82"/>
      <c r="EXG1" s="82"/>
      <c r="EXH1" s="82"/>
      <c r="EXI1" s="82"/>
      <c r="EXJ1" s="82"/>
      <c r="EXK1" s="82"/>
      <c r="EXL1" s="82"/>
      <c r="EXM1" s="82"/>
      <c r="EXN1" s="82"/>
      <c r="EXO1" s="82"/>
      <c r="EXP1" s="82"/>
      <c r="EXQ1" s="82"/>
      <c r="EXR1" s="82"/>
      <c r="EXS1" s="82"/>
      <c r="EXT1" s="82"/>
      <c r="EXU1" s="82"/>
      <c r="EXV1" s="82"/>
      <c r="EXW1" s="82"/>
      <c r="EXX1" s="82"/>
      <c r="EXY1" s="82"/>
      <c r="EXZ1" s="82"/>
      <c r="EYA1" s="82"/>
      <c r="EYB1" s="82"/>
      <c r="EYC1" s="82"/>
      <c r="EYD1" s="82"/>
      <c r="EYE1" s="82"/>
      <c r="EYF1" s="82"/>
      <c r="EYG1" s="82"/>
      <c r="EYH1" s="82"/>
      <c r="EYI1" s="82"/>
      <c r="EYJ1" s="82"/>
      <c r="EYK1" s="82"/>
      <c r="EYL1" s="82"/>
      <c r="EYM1" s="82"/>
      <c r="EYN1" s="82"/>
      <c r="EYO1" s="82"/>
      <c r="EYP1" s="82"/>
      <c r="EYQ1" s="82"/>
      <c r="EYR1" s="82"/>
      <c r="EYS1" s="82"/>
      <c r="EYT1" s="82"/>
      <c r="EYU1" s="82"/>
      <c r="EYV1" s="82"/>
      <c r="EYW1" s="82"/>
      <c r="EYX1" s="82"/>
      <c r="EYY1" s="82"/>
      <c r="EYZ1" s="82"/>
      <c r="EZA1" s="82"/>
      <c r="EZB1" s="82"/>
      <c r="EZC1" s="82"/>
      <c r="EZD1" s="82"/>
      <c r="EZE1" s="82"/>
      <c r="EZF1" s="82"/>
      <c r="EZG1" s="82"/>
      <c r="EZH1" s="82"/>
      <c r="EZI1" s="82"/>
      <c r="EZJ1" s="82"/>
      <c r="EZK1" s="82"/>
      <c r="EZL1" s="82"/>
      <c r="EZM1" s="82"/>
      <c r="EZN1" s="82"/>
      <c r="EZO1" s="82"/>
      <c r="EZP1" s="82"/>
      <c r="EZQ1" s="82"/>
      <c r="EZR1" s="82"/>
      <c r="EZS1" s="82"/>
      <c r="EZT1" s="82"/>
      <c r="EZU1" s="82"/>
      <c r="EZV1" s="82"/>
      <c r="EZW1" s="82"/>
      <c r="EZX1" s="82"/>
      <c r="EZY1" s="82"/>
      <c r="EZZ1" s="82"/>
      <c r="FAA1" s="82"/>
      <c r="FAB1" s="82"/>
      <c r="FAC1" s="82"/>
      <c r="FAD1" s="82"/>
      <c r="FAE1" s="82"/>
      <c r="FAF1" s="82"/>
      <c r="FAG1" s="82"/>
      <c r="FAH1" s="82"/>
      <c r="FAI1" s="82"/>
      <c r="FAJ1" s="82"/>
      <c r="FAK1" s="82"/>
      <c r="FAL1" s="82"/>
      <c r="FAM1" s="82"/>
      <c r="FAN1" s="82"/>
      <c r="FAO1" s="82"/>
      <c r="FAP1" s="82"/>
      <c r="FAQ1" s="82"/>
      <c r="FAR1" s="82"/>
      <c r="FAS1" s="82"/>
      <c r="FAT1" s="82"/>
      <c r="FAU1" s="82"/>
      <c r="FAV1" s="82"/>
      <c r="FAW1" s="82"/>
      <c r="FAX1" s="82"/>
      <c r="FAY1" s="82"/>
      <c r="FAZ1" s="82"/>
      <c r="FBA1" s="82"/>
      <c r="FBB1" s="82"/>
      <c r="FBC1" s="82"/>
      <c r="FBD1" s="82"/>
      <c r="FBE1" s="82"/>
      <c r="FBF1" s="82"/>
      <c r="FBG1" s="82"/>
      <c r="FBH1" s="82"/>
      <c r="FBI1" s="82"/>
      <c r="FBJ1" s="82"/>
      <c r="FBK1" s="82"/>
      <c r="FBL1" s="82"/>
      <c r="FBM1" s="82"/>
      <c r="FBN1" s="82"/>
      <c r="FBO1" s="82"/>
      <c r="FBP1" s="82"/>
      <c r="FBQ1" s="82"/>
      <c r="FBR1" s="82"/>
      <c r="FBS1" s="82"/>
      <c r="FBT1" s="82"/>
      <c r="FBU1" s="82"/>
      <c r="FBV1" s="82"/>
      <c r="FBW1" s="82"/>
      <c r="FBX1" s="82"/>
      <c r="FBY1" s="82"/>
      <c r="FBZ1" s="82"/>
      <c r="FCA1" s="82"/>
      <c r="FCB1" s="82"/>
      <c r="FCC1" s="82"/>
      <c r="FCD1" s="82"/>
      <c r="FCE1" s="82"/>
      <c r="FCF1" s="82"/>
      <c r="FCG1" s="82"/>
      <c r="FCH1" s="82"/>
      <c r="FCI1" s="82"/>
      <c r="FCJ1" s="82"/>
      <c r="FCK1" s="82"/>
      <c r="FCL1" s="82"/>
      <c r="FCM1" s="82"/>
      <c r="FCN1" s="82"/>
      <c r="FCO1" s="82"/>
      <c r="FCP1" s="82"/>
      <c r="FCQ1" s="82"/>
      <c r="FCR1" s="82"/>
      <c r="FCS1" s="82"/>
      <c r="FCT1" s="82"/>
      <c r="FCU1" s="82"/>
      <c r="FCV1" s="82"/>
      <c r="FCW1" s="82"/>
      <c r="FCX1" s="82"/>
      <c r="FCY1" s="82"/>
      <c r="FCZ1" s="82"/>
      <c r="FDA1" s="82"/>
      <c r="FDB1" s="82"/>
      <c r="FDC1" s="82"/>
      <c r="FDD1" s="82"/>
      <c r="FDE1" s="82"/>
      <c r="FDF1" s="82"/>
      <c r="FDG1" s="82"/>
      <c r="FDH1" s="82"/>
      <c r="FDI1" s="82"/>
      <c r="FDJ1" s="82"/>
      <c r="FDK1" s="82"/>
      <c r="FDL1" s="82"/>
      <c r="FDM1" s="82"/>
      <c r="FDN1" s="82"/>
      <c r="FDO1" s="82"/>
      <c r="FDP1" s="82"/>
      <c r="FDQ1" s="82"/>
      <c r="FDR1" s="82"/>
      <c r="FDS1" s="82"/>
      <c r="FDT1" s="82"/>
      <c r="FDU1" s="82"/>
      <c r="FDV1" s="82"/>
      <c r="FDW1" s="82"/>
      <c r="FDX1" s="82"/>
      <c r="FDY1" s="82"/>
      <c r="FDZ1" s="82"/>
      <c r="FEA1" s="82"/>
      <c r="FEB1" s="82"/>
      <c r="FEC1" s="82"/>
      <c r="FED1" s="82"/>
      <c r="FEE1" s="82"/>
      <c r="FEF1" s="82"/>
      <c r="FEG1" s="82"/>
      <c r="FEH1" s="82"/>
      <c r="FEI1" s="82"/>
      <c r="FEJ1" s="82"/>
      <c r="FEK1" s="82"/>
      <c r="FEL1" s="82"/>
      <c r="FEM1" s="82"/>
      <c r="FEN1" s="82"/>
      <c r="FEO1" s="82"/>
      <c r="FEP1" s="82"/>
      <c r="FEQ1" s="82"/>
      <c r="FER1" s="82"/>
      <c r="FES1" s="82"/>
      <c r="FET1" s="82"/>
      <c r="FEU1" s="82"/>
      <c r="FEV1" s="82"/>
      <c r="FEW1" s="82"/>
      <c r="FEX1" s="82"/>
      <c r="FEY1" s="82"/>
      <c r="FEZ1" s="82"/>
      <c r="FFA1" s="82"/>
      <c r="FFB1" s="82"/>
      <c r="FFC1" s="82"/>
      <c r="FFD1" s="82"/>
      <c r="FFE1" s="82"/>
      <c r="FFF1" s="82"/>
      <c r="FFG1" s="82"/>
      <c r="FFH1" s="82"/>
      <c r="FFI1" s="82"/>
      <c r="FFJ1" s="82"/>
      <c r="FFK1" s="82"/>
      <c r="FFL1" s="82"/>
      <c r="FFM1" s="82"/>
      <c r="FFN1" s="82"/>
      <c r="FFO1" s="82"/>
      <c r="FFP1" s="82"/>
      <c r="FFQ1" s="82"/>
      <c r="FFR1" s="82"/>
      <c r="FFS1" s="82"/>
      <c r="FFT1" s="82"/>
      <c r="FFU1" s="82"/>
      <c r="FFV1" s="82"/>
      <c r="FFW1" s="82"/>
      <c r="FFX1" s="82"/>
      <c r="FFY1" s="82"/>
      <c r="FFZ1" s="82"/>
      <c r="FGA1" s="82"/>
      <c r="FGB1" s="82"/>
      <c r="FGC1" s="82"/>
      <c r="FGD1" s="82"/>
      <c r="FGE1" s="82"/>
      <c r="FGF1" s="82"/>
      <c r="FGG1" s="82"/>
      <c r="FGH1" s="82"/>
      <c r="FGI1" s="82"/>
      <c r="FGJ1" s="82"/>
      <c r="FGK1" s="82"/>
      <c r="FGL1" s="82"/>
      <c r="FGM1" s="82"/>
      <c r="FGN1" s="82"/>
      <c r="FGO1" s="82"/>
      <c r="FGP1" s="82"/>
      <c r="FGQ1" s="82"/>
      <c r="FGR1" s="82"/>
      <c r="FGS1" s="82"/>
      <c r="FGT1" s="82"/>
      <c r="FGU1" s="82"/>
      <c r="FGV1" s="82"/>
      <c r="FGW1" s="82"/>
      <c r="FGX1" s="82"/>
      <c r="FGY1" s="82"/>
      <c r="FGZ1" s="82"/>
      <c r="FHA1" s="82"/>
      <c r="FHB1" s="82"/>
      <c r="FHC1" s="82"/>
      <c r="FHD1" s="82"/>
      <c r="FHE1" s="82"/>
      <c r="FHF1" s="82"/>
      <c r="FHG1" s="82"/>
      <c r="FHH1" s="82"/>
      <c r="FHI1" s="82"/>
      <c r="FHJ1" s="82"/>
      <c r="FHK1" s="82"/>
      <c r="FHL1" s="82"/>
      <c r="FHM1" s="82"/>
      <c r="FHN1" s="82"/>
      <c r="FHO1" s="82"/>
      <c r="FHP1" s="82"/>
      <c r="FHQ1" s="82"/>
      <c r="FHR1" s="82"/>
      <c r="FHS1" s="82"/>
      <c r="FHT1" s="82"/>
      <c r="FHU1" s="82"/>
      <c r="FHV1" s="82"/>
      <c r="FHW1" s="82"/>
      <c r="FHX1" s="82"/>
      <c r="FHY1" s="82"/>
      <c r="FHZ1" s="82"/>
      <c r="FIA1" s="82"/>
      <c r="FIB1" s="82"/>
      <c r="FIC1" s="82"/>
      <c r="FID1" s="82"/>
      <c r="FIE1" s="82"/>
      <c r="FIF1" s="82"/>
      <c r="FIG1" s="82"/>
      <c r="FIH1" s="82"/>
      <c r="FII1" s="82"/>
      <c r="FIJ1" s="82"/>
      <c r="FIK1" s="82"/>
      <c r="FIL1" s="82"/>
      <c r="FIM1" s="82"/>
      <c r="FIN1" s="82"/>
      <c r="FIO1" s="82"/>
      <c r="FIP1" s="82"/>
      <c r="FIQ1" s="82"/>
      <c r="FIR1" s="82"/>
      <c r="FIS1" s="82"/>
      <c r="FIT1" s="82"/>
      <c r="FIU1" s="82"/>
      <c r="FIV1" s="82"/>
      <c r="FIW1" s="82"/>
      <c r="FIX1" s="82"/>
      <c r="FIY1" s="82"/>
      <c r="FIZ1" s="82"/>
      <c r="FJA1" s="82"/>
      <c r="FJB1" s="82"/>
      <c r="FJC1" s="82"/>
      <c r="FJD1" s="82"/>
      <c r="FJE1" s="82"/>
      <c r="FJF1" s="82"/>
      <c r="FJG1" s="82"/>
      <c r="FJH1" s="82"/>
      <c r="FJI1" s="82"/>
      <c r="FJJ1" s="82"/>
      <c r="FJK1" s="82"/>
      <c r="FJL1" s="82"/>
      <c r="FJM1" s="82"/>
      <c r="FJN1" s="82"/>
      <c r="FJO1" s="82"/>
      <c r="FJP1" s="82"/>
      <c r="FJQ1" s="82"/>
      <c r="FJR1" s="82"/>
      <c r="FJS1" s="82"/>
      <c r="FJT1" s="82"/>
      <c r="FJU1" s="82"/>
      <c r="FJV1" s="82"/>
      <c r="FJW1" s="82"/>
      <c r="FJX1" s="82"/>
      <c r="FJY1" s="82"/>
      <c r="FJZ1" s="82"/>
      <c r="FKA1" s="82"/>
      <c r="FKB1" s="82"/>
      <c r="FKC1" s="82"/>
      <c r="FKD1" s="82"/>
      <c r="FKE1" s="82"/>
      <c r="FKF1" s="82"/>
      <c r="FKG1" s="82"/>
      <c r="FKH1" s="82"/>
      <c r="FKI1" s="82"/>
      <c r="FKJ1" s="82"/>
      <c r="FKK1" s="82"/>
      <c r="FKL1" s="82"/>
      <c r="FKM1" s="82"/>
      <c r="FKN1" s="82"/>
      <c r="FKO1" s="82"/>
      <c r="FKP1" s="82"/>
      <c r="FKQ1" s="82"/>
      <c r="FKR1" s="82"/>
      <c r="FKS1" s="82"/>
      <c r="FKT1" s="82"/>
      <c r="FKU1" s="82"/>
      <c r="FKV1" s="82"/>
      <c r="FKW1" s="82"/>
      <c r="FKX1" s="82"/>
      <c r="FKY1" s="82"/>
      <c r="FKZ1" s="82"/>
      <c r="FLA1" s="82"/>
      <c r="FLB1" s="82"/>
      <c r="FLC1" s="82"/>
      <c r="FLD1" s="82"/>
      <c r="FLE1" s="82"/>
      <c r="FLF1" s="82"/>
      <c r="FLG1" s="82"/>
      <c r="FLH1" s="82"/>
      <c r="FLI1" s="82"/>
      <c r="FLJ1" s="82"/>
      <c r="FLK1" s="82"/>
      <c r="FLL1" s="82"/>
      <c r="FLM1" s="82"/>
      <c r="FLN1" s="82"/>
      <c r="FLO1" s="82"/>
      <c r="FLP1" s="82"/>
      <c r="FLQ1" s="82"/>
      <c r="FLR1" s="82"/>
      <c r="FLS1" s="82"/>
      <c r="FLT1" s="82"/>
      <c r="FLU1" s="82"/>
      <c r="FLV1" s="82"/>
      <c r="FLW1" s="82"/>
      <c r="FLX1" s="82"/>
      <c r="FLY1" s="82"/>
      <c r="FLZ1" s="82"/>
      <c r="FMA1" s="82"/>
      <c r="FMB1" s="82"/>
      <c r="FMC1" s="82"/>
      <c r="FMD1" s="82"/>
      <c r="FME1" s="82"/>
      <c r="FMF1" s="82"/>
      <c r="FMG1" s="82"/>
      <c r="FMH1" s="82"/>
      <c r="FMI1" s="82"/>
      <c r="FMJ1" s="82"/>
      <c r="FMK1" s="82"/>
      <c r="FML1" s="82"/>
      <c r="FMM1" s="82"/>
      <c r="FMN1" s="82"/>
      <c r="FMO1" s="82"/>
      <c r="FMP1" s="82"/>
      <c r="FMQ1" s="82"/>
      <c r="FMR1" s="82"/>
      <c r="FMS1" s="82"/>
      <c r="FMT1" s="82"/>
      <c r="FMU1" s="82"/>
      <c r="FMV1" s="82"/>
      <c r="FMW1" s="82"/>
      <c r="FMX1" s="82"/>
      <c r="FMY1" s="82"/>
      <c r="FMZ1" s="82"/>
      <c r="FNA1" s="82"/>
      <c r="FNB1" s="82"/>
      <c r="FNC1" s="82"/>
      <c r="FND1" s="82"/>
      <c r="FNE1" s="82"/>
      <c r="FNF1" s="82"/>
      <c r="FNG1" s="82"/>
      <c r="FNH1" s="82"/>
      <c r="FNI1" s="82"/>
      <c r="FNJ1" s="82"/>
      <c r="FNK1" s="82"/>
      <c r="FNL1" s="82"/>
      <c r="FNM1" s="82"/>
      <c r="FNN1" s="82"/>
      <c r="FNO1" s="82"/>
      <c r="FNP1" s="82"/>
      <c r="FNQ1" s="82"/>
      <c r="FNR1" s="82"/>
      <c r="FNS1" s="82"/>
      <c r="FNT1" s="82"/>
      <c r="FNU1" s="82"/>
      <c r="FNV1" s="82"/>
      <c r="FNW1" s="82"/>
      <c r="FNX1" s="82"/>
      <c r="FNY1" s="82"/>
      <c r="FNZ1" s="82"/>
      <c r="FOA1" s="82"/>
      <c r="FOB1" s="82"/>
      <c r="FOC1" s="82"/>
      <c r="FOD1" s="82"/>
      <c r="FOE1" s="82"/>
      <c r="FOF1" s="82"/>
      <c r="FOG1" s="82"/>
      <c r="FOH1" s="82"/>
      <c r="FOI1" s="82"/>
      <c r="FOJ1" s="82"/>
      <c r="FOK1" s="82"/>
      <c r="FOL1" s="82"/>
      <c r="FOM1" s="82"/>
      <c r="FON1" s="82"/>
      <c r="FOO1" s="82"/>
      <c r="FOP1" s="82"/>
      <c r="FOQ1" s="82"/>
      <c r="FOR1" s="82"/>
      <c r="FOS1" s="82"/>
      <c r="FOT1" s="82"/>
      <c r="FOU1" s="82"/>
      <c r="FOV1" s="82"/>
      <c r="FOW1" s="82"/>
      <c r="FOX1" s="82"/>
      <c r="FOY1" s="82"/>
      <c r="FOZ1" s="82"/>
      <c r="FPA1" s="82"/>
      <c r="FPB1" s="82"/>
      <c r="FPC1" s="82"/>
      <c r="FPD1" s="82"/>
      <c r="FPE1" s="82"/>
      <c r="FPF1" s="82"/>
      <c r="FPG1" s="82"/>
      <c r="FPH1" s="82"/>
      <c r="FPI1" s="82"/>
      <c r="FPJ1" s="82"/>
      <c r="FPK1" s="82"/>
      <c r="FPL1" s="82"/>
      <c r="FPM1" s="82"/>
      <c r="FPN1" s="82"/>
      <c r="FPO1" s="82"/>
      <c r="FPP1" s="82"/>
      <c r="FPQ1" s="82"/>
      <c r="FPR1" s="82"/>
      <c r="FPS1" s="82"/>
      <c r="FPT1" s="82"/>
      <c r="FPU1" s="82"/>
      <c r="FPV1" s="82"/>
      <c r="FPW1" s="82"/>
      <c r="FPX1" s="82"/>
      <c r="FPY1" s="82"/>
      <c r="FPZ1" s="82"/>
      <c r="FQA1" s="82"/>
      <c r="FQB1" s="82"/>
      <c r="FQC1" s="82"/>
      <c r="FQD1" s="82"/>
      <c r="FQE1" s="82"/>
      <c r="FQF1" s="82"/>
      <c r="FQG1" s="82"/>
      <c r="FQH1" s="82"/>
      <c r="FQI1" s="82"/>
      <c r="FQJ1" s="82"/>
      <c r="FQK1" s="82"/>
      <c r="FQL1" s="82"/>
      <c r="FQM1" s="82"/>
      <c r="FQN1" s="82"/>
      <c r="FQO1" s="82"/>
      <c r="FQP1" s="82"/>
      <c r="FQQ1" s="82"/>
      <c r="FQR1" s="82"/>
      <c r="FQS1" s="82"/>
      <c r="FQT1" s="82"/>
      <c r="FQU1" s="82"/>
      <c r="FQV1" s="82"/>
      <c r="FQW1" s="82"/>
      <c r="FQX1" s="82"/>
      <c r="FQY1" s="82"/>
      <c r="FQZ1" s="82"/>
      <c r="FRA1" s="82"/>
      <c r="FRB1" s="82"/>
      <c r="FRC1" s="82"/>
      <c r="FRD1" s="82"/>
      <c r="FRE1" s="82"/>
      <c r="FRF1" s="82"/>
      <c r="FRG1" s="82"/>
      <c r="FRH1" s="82"/>
      <c r="FRI1" s="82"/>
      <c r="FRJ1" s="82"/>
      <c r="FRK1" s="82"/>
      <c r="FRL1" s="82"/>
      <c r="FRM1" s="82"/>
      <c r="FRN1" s="82"/>
      <c r="FRO1" s="82"/>
      <c r="FRP1" s="82"/>
      <c r="FRQ1" s="82"/>
      <c r="FRR1" s="82"/>
      <c r="FRS1" s="82"/>
      <c r="FRT1" s="82"/>
      <c r="FRU1" s="82"/>
      <c r="FRV1" s="82"/>
      <c r="FRW1" s="82"/>
      <c r="FRX1" s="82"/>
      <c r="FRY1" s="82"/>
      <c r="FRZ1" s="82"/>
      <c r="FSA1" s="82"/>
      <c r="FSB1" s="82"/>
      <c r="FSC1" s="82"/>
      <c r="FSD1" s="82"/>
      <c r="FSE1" s="82"/>
      <c r="FSF1" s="82"/>
      <c r="FSG1" s="82"/>
      <c r="FSH1" s="82"/>
      <c r="FSI1" s="82"/>
      <c r="FSJ1" s="82"/>
      <c r="FSK1" s="82"/>
      <c r="FSL1" s="82"/>
      <c r="FSM1" s="82"/>
      <c r="FSN1" s="82"/>
      <c r="FSO1" s="82"/>
      <c r="FSP1" s="82"/>
      <c r="FSQ1" s="82"/>
      <c r="FSR1" s="82"/>
      <c r="FSS1" s="82"/>
      <c r="FST1" s="82"/>
      <c r="FSU1" s="82"/>
      <c r="FSV1" s="82"/>
      <c r="FSW1" s="82"/>
      <c r="FSX1" s="82"/>
      <c r="FSY1" s="82"/>
      <c r="FSZ1" s="82"/>
      <c r="FTA1" s="82"/>
      <c r="FTB1" s="82"/>
      <c r="FTC1" s="82"/>
      <c r="FTD1" s="82"/>
      <c r="FTE1" s="82"/>
      <c r="FTF1" s="82"/>
      <c r="FTG1" s="82"/>
      <c r="FTH1" s="82"/>
      <c r="FTI1" s="82"/>
      <c r="FTJ1" s="82"/>
      <c r="FTK1" s="82"/>
      <c r="FTL1" s="82"/>
      <c r="FTM1" s="82"/>
      <c r="FTN1" s="82"/>
      <c r="FTO1" s="82"/>
      <c r="FTP1" s="82"/>
      <c r="FTQ1" s="82"/>
      <c r="FTR1" s="82"/>
      <c r="FTS1" s="82"/>
      <c r="FTT1" s="82"/>
      <c r="FTU1" s="82"/>
      <c r="FTV1" s="82"/>
      <c r="FTW1" s="82"/>
      <c r="FTX1" s="82"/>
      <c r="FTY1" s="82"/>
      <c r="FTZ1" s="82"/>
      <c r="FUA1" s="82"/>
      <c r="FUB1" s="82"/>
      <c r="FUC1" s="82"/>
      <c r="FUD1" s="82"/>
      <c r="FUE1" s="82"/>
      <c r="FUF1" s="82"/>
      <c r="FUG1" s="82"/>
      <c r="FUH1" s="82"/>
      <c r="FUI1" s="82"/>
      <c r="FUJ1" s="82"/>
      <c r="FUK1" s="82"/>
      <c r="FUL1" s="82"/>
      <c r="FUM1" s="82"/>
      <c r="FUN1" s="82"/>
      <c r="FUO1" s="82"/>
      <c r="FUP1" s="82"/>
      <c r="FUQ1" s="82"/>
      <c r="FUR1" s="82"/>
      <c r="FUS1" s="82"/>
      <c r="FUT1" s="82"/>
      <c r="FUU1" s="82"/>
      <c r="FUV1" s="82"/>
      <c r="FUW1" s="82"/>
      <c r="FUX1" s="82"/>
      <c r="FUY1" s="82"/>
      <c r="FUZ1" s="82"/>
      <c r="FVA1" s="82"/>
      <c r="FVB1" s="82"/>
      <c r="FVC1" s="82"/>
      <c r="FVD1" s="82"/>
      <c r="FVE1" s="82"/>
      <c r="FVF1" s="82"/>
      <c r="FVG1" s="82"/>
      <c r="FVH1" s="82"/>
      <c r="FVI1" s="82"/>
      <c r="FVJ1" s="82"/>
      <c r="FVK1" s="82"/>
      <c r="FVL1" s="82"/>
      <c r="FVM1" s="82"/>
      <c r="FVN1" s="82"/>
      <c r="FVO1" s="82"/>
      <c r="FVP1" s="82"/>
      <c r="FVQ1" s="82"/>
      <c r="FVR1" s="82"/>
      <c r="FVS1" s="82"/>
      <c r="FVT1" s="82"/>
      <c r="FVU1" s="82"/>
      <c r="FVV1" s="82"/>
      <c r="FVW1" s="82"/>
      <c r="FVX1" s="82"/>
      <c r="FVY1" s="82"/>
      <c r="FVZ1" s="82"/>
      <c r="FWA1" s="82"/>
      <c r="FWB1" s="82"/>
      <c r="FWC1" s="82"/>
      <c r="FWD1" s="82"/>
      <c r="FWE1" s="82"/>
      <c r="FWF1" s="82"/>
      <c r="FWG1" s="82"/>
      <c r="FWH1" s="82"/>
      <c r="FWI1" s="82"/>
      <c r="FWJ1" s="82"/>
      <c r="FWK1" s="82"/>
      <c r="FWL1" s="82"/>
      <c r="FWM1" s="82"/>
      <c r="FWN1" s="82"/>
      <c r="FWO1" s="82"/>
      <c r="FWP1" s="82"/>
      <c r="FWQ1" s="82"/>
      <c r="FWR1" s="82"/>
      <c r="FWS1" s="82"/>
      <c r="FWT1" s="82"/>
      <c r="FWU1" s="82"/>
      <c r="FWV1" s="82"/>
      <c r="FWW1" s="82"/>
      <c r="FWX1" s="82"/>
      <c r="FWY1" s="82"/>
      <c r="FWZ1" s="82"/>
      <c r="FXA1" s="82"/>
      <c r="FXB1" s="82"/>
      <c r="FXC1" s="82"/>
      <c r="FXD1" s="82"/>
      <c r="FXE1" s="82"/>
      <c r="FXF1" s="82"/>
      <c r="FXG1" s="82"/>
      <c r="FXH1" s="82"/>
      <c r="FXI1" s="82"/>
      <c r="FXJ1" s="82"/>
      <c r="FXK1" s="82"/>
      <c r="FXL1" s="82"/>
      <c r="FXM1" s="82"/>
      <c r="FXN1" s="82"/>
      <c r="FXO1" s="82"/>
      <c r="FXP1" s="82"/>
      <c r="FXQ1" s="82"/>
      <c r="FXR1" s="82"/>
      <c r="FXS1" s="82"/>
      <c r="FXT1" s="82"/>
      <c r="FXU1" s="82"/>
      <c r="FXV1" s="82"/>
      <c r="FXW1" s="82"/>
      <c r="FXX1" s="82"/>
      <c r="FXY1" s="82"/>
      <c r="FXZ1" s="82"/>
      <c r="FYA1" s="82"/>
      <c r="FYB1" s="82"/>
      <c r="FYC1" s="82"/>
      <c r="FYD1" s="82"/>
      <c r="FYE1" s="82"/>
      <c r="FYF1" s="82"/>
      <c r="FYG1" s="82"/>
      <c r="FYH1" s="82"/>
      <c r="FYI1" s="82"/>
      <c r="FYJ1" s="82"/>
      <c r="FYK1" s="82"/>
      <c r="FYL1" s="82"/>
      <c r="FYM1" s="82"/>
      <c r="FYN1" s="82"/>
      <c r="FYO1" s="82"/>
      <c r="FYP1" s="82"/>
      <c r="FYQ1" s="82"/>
      <c r="FYR1" s="82"/>
      <c r="FYS1" s="82"/>
      <c r="FYT1" s="82"/>
      <c r="FYU1" s="82"/>
      <c r="FYV1" s="82"/>
      <c r="FYW1" s="82"/>
      <c r="FYX1" s="82"/>
      <c r="FYY1" s="82"/>
      <c r="FYZ1" s="82"/>
      <c r="FZA1" s="82"/>
      <c r="FZB1" s="82"/>
      <c r="FZC1" s="82"/>
      <c r="FZD1" s="82"/>
      <c r="FZE1" s="82"/>
      <c r="FZF1" s="82"/>
      <c r="FZG1" s="82"/>
      <c r="FZH1" s="82"/>
      <c r="FZI1" s="82"/>
      <c r="FZJ1" s="82"/>
      <c r="FZK1" s="82"/>
      <c r="FZL1" s="82"/>
      <c r="FZM1" s="82"/>
      <c r="FZN1" s="82"/>
      <c r="FZO1" s="82"/>
      <c r="FZP1" s="82"/>
      <c r="FZQ1" s="82"/>
      <c r="FZR1" s="82"/>
      <c r="FZS1" s="82"/>
      <c r="FZT1" s="82"/>
      <c r="FZU1" s="82"/>
      <c r="FZV1" s="82"/>
      <c r="FZW1" s="82"/>
      <c r="FZX1" s="82"/>
      <c r="FZY1" s="82"/>
      <c r="FZZ1" s="82"/>
      <c r="GAA1" s="82"/>
      <c r="GAB1" s="82"/>
      <c r="GAC1" s="82"/>
      <c r="GAD1" s="82"/>
      <c r="GAE1" s="82"/>
      <c r="GAF1" s="82"/>
      <c r="GAG1" s="82"/>
      <c r="GAH1" s="82"/>
      <c r="GAI1" s="82"/>
      <c r="GAJ1" s="82"/>
      <c r="GAK1" s="82"/>
      <c r="GAL1" s="82"/>
      <c r="GAM1" s="82"/>
      <c r="GAN1" s="82"/>
      <c r="GAO1" s="82"/>
      <c r="GAP1" s="82"/>
      <c r="GAQ1" s="82"/>
      <c r="GAR1" s="82"/>
      <c r="GAS1" s="82"/>
      <c r="GAT1" s="82"/>
      <c r="GAU1" s="82"/>
      <c r="GAV1" s="82"/>
      <c r="GAW1" s="82"/>
      <c r="GAX1" s="82"/>
      <c r="GAY1" s="82"/>
      <c r="GAZ1" s="82"/>
      <c r="GBA1" s="82"/>
      <c r="GBB1" s="82"/>
      <c r="GBC1" s="82"/>
      <c r="GBD1" s="82"/>
      <c r="GBE1" s="82"/>
      <c r="GBF1" s="82"/>
      <c r="GBG1" s="82"/>
      <c r="GBH1" s="82"/>
      <c r="GBI1" s="82"/>
      <c r="GBJ1" s="82"/>
      <c r="GBK1" s="82"/>
      <c r="GBL1" s="82"/>
      <c r="GBM1" s="82"/>
      <c r="GBN1" s="82"/>
      <c r="GBO1" s="82"/>
      <c r="GBP1" s="82"/>
      <c r="GBQ1" s="82"/>
      <c r="GBR1" s="82"/>
      <c r="GBS1" s="82"/>
      <c r="GBT1" s="82"/>
      <c r="GBU1" s="82"/>
      <c r="GBV1" s="82"/>
      <c r="GBW1" s="82"/>
      <c r="GBX1" s="82"/>
      <c r="GBY1" s="82"/>
      <c r="GBZ1" s="82"/>
      <c r="GCA1" s="82"/>
      <c r="GCB1" s="82"/>
      <c r="GCC1" s="82"/>
      <c r="GCD1" s="82"/>
      <c r="GCE1" s="82"/>
      <c r="GCF1" s="82"/>
      <c r="GCG1" s="82"/>
      <c r="GCH1" s="82"/>
      <c r="GCI1" s="82"/>
      <c r="GCJ1" s="82"/>
      <c r="GCK1" s="82"/>
      <c r="GCL1" s="82"/>
      <c r="GCM1" s="82"/>
      <c r="GCN1" s="82"/>
      <c r="GCO1" s="82"/>
      <c r="GCP1" s="82"/>
      <c r="GCQ1" s="82"/>
      <c r="GCR1" s="82"/>
      <c r="GCS1" s="82"/>
      <c r="GCT1" s="82"/>
      <c r="GCU1" s="82"/>
      <c r="GCV1" s="82"/>
      <c r="GCW1" s="82"/>
      <c r="GCX1" s="82"/>
      <c r="GCY1" s="82"/>
      <c r="GCZ1" s="82"/>
      <c r="GDA1" s="82"/>
      <c r="GDB1" s="82"/>
      <c r="GDC1" s="82"/>
      <c r="GDD1" s="82"/>
      <c r="GDE1" s="82"/>
      <c r="GDF1" s="82"/>
      <c r="GDG1" s="82"/>
      <c r="GDH1" s="82"/>
      <c r="GDI1" s="82"/>
      <c r="GDJ1" s="82"/>
      <c r="GDK1" s="82"/>
      <c r="GDL1" s="82"/>
      <c r="GDM1" s="82"/>
      <c r="GDN1" s="82"/>
      <c r="GDO1" s="82"/>
      <c r="GDP1" s="82"/>
      <c r="GDQ1" s="82"/>
      <c r="GDR1" s="82"/>
      <c r="GDS1" s="82"/>
      <c r="GDT1" s="82"/>
      <c r="GDU1" s="82"/>
      <c r="GDV1" s="82"/>
      <c r="GDW1" s="82"/>
      <c r="GDX1" s="82"/>
      <c r="GDY1" s="82"/>
      <c r="GDZ1" s="82"/>
      <c r="GEA1" s="82"/>
      <c r="GEB1" s="82"/>
      <c r="GEC1" s="82"/>
      <c r="GED1" s="82"/>
      <c r="GEE1" s="82"/>
      <c r="GEF1" s="82"/>
      <c r="GEG1" s="82"/>
      <c r="GEH1" s="82"/>
      <c r="GEI1" s="82"/>
      <c r="GEJ1" s="82"/>
      <c r="GEK1" s="82"/>
      <c r="GEL1" s="82"/>
      <c r="GEM1" s="82"/>
      <c r="GEN1" s="82"/>
      <c r="GEO1" s="82"/>
      <c r="GEP1" s="82"/>
      <c r="GEQ1" s="82"/>
      <c r="GER1" s="82"/>
      <c r="GES1" s="82"/>
      <c r="GET1" s="82"/>
      <c r="GEU1" s="82"/>
      <c r="GEV1" s="82"/>
      <c r="GEW1" s="82"/>
      <c r="GEX1" s="82"/>
      <c r="GEY1" s="82"/>
      <c r="GEZ1" s="82"/>
      <c r="GFA1" s="82"/>
      <c r="GFB1" s="82"/>
      <c r="GFC1" s="82"/>
      <c r="GFD1" s="82"/>
      <c r="GFE1" s="82"/>
      <c r="GFF1" s="82"/>
      <c r="GFG1" s="82"/>
      <c r="GFH1" s="82"/>
      <c r="GFI1" s="82"/>
      <c r="GFJ1" s="82"/>
      <c r="GFK1" s="82"/>
      <c r="GFL1" s="82"/>
      <c r="GFM1" s="82"/>
      <c r="GFN1" s="82"/>
      <c r="GFO1" s="82"/>
      <c r="GFP1" s="82"/>
      <c r="GFQ1" s="82"/>
      <c r="GFR1" s="82"/>
      <c r="GFS1" s="82"/>
      <c r="GFT1" s="82"/>
      <c r="GFU1" s="82"/>
      <c r="GFV1" s="82"/>
      <c r="GFW1" s="82"/>
      <c r="GFX1" s="82"/>
      <c r="GFY1" s="82"/>
      <c r="GFZ1" s="82"/>
      <c r="GGA1" s="82"/>
      <c r="GGB1" s="82"/>
      <c r="GGC1" s="82"/>
      <c r="GGD1" s="82"/>
      <c r="GGE1" s="82"/>
      <c r="GGF1" s="82"/>
      <c r="GGG1" s="82"/>
      <c r="GGH1" s="82"/>
      <c r="GGI1" s="82"/>
      <c r="GGJ1" s="82"/>
      <c r="GGK1" s="82"/>
      <c r="GGL1" s="82"/>
      <c r="GGM1" s="82"/>
      <c r="GGN1" s="82"/>
      <c r="GGO1" s="82"/>
      <c r="GGP1" s="82"/>
      <c r="GGQ1" s="82"/>
      <c r="GGR1" s="82"/>
      <c r="GGS1" s="82"/>
      <c r="GGT1" s="82"/>
      <c r="GGU1" s="82"/>
      <c r="GGV1" s="82"/>
      <c r="GGW1" s="82"/>
      <c r="GGX1" s="82"/>
      <c r="GGY1" s="82"/>
      <c r="GGZ1" s="82"/>
      <c r="GHA1" s="82"/>
      <c r="GHB1" s="82"/>
      <c r="GHC1" s="82"/>
      <c r="GHD1" s="82"/>
      <c r="GHE1" s="82"/>
      <c r="GHF1" s="82"/>
      <c r="GHG1" s="82"/>
      <c r="GHH1" s="82"/>
      <c r="GHI1" s="82"/>
      <c r="GHJ1" s="82"/>
      <c r="GHK1" s="82"/>
      <c r="GHL1" s="82"/>
      <c r="GHM1" s="82"/>
      <c r="GHN1" s="82"/>
      <c r="GHO1" s="82"/>
      <c r="GHP1" s="82"/>
      <c r="GHQ1" s="82"/>
      <c r="GHR1" s="82"/>
      <c r="GHS1" s="82"/>
      <c r="GHT1" s="82"/>
      <c r="GHU1" s="82"/>
      <c r="GHV1" s="82"/>
      <c r="GHW1" s="82"/>
      <c r="GHX1" s="82"/>
      <c r="GHY1" s="82"/>
      <c r="GHZ1" s="82"/>
      <c r="GIA1" s="82"/>
      <c r="GIB1" s="82"/>
      <c r="GIC1" s="82"/>
      <c r="GID1" s="82"/>
      <c r="GIE1" s="82"/>
      <c r="GIF1" s="82"/>
      <c r="GIG1" s="82"/>
      <c r="GIH1" s="82"/>
      <c r="GII1" s="82"/>
      <c r="GIJ1" s="82"/>
      <c r="GIK1" s="82"/>
      <c r="GIL1" s="82"/>
      <c r="GIM1" s="82"/>
      <c r="GIN1" s="82"/>
      <c r="GIO1" s="82"/>
      <c r="GIP1" s="82"/>
      <c r="GIQ1" s="82"/>
      <c r="GIR1" s="82"/>
      <c r="GIS1" s="82"/>
      <c r="GIT1" s="82"/>
      <c r="GIU1" s="82"/>
      <c r="GIV1" s="82"/>
      <c r="GIW1" s="82"/>
      <c r="GIX1" s="82"/>
      <c r="GIY1" s="82"/>
      <c r="GIZ1" s="82"/>
      <c r="GJA1" s="82"/>
      <c r="GJB1" s="82"/>
      <c r="GJC1" s="82"/>
      <c r="GJD1" s="82"/>
      <c r="GJE1" s="82"/>
      <c r="GJF1" s="82"/>
      <c r="GJG1" s="82"/>
      <c r="GJH1" s="82"/>
      <c r="GJI1" s="82"/>
      <c r="GJJ1" s="82"/>
      <c r="GJK1" s="82"/>
      <c r="GJL1" s="82"/>
      <c r="GJM1" s="82"/>
      <c r="GJN1" s="82"/>
      <c r="GJO1" s="82"/>
      <c r="GJP1" s="82"/>
      <c r="GJQ1" s="82"/>
      <c r="GJR1" s="82"/>
      <c r="GJS1" s="82"/>
      <c r="GJT1" s="82"/>
      <c r="GJU1" s="82"/>
      <c r="GJV1" s="82"/>
      <c r="GJW1" s="82"/>
      <c r="GJX1" s="82"/>
      <c r="GJY1" s="82"/>
      <c r="GJZ1" s="82"/>
      <c r="GKA1" s="82"/>
      <c r="GKB1" s="82"/>
      <c r="GKC1" s="82"/>
      <c r="GKD1" s="82"/>
      <c r="GKE1" s="82"/>
      <c r="GKF1" s="82"/>
      <c r="GKG1" s="82"/>
      <c r="GKH1" s="82"/>
      <c r="GKI1" s="82"/>
      <c r="GKJ1" s="82"/>
      <c r="GKK1" s="82"/>
      <c r="GKL1" s="82"/>
      <c r="GKM1" s="82"/>
      <c r="GKN1" s="82"/>
      <c r="GKO1" s="82"/>
      <c r="GKP1" s="82"/>
      <c r="GKQ1" s="82"/>
      <c r="GKR1" s="82"/>
      <c r="GKS1" s="82"/>
      <c r="GKT1" s="82"/>
      <c r="GKU1" s="82"/>
      <c r="GKV1" s="82"/>
      <c r="GKW1" s="82"/>
      <c r="GKX1" s="82"/>
      <c r="GKY1" s="82"/>
      <c r="GKZ1" s="82"/>
      <c r="GLA1" s="82"/>
      <c r="GLB1" s="82"/>
      <c r="GLC1" s="82"/>
      <c r="GLD1" s="82"/>
      <c r="GLE1" s="82"/>
      <c r="GLF1" s="82"/>
      <c r="GLG1" s="82"/>
      <c r="GLH1" s="82"/>
      <c r="GLI1" s="82"/>
      <c r="GLJ1" s="82"/>
      <c r="GLK1" s="82"/>
      <c r="GLL1" s="82"/>
      <c r="GLM1" s="82"/>
      <c r="GLN1" s="82"/>
      <c r="GLO1" s="82"/>
      <c r="GLP1" s="82"/>
      <c r="GLQ1" s="82"/>
      <c r="GLR1" s="82"/>
      <c r="GLS1" s="82"/>
      <c r="GLT1" s="82"/>
      <c r="GLU1" s="82"/>
      <c r="GLV1" s="82"/>
      <c r="GLW1" s="82"/>
      <c r="GLX1" s="82"/>
      <c r="GLY1" s="82"/>
      <c r="GLZ1" s="82"/>
      <c r="GMA1" s="82"/>
      <c r="GMB1" s="82"/>
      <c r="GMC1" s="82"/>
      <c r="GMD1" s="82"/>
      <c r="GME1" s="82"/>
      <c r="GMF1" s="82"/>
      <c r="GMG1" s="82"/>
      <c r="GMH1" s="82"/>
      <c r="GMI1" s="82"/>
      <c r="GMJ1" s="82"/>
      <c r="GMK1" s="82"/>
      <c r="GML1" s="82"/>
      <c r="GMM1" s="82"/>
      <c r="GMN1" s="82"/>
      <c r="GMO1" s="82"/>
      <c r="GMP1" s="82"/>
      <c r="GMQ1" s="82"/>
      <c r="GMR1" s="82"/>
      <c r="GMS1" s="82"/>
      <c r="GMT1" s="82"/>
      <c r="GMU1" s="82"/>
      <c r="GMV1" s="82"/>
      <c r="GMW1" s="82"/>
      <c r="GMX1" s="82"/>
      <c r="GMY1" s="82"/>
      <c r="GMZ1" s="82"/>
      <c r="GNA1" s="82"/>
      <c r="GNB1" s="82"/>
      <c r="GNC1" s="82"/>
      <c r="GND1" s="82"/>
      <c r="GNE1" s="82"/>
      <c r="GNF1" s="82"/>
      <c r="GNG1" s="82"/>
      <c r="GNH1" s="82"/>
      <c r="GNI1" s="82"/>
      <c r="GNJ1" s="82"/>
      <c r="GNK1" s="82"/>
      <c r="GNL1" s="82"/>
      <c r="GNM1" s="82"/>
      <c r="GNN1" s="82"/>
      <c r="GNO1" s="82"/>
      <c r="GNP1" s="82"/>
      <c r="GNQ1" s="82"/>
      <c r="GNR1" s="82"/>
      <c r="GNS1" s="82"/>
      <c r="GNT1" s="82"/>
      <c r="GNU1" s="82"/>
      <c r="GNV1" s="82"/>
      <c r="GNW1" s="82"/>
      <c r="GNX1" s="82"/>
      <c r="GNY1" s="82"/>
      <c r="GNZ1" s="82"/>
      <c r="GOA1" s="82"/>
      <c r="GOB1" s="82"/>
      <c r="GOC1" s="82"/>
      <c r="GOD1" s="82"/>
      <c r="GOE1" s="82"/>
      <c r="GOF1" s="82"/>
      <c r="GOG1" s="82"/>
      <c r="GOH1" s="82"/>
      <c r="GOI1" s="82"/>
      <c r="GOJ1" s="82"/>
      <c r="GOK1" s="82"/>
      <c r="GOL1" s="82"/>
      <c r="GOM1" s="82"/>
      <c r="GON1" s="82"/>
      <c r="GOO1" s="82"/>
      <c r="GOP1" s="82"/>
      <c r="GOQ1" s="82"/>
      <c r="GOR1" s="82"/>
      <c r="GOS1" s="82"/>
      <c r="GOT1" s="82"/>
      <c r="GOU1" s="82"/>
      <c r="GOV1" s="82"/>
      <c r="GOW1" s="82"/>
      <c r="GOX1" s="82"/>
      <c r="GOY1" s="82"/>
      <c r="GOZ1" s="82"/>
      <c r="GPA1" s="82"/>
      <c r="GPB1" s="82"/>
      <c r="GPC1" s="82"/>
      <c r="GPD1" s="82"/>
      <c r="GPE1" s="82"/>
      <c r="GPF1" s="82"/>
      <c r="GPG1" s="82"/>
      <c r="GPH1" s="82"/>
      <c r="GPI1" s="82"/>
      <c r="GPJ1" s="82"/>
      <c r="GPK1" s="82"/>
      <c r="GPL1" s="82"/>
      <c r="GPM1" s="82"/>
      <c r="GPN1" s="82"/>
      <c r="GPO1" s="82"/>
      <c r="GPP1" s="82"/>
      <c r="GPQ1" s="82"/>
      <c r="GPR1" s="82"/>
      <c r="GPS1" s="82"/>
      <c r="GPT1" s="82"/>
      <c r="GPU1" s="82"/>
      <c r="GPV1" s="82"/>
      <c r="GPW1" s="82"/>
      <c r="GPX1" s="82"/>
      <c r="GPY1" s="82"/>
      <c r="GPZ1" s="82"/>
      <c r="GQA1" s="82"/>
      <c r="GQB1" s="82"/>
      <c r="GQC1" s="82"/>
      <c r="GQD1" s="82"/>
      <c r="GQE1" s="82"/>
      <c r="GQF1" s="82"/>
      <c r="GQG1" s="82"/>
      <c r="GQH1" s="82"/>
      <c r="GQI1" s="82"/>
      <c r="GQJ1" s="82"/>
      <c r="GQK1" s="82"/>
      <c r="GQL1" s="82"/>
      <c r="GQM1" s="82"/>
      <c r="GQN1" s="82"/>
      <c r="GQO1" s="82"/>
      <c r="GQP1" s="82"/>
      <c r="GQQ1" s="82"/>
      <c r="GQR1" s="82"/>
      <c r="GQS1" s="82"/>
      <c r="GQT1" s="82"/>
      <c r="GQU1" s="82"/>
      <c r="GQV1" s="82"/>
      <c r="GQW1" s="82"/>
      <c r="GQX1" s="82"/>
      <c r="GQY1" s="82"/>
      <c r="GQZ1" s="82"/>
      <c r="GRA1" s="82"/>
      <c r="GRB1" s="82"/>
      <c r="GRC1" s="82"/>
      <c r="GRD1" s="82"/>
      <c r="GRE1" s="82"/>
      <c r="GRF1" s="82"/>
      <c r="GRG1" s="82"/>
      <c r="GRH1" s="82"/>
      <c r="GRI1" s="82"/>
      <c r="GRJ1" s="82"/>
      <c r="GRK1" s="82"/>
      <c r="GRL1" s="82"/>
      <c r="GRM1" s="82"/>
      <c r="GRN1" s="82"/>
      <c r="GRO1" s="82"/>
      <c r="GRP1" s="82"/>
      <c r="GRQ1" s="82"/>
      <c r="GRR1" s="82"/>
      <c r="GRS1" s="82"/>
      <c r="GRT1" s="82"/>
      <c r="GRU1" s="82"/>
      <c r="GRV1" s="82"/>
      <c r="GRW1" s="82"/>
      <c r="GRX1" s="82"/>
      <c r="GRY1" s="82"/>
      <c r="GRZ1" s="82"/>
      <c r="GSA1" s="82"/>
      <c r="GSB1" s="82"/>
      <c r="GSC1" s="82"/>
      <c r="GSD1" s="82"/>
      <c r="GSE1" s="82"/>
      <c r="GSF1" s="82"/>
      <c r="GSG1" s="82"/>
      <c r="GSH1" s="82"/>
      <c r="GSI1" s="82"/>
      <c r="GSJ1" s="82"/>
      <c r="GSK1" s="82"/>
      <c r="GSL1" s="82"/>
      <c r="GSM1" s="82"/>
      <c r="GSN1" s="82"/>
      <c r="GSO1" s="82"/>
      <c r="GSP1" s="82"/>
      <c r="GSQ1" s="82"/>
      <c r="GSR1" s="82"/>
      <c r="GSS1" s="82"/>
      <c r="GST1" s="82"/>
      <c r="GSU1" s="82"/>
      <c r="GSV1" s="82"/>
      <c r="GSW1" s="82"/>
      <c r="GSX1" s="82"/>
      <c r="GSY1" s="82"/>
      <c r="GSZ1" s="82"/>
      <c r="GTA1" s="82"/>
      <c r="GTB1" s="82"/>
      <c r="GTC1" s="82"/>
      <c r="GTD1" s="82"/>
      <c r="GTE1" s="82"/>
      <c r="GTF1" s="82"/>
      <c r="GTG1" s="82"/>
      <c r="GTH1" s="82"/>
      <c r="GTI1" s="82"/>
      <c r="GTJ1" s="82"/>
      <c r="GTK1" s="82"/>
      <c r="GTL1" s="82"/>
      <c r="GTM1" s="82"/>
      <c r="GTN1" s="82"/>
      <c r="GTO1" s="82"/>
      <c r="GTP1" s="82"/>
      <c r="GTQ1" s="82"/>
      <c r="GTR1" s="82"/>
      <c r="GTS1" s="82"/>
      <c r="GTT1" s="82"/>
      <c r="GTU1" s="82"/>
      <c r="GTV1" s="82"/>
      <c r="GTW1" s="82"/>
      <c r="GTX1" s="82"/>
      <c r="GTY1" s="82"/>
      <c r="GTZ1" s="82"/>
      <c r="GUA1" s="82"/>
      <c r="GUB1" s="82"/>
      <c r="GUC1" s="82"/>
      <c r="GUD1" s="82"/>
      <c r="GUE1" s="82"/>
      <c r="GUF1" s="82"/>
      <c r="GUG1" s="82"/>
      <c r="GUH1" s="82"/>
      <c r="GUI1" s="82"/>
      <c r="GUJ1" s="82"/>
      <c r="GUK1" s="82"/>
      <c r="GUL1" s="82"/>
      <c r="GUM1" s="82"/>
      <c r="GUN1" s="82"/>
      <c r="GUO1" s="82"/>
      <c r="GUP1" s="82"/>
      <c r="GUQ1" s="82"/>
      <c r="GUR1" s="82"/>
      <c r="GUS1" s="82"/>
      <c r="GUT1" s="82"/>
      <c r="GUU1" s="82"/>
      <c r="GUV1" s="82"/>
      <c r="GUW1" s="82"/>
      <c r="GUX1" s="82"/>
      <c r="GUY1" s="82"/>
      <c r="GUZ1" s="82"/>
      <c r="GVA1" s="82"/>
      <c r="GVB1" s="82"/>
      <c r="GVC1" s="82"/>
      <c r="GVD1" s="82"/>
      <c r="GVE1" s="82"/>
      <c r="GVF1" s="82"/>
      <c r="GVG1" s="82"/>
      <c r="GVH1" s="82"/>
      <c r="GVI1" s="82"/>
      <c r="GVJ1" s="82"/>
      <c r="GVK1" s="82"/>
      <c r="GVL1" s="82"/>
      <c r="GVM1" s="82"/>
      <c r="GVN1" s="82"/>
      <c r="GVO1" s="82"/>
      <c r="GVP1" s="82"/>
      <c r="GVQ1" s="82"/>
      <c r="GVR1" s="82"/>
      <c r="GVS1" s="82"/>
      <c r="GVT1" s="82"/>
      <c r="GVU1" s="82"/>
      <c r="GVV1" s="82"/>
      <c r="GVW1" s="82"/>
      <c r="GVX1" s="82"/>
      <c r="GVY1" s="82"/>
      <c r="GVZ1" s="82"/>
      <c r="GWA1" s="82"/>
      <c r="GWB1" s="82"/>
      <c r="GWC1" s="82"/>
      <c r="GWD1" s="82"/>
      <c r="GWE1" s="82"/>
      <c r="GWF1" s="82"/>
      <c r="GWG1" s="82"/>
      <c r="GWH1" s="82"/>
      <c r="GWI1" s="82"/>
      <c r="GWJ1" s="82"/>
      <c r="GWK1" s="82"/>
      <c r="GWL1" s="82"/>
      <c r="GWM1" s="82"/>
      <c r="GWN1" s="82"/>
      <c r="GWO1" s="82"/>
      <c r="GWP1" s="82"/>
      <c r="GWQ1" s="82"/>
      <c r="GWR1" s="82"/>
      <c r="GWS1" s="82"/>
      <c r="GWT1" s="82"/>
      <c r="GWU1" s="82"/>
      <c r="GWV1" s="82"/>
      <c r="GWW1" s="82"/>
      <c r="GWX1" s="82"/>
      <c r="GWY1" s="82"/>
      <c r="GWZ1" s="82"/>
      <c r="GXA1" s="82"/>
      <c r="GXB1" s="82"/>
      <c r="GXC1" s="82"/>
      <c r="GXD1" s="82"/>
      <c r="GXE1" s="82"/>
      <c r="GXF1" s="82"/>
      <c r="GXG1" s="82"/>
      <c r="GXH1" s="82"/>
      <c r="GXI1" s="82"/>
      <c r="GXJ1" s="82"/>
      <c r="GXK1" s="82"/>
      <c r="GXL1" s="82"/>
      <c r="GXM1" s="82"/>
      <c r="GXN1" s="82"/>
      <c r="GXO1" s="82"/>
      <c r="GXP1" s="82"/>
      <c r="GXQ1" s="82"/>
      <c r="GXR1" s="82"/>
      <c r="GXS1" s="82"/>
      <c r="GXT1" s="82"/>
      <c r="GXU1" s="82"/>
      <c r="GXV1" s="82"/>
      <c r="GXW1" s="82"/>
      <c r="GXX1" s="82"/>
      <c r="GXY1" s="82"/>
      <c r="GXZ1" s="82"/>
      <c r="GYA1" s="82"/>
      <c r="GYB1" s="82"/>
      <c r="GYC1" s="82"/>
      <c r="GYD1" s="82"/>
      <c r="GYE1" s="82"/>
      <c r="GYF1" s="82"/>
      <c r="GYG1" s="82"/>
      <c r="GYH1" s="82"/>
      <c r="GYI1" s="82"/>
      <c r="GYJ1" s="82"/>
      <c r="GYK1" s="82"/>
      <c r="GYL1" s="82"/>
      <c r="GYM1" s="82"/>
      <c r="GYN1" s="82"/>
      <c r="GYO1" s="82"/>
      <c r="GYP1" s="82"/>
      <c r="GYQ1" s="82"/>
      <c r="GYR1" s="82"/>
      <c r="GYS1" s="82"/>
      <c r="GYT1" s="82"/>
      <c r="GYU1" s="82"/>
      <c r="GYV1" s="82"/>
      <c r="GYW1" s="82"/>
      <c r="GYX1" s="82"/>
      <c r="GYY1" s="82"/>
      <c r="GYZ1" s="82"/>
      <c r="GZA1" s="82"/>
      <c r="GZB1" s="82"/>
      <c r="GZC1" s="82"/>
      <c r="GZD1" s="82"/>
      <c r="GZE1" s="82"/>
      <c r="GZF1" s="82"/>
      <c r="GZG1" s="82"/>
      <c r="GZH1" s="82"/>
      <c r="GZI1" s="82"/>
      <c r="GZJ1" s="82"/>
      <c r="GZK1" s="82"/>
      <c r="GZL1" s="82"/>
      <c r="GZM1" s="82"/>
      <c r="GZN1" s="82"/>
      <c r="GZO1" s="82"/>
      <c r="GZP1" s="82"/>
      <c r="GZQ1" s="82"/>
      <c r="GZR1" s="82"/>
      <c r="GZS1" s="82"/>
      <c r="GZT1" s="82"/>
      <c r="GZU1" s="82"/>
      <c r="GZV1" s="82"/>
      <c r="GZW1" s="82"/>
      <c r="GZX1" s="82"/>
      <c r="GZY1" s="82"/>
      <c r="GZZ1" s="82"/>
      <c r="HAA1" s="82"/>
      <c r="HAB1" s="82"/>
      <c r="HAC1" s="82"/>
      <c r="HAD1" s="82"/>
      <c r="HAE1" s="82"/>
      <c r="HAF1" s="82"/>
      <c r="HAG1" s="82"/>
      <c r="HAH1" s="82"/>
      <c r="HAI1" s="82"/>
      <c r="HAJ1" s="82"/>
      <c r="HAK1" s="82"/>
      <c r="HAL1" s="82"/>
      <c r="HAM1" s="82"/>
      <c r="HAN1" s="82"/>
      <c r="HAO1" s="82"/>
      <c r="HAP1" s="82"/>
      <c r="HAQ1" s="82"/>
      <c r="HAR1" s="82"/>
      <c r="HAS1" s="82"/>
      <c r="HAT1" s="82"/>
      <c r="HAU1" s="82"/>
      <c r="HAV1" s="82"/>
      <c r="HAW1" s="82"/>
      <c r="HAX1" s="82"/>
      <c r="HAY1" s="82"/>
      <c r="HAZ1" s="82"/>
      <c r="HBA1" s="82"/>
      <c r="HBB1" s="82"/>
      <c r="HBC1" s="82"/>
      <c r="HBD1" s="82"/>
      <c r="HBE1" s="82"/>
      <c r="HBF1" s="82"/>
      <c r="HBG1" s="82"/>
      <c r="HBH1" s="82"/>
      <c r="HBI1" s="82"/>
      <c r="HBJ1" s="82"/>
      <c r="HBK1" s="82"/>
      <c r="HBL1" s="82"/>
      <c r="HBM1" s="82"/>
      <c r="HBN1" s="82"/>
      <c r="HBO1" s="82"/>
      <c r="HBP1" s="82"/>
      <c r="HBQ1" s="82"/>
      <c r="HBR1" s="82"/>
      <c r="HBS1" s="82"/>
      <c r="HBT1" s="82"/>
      <c r="HBU1" s="82"/>
      <c r="HBV1" s="82"/>
      <c r="HBW1" s="82"/>
      <c r="HBX1" s="82"/>
      <c r="HBY1" s="82"/>
      <c r="HBZ1" s="82"/>
      <c r="HCA1" s="82"/>
      <c r="HCB1" s="82"/>
      <c r="HCC1" s="82"/>
      <c r="HCD1" s="82"/>
      <c r="HCE1" s="82"/>
      <c r="HCF1" s="82"/>
      <c r="HCG1" s="82"/>
      <c r="HCH1" s="82"/>
      <c r="HCI1" s="82"/>
      <c r="HCJ1" s="82"/>
      <c r="HCK1" s="82"/>
      <c r="HCL1" s="82"/>
      <c r="HCM1" s="82"/>
      <c r="HCN1" s="82"/>
      <c r="HCO1" s="82"/>
      <c r="HCP1" s="82"/>
      <c r="HCQ1" s="82"/>
      <c r="HCR1" s="82"/>
      <c r="HCS1" s="82"/>
      <c r="HCT1" s="82"/>
      <c r="HCU1" s="82"/>
      <c r="HCV1" s="82"/>
      <c r="HCW1" s="82"/>
      <c r="HCX1" s="82"/>
      <c r="HCY1" s="82"/>
      <c r="HCZ1" s="82"/>
      <c r="HDA1" s="82"/>
      <c r="HDB1" s="82"/>
      <c r="HDC1" s="82"/>
      <c r="HDD1" s="82"/>
      <c r="HDE1" s="82"/>
      <c r="HDF1" s="82"/>
      <c r="HDG1" s="82"/>
      <c r="HDH1" s="82"/>
      <c r="HDI1" s="82"/>
      <c r="HDJ1" s="82"/>
      <c r="HDK1" s="82"/>
      <c r="HDL1" s="82"/>
      <c r="HDM1" s="82"/>
      <c r="HDN1" s="82"/>
      <c r="HDO1" s="82"/>
      <c r="HDP1" s="82"/>
      <c r="HDQ1" s="82"/>
      <c r="HDR1" s="82"/>
      <c r="HDS1" s="82"/>
      <c r="HDT1" s="82"/>
      <c r="HDU1" s="82"/>
      <c r="HDV1" s="82"/>
      <c r="HDW1" s="82"/>
      <c r="HDX1" s="82"/>
      <c r="HDY1" s="82"/>
      <c r="HDZ1" s="82"/>
      <c r="HEA1" s="82"/>
      <c r="HEB1" s="82"/>
      <c r="HEC1" s="82"/>
      <c r="HED1" s="82"/>
      <c r="HEE1" s="82"/>
      <c r="HEF1" s="82"/>
      <c r="HEG1" s="82"/>
      <c r="HEH1" s="82"/>
      <c r="HEI1" s="82"/>
      <c r="HEJ1" s="82"/>
      <c r="HEK1" s="82"/>
      <c r="HEL1" s="82"/>
      <c r="HEM1" s="82"/>
      <c r="HEN1" s="82"/>
      <c r="HEO1" s="82"/>
      <c r="HEP1" s="82"/>
      <c r="HEQ1" s="82"/>
      <c r="HER1" s="82"/>
      <c r="HES1" s="82"/>
      <c r="HET1" s="82"/>
      <c r="HEU1" s="82"/>
      <c r="HEV1" s="82"/>
      <c r="HEW1" s="82"/>
      <c r="HEX1" s="82"/>
      <c r="HEY1" s="82"/>
      <c r="HEZ1" s="82"/>
      <c r="HFA1" s="82"/>
      <c r="HFB1" s="82"/>
      <c r="HFC1" s="82"/>
      <c r="HFD1" s="82"/>
      <c r="HFE1" s="82"/>
      <c r="HFF1" s="82"/>
      <c r="HFG1" s="82"/>
      <c r="HFH1" s="82"/>
      <c r="HFI1" s="82"/>
      <c r="HFJ1" s="82"/>
      <c r="HFK1" s="82"/>
      <c r="HFL1" s="82"/>
      <c r="HFM1" s="82"/>
      <c r="HFN1" s="82"/>
      <c r="HFO1" s="82"/>
      <c r="HFP1" s="82"/>
      <c r="HFQ1" s="82"/>
      <c r="HFR1" s="82"/>
      <c r="HFS1" s="82"/>
      <c r="HFT1" s="82"/>
      <c r="HFU1" s="82"/>
      <c r="HFV1" s="82"/>
      <c r="HFW1" s="82"/>
      <c r="HFX1" s="82"/>
      <c r="HFY1" s="82"/>
      <c r="HFZ1" s="82"/>
      <c r="HGA1" s="82"/>
      <c r="HGB1" s="82"/>
      <c r="HGC1" s="82"/>
      <c r="HGD1" s="82"/>
      <c r="HGE1" s="82"/>
      <c r="HGF1" s="82"/>
      <c r="HGG1" s="82"/>
      <c r="HGH1" s="82"/>
      <c r="HGI1" s="82"/>
      <c r="HGJ1" s="82"/>
      <c r="HGK1" s="82"/>
      <c r="HGL1" s="82"/>
      <c r="HGM1" s="82"/>
      <c r="HGN1" s="82"/>
      <c r="HGO1" s="82"/>
      <c r="HGP1" s="82"/>
      <c r="HGQ1" s="82"/>
      <c r="HGR1" s="82"/>
      <c r="HGS1" s="82"/>
      <c r="HGT1" s="82"/>
      <c r="HGU1" s="82"/>
      <c r="HGV1" s="82"/>
      <c r="HGW1" s="82"/>
      <c r="HGX1" s="82"/>
      <c r="HGY1" s="82"/>
      <c r="HGZ1" s="82"/>
      <c r="HHA1" s="82"/>
      <c r="HHB1" s="82"/>
      <c r="HHC1" s="82"/>
      <c r="HHD1" s="82"/>
      <c r="HHE1" s="82"/>
      <c r="HHF1" s="82"/>
      <c r="HHG1" s="82"/>
      <c r="HHH1" s="82"/>
      <c r="HHI1" s="82"/>
      <c r="HHJ1" s="82"/>
      <c r="HHK1" s="82"/>
      <c r="HHL1" s="82"/>
      <c r="HHM1" s="82"/>
      <c r="HHN1" s="82"/>
      <c r="HHO1" s="82"/>
      <c r="HHP1" s="82"/>
      <c r="HHQ1" s="82"/>
      <c r="HHR1" s="82"/>
      <c r="HHS1" s="82"/>
      <c r="HHT1" s="82"/>
      <c r="HHU1" s="82"/>
      <c r="HHV1" s="82"/>
      <c r="HHW1" s="82"/>
      <c r="HHX1" s="82"/>
      <c r="HHY1" s="82"/>
      <c r="HHZ1" s="82"/>
      <c r="HIA1" s="82"/>
      <c r="HIB1" s="82"/>
      <c r="HIC1" s="82"/>
      <c r="HID1" s="82"/>
      <c r="HIE1" s="82"/>
      <c r="HIF1" s="82"/>
      <c r="HIG1" s="82"/>
      <c r="HIH1" s="82"/>
      <c r="HII1" s="82"/>
      <c r="HIJ1" s="82"/>
      <c r="HIK1" s="82"/>
      <c r="HIL1" s="82"/>
      <c r="HIM1" s="82"/>
      <c r="HIN1" s="82"/>
      <c r="HIO1" s="82"/>
      <c r="HIP1" s="82"/>
      <c r="HIQ1" s="82"/>
      <c r="HIR1" s="82"/>
      <c r="HIS1" s="82"/>
      <c r="HIT1" s="82"/>
      <c r="HIU1" s="82"/>
      <c r="HIV1" s="82"/>
      <c r="HIW1" s="82"/>
      <c r="HIX1" s="82"/>
      <c r="HIY1" s="82"/>
      <c r="HIZ1" s="82"/>
      <c r="HJA1" s="82"/>
      <c r="HJB1" s="82"/>
      <c r="HJC1" s="82"/>
      <c r="HJD1" s="82"/>
      <c r="HJE1" s="82"/>
      <c r="HJF1" s="82"/>
      <c r="HJG1" s="82"/>
      <c r="HJH1" s="82"/>
      <c r="HJI1" s="82"/>
      <c r="HJJ1" s="82"/>
      <c r="HJK1" s="82"/>
      <c r="HJL1" s="82"/>
      <c r="HJM1" s="82"/>
      <c r="HJN1" s="82"/>
      <c r="HJO1" s="82"/>
      <c r="HJP1" s="82"/>
      <c r="HJQ1" s="82"/>
      <c r="HJR1" s="82"/>
      <c r="HJS1" s="82"/>
      <c r="HJT1" s="82"/>
      <c r="HJU1" s="82"/>
      <c r="HJV1" s="82"/>
      <c r="HJW1" s="82"/>
      <c r="HJX1" s="82"/>
      <c r="HJY1" s="82"/>
      <c r="HJZ1" s="82"/>
      <c r="HKA1" s="82"/>
      <c r="HKB1" s="82"/>
      <c r="HKC1" s="82"/>
      <c r="HKD1" s="82"/>
      <c r="HKE1" s="82"/>
      <c r="HKF1" s="82"/>
      <c r="HKG1" s="82"/>
      <c r="HKH1" s="82"/>
      <c r="HKI1" s="82"/>
      <c r="HKJ1" s="82"/>
      <c r="HKK1" s="82"/>
      <c r="HKL1" s="82"/>
      <c r="HKM1" s="82"/>
      <c r="HKN1" s="82"/>
      <c r="HKO1" s="82"/>
      <c r="HKP1" s="82"/>
      <c r="HKQ1" s="82"/>
      <c r="HKR1" s="82"/>
      <c r="HKS1" s="82"/>
      <c r="HKT1" s="82"/>
      <c r="HKU1" s="82"/>
      <c r="HKV1" s="82"/>
      <c r="HKW1" s="82"/>
      <c r="HKX1" s="82"/>
      <c r="HKY1" s="82"/>
      <c r="HKZ1" s="82"/>
      <c r="HLA1" s="82"/>
      <c r="HLB1" s="82"/>
      <c r="HLC1" s="82"/>
      <c r="HLD1" s="82"/>
      <c r="HLE1" s="82"/>
      <c r="HLF1" s="82"/>
      <c r="HLG1" s="82"/>
      <c r="HLH1" s="82"/>
      <c r="HLI1" s="82"/>
      <c r="HLJ1" s="82"/>
      <c r="HLK1" s="82"/>
      <c r="HLL1" s="82"/>
      <c r="HLM1" s="82"/>
      <c r="HLN1" s="82"/>
      <c r="HLO1" s="82"/>
      <c r="HLP1" s="82"/>
      <c r="HLQ1" s="82"/>
      <c r="HLR1" s="82"/>
      <c r="HLS1" s="82"/>
      <c r="HLT1" s="82"/>
      <c r="HLU1" s="82"/>
      <c r="HLV1" s="82"/>
      <c r="HLW1" s="82"/>
      <c r="HLX1" s="82"/>
      <c r="HLY1" s="82"/>
      <c r="HLZ1" s="82"/>
      <c r="HMA1" s="82"/>
      <c r="HMB1" s="82"/>
      <c r="HMC1" s="82"/>
      <c r="HMD1" s="82"/>
      <c r="HME1" s="82"/>
      <c r="HMF1" s="82"/>
      <c r="HMG1" s="82"/>
      <c r="HMH1" s="82"/>
      <c r="HMI1" s="82"/>
      <c r="HMJ1" s="82"/>
      <c r="HMK1" s="82"/>
      <c r="HML1" s="82"/>
      <c r="HMM1" s="82"/>
      <c r="HMN1" s="82"/>
      <c r="HMO1" s="82"/>
      <c r="HMP1" s="82"/>
      <c r="HMQ1" s="82"/>
      <c r="HMR1" s="82"/>
      <c r="HMS1" s="82"/>
      <c r="HMT1" s="82"/>
      <c r="HMU1" s="82"/>
      <c r="HMV1" s="82"/>
      <c r="HMW1" s="82"/>
      <c r="HMX1" s="82"/>
      <c r="HMY1" s="82"/>
      <c r="HMZ1" s="82"/>
      <c r="HNA1" s="82"/>
      <c r="HNB1" s="82"/>
      <c r="HNC1" s="82"/>
      <c r="HND1" s="82"/>
      <c r="HNE1" s="82"/>
      <c r="HNF1" s="82"/>
      <c r="HNG1" s="82"/>
      <c r="HNH1" s="82"/>
      <c r="HNI1" s="82"/>
      <c r="HNJ1" s="82"/>
      <c r="HNK1" s="82"/>
      <c r="HNL1" s="82"/>
      <c r="HNM1" s="82"/>
      <c r="HNN1" s="82"/>
      <c r="HNO1" s="82"/>
      <c r="HNP1" s="82"/>
      <c r="HNQ1" s="82"/>
      <c r="HNR1" s="82"/>
      <c r="HNS1" s="82"/>
      <c r="HNT1" s="82"/>
      <c r="HNU1" s="82"/>
      <c r="HNV1" s="82"/>
      <c r="HNW1" s="82"/>
      <c r="HNX1" s="82"/>
      <c r="HNY1" s="82"/>
      <c r="HNZ1" s="82"/>
      <c r="HOA1" s="82"/>
      <c r="HOB1" s="82"/>
      <c r="HOC1" s="82"/>
      <c r="HOD1" s="82"/>
      <c r="HOE1" s="82"/>
      <c r="HOF1" s="82"/>
      <c r="HOG1" s="82"/>
      <c r="HOH1" s="82"/>
      <c r="HOI1" s="82"/>
      <c r="HOJ1" s="82"/>
      <c r="HOK1" s="82"/>
      <c r="HOL1" s="82"/>
      <c r="HOM1" s="82"/>
      <c r="HON1" s="82"/>
      <c r="HOO1" s="82"/>
      <c r="HOP1" s="82"/>
      <c r="HOQ1" s="82"/>
      <c r="HOR1" s="82"/>
      <c r="HOS1" s="82"/>
      <c r="HOT1" s="82"/>
      <c r="HOU1" s="82"/>
      <c r="HOV1" s="82"/>
      <c r="HOW1" s="82"/>
      <c r="HOX1" s="82"/>
      <c r="HOY1" s="82"/>
      <c r="HOZ1" s="82"/>
      <c r="HPA1" s="82"/>
      <c r="HPB1" s="82"/>
      <c r="HPC1" s="82"/>
      <c r="HPD1" s="82"/>
      <c r="HPE1" s="82"/>
      <c r="HPF1" s="82"/>
      <c r="HPG1" s="82"/>
      <c r="HPH1" s="82"/>
      <c r="HPI1" s="82"/>
      <c r="HPJ1" s="82"/>
      <c r="HPK1" s="82"/>
      <c r="HPL1" s="82"/>
      <c r="HPM1" s="82"/>
      <c r="HPN1" s="82"/>
      <c r="HPO1" s="82"/>
      <c r="HPP1" s="82"/>
      <c r="HPQ1" s="82"/>
      <c r="HPR1" s="82"/>
      <c r="HPS1" s="82"/>
      <c r="HPT1" s="82"/>
      <c r="HPU1" s="82"/>
      <c r="HPV1" s="82"/>
      <c r="HPW1" s="82"/>
      <c r="HPX1" s="82"/>
      <c r="HPY1" s="82"/>
      <c r="HPZ1" s="82"/>
      <c r="HQA1" s="82"/>
      <c r="HQB1" s="82"/>
      <c r="HQC1" s="82"/>
      <c r="HQD1" s="82"/>
      <c r="HQE1" s="82"/>
      <c r="HQF1" s="82"/>
      <c r="HQG1" s="82"/>
      <c r="HQH1" s="82"/>
      <c r="HQI1" s="82"/>
      <c r="HQJ1" s="82"/>
      <c r="HQK1" s="82"/>
      <c r="HQL1" s="82"/>
      <c r="HQM1" s="82"/>
      <c r="HQN1" s="82"/>
      <c r="HQO1" s="82"/>
      <c r="HQP1" s="82"/>
      <c r="HQQ1" s="82"/>
      <c r="HQR1" s="82"/>
      <c r="HQS1" s="82"/>
      <c r="HQT1" s="82"/>
      <c r="HQU1" s="82"/>
      <c r="HQV1" s="82"/>
      <c r="HQW1" s="82"/>
      <c r="HQX1" s="82"/>
      <c r="HQY1" s="82"/>
      <c r="HQZ1" s="82"/>
      <c r="HRA1" s="82"/>
      <c r="HRB1" s="82"/>
      <c r="HRC1" s="82"/>
      <c r="HRD1" s="82"/>
      <c r="HRE1" s="82"/>
      <c r="HRF1" s="82"/>
      <c r="HRG1" s="82"/>
      <c r="HRH1" s="82"/>
      <c r="HRI1" s="82"/>
      <c r="HRJ1" s="82"/>
      <c r="HRK1" s="82"/>
      <c r="HRL1" s="82"/>
      <c r="HRM1" s="82"/>
      <c r="HRN1" s="82"/>
      <c r="HRO1" s="82"/>
      <c r="HRP1" s="82"/>
      <c r="HRQ1" s="82"/>
      <c r="HRR1" s="82"/>
      <c r="HRS1" s="82"/>
      <c r="HRT1" s="82"/>
      <c r="HRU1" s="82"/>
      <c r="HRV1" s="82"/>
      <c r="HRW1" s="82"/>
      <c r="HRX1" s="82"/>
      <c r="HRY1" s="82"/>
      <c r="HRZ1" s="82"/>
      <c r="HSA1" s="82"/>
      <c r="HSB1" s="82"/>
      <c r="HSC1" s="82"/>
      <c r="HSD1" s="82"/>
      <c r="HSE1" s="82"/>
      <c r="HSF1" s="82"/>
      <c r="HSG1" s="82"/>
      <c r="HSH1" s="82"/>
      <c r="HSI1" s="82"/>
      <c r="HSJ1" s="82"/>
      <c r="HSK1" s="82"/>
      <c r="HSL1" s="82"/>
      <c r="HSM1" s="82"/>
      <c r="HSN1" s="82"/>
      <c r="HSO1" s="82"/>
      <c r="HSP1" s="82"/>
      <c r="HSQ1" s="82"/>
      <c r="HSR1" s="82"/>
      <c r="HSS1" s="82"/>
      <c r="HST1" s="82"/>
      <c r="HSU1" s="82"/>
      <c r="HSV1" s="82"/>
      <c r="HSW1" s="82"/>
      <c r="HSX1" s="82"/>
      <c r="HSY1" s="82"/>
      <c r="HSZ1" s="82"/>
      <c r="HTA1" s="82"/>
      <c r="HTB1" s="82"/>
      <c r="HTC1" s="82"/>
      <c r="HTD1" s="82"/>
      <c r="HTE1" s="82"/>
      <c r="HTF1" s="82"/>
      <c r="HTG1" s="82"/>
      <c r="HTH1" s="82"/>
      <c r="HTI1" s="82"/>
      <c r="HTJ1" s="82"/>
      <c r="HTK1" s="82"/>
      <c r="HTL1" s="82"/>
      <c r="HTM1" s="82"/>
      <c r="HTN1" s="82"/>
      <c r="HTO1" s="82"/>
      <c r="HTP1" s="82"/>
      <c r="HTQ1" s="82"/>
      <c r="HTR1" s="82"/>
      <c r="HTS1" s="82"/>
      <c r="HTT1" s="82"/>
      <c r="HTU1" s="82"/>
      <c r="HTV1" s="82"/>
      <c r="HTW1" s="82"/>
      <c r="HTX1" s="82"/>
      <c r="HTY1" s="82"/>
      <c r="HTZ1" s="82"/>
      <c r="HUA1" s="82"/>
      <c r="HUB1" s="82"/>
      <c r="HUC1" s="82"/>
      <c r="HUD1" s="82"/>
      <c r="HUE1" s="82"/>
      <c r="HUF1" s="82"/>
      <c r="HUG1" s="82"/>
      <c r="HUH1" s="82"/>
      <c r="HUI1" s="82"/>
      <c r="HUJ1" s="82"/>
      <c r="HUK1" s="82"/>
      <c r="HUL1" s="82"/>
      <c r="HUM1" s="82"/>
      <c r="HUN1" s="82"/>
      <c r="HUO1" s="82"/>
      <c r="HUP1" s="82"/>
      <c r="HUQ1" s="82"/>
      <c r="HUR1" s="82"/>
      <c r="HUS1" s="82"/>
      <c r="HUT1" s="82"/>
      <c r="HUU1" s="82"/>
      <c r="HUV1" s="82"/>
      <c r="HUW1" s="82"/>
      <c r="HUX1" s="82"/>
      <c r="HUY1" s="82"/>
      <c r="HUZ1" s="82"/>
      <c r="HVA1" s="82"/>
      <c r="HVB1" s="82"/>
      <c r="HVC1" s="82"/>
      <c r="HVD1" s="82"/>
      <c r="HVE1" s="82"/>
      <c r="HVF1" s="82"/>
      <c r="HVG1" s="82"/>
      <c r="HVH1" s="82"/>
      <c r="HVI1" s="82"/>
      <c r="HVJ1" s="82"/>
      <c r="HVK1" s="82"/>
      <c r="HVL1" s="82"/>
      <c r="HVM1" s="82"/>
      <c r="HVN1" s="82"/>
      <c r="HVO1" s="82"/>
      <c r="HVP1" s="82"/>
      <c r="HVQ1" s="82"/>
      <c r="HVR1" s="82"/>
      <c r="HVS1" s="82"/>
      <c r="HVT1" s="82"/>
      <c r="HVU1" s="82"/>
      <c r="HVV1" s="82"/>
      <c r="HVW1" s="82"/>
      <c r="HVX1" s="82"/>
      <c r="HVY1" s="82"/>
      <c r="HVZ1" s="82"/>
      <c r="HWA1" s="82"/>
      <c r="HWB1" s="82"/>
      <c r="HWC1" s="82"/>
      <c r="HWD1" s="82"/>
      <c r="HWE1" s="82"/>
      <c r="HWF1" s="82"/>
      <c r="HWG1" s="82"/>
      <c r="HWH1" s="82"/>
      <c r="HWI1" s="82"/>
      <c r="HWJ1" s="82"/>
      <c r="HWK1" s="82"/>
      <c r="HWL1" s="82"/>
      <c r="HWM1" s="82"/>
      <c r="HWN1" s="82"/>
      <c r="HWO1" s="82"/>
      <c r="HWP1" s="82"/>
      <c r="HWQ1" s="82"/>
      <c r="HWR1" s="82"/>
      <c r="HWS1" s="82"/>
      <c r="HWT1" s="82"/>
      <c r="HWU1" s="82"/>
      <c r="HWV1" s="82"/>
      <c r="HWW1" s="82"/>
      <c r="HWX1" s="82"/>
      <c r="HWY1" s="82"/>
      <c r="HWZ1" s="82"/>
      <c r="HXA1" s="82"/>
      <c r="HXB1" s="82"/>
      <c r="HXC1" s="82"/>
      <c r="HXD1" s="82"/>
      <c r="HXE1" s="82"/>
      <c r="HXF1" s="82"/>
      <c r="HXG1" s="82"/>
      <c r="HXH1" s="82"/>
      <c r="HXI1" s="82"/>
      <c r="HXJ1" s="82"/>
      <c r="HXK1" s="82"/>
      <c r="HXL1" s="82"/>
      <c r="HXM1" s="82"/>
      <c r="HXN1" s="82"/>
      <c r="HXO1" s="82"/>
      <c r="HXP1" s="82"/>
      <c r="HXQ1" s="82"/>
      <c r="HXR1" s="82"/>
      <c r="HXS1" s="82"/>
      <c r="HXT1" s="82"/>
      <c r="HXU1" s="82"/>
      <c r="HXV1" s="82"/>
      <c r="HXW1" s="82"/>
      <c r="HXX1" s="82"/>
      <c r="HXY1" s="82"/>
      <c r="HXZ1" s="82"/>
      <c r="HYA1" s="82"/>
      <c r="HYB1" s="82"/>
      <c r="HYC1" s="82"/>
      <c r="HYD1" s="82"/>
      <c r="HYE1" s="82"/>
      <c r="HYF1" s="82"/>
      <c r="HYG1" s="82"/>
      <c r="HYH1" s="82"/>
      <c r="HYI1" s="82"/>
      <c r="HYJ1" s="82"/>
      <c r="HYK1" s="82"/>
      <c r="HYL1" s="82"/>
      <c r="HYM1" s="82"/>
      <c r="HYN1" s="82"/>
      <c r="HYO1" s="82"/>
      <c r="HYP1" s="82"/>
      <c r="HYQ1" s="82"/>
      <c r="HYR1" s="82"/>
      <c r="HYS1" s="82"/>
      <c r="HYT1" s="82"/>
      <c r="HYU1" s="82"/>
      <c r="HYV1" s="82"/>
      <c r="HYW1" s="82"/>
      <c r="HYX1" s="82"/>
      <c r="HYY1" s="82"/>
      <c r="HYZ1" s="82"/>
      <c r="HZA1" s="82"/>
      <c r="HZB1" s="82"/>
      <c r="HZC1" s="82"/>
      <c r="HZD1" s="82"/>
      <c r="HZE1" s="82"/>
      <c r="HZF1" s="82"/>
      <c r="HZG1" s="82"/>
      <c r="HZH1" s="82"/>
      <c r="HZI1" s="82"/>
      <c r="HZJ1" s="82"/>
      <c r="HZK1" s="82"/>
      <c r="HZL1" s="82"/>
      <c r="HZM1" s="82"/>
      <c r="HZN1" s="82"/>
      <c r="HZO1" s="82"/>
      <c r="HZP1" s="82"/>
      <c r="HZQ1" s="82"/>
      <c r="HZR1" s="82"/>
      <c r="HZS1" s="82"/>
      <c r="HZT1" s="82"/>
      <c r="HZU1" s="82"/>
      <c r="HZV1" s="82"/>
      <c r="HZW1" s="82"/>
      <c r="HZX1" s="82"/>
      <c r="HZY1" s="82"/>
      <c r="HZZ1" s="82"/>
      <c r="IAA1" s="82"/>
      <c r="IAB1" s="82"/>
      <c r="IAC1" s="82"/>
      <c r="IAD1" s="82"/>
      <c r="IAE1" s="82"/>
      <c r="IAF1" s="82"/>
      <c r="IAG1" s="82"/>
      <c r="IAH1" s="82"/>
      <c r="IAI1" s="82"/>
      <c r="IAJ1" s="82"/>
      <c r="IAK1" s="82"/>
      <c r="IAL1" s="82"/>
      <c r="IAM1" s="82"/>
      <c r="IAN1" s="82"/>
      <c r="IAO1" s="82"/>
      <c r="IAP1" s="82"/>
      <c r="IAQ1" s="82"/>
      <c r="IAR1" s="82"/>
      <c r="IAS1" s="82"/>
      <c r="IAT1" s="82"/>
      <c r="IAU1" s="82"/>
      <c r="IAV1" s="82"/>
      <c r="IAW1" s="82"/>
      <c r="IAX1" s="82"/>
      <c r="IAY1" s="82"/>
      <c r="IAZ1" s="82"/>
      <c r="IBA1" s="82"/>
      <c r="IBB1" s="82"/>
      <c r="IBC1" s="82"/>
      <c r="IBD1" s="82"/>
      <c r="IBE1" s="82"/>
      <c r="IBF1" s="82"/>
      <c r="IBG1" s="82"/>
      <c r="IBH1" s="82"/>
      <c r="IBI1" s="82"/>
      <c r="IBJ1" s="82"/>
      <c r="IBK1" s="82"/>
      <c r="IBL1" s="82"/>
      <c r="IBM1" s="82"/>
      <c r="IBN1" s="82"/>
      <c r="IBO1" s="82"/>
      <c r="IBP1" s="82"/>
      <c r="IBQ1" s="82"/>
      <c r="IBR1" s="82"/>
      <c r="IBS1" s="82"/>
      <c r="IBT1" s="82"/>
      <c r="IBU1" s="82"/>
      <c r="IBV1" s="82"/>
      <c r="IBW1" s="82"/>
      <c r="IBX1" s="82"/>
      <c r="IBY1" s="82"/>
      <c r="IBZ1" s="82"/>
      <c r="ICA1" s="82"/>
      <c r="ICB1" s="82"/>
      <c r="ICC1" s="82"/>
      <c r="ICD1" s="82"/>
      <c r="ICE1" s="82"/>
      <c r="ICF1" s="82"/>
      <c r="ICG1" s="82"/>
      <c r="ICH1" s="82"/>
      <c r="ICI1" s="82"/>
      <c r="ICJ1" s="82"/>
      <c r="ICK1" s="82"/>
      <c r="ICL1" s="82"/>
      <c r="ICM1" s="82"/>
      <c r="ICN1" s="82"/>
      <c r="ICO1" s="82"/>
      <c r="ICP1" s="82"/>
      <c r="ICQ1" s="82"/>
      <c r="ICR1" s="82"/>
      <c r="ICS1" s="82"/>
      <c r="ICT1" s="82"/>
      <c r="ICU1" s="82"/>
      <c r="ICV1" s="82"/>
      <c r="ICW1" s="82"/>
      <c r="ICX1" s="82"/>
      <c r="ICY1" s="82"/>
      <c r="ICZ1" s="82"/>
      <c r="IDA1" s="82"/>
      <c r="IDB1" s="82"/>
      <c r="IDC1" s="82"/>
      <c r="IDD1" s="82"/>
      <c r="IDE1" s="82"/>
      <c r="IDF1" s="82"/>
      <c r="IDG1" s="82"/>
      <c r="IDH1" s="82"/>
      <c r="IDI1" s="82"/>
      <c r="IDJ1" s="82"/>
      <c r="IDK1" s="82"/>
      <c r="IDL1" s="82"/>
      <c r="IDM1" s="82"/>
      <c r="IDN1" s="82"/>
      <c r="IDO1" s="82"/>
      <c r="IDP1" s="82"/>
      <c r="IDQ1" s="82"/>
      <c r="IDR1" s="82"/>
      <c r="IDS1" s="82"/>
      <c r="IDT1" s="82"/>
      <c r="IDU1" s="82"/>
      <c r="IDV1" s="82"/>
      <c r="IDW1" s="82"/>
      <c r="IDX1" s="82"/>
      <c r="IDY1" s="82"/>
      <c r="IDZ1" s="82"/>
      <c r="IEA1" s="82"/>
      <c r="IEB1" s="82"/>
      <c r="IEC1" s="82"/>
      <c r="IED1" s="82"/>
      <c r="IEE1" s="82"/>
      <c r="IEF1" s="82"/>
      <c r="IEG1" s="82"/>
      <c r="IEH1" s="82"/>
      <c r="IEI1" s="82"/>
      <c r="IEJ1" s="82"/>
      <c r="IEK1" s="82"/>
      <c r="IEL1" s="82"/>
      <c r="IEM1" s="82"/>
      <c r="IEN1" s="82"/>
      <c r="IEO1" s="82"/>
      <c r="IEP1" s="82"/>
      <c r="IEQ1" s="82"/>
      <c r="IER1" s="82"/>
      <c r="IES1" s="82"/>
      <c r="IET1" s="82"/>
      <c r="IEU1" s="82"/>
      <c r="IEV1" s="82"/>
      <c r="IEW1" s="82"/>
      <c r="IEX1" s="82"/>
      <c r="IEY1" s="82"/>
      <c r="IEZ1" s="82"/>
      <c r="IFA1" s="82"/>
      <c r="IFB1" s="82"/>
      <c r="IFC1" s="82"/>
      <c r="IFD1" s="82"/>
      <c r="IFE1" s="82"/>
      <c r="IFF1" s="82"/>
      <c r="IFG1" s="82"/>
      <c r="IFH1" s="82"/>
      <c r="IFI1" s="82"/>
      <c r="IFJ1" s="82"/>
      <c r="IFK1" s="82"/>
      <c r="IFL1" s="82"/>
      <c r="IFM1" s="82"/>
      <c r="IFN1" s="82"/>
      <c r="IFO1" s="82"/>
      <c r="IFP1" s="82"/>
      <c r="IFQ1" s="82"/>
      <c r="IFR1" s="82"/>
      <c r="IFS1" s="82"/>
      <c r="IFT1" s="82"/>
      <c r="IFU1" s="82"/>
      <c r="IFV1" s="82"/>
      <c r="IFW1" s="82"/>
      <c r="IFX1" s="82"/>
      <c r="IFY1" s="82"/>
      <c r="IFZ1" s="82"/>
      <c r="IGA1" s="82"/>
      <c r="IGB1" s="82"/>
      <c r="IGC1" s="82"/>
      <c r="IGD1" s="82"/>
      <c r="IGE1" s="82"/>
      <c r="IGF1" s="82"/>
      <c r="IGG1" s="82"/>
      <c r="IGH1" s="82"/>
      <c r="IGI1" s="82"/>
      <c r="IGJ1" s="82"/>
      <c r="IGK1" s="82"/>
      <c r="IGL1" s="82"/>
      <c r="IGM1" s="82"/>
      <c r="IGN1" s="82"/>
      <c r="IGO1" s="82"/>
      <c r="IGP1" s="82"/>
      <c r="IGQ1" s="82"/>
      <c r="IGR1" s="82"/>
      <c r="IGS1" s="82"/>
      <c r="IGT1" s="82"/>
      <c r="IGU1" s="82"/>
      <c r="IGV1" s="82"/>
      <c r="IGW1" s="82"/>
      <c r="IGX1" s="82"/>
      <c r="IGY1" s="82"/>
      <c r="IGZ1" s="82"/>
      <c r="IHA1" s="82"/>
      <c r="IHB1" s="82"/>
      <c r="IHC1" s="82"/>
      <c r="IHD1" s="82"/>
      <c r="IHE1" s="82"/>
      <c r="IHF1" s="82"/>
      <c r="IHG1" s="82"/>
      <c r="IHH1" s="82"/>
      <c r="IHI1" s="82"/>
      <c r="IHJ1" s="82"/>
      <c r="IHK1" s="82"/>
      <c r="IHL1" s="82"/>
      <c r="IHM1" s="82"/>
      <c r="IHN1" s="82"/>
      <c r="IHO1" s="82"/>
      <c r="IHP1" s="82"/>
      <c r="IHQ1" s="82"/>
      <c r="IHR1" s="82"/>
      <c r="IHS1" s="82"/>
      <c r="IHT1" s="82"/>
      <c r="IHU1" s="82"/>
      <c r="IHV1" s="82"/>
      <c r="IHW1" s="82"/>
      <c r="IHX1" s="82"/>
      <c r="IHY1" s="82"/>
      <c r="IHZ1" s="82"/>
      <c r="IIA1" s="82"/>
      <c r="IIB1" s="82"/>
      <c r="IIC1" s="82"/>
      <c r="IID1" s="82"/>
      <c r="IIE1" s="82"/>
      <c r="IIF1" s="82"/>
      <c r="IIG1" s="82"/>
      <c r="IIH1" s="82"/>
      <c r="III1" s="82"/>
      <c r="IIJ1" s="82"/>
      <c r="IIK1" s="82"/>
      <c r="IIL1" s="82"/>
      <c r="IIM1" s="82"/>
      <c r="IIN1" s="82"/>
      <c r="IIO1" s="82"/>
      <c r="IIP1" s="82"/>
      <c r="IIQ1" s="82"/>
      <c r="IIR1" s="82"/>
      <c r="IIS1" s="82"/>
      <c r="IIT1" s="82"/>
      <c r="IIU1" s="82"/>
      <c r="IIV1" s="82"/>
      <c r="IIW1" s="82"/>
      <c r="IIX1" s="82"/>
      <c r="IIY1" s="82"/>
      <c r="IIZ1" s="82"/>
      <c r="IJA1" s="82"/>
      <c r="IJB1" s="82"/>
      <c r="IJC1" s="82"/>
      <c r="IJD1" s="82"/>
      <c r="IJE1" s="82"/>
      <c r="IJF1" s="82"/>
      <c r="IJG1" s="82"/>
      <c r="IJH1" s="82"/>
      <c r="IJI1" s="82"/>
      <c r="IJJ1" s="82"/>
      <c r="IJK1" s="82"/>
      <c r="IJL1" s="82"/>
      <c r="IJM1" s="82"/>
      <c r="IJN1" s="82"/>
      <c r="IJO1" s="82"/>
      <c r="IJP1" s="82"/>
      <c r="IJQ1" s="82"/>
      <c r="IJR1" s="82"/>
      <c r="IJS1" s="82"/>
      <c r="IJT1" s="82"/>
      <c r="IJU1" s="82"/>
      <c r="IJV1" s="82"/>
      <c r="IJW1" s="82"/>
      <c r="IJX1" s="82"/>
      <c r="IJY1" s="82"/>
      <c r="IJZ1" s="82"/>
      <c r="IKA1" s="82"/>
      <c r="IKB1" s="82"/>
      <c r="IKC1" s="82"/>
      <c r="IKD1" s="82"/>
      <c r="IKE1" s="82"/>
      <c r="IKF1" s="82"/>
      <c r="IKG1" s="82"/>
      <c r="IKH1" s="82"/>
      <c r="IKI1" s="82"/>
      <c r="IKJ1" s="82"/>
      <c r="IKK1" s="82"/>
      <c r="IKL1" s="82"/>
      <c r="IKM1" s="82"/>
      <c r="IKN1" s="82"/>
      <c r="IKO1" s="82"/>
      <c r="IKP1" s="82"/>
      <c r="IKQ1" s="82"/>
      <c r="IKR1" s="82"/>
      <c r="IKS1" s="82"/>
      <c r="IKT1" s="82"/>
      <c r="IKU1" s="82"/>
      <c r="IKV1" s="82"/>
      <c r="IKW1" s="82"/>
      <c r="IKX1" s="82"/>
      <c r="IKY1" s="82"/>
      <c r="IKZ1" s="82"/>
      <c r="ILA1" s="82"/>
      <c r="ILB1" s="82"/>
      <c r="ILC1" s="82"/>
      <c r="ILD1" s="82"/>
      <c r="ILE1" s="82"/>
      <c r="ILF1" s="82"/>
      <c r="ILG1" s="82"/>
      <c r="ILH1" s="82"/>
      <c r="ILI1" s="82"/>
      <c r="ILJ1" s="82"/>
      <c r="ILK1" s="82"/>
      <c r="ILL1" s="82"/>
      <c r="ILM1" s="82"/>
      <c r="ILN1" s="82"/>
      <c r="ILO1" s="82"/>
      <c r="ILP1" s="82"/>
      <c r="ILQ1" s="82"/>
      <c r="ILR1" s="82"/>
      <c r="ILS1" s="82"/>
      <c r="ILT1" s="82"/>
      <c r="ILU1" s="82"/>
      <c r="ILV1" s="82"/>
      <c r="ILW1" s="82"/>
      <c r="ILX1" s="82"/>
      <c r="ILY1" s="82"/>
      <c r="ILZ1" s="82"/>
      <c r="IMA1" s="82"/>
      <c r="IMB1" s="82"/>
      <c r="IMC1" s="82"/>
      <c r="IMD1" s="82"/>
      <c r="IME1" s="82"/>
      <c r="IMF1" s="82"/>
      <c r="IMG1" s="82"/>
      <c r="IMH1" s="82"/>
      <c r="IMI1" s="82"/>
      <c r="IMJ1" s="82"/>
      <c r="IMK1" s="82"/>
      <c r="IML1" s="82"/>
      <c r="IMM1" s="82"/>
      <c r="IMN1" s="82"/>
      <c r="IMO1" s="82"/>
      <c r="IMP1" s="82"/>
      <c r="IMQ1" s="82"/>
      <c r="IMR1" s="82"/>
      <c r="IMS1" s="82"/>
      <c r="IMT1" s="82"/>
      <c r="IMU1" s="82"/>
      <c r="IMV1" s="82"/>
      <c r="IMW1" s="82"/>
      <c r="IMX1" s="82"/>
      <c r="IMY1" s="82"/>
      <c r="IMZ1" s="82"/>
      <c r="INA1" s="82"/>
      <c r="INB1" s="82"/>
      <c r="INC1" s="82"/>
      <c r="IND1" s="82"/>
      <c r="INE1" s="82"/>
      <c r="INF1" s="82"/>
      <c r="ING1" s="82"/>
      <c r="INH1" s="82"/>
      <c r="INI1" s="82"/>
      <c r="INJ1" s="82"/>
      <c r="INK1" s="82"/>
      <c r="INL1" s="82"/>
      <c r="INM1" s="82"/>
      <c r="INN1" s="82"/>
      <c r="INO1" s="82"/>
      <c r="INP1" s="82"/>
      <c r="INQ1" s="82"/>
      <c r="INR1" s="82"/>
      <c r="INS1" s="82"/>
      <c r="INT1" s="82"/>
      <c r="INU1" s="82"/>
      <c r="INV1" s="82"/>
      <c r="INW1" s="82"/>
      <c r="INX1" s="82"/>
      <c r="INY1" s="82"/>
      <c r="INZ1" s="82"/>
      <c r="IOA1" s="82"/>
      <c r="IOB1" s="82"/>
      <c r="IOC1" s="82"/>
      <c r="IOD1" s="82"/>
      <c r="IOE1" s="82"/>
      <c r="IOF1" s="82"/>
      <c r="IOG1" s="82"/>
      <c r="IOH1" s="82"/>
      <c r="IOI1" s="82"/>
      <c r="IOJ1" s="82"/>
      <c r="IOK1" s="82"/>
      <c r="IOL1" s="82"/>
      <c r="IOM1" s="82"/>
      <c r="ION1" s="82"/>
      <c r="IOO1" s="82"/>
      <c r="IOP1" s="82"/>
      <c r="IOQ1" s="82"/>
      <c r="IOR1" s="82"/>
      <c r="IOS1" s="82"/>
      <c r="IOT1" s="82"/>
      <c r="IOU1" s="82"/>
      <c r="IOV1" s="82"/>
      <c r="IOW1" s="82"/>
      <c r="IOX1" s="82"/>
      <c r="IOY1" s="82"/>
      <c r="IOZ1" s="82"/>
      <c r="IPA1" s="82"/>
      <c r="IPB1" s="82"/>
      <c r="IPC1" s="82"/>
      <c r="IPD1" s="82"/>
      <c r="IPE1" s="82"/>
      <c r="IPF1" s="82"/>
      <c r="IPG1" s="82"/>
      <c r="IPH1" s="82"/>
      <c r="IPI1" s="82"/>
      <c r="IPJ1" s="82"/>
      <c r="IPK1" s="82"/>
      <c r="IPL1" s="82"/>
      <c r="IPM1" s="82"/>
      <c r="IPN1" s="82"/>
      <c r="IPO1" s="82"/>
      <c r="IPP1" s="82"/>
      <c r="IPQ1" s="82"/>
      <c r="IPR1" s="82"/>
      <c r="IPS1" s="82"/>
      <c r="IPT1" s="82"/>
      <c r="IPU1" s="82"/>
      <c r="IPV1" s="82"/>
      <c r="IPW1" s="82"/>
      <c r="IPX1" s="82"/>
      <c r="IPY1" s="82"/>
      <c r="IPZ1" s="82"/>
      <c r="IQA1" s="82"/>
      <c r="IQB1" s="82"/>
      <c r="IQC1" s="82"/>
      <c r="IQD1" s="82"/>
      <c r="IQE1" s="82"/>
      <c r="IQF1" s="82"/>
      <c r="IQG1" s="82"/>
      <c r="IQH1" s="82"/>
      <c r="IQI1" s="82"/>
      <c r="IQJ1" s="82"/>
      <c r="IQK1" s="82"/>
      <c r="IQL1" s="82"/>
      <c r="IQM1" s="82"/>
      <c r="IQN1" s="82"/>
      <c r="IQO1" s="82"/>
      <c r="IQP1" s="82"/>
      <c r="IQQ1" s="82"/>
      <c r="IQR1" s="82"/>
      <c r="IQS1" s="82"/>
      <c r="IQT1" s="82"/>
      <c r="IQU1" s="82"/>
      <c r="IQV1" s="82"/>
      <c r="IQW1" s="82"/>
      <c r="IQX1" s="82"/>
      <c r="IQY1" s="82"/>
      <c r="IQZ1" s="82"/>
      <c r="IRA1" s="82"/>
      <c r="IRB1" s="82"/>
      <c r="IRC1" s="82"/>
      <c r="IRD1" s="82"/>
      <c r="IRE1" s="82"/>
      <c r="IRF1" s="82"/>
      <c r="IRG1" s="82"/>
      <c r="IRH1" s="82"/>
      <c r="IRI1" s="82"/>
      <c r="IRJ1" s="82"/>
      <c r="IRK1" s="82"/>
      <c r="IRL1" s="82"/>
      <c r="IRM1" s="82"/>
      <c r="IRN1" s="82"/>
      <c r="IRO1" s="82"/>
      <c r="IRP1" s="82"/>
      <c r="IRQ1" s="82"/>
      <c r="IRR1" s="82"/>
      <c r="IRS1" s="82"/>
      <c r="IRT1" s="82"/>
      <c r="IRU1" s="82"/>
      <c r="IRV1" s="82"/>
      <c r="IRW1" s="82"/>
      <c r="IRX1" s="82"/>
      <c r="IRY1" s="82"/>
      <c r="IRZ1" s="82"/>
      <c r="ISA1" s="82"/>
      <c r="ISB1" s="82"/>
      <c r="ISC1" s="82"/>
      <c r="ISD1" s="82"/>
      <c r="ISE1" s="82"/>
      <c r="ISF1" s="82"/>
      <c r="ISG1" s="82"/>
      <c r="ISH1" s="82"/>
      <c r="ISI1" s="82"/>
      <c r="ISJ1" s="82"/>
      <c r="ISK1" s="82"/>
      <c r="ISL1" s="82"/>
      <c r="ISM1" s="82"/>
      <c r="ISN1" s="82"/>
      <c r="ISO1" s="82"/>
      <c r="ISP1" s="82"/>
      <c r="ISQ1" s="82"/>
      <c r="ISR1" s="82"/>
      <c r="ISS1" s="82"/>
      <c r="IST1" s="82"/>
      <c r="ISU1" s="82"/>
      <c r="ISV1" s="82"/>
      <c r="ISW1" s="82"/>
      <c r="ISX1" s="82"/>
      <c r="ISY1" s="82"/>
      <c r="ISZ1" s="82"/>
      <c r="ITA1" s="82"/>
      <c r="ITB1" s="82"/>
      <c r="ITC1" s="82"/>
      <c r="ITD1" s="82"/>
      <c r="ITE1" s="82"/>
      <c r="ITF1" s="82"/>
      <c r="ITG1" s="82"/>
      <c r="ITH1" s="82"/>
      <c r="ITI1" s="82"/>
      <c r="ITJ1" s="82"/>
      <c r="ITK1" s="82"/>
      <c r="ITL1" s="82"/>
      <c r="ITM1" s="82"/>
      <c r="ITN1" s="82"/>
      <c r="ITO1" s="82"/>
      <c r="ITP1" s="82"/>
      <c r="ITQ1" s="82"/>
      <c r="ITR1" s="82"/>
      <c r="ITS1" s="82"/>
      <c r="ITT1" s="82"/>
      <c r="ITU1" s="82"/>
      <c r="ITV1" s="82"/>
      <c r="ITW1" s="82"/>
      <c r="ITX1" s="82"/>
      <c r="ITY1" s="82"/>
      <c r="ITZ1" s="82"/>
      <c r="IUA1" s="82"/>
      <c r="IUB1" s="82"/>
      <c r="IUC1" s="82"/>
      <c r="IUD1" s="82"/>
      <c r="IUE1" s="82"/>
      <c r="IUF1" s="82"/>
      <c r="IUG1" s="82"/>
      <c r="IUH1" s="82"/>
      <c r="IUI1" s="82"/>
      <c r="IUJ1" s="82"/>
      <c r="IUK1" s="82"/>
      <c r="IUL1" s="82"/>
      <c r="IUM1" s="82"/>
      <c r="IUN1" s="82"/>
      <c r="IUO1" s="82"/>
      <c r="IUP1" s="82"/>
      <c r="IUQ1" s="82"/>
      <c r="IUR1" s="82"/>
      <c r="IUS1" s="82"/>
      <c r="IUT1" s="82"/>
      <c r="IUU1" s="82"/>
      <c r="IUV1" s="82"/>
      <c r="IUW1" s="82"/>
      <c r="IUX1" s="82"/>
      <c r="IUY1" s="82"/>
      <c r="IUZ1" s="82"/>
      <c r="IVA1" s="82"/>
      <c r="IVB1" s="82"/>
      <c r="IVC1" s="82"/>
      <c r="IVD1" s="82"/>
      <c r="IVE1" s="82"/>
      <c r="IVF1" s="82"/>
      <c r="IVG1" s="82"/>
      <c r="IVH1" s="82"/>
      <c r="IVI1" s="82"/>
      <c r="IVJ1" s="82"/>
      <c r="IVK1" s="82"/>
      <c r="IVL1" s="82"/>
      <c r="IVM1" s="82"/>
      <c r="IVN1" s="82"/>
      <c r="IVO1" s="82"/>
      <c r="IVP1" s="82"/>
      <c r="IVQ1" s="82"/>
      <c r="IVR1" s="82"/>
      <c r="IVS1" s="82"/>
      <c r="IVT1" s="82"/>
      <c r="IVU1" s="82"/>
      <c r="IVV1" s="82"/>
      <c r="IVW1" s="82"/>
      <c r="IVX1" s="82"/>
      <c r="IVY1" s="82"/>
      <c r="IVZ1" s="82"/>
      <c r="IWA1" s="82"/>
      <c r="IWB1" s="82"/>
      <c r="IWC1" s="82"/>
      <c r="IWD1" s="82"/>
      <c r="IWE1" s="82"/>
      <c r="IWF1" s="82"/>
      <c r="IWG1" s="82"/>
      <c r="IWH1" s="82"/>
      <c r="IWI1" s="82"/>
      <c r="IWJ1" s="82"/>
      <c r="IWK1" s="82"/>
      <c r="IWL1" s="82"/>
      <c r="IWM1" s="82"/>
      <c r="IWN1" s="82"/>
      <c r="IWO1" s="82"/>
      <c r="IWP1" s="82"/>
      <c r="IWQ1" s="82"/>
      <c r="IWR1" s="82"/>
      <c r="IWS1" s="82"/>
      <c r="IWT1" s="82"/>
      <c r="IWU1" s="82"/>
      <c r="IWV1" s="82"/>
      <c r="IWW1" s="82"/>
      <c r="IWX1" s="82"/>
      <c r="IWY1" s="82"/>
      <c r="IWZ1" s="82"/>
      <c r="IXA1" s="82"/>
      <c r="IXB1" s="82"/>
      <c r="IXC1" s="82"/>
      <c r="IXD1" s="82"/>
      <c r="IXE1" s="82"/>
      <c r="IXF1" s="82"/>
      <c r="IXG1" s="82"/>
      <c r="IXH1" s="82"/>
      <c r="IXI1" s="82"/>
      <c r="IXJ1" s="82"/>
      <c r="IXK1" s="82"/>
      <c r="IXL1" s="82"/>
      <c r="IXM1" s="82"/>
      <c r="IXN1" s="82"/>
      <c r="IXO1" s="82"/>
      <c r="IXP1" s="82"/>
      <c r="IXQ1" s="82"/>
      <c r="IXR1" s="82"/>
      <c r="IXS1" s="82"/>
      <c r="IXT1" s="82"/>
      <c r="IXU1" s="82"/>
      <c r="IXV1" s="82"/>
      <c r="IXW1" s="82"/>
      <c r="IXX1" s="82"/>
      <c r="IXY1" s="82"/>
      <c r="IXZ1" s="82"/>
      <c r="IYA1" s="82"/>
      <c r="IYB1" s="82"/>
      <c r="IYC1" s="82"/>
      <c r="IYD1" s="82"/>
      <c r="IYE1" s="82"/>
      <c r="IYF1" s="82"/>
      <c r="IYG1" s="82"/>
      <c r="IYH1" s="82"/>
      <c r="IYI1" s="82"/>
      <c r="IYJ1" s="82"/>
      <c r="IYK1" s="82"/>
      <c r="IYL1" s="82"/>
      <c r="IYM1" s="82"/>
      <c r="IYN1" s="82"/>
      <c r="IYO1" s="82"/>
      <c r="IYP1" s="82"/>
      <c r="IYQ1" s="82"/>
      <c r="IYR1" s="82"/>
      <c r="IYS1" s="82"/>
      <c r="IYT1" s="82"/>
      <c r="IYU1" s="82"/>
      <c r="IYV1" s="82"/>
      <c r="IYW1" s="82"/>
      <c r="IYX1" s="82"/>
      <c r="IYY1" s="82"/>
      <c r="IYZ1" s="82"/>
      <c r="IZA1" s="82"/>
      <c r="IZB1" s="82"/>
      <c r="IZC1" s="82"/>
      <c r="IZD1" s="82"/>
      <c r="IZE1" s="82"/>
      <c r="IZF1" s="82"/>
      <c r="IZG1" s="82"/>
      <c r="IZH1" s="82"/>
      <c r="IZI1" s="82"/>
      <c r="IZJ1" s="82"/>
      <c r="IZK1" s="82"/>
      <c r="IZL1" s="82"/>
      <c r="IZM1" s="82"/>
      <c r="IZN1" s="82"/>
      <c r="IZO1" s="82"/>
      <c r="IZP1" s="82"/>
      <c r="IZQ1" s="82"/>
      <c r="IZR1" s="82"/>
      <c r="IZS1" s="82"/>
      <c r="IZT1" s="82"/>
      <c r="IZU1" s="82"/>
      <c r="IZV1" s="82"/>
      <c r="IZW1" s="82"/>
      <c r="IZX1" s="82"/>
      <c r="IZY1" s="82"/>
      <c r="IZZ1" s="82"/>
      <c r="JAA1" s="82"/>
      <c r="JAB1" s="82"/>
      <c r="JAC1" s="82"/>
      <c r="JAD1" s="82"/>
      <c r="JAE1" s="82"/>
      <c r="JAF1" s="82"/>
      <c r="JAG1" s="82"/>
      <c r="JAH1" s="82"/>
      <c r="JAI1" s="82"/>
      <c r="JAJ1" s="82"/>
      <c r="JAK1" s="82"/>
      <c r="JAL1" s="82"/>
      <c r="JAM1" s="82"/>
      <c r="JAN1" s="82"/>
      <c r="JAO1" s="82"/>
      <c r="JAP1" s="82"/>
      <c r="JAQ1" s="82"/>
      <c r="JAR1" s="82"/>
      <c r="JAS1" s="82"/>
      <c r="JAT1" s="82"/>
      <c r="JAU1" s="82"/>
      <c r="JAV1" s="82"/>
      <c r="JAW1" s="82"/>
      <c r="JAX1" s="82"/>
      <c r="JAY1" s="82"/>
      <c r="JAZ1" s="82"/>
      <c r="JBA1" s="82"/>
      <c r="JBB1" s="82"/>
      <c r="JBC1" s="82"/>
      <c r="JBD1" s="82"/>
      <c r="JBE1" s="82"/>
      <c r="JBF1" s="82"/>
      <c r="JBG1" s="82"/>
      <c r="JBH1" s="82"/>
      <c r="JBI1" s="82"/>
      <c r="JBJ1" s="82"/>
      <c r="JBK1" s="82"/>
      <c r="JBL1" s="82"/>
      <c r="JBM1" s="82"/>
      <c r="JBN1" s="82"/>
      <c r="JBO1" s="82"/>
      <c r="JBP1" s="82"/>
      <c r="JBQ1" s="82"/>
      <c r="JBR1" s="82"/>
      <c r="JBS1" s="82"/>
      <c r="JBT1" s="82"/>
      <c r="JBU1" s="82"/>
      <c r="JBV1" s="82"/>
      <c r="JBW1" s="82"/>
      <c r="JBX1" s="82"/>
      <c r="JBY1" s="82"/>
      <c r="JBZ1" s="82"/>
      <c r="JCA1" s="82"/>
      <c r="JCB1" s="82"/>
      <c r="JCC1" s="82"/>
      <c r="JCD1" s="82"/>
      <c r="JCE1" s="82"/>
      <c r="JCF1" s="82"/>
      <c r="JCG1" s="82"/>
      <c r="JCH1" s="82"/>
      <c r="JCI1" s="82"/>
      <c r="JCJ1" s="82"/>
      <c r="JCK1" s="82"/>
      <c r="JCL1" s="82"/>
      <c r="JCM1" s="82"/>
      <c r="JCN1" s="82"/>
      <c r="JCO1" s="82"/>
      <c r="JCP1" s="82"/>
      <c r="JCQ1" s="82"/>
      <c r="JCR1" s="82"/>
      <c r="JCS1" s="82"/>
      <c r="JCT1" s="82"/>
      <c r="JCU1" s="82"/>
      <c r="JCV1" s="82"/>
      <c r="JCW1" s="82"/>
      <c r="JCX1" s="82"/>
      <c r="JCY1" s="82"/>
      <c r="JCZ1" s="82"/>
      <c r="JDA1" s="82"/>
      <c r="JDB1" s="82"/>
      <c r="JDC1" s="82"/>
      <c r="JDD1" s="82"/>
      <c r="JDE1" s="82"/>
      <c r="JDF1" s="82"/>
      <c r="JDG1" s="82"/>
      <c r="JDH1" s="82"/>
      <c r="JDI1" s="82"/>
      <c r="JDJ1" s="82"/>
      <c r="JDK1" s="82"/>
      <c r="JDL1" s="82"/>
      <c r="JDM1" s="82"/>
      <c r="JDN1" s="82"/>
      <c r="JDO1" s="82"/>
      <c r="JDP1" s="82"/>
      <c r="JDQ1" s="82"/>
      <c r="JDR1" s="82"/>
      <c r="JDS1" s="82"/>
      <c r="JDT1" s="82"/>
      <c r="JDU1" s="82"/>
      <c r="JDV1" s="82"/>
      <c r="JDW1" s="82"/>
      <c r="JDX1" s="82"/>
      <c r="JDY1" s="82"/>
      <c r="JDZ1" s="82"/>
      <c r="JEA1" s="82"/>
      <c r="JEB1" s="82"/>
      <c r="JEC1" s="82"/>
      <c r="JED1" s="82"/>
      <c r="JEE1" s="82"/>
      <c r="JEF1" s="82"/>
      <c r="JEG1" s="82"/>
      <c r="JEH1" s="82"/>
      <c r="JEI1" s="82"/>
      <c r="JEJ1" s="82"/>
      <c r="JEK1" s="82"/>
      <c r="JEL1" s="82"/>
      <c r="JEM1" s="82"/>
      <c r="JEN1" s="82"/>
      <c r="JEO1" s="82"/>
      <c r="JEP1" s="82"/>
      <c r="JEQ1" s="82"/>
      <c r="JER1" s="82"/>
      <c r="JES1" s="82"/>
      <c r="JET1" s="82"/>
      <c r="JEU1" s="82"/>
      <c r="JEV1" s="82"/>
      <c r="JEW1" s="82"/>
      <c r="JEX1" s="82"/>
      <c r="JEY1" s="82"/>
      <c r="JEZ1" s="82"/>
      <c r="JFA1" s="82"/>
      <c r="JFB1" s="82"/>
      <c r="JFC1" s="82"/>
      <c r="JFD1" s="82"/>
      <c r="JFE1" s="82"/>
      <c r="JFF1" s="82"/>
      <c r="JFG1" s="82"/>
      <c r="JFH1" s="82"/>
      <c r="JFI1" s="82"/>
      <c r="JFJ1" s="82"/>
      <c r="JFK1" s="82"/>
      <c r="JFL1" s="82"/>
      <c r="JFM1" s="82"/>
      <c r="JFN1" s="82"/>
      <c r="JFO1" s="82"/>
      <c r="JFP1" s="82"/>
      <c r="JFQ1" s="82"/>
      <c r="JFR1" s="82"/>
      <c r="JFS1" s="82"/>
      <c r="JFT1" s="82"/>
      <c r="JFU1" s="82"/>
      <c r="JFV1" s="82"/>
      <c r="JFW1" s="82"/>
      <c r="JFX1" s="82"/>
      <c r="JFY1" s="82"/>
      <c r="JFZ1" s="82"/>
      <c r="JGA1" s="82"/>
      <c r="JGB1" s="82"/>
      <c r="JGC1" s="82"/>
      <c r="JGD1" s="82"/>
      <c r="JGE1" s="82"/>
      <c r="JGF1" s="82"/>
      <c r="JGG1" s="82"/>
      <c r="JGH1" s="82"/>
      <c r="JGI1" s="82"/>
      <c r="JGJ1" s="82"/>
      <c r="JGK1" s="82"/>
      <c r="JGL1" s="82"/>
      <c r="JGM1" s="82"/>
      <c r="JGN1" s="82"/>
      <c r="JGO1" s="82"/>
      <c r="JGP1" s="82"/>
      <c r="JGQ1" s="82"/>
      <c r="JGR1" s="82"/>
      <c r="JGS1" s="82"/>
      <c r="JGT1" s="82"/>
      <c r="JGU1" s="82"/>
      <c r="JGV1" s="82"/>
      <c r="JGW1" s="82"/>
      <c r="JGX1" s="82"/>
      <c r="JGY1" s="82"/>
      <c r="JGZ1" s="82"/>
      <c r="JHA1" s="82"/>
      <c r="JHB1" s="82"/>
      <c r="JHC1" s="82"/>
      <c r="JHD1" s="82"/>
      <c r="JHE1" s="82"/>
      <c r="JHF1" s="82"/>
      <c r="JHG1" s="82"/>
      <c r="JHH1" s="82"/>
      <c r="JHI1" s="82"/>
      <c r="JHJ1" s="82"/>
      <c r="JHK1" s="82"/>
      <c r="JHL1" s="82"/>
      <c r="JHM1" s="82"/>
      <c r="JHN1" s="82"/>
      <c r="JHO1" s="82"/>
      <c r="JHP1" s="82"/>
      <c r="JHQ1" s="82"/>
      <c r="JHR1" s="82"/>
      <c r="JHS1" s="82"/>
      <c r="JHT1" s="82"/>
      <c r="JHU1" s="82"/>
      <c r="JHV1" s="82"/>
      <c r="JHW1" s="82"/>
      <c r="JHX1" s="82"/>
      <c r="JHY1" s="82"/>
      <c r="JHZ1" s="82"/>
      <c r="JIA1" s="82"/>
      <c r="JIB1" s="82"/>
      <c r="JIC1" s="82"/>
      <c r="JID1" s="82"/>
      <c r="JIE1" s="82"/>
      <c r="JIF1" s="82"/>
      <c r="JIG1" s="82"/>
      <c r="JIH1" s="82"/>
      <c r="JII1" s="82"/>
      <c r="JIJ1" s="82"/>
      <c r="JIK1" s="82"/>
      <c r="JIL1" s="82"/>
      <c r="JIM1" s="82"/>
      <c r="JIN1" s="82"/>
      <c r="JIO1" s="82"/>
      <c r="JIP1" s="82"/>
      <c r="JIQ1" s="82"/>
      <c r="JIR1" s="82"/>
      <c r="JIS1" s="82"/>
      <c r="JIT1" s="82"/>
      <c r="JIU1" s="82"/>
      <c r="JIV1" s="82"/>
      <c r="JIW1" s="82"/>
      <c r="JIX1" s="82"/>
      <c r="JIY1" s="82"/>
      <c r="JIZ1" s="82"/>
      <c r="JJA1" s="82"/>
      <c r="JJB1" s="82"/>
      <c r="JJC1" s="82"/>
      <c r="JJD1" s="82"/>
      <c r="JJE1" s="82"/>
      <c r="JJF1" s="82"/>
      <c r="JJG1" s="82"/>
      <c r="JJH1" s="82"/>
      <c r="JJI1" s="82"/>
      <c r="JJJ1" s="82"/>
      <c r="JJK1" s="82"/>
      <c r="JJL1" s="82"/>
      <c r="JJM1" s="82"/>
      <c r="JJN1" s="82"/>
      <c r="JJO1" s="82"/>
      <c r="JJP1" s="82"/>
      <c r="JJQ1" s="82"/>
      <c r="JJR1" s="82"/>
      <c r="JJS1" s="82"/>
      <c r="JJT1" s="82"/>
      <c r="JJU1" s="82"/>
      <c r="JJV1" s="82"/>
      <c r="JJW1" s="82"/>
      <c r="JJX1" s="82"/>
      <c r="JJY1" s="82"/>
      <c r="JJZ1" s="82"/>
      <c r="JKA1" s="82"/>
      <c r="JKB1" s="82"/>
      <c r="JKC1" s="82"/>
      <c r="JKD1" s="82"/>
      <c r="JKE1" s="82"/>
      <c r="JKF1" s="82"/>
      <c r="JKG1" s="82"/>
      <c r="JKH1" s="82"/>
      <c r="JKI1" s="82"/>
      <c r="JKJ1" s="82"/>
      <c r="JKK1" s="82"/>
      <c r="JKL1" s="82"/>
      <c r="JKM1" s="82"/>
      <c r="JKN1" s="82"/>
      <c r="JKO1" s="82"/>
      <c r="JKP1" s="82"/>
      <c r="JKQ1" s="82"/>
      <c r="JKR1" s="82"/>
      <c r="JKS1" s="82"/>
      <c r="JKT1" s="82"/>
      <c r="JKU1" s="82"/>
      <c r="JKV1" s="82"/>
      <c r="JKW1" s="82"/>
      <c r="JKX1" s="82"/>
      <c r="JKY1" s="82"/>
      <c r="JKZ1" s="82"/>
      <c r="JLA1" s="82"/>
      <c r="JLB1" s="82"/>
      <c r="JLC1" s="82"/>
      <c r="JLD1" s="82"/>
      <c r="JLE1" s="82"/>
      <c r="JLF1" s="82"/>
      <c r="JLG1" s="82"/>
      <c r="JLH1" s="82"/>
      <c r="JLI1" s="82"/>
      <c r="JLJ1" s="82"/>
      <c r="JLK1" s="82"/>
      <c r="JLL1" s="82"/>
      <c r="JLM1" s="82"/>
      <c r="JLN1" s="82"/>
      <c r="JLO1" s="82"/>
      <c r="JLP1" s="82"/>
      <c r="JLQ1" s="82"/>
      <c r="JLR1" s="82"/>
      <c r="JLS1" s="82"/>
      <c r="JLT1" s="82"/>
      <c r="JLU1" s="82"/>
      <c r="JLV1" s="82"/>
      <c r="JLW1" s="82"/>
      <c r="JLX1" s="82"/>
      <c r="JLY1" s="82"/>
      <c r="JLZ1" s="82"/>
      <c r="JMA1" s="82"/>
      <c r="JMB1" s="82"/>
      <c r="JMC1" s="82"/>
      <c r="JMD1" s="82"/>
      <c r="JME1" s="82"/>
      <c r="JMF1" s="82"/>
      <c r="JMG1" s="82"/>
      <c r="JMH1" s="82"/>
      <c r="JMI1" s="82"/>
      <c r="JMJ1" s="82"/>
      <c r="JMK1" s="82"/>
      <c r="JML1" s="82"/>
      <c r="JMM1" s="82"/>
      <c r="JMN1" s="82"/>
      <c r="JMO1" s="82"/>
      <c r="JMP1" s="82"/>
      <c r="JMQ1" s="82"/>
      <c r="JMR1" s="82"/>
      <c r="JMS1" s="82"/>
      <c r="JMT1" s="82"/>
      <c r="JMU1" s="82"/>
      <c r="JMV1" s="82"/>
      <c r="JMW1" s="82"/>
      <c r="JMX1" s="82"/>
      <c r="JMY1" s="82"/>
      <c r="JMZ1" s="82"/>
      <c r="JNA1" s="82"/>
      <c r="JNB1" s="82"/>
      <c r="JNC1" s="82"/>
      <c r="JND1" s="82"/>
      <c r="JNE1" s="82"/>
      <c r="JNF1" s="82"/>
      <c r="JNG1" s="82"/>
      <c r="JNH1" s="82"/>
      <c r="JNI1" s="82"/>
      <c r="JNJ1" s="82"/>
      <c r="JNK1" s="82"/>
      <c r="JNL1" s="82"/>
      <c r="JNM1" s="82"/>
      <c r="JNN1" s="82"/>
      <c r="JNO1" s="82"/>
      <c r="JNP1" s="82"/>
      <c r="JNQ1" s="82"/>
      <c r="JNR1" s="82"/>
      <c r="JNS1" s="82"/>
      <c r="JNT1" s="82"/>
      <c r="JNU1" s="82"/>
      <c r="JNV1" s="82"/>
      <c r="JNW1" s="82"/>
      <c r="JNX1" s="82"/>
      <c r="JNY1" s="82"/>
      <c r="JNZ1" s="82"/>
      <c r="JOA1" s="82"/>
      <c r="JOB1" s="82"/>
      <c r="JOC1" s="82"/>
      <c r="JOD1" s="82"/>
      <c r="JOE1" s="82"/>
      <c r="JOF1" s="82"/>
      <c r="JOG1" s="82"/>
      <c r="JOH1" s="82"/>
      <c r="JOI1" s="82"/>
      <c r="JOJ1" s="82"/>
      <c r="JOK1" s="82"/>
      <c r="JOL1" s="82"/>
      <c r="JOM1" s="82"/>
      <c r="JON1" s="82"/>
      <c r="JOO1" s="82"/>
      <c r="JOP1" s="82"/>
      <c r="JOQ1" s="82"/>
      <c r="JOR1" s="82"/>
      <c r="JOS1" s="82"/>
      <c r="JOT1" s="82"/>
      <c r="JOU1" s="82"/>
      <c r="JOV1" s="82"/>
      <c r="JOW1" s="82"/>
      <c r="JOX1" s="82"/>
      <c r="JOY1" s="82"/>
      <c r="JOZ1" s="82"/>
      <c r="JPA1" s="82"/>
      <c r="JPB1" s="82"/>
      <c r="JPC1" s="82"/>
      <c r="JPD1" s="82"/>
      <c r="JPE1" s="82"/>
      <c r="JPF1" s="82"/>
      <c r="JPG1" s="82"/>
      <c r="JPH1" s="82"/>
      <c r="JPI1" s="82"/>
      <c r="JPJ1" s="82"/>
      <c r="JPK1" s="82"/>
      <c r="JPL1" s="82"/>
      <c r="JPM1" s="82"/>
      <c r="JPN1" s="82"/>
      <c r="JPO1" s="82"/>
      <c r="JPP1" s="82"/>
      <c r="JPQ1" s="82"/>
      <c r="JPR1" s="82"/>
      <c r="JPS1" s="82"/>
      <c r="JPT1" s="82"/>
      <c r="JPU1" s="82"/>
      <c r="JPV1" s="82"/>
      <c r="JPW1" s="82"/>
      <c r="JPX1" s="82"/>
      <c r="JPY1" s="82"/>
      <c r="JPZ1" s="82"/>
      <c r="JQA1" s="82"/>
      <c r="JQB1" s="82"/>
      <c r="JQC1" s="82"/>
      <c r="JQD1" s="82"/>
      <c r="JQE1" s="82"/>
      <c r="JQF1" s="82"/>
      <c r="JQG1" s="82"/>
      <c r="JQH1" s="82"/>
      <c r="JQI1" s="82"/>
      <c r="JQJ1" s="82"/>
      <c r="JQK1" s="82"/>
      <c r="JQL1" s="82"/>
      <c r="JQM1" s="82"/>
      <c r="JQN1" s="82"/>
      <c r="JQO1" s="82"/>
      <c r="JQP1" s="82"/>
      <c r="JQQ1" s="82"/>
      <c r="JQR1" s="82"/>
      <c r="JQS1" s="82"/>
      <c r="JQT1" s="82"/>
      <c r="JQU1" s="82"/>
      <c r="JQV1" s="82"/>
      <c r="JQW1" s="82"/>
      <c r="JQX1" s="82"/>
      <c r="JQY1" s="82"/>
      <c r="JQZ1" s="82"/>
      <c r="JRA1" s="82"/>
      <c r="JRB1" s="82"/>
      <c r="JRC1" s="82"/>
      <c r="JRD1" s="82"/>
      <c r="JRE1" s="82"/>
      <c r="JRF1" s="82"/>
      <c r="JRG1" s="82"/>
      <c r="JRH1" s="82"/>
      <c r="JRI1" s="82"/>
      <c r="JRJ1" s="82"/>
      <c r="JRK1" s="82"/>
      <c r="JRL1" s="82"/>
      <c r="JRM1" s="82"/>
      <c r="JRN1" s="82"/>
      <c r="JRO1" s="82"/>
      <c r="JRP1" s="82"/>
      <c r="JRQ1" s="82"/>
      <c r="JRR1" s="82"/>
      <c r="JRS1" s="82"/>
      <c r="JRT1" s="82"/>
      <c r="JRU1" s="82"/>
      <c r="JRV1" s="82"/>
      <c r="JRW1" s="82"/>
      <c r="JRX1" s="82"/>
      <c r="JRY1" s="82"/>
      <c r="JRZ1" s="82"/>
      <c r="JSA1" s="82"/>
      <c r="JSB1" s="82"/>
      <c r="JSC1" s="82"/>
      <c r="JSD1" s="82"/>
      <c r="JSE1" s="82"/>
      <c r="JSF1" s="82"/>
      <c r="JSG1" s="82"/>
      <c r="JSH1" s="82"/>
      <c r="JSI1" s="82"/>
      <c r="JSJ1" s="82"/>
      <c r="JSK1" s="82"/>
      <c r="JSL1" s="82"/>
      <c r="JSM1" s="82"/>
      <c r="JSN1" s="82"/>
      <c r="JSO1" s="82"/>
      <c r="JSP1" s="82"/>
      <c r="JSQ1" s="82"/>
      <c r="JSR1" s="82"/>
      <c r="JSS1" s="82"/>
      <c r="JST1" s="82"/>
      <c r="JSU1" s="82"/>
      <c r="JSV1" s="82"/>
      <c r="JSW1" s="82"/>
      <c r="JSX1" s="82"/>
      <c r="JSY1" s="82"/>
      <c r="JSZ1" s="82"/>
      <c r="JTA1" s="82"/>
      <c r="JTB1" s="82"/>
      <c r="JTC1" s="82"/>
      <c r="JTD1" s="82"/>
      <c r="JTE1" s="82"/>
      <c r="JTF1" s="82"/>
      <c r="JTG1" s="82"/>
      <c r="JTH1" s="82"/>
      <c r="JTI1" s="82"/>
      <c r="JTJ1" s="82"/>
      <c r="JTK1" s="82"/>
      <c r="JTL1" s="82"/>
      <c r="JTM1" s="82"/>
      <c r="JTN1" s="82"/>
      <c r="JTO1" s="82"/>
      <c r="JTP1" s="82"/>
      <c r="JTQ1" s="82"/>
      <c r="JTR1" s="82"/>
      <c r="JTS1" s="82"/>
      <c r="JTT1" s="82"/>
      <c r="JTU1" s="82"/>
      <c r="JTV1" s="82"/>
      <c r="JTW1" s="82"/>
      <c r="JTX1" s="82"/>
      <c r="JTY1" s="82"/>
      <c r="JTZ1" s="82"/>
      <c r="JUA1" s="82"/>
      <c r="JUB1" s="82"/>
      <c r="JUC1" s="82"/>
      <c r="JUD1" s="82"/>
      <c r="JUE1" s="82"/>
      <c r="JUF1" s="82"/>
      <c r="JUG1" s="82"/>
      <c r="JUH1" s="82"/>
      <c r="JUI1" s="82"/>
      <c r="JUJ1" s="82"/>
      <c r="JUK1" s="82"/>
      <c r="JUL1" s="82"/>
      <c r="JUM1" s="82"/>
      <c r="JUN1" s="82"/>
      <c r="JUO1" s="82"/>
      <c r="JUP1" s="82"/>
      <c r="JUQ1" s="82"/>
      <c r="JUR1" s="82"/>
      <c r="JUS1" s="82"/>
      <c r="JUT1" s="82"/>
      <c r="JUU1" s="82"/>
      <c r="JUV1" s="82"/>
      <c r="JUW1" s="82"/>
      <c r="JUX1" s="82"/>
      <c r="JUY1" s="82"/>
      <c r="JUZ1" s="82"/>
      <c r="JVA1" s="82"/>
      <c r="JVB1" s="82"/>
      <c r="JVC1" s="82"/>
      <c r="JVD1" s="82"/>
      <c r="JVE1" s="82"/>
      <c r="JVF1" s="82"/>
      <c r="JVG1" s="82"/>
      <c r="JVH1" s="82"/>
      <c r="JVI1" s="82"/>
      <c r="JVJ1" s="82"/>
      <c r="JVK1" s="82"/>
      <c r="JVL1" s="82"/>
      <c r="JVM1" s="82"/>
      <c r="JVN1" s="82"/>
      <c r="JVO1" s="82"/>
      <c r="JVP1" s="82"/>
      <c r="JVQ1" s="82"/>
      <c r="JVR1" s="82"/>
      <c r="JVS1" s="82"/>
      <c r="JVT1" s="82"/>
      <c r="JVU1" s="82"/>
      <c r="JVV1" s="82"/>
      <c r="JVW1" s="82"/>
      <c r="JVX1" s="82"/>
      <c r="JVY1" s="82"/>
      <c r="JVZ1" s="82"/>
      <c r="JWA1" s="82"/>
      <c r="JWB1" s="82"/>
      <c r="JWC1" s="82"/>
      <c r="JWD1" s="82"/>
      <c r="JWE1" s="82"/>
      <c r="JWF1" s="82"/>
      <c r="JWG1" s="82"/>
      <c r="JWH1" s="82"/>
      <c r="JWI1" s="82"/>
      <c r="JWJ1" s="82"/>
      <c r="JWK1" s="82"/>
      <c r="JWL1" s="82"/>
      <c r="JWM1" s="82"/>
      <c r="JWN1" s="82"/>
      <c r="JWO1" s="82"/>
      <c r="JWP1" s="82"/>
      <c r="JWQ1" s="82"/>
      <c r="JWR1" s="82"/>
      <c r="JWS1" s="82"/>
      <c r="JWT1" s="82"/>
      <c r="JWU1" s="82"/>
      <c r="JWV1" s="82"/>
      <c r="JWW1" s="82"/>
      <c r="JWX1" s="82"/>
      <c r="JWY1" s="82"/>
      <c r="JWZ1" s="82"/>
      <c r="JXA1" s="82"/>
      <c r="JXB1" s="82"/>
      <c r="JXC1" s="82"/>
      <c r="JXD1" s="82"/>
      <c r="JXE1" s="82"/>
      <c r="JXF1" s="82"/>
      <c r="JXG1" s="82"/>
      <c r="JXH1" s="82"/>
      <c r="JXI1" s="82"/>
      <c r="JXJ1" s="82"/>
      <c r="JXK1" s="82"/>
      <c r="JXL1" s="82"/>
      <c r="JXM1" s="82"/>
      <c r="JXN1" s="82"/>
      <c r="JXO1" s="82"/>
      <c r="JXP1" s="82"/>
      <c r="JXQ1" s="82"/>
      <c r="JXR1" s="82"/>
      <c r="JXS1" s="82"/>
      <c r="JXT1" s="82"/>
      <c r="JXU1" s="82"/>
      <c r="JXV1" s="82"/>
      <c r="JXW1" s="82"/>
      <c r="JXX1" s="82"/>
      <c r="JXY1" s="82"/>
      <c r="JXZ1" s="82"/>
      <c r="JYA1" s="82"/>
      <c r="JYB1" s="82"/>
      <c r="JYC1" s="82"/>
      <c r="JYD1" s="82"/>
      <c r="JYE1" s="82"/>
      <c r="JYF1" s="82"/>
      <c r="JYG1" s="82"/>
      <c r="JYH1" s="82"/>
      <c r="JYI1" s="82"/>
      <c r="JYJ1" s="82"/>
      <c r="JYK1" s="82"/>
      <c r="JYL1" s="82"/>
      <c r="JYM1" s="82"/>
      <c r="JYN1" s="82"/>
      <c r="JYO1" s="82"/>
      <c r="JYP1" s="82"/>
      <c r="JYQ1" s="82"/>
      <c r="JYR1" s="82"/>
      <c r="JYS1" s="82"/>
      <c r="JYT1" s="82"/>
      <c r="JYU1" s="82"/>
      <c r="JYV1" s="82"/>
      <c r="JYW1" s="82"/>
      <c r="JYX1" s="82"/>
      <c r="JYY1" s="82"/>
      <c r="JYZ1" s="82"/>
      <c r="JZA1" s="82"/>
      <c r="JZB1" s="82"/>
      <c r="JZC1" s="82"/>
      <c r="JZD1" s="82"/>
      <c r="JZE1" s="82"/>
      <c r="JZF1" s="82"/>
      <c r="JZG1" s="82"/>
      <c r="JZH1" s="82"/>
      <c r="JZI1" s="82"/>
      <c r="JZJ1" s="82"/>
      <c r="JZK1" s="82"/>
      <c r="JZL1" s="82"/>
      <c r="JZM1" s="82"/>
      <c r="JZN1" s="82"/>
      <c r="JZO1" s="82"/>
      <c r="JZP1" s="82"/>
      <c r="JZQ1" s="82"/>
      <c r="JZR1" s="82"/>
      <c r="JZS1" s="82"/>
      <c r="JZT1" s="82"/>
      <c r="JZU1" s="82"/>
      <c r="JZV1" s="82"/>
      <c r="JZW1" s="82"/>
      <c r="JZX1" s="82"/>
      <c r="JZY1" s="82"/>
      <c r="JZZ1" s="82"/>
      <c r="KAA1" s="82"/>
      <c r="KAB1" s="82"/>
      <c r="KAC1" s="82"/>
      <c r="KAD1" s="82"/>
      <c r="KAE1" s="82"/>
      <c r="KAF1" s="82"/>
      <c r="KAG1" s="82"/>
      <c r="KAH1" s="82"/>
      <c r="KAI1" s="82"/>
      <c r="KAJ1" s="82"/>
      <c r="KAK1" s="82"/>
      <c r="KAL1" s="82"/>
      <c r="KAM1" s="82"/>
      <c r="KAN1" s="82"/>
      <c r="KAO1" s="82"/>
      <c r="KAP1" s="82"/>
      <c r="KAQ1" s="82"/>
      <c r="KAR1" s="82"/>
      <c r="KAS1" s="82"/>
      <c r="KAT1" s="82"/>
      <c r="KAU1" s="82"/>
      <c r="KAV1" s="82"/>
      <c r="KAW1" s="82"/>
      <c r="KAX1" s="82"/>
      <c r="KAY1" s="82"/>
      <c r="KAZ1" s="82"/>
      <c r="KBA1" s="82"/>
      <c r="KBB1" s="82"/>
      <c r="KBC1" s="82"/>
      <c r="KBD1" s="82"/>
      <c r="KBE1" s="82"/>
      <c r="KBF1" s="82"/>
      <c r="KBG1" s="82"/>
      <c r="KBH1" s="82"/>
      <c r="KBI1" s="82"/>
      <c r="KBJ1" s="82"/>
      <c r="KBK1" s="82"/>
      <c r="KBL1" s="82"/>
      <c r="KBM1" s="82"/>
      <c r="KBN1" s="82"/>
      <c r="KBO1" s="82"/>
      <c r="KBP1" s="82"/>
      <c r="KBQ1" s="82"/>
      <c r="KBR1" s="82"/>
      <c r="KBS1" s="82"/>
      <c r="KBT1" s="82"/>
      <c r="KBU1" s="82"/>
      <c r="KBV1" s="82"/>
      <c r="KBW1" s="82"/>
      <c r="KBX1" s="82"/>
      <c r="KBY1" s="82"/>
      <c r="KBZ1" s="82"/>
      <c r="KCA1" s="82"/>
      <c r="KCB1" s="82"/>
      <c r="KCC1" s="82"/>
      <c r="KCD1" s="82"/>
      <c r="KCE1" s="82"/>
      <c r="KCF1" s="82"/>
      <c r="KCG1" s="82"/>
      <c r="KCH1" s="82"/>
      <c r="KCI1" s="82"/>
      <c r="KCJ1" s="82"/>
      <c r="KCK1" s="82"/>
      <c r="KCL1" s="82"/>
      <c r="KCM1" s="82"/>
      <c r="KCN1" s="82"/>
      <c r="KCO1" s="82"/>
      <c r="KCP1" s="82"/>
      <c r="KCQ1" s="82"/>
      <c r="KCR1" s="82"/>
      <c r="KCS1" s="82"/>
      <c r="KCT1" s="82"/>
      <c r="KCU1" s="82"/>
      <c r="KCV1" s="82"/>
      <c r="KCW1" s="82"/>
      <c r="KCX1" s="82"/>
      <c r="KCY1" s="82"/>
      <c r="KCZ1" s="82"/>
      <c r="KDA1" s="82"/>
      <c r="KDB1" s="82"/>
      <c r="KDC1" s="82"/>
      <c r="KDD1" s="82"/>
      <c r="KDE1" s="82"/>
      <c r="KDF1" s="82"/>
      <c r="KDG1" s="82"/>
      <c r="KDH1" s="82"/>
      <c r="KDI1" s="82"/>
      <c r="KDJ1" s="82"/>
      <c r="KDK1" s="82"/>
      <c r="KDL1" s="82"/>
      <c r="KDM1" s="82"/>
      <c r="KDN1" s="82"/>
      <c r="KDO1" s="82"/>
      <c r="KDP1" s="82"/>
      <c r="KDQ1" s="82"/>
      <c r="KDR1" s="82"/>
      <c r="KDS1" s="82"/>
      <c r="KDT1" s="82"/>
      <c r="KDU1" s="82"/>
      <c r="KDV1" s="82"/>
      <c r="KDW1" s="82"/>
      <c r="KDX1" s="82"/>
      <c r="KDY1" s="82"/>
      <c r="KDZ1" s="82"/>
      <c r="KEA1" s="82"/>
      <c r="KEB1" s="82"/>
      <c r="KEC1" s="82"/>
      <c r="KED1" s="82"/>
      <c r="KEE1" s="82"/>
      <c r="KEF1" s="82"/>
      <c r="KEG1" s="82"/>
      <c r="KEH1" s="82"/>
      <c r="KEI1" s="82"/>
      <c r="KEJ1" s="82"/>
      <c r="KEK1" s="82"/>
      <c r="KEL1" s="82"/>
      <c r="KEM1" s="82"/>
      <c r="KEN1" s="82"/>
      <c r="KEO1" s="82"/>
      <c r="KEP1" s="82"/>
      <c r="KEQ1" s="82"/>
      <c r="KER1" s="82"/>
      <c r="KES1" s="82"/>
      <c r="KET1" s="82"/>
      <c r="KEU1" s="82"/>
      <c r="KEV1" s="82"/>
      <c r="KEW1" s="82"/>
      <c r="KEX1" s="82"/>
      <c r="KEY1" s="82"/>
      <c r="KEZ1" s="82"/>
      <c r="KFA1" s="82"/>
      <c r="KFB1" s="82"/>
      <c r="KFC1" s="82"/>
      <c r="KFD1" s="82"/>
      <c r="KFE1" s="82"/>
      <c r="KFF1" s="82"/>
      <c r="KFG1" s="82"/>
      <c r="KFH1" s="82"/>
      <c r="KFI1" s="82"/>
      <c r="KFJ1" s="82"/>
      <c r="KFK1" s="82"/>
      <c r="KFL1" s="82"/>
      <c r="KFM1" s="82"/>
      <c r="KFN1" s="82"/>
      <c r="KFO1" s="82"/>
      <c r="KFP1" s="82"/>
      <c r="KFQ1" s="82"/>
      <c r="KFR1" s="82"/>
      <c r="KFS1" s="82"/>
      <c r="KFT1" s="82"/>
      <c r="KFU1" s="82"/>
      <c r="KFV1" s="82"/>
      <c r="KFW1" s="82"/>
      <c r="KFX1" s="82"/>
      <c r="KFY1" s="82"/>
      <c r="KFZ1" s="82"/>
      <c r="KGA1" s="82"/>
      <c r="KGB1" s="82"/>
      <c r="KGC1" s="82"/>
      <c r="KGD1" s="82"/>
      <c r="KGE1" s="82"/>
      <c r="KGF1" s="82"/>
      <c r="KGG1" s="82"/>
      <c r="KGH1" s="82"/>
      <c r="KGI1" s="82"/>
      <c r="KGJ1" s="82"/>
      <c r="KGK1" s="82"/>
      <c r="KGL1" s="82"/>
      <c r="KGM1" s="82"/>
      <c r="KGN1" s="82"/>
      <c r="KGO1" s="82"/>
      <c r="KGP1" s="82"/>
      <c r="KGQ1" s="82"/>
      <c r="KGR1" s="82"/>
      <c r="KGS1" s="82"/>
      <c r="KGT1" s="82"/>
      <c r="KGU1" s="82"/>
      <c r="KGV1" s="82"/>
      <c r="KGW1" s="82"/>
      <c r="KGX1" s="82"/>
      <c r="KGY1" s="82"/>
      <c r="KGZ1" s="82"/>
      <c r="KHA1" s="82"/>
      <c r="KHB1" s="82"/>
      <c r="KHC1" s="82"/>
      <c r="KHD1" s="82"/>
      <c r="KHE1" s="82"/>
      <c r="KHF1" s="82"/>
      <c r="KHG1" s="82"/>
      <c r="KHH1" s="82"/>
      <c r="KHI1" s="82"/>
      <c r="KHJ1" s="82"/>
      <c r="KHK1" s="82"/>
      <c r="KHL1" s="82"/>
      <c r="KHM1" s="82"/>
      <c r="KHN1" s="82"/>
      <c r="KHO1" s="82"/>
      <c r="KHP1" s="82"/>
      <c r="KHQ1" s="82"/>
      <c r="KHR1" s="82"/>
      <c r="KHS1" s="82"/>
      <c r="KHT1" s="82"/>
      <c r="KHU1" s="82"/>
      <c r="KHV1" s="82"/>
      <c r="KHW1" s="82"/>
      <c r="KHX1" s="82"/>
      <c r="KHY1" s="82"/>
      <c r="KHZ1" s="82"/>
      <c r="KIA1" s="82"/>
      <c r="KIB1" s="82"/>
      <c r="KIC1" s="82"/>
      <c r="KID1" s="82"/>
      <c r="KIE1" s="82"/>
      <c r="KIF1" s="82"/>
      <c r="KIG1" s="82"/>
      <c r="KIH1" s="82"/>
      <c r="KII1" s="82"/>
      <c r="KIJ1" s="82"/>
      <c r="KIK1" s="82"/>
      <c r="KIL1" s="82"/>
      <c r="KIM1" s="82"/>
      <c r="KIN1" s="82"/>
      <c r="KIO1" s="82"/>
      <c r="KIP1" s="82"/>
      <c r="KIQ1" s="82"/>
      <c r="KIR1" s="82"/>
      <c r="KIS1" s="82"/>
      <c r="KIT1" s="82"/>
      <c r="KIU1" s="82"/>
      <c r="KIV1" s="82"/>
      <c r="KIW1" s="82"/>
      <c r="KIX1" s="82"/>
      <c r="KIY1" s="82"/>
      <c r="KIZ1" s="82"/>
      <c r="KJA1" s="82"/>
      <c r="KJB1" s="82"/>
      <c r="KJC1" s="82"/>
      <c r="KJD1" s="82"/>
      <c r="KJE1" s="82"/>
      <c r="KJF1" s="82"/>
      <c r="KJG1" s="82"/>
      <c r="KJH1" s="82"/>
      <c r="KJI1" s="82"/>
      <c r="KJJ1" s="82"/>
      <c r="KJK1" s="82"/>
      <c r="KJL1" s="82"/>
      <c r="KJM1" s="82"/>
      <c r="KJN1" s="82"/>
      <c r="KJO1" s="82"/>
      <c r="KJP1" s="82"/>
      <c r="KJQ1" s="82"/>
      <c r="KJR1" s="82"/>
      <c r="KJS1" s="82"/>
      <c r="KJT1" s="82"/>
      <c r="KJU1" s="82"/>
      <c r="KJV1" s="82"/>
      <c r="KJW1" s="82"/>
      <c r="KJX1" s="82"/>
      <c r="KJY1" s="82"/>
      <c r="KJZ1" s="82"/>
      <c r="KKA1" s="82"/>
      <c r="KKB1" s="82"/>
      <c r="KKC1" s="82"/>
      <c r="KKD1" s="82"/>
      <c r="KKE1" s="82"/>
      <c r="KKF1" s="82"/>
      <c r="KKG1" s="82"/>
      <c r="KKH1" s="82"/>
      <c r="KKI1" s="82"/>
      <c r="KKJ1" s="82"/>
      <c r="KKK1" s="82"/>
      <c r="KKL1" s="82"/>
      <c r="KKM1" s="82"/>
      <c r="KKN1" s="82"/>
      <c r="KKO1" s="82"/>
      <c r="KKP1" s="82"/>
      <c r="KKQ1" s="82"/>
      <c r="KKR1" s="82"/>
      <c r="KKS1" s="82"/>
      <c r="KKT1" s="82"/>
      <c r="KKU1" s="82"/>
      <c r="KKV1" s="82"/>
      <c r="KKW1" s="82"/>
      <c r="KKX1" s="82"/>
      <c r="KKY1" s="82"/>
      <c r="KKZ1" s="82"/>
      <c r="KLA1" s="82"/>
      <c r="KLB1" s="82"/>
      <c r="KLC1" s="82"/>
      <c r="KLD1" s="82"/>
      <c r="KLE1" s="82"/>
      <c r="KLF1" s="82"/>
      <c r="KLG1" s="82"/>
      <c r="KLH1" s="82"/>
      <c r="KLI1" s="82"/>
      <c r="KLJ1" s="82"/>
      <c r="KLK1" s="82"/>
      <c r="KLL1" s="82"/>
      <c r="KLM1" s="82"/>
      <c r="KLN1" s="82"/>
      <c r="KLO1" s="82"/>
      <c r="KLP1" s="82"/>
      <c r="KLQ1" s="82"/>
      <c r="KLR1" s="82"/>
      <c r="KLS1" s="82"/>
      <c r="KLT1" s="82"/>
      <c r="KLU1" s="82"/>
      <c r="KLV1" s="82"/>
      <c r="KLW1" s="82"/>
      <c r="KLX1" s="82"/>
      <c r="KLY1" s="82"/>
      <c r="KLZ1" s="82"/>
      <c r="KMA1" s="82"/>
      <c r="KMB1" s="82"/>
      <c r="KMC1" s="82"/>
      <c r="KMD1" s="82"/>
      <c r="KME1" s="82"/>
      <c r="KMF1" s="82"/>
      <c r="KMG1" s="82"/>
      <c r="KMH1" s="82"/>
      <c r="KMI1" s="82"/>
      <c r="KMJ1" s="82"/>
      <c r="KMK1" s="82"/>
      <c r="KML1" s="82"/>
      <c r="KMM1" s="82"/>
      <c r="KMN1" s="82"/>
      <c r="KMO1" s="82"/>
      <c r="KMP1" s="82"/>
      <c r="KMQ1" s="82"/>
      <c r="KMR1" s="82"/>
      <c r="KMS1" s="82"/>
      <c r="KMT1" s="82"/>
      <c r="KMU1" s="82"/>
      <c r="KMV1" s="82"/>
      <c r="KMW1" s="82"/>
      <c r="KMX1" s="82"/>
      <c r="KMY1" s="82"/>
      <c r="KMZ1" s="82"/>
      <c r="KNA1" s="82"/>
      <c r="KNB1" s="82"/>
      <c r="KNC1" s="82"/>
      <c r="KND1" s="82"/>
      <c r="KNE1" s="82"/>
      <c r="KNF1" s="82"/>
      <c r="KNG1" s="82"/>
      <c r="KNH1" s="82"/>
      <c r="KNI1" s="82"/>
      <c r="KNJ1" s="82"/>
      <c r="KNK1" s="82"/>
      <c r="KNL1" s="82"/>
      <c r="KNM1" s="82"/>
      <c r="KNN1" s="82"/>
      <c r="KNO1" s="82"/>
      <c r="KNP1" s="82"/>
      <c r="KNQ1" s="82"/>
      <c r="KNR1" s="82"/>
      <c r="KNS1" s="82"/>
      <c r="KNT1" s="82"/>
      <c r="KNU1" s="82"/>
      <c r="KNV1" s="82"/>
      <c r="KNW1" s="82"/>
      <c r="KNX1" s="82"/>
      <c r="KNY1" s="82"/>
      <c r="KNZ1" s="82"/>
      <c r="KOA1" s="82"/>
      <c r="KOB1" s="82"/>
      <c r="KOC1" s="82"/>
      <c r="KOD1" s="82"/>
      <c r="KOE1" s="82"/>
      <c r="KOF1" s="82"/>
      <c r="KOG1" s="82"/>
      <c r="KOH1" s="82"/>
      <c r="KOI1" s="82"/>
      <c r="KOJ1" s="82"/>
      <c r="KOK1" s="82"/>
      <c r="KOL1" s="82"/>
      <c r="KOM1" s="82"/>
      <c r="KON1" s="82"/>
      <c r="KOO1" s="82"/>
      <c r="KOP1" s="82"/>
      <c r="KOQ1" s="82"/>
      <c r="KOR1" s="82"/>
      <c r="KOS1" s="82"/>
      <c r="KOT1" s="82"/>
      <c r="KOU1" s="82"/>
      <c r="KOV1" s="82"/>
      <c r="KOW1" s="82"/>
      <c r="KOX1" s="82"/>
      <c r="KOY1" s="82"/>
      <c r="KOZ1" s="82"/>
      <c r="KPA1" s="82"/>
      <c r="KPB1" s="82"/>
      <c r="KPC1" s="82"/>
      <c r="KPD1" s="82"/>
      <c r="KPE1" s="82"/>
      <c r="KPF1" s="82"/>
      <c r="KPG1" s="82"/>
      <c r="KPH1" s="82"/>
      <c r="KPI1" s="82"/>
      <c r="KPJ1" s="82"/>
      <c r="KPK1" s="82"/>
      <c r="KPL1" s="82"/>
      <c r="KPM1" s="82"/>
      <c r="KPN1" s="82"/>
      <c r="KPO1" s="82"/>
      <c r="KPP1" s="82"/>
      <c r="KPQ1" s="82"/>
      <c r="KPR1" s="82"/>
      <c r="KPS1" s="82"/>
      <c r="KPT1" s="82"/>
      <c r="KPU1" s="82"/>
      <c r="KPV1" s="82"/>
      <c r="KPW1" s="82"/>
      <c r="KPX1" s="82"/>
      <c r="KPY1" s="82"/>
      <c r="KPZ1" s="82"/>
      <c r="KQA1" s="82"/>
      <c r="KQB1" s="82"/>
      <c r="KQC1" s="82"/>
      <c r="KQD1" s="82"/>
      <c r="KQE1" s="82"/>
      <c r="KQF1" s="82"/>
      <c r="KQG1" s="82"/>
      <c r="KQH1" s="82"/>
      <c r="KQI1" s="82"/>
      <c r="KQJ1" s="82"/>
      <c r="KQK1" s="82"/>
      <c r="KQL1" s="82"/>
      <c r="KQM1" s="82"/>
      <c r="KQN1" s="82"/>
      <c r="KQO1" s="82"/>
      <c r="KQP1" s="82"/>
      <c r="KQQ1" s="82"/>
      <c r="KQR1" s="82"/>
      <c r="KQS1" s="82"/>
      <c r="KQT1" s="82"/>
      <c r="KQU1" s="82"/>
      <c r="KQV1" s="82"/>
      <c r="KQW1" s="82"/>
      <c r="KQX1" s="82"/>
      <c r="KQY1" s="82"/>
      <c r="KQZ1" s="82"/>
      <c r="KRA1" s="82"/>
      <c r="KRB1" s="82"/>
      <c r="KRC1" s="82"/>
      <c r="KRD1" s="82"/>
      <c r="KRE1" s="82"/>
      <c r="KRF1" s="82"/>
      <c r="KRG1" s="82"/>
      <c r="KRH1" s="82"/>
      <c r="KRI1" s="82"/>
      <c r="KRJ1" s="82"/>
      <c r="KRK1" s="82"/>
      <c r="KRL1" s="82"/>
      <c r="KRM1" s="82"/>
      <c r="KRN1" s="82"/>
      <c r="KRO1" s="82"/>
      <c r="KRP1" s="82"/>
      <c r="KRQ1" s="82"/>
      <c r="KRR1" s="82"/>
      <c r="KRS1" s="82"/>
      <c r="KRT1" s="82"/>
      <c r="KRU1" s="82"/>
      <c r="KRV1" s="82"/>
      <c r="KRW1" s="82"/>
      <c r="KRX1" s="82"/>
      <c r="KRY1" s="82"/>
      <c r="KRZ1" s="82"/>
      <c r="KSA1" s="82"/>
      <c r="KSB1" s="82"/>
      <c r="KSC1" s="82"/>
      <c r="KSD1" s="82"/>
      <c r="KSE1" s="82"/>
      <c r="KSF1" s="82"/>
      <c r="KSG1" s="82"/>
      <c r="KSH1" s="82"/>
      <c r="KSI1" s="82"/>
      <c r="KSJ1" s="82"/>
      <c r="KSK1" s="82"/>
      <c r="KSL1" s="82"/>
      <c r="KSM1" s="82"/>
      <c r="KSN1" s="82"/>
      <c r="KSO1" s="82"/>
      <c r="KSP1" s="82"/>
      <c r="KSQ1" s="82"/>
      <c r="KSR1" s="82"/>
      <c r="KSS1" s="82"/>
      <c r="KST1" s="82"/>
      <c r="KSU1" s="82"/>
      <c r="KSV1" s="82"/>
      <c r="KSW1" s="82"/>
      <c r="KSX1" s="82"/>
      <c r="KSY1" s="82"/>
      <c r="KSZ1" s="82"/>
      <c r="KTA1" s="82"/>
      <c r="KTB1" s="82"/>
      <c r="KTC1" s="82"/>
      <c r="KTD1" s="82"/>
      <c r="KTE1" s="82"/>
      <c r="KTF1" s="82"/>
      <c r="KTG1" s="82"/>
      <c r="KTH1" s="82"/>
      <c r="KTI1" s="82"/>
      <c r="KTJ1" s="82"/>
      <c r="KTK1" s="82"/>
      <c r="KTL1" s="82"/>
      <c r="KTM1" s="82"/>
      <c r="KTN1" s="82"/>
      <c r="KTO1" s="82"/>
      <c r="KTP1" s="82"/>
      <c r="KTQ1" s="82"/>
      <c r="KTR1" s="82"/>
      <c r="KTS1" s="82"/>
      <c r="KTT1" s="82"/>
      <c r="KTU1" s="82"/>
      <c r="KTV1" s="82"/>
      <c r="KTW1" s="82"/>
      <c r="KTX1" s="82"/>
      <c r="KTY1" s="82"/>
      <c r="KTZ1" s="82"/>
      <c r="KUA1" s="82"/>
      <c r="KUB1" s="82"/>
      <c r="KUC1" s="82"/>
      <c r="KUD1" s="82"/>
      <c r="KUE1" s="82"/>
      <c r="KUF1" s="82"/>
      <c r="KUG1" s="82"/>
      <c r="KUH1" s="82"/>
      <c r="KUI1" s="82"/>
      <c r="KUJ1" s="82"/>
      <c r="KUK1" s="82"/>
      <c r="KUL1" s="82"/>
      <c r="KUM1" s="82"/>
      <c r="KUN1" s="82"/>
      <c r="KUO1" s="82"/>
      <c r="KUP1" s="82"/>
      <c r="KUQ1" s="82"/>
      <c r="KUR1" s="82"/>
      <c r="KUS1" s="82"/>
      <c r="KUT1" s="82"/>
      <c r="KUU1" s="82"/>
      <c r="KUV1" s="82"/>
      <c r="KUW1" s="82"/>
      <c r="KUX1" s="82"/>
      <c r="KUY1" s="82"/>
      <c r="KUZ1" s="82"/>
      <c r="KVA1" s="82"/>
      <c r="KVB1" s="82"/>
      <c r="KVC1" s="82"/>
      <c r="KVD1" s="82"/>
      <c r="KVE1" s="82"/>
      <c r="KVF1" s="82"/>
      <c r="KVG1" s="82"/>
      <c r="KVH1" s="82"/>
      <c r="KVI1" s="82"/>
      <c r="KVJ1" s="82"/>
      <c r="KVK1" s="82"/>
      <c r="KVL1" s="82"/>
      <c r="KVM1" s="82"/>
      <c r="KVN1" s="82"/>
      <c r="KVO1" s="82"/>
      <c r="KVP1" s="82"/>
      <c r="KVQ1" s="82"/>
      <c r="KVR1" s="82"/>
      <c r="KVS1" s="82"/>
      <c r="KVT1" s="82"/>
      <c r="KVU1" s="82"/>
      <c r="KVV1" s="82"/>
      <c r="KVW1" s="82"/>
      <c r="KVX1" s="82"/>
      <c r="KVY1" s="82"/>
      <c r="KVZ1" s="82"/>
      <c r="KWA1" s="82"/>
      <c r="KWB1" s="82"/>
      <c r="KWC1" s="82"/>
      <c r="KWD1" s="82"/>
      <c r="KWE1" s="82"/>
      <c r="KWF1" s="82"/>
      <c r="KWG1" s="82"/>
      <c r="KWH1" s="82"/>
      <c r="KWI1" s="82"/>
      <c r="KWJ1" s="82"/>
      <c r="KWK1" s="82"/>
      <c r="KWL1" s="82"/>
      <c r="KWM1" s="82"/>
      <c r="KWN1" s="82"/>
      <c r="KWO1" s="82"/>
      <c r="KWP1" s="82"/>
      <c r="KWQ1" s="82"/>
      <c r="KWR1" s="82"/>
      <c r="KWS1" s="82"/>
      <c r="KWT1" s="82"/>
      <c r="KWU1" s="82"/>
      <c r="KWV1" s="82"/>
      <c r="KWW1" s="82"/>
      <c r="KWX1" s="82"/>
      <c r="KWY1" s="82"/>
      <c r="KWZ1" s="82"/>
      <c r="KXA1" s="82"/>
      <c r="KXB1" s="82"/>
      <c r="KXC1" s="82"/>
      <c r="KXD1" s="82"/>
      <c r="KXE1" s="82"/>
      <c r="KXF1" s="82"/>
      <c r="KXG1" s="82"/>
      <c r="KXH1" s="82"/>
      <c r="KXI1" s="82"/>
      <c r="KXJ1" s="82"/>
      <c r="KXK1" s="82"/>
      <c r="KXL1" s="82"/>
      <c r="KXM1" s="82"/>
      <c r="KXN1" s="82"/>
      <c r="KXO1" s="82"/>
      <c r="KXP1" s="82"/>
      <c r="KXQ1" s="82"/>
      <c r="KXR1" s="82"/>
      <c r="KXS1" s="82"/>
      <c r="KXT1" s="82"/>
      <c r="KXU1" s="82"/>
      <c r="KXV1" s="82"/>
      <c r="KXW1" s="82"/>
      <c r="KXX1" s="82"/>
      <c r="KXY1" s="82"/>
      <c r="KXZ1" s="82"/>
      <c r="KYA1" s="82"/>
      <c r="KYB1" s="82"/>
      <c r="KYC1" s="82"/>
      <c r="KYD1" s="82"/>
      <c r="KYE1" s="82"/>
      <c r="KYF1" s="82"/>
      <c r="KYG1" s="82"/>
      <c r="KYH1" s="82"/>
      <c r="KYI1" s="82"/>
      <c r="KYJ1" s="82"/>
      <c r="KYK1" s="82"/>
      <c r="KYL1" s="82"/>
      <c r="KYM1" s="82"/>
      <c r="KYN1" s="82"/>
      <c r="KYO1" s="82"/>
      <c r="KYP1" s="82"/>
      <c r="KYQ1" s="82"/>
      <c r="KYR1" s="82"/>
      <c r="KYS1" s="82"/>
      <c r="KYT1" s="82"/>
      <c r="KYU1" s="82"/>
      <c r="KYV1" s="82"/>
      <c r="KYW1" s="82"/>
      <c r="KYX1" s="82"/>
      <c r="KYY1" s="82"/>
      <c r="KYZ1" s="82"/>
      <c r="KZA1" s="82"/>
      <c r="KZB1" s="82"/>
      <c r="KZC1" s="82"/>
      <c r="KZD1" s="82"/>
      <c r="KZE1" s="82"/>
      <c r="KZF1" s="82"/>
      <c r="KZG1" s="82"/>
      <c r="KZH1" s="82"/>
      <c r="KZI1" s="82"/>
      <c r="KZJ1" s="82"/>
      <c r="KZK1" s="82"/>
      <c r="KZL1" s="82"/>
      <c r="KZM1" s="82"/>
      <c r="KZN1" s="82"/>
      <c r="KZO1" s="82"/>
      <c r="KZP1" s="82"/>
      <c r="KZQ1" s="82"/>
      <c r="KZR1" s="82"/>
      <c r="KZS1" s="82"/>
      <c r="KZT1" s="82"/>
      <c r="KZU1" s="82"/>
      <c r="KZV1" s="82"/>
      <c r="KZW1" s="82"/>
      <c r="KZX1" s="82"/>
      <c r="KZY1" s="82"/>
      <c r="KZZ1" s="82"/>
      <c r="LAA1" s="82"/>
      <c r="LAB1" s="82"/>
      <c r="LAC1" s="82"/>
      <c r="LAD1" s="82"/>
      <c r="LAE1" s="82"/>
      <c r="LAF1" s="82"/>
      <c r="LAG1" s="82"/>
      <c r="LAH1" s="82"/>
      <c r="LAI1" s="82"/>
      <c r="LAJ1" s="82"/>
      <c r="LAK1" s="82"/>
      <c r="LAL1" s="82"/>
      <c r="LAM1" s="82"/>
      <c r="LAN1" s="82"/>
      <c r="LAO1" s="82"/>
      <c r="LAP1" s="82"/>
      <c r="LAQ1" s="82"/>
      <c r="LAR1" s="82"/>
      <c r="LAS1" s="82"/>
      <c r="LAT1" s="82"/>
      <c r="LAU1" s="82"/>
      <c r="LAV1" s="82"/>
      <c r="LAW1" s="82"/>
      <c r="LAX1" s="82"/>
      <c r="LAY1" s="82"/>
      <c r="LAZ1" s="82"/>
      <c r="LBA1" s="82"/>
      <c r="LBB1" s="82"/>
      <c r="LBC1" s="82"/>
      <c r="LBD1" s="82"/>
      <c r="LBE1" s="82"/>
      <c r="LBF1" s="82"/>
      <c r="LBG1" s="82"/>
      <c r="LBH1" s="82"/>
      <c r="LBI1" s="82"/>
      <c r="LBJ1" s="82"/>
      <c r="LBK1" s="82"/>
      <c r="LBL1" s="82"/>
      <c r="LBM1" s="82"/>
      <c r="LBN1" s="82"/>
      <c r="LBO1" s="82"/>
      <c r="LBP1" s="82"/>
      <c r="LBQ1" s="82"/>
      <c r="LBR1" s="82"/>
      <c r="LBS1" s="82"/>
      <c r="LBT1" s="82"/>
      <c r="LBU1" s="82"/>
      <c r="LBV1" s="82"/>
      <c r="LBW1" s="82"/>
      <c r="LBX1" s="82"/>
      <c r="LBY1" s="82"/>
      <c r="LBZ1" s="82"/>
      <c r="LCA1" s="82"/>
      <c r="LCB1" s="82"/>
      <c r="LCC1" s="82"/>
      <c r="LCD1" s="82"/>
      <c r="LCE1" s="82"/>
      <c r="LCF1" s="82"/>
      <c r="LCG1" s="82"/>
      <c r="LCH1" s="82"/>
      <c r="LCI1" s="82"/>
      <c r="LCJ1" s="82"/>
      <c r="LCK1" s="82"/>
      <c r="LCL1" s="82"/>
      <c r="LCM1" s="82"/>
      <c r="LCN1" s="82"/>
      <c r="LCO1" s="82"/>
      <c r="LCP1" s="82"/>
      <c r="LCQ1" s="82"/>
      <c r="LCR1" s="82"/>
      <c r="LCS1" s="82"/>
      <c r="LCT1" s="82"/>
      <c r="LCU1" s="82"/>
      <c r="LCV1" s="82"/>
      <c r="LCW1" s="82"/>
      <c r="LCX1" s="82"/>
      <c r="LCY1" s="82"/>
      <c r="LCZ1" s="82"/>
      <c r="LDA1" s="82"/>
      <c r="LDB1" s="82"/>
      <c r="LDC1" s="82"/>
      <c r="LDD1" s="82"/>
      <c r="LDE1" s="82"/>
      <c r="LDF1" s="82"/>
      <c r="LDG1" s="82"/>
      <c r="LDH1" s="82"/>
      <c r="LDI1" s="82"/>
      <c r="LDJ1" s="82"/>
      <c r="LDK1" s="82"/>
      <c r="LDL1" s="82"/>
      <c r="LDM1" s="82"/>
      <c r="LDN1" s="82"/>
      <c r="LDO1" s="82"/>
      <c r="LDP1" s="82"/>
      <c r="LDQ1" s="82"/>
      <c r="LDR1" s="82"/>
      <c r="LDS1" s="82"/>
      <c r="LDT1" s="82"/>
      <c r="LDU1" s="82"/>
      <c r="LDV1" s="82"/>
      <c r="LDW1" s="82"/>
      <c r="LDX1" s="82"/>
      <c r="LDY1" s="82"/>
      <c r="LDZ1" s="82"/>
      <c r="LEA1" s="82"/>
      <c r="LEB1" s="82"/>
      <c r="LEC1" s="82"/>
      <c r="LED1" s="82"/>
      <c r="LEE1" s="82"/>
      <c r="LEF1" s="82"/>
      <c r="LEG1" s="82"/>
      <c r="LEH1" s="82"/>
      <c r="LEI1" s="82"/>
      <c r="LEJ1" s="82"/>
      <c r="LEK1" s="82"/>
      <c r="LEL1" s="82"/>
      <c r="LEM1" s="82"/>
      <c r="LEN1" s="82"/>
      <c r="LEO1" s="82"/>
      <c r="LEP1" s="82"/>
      <c r="LEQ1" s="82"/>
      <c r="LER1" s="82"/>
      <c r="LES1" s="82"/>
      <c r="LET1" s="82"/>
      <c r="LEU1" s="82"/>
      <c r="LEV1" s="82"/>
      <c r="LEW1" s="82"/>
      <c r="LEX1" s="82"/>
      <c r="LEY1" s="82"/>
      <c r="LEZ1" s="82"/>
      <c r="LFA1" s="82"/>
      <c r="LFB1" s="82"/>
      <c r="LFC1" s="82"/>
      <c r="LFD1" s="82"/>
      <c r="LFE1" s="82"/>
      <c r="LFF1" s="82"/>
      <c r="LFG1" s="82"/>
      <c r="LFH1" s="82"/>
      <c r="LFI1" s="82"/>
      <c r="LFJ1" s="82"/>
      <c r="LFK1" s="82"/>
      <c r="LFL1" s="82"/>
      <c r="LFM1" s="82"/>
      <c r="LFN1" s="82"/>
      <c r="LFO1" s="82"/>
      <c r="LFP1" s="82"/>
      <c r="LFQ1" s="82"/>
      <c r="LFR1" s="82"/>
      <c r="LFS1" s="82"/>
      <c r="LFT1" s="82"/>
      <c r="LFU1" s="82"/>
      <c r="LFV1" s="82"/>
      <c r="LFW1" s="82"/>
      <c r="LFX1" s="82"/>
      <c r="LFY1" s="82"/>
      <c r="LFZ1" s="82"/>
      <c r="LGA1" s="82"/>
      <c r="LGB1" s="82"/>
      <c r="LGC1" s="82"/>
      <c r="LGD1" s="82"/>
      <c r="LGE1" s="82"/>
      <c r="LGF1" s="82"/>
      <c r="LGG1" s="82"/>
      <c r="LGH1" s="82"/>
      <c r="LGI1" s="82"/>
      <c r="LGJ1" s="82"/>
      <c r="LGK1" s="82"/>
      <c r="LGL1" s="82"/>
      <c r="LGM1" s="82"/>
      <c r="LGN1" s="82"/>
      <c r="LGO1" s="82"/>
      <c r="LGP1" s="82"/>
      <c r="LGQ1" s="82"/>
      <c r="LGR1" s="82"/>
      <c r="LGS1" s="82"/>
      <c r="LGT1" s="82"/>
      <c r="LGU1" s="82"/>
      <c r="LGV1" s="82"/>
      <c r="LGW1" s="82"/>
      <c r="LGX1" s="82"/>
      <c r="LGY1" s="82"/>
      <c r="LGZ1" s="82"/>
      <c r="LHA1" s="82"/>
      <c r="LHB1" s="82"/>
      <c r="LHC1" s="82"/>
      <c r="LHD1" s="82"/>
      <c r="LHE1" s="82"/>
      <c r="LHF1" s="82"/>
      <c r="LHG1" s="82"/>
      <c r="LHH1" s="82"/>
      <c r="LHI1" s="82"/>
      <c r="LHJ1" s="82"/>
      <c r="LHK1" s="82"/>
      <c r="LHL1" s="82"/>
      <c r="LHM1" s="82"/>
      <c r="LHN1" s="82"/>
      <c r="LHO1" s="82"/>
      <c r="LHP1" s="82"/>
      <c r="LHQ1" s="82"/>
      <c r="LHR1" s="82"/>
      <c r="LHS1" s="82"/>
      <c r="LHT1" s="82"/>
      <c r="LHU1" s="82"/>
      <c r="LHV1" s="82"/>
      <c r="LHW1" s="82"/>
      <c r="LHX1" s="82"/>
      <c r="LHY1" s="82"/>
      <c r="LHZ1" s="82"/>
      <c r="LIA1" s="82"/>
      <c r="LIB1" s="82"/>
      <c r="LIC1" s="82"/>
      <c r="LID1" s="82"/>
      <c r="LIE1" s="82"/>
      <c r="LIF1" s="82"/>
      <c r="LIG1" s="82"/>
      <c r="LIH1" s="82"/>
      <c r="LII1" s="82"/>
      <c r="LIJ1" s="82"/>
      <c r="LIK1" s="82"/>
      <c r="LIL1" s="82"/>
      <c r="LIM1" s="82"/>
      <c r="LIN1" s="82"/>
      <c r="LIO1" s="82"/>
      <c r="LIP1" s="82"/>
      <c r="LIQ1" s="82"/>
      <c r="LIR1" s="82"/>
      <c r="LIS1" s="82"/>
      <c r="LIT1" s="82"/>
      <c r="LIU1" s="82"/>
      <c r="LIV1" s="82"/>
      <c r="LIW1" s="82"/>
      <c r="LIX1" s="82"/>
      <c r="LIY1" s="82"/>
      <c r="LIZ1" s="82"/>
      <c r="LJA1" s="82"/>
      <c r="LJB1" s="82"/>
      <c r="LJC1" s="82"/>
      <c r="LJD1" s="82"/>
      <c r="LJE1" s="82"/>
      <c r="LJF1" s="82"/>
      <c r="LJG1" s="82"/>
      <c r="LJH1" s="82"/>
      <c r="LJI1" s="82"/>
      <c r="LJJ1" s="82"/>
      <c r="LJK1" s="82"/>
      <c r="LJL1" s="82"/>
      <c r="LJM1" s="82"/>
      <c r="LJN1" s="82"/>
      <c r="LJO1" s="82"/>
      <c r="LJP1" s="82"/>
      <c r="LJQ1" s="82"/>
      <c r="LJR1" s="82"/>
      <c r="LJS1" s="82"/>
      <c r="LJT1" s="82"/>
      <c r="LJU1" s="82"/>
      <c r="LJV1" s="82"/>
      <c r="LJW1" s="82"/>
      <c r="LJX1" s="82"/>
      <c r="LJY1" s="82"/>
      <c r="LJZ1" s="82"/>
      <c r="LKA1" s="82"/>
      <c r="LKB1" s="82"/>
      <c r="LKC1" s="82"/>
      <c r="LKD1" s="82"/>
      <c r="LKE1" s="82"/>
      <c r="LKF1" s="82"/>
      <c r="LKG1" s="82"/>
      <c r="LKH1" s="82"/>
      <c r="LKI1" s="82"/>
      <c r="LKJ1" s="82"/>
      <c r="LKK1" s="82"/>
      <c r="LKL1" s="82"/>
      <c r="LKM1" s="82"/>
      <c r="LKN1" s="82"/>
      <c r="LKO1" s="82"/>
      <c r="LKP1" s="82"/>
      <c r="LKQ1" s="82"/>
      <c r="LKR1" s="82"/>
      <c r="LKS1" s="82"/>
      <c r="LKT1" s="82"/>
      <c r="LKU1" s="82"/>
      <c r="LKV1" s="82"/>
      <c r="LKW1" s="82"/>
      <c r="LKX1" s="82"/>
      <c r="LKY1" s="82"/>
      <c r="LKZ1" s="82"/>
      <c r="LLA1" s="82"/>
      <c r="LLB1" s="82"/>
      <c r="LLC1" s="82"/>
      <c r="LLD1" s="82"/>
      <c r="LLE1" s="82"/>
      <c r="LLF1" s="82"/>
      <c r="LLG1" s="82"/>
      <c r="LLH1" s="82"/>
      <c r="LLI1" s="82"/>
      <c r="LLJ1" s="82"/>
      <c r="LLK1" s="82"/>
      <c r="LLL1" s="82"/>
      <c r="LLM1" s="82"/>
      <c r="LLN1" s="82"/>
      <c r="LLO1" s="82"/>
      <c r="LLP1" s="82"/>
      <c r="LLQ1" s="82"/>
      <c r="LLR1" s="82"/>
      <c r="LLS1" s="82"/>
      <c r="LLT1" s="82"/>
      <c r="LLU1" s="82"/>
      <c r="LLV1" s="82"/>
      <c r="LLW1" s="82"/>
      <c r="LLX1" s="82"/>
      <c r="LLY1" s="82"/>
      <c r="LLZ1" s="82"/>
      <c r="LMA1" s="82"/>
      <c r="LMB1" s="82"/>
      <c r="LMC1" s="82"/>
      <c r="LMD1" s="82"/>
      <c r="LME1" s="82"/>
      <c r="LMF1" s="82"/>
      <c r="LMG1" s="82"/>
      <c r="LMH1" s="82"/>
      <c r="LMI1" s="82"/>
      <c r="LMJ1" s="82"/>
      <c r="LMK1" s="82"/>
      <c r="LML1" s="82"/>
      <c r="LMM1" s="82"/>
      <c r="LMN1" s="82"/>
      <c r="LMO1" s="82"/>
      <c r="LMP1" s="82"/>
      <c r="LMQ1" s="82"/>
      <c r="LMR1" s="82"/>
      <c r="LMS1" s="82"/>
      <c r="LMT1" s="82"/>
      <c r="LMU1" s="82"/>
      <c r="LMV1" s="82"/>
      <c r="LMW1" s="82"/>
      <c r="LMX1" s="82"/>
      <c r="LMY1" s="82"/>
      <c r="LMZ1" s="82"/>
      <c r="LNA1" s="82"/>
      <c r="LNB1" s="82"/>
      <c r="LNC1" s="82"/>
      <c r="LND1" s="82"/>
      <c r="LNE1" s="82"/>
      <c r="LNF1" s="82"/>
      <c r="LNG1" s="82"/>
      <c r="LNH1" s="82"/>
      <c r="LNI1" s="82"/>
      <c r="LNJ1" s="82"/>
      <c r="LNK1" s="82"/>
      <c r="LNL1" s="82"/>
      <c r="LNM1" s="82"/>
      <c r="LNN1" s="82"/>
      <c r="LNO1" s="82"/>
      <c r="LNP1" s="82"/>
      <c r="LNQ1" s="82"/>
      <c r="LNR1" s="82"/>
      <c r="LNS1" s="82"/>
      <c r="LNT1" s="82"/>
      <c r="LNU1" s="82"/>
      <c r="LNV1" s="82"/>
      <c r="LNW1" s="82"/>
      <c r="LNX1" s="82"/>
      <c r="LNY1" s="82"/>
      <c r="LNZ1" s="82"/>
      <c r="LOA1" s="82"/>
      <c r="LOB1" s="82"/>
      <c r="LOC1" s="82"/>
      <c r="LOD1" s="82"/>
      <c r="LOE1" s="82"/>
      <c r="LOF1" s="82"/>
      <c r="LOG1" s="82"/>
      <c r="LOH1" s="82"/>
      <c r="LOI1" s="82"/>
      <c r="LOJ1" s="82"/>
      <c r="LOK1" s="82"/>
      <c r="LOL1" s="82"/>
      <c r="LOM1" s="82"/>
      <c r="LON1" s="82"/>
      <c r="LOO1" s="82"/>
      <c r="LOP1" s="82"/>
      <c r="LOQ1" s="82"/>
      <c r="LOR1" s="82"/>
      <c r="LOS1" s="82"/>
      <c r="LOT1" s="82"/>
      <c r="LOU1" s="82"/>
      <c r="LOV1" s="82"/>
      <c r="LOW1" s="82"/>
      <c r="LOX1" s="82"/>
      <c r="LOY1" s="82"/>
      <c r="LOZ1" s="82"/>
      <c r="LPA1" s="82"/>
      <c r="LPB1" s="82"/>
      <c r="LPC1" s="82"/>
      <c r="LPD1" s="82"/>
      <c r="LPE1" s="82"/>
      <c r="LPF1" s="82"/>
      <c r="LPG1" s="82"/>
      <c r="LPH1" s="82"/>
      <c r="LPI1" s="82"/>
      <c r="LPJ1" s="82"/>
      <c r="LPK1" s="82"/>
      <c r="LPL1" s="82"/>
      <c r="LPM1" s="82"/>
      <c r="LPN1" s="82"/>
      <c r="LPO1" s="82"/>
      <c r="LPP1" s="82"/>
      <c r="LPQ1" s="82"/>
      <c r="LPR1" s="82"/>
      <c r="LPS1" s="82"/>
      <c r="LPT1" s="82"/>
      <c r="LPU1" s="82"/>
      <c r="LPV1" s="82"/>
      <c r="LPW1" s="82"/>
      <c r="LPX1" s="82"/>
      <c r="LPY1" s="82"/>
      <c r="LPZ1" s="82"/>
      <c r="LQA1" s="82"/>
      <c r="LQB1" s="82"/>
      <c r="LQC1" s="82"/>
      <c r="LQD1" s="82"/>
      <c r="LQE1" s="82"/>
      <c r="LQF1" s="82"/>
      <c r="LQG1" s="82"/>
      <c r="LQH1" s="82"/>
      <c r="LQI1" s="82"/>
      <c r="LQJ1" s="82"/>
      <c r="LQK1" s="82"/>
      <c r="LQL1" s="82"/>
      <c r="LQM1" s="82"/>
      <c r="LQN1" s="82"/>
      <c r="LQO1" s="82"/>
      <c r="LQP1" s="82"/>
      <c r="LQQ1" s="82"/>
      <c r="LQR1" s="82"/>
      <c r="LQS1" s="82"/>
      <c r="LQT1" s="82"/>
      <c r="LQU1" s="82"/>
      <c r="LQV1" s="82"/>
      <c r="LQW1" s="82"/>
      <c r="LQX1" s="82"/>
      <c r="LQY1" s="82"/>
      <c r="LQZ1" s="82"/>
      <c r="LRA1" s="82"/>
      <c r="LRB1" s="82"/>
      <c r="LRC1" s="82"/>
      <c r="LRD1" s="82"/>
      <c r="LRE1" s="82"/>
      <c r="LRF1" s="82"/>
      <c r="LRG1" s="82"/>
      <c r="LRH1" s="82"/>
      <c r="LRI1" s="82"/>
      <c r="LRJ1" s="82"/>
      <c r="LRK1" s="82"/>
      <c r="LRL1" s="82"/>
      <c r="LRM1" s="82"/>
      <c r="LRN1" s="82"/>
      <c r="LRO1" s="82"/>
      <c r="LRP1" s="82"/>
      <c r="LRQ1" s="82"/>
      <c r="LRR1" s="82"/>
      <c r="LRS1" s="82"/>
      <c r="LRT1" s="82"/>
      <c r="LRU1" s="82"/>
      <c r="LRV1" s="82"/>
      <c r="LRW1" s="82"/>
      <c r="LRX1" s="82"/>
      <c r="LRY1" s="82"/>
      <c r="LRZ1" s="82"/>
      <c r="LSA1" s="82"/>
      <c r="LSB1" s="82"/>
      <c r="LSC1" s="82"/>
      <c r="LSD1" s="82"/>
      <c r="LSE1" s="82"/>
      <c r="LSF1" s="82"/>
      <c r="LSG1" s="82"/>
      <c r="LSH1" s="82"/>
      <c r="LSI1" s="82"/>
      <c r="LSJ1" s="82"/>
      <c r="LSK1" s="82"/>
      <c r="LSL1" s="82"/>
      <c r="LSM1" s="82"/>
      <c r="LSN1" s="82"/>
      <c r="LSO1" s="82"/>
      <c r="LSP1" s="82"/>
      <c r="LSQ1" s="82"/>
      <c r="LSR1" s="82"/>
      <c r="LSS1" s="82"/>
      <c r="LST1" s="82"/>
      <c r="LSU1" s="82"/>
      <c r="LSV1" s="82"/>
      <c r="LSW1" s="82"/>
      <c r="LSX1" s="82"/>
      <c r="LSY1" s="82"/>
      <c r="LSZ1" s="82"/>
      <c r="LTA1" s="82"/>
      <c r="LTB1" s="82"/>
      <c r="LTC1" s="82"/>
      <c r="LTD1" s="82"/>
      <c r="LTE1" s="82"/>
      <c r="LTF1" s="82"/>
      <c r="LTG1" s="82"/>
      <c r="LTH1" s="82"/>
      <c r="LTI1" s="82"/>
      <c r="LTJ1" s="82"/>
      <c r="LTK1" s="82"/>
      <c r="LTL1" s="82"/>
      <c r="LTM1" s="82"/>
      <c r="LTN1" s="82"/>
      <c r="LTO1" s="82"/>
      <c r="LTP1" s="82"/>
      <c r="LTQ1" s="82"/>
      <c r="LTR1" s="82"/>
      <c r="LTS1" s="82"/>
      <c r="LTT1" s="82"/>
      <c r="LTU1" s="82"/>
      <c r="LTV1" s="82"/>
      <c r="LTW1" s="82"/>
      <c r="LTX1" s="82"/>
      <c r="LTY1" s="82"/>
      <c r="LTZ1" s="82"/>
      <c r="LUA1" s="82"/>
      <c r="LUB1" s="82"/>
      <c r="LUC1" s="82"/>
      <c r="LUD1" s="82"/>
      <c r="LUE1" s="82"/>
      <c r="LUF1" s="82"/>
      <c r="LUG1" s="82"/>
      <c r="LUH1" s="82"/>
      <c r="LUI1" s="82"/>
      <c r="LUJ1" s="82"/>
      <c r="LUK1" s="82"/>
      <c r="LUL1" s="82"/>
      <c r="LUM1" s="82"/>
      <c r="LUN1" s="82"/>
      <c r="LUO1" s="82"/>
      <c r="LUP1" s="82"/>
      <c r="LUQ1" s="82"/>
      <c r="LUR1" s="82"/>
      <c r="LUS1" s="82"/>
      <c r="LUT1" s="82"/>
      <c r="LUU1" s="82"/>
      <c r="LUV1" s="82"/>
      <c r="LUW1" s="82"/>
      <c r="LUX1" s="82"/>
      <c r="LUY1" s="82"/>
      <c r="LUZ1" s="82"/>
      <c r="LVA1" s="82"/>
      <c r="LVB1" s="82"/>
      <c r="LVC1" s="82"/>
      <c r="LVD1" s="82"/>
      <c r="LVE1" s="82"/>
      <c r="LVF1" s="82"/>
      <c r="LVG1" s="82"/>
      <c r="LVH1" s="82"/>
      <c r="LVI1" s="82"/>
      <c r="LVJ1" s="82"/>
      <c r="LVK1" s="82"/>
      <c r="LVL1" s="82"/>
      <c r="LVM1" s="82"/>
      <c r="LVN1" s="82"/>
      <c r="LVO1" s="82"/>
      <c r="LVP1" s="82"/>
      <c r="LVQ1" s="82"/>
      <c r="LVR1" s="82"/>
      <c r="LVS1" s="82"/>
      <c r="LVT1" s="82"/>
      <c r="LVU1" s="82"/>
      <c r="LVV1" s="82"/>
      <c r="LVW1" s="82"/>
      <c r="LVX1" s="82"/>
      <c r="LVY1" s="82"/>
      <c r="LVZ1" s="82"/>
      <c r="LWA1" s="82"/>
      <c r="LWB1" s="82"/>
      <c r="LWC1" s="82"/>
      <c r="LWD1" s="82"/>
      <c r="LWE1" s="82"/>
      <c r="LWF1" s="82"/>
      <c r="LWG1" s="82"/>
      <c r="LWH1" s="82"/>
      <c r="LWI1" s="82"/>
      <c r="LWJ1" s="82"/>
      <c r="LWK1" s="82"/>
      <c r="LWL1" s="82"/>
      <c r="LWM1" s="82"/>
      <c r="LWN1" s="82"/>
      <c r="LWO1" s="82"/>
      <c r="LWP1" s="82"/>
      <c r="LWQ1" s="82"/>
      <c r="LWR1" s="82"/>
      <c r="LWS1" s="82"/>
      <c r="LWT1" s="82"/>
      <c r="LWU1" s="82"/>
      <c r="LWV1" s="82"/>
      <c r="LWW1" s="82"/>
      <c r="LWX1" s="82"/>
      <c r="LWY1" s="82"/>
      <c r="LWZ1" s="82"/>
      <c r="LXA1" s="82"/>
      <c r="LXB1" s="82"/>
      <c r="LXC1" s="82"/>
      <c r="LXD1" s="82"/>
      <c r="LXE1" s="82"/>
      <c r="LXF1" s="82"/>
      <c r="LXG1" s="82"/>
      <c r="LXH1" s="82"/>
      <c r="LXI1" s="82"/>
      <c r="LXJ1" s="82"/>
      <c r="LXK1" s="82"/>
      <c r="LXL1" s="82"/>
      <c r="LXM1" s="82"/>
      <c r="LXN1" s="82"/>
      <c r="LXO1" s="82"/>
      <c r="LXP1" s="82"/>
      <c r="LXQ1" s="82"/>
      <c r="LXR1" s="82"/>
      <c r="LXS1" s="82"/>
      <c r="LXT1" s="82"/>
      <c r="LXU1" s="82"/>
      <c r="LXV1" s="82"/>
      <c r="LXW1" s="82"/>
      <c r="LXX1" s="82"/>
      <c r="LXY1" s="82"/>
      <c r="LXZ1" s="82"/>
      <c r="LYA1" s="82"/>
      <c r="LYB1" s="82"/>
      <c r="LYC1" s="82"/>
      <c r="LYD1" s="82"/>
      <c r="LYE1" s="82"/>
      <c r="LYF1" s="82"/>
      <c r="LYG1" s="82"/>
      <c r="LYH1" s="82"/>
      <c r="LYI1" s="82"/>
      <c r="LYJ1" s="82"/>
      <c r="LYK1" s="82"/>
      <c r="LYL1" s="82"/>
      <c r="LYM1" s="82"/>
      <c r="LYN1" s="82"/>
      <c r="LYO1" s="82"/>
      <c r="LYP1" s="82"/>
      <c r="LYQ1" s="82"/>
      <c r="LYR1" s="82"/>
      <c r="LYS1" s="82"/>
      <c r="LYT1" s="82"/>
      <c r="LYU1" s="82"/>
      <c r="LYV1" s="82"/>
      <c r="LYW1" s="82"/>
      <c r="LYX1" s="82"/>
      <c r="LYY1" s="82"/>
      <c r="LYZ1" s="82"/>
      <c r="LZA1" s="82"/>
      <c r="LZB1" s="82"/>
      <c r="LZC1" s="82"/>
      <c r="LZD1" s="82"/>
      <c r="LZE1" s="82"/>
      <c r="LZF1" s="82"/>
      <c r="LZG1" s="82"/>
      <c r="LZH1" s="82"/>
      <c r="LZI1" s="82"/>
      <c r="LZJ1" s="82"/>
      <c r="LZK1" s="82"/>
      <c r="LZL1" s="82"/>
      <c r="LZM1" s="82"/>
      <c r="LZN1" s="82"/>
      <c r="LZO1" s="82"/>
      <c r="LZP1" s="82"/>
      <c r="LZQ1" s="82"/>
      <c r="LZR1" s="82"/>
      <c r="LZS1" s="82"/>
      <c r="LZT1" s="82"/>
      <c r="LZU1" s="82"/>
      <c r="LZV1" s="82"/>
      <c r="LZW1" s="82"/>
      <c r="LZX1" s="82"/>
      <c r="LZY1" s="82"/>
      <c r="LZZ1" s="82"/>
      <c r="MAA1" s="82"/>
      <c r="MAB1" s="82"/>
      <c r="MAC1" s="82"/>
      <c r="MAD1" s="82"/>
      <c r="MAE1" s="82"/>
      <c r="MAF1" s="82"/>
      <c r="MAG1" s="82"/>
      <c r="MAH1" s="82"/>
      <c r="MAI1" s="82"/>
      <c r="MAJ1" s="82"/>
      <c r="MAK1" s="82"/>
      <c r="MAL1" s="82"/>
      <c r="MAM1" s="82"/>
      <c r="MAN1" s="82"/>
      <c r="MAO1" s="82"/>
      <c r="MAP1" s="82"/>
      <c r="MAQ1" s="82"/>
      <c r="MAR1" s="82"/>
      <c r="MAS1" s="82"/>
      <c r="MAT1" s="82"/>
      <c r="MAU1" s="82"/>
      <c r="MAV1" s="82"/>
      <c r="MAW1" s="82"/>
      <c r="MAX1" s="82"/>
      <c r="MAY1" s="82"/>
      <c r="MAZ1" s="82"/>
      <c r="MBA1" s="82"/>
      <c r="MBB1" s="82"/>
      <c r="MBC1" s="82"/>
      <c r="MBD1" s="82"/>
      <c r="MBE1" s="82"/>
      <c r="MBF1" s="82"/>
      <c r="MBG1" s="82"/>
      <c r="MBH1" s="82"/>
      <c r="MBI1" s="82"/>
      <c r="MBJ1" s="82"/>
      <c r="MBK1" s="82"/>
      <c r="MBL1" s="82"/>
      <c r="MBM1" s="82"/>
      <c r="MBN1" s="82"/>
      <c r="MBO1" s="82"/>
      <c r="MBP1" s="82"/>
      <c r="MBQ1" s="82"/>
      <c r="MBR1" s="82"/>
      <c r="MBS1" s="82"/>
      <c r="MBT1" s="82"/>
      <c r="MBU1" s="82"/>
      <c r="MBV1" s="82"/>
      <c r="MBW1" s="82"/>
      <c r="MBX1" s="82"/>
      <c r="MBY1" s="82"/>
      <c r="MBZ1" s="82"/>
      <c r="MCA1" s="82"/>
      <c r="MCB1" s="82"/>
      <c r="MCC1" s="82"/>
      <c r="MCD1" s="82"/>
      <c r="MCE1" s="82"/>
      <c r="MCF1" s="82"/>
      <c r="MCG1" s="82"/>
      <c r="MCH1" s="82"/>
      <c r="MCI1" s="82"/>
      <c r="MCJ1" s="82"/>
      <c r="MCK1" s="82"/>
      <c r="MCL1" s="82"/>
      <c r="MCM1" s="82"/>
      <c r="MCN1" s="82"/>
      <c r="MCO1" s="82"/>
      <c r="MCP1" s="82"/>
      <c r="MCQ1" s="82"/>
      <c r="MCR1" s="82"/>
      <c r="MCS1" s="82"/>
      <c r="MCT1" s="82"/>
      <c r="MCU1" s="82"/>
      <c r="MCV1" s="82"/>
      <c r="MCW1" s="82"/>
      <c r="MCX1" s="82"/>
      <c r="MCY1" s="82"/>
      <c r="MCZ1" s="82"/>
      <c r="MDA1" s="82"/>
      <c r="MDB1" s="82"/>
      <c r="MDC1" s="82"/>
      <c r="MDD1" s="82"/>
      <c r="MDE1" s="82"/>
      <c r="MDF1" s="82"/>
      <c r="MDG1" s="82"/>
      <c r="MDH1" s="82"/>
      <c r="MDI1" s="82"/>
      <c r="MDJ1" s="82"/>
      <c r="MDK1" s="82"/>
      <c r="MDL1" s="82"/>
      <c r="MDM1" s="82"/>
      <c r="MDN1" s="82"/>
      <c r="MDO1" s="82"/>
      <c r="MDP1" s="82"/>
      <c r="MDQ1" s="82"/>
      <c r="MDR1" s="82"/>
      <c r="MDS1" s="82"/>
      <c r="MDT1" s="82"/>
      <c r="MDU1" s="82"/>
      <c r="MDV1" s="82"/>
      <c r="MDW1" s="82"/>
      <c r="MDX1" s="82"/>
      <c r="MDY1" s="82"/>
      <c r="MDZ1" s="82"/>
      <c r="MEA1" s="82"/>
      <c r="MEB1" s="82"/>
      <c r="MEC1" s="82"/>
      <c r="MED1" s="82"/>
      <c r="MEE1" s="82"/>
      <c r="MEF1" s="82"/>
      <c r="MEG1" s="82"/>
      <c r="MEH1" s="82"/>
      <c r="MEI1" s="82"/>
      <c r="MEJ1" s="82"/>
      <c r="MEK1" s="82"/>
      <c r="MEL1" s="82"/>
      <c r="MEM1" s="82"/>
      <c r="MEN1" s="82"/>
      <c r="MEO1" s="82"/>
      <c r="MEP1" s="82"/>
      <c r="MEQ1" s="82"/>
      <c r="MER1" s="82"/>
      <c r="MES1" s="82"/>
      <c r="MET1" s="82"/>
      <c r="MEU1" s="82"/>
      <c r="MEV1" s="82"/>
      <c r="MEW1" s="82"/>
      <c r="MEX1" s="82"/>
      <c r="MEY1" s="82"/>
      <c r="MEZ1" s="82"/>
      <c r="MFA1" s="82"/>
      <c r="MFB1" s="82"/>
      <c r="MFC1" s="82"/>
      <c r="MFD1" s="82"/>
      <c r="MFE1" s="82"/>
      <c r="MFF1" s="82"/>
      <c r="MFG1" s="82"/>
      <c r="MFH1" s="82"/>
      <c r="MFI1" s="82"/>
      <c r="MFJ1" s="82"/>
      <c r="MFK1" s="82"/>
      <c r="MFL1" s="82"/>
      <c r="MFM1" s="82"/>
      <c r="MFN1" s="82"/>
      <c r="MFO1" s="82"/>
      <c r="MFP1" s="82"/>
      <c r="MFQ1" s="82"/>
      <c r="MFR1" s="82"/>
      <c r="MFS1" s="82"/>
      <c r="MFT1" s="82"/>
      <c r="MFU1" s="82"/>
      <c r="MFV1" s="82"/>
      <c r="MFW1" s="82"/>
      <c r="MFX1" s="82"/>
      <c r="MFY1" s="82"/>
      <c r="MFZ1" s="82"/>
      <c r="MGA1" s="82"/>
      <c r="MGB1" s="82"/>
      <c r="MGC1" s="82"/>
      <c r="MGD1" s="82"/>
      <c r="MGE1" s="82"/>
      <c r="MGF1" s="82"/>
      <c r="MGG1" s="82"/>
      <c r="MGH1" s="82"/>
      <c r="MGI1" s="82"/>
      <c r="MGJ1" s="82"/>
      <c r="MGK1" s="82"/>
      <c r="MGL1" s="82"/>
      <c r="MGM1" s="82"/>
      <c r="MGN1" s="82"/>
      <c r="MGO1" s="82"/>
      <c r="MGP1" s="82"/>
      <c r="MGQ1" s="82"/>
      <c r="MGR1" s="82"/>
      <c r="MGS1" s="82"/>
      <c r="MGT1" s="82"/>
      <c r="MGU1" s="82"/>
      <c r="MGV1" s="82"/>
      <c r="MGW1" s="82"/>
      <c r="MGX1" s="82"/>
      <c r="MGY1" s="82"/>
      <c r="MGZ1" s="82"/>
      <c r="MHA1" s="82"/>
      <c r="MHB1" s="82"/>
      <c r="MHC1" s="82"/>
      <c r="MHD1" s="82"/>
      <c r="MHE1" s="82"/>
      <c r="MHF1" s="82"/>
      <c r="MHG1" s="82"/>
      <c r="MHH1" s="82"/>
      <c r="MHI1" s="82"/>
      <c r="MHJ1" s="82"/>
      <c r="MHK1" s="82"/>
      <c r="MHL1" s="82"/>
      <c r="MHM1" s="82"/>
      <c r="MHN1" s="82"/>
      <c r="MHO1" s="82"/>
      <c r="MHP1" s="82"/>
      <c r="MHQ1" s="82"/>
      <c r="MHR1" s="82"/>
      <c r="MHS1" s="82"/>
      <c r="MHT1" s="82"/>
      <c r="MHU1" s="82"/>
      <c r="MHV1" s="82"/>
      <c r="MHW1" s="82"/>
      <c r="MHX1" s="82"/>
      <c r="MHY1" s="82"/>
      <c r="MHZ1" s="82"/>
      <c r="MIA1" s="82"/>
      <c r="MIB1" s="82"/>
      <c r="MIC1" s="82"/>
      <c r="MID1" s="82"/>
      <c r="MIE1" s="82"/>
      <c r="MIF1" s="82"/>
      <c r="MIG1" s="82"/>
      <c r="MIH1" s="82"/>
      <c r="MII1" s="82"/>
      <c r="MIJ1" s="82"/>
      <c r="MIK1" s="82"/>
      <c r="MIL1" s="82"/>
      <c r="MIM1" s="82"/>
      <c r="MIN1" s="82"/>
      <c r="MIO1" s="82"/>
      <c r="MIP1" s="82"/>
      <c r="MIQ1" s="82"/>
      <c r="MIR1" s="82"/>
      <c r="MIS1" s="82"/>
      <c r="MIT1" s="82"/>
      <c r="MIU1" s="82"/>
      <c r="MIV1" s="82"/>
      <c r="MIW1" s="82"/>
      <c r="MIX1" s="82"/>
      <c r="MIY1" s="82"/>
      <c r="MIZ1" s="82"/>
      <c r="MJA1" s="82"/>
      <c r="MJB1" s="82"/>
      <c r="MJC1" s="82"/>
      <c r="MJD1" s="82"/>
      <c r="MJE1" s="82"/>
      <c r="MJF1" s="82"/>
      <c r="MJG1" s="82"/>
      <c r="MJH1" s="82"/>
      <c r="MJI1" s="82"/>
      <c r="MJJ1" s="82"/>
      <c r="MJK1" s="82"/>
      <c r="MJL1" s="82"/>
      <c r="MJM1" s="82"/>
      <c r="MJN1" s="82"/>
      <c r="MJO1" s="82"/>
      <c r="MJP1" s="82"/>
      <c r="MJQ1" s="82"/>
      <c r="MJR1" s="82"/>
      <c r="MJS1" s="82"/>
      <c r="MJT1" s="82"/>
      <c r="MJU1" s="82"/>
      <c r="MJV1" s="82"/>
      <c r="MJW1" s="82"/>
      <c r="MJX1" s="82"/>
      <c r="MJY1" s="82"/>
      <c r="MJZ1" s="82"/>
      <c r="MKA1" s="82"/>
      <c r="MKB1" s="82"/>
      <c r="MKC1" s="82"/>
      <c r="MKD1" s="82"/>
      <c r="MKE1" s="82"/>
      <c r="MKF1" s="82"/>
      <c r="MKG1" s="82"/>
      <c r="MKH1" s="82"/>
      <c r="MKI1" s="82"/>
      <c r="MKJ1" s="82"/>
      <c r="MKK1" s="82"/>
      <c r="MKL1" s="82"/>
      <c r="MKM1" s="82"/>
      <c r="MKN1" s="82"/>
      <c r="MKO1" s="82"/>
      <c r="MKP1" s="82"/>
      <c r="MKQ1" s="82"/>
      <c r="MKR1" s="82"/>
      <c r="MKS1" s="82"/>
      <c r="MKT1" s="82"/>
      <c r="MKU1" s="82"/>
      <c r="MKV1" s="82"/>
      <c r="MKW1" s="82"/>
      <c r="MKX1" s="82"/>
      <c r="MKY1" s="82"/>
      <c r="MKZ1" s="82"/>
      <c r="MLA1" s="82"/>
      <c r="MLB1" s="82"/>
      <c r="MLC1" s="82"/>
      <c r="MLD1" s="82"/>
      <c r="MLE1" s="82"/>
      <c r="MLF1" s="82"/>
      <c r="MLG1" s="82"/>
      <c r="MLH1" s="82"/>
      <c r="MLI1" s="82"/>
      <c r="MLJ1" s="82"/>
      <c r="MLK1" s="82"/>
      <c r="MLL1" s="82"/>
      <c r="MLM1" s="82"/>
      <c r="MLN1" s="82"/>
      <c r="MLO1" s="82"/>
      <c r="MLP1" s="82"/>
      <c r="MLQ1" s="82"/>
      <c r="MLR1" s="82"/>
      <c r="MLS1" s="82"/>
      <c r="MLT1" s="82"/>
      <c r="MLU1" s="82"/>
      <c r="MLV1" s="82"/>
      <c r="MLW1" s="82"/>
      <c r="MLX1" s="82"/>
      <c r="MLY1" s="82"/>
      <c r="MLZ1" s="82"/>
      <c r="MMA1" s="82"/>
      <c r="MMB1" s="82"/>
      <c r="MMC1" s="82"/>
      <c r="MMD1" s="82"/>
      <c r="MME1" s="82"/>
      <c r="MMF1" s="82"/>
      <c r="MMG1" s="82"/>
      <c r="MMH1" s="82"/>
      <c r="MMI1" s="82"/>
      <c r="MMJ1" s="82"/>
      <c r="MMK1" s="82"/>
      <c r="MML1" s="82"/>
      <c r="MMM1" s="82"/>
      <c r="MMN1" s="82"/>
      <c r="MMO1" s="82"/>
      <c r="MMP1" s="82"/>
      <c r="MMQ1" s="82"/>
      <c r="MMR1" s="82"/>
      <c r="MMS1" s="82"/>
      <c r="MMT1" s="82"/>
      <c r="MMU1" s="82"/>
      <c r="MMV1" s="82"/>
      <c r="MMW1" s="82"/>
      <c r="MMX1" s="82"/>
      <c r="MMY1" s="82"/>
      <c r="MMZ1" s="82"/>
      <c r="MNA1" s="82"/>
      <c r="MNB1" s="82"/>
      <c r="MNC1" s="82"/>
      <c r="MND1" s="82"/>
      <c r="MNE1" s="82"/>
      <c r="MNF1" s="82"/>
      <c r="MNG1" s="82"/>
      <c r="MNH1" s="82"/>
      <c r="MNI1" s="82"/>
      <c r="MNJ1" s="82"/>
      <c r="MNK1" s="82"/>
      <c r="MNL1" s="82"/>
      <c r="MNM1" s="82"/>
      <c r="MNN1" s="82"/>
      <c r="MNO1" s="82"/>
      <c r="MNP1" s="82"/>
      <c r="MNQ1" s="82"/>
      <c r="MNR1" s="82"/>
      <c r="MNS1" s="82"/>
      <c r="MNT1" s="82"/>
      <c r="MNU1" s="82"/>
      <c r="MNV1" s="82"/>
      <c r="MNW1" s="82"/>
      <c r="MNX1" s="82"/>
      <c r="MNY1" s="82"/>
      <c r="MNZ1" s="82"/>
      <c r="MOA1" s="82"/>
      <c r="MOB1" s="82"/>
      <c r="MOC1" s="82"/>
      <c r="MOD1" s="82"/>
      <c r="MOE1" s="82"/>
      <c r="MOF1" s="82"/>
      <c r="MOG1" s="82"/>
      <c r="MOH1" s="82"/>
      <c r="MOI1" s="82"/>
      <c r="MOJ1" s="82"/>
      <c r="MOK1" s="82"/>
      <c r="MOL1" s="82"/>
      <c r="MOM1" s="82"/>
      <c r="MON1" s="82"/>
      <c r="MOO1" s="82"/>
      <c r="MOP1" s="82"/>
      <c r="MOQ1" s="82"/>
      <c r="MOR1" s="82"/>
      <c r="MOS1" s="82"/>
      <c r="MOT1" s="82"/>
      <c r="MOU1" s="82"/>
      <c r="MOV1" s="82"/>
      <c r="MOW1" s="82"/>
      <c r="MOX1" s="82"/>
      <c r="MOY1" s="82"/>
      <c r="MOZ1" s="82"/>
      <c r="MPA1" s="82"/>
      <c r="MPB1" s="82"/>
      <c r="MPC1" s="82"/>
      <c r="MPD1" s="82"/>
      <c r="MPE1" s="82"/>
      <c r="MPF1" s="82"/>
      <c r="MPG1" s="82"/>
      <c r="MPH1" s="82"/>
      <c r="MPI1" s="82"/>
      <c r="MPJ1" s="82"/>
      <c r="MPK1" s="82"/>
      <c r="MPL1" s="82"/>
      <c r="MPM1" s="82"/>
      <c r="MPN1" s="82"/>
      <c r="MPO1" s="82"/>
      <c r="MPP1" s="82"/>
      <c r="MPQ1" s="82"/>
      <c r="MPR1" s="82"/>
      <c r="MPS1" s="82"/>
      <c r="MPT1" s="82"/>
      <c r="MPU1" s="82"/>
      <c r="MPV1" s="82"/>
      <c r="MPW1" s="82"/>
      <c r="MPX1" s="82"/>
      <c r="MPY1" s="82"/>
      <c r="MPZ1" s="82"/>
      <c r="MQA1" s="82"/>
      <c r="MQB1" s="82"/>
      <c r="MQC1" s="82"/>
      <c r="MQD1" s="82"/>
      <c r="MQE1" s="82"/>
      <c r="MQF1" s="82"/>
      <c r="MQG1" s="82"/>
      <c r="MQH1" s="82"/>
      <c r="MQI1" s="82"/>
      <c r="MQJ1" s="82"/>
      <c r="MQK1" s="82"/>
      <c r="MQL1" s="82"/>
      <c r="MQM1" s="82"/>
      <c r="MQN1" s="82"/>
      <c r="MQO1" s="82"/>
      <c r="MQP1" s="82"/>
      <c r="MQQ1" s="82"/>
      <c r="MQR1" s="82"/>
      <c r="MQS1" s="82"/>
      <c r="MQT1" s="82"/>
      <c r="MQU1" s="82"/>
      <c r="MQV1" s="82"/>
      <c r="MQW1" s="82"/>
      <c r="MQX1" s="82"/>
      <c r="MQY1" s="82"/>
      <c r="MQZ1" s="82"/>
      <c r="MRA1" s="82"/>
      <c r="MRB1" s="82"/>
      <c r="MRC1" s="82"/>
      <c r="MRD1" s="82"/>
      <c r="MRE1" s="82"/>
      <c r="MRF1" s="82"/>
      <c r="MRG1" s="82"/>
      <c r="MRH1" s="82"/>
      <c r="MRI1" s="82"/>
      <c r="MRJ1" s="82"/>
      <c r="MRK1" s="82"/>
      <c r="MRL1" s="82"/>
      <c r="MRM1" s="82"/>
      <c r="MRN1" s="82"/>
      <c r="MRO1" s="82"/>
      <c r="MRP1" s="82"/>
      <c r="MRQ1" s="82"/>
      <c r="MRR1" s="82"/>
      <c r="MRS1" s="82"/>
      <c r="MRT1" s="82"/>
      <c r="MRU1" s="82"/>
      <c r="MRV1" s="82"/>
      <c r="MRW1" s="82"/>
      <c r="MRX1" s="82"/>
      <c r="MRY1" s="82"/>
      <c r="MRZ1" s="82"/>
      <c r="MSA1" s="82"/>
      <c r="MSB1" s="82"/>
      <c r="MSC1" s="82"/>
      <c r="MSD1" s="82"/>
      <c r="MSE1" s="82"/>
      <c r="MSF1" s="82"/>
      <c r="MSG1" s="82"/>
      <c r="MSH1" s="82"/>
      <c r="MSI1" s="82"/>
      <c r="MSJ1" s="82"/>
      <c r="MSK1" s="82"/>
      <c r="MSL1" s="82"/>
      <c r="MSM1" s="82"/>
      <c r="MSN1" s="82"/>
      <c r="MSO1" s="82"/>
      <c r="MSP1" s="82"/>
      <c r="MSQ1" s="82"/>
      <c r="MSR1" s="82"/>
      <c r="MSS1" s="82"/>
      <c r="MST1" s="82"/>
      <c r="MSU1" s="82"/>
      <c r="MSV1" s="82"/>
      <c r="MSW1" s="82"/>
      <c r="MSX1" s="82"/>
      <c r="MSY1" s="82"/>
      <c r="MSZ1" s="82"/>
      <c r="MTA1" s="82"/>
      <c r="MTB1" s="82"/>
      <c r="MTC1" s="82"/>
      <c r="MTD1" s="82"/>
      <c r="MTE1" s="82"/>
      <c r="MTF1" s="82"/>
      <c r="MTG1" s="82"/>
      <c r="MTH1" s="82"/>
      <c r="MTI1" s="82"/>
      <c r="MTJ1" s="82"/>
      <c r="MTK1" s="82"/>
      <c r="MTL1" s="82"/>
      <c r="MTM1" s="82"/>
      <c r="MTN1" s="82"/>
      <c r="MTO1" s="82"/>
      <c r="MTP1" s="82"/>
      <c r="MTQ1" s="82"/>
      <c r="MTR1" s="82"/>
      <c r="MTS1" s="82"/>
      <c r="MTT1" s="82"/>
      <c r="MTU1" s="82"/>
      <c r="MTV1" s="82"/>
      <c r="MTW1" s="82"/>
      <c r="MTX1" s="82"/>
      <c r="MTY1" s="82"/>
      <c r="MTZ1" s="82"/>
      <c r="MUA1" s="82"/>
      <c r="MUB1" s="82"/>
      <c r="MUC1" s="82"/>
      <c r="MUD1" s="82"/>
      <c r="MUE1" s="82"/>
      <c r="MUF1" s="82"/>
      <c r="MUG1" s="82"/>
      <c r="MUH1" s="82"/>
      <c r="MUI1" s="82"/>
      <c r="MUJ1" s="82"/>
      <c r="MUK1" s="82"/>
      <c r="MUL1" s="82"/>
      <c r="MUM1" s="82"/>
      <c r="MUN1" s="82"/>
      <c r="MUO1" s="82"/>
      <c r="MUP1" s="82"/>
      <c r="MUQ1" s="82"/>
      <c r="MUR1" s="82"/>
      <c r="MUS1" s="82"/>
      <c r="MUT1" s="82"/>
      <c r="MUU1" s="82"/>
      <c r="MUV1" s="82"/>
      <c r="MUW1" s="82"/>
      <c r="MUX1" s="82"/>
      <c r="MUY1" s="82"/>
      <c r="MUZ1" s="82"/>
      <c r="MVA1" s="82"/>
      <c r="MVB1" s="82"/>
      <c r="MVC1" s="82"/>
      <c r="MVD1" s="82"/>
      <c r="MVE1" s="82"/>
      <c r="MVF1" s="82"/>
      <c r="MVG1" s="82"/>
      <c r="MVH1" s="82"/>
      <c r="MVI1" s="82"/>
      <c r="MVJ1" s="82"/>
      <c r="MVK1" s="82"/>
      <c r="MVL1" s="82"/>
      <c r="MVM1" s="82"/>
      <c r="MVN1" s="82"/>
      <c r="MVO1" s="82"/>
      <c r="MVP1" s="82"/>
      <c r="MVQ1" s="82"/>
      <c r="MVR1" s="82"/>
      <c r="MVS1" s="82"/>
      <c r="MVT1" s="82"/>
      <c r="MVU1" s="82"/>
      <c r="MVV1" s="82"/>
      <c r="MVW1" s="82"/>
      <c r="MVX1" s="82"/>
      <c r="MVY1" s="82"/>
      <c r="MVZ1" s="82"/>
      <c r="MWA1" s="82"/>
      <c r="MWB1" s="82"/>
      <c r="MWC1" s="82"/>
      <c r="MWD1" s="82"/>
      <c r="MWE1" s="82"/>
      <c r="MWF1" s="82"/>
      <c r="MWG1" s="82"/>
      <c r="MWH1" s="82"/>
      <c r="MWI1" s="82"/>
      <c r="MWJ1" s="82"/>
      <c r="MWK1" s="82"/>
      <c r="MWL1" s="82"/>
      <c r="MWM1" s="82"/>
      <c r="MWN1" s="82"/>
      <c r="MWO1" s="82"/>
      <c r="MWP1" s="82"/>
      <c r="MWQ1" s="82"/>
      <c r="MWR1" s="82"/>
      <c r="MWS1" s="82"/>
      <c r="MWT1" s="82"/>
      <c r="MWU1" s="82"/>
      <c r="MWV1" s="82"/>
      <c r="MWW1" s="82"/>
      <c r="MWX1" s="82"/>
      <c r="MWY1" s="82"/>
      <c r="MWZ1" s="82"/>
      <c r="MXA1" s="82"/>
      <c r="MXB1" s="82"/>
      <c r="MXC1" s="82"/>
      <c r="MXD1" s="82"/>
      <c r="MXE1" s="82"/>
      <c r="MXF1" s="82"/>
      <c r="MXG1" s="82"/>
      <c r="MXH1" s="82"/>
      <c r="MXI1" s="82"/>
      <c r="MXJ1" s="82"/>
      <c r="MXK1" s="82"/>
      <c r="MXL1" s="82"/>
      <c r="MXM1" s="82"/>
      <c r="MXN1" s="82"/>
      <c r="MXO1" s="82"/>
      <c r="MXP1" s="82"/>
      <c r="MXQ1" s="82"/>
      <c r="MXR1" s="82"/>
      <c r="MXS1" s="82"/>
      <c r="MXT1" s="82"/>
      <c r="MXU1" s="82"/>
      <c r="MXV1" s="82"/>
      <c r="MXW1" s="82"/>
      <c r="MXX1" s="82"/>
      <c r="MXY1" s="82"/>
      <c r="MXZ1" s="82"/>
      <c r="MYA1" s="82"/>
      <c r="MYB1" s="82"/>
      <c r="MYC1" s="82"/>
      <c r="MYD1" s="82"/>
      <c r="MYE1" s="82"/>
      <c r="MYF1" s="82"/>
      <c r="MYG1" s="82"/>
      <c r="MYH1" s="82"/>
      <c r="MYI1" s="82"/>
      <c r="MYJ1" s="82"/>
      <c r="MYK1" s="82"/>
      <c r="MYL1" s="82"/>
      <c r="MYM1" s="82"/>
      <c r="MYN1" s="82"/>
      <c r="MYO1" s="82"/>
      <c r="MYP1" s="82"/>
      <c r="MYQ1" s="82"/>
      <c r="MYR1" s="82"/>
      <c r="MYS1" s="82"/>
      <c r="MYT1" s="82"/>
      <c r="MYU1" s="82"/>
      <c r="MYV1" s="82"/>
      <c r="MYW1" s="82"/>
      <c r="MYX1" s="82"/>
      <c r="MYY1" s="82"/>
      <c r="MYZ1" s="82"/>
      <c r="MZA1" s="82"/>
      <c r="MZB1" s="82"/>
      <c r="MZC1" s="82"/>
      <c r="MZD1" s="82"/>
      <c r="MZE1" s="82"/>
      <c r="MZF1" s="82"/>
      <c r="MZG1" s="82"/>
      <c r="MZH1" s="82"/>
      <c r="MZI1" s="82"/>
      <c r="MZJ1" s="82"/>
      <c r="MZK1" s="82"/>
      <c r="MZL1" s="82"/>
      <c r="MZM1" s="82"/>
      <c r="MZN1" s="82"/>
      <c r="MZO1" s="82"/>
      <c r="MZP1" s="82"/>
      <c r="MZQ1" s="82"/>
      <c r="MZR1" s="82"/>
      <c r="MZS1" s="82"/>
      <c r="MZT1" s="82"/>
      <c r="MZU1" s="82"/>
      <c r="MZV1" s="82"/>
      <c r="MZW1" s="82"/>
      <c r="MZX1" s="82"/>
      <c r="MZY1" s="82"/>
      <c r="MZZ1" s="82"/>
      <c r="NAA1" s="82"/>
      <c r="NAB1" s="82"/>
      <c r="NAC1" s="82"/>
      <c r="NAD1" s="82"/>
      <c r="NAE1" s="82"/>
      <c r="NAF1" s="82"/>
      <c r="NAG1" s="82"/>
      <c r="NAH1" s="82"/>
      <c r="NAI1" s="82"/>
      <c r="NAJ1" s="82"/>
      <c r="NAK1" s="82"/>
      <c r="NAL1" s="82"/>
      <c r="NAM1" s="82"/>
      <c r="NAN1" s="82"/>
      <c r="NAO1" s="82"/>
      <c r="NAP1" s="82"/>
      <c r="NAQ1" s="82"/>
      <c r="NAR1" s="82"/>
      <c r="NAS1" s="82"/>
      <c r="NAT1" s="82"/>
      <c r="NAU1" s="82"/>
      <c r="NAV1" s="82"/>
      <c r="NAW1" s="82"/>
      <c r="NAX1" s="82"/>
      <c r="NAY1" s="82"/>
      <c r="NAZ1" s="82"/>
      <c r="NBA1" s="82"/>
      <c r="NBB1" s="82"/>
      <c r="NBC1" s="82"/>
      <c r="NBD1" s="82"/>
      <c r="NBE1" s="82"/>
      <c r="NBF1" s="82"/>
      <c r="NBG1" s="82"/>
      <c r="NBH1" s="82"/>
      <c r="NBI1" s="82"/>
      <c r="NBJ1" s="82"/>
      <c r="NBK1" s="82"/>
      <c r="NBL1" s="82"/>
      <c r="NBM1" s="82"/>
      <c r="NBN1" s="82"/>
      <c r="NBO1" s="82"/>
      <c r="NBP1" s="82"/>
      <c r="NBQ1" s="82"/>
      <c r="NBR1" s="82"/>
      <c r="NBS1" s="82"/>
      <c r="NBT1" s="82"/>
      <c r="NBU1" s="82"/>
      <c r="NBV1" s="82"/>
      <c r="NBW1" s="82"/>
      <c r="NBX1" s="82"/>
      <c r="NBY1" s="82"/>
      <c r="NBZ1" s="82"/>
      <c r="NCA1" s="82"/>
      <c r="NCB1" s="82"/>
      <c r="NCC1" s="82"/>
      <c r="NCD1" s="82"/>
      <c r="NCE1" s="82"/>
      <c r="NCF1" s="82"/>
      <c r="NCG1" s="82"/>
      <c r="NCH1" s="82"/>
      <c r="NCI1" s="82"/>
      <c r="NCJ1" s="82"/>
      <c r="NCK1" s="82"/>
      <c r="NCL1" s="82"/>
      <c r="NCM1" s="82"/>
      <c r="NCN1" s="82"/>
      <c r="NCO1" s="82"/>
      <c r="NCP1" s="82"/>
      <c r="NCQ1" s="82"/>
      <c r="NCR1" s="82"/>
      <c r="NCS1" s="82"/>
      <c r="NCT1" s="82"/>
      <c r="NCU1" s="82"/>
      <c r="NCV1" s="82"/>
      <c r="NCW1" s="82"/>
      <c r="NCX1" s="82"/>
      <c r="NCY1" s="82"/>
      <c r="NCZ1" s="82"/>
      <c r="NDA1" s="82"/>
      <c r="NDB1" s="82"/>
      <c r="NDC1" s="82"/>
      <c r="NDD1" s="82"/>
      <c r="NDE1" s="82"/>
      <c r="NDF1" s="82"/>
      <c r="NDG1" s="82"/>
      <c r="NDH1" s="82"/>
      <c r="NDI1" s="82"/>
      <c r="NDJ1" s="82"/>
      <c r="NDK1" s="82"/>
      <c r="NDL1" s="82"/>
      <c r="NDM1" s="82"/>
      <c r="NDN1" s="82"/>
      <c r="NDO1" s="82"/>
      <c r="NDP1" s="82"/>
      <c r="NDQ1" s="82"/>
      <c r="NDR1" s="82"/>
      <c r="NDS1" s="82"/>
      <c r="NDT1" s="82"/>
      <c r="NDU1" s="82"/>
      <c r="NDV1" s="82"/>
      <c r="NDW1" s="82"/>
      <c r="NDX1" s="82"/>
      <c r="NDY1" s="82"/>
      <c r="NDZ1" s="82"/>
      <c r="NEA1" s="82"/>
      <c r="NEB1" s="82"/>
      <c r="NEC1" s="82"/>
      <c r="NED1" s="82"/>
      <c r="NEE1" s="82"/>
      <c r="NEF1" s="82"/>
      <c r="NEG1" s="82"/>
      <c r="NEH1" s="82"/>
      <c r="NEI1" s="82"/>
      <c r="NEJ1" s="82"/>
      <c r="NEK1" s="82"/>
      <c r="NEL1" s="82"/>
      <c r="NEM1" s="82"/>
      <c r="NEN1" s="82"/>
      <c r="NEO1" s="82"/>
      <c r="NEP1" s="82"/>
      <c r="NEQ1" s="82"/>
      <c r="NER1" s="82"/>
      <c r="NES1" s="82"/>
      <c r="NET1" s="82"/>
      <c r="NEU1" s="82"/>
      <c r="NEV1" s="82"/>
      <c r="NEW1" s="82"/>
      <c r="NEX1" s="82"/>
      <c r="NEY1" s="82"/>
      <c r="NEZ1" s="82"/>
      <c r="NFA1" s="82"/>
      <c r="NFB1" s="82"/>
      <c r="NFC1" s="82"/>
      <c r="NFD1" s="82"/>
      <c r="NFE1" s="82"/>
      <c r="NFF1" s="82"/>
      <c r="NFG1" s="82"/>
      <c r="NFH1" s="82"/>
      <c r="NFI1" s="82"/>
      <c r="NFJ1" s="82"/>
      <c r="NFK1" s="82"/>
      <c r="NFL1" s="82"/>
      <c r="NFM1" s="82"/>
      <c r="NFN1" s="82"/>
      <c r="NFO1" s="82"/>
      <c r="NFP1" s="82"/>
      <c r="NFQ1" s="82"/>
      <c r="NFR1" s="82"/>
      <c r="NFS1" s="82"/>
      <c r="NFT1" s="82"/>
      <c r="NFU1" s="82"/>
      <c r="NFV1" s="82"/>
      <c r="NFW1" s="82"/>
      <c r="NFX1" s="82"/>
      <c r="NFY1" s="82"/>
      <c r="NFZ1" s="82"/>
      <c r="NGA1" s="82"/>
      <c r="NGB1" s="82"/>
      <c r="NGC1" s="82"/>
      <c r="NGD1" s="82"/>
      <c r="NGE1" s="82"/>
      <c r="NGF1" s="82"/>
      <c r="NGG1" s="82"/>
      <c r="NGH1" s="82"/>
      <c r="NGI1" s="82"/>
      <c r="NGJ1" s="82"/>
      <c r="NGK1" s="82"/>
      <c r="NGL1" s="82"/>
      <c r="NGM1" s="82"/>
      <c r="NGN1" s="82"/>
      <c r="NGO1" s="82"/>
      <c r="NGP1" s="82"/>
      <c r="NGQ1" s="82"/>
      <c r="NGR1" s="82"/>
      <c r="NGS1" s="82"/>
      <c r="NGT1" s="82"/>
      <c r="NGU1" s="82"/>
      <c r="NGV1" s="82"/>
      <c r="NGW1" s="82"/>
      <c r="NGX1" s="82"/>
      <c r="NGY1" s="82"/>
      <c r="NGZ1" s="82"/>
      <c r="NHA1" s="82"/>
      <c r="NHB1" s="82"/>
      <c r="NHC1" s="82"/>
      <c r="NHD1" s="82"/>
      <c r="NHE1" s="82"/>
      <c r="NHF1" s="82"/>
      <c r="NHG1" s="82"/>
      <c r="NHH1" s="82"/>
      <c r="NHI1" s="82"/>
      <c r="NHJ1" s="82"/>
      <c r="NHK1" s="82"/>
      <c r="NHL1" s="82"/>
      <c r="NHM1" s="82"/>
      <c r="NHN1" s="82"/>
      <c r="NHO1" s="82"/>
      <c r="NHP1" s="82"/>
      <c r="NHQ1" s="82"/>
      <c r="NHR1" s="82"/>
      <c r="NHS1" s="82"/>
      <c r="NHT1" s="82"/>
      <c r="NHU1" s="82"/>
      <c r="NHV1" s="82"/>
      <c r="NHW1" s="82"/>
      <c r="NHX1" s="82"/>
      <c r="NHY1" s="82"/>
      <c r="NHZ1" s="82"/>
      <c r="NIA1" s="82"/>
      <c r="NIB1" s="82"/>
      <c r="NIC1" s="82"/>
      <c r="NID1" s="82"/>
      <c r="NIE1" s="82"/>
      <c r="NIF1" s="82"/>
      <c r="NIG1" s="82"/>
      <c r="NIH1" s="82"/>
      <c r="NII1" s="82"/>
      <c r="NIJ1" s="82"/>
      <c r="NIK1" s="82"/>
      <c r="NIL1" s="82"/>
      <c r="NIM1" s="82"/>
      <c r="NIN1" s="82"/>
      <c r="NIO1" s="82"/>
      <c r="NIP1" s="82"/>
      <c r="NIQ1" s="82"/>
      <c r="NIR1" s="82"/>
      <c r="NIS1" s="82"/>
      <c r="NIT1" s="82"/>
      <c r="NIU1" s="82"/>
      <c r="NIV1" s="82"/>
      <c r="NIW1" s="82"/>
      <c r="NIX1" s="82"/>
      <c r="NIY1" s="82"/>
      <c r="NIZ1" s="82"/>
      <c r="NJA1" s="82"/>
      <c r="NJB1" s="82"/>
      <c r="NJC1" s="82"/>
      <c r="NJD1" s="82"/>
      <c r="NJE1" s="82"/>
      <c r="NJF1" s="82"/>
      <c r="NJG1" s="82"/>
      <c r="NJH1" s="82"/>
      <c r="NJI1" s="82"/>
      <c r="NJJ1" s="82"/>
      <c r="NJK1" s="82"/>
      <c r="NJL1" s="82"/>
      <c r="NJM1" s="82"/>
      <c r="NJN1" s="82"/>
      <c r="NJO1" s="82"/>
      <c r="NJP1" s="82"/>
      <c r="NJQ1" s="82"/>
      <c r="NJR1" s="82"/>
      <c r="NJS1" s="82"/>
      <c r="NJT1" s="82"/>
      <c r="NJU1" s="82"/>
      <c r="NJV1" s="82"/>
      <c r="NJW1" s="82"/>
      <c r="NJX1" s="82"/>
      <c r="NJY1" s="82"/>
      <c r="NJZ1" s="82"/>
      <c r="NKA1" s="82"/>
      <c r="NKB1" s="82"/>
      <c r="NKC1" s="82"/>
      <c r="NKD1" s="82"/>
      <c r="NKE1" s="82"/>
      <c r="NKF1" s="82"/>
      <c r="NKG1" s="82"/>
      <c r="NKH1" s="82"/>
      <c r="NKI1" s="82"/>
      <c r="NKJ1" s="82"/>
      <c r="NKK1" s="82"/>
      <c r="NKL1" s="82"/>
      <c r="NKM1" s="82"/>
      <c r="NKN1" s="82"/>
      <c r="NKO1" s="82"/>
      <c r="NKP1" s="82"/>
      <c r="NKQ1" s="82"/>
      <c r="NKR1" s="82"/>
      <c r="NKS1" s="82"/>
      <c r="NKT1" s="82"/>
      <c r="NKU1" s="82"/>
      <c r="NKV1" s="82"/>
      <c r="NKW1" s="82"/>
      <c r="NKX1" s="82"/>
      <c r="NKY1" s="82"/>
      <c r="NKZ1" s="82"/>
      <c r="NLA1" s="82"/>
      <c r="NLB1" s="82"/>
      <c r="NLC1" s="82"/>
      <c r="NLD1" s="82"/>
      <c r="NLE1" s="82"/>
      <c r="NLF1" s="82"/>
      <c r="NLG1" s="82"/>
      <c r="NLH1" s="82"/>
      <c r="NLI1" s="82"/>
      <c r="NLJ1" s="82"/>
      <c r="NLK1" s="82"/>
      <c r="NLL1" s="82"/>
      <c r="NLM1" s="82"/>
      <c r="NLN1" s="82"/>
      <c r="NLO1" s="82"/>
      <c r="NLP1" s="82"/>
      <c r="NLQ1" s="82"/>
      <c r="NLR1" s="82"/>
      <c r="NLS1" s="82"/>
      <c r="NLT1" s="82"/>
      <c r="NLU1" s="82"/>
      <c r="NLV1" s="82"/>
      <c r="NLW1" s="82"/>
      <c r="NLX1" s="82"/>
      <c r="NLY1" s="82"/>
      <c r="NLZ1" s="82"/>
      <c r="NMA1" s="82"/>
      <c r="NMB1" s="82"/>
      <c r="NMC1" s="82"/>
      <c r="NMD1" s="82"/>
      <c r="NME1" s="82"/>
      <c r="NMF1" s="82"/>
      <c r="NMG1" s="82"/>
      <c r="NMH1" s="82"/>
      <c r="NMI1" s="82"/>
      <c r="NMJ1" s="82"/>
      <c r="NMK1" s="82"/>
      <c r="NML1" s="82"/>
      <c r="NMM1" s="82"/>
      <c r="NMN1" s="82"/>
      <c r="NMO1" s="82"/>
      <c r="NMP1" s="82"/>
      <c r="NMQ1" s="82"/>
      <c r="NMR1" s="82"/>
      <c r="NMS1" s="82"/>
      <c r="NMT1" s="82"/>
      <c r="NMU1" s="82"/>
      <c r="NMV1" s="82"/>
      <c r="NMW1" s="82"/>
      <c r="NMX1" s="82"/>
      <c r="NMY1" s="82"/>
      <c r="NMZ1" s="82"/>
      <c r="NNA1" s="82"/>
      <c r="NNB1" s="82"/>
      <c r="NNC1" s="82"/>
      <c r="NND1" s="82"/>
      <c r="NNE1" s="82"/>
      <c r="NNF1" s="82"/>
      <c r="NNG1" s="82"/>
      <c r="NNH1" s="82"/>
      <c r="NNI1" s="82"/>
      <c r="NNJ1" s="82"/>
      <c r="NNK1" s="82"/>
      <c r="NNL1" s="82"/>
      <c r="NNM1" s="82"/>
      <c r="NNN1" s="82"/>
      <c r="NNO1" s="82"/>
      <c r="NNP1" s="82"/>
      <c r="NNQ1" s="82"/>
      <c r="NNR1" s="82"/>
      <c r="NNS1" s="82"/>
      <c r="NNT1" s="82"/>
      <c r="NNU1" s="82"/>
      <c r="NNV1" s="82"/>
      <c r="NNW1" s="82"/>
      <c r="NNX1" s="82"/>
      <c r="NNY1" s="82"/>
      <c r="NNZ1" s="82"/>
      <c r="NOA1" s="82"/>
      <c r="NOB1" s="82"/>
      <c r="NOC1" s="82"/>
      <c r="NOD1" s="82"/>
      <c r="NOE1" s="82"/>
      <c r="NOF1" s="82"/>
      <c r="NOG1" s="82"/>
      <c r="NOH1" s="82"/>
      <c r="NOI1" s="82"/>
      <c r="NOJ1" s="82"/>
      <c r="NOK1" s="82"/>
      <c r="NOL1" s="82"/>
      <c r="NOM1" s="82"/>
      <c r="NON1" s="82"/>
      <c r="NOO1" s="82"/>
      <c r="NOP1" s="82"/>
      <c r="NOQ1" s="82"/>
      <c r="NOR1" s="82"/>
      <c r="NOS1" s="82"/>
      <c r="NOT1" s="82"/>
      <c r="NOU1" s="82"/>
      <c r="NOV1" s="82"/>
      <c r="NOW1" s="82"/>
      <c r="NOX1" s="82"/>
      <c r="NOY1" s="82"/>
      <c r="NOZ1" s="82"/>
      <c r="NPA1" s="82"/>
      <c r="NPB1" s="82"/>
      <c r="NPC1" s="82"/>
      <c r="NPD1" s="82"/>
      <c r="NPE1" s="82"/>
      <c r="NPF1" s="82"/>
      <c r="NPG1" s="82"/>
      <c r="NPH1" s="82"/>
      <c r="NPI1" s="82"/>
      <c r="NPJ1" s="82"/>
      <c r="NPK1" s="82"/>
      <c r="NPL1" s="82"/>
      <c r="NPM1" s="82"/>
      <c r="NPN1" s="82"/>
      <c r="NPO1" s="82"/>
      <c r="NPP1" s="82"/>
      <c r="NPQ1" s="82"/>
      <c r="NPR1" s="82"/>
      <c r="NPS1" s="82"/>
      <c r="NPT1" s="82"/>
      <c r="NPU1" s="82"/>
      <c r="NPV1" s="82"/>
      <c r="NPW1" s="82"/>
      <c r="NPX1" s="82"/>
      <c r="NPY1" s="82"/>
      <c r="NPZ1" s="82"/>
      <c r="NQA1" s="82"/>
      <c r="NQB1" s="82"/>
      <c r="NQC1" s="82"/>
      <c r="NQD1" s="82"/>
      <c r="NQE1" s="82"/>
      <c r="NQF1" s="82"/>
      <c r="NQG1" s="82"/>
      <c r="NQH1" s="82"/>
      <c r="NQI1" s="82"/>
      <c r="NQJ1" s="82"/>
      <c r="NQK1" s="82"/>
      <c r="NQL1" s="82"/>
      <c r="NQM1" s="82"/>
      <c r="NQN1" s="82"/>
      <c r="NQO1" s="82"/>
      <c r="NQP1" s="82"/>
      <c r="NQQ1" s="82"/>
      <c r="NQR1" s="82"/>
      <c r="NQS1" s="82"/>
      <c r="NQT1" s="82"/>
      <c r="NQU1" s="82"/>
      <c r="NQV1" s="82"/>
      <c r="NQW1" s="82"/>
      <c r="NQX1" s="82"/>
      <c r="NQY1" s="82"/>
      <c r="NQZ1" s="82"/>
      <c r="NRA1" s="82"/>
      <c r="NRB1" s="82"/>
      <c r="NRC1" s="82"/>
      <c r="NRD1" s="82"/>
      <c r="NRE1" s="82"/>
      <c r="NRF1" s="82"/>
      <c r="NRG1" s="82"/>
      <c r="NRH1" s="82"/>
      <c r="NRI1" s="82"/>
      <c r="NRJ1" s="82"/>
      <c r="NRK1" s="82"/>
      <c r="NRL1" s="82"/>
      <c r="NRM1" s="82"/>
      <c r="NRN1" s="82"/>
      <c r="NRO1" s="82"/>
      <c r="NRP1" s="82"/>
      <c r="NRQ1" s="82"/>
      <c r="NRR1" s="82"/>
      <c r="NRS1" s="82"/>
      <c r="NRT1" s="82"/>
      <c r="NRU1" s="82"/>
      <c r="NRV1" s="82"/>
      <c r="NRW1" s="82"/>
      <c r="NRX1" s="82"/>
      <c r="NRY1" s="82"/>
      <c r="NRZ1" s="82"/>
      <c r="NSA1" s="82"/>
      <c r="NSB1" s="82"/>
      <c r="NSC1" s="82"/>
      <c r="NSD1" s="82"/>
      <c r="NSE1" s="82"/>
      <c r="NSF1" s="82"/>
      <c r="NSG1" s="82"/>
      <c r="NSH1" s="82"/>
      <c r="NSI1" s="82"/>
      <c r="NSJ1" s="82"/>
      <c r="NSK1" s="82"/>
      <c r="NSL1" s="82"/>
      <c r="NSM1" s="82"/>
      <c r="NSN1" s="82"/>
      <c r="NSO1" s="82"/>
      <c r="NSP1" s="82"/>
      <c r="NSQ1" s="82"/>
      <c r="NSR1" s="82"/>
      <c r="NSS1" s="82"/>
      <c r="NST1" s="82"/>
      <c r="NSU1" s="82"/>
      <c r="NSV1" s="82"/>
      <c r="NSW1" s="82"/>
      <c r="NSX1" s="82"/>
      <c r="NSY1" s="82"/>
      <c r="NSZ1" s="82"/>
      <c r="NTA1" s="82"/>
      <c r="NTB1" s="82"/>
      <c r="NTC1" s="82"/>
      <c r="NTD1" s="82"/>
      <c r="NTE1" s="82"/>
      <c r="NTF1" s="82"/>
      <c r="NTG1" s="82"/>
      <c r="NTH1" s="82"/>
      <c r="NTI1" s="82"/>
      <c r="NTJ1" s="82"/>
      <c r="NTK1" s="82"/>
      <c r="NTL1" s="82"/>
      <c r="NTM1" s="82"/>
      <c r="NTN1" s="82"/>
      <c r="NTO1" s="82"/>
      <c r="NTP1" s="82"/>
      <c r="NTQ1" s="82"/>
      <c r="NTR1" s="82"/>
      <c r="NTS1" s="82"/>
      <c r="NTT1" s="82"/>
      <c r="NTU1" s="82"/>
      <c r="NTV1" s="82"/>
      <c r="NTW1" s="82"/>
      <c r="NTX1" s="82"/>
      <c r="NTY1" s="82"/>
      <c r="NTZ1" s="82"/>
      <c r="NUA1" s="82"/>
      <c r="NUB1" s="82"/>
      <c r="NUC1" s="82"/>
      <c r="NUD1" s="82"/>
      <c r="NUE1" s="82"/>
      <c r="NUF1" s="82"/>
      <c r="NUG1" s="82"/>
      <c r="NUH1" s="82"/>
      <c r="NUI1" s="82"/>
      <c r="NUJ1" s="82"/>
      <c r="NUK1" s="82"/>
      <c r="NUL1" s="82"/>
      <c r="NUM1" s="82"/>
      <c r="NUN1" s="82"/>
      <c r="NUO1" s="82"/>
      <c r="NUP1" s="82"/>
      <c r="NUQ1" s="82"/>
      <c r="NUR1" s="82"/>
      <c r="NUS1" s="82"/>
      <c r="NUT1" s="82"/>
      <c r="NUU1" s="82"/>
      <c r="NUV1" s="82"/>
      <c r="NUW1" s="82"/>
      <c r="NUX1" s="82"/>
      <c r="NUY1" s="82"/>
      <c r="NUZ1" s="82"/>
      <c r="NVA1" s="82"/>
      <c r="NVB1" s="82"/>
      <c r="NVC1" s="82"/>
      <c r="NVD1" s="82"/>
      <c r="NVE1" s="82"/>
      <c r="NVF1" s="82"/>
      <c r="NVG1" s="82"/>
      <c r="NVH1" s="82"/>
      <c r="NVI1" s="82"/>
      <c r="NVJ1" s="82"/>
      <c r="NVK1" s="82"/>
      <c r="NVL1" s="82"/>
      <c r="NVM1" s="82"/>
      <c r="NVN1" s="82"/>
      <c r="NVO1" s="82"/>
      <c r="NVP1" s="82"/>
      <c r="NVQ1" s="82"/>
      <c r="NVR1" s="82"/>
      <c r="NVS1" s="82"/>
      <c r="NVT1" s="82"/>
      <c r="NVU1" s="82"/>
      <c r="NVV1" s="82"/>
      <c r="NVW1" s="82"/>
      <c r="NVX1" s="82"/>
      <c r="NVY1" s="82"/>
      <c r="NVZ1" s="82"/>
      <c r="NWA1" s="82"/>
      <c r="NWB1" s="82"/>
      <c r="NWC1" s="82"/>
      <c r="NWD1" s="82"/>
      <c r="NWE1" s="82"/>
      <c r="NWF1" s="82"/>
      <c r="NWG1" s="82"/>
      <c r="NWH1" s="82"/>
      <c r="NWI1" s="82"/>
      <c r="NWJ1" s="82"/>
      <c r="NWK1" s="82"/>
      <c r="NWL1" s="82"/>
      <c r="NWM1" s="82"/>
      <c r="NWN1" s="82"/>
      <c r="NWO1" s="82"/>
      <c r="NWP1" s="82"/>
      <c r="NWQ1" s="82"/>
      <c r="NWR1" s="82"/>
      <c r="NWS1" s="82"/>
      <c r="NWT1" s="82"/>
      <c r="NWU1" s="82"/>
      <c r="NWV1" s="82"/>
      <c r="NWW1" s="82"/>
      <c r="NWX1" s="82"/>
      <c r="NWY1" s="82"/>
      <c r="NWZ1" s="82"/>
      <c r="NXA1" s="82"/>
      <c r="NXB1" s="82"/>
      <c r="NXC1" s="82"/>
      <c r="NXD1" s="82"/>
      <c r="NXE1" s="82"/>
      <c r="NXF1" s="82"/>
      <c r="NXG1" s="82"/>
      <c r="NXH1" s="82"/>
      <c r="NXI1" s="82"/>
      <c r="NXJ1" s="82"/>
      <c r="NXK1" s="82"/>
      <c r="NXL1" s="82"/>
      <c r="NXM1" s="82"/>
      <c r="NXN1" s="82"/>
      <c r="NXO1" s="82"/>
      <c r="NXP1" s="82"/>
      <c r="NXQ1" s="82"/>
      <c r="NXR1" s="82"/>
      <c r="NXS1" s="82"/>
      <c r="NXT1" s="82"/>
      <c r="NXU1" s="82"/>
      <c r="NXV1" s="82"/>
      <c r="NXW1" s="82"/>
      <c r="NXX1" s="82"/>
      <c r="NXY1" s="82"/>
      <c r="NXZ1" s="82"/>
      <c r="NYA1" s="82"/>
      <c r="NYB1" s="82"/>
      <c r="NYC1" s="82"/>
      <c r="NYD1" s="82"/>
      <c r="NYE1" s="82"/>
      <c r="NYF1" s="82"/>
      <c r="NYG1" s="82"/>
      <c r="NYH1" s="82"/>
      <c r="NYI1" s="82"/>
      <c r="NYJ1" s="82"/>
      <c r="NYK1" s="82"/>
      <c r="NYL1" s="82"/>
      <c r="NYM1" s="82"/>
      <c r="NYN1" s="82"/>
      <c r="NYO1" s="82"/>
      <c r="NYP1" s="82"/>
      <c r="NYQ1" s="82"/>
      <c r="NYR1" s="82"/>
      <c r="NYS1" s="82"/>
      <c r="NYT1" s="82"/>
      <c r="NYU1" s="82"/>
      <c r="NYV1" s="82"/>
      <c r="NYW1" s="82"/>
      <c r="NYX1" s="82"/>
      <c r="NYY1" s="82"/>
      <c r="NYZ1" s="82"/>
      <c r="NZA1" s="82"/>
      <c r="NZB1" s="82"/>
      <c r="NZC1" s="82"/>
      <c r="NZD1" s="82"/>
      <c r="NZE1" s="82"/>
      <c r="NZF1" s="82"/>
      <c r="NZG1" s="82"/>
      <c r="NZH1" s="82"/>
      <c r="NZI1" s="82"/>
      <c r="NZJ1" s="82"/>
      <c r="NZK1" s="82"/>
      <c r="NZL1" s="82"/>
      <c r="NZM1" s="82"/>
      <c r="NZN1" s="82"/>
      <c r="NZO1" s="82"/>
      <c r="NZP1" s="82"/>
      <c r="NZQ1" s="82"/>
      <c r="NZR1" s="82"/>
      <c r="NZS1" s="82"/>
      <c r="NZT1" s="82"/>
      <c r="NZU1" s="82"/>
      <c r="NZV1" s="82"/>
      <c r="NZW1" s="82"/>
      <c r="NZX1" s="82"/>
      <c r="NZY1" s="82"/>
      <c r="NZZ1" s="82"/>
      <c r="OAA1" s="82"/>
      <c r="OAB1" s="82"/>
      <c r="OAC1" s="82"/>
      <c r="OAD1" s="82"/>
      <c r="OAE1" s="82"/>
      <c r="OAF1" s="82"/>
      <c r="OAG1" s="82"/>
      <c r="OAH1" s="82"/>
      <c r="OAI1" s="82"/>
      <c r="OAJ1" s="82"/>
      <c r="OAK1" s="82"/>
      <c r="OAL1" s="82"/>
      <c r="OAM1" s="82"/>
      <c r="OAN1" s="82"/>
      <c r="OAO1" s="82"/>
      <c r="OAP1" s="82"/>
      <c r="OAQ1" s="82"/>
      <c r="OAR1" s="82"/>
      <c r="OAS1" s="82"/>
      <c r="OAT1" s="82"/>
      <c r="OAU1" s="82"/>
      <c r="OAV1" s="82"/>
      <c r="OAW1" s="82"/>
      <c r="OAX1" s="82"/>
      <c r="OAY1" s="82"/>
      <c r="OAZ1" s="82"/>
      <c r="OBA1" s="82"/>
      <c r="OBB1" s="82"/>
      <c r="OBC1" s="82"/>
      <c r="OBD1" s="82"/>
      <c r="OBE1" s="82"/>
      <c r="OBF1" s="82"/>
      <c r="OBG1" s="82"/>
      <c r="OBH1" s="82"/>
      <c r="OBI1" s="82"/>
      <c r="OBJ1" s="82"/>
      <c r="OBK1" s="82"/>
      <c r="OBL1" s="82"/>
      <c r="OBM1" s="82"/>
      <c r="OBN1" s="82"/>
      <c r="OBO1" s="82"/>
      <c r="OBP1" s="82"/>
      <c r="OBQ1" s="82"/>
      <c r="OBR1" s="82"/>
      <c r="OBS1" s="82"/>
      <c r="OBT1" s="82"/>
      <c r="OBU1" s="82"/>
      <c r="OBV1" s="82"/>
      <c r="OBW1" s="82"/>
      <c r="OBX1" s="82"/>
      <c r="OBY1" s="82"/>
      <c r="OBZ1" s="82"/>
      <c r="OCA1" s="82"/>
      <c r="OCB1" s="82"/>
      <c r="OCC1" s="82"/>
      <c r="OCD1" s="82"/>
      <c r="OCE1" s="82"/>
      <c r="OCF1" s="82"/>
      <c r="OCG1" s="82"/>
      <c r="OCH1" s="82"/>
      <c r="OCI1" s="82"/>
      <c r="OCJ1" s="82"/>
      <c r="OCK1" s="82"/>
      <c r="OCL1" s="82"/>
      <c r="OCM1" s="82"/>
      <c r="OCN1" s="82"/>
      <c r="OCO1" s="82"/>
      <c r="OCP1" s="82"/>
      <c r="OCQ1" s="82"/>
      <c r="OCR1" s="82"/>
      <c r="OCS1" s="82"/>
      <c r="OCT1" s="82"/>
      <c r="OCU1" s="82"/>
      <c r="OCV1" s="82"/>
      <c r="OCW1" s="82"/>
      <c r="OCX1" s="82"/>
      <c r="OCY1" s="82"/>
      <c r="OCZ1" s="82"/>
      <c r="ODA1" s="82"/>
      <c r="ODB1" s="82"/>
      <c r="ODC1" s="82"/>
      <c r="ODD1" s="82"/>
      <c r="ODE1" s="82"/>
      <c r="ODF1" s="82"/>
      <c r="ODG1" s="82"/>
      <c r="ODH1" s="82"/>
      <c r="ODI1" s="82"/>
      <c r="ODJ1" s="82"/>
      <c r="ODK1" s="82"/>
      <c r="ODL1" s="82"/>
      <c r="ODM1" s="82"/>
      <c r="ODN1" s="82"/>
      <c r="ODO1" s="82"/>
      <c r="ODP1" s="82"/>
      <c r="ODQ1" s="82"/>
      <c r="ODR1" s="82"/>
      <c r="ODS1" s="82"/>
      <c r="ODT1" s="82"/>
      <c r="ODU1" s="82"/>
      <c r="ODV1" s="82"/>
      <c r="ODW1" s="82"/>
      <c r="ODX1" s="82"/>
      <c r="ODY1" s="82"/>
      <c r="ODZ1" s="82"/>
      <c r="OEA1" s="82"/>
      <c r="OEB1" s="82"/>
      <c r="OEC1" s="82"/>
      <c r="OED1" s="82"/>
      <c r="OEE1" s="82"/>
      <c r="OEF1" s="82"/>
      <c r="OEG1" s="82"/>
      <c r="OEH1" s="82"/>
      <c r="OEI1" s="82"/>
      <c r="OEJ1" s="82"/>
      <c r="OEK1" s="82"/>
      <c r="OEL1" s="82"/>
      <c r="OEM1" s="82"/>
      <c r="OEN1" s="82"/>
      <c r="OEO1" s="82"/>
      <c r="OEP1" s="82"/>
      <c r="OEQ1" s="82"/>
      <c r="OER1" s="82"/>
      <c r="OES1" s="82"/>
      <c r="OET1" s="82"/>
      <c r="OEU1" s="82"/>
      <c r="OEV1" s="82"/>
      <c r="OEW1" s="82"/>
      <c r="OEX1" s="82"/>
      <c r="OEY1" s="82"/>
      <c r="OEZ1" s="82"/>
      <c r="OFA1" s="82"/>
      <c r="OFB1" s="82"/>
      <c r="OFC1" s="82"/>
      <c r="OFD1" s="82"/>
      <c r="OFE1" s="82"/>
      <c r="OFF1" s="82"/>
      <c r="OFG1" s="82"/>
      <c r="OFH1" s="82"/>
      <c r="OFI1" s="82"/>
      <c r="OFJ1" s="82"/>
      <c r="OFK1" s="82"/>
      <c r="OFL1" s="82"/>
      <c r="OFM1" s="82"/>
      <c r="OFN1" s="82"/>
      <c r="OFO1" s="82"/>
      <c r="OFP1" s="82"/>
      <c r="OFQ1" s="82"/>
      <c r="OFR1" s="82"/>
      <c r="OFS1" s="82"/>
      <c r="OFT1" s="82"/>
      <c r="OFU1" s="82"/>
      <c r="OFV1" s="82"/>
      <c r="OFW1" s="82"/>
      <c r="OFX1" s="82"/>
      <c r="OFY1" s="82"/>
      <c r="OFZ1" s="82"/>
      <c r="OGA1" s="82"/>
      <c r="OGB1" s="82"/>
      <c r="OGC1" s="82"/>
      <c r="OGD1" s="82"/>
      <c r="OGE1" s="82"/>
      <c r="OGF1" s="82"/>
      <c r="OGG1" s="82"/>
      <c r="OGH1" s="82"/>
      <c r="OGI1" s="82"/>
      <c r="OGJ1" s="82"/>
      <c r="OGK1" s="82"/>
      <c r="OGL1" s="82"/>
      <c r="OGM1" s="82"/>
      <c r="OGN1" s="82"/>
      <c r="OGO1" s="82"/>
      <c r="OGP1" s="82"/>
      <c r="OGQ1" s="82"/>
      <c r="OGR1" s="82"/>
      <c r="OGS1" s="82"/>
      <c r="OGT1" s="82"/>
      <c r="OGU1" s="82"/>
      <c r="OGV1" s="82"/>
      <c r="OGW1" s="82"/>
      <c r="OGX1" s="82"/>
      <c r="OGY1" s="82"/>
      <c r="OGZ1" s="82"/>
      <c r="OHA1" s="82"/>
      <c r="OHB1" s="82"/>
      <c r="OHC1" s="82"/>
      <c r="OHD1" s="82"/>
      <c r="OHE1" s="82"/>
      <c r="OHF1" s="82"/>
      <c r="OHG1" s="82"/>
      <c r="OHH1" s="82"/>
      <c r="OHI1" s="82"/>
      <c r="OHJ1" s="82"/>
      <c r="OHK1" s="82"/>
      <c r="OHL1" s="82"/>
      <c r="OHM1" s="82"/>
      <c r="OHN1" s="82"/>
      <c r="OHO1" s="82"/>
      <c r="OHP1" s="82"/>
      <c r="OHQ1" s="82"/>
      <c r="OHR1" s="82"/>
      <c r="OHS1" s="82"/>
      <c r="OHT1" s="82"/>
      <c r="OHU1" s="82"/>
      <c r="OHV1" s="82"/>
      <c r="OHW1" s="82"/>
      <c r="OHX1" s="82"/>
      <c r="OHY1" s="82"/>
      <c r="OHZ1" s="82"/>
      <c r="OIA1" s="82"/>
      <c r="OIB1" s="82"/>
      <c r="OIC1" s="82"/>
      <c r="OID1" s="82"/>
      <c r="OIE1" s="82"/>
      <c r="OIF1" s="82"/>
      <c r="OIG1" s="82"/>
      <c r="OIH1" s="82"/>
      <c r="OII1" s="82"/>
      <c r="OIJ1" s="82"/>
      <c r="OIK1" s="82"/>
      <c r="OIL1" s="82"/>
      <c r="OIM1" s="82"/>
      <c r="OIN1" s="82"/>
      <c r="OIO1" s="82"/>
      <c r="OIP1" s="82"/>
      <c r="OIQ1" s="82"/>
      <c r="OIR1" s="82"/>
      <c r="OIS1" s="82"/>
      <c r="OIT1" s="82"/>
      <c r="OIU1" s="82"/>
      <c r="OIV1" s="82"/>
      <c r="OIW1" s="82"/>
      <c r="OIX1" s="82"/>
      <c r="OIY1" s="82"/>
      <c r="OIZ1" s="82"/>
      <c r="OJA1" s="82"/>
      <c r="OJB1" s="82"/>
      <c r="OJC1" s="82"/>
      <c r="OJD1" s="82"/>
      <c r="OJE1" s="82"/>
      <c r="OJF1" s="82"/>
      <c r="OJG1" s="82"/>
      <c r="OJH1" s="82"/>
      <c r="OJI1" s="82"/>
      <c r="OJJ1" s="82"/>
      <c r="OJK1" s="82"/>
      <c r="OJL1" s="82"/>
      <c r="OJM1" s="82"/>
      <c r="OJN1" s="82"/>
      <c r="OJO1" s="82"/>
      <c r="OJP1" s="82"/>
      <c r="OJQ1" s="82"/>
      <c r="OJR1" s="82"/>
      <c r="OJS1" s="82"/>
      <c r="OJT1" s="82"/>
      <c r="OJU1" s="82"/>
      <c r="OJV1" s="82"/>
      <c r="OJW1" s="82"/>
      <c r="OJX1" s="82"/>
      <c r="OJY1" s="82"/>
      <c r="OJZ1" s="82"/>
      <c r="OKA1" s="82"/>
      <c r="OKB1" s="82"/>
      <c r="OKC1" s="82"/>
      <c r="OKD1" s="82"/>
      <c r="OKE1" s="82"/>
      <c r="OKF1" s="82"/>
      <c r="OKG1" s="82"/>
      <c r="OKH1" s="82"/>
      <c r="OKI1" s="82"/>
      <c r="OKJ1" s="82"/>
      <c r="OKK1" s="82"/>
      <c r="OKL1" s="82"/>
      <c r="OKM1" s="82"/>
      <c r="OKN1" s="82"/>
      <c r="OKO1" s="82"/>
      <c r="OKP1" s="82"/>
      <c r="OKQ1" s="82"/>
      <c r="OKR1" s="82"/>
      <c r="OKS1" s="82"/>
      <c r="OKT1" s="82"/>
      <c r="OKU1" s="82"/>
      <c r="OKV1" s="82"/>
      <c r="OKW1" s="82"/>
      <c r="OKX1" s="82"/>
      <c r="OKY1" s="82"/>
      <c r="OKZ1" s="82"/>
      <c r="OLA1" s="82"/>
      <c r="OLB1" s="82"/>
      <c r="OLC1" s="82"/>
      <c r="OLD1" s="82"/>
      <c r="OLE1" s="82"/>
      <c r="OLF1" s="82"/>
      <c r="OLG1" s="82"/>
      <c r="OLH1" s="82"/>
      <c r="OLI1" s="82"/>
      <c r="OLJ1" s="82"/>
      <c r="OLK1" s="82"/>
      <c r="OLL1" s="82"/>
      <c r="OLM1" s="82"/>
      <c r="OLN1" s="82"/>
      <c r="OLO1" s="82"/>
      <c r="OLP1" s="82"/>
      <c r="OLQ1" s="82"/>
      <c r="OLR1" s="82"/>
      <c r="OLS1" s="82"/>
      <c r="OLT1" s="82"/>
      <c r="OLU1" s="82"/>
      <c r="OLV1" s="82"/>
      <c r="OLW1" s="82"/>
      <c r="OLX1" s="82"/>
      <c r="OLY1" s="82"/>
      <c r="OLZ1" s="82"/>
      <c r="OMA1" s="82"/>
      <c r="OMB1" s="82"/>
      <c r="OMC1" s="82"/>
      <c r="OMD1" s="82"/>
      <c r="OME1" s="82"/>
      <c r="OMF1" s="82"/>
      <c r="OMG1" s="82"/>
      <c r="OMH1" s="82"/>
      <c r="OMI1" s="82"/>
      <c r="OMJ1" s="82"/>
      <c r="OMK1" s="82"/>
      <c r="OML1" s="82"/>
      <c r="OMM1" s="82"/>
      <c r="OMN1" s="82"/>
      <c r="OMO1" s="82"/>
      <c r="OMP1" s="82"/>
      <c r="OMQ1" s="82"/>
      <c r="OMR1" s="82"/>
      <c r="OMS1" s="82"/>
      <c r="OMT1" s="82"/>
      <c r="OMU1" s="82"/>
      <c r="OMV1" s="82"/>
      <c r="OMW1" s="82"/>
      <c r="OMX1" s="82"/>
      <c r="OMY1" s="82"/>
      <c r="OMZ1" s="82"/>
      <c r="ONA1" s="82"/>
      <c r="ONB1" s="82"/>
      <c r="ONC1" s="82"/>
      <c r="OND1" s="82"/>
      <c r="ONE1" s="82"/>
      <c r="ONF1" s="82"/>
      <c r="ONG1" s="82"/>
      <c r="ONH1" s="82"/>
      <c r="ONI1" s="82"/>
      <c r="ONJ1" s="82"/>
      <c r="ONK1" s="82"/>
      <c r="ONL1" s="82"/>
      <c r="ONM1" s="82"/>
      <c r="ONN1" s="82"/>
      <c r="ONO1" s="82"/>
      <c r="ONP1" s="82"/>
      <c r="ONQ1" s="82"/>
      <c r="ONR1" s="82"/>
      <c r="ONS1" s="82"/>
      <c r="ONT1" s="82"/>
      <c r="ONU1" s="82"/>
      <c r="ONV1" s="82"/>
      <c r="ONW1" s="82"/>
      <c r="ONX1" s="82"/>
      <c r="ONY1" s="82"/>
      <c r="ONZ1" s="82"/>
      <c r="OOA1" s="82"/>
      <c r="OOB1" s="82"/>
      <c r="OOC1" s="82"/>
      <c r="OOD1" s="82"/>
      <c r="OOE1" s="82"/>
      <c r="OOF1" s="82"/>
      <c r="OOG1" s="82"/>
      <c r="OOH1" s="82"/>
      <c r="OOI1" s="82"/>
      <c r="OOJ1" s="82"/>
      <c r="OOK1" s="82"/>
      <c r="OOL1" s="82"/>
      <c r="OOM1" s="82"/>
      <c r="OON1" s="82"/>
      <c r="OOO1" s="82"/>
      <c r="OOP1" s="82"/>
      <c r="OOQ1" s="82"/>
      <c r="OOR1" s="82"/>
      <c r="OOS1" s="82"/>
      <c r="OOT1" s="82"/>
      <c r="OOU1" s="82"/>
      <c r="OOV1" s="82"/>
      <c r="OOW1" s="82"/>
      <c r="OOX1" s="82"/>
      <c r="OOY1" s="82"/>
      <c r="OOZ1" s="82"/>
      <c r="OPA1" s="82"/>
      <c r="OPB1" s="82"/>
      <c r="OPC1" s="82"/>
      <c r="OPD1" s="82"/>
      <c r="OPE1" s="82"/>
      <c r="OPF1" s="82"/>
      <c r="OPG1" s="82"/>
      <c r="OPH1" s="82"/>
      <c r="OPI1" s="82"/>
      <c r="OPJ1" s="82"/>
      <c r="OPK1" s="82"/>
      <c r="OPL1" s="82"/>
      <c r="OPM1" s="82"/>
      <c r="OPN1" s="82"/>
      <c r="OPO1" s="82"/>
      <c r="OPP1" s="82"/>
      <c r="OPQ1" s="82"/>
      <c r="OPR1" s="82"/>
      <c r="OPS1" s="82"/>
      <c r="OPT1" s="82"/>
      <c r="OPU1" s="82"/>
      <c r="OPV1" s="82"/>
      <c r="OPW1" s="82"/>
      <c r="OPX1" s="82"/>
      <c r="OPY1" s="82"/>
      <c r="OPZ1" s="82"/>
      <c r="OQA1" s="82"/>
      <c r="OQB1" s="82"/>
      <c r="OQC1" s="82"/>
      <c r="OQD1" s="82"/>
      <c r="OQE1" s="82"/>
      <c r="OQF1" s="82"/>
      <c r="OQG1" s="82"/>
      <c r="OQH1" s="82"/>
      <c r="OQI1" s="82"/>
      <c r="OQJ1" s="82"/>
      <c r="OQK1" s="82"/>
      <c r="OQL1" s="82"/>
      <c r="OQM1" s="82"/>
      <c r="OQN1" s="82"/>
      <c r="OQO1" s="82"/>
      <c r="OQP1" s="82"/>
      <c r="OQQ1" s="82"/>
      <c r="OQR1" s="82"/>
      <c r="OQS1" s="82"/>
      <c r="OQT1" s="82"/>
      <c r="OQU1" s="82"/>
      <c r="OQV1" s="82"/>
      <c r="OQW1" s="82"/>
      <c r="OQX1" s="82"/>
      <c r="OQY1" s="82"/>
      <c r="OQZ1" s="82"/>
      <c r="ORA1" s="82"/>
      <c r="ORB1" s="82"/>
      <c r="ORC1" s="82"/>
      <c r="ORD1" s="82"/>
      <c r="ORE1" s="82"/>
      <c r="ORF1" s="82"/>
      <c r="ORG1" s="82"/>
      <c r="ORH1" s="82"/>
      <c r="ORI1" s="82"/>
      <c r="ORJ1" s="82"/>
      <c r="ORK1" s="82"/>
      <c r="ORL1" s="82"/>
      <c r="ORM1" s="82"/>
      <c r="ORN1" s="82"/>
      <c r="ORO1" s="82"/>
      <c r="ORP1" s="82"/>
      <c r="ORQ1" s="82"/>
      <c r="ORR1" s="82"/>
      <c r="ORS1" s="82"/>
      <c r="ORT1" s="82"/>
      <c r="ORU1" s="82"/>
      <c r="ORV1" s="82"/>
      <c r="ORW1" s="82"/>
      <c r="ORX1" s="82"/>
      <c r="ORY1" s="82"/>
      <c r="ORZ1" s="82"/>
      <c r="OSA1" s="82"/>
      <c r="OSB1" s="82"/>
      <c r="OSC1" s="82"/>
      <c r="OSD1" s="82"/>
      <c r="OSE1" s="82"/>
      <c r="OSF1" s="82"/>
      <c r="OSG1" s="82"/>
      <c r="OSH1" s="82"/>
      <c r="OSI1" s="82"/>
      <c r="OSJ1" s="82"/>
      <c r="OSK1" s="82"/>
      <c r="OSL1" s="82"/>
      <c r="OSM1" s="82"/>
      <c r="OSN1" s="82"/>
      <c r="OSO1" s="82"/>
      <c r="OSP1" s="82"/>
      <c r="OSQ1" s="82"/>
      <c r="OSR1" s="82"/>
      <c r="OSS1" s="82"/>
      <c r="OST1" s="82"/>
      <c r="OSU1" s="82"/>
      <c r="OSV1" s="82"/>
      <c r="OSW1" s="82"/>
      <c r="OSX1" s="82"/>
      <c r="OSY1" s="82"/>
      <c r="OSZ1" s="82"/>
      <c r="OTA1" s="82"/>
      <c r="OTB1" s="82"/>
      <c r="OTC1" s="82"/>
      <c r="OTD1" s="82"/>
      <c r="OTE1" s="82"/>
      <c r="OTF1" s="82"/>
      <c r="OTG1" s="82"/>
      <c r="OTH1" s="82"/>
      <c r="OTI1" s="82"/>
      <c r="OTJ1" s="82"/>
      <c r="OTK1" s="82"/>
      <c r="OTL1" s="82"/>
      <c r="OTM1" s="82"/>
      <c r="OTN1" s="82"/>
      <c r="OTO1" s="82"/>
      <c r="OTP1" s="82"/>
      <c r="OTQ1" s="82"/>
      <c r="OTR1" s="82"/>
      <c r="OTS1" s="82"/>
      <c r="OTT1" s="82"/>
      <c r="OTU1" s="82"/>
      <c r="OTV1" s="82"/>
      <c r="OTW1" s="82"/>
      <c r="OTX1" s="82"/>
      <c r="OTY1" s="82"/>
      <c r="OTZ1" s="82"/>
      <c r="OUA1" s="82"/>
      <c r="OUB1" s="82"/>
      <c r="OUC1" s="82"/>
      <c r="OUD1" s="82"/>
      <c r="OUE1" s="82"/>
      <c r="OUF1" s="82"/>
      <c r="OUG1" s="82"/>
      <c r="OUH1" s="82"/>
      <c r="OUI1" s="82"/>
      <c r="OUJ1" s="82"/>
      <c r="OUK1" s="82"/>
      <c r="OUL1" s="82"/>
      <c r="OUM1" s="82"/>
      <c r="OUN1" s="82"/>
      <c r="OUO1" s="82"/>
      <c r="OUP1" s="82"/>
      <c r="OUQ1" s="82"/>
      <c r="OUR1" s="82"/>
      <c r="OUS1" s="82"/>
      <c r="OUT1" s="82"/>
      <c r="OUU1" s="82"/>
      <c r="OUV1" s="82"/>
      <c r="OUW1" s="82"/>
      <c r="OUX1" s="82"/>
      <c r="OUY1" s="82"/>
      <c r="OUZ1" s="82"/>
      <c r="OVA1" s="82"/>
      <c r="OVB1" s="82"/>
      <c r="OVC1" s="82"/>
      <c r="OVD1" s="82"/>
      <c r="OVE1" s="82"/>
      <c r="OVF1" s="82"/>
      <c r="OVG1" s="82"/>
      <c r="OVH1" s="82"/>
      <c r="OVI1" s="82"/>
      <c r="OVJ1" s="82"/>
      <c r="OVK1" s="82"/>
      <c r="OVL1" s="82"/>
      <c r="OVM1" s="82"/>
      <c r="OVN1" s="82"/>
      <c r="OVO1" s="82"/>
      <c r="OVP1" s="82"/>
      <c r="OVQ1" s="82"/>
      <c r="OVR1" s="82"/>
      <c r="OVS1" s="82"/>
      <c r="OVT1" s="82"/>
      <c r="OVU1" s="82"/>
      <c r="OVV1" s="82"/>
      <c r="OVW1" s="82"/>
      <c r="OVX1" s="82"/>
      <c r="OVY1" s="82"/>
      <c r="OVZ1" s="82"/>
      <c r="OWA1" s="82"/>
      <c r="OWB1" s="82"/>
      <c r="OWC1" s="82"/>
      <c r="OWD1" s="82"/>
      <c r="OWE1" s="82"/>
      <c r="OWF1" s="82"/>
      <c r="OWG1" s="82"/>
      <c r="OWH1" s="82"/>
      <c r="OWI1" s="82"/>
      <c r="OWJ1" s="82"/>
      <c r="OWK1" s="82"/>
      <c r="OWL1" s="82"/>
      <c r="OWM1" s="82"/>
      <c r="OWN1" s="82"/>
      <c r="OWO1" s="82"/>
      <c r="OWP1" s="82"/>
      <c r="OWQ1" s="82"/>
      <c r="OWR1" s="82"/>
      <c r="OWS1" s="82"/>
      <c r="OWT1" s="82"/>
      <c r="OWU1" s="82"/>
      <c r="OWV1" s="82"/>
      <c r="OWW1" s="82"/>
      <c r="OWX1" s="82"/>
      <c r="OWY1" s="82"/>
      <c r="OWZ1" s="82"/>
      <c r="OXA1" s="82"/>
      <c r="OXB1" s="82"/>
      <c r="OXC1" s="82"/>
      <c r="OXD1" s="82"/>
      <c r="OXE1" s="82"/>
      <c r="OXF1" s="82"/>
      <c r="OXG1" s="82"/>
      <c r="OXH1" s="82"/>
      <c r="OXI1" s="82"/>
      <c r="OXJ1" s="82"/>
      <c r="OXK1" s="82"/>
      <c r="OXL1" s="82"/>
      <c r="OXM1" s="82"/>
      <c r="OXN1" s="82"/>
      <c r="OXO1" s="82"/>
      <c r="OXP1" s="82"/>
      <c r="OXQ1" s="82"/>
      <c r="OXR1" s="82"/>
      <c r="OXS1" s="82"/>
      <c r="OXT1" s="82"/>
      <c r="OXU1" s="82"/>
      <c r="OXV1" s="82"/>
      <c r="OXW1" s="82"/>
      <c r="OXX1" s="82"/>
      <c r="OXY1" s="82"/>
      <c r="OXZ1" s="82"/>
      <c r="OYA1" s="82"/>
      <c r="OYB1" s="82"/>
      <c r="OYC1" s="82"/>
      <c r="OYD1" s="82"/>
      <c r="OYE1" s="82"/>
      <c r="OYF1" s="82"/>
      <c r="OYG1" s="82"/>
      <c r="OYH1" s="82"/>
      <c r="OYI1" s="82"/>
      <c r="OYJ1" s="82"/>
      <c r="OYK1" s="82"/>
      <c r="OYL1" s="82"/>
      <c r="OYM1" s="82"/>
      <c r="OYN1" s="82"/>
      <c r="OYO1" s="82"/>
      <c r="OYP1" s="82"/>
      <c r="OYQ1" s="82"/>
      <c r="OYR1" s="82"/>
      <c r="OYS1" s="82"/>
      <c r="OYT1" s="82"/>
      <c r="OYU1" s="82"/>
      <c r="OYV1" s="82"/>
      <c r="OYW1" s="82"/>
      <c r="OYX1" s="82"/>
      <c r="OYY1" s="82"/>
      <c r="OYZ1" s="82"/>
      <c r="OZA1" s="82"/>
      <c r="OZB1" s="82"/>
      <c r="OZC1" s="82"/>
      <c r="OZD1" s="82"/>
      <c r="OZE1" s="82"/>
      <c r="OZF1" s="82"/>
      <c r="OZG1" s="82"/>
      <c r="OZH1" s="82"/>
      <c r="OZI1" s="82"/>
      <c r="OZJ1" s="82"/>
      <c r="OZK1" s="82"/>
      <c r="OZL1" s="82"/>
      <c r="OZM1" s="82"/>
      <c r="OZN1" s="82"/>
      <c r="OZO1" s="82"/>
      <c r="OZP1" s="82"/>
      <c r="OZQ1" s="82"/>
      <c r="OZR1" s="82"/>
      <c r="OZS1" s="82"/>
      <c r="OZT1" s="82"/>
      <c r="OZU1" s="82"/>
      <c r="OZV1" s="82"/>
      <c r="OZW1" s="82"/>
      <c r="OZX1" s="82"/>
      <c r="OZY1" s="82"/>
      <c r="OZZ1" s="82"/>
      <c r="PAA1" s="82"/>
      <c r="PAB1" s="82"/>
      <c r="PAC1" s="82"/>
      <c r="PAD1" s="82"/>
      <c r="PAE1" s="82"/>
      <c r="PAF1" s="82"/>
      <c r="PAG1" s="82"/>
      <c r="PAH1" s="82"/>
      <c r="PAI1" s="82"/>
      <c r="PAJ1" s="82"/>
      <c r="PAK1" s="82"/>
      <c r="PAL1" s="82"/>
      <c r="PAM1" s="82"/>
      <c r="PAN1" s="82"/>
      <c r="PAO1" s="82"/>
      <c r="PAP1" s="82"/>
      <c r="PAQ1" s="82"/>
      <c r="PAR1" s="82"/>
      <c r="PAS1" s="82"/>
      <c r="PAT1" s="82"/>
      <c r="PAU1" s="82"/>
      <c r="PAV1" s="82"/>
      <c r="PAW1" s="82"/>
      <c r="PAX1" s="82"/>
      <c r="PAY1" s="82"/>
      <c r="PAZ1" s="82"/>
      <c r="PBA1" s="82"/>
      <c r="PBB1" s="82"/>
      <c r="PBC1" s="82"/>
      <c r="PBD1" s="82"/>
      <c r="PBE1" s="82"/>
      <c r="PBF1" s="82"/>
      <c r="PBG1" s="82"/>
      <c r="PBH1" s="82"/>
      <c r="PBI1" s="82"/>
      <c r="PBJ1" s="82"/>
      <c r="PBK1" s="82"/>
      <c r="PBL1" s="82"/>
      <c r="PBM1" s="82"/>
      <c r="PBN1" s="82"/>
      <c r="PBO1" s="82"/>
      <c r="PBP1" s="82"/>
      <c r="PBQ1" s="82"/>
      <c r="PBR1" s="82"/>
      <c r="PBS1" s="82"/>
      <c r="PBT1" s="82"/>
      <c r="PBU1" s="82"/>
      <c r="PBV1" s="82"/>
      <c r="PBW1" s="82"/>
      <c r="PBX1" s="82"/>
      <c r="PBY1" s="82"/>
      <c r="PBZ1" s="82"/>
      <c r="PCA1" s="82"/>
      <c r="PCB1" s="82"/>
      <c r="PCC1" s="82"/>
      <c r="PCD1" s="82"/>
      <c r="PCE1" s="82"/>
      <c r="PCF1" s="82"/>
      <c r="PCG1" s="82"/>
      <c r="PCH1" s="82"/>
      <c r="PCI1" s="82"/>
      <c r="PCJ1" s="82"/>
      <c r="PCK1" s="82"/>
      <c r="PCL1" s="82"/>
      <c r="PCM1" s="82"/>
      <c r="PCN1" s="82"/>
      <c r="PCO1" s="82"/>
      <c r="PCP1" s="82"/>
      <c r="PCQ1" s="82"/>
      <c r="PCR1" s="82"/>
      <c r="PCS1" s="82"/>
      <c r="PCT1" s="82"/>
      <c r="PCU1" s="82"/>
      <c r="PCV1" s="82"/>
      <c r="PCW1" s="82"/>
      <c r="PCX1" s="82"/>
      <c r="PCY1" s="82"/>
      <c r="PCZ1" s="82"/>
      <c r="PDA1" s="82"/>
      <c r="PDB1" s="82"/>
      <c r="PDC1" s="82"/>
      <c r="PDD1" s="82"/>
      <c r="PDE1" s="82"/>
      <c r="PDF1" s="82"/>
      <c r="PDG1" s="82"/>
      <c r="PDH1" s="82"/>
      <c r="PDI1" s="82"/>
      <c r="PDJ1" s="82"/>
      <c r="PDK1" s="82"/>
      <c r="PDL1" s="82"/>
      <c r="PDM1" s="82"/>
      <c r="PDN1" s="82"/>
      <c r="PDO1" s="82"/>
      <c r="PDP1" s="82"/>
      <c r="PDQ1" s="82"/>
      <c r="PDR1" s="82"/>
      <c r="PDS1" s="82"/>
      <c r="PDT1" s="82"/>
      <c r="PDU1" s="82"/>
      <c r="PDV1" s="82"/>
      <c r="PDW1" s="82"/>
      <c r="PDX1" s="82"/>
      <c r="PDY1" s="82"/>
      <c r="PDZ1" s="82"/>
      <c r="PEA1" s="82"/>
      <c r="PEB1" s="82"/>
      <c r="PEC1" s="82"/>
      <c r="PED1" s="82"/>
      <c r="PEE1" s="82"/>
      <c r="PEF1" s="82"/>
      <c r="PEG1" s="82"/>
      <c r="PEH1" s="82"/>
      <c r="PEI1" s="82"/>
      <c r="PEJ1" s="82"/>
      <c r="PEK1" s="82"/>
      <c r="PEL1" s="82"/>
      <c r="PEM1" s="82"/>
      <c r="PEN1" s="82"/>
      <c r="PEO1" s="82"/>
      <c r="PEP1" s="82"/>
      <c r="PEQ1" s="82"/>
      <c r="PER1" s="82"/>
      <c r="PES1" s="82"/>
      <c r="PET1" s="82"/>
      <c r="PEU1" s="82"/>
      <c r="PEV1" s="82"/>
      <c r="PEW1" s="82"/>
      <c r="PEX1" s="82"/>
      <c r="PEY1" s="82"/>
      <c r="PEZ1" s="82"/>
      <c r="PFA1" s="82"/>
      <c r="PFB1" s="82"/>
      <c r="PFC1" s="82"/>
      <c r="PFD1" s="82"/>
      <c r="PFE1" s="82"/>
      <c r="PFF1" s="82"/>
      <c r="PFG1" s="82"/>
      <c r="PFH1" s="82"/>
      <c r="PFI1" s="82"/>
      <c r="PFJ1" s="82"/>
      <c r="PFK1" s="82"/>
      <c r="PFL1" s="82"/>
      <c r="PFM1" s="82"/>
      <c r="PFN1" s="82"/>
      <c r="PFO1" s="82"/>
      <c r="PFP1" s="82"/>
      <c r="PFQ1" s="82"/>
      <c r="PFR1" s="82"/>
      <c r="PFS1" s="82"/>
      <c r="PFT1" s="82"/>
      <c r="PFU1" s="82"/>
      <c r="PFV1" s="82"/>
      <c r="PFW1" s="82"/>
      <c r="PFX1" s="82"/>
      <c r="PFY1" s="82"/>
      <c r="PFZ1" s="82"/>
      <c r="PGA1" s="82"/>
      <c r="PGB1" s="82"/>
      <c r="PGC1" s="82"/>
      <c r="PGD1" s="82"/>
      <c r="PGE1" s="82"/>
      <c r="PGF1" s="82"/>
      <c r="PGG1" s="82"/>
      <c r="PGH1" s="82"/>
      <c r="PGI1" s="82"/>
      <c r="PGJ1" s="82"/>
      <c r="PGK1" s="82"/>
      <c r="PGL1" s="82"/>
      <c r="PGM1" s="82"/>
      <c r="PGN1" s="82"/>
      <c r="PGO1" s="82"/>
      <c r="PGP1" s="82"/>
      <c r="PGQ1" s="82"/>
      <c r="PGR1" s="82"/>
      <c r="PGS1" s="82"/>
      <c r="PGT1" s="82"/>
      <c r="PGU1" s="82"/>
      <c r="PGV1" s="82"/>
      <c r="PGW1" s="82"/>
      <c r="PGX1" s="82"/>
      <c r="PGY1" s="82"/>
      <c r="PGZ1" s="82"/>
      <c r="PHA1" s="82"/>
      <c r="PHB1" s="82"/>
      <c r="PHC1" s="82"/>
      <c r="PHD1" s="82"/>
      <c r="PHE1" s="82"/>
      <c r="PHF1" s="82"/>
      <c r="PHG1" s="82"/>
      <c r="PHH1" s="82"/>
      <c r="PHI1" s="82"/>
      <c r="PHJ1" s="82"/>
      <c r="PHK1" s="82"/>
      <c r="PHL1" s="82"/>
      <c r="PHM1" s="82"/>
      <c r="PHN1" s="82"/>
      <c r="PHO1" s="82"/>
      <c r="PHP1" s="82"/>
      <c r="PHQ1" s="82"/>
      <c r="PHR1" s="82"/>
      <c r="PHS1" s="82"/>
      <c r="PHT1" s="82"/>
      <c r="PHU1" s="82"/>
      <c r="PHV1" s="82"/>
      <c r="PHW1" s="82"/>
      <c r="PHX1" s="82"/>
      <c r="PHY1" s="82"/>
      <c r="PHZ1" s="82"/>
      <c r="PIA1" s="82"/>
      <c r="PIB1" s="82"/>
      <c r="PIC1" s="82"/>
      <c r="PID1" s="82"/>
      <c r="PIE1" s="82"/>
      <c r="PIF1" s="82"/>
      <c r="PIG1" s="82"/>
      <c r="PIH1" s="82"/>
      <c r="PII1" s="82"/>
      <c r="PIJ1" s="82"/>
      <c r="PIK1" s="82"/>
      <c r="PIL1" s="82"/>
      <c r="PIM1" s="82"/>
      <c r="PIN1" s="82"/>
      <c r="PIO1" s="82"/>
      <c r="PIP1" s="82"/>
      <c r="PIQ1" s="82"/>
      <c r="PIR1" s="82"/>
      <c r="PIS1" s="82"/>
      <c r="PIT1" s="82"/>
      <c r="PIU1" s="82"/>
      <c r="PIV1" s="82"/>
      <c r="PIW1" s="82"/>
      <c r="PIX1" s="82"/>
      <c r="PIY1" s="82"/>
      <c r="PIZ1" s="82"/>
      <c r="PJA1" s="82"/>
      <c r="PJB1" s="82"/>
      <c r="PJC1" s="82"/>
      <c r="PJD1" s="82"/>
      <c r="PJE1" s="82"/>
      <c r="PJF1" s="82"/>
      <c r="PJG1" s="82"/>
      <c r="PJH1" s="82"/>
      <c r="PJI1" s="82"/>
      <c r="PJJ1" s="82"/>
      <c r="PJK1" s="82"/>
      <c r="PJL1" s="82"/>
      <c r="PJM1" s="82"/>
      <c r="PJN1" s="82"/>
      <c r="PJO1" s="82"/>
      <c r="PJP1" s="82"/>
      <c r="PJQ1" s="82"/>
      <c r="PJR1" s="82"/>
      <c r="PJS1" s="82"/>
      <c r="PJT1" s="82"/>
      <c r="PJU1" s="82"/>
      <c r="PJV1" s="82"/>
      <c r="PJW1" s="82"/>
      <c r="PJX1" s="82"/>
      <c r="PJY1" s="82"/>
      <c r="PJZ1" s="82"/>
      <c r="PKA1" s="82"/>
      <c r="PKB1" s="82"/>
      <c r="PKC1" s="82"/>
      <c r="PKD1" s="82"/>
      <c r="PKE1" s="82"/>
      <c r="PKF1" s="82"/>
      <c r="PKG1" s="82"/>
      <c r="PKH1" s="82"/>
      <c r="PKI1" s="82"/>
      <c r="PKJ1" s="82"/>
      <c r="PKK1" s="82"/>
      <c r="PKL1" s="82"/>
      <c r="PKM1" s="82"/>
      <c r="PKN1" s="82"/>
      <c r="PKO1" s="82"/>
      <c r="PKP1" s="82"/>
      <c r="PKQ1" s="82"/>
      <c r="PKR1" s="82"/>
      <c r="PKS1" s="82"/>
      <c r="PKT1" s="82"/>
      <c r="PKU1" s="82"/>
      <c r="PKV1" s="82"/>
      <c r="PKW1" s="82"/>
      <c r="PKX1" s="82"/>
      <c r="PKY1" s="82"/>
      <c r="PKZ1" s="82"/>
      <c r="PLA1" s="82"/>
      <c r="PLB1" s="82"/>
      <c r="PLC1" s="82"/>
      <c r="PLD1" s="82"/>
      <c r="PLE1" s="82"/>
      <c r="PLF1" s="82"/>
      <c r="PLG1" s="82"/>
      <c r="PLH1" s="82"/>
      <c r="PLI1" s="82"/>
      <c r="PLJ1" s="82"/>
      <c r="PLK1" s="82"/>
      <c r="PLL1" s="82"/>
      <c r="PLM1" s="82"/>
      <c r="PLN1" s="82"/>
      <c r="PLO1" s="82"/>
      <c r="PLP1" s="82"/>
      <c r="PLQ1" s="82"/>
      <c r="PLR1" s="82"/>
      <c r="PLS1" s="82"/>
      <c r="PLT1" s="82"/>
      <c r="PLU1" s="82"/>
      <c r="PLV1" s="82"/>
      <c r="PLW1" s="82"/>
      <c r="PLX1" s="82"/>
      <c r="PLY1" s="82"/>
      <c r="PLZ1" s="82"/>
      <c r="PMA1" s="82"/>
      <c r="PMB1" s="82"/>
      <c r="PMC1" s="82"/>
      <c r="PMD1" s="82"/>
      <c r="PME1" s="82"/>
      <c r="PMF1" s="82"/>
      <c r="PMG1" s="82"/>
      <c r="PMH1" s="82"/>
      <c r="PMI1" s="82"/>
      <c r="PMJ1" s="82"/>
      <c r="PMK1" s="82"/>
      <c r="PML1" s="82"/>
      <c r="PMM1" s="82"/>
      <c r="PMN1" s="82"/>
      <c r="PMO1" s="82"/>
      <c r="PMP1" s="82"/>
      <c r="PMQ1" s="82"/>
      <c r="PMR1" s="82"/>
      <c r="PMS1" s="82"/>
      <c r="PMT1" s="82"/>
      <c r="PMU1" s="82"/>
      <c r="PMV1" s="82"/>
      <c r="PMW1" s="82"/>
      <c r="PMX1" s="82"/>
      <c r="PMY1" s="82"/>
      <c r="PMZ1" s="82"/>
      <c r="PNA1" s="82"/>
      <c r="PNB1" s="82"/>
      <c r="PNC1" s="82"/>
      <c r="PND1" s="82"/>
      <c r="PNE1" s="82"/>
      <c r="PNF1" s="82"/>
      <c r="PNG1" s="82"/>
      <c r="PNH1" s="82"/>
      <c r="PNI1" s="82"/>
      <c r="PNJ1" s="82"/>
      <c r="PNK1" s="82"/>
      <c r="PNL1" s="82"/>
      <c r="PNM1" s="82"/>
      <c r="PNN1" s="82"/>
      <c r="PNO1" s="82"/>
      <c r="PNP1" s="82"/>
      <c r="PNQ1" s="82"/>
      <c r="PNR1" s="82"/>
      <c r="PNS1" s="82"/>
      <c r="PNT1" s="82"/>
      <c r="PNU1" s="82"/>
      <c r="PNV1" s="82"/>
      <c r="PNW1" s="82"/>
      <c r="PNX1" s="82"/>
      <c r="PNY1" s="82"/>
      <c r="PNZ1" s="82"/>
      <c r="POA1" s="82"/>
      <c r="POB1" s="82"/>
      <c r="POC1" s="82"/>
      <c r="POD1" s="82"/>
      <c r="POE1" s="82"/>
      <c r="POF1" s="82"/>
      <c r="POG1" s="82"/>
      <c r="POH1" s="82"/>
      <c r="POI1" s="82"/>
      <c r="POJ1" s="82"/>
      <c r="POK1" s="82"/>
      <c r="POL1" s="82"/>
      <c r="POM1" s="82"/>
      <c r="PON1" s="82"/>
      <c r="POO1" s="82"/>
      <c r="POP1" s="82"/>
      <c r="POQ1" s="82"/>
      <c r="POR1" s="82"/>
      <c r="POS1" s="82"/>
      <c r="POT1" s="82"/>
      <c r="POU1" s="82"/>
      <c r="POV1" s="82"/>
      <c r="POW1" s="82"/>
      <c r="POX1" s="82"/>
      <c r="POY1" s="82"/>
      <c r="POZ1" s="82"/>
      <c r="PPA1" s="82"/>
      <c r="PPB1" s="82"/>
      <c r="PPC1" s="82"/>
      <c r="PPD1" s="82"/>
      <c r="PPE1" s="82"/>
      <c r="PPF1" s="82"/>
      <c r="PPG1" s="82"/>
      <c r="PPH1" s="82"/>
      <c r="PPI1" s="82"/>
      <c r="PPJ1" s="82"/>
      <c r="PPK1" s="82"/>
      <c r="PPL1" s="82"/>
      <c r="PPM1" s="82"/>
      <c r="PPN1" s="82"/>
      <c r="PPO1" s="82"/>
      <c r="PPP1" s="82"/>
      <c r="PPQ1" s="82"/>
      <c r="PPR1" s="82"/>
      <c r="PPS1" s="82"/>
      <c r="PPT1" s="82"/>
      <c r="PPU1" s="82"/>
      <c r="PPV1" s="82"/>
      <c r="PPW1" s="82"/>
      <c r="PPX1" s="82"/>
      <c r="PPY1" s="82"/>
      <c r="PPZ1" s="82"/>
      <c r="PQA1" s="82"/>
      <c r="PQB1" s="82"/>
      <c r="PQC1" s="82"/>
      <c r="PQD1" s="82"/>
      <c r="PQE1" s="82"/>
      <c r="PQF1" s="82"/>
      <c r="PQG1" s="82"/>
      <c r="PQH1" s="82"/>
      <c r="PQI1" s="82"/>
      <c r="PQJ1" s="82"/>
      <c r="PQK1" s="82"/>
      <c r="PQL1" s="82"/>
      <c r="PQM1" s="82"/>
      <c r="PQN1" s="82"/>
      <c r="PQO1" s="82"/>
      <c r="PQP1" s="82"/>
      <c r="PQQ1" s="82"/>
      <c r="PQR1" s="82"/>
      <c r="PQS1" s="82"/>
      <c r="PQT1" s="82"/>
      <c r="PQU1" s="82"/>
      <c r="PQV1" s="82"/>
      <c r="PQW1" s="82"/>
      <c r="PQX1" s="82"/>
      <c r="PQY1" s="82"/>
      <c r="PQZ1" s="82"/>
      <c r="PRA1" s="82"/>
      <c r="PRB1" s="82"/>
      <c r="PRC1" s="82"/>
      <c r="PRD1" s="82"/>
      <c r="PRE1" s="82"/>
      <c r="PRF1" s="82"/>
      <c r="PRG1" s="82"/>
      <c r="PRH1" s="82"/>
      <c r="PRI1" s="82"/>
      <c r="PRJ1" s="82"/>
      <c r="PRK1" s="82"/>
      <c r="PRL1" s="82"/>
      <c r="PRM1" s="82"/>
      <c r="PRN1" s="82"/>
      <c r="PRO1" s="82"/>
      <c r="PRP1" s="82"/>
      <c r="PRQ1" s="82"/>
      <c r="PRR1" s="82"/>
      <c r="PRS1" s="82"/>
      <c r="PRT1" s="82"/>
      <c r="PRU1" s="82"/>
      <c r="PRV1" s="82"/>
      <c r="PRW1" s="82"/>
      <c r="PRX1" s="82"/>
      <c r="PRY1" s="82"/>
      <c r="PRZ1" s="82"/>
      <c r="PSA1" s="82"/>
      <c r="PSB1" s="82"/>
      <c r="PSC1" s="82"/>
      <c r="PSD1" s="82"/>
      <c r="PSE1" s="82"/>
      <c r="PSF1" s="82"/>
      <c r="PSG1" s="82"/>
      <c r="PSH1" s="82"/>
      <c r="PSI1" s="82"/>
      <c r="PSJ1" s="82"/>
      <c r="PSK1" s="82"/>
      <c r="PSL1" s="82"/>
      <c r="PSM1" s="82"/>
      <c r="PSN1" s="82"/>
      <c r="PSO1" s="82"/>
      <c r="PSP1" s="82"/>
      <c r="PSQ1" s="82"/>
      <c r="PSR1" s="82"/>
      <c r="PSS1" s="82"/>
      <c r="PST1" s="82"/>
      <c r="PSU1" s="82"/>
      <c r="PSV1" s="82"/>
      <c r="PSW1" s="82"/>
      <c r="PSX1" s="82"/>
      <c r="PSY1" s="82"/>
      <c r="PSZ1" s="82"/>
      <c r="PTA1" s="82"/>
      <c r="PTB1" s="82"/>
      <c r="PTC1" s="82"/>
      <c r="PTD1" s="82"/>
      <c r="PTE1" s="82"/>
      <c r="PTF1" s="82"/>
      <c r="PTG1" s="82"/>
      <c r="PTH1" s="82"/>
      <c r="PTI1" s="82"/>
      <c r="PTJ1" s="82"/>
      <c r="PTK1" s="82"/>
      <c r="PTL1" s="82"/>
      <c r="PTM1" s="82"/>
      <c r="PTN1" s="82"/>
      <c r="PTO1" s="82"/>
      <c r="PTP1" s="82"/>
      <c r="PTQ1" s="82"/>
      <c r="PTR1" s="82"/>
      <c r="PTS1" s="82"/>
      <c r="PTT1" s="82"/>
      <c r="PTU1" s="82"/>
      <c r="PTV1" s="82"/>
      <c r="PTW1" s="82"/>
      <c r="PTX1" s="82"/>
      <c r="PTY1" s="82"/>
      <c r="PTZ1" s="82"/>
      <c r="PUA1" s="82"/>
      <c r="PUB1" s="82"/>
      <c r="PUC1" s="82"/>
      <c r="PUD1" s="82"/>
      <c r="PUE1" s="82"/>
      <c r="PUF1" s="82"/>
      <c r="PUG1" s="82"/>
      <c r="PUH1" s="82"/>
      <c r="PUI1" s="82"/>
      <c r="PUJ1" s="82"/>
      <c r="PUK1" s="82"/>
      <c r="PUL1" s="82"/>
      <c r="PUM1" s="82"/>
      <c r="PUN1" s="82"/>
      <c r="PUO1" s="82"/>
      <c r="PUP1" s="82"/>
      <c r="PUQ1" s="82"/>
      <c r="PUR1" s="82"/>
      <c r="PUS1" s="82"/>
      <c r="PUT1" s="82"/>
      <c r="PUU1" s="82"/>
      <c r="PUV1" s="82"/>
      <c r="PUW1" s="82"/>
      <c r="PUX1" s="82"/>
      <c r="PUY1" s="82"/>
      <c r="PUZ1" s="82"/>
      <c r="PVA1" s="82"/>
      <c r="PVB1" s="82"/>
      <c r="PVC1" s="82"/>
      <c r="PVD1" s="82"/>
      <c r="PVE1" s="82"/>
      <c r="PVF1" s="82"/>
      <c r="PVG1" s="82"/>
      <c r="PVH1" s="82"/>
      <c r="PVI1" s="82"/>
      <c r="PVJ1" s="82"/>
      <c r="PVK1" s="82"/>
      <c r="PVL1" s="82"/>
      <c r="PVM1" s="82"/>
      <c r="PVN1" s="82"/>
      <c r="PVO1" s="82"/>
      <c r="PVP1" s="82"/>
      <c r="PVQ1" s="82"/>
      <c r="PVR1" s="82"/>
      <c r="PVS1" s="82"/>
      <c r="PVT1" s="82"/>
      <c r="PVU1" s="82"/>
      <c r="PVV1" s="82"/>
      <c r="PVW1" s="82"/>
      <c r="PVX1" s="82"/>
      <c r="PVY1" s="82"/>
      <c r="PVZ1" s="82"/>
      <c r="PWA1" s="82"/>
      <c r="PWB1" s="82"/>
      <c r="PWC1" s="82"/>
      <c r="PWD1" s="82"/>
      <c r="PWE1" s="82"/>
      <c r="PWF1" s="82"/>
      <c r="PWG1" s="82"/>
      <c r="PWH1" s="82"/>
      <c r="PWI1" s="82"/>
      <c r="PWJ1" s="82"/>
      <c r="PWK1" s="82"/>
      <c r="PWL1" s="82"/>
      <c r="PWM1" s="82"/>
      <c r="PWN1" s="82"/>
      <c r="PWO1" s="82"/>
      <c r="PWP1" s="82"/>
      <c r="PWQ1" s="82"/>
      <c r="PWR1" s="82"/>
      <c r="PWS1" s="82"/>
      <c r="PWT1" s="82"/>
      <c r="PWU1" s="82"/>
      <c r="PWV1" s="82"/>
      <c r="PWW1" s="82"/>
      <c r="PWX1" s="82"/>
      <c r="PWY1" s="82"/>
      <c r="PWZ1" s="82"/>
      <c r="PXA1" s="82"/>
      <c r="PXB1" s="82"/>
      <c r="PXC1" s="82"/>
      <c r="PXD1" s="82"/>
      <c r="PXE1" s="82"/>
      <c r="PXF1" s="82"/>
      <c r="PXG1" s="82"/>
      <c r="PXH1" s="82"/>
      <c r="PXI1" s="82"/>
      <c r="PXJ1" s="82"/>
      <c r="PXK1" s="82"/>
      <c r="PXL1" s="82"/>
      <c r="PXM1" s="82"/>
      <c r="PXN1" s="82"/>
      <c r="PXO1" s="82"/>
      <c r="PXP1" s="82"/>
      <c r="PXQ1" s="82"/>
      <c r="PXR1" s="82"/>
      <c r="PXS1" s="82"/>
      <c r="PXT1" s="82"/>
      <c r="PXU1" s="82"/>
      <c r="PXV1" s="82"/>
      <c r="PXW1" s="82"/>
      <c r="PXX1" s="82"/>
      <c r="PXY1" s="82"/>
      <c r="PXZ1" s="82"/>
      <c r="PYA1" s="82"/>
      <c r="PYB1" s="82"/>
      <c r="PYC1" s="82"/>
      <c r="PYD1" s="82"/>
      <c r="PYE1" s="82"/>
      <c r="PYF1" s="82"/>
      <c r="PYG1" s="82"/>
      <c r="PYH1" s="82"/>
      <c r="PYI1" s="82"/>
      <c r="PYJ1" s="82"/>
      <c r="PYK1" s="82"/>
      <c r="PYL1" s="82"/>
      <c r="PYM1" s="82"/>
      <c r="PYN1" s="82"/>
      <c r="PYO1" s="82"/>
      <c r="PYP1" s="82"/>
      <c r="PYQ1" s="82"/>
      <c r="PYR1" s="82"/>
      <c r="PYS1" s="82"/>
      <c r="PYT1" s="82"/>
      <c r="PYU1" s="82"/>
      <c r="PYV1" s="82"/>
      <c r="PYW1" s="82"/>
      <c r="PYX1" s="82"/>
      <c r="PYY1" s="82"/>
      <c r="PYZ1" s="82"/>
      <c r="PZA1" s="82"/>
      <c r="PZB1" s="82"/>
      <c r="PZC1" s="82"/>
      <c r="PZD1" s="82"/>
      <c r="PZE1" s="82"/>
      <c r="PZF1" s="82"/>
      <c r="PZG1" s="82"/>
      <c r="PZH1" s="82"/>
      <c r="PZI1" s="82"/>
      <c r="PZJ1" s="82"/>
      <c r="PZK1" s="82"/>
      <c r="PZL1" s="82"/>
      <c r="PZM1" s="82"/>
      <c r="PZN1" s="82"/>
      <c r="PZO1" s="82"/>
      <c r="PZP1" s="82"/>
      <c r="PZQ1" s="82"/>
      <c r="PZR1" s="82"/>
      <c r="PZS1" s="82"/>
      <c r="PZT1" s="82"/>
      <c r="PZU1" s="82"/>
      <c r="PZV1" s="82"/>
      <c r="PZW1" s="82"/>
      <c r="PZX1" s="82"/>
      <c r="PZY1" s="82"/>
      <c r="PZZ1" s="82"/>
      <c r="QAA1" s="82"/>
      <c r="QAB1" s="82"/>
      <c r="QAC1" s="82"/>
      <c r="QAD1" s="82"/>
      <c r="QAE1" s="82"/>
      <c r="QAF1" s="82"/>
      <c r="QAG1" s="82"/>
      <c r="QAH1" s="82"/>
      <c r="QAI1" s="82"/>
      <c r="QAJ1" s="82"/>
      <c r="QAK1" s="82"/>
      <c r="QAL1" s="82"/>
      <c r="QAM1" s="82"/>
      <c r="QAN1" s="82"/>
      <c r="QAO1" s="82"/>
      <c r="QAP1" s="82"/>
      <c r="QAQ1" s="82"/>
      <c r="QAR1" s="82"/>
      <c r="QAS1" s="82"/>
      <c r="QAT1" s="82"/>
      <c r="QAU1" s="82"/>
      <c r="QAV1" s="82"/>
      <c r="QAW1" s="82"/>
      <c r="QAX1" s="82"/>
      <c r="QAY1" s="82"/>
      <c r="QAZ1" s="82"/>
      <c r="QBA1" s="82"/>
      <c r="QBB1" s="82"/>
      <c r="QBC1" s="82"/>
      <c r="QBD1" s="82"/>
      <c r="QBE1" s="82"/>
      <c r="QBF1" s="82"/>
      <c r="QBG1" s="82"/>
      <c r="QBH1" s="82"/>
      <c r="QBI1" s="82"/>
      <c r="QBJ1" s="82"/>
      <c r="QBK1" s="82"/>
      <c r="QBL1" s="82"/>
      <c r="QBM1" s="82"/>
      <c r="QBN1" s="82"/>
      <c r="QBO1" s="82"/>
      <c r="QBP1" s="82"/>
      <c r="QBQ1" s="82"/>
      <c r="QBR1" s="82"/>
      <c r="QBS1" s="82"/>
      <c r="QBT1" s="82"/>
      <c r="QBU1" s="82"/>
      <c r="QBV1" s="82"/>
      <c r="QBW1" s="82"/>
      <c r="QBX1" s="82"/>
      <c r="QBY1" s="82"/>
      <c r="QBZ1" s="82"/>
      <c r="QCA1" s="82"/>
      <c r="QCB1" s="82"/>
      <c r="QCC1" s="82"/>
      <c r="QCD1" s="82"/>
      <c r="QCE1" s="82"/>
      <c r="QCF1" s="82"/>
      <c r="QCG1" s="82"/>
      <c r="QCH1" s="82"/>
      <c r="QCI1" s="82"/>
      <c r="QCJ1" s="82"/>
      <c r="QCK1" s="82"/>
      <c r="QCL1" s="82"/>
      <c r="QCM1" s="82"/>
      <c r="QCN1" s="82"/>
      <c r="QCO1" s="82"/>
      <c r="QCP1" s="82"/>
      <c r="QCQ1" s="82"/>
      <c r="QCR1" s="82"/>
      <c r="QCS1" s="82"/>
      <c r="QCT1" s="82"/>
      <c r="QCU1" s="82"/>
      <c r="QCV1" s="82"/>
      <c r="QCW1" s="82"/>
      <c r="QCX1" s="82"/>
      <c r="QCY1" s="82"/>
      <c r="QCZ1" s="82"/>
      <c r="QDA1" s="82"/>
      <c r="QDB1" s="82"/>
      <c r="QDC1" s="82"/>
      <c r="QDD1" s="82"/>
      <c r="QDE1" s="82"/>
      <c r="QDF1" s="82"/>
      <c r="QDG1" s="82"/>
      <c r="QDH1" s="82"/>
      <c r="QDI1" s="82"/>
      <c r="QDJ1" s="82"/>
      <c r="QDK1" s="82"/>
      <c r="QDL1" s="82"/>
      <c r="QDM1" s="82"/>
      <c r="QDN1" s="82"/>
      <c r="QDO1" s="82"/>
      <c r="QDP1" s="82"/>
      <c r="QDQ1" s="82"/>
      <c r="QDR1" s="82"/>
      <c r="QDS1" s="82"/>
      <c r="QDT1" s="82"/>
      <c r="QDU1" s="82"/>
      <c r="QDV1" s="82"/>
      <c r="QDW1" s="82"/>
      <c r="QDX1" s="82"/>
      <c r="QDY1" s="82"/>
      <c r="QDZ1" s="82"/>
      <c r="QEA1" s="82"/>
      <c r="QEB1" s="82"/>
      <c r="QEC1" s="82"/>
      <c r="QED1" s="82"/>
      <c r="QEE1" s="82"/>
      <c r="QEF1" s="82"/>
      <c r="QEG1" s="82"/>
      <c r="QEH1" s="82"/>
      <c r="QEI1" s="82"/>
      <c r="QEJ1" s="82"/>
      <c r="QEK1" s="82"/>
      <c r="QEL1" s="82"/>
      <c r="QEM1" s="82"/>
      <c r="QEN1" s="82"/>
      <c r="QEO1" s="82"/>
      <c r="QEP1" s="82"/>
      <c r="QEQ1" s="82"/>
      <c r="QER1" s="82"/>
      <c r="QES1" s="82"/>
      <c r="QET1" s="82"/>
      <c r="QEU1" s="82"/>
      <c r="QEV1" s="82"/>
      <c r="QEW1" s="82"/>
      <c r="QEX1" s="82"/>
      <c r="QEY1" s="82"/>
      <c r="QEZ1" s="82"/>
      <c r="QFA1" s="82"/>
      <c r="QFB1" s="82"/>
      <c r="QFC1" s="82"/>
      <c r="QFD1" s="82"/>
      <c r="QFE1" s="82"/>
      <c r="QFF1" s="82"/>
      <c r="QFG1" s="82"/>
      <c r="QFH1" s="82"/>
      <c r="QFI1" s="82"/>
      <c r="QFJ1" s="82"/>
      <c r="QFK1" s="82"/>
      <c r="QFL1" s="82"/>
      <c r="QFM1" s="82"/>
      <c r="QFN1" s="82"/>
      <c r="QFO1" s="82"/>
      <c r="QFP1" s="82"/>
      <c r="QFQ1" s="82"/>
      <c r="QFR1" s="82"/>
      <c r="QFS1" s="82"/>
      <c r="QFT1" s="82"/>
      <c r="QFU1" s="82"/>
      <c r="QFV1" s="82"/>
      <c r="QFW1" s="82"/>
      <c r="QFX1" s="82"/>
      <c r="QFY1" s="82"/>
      <c r="QFZ1" s="82"/>
      <c r="QGA1" s="82"/>
      <c r="QGB1" s="82"/>
      <c r="QGC1" s="82"/>
      <c r="QGD1" s="82"/>
      <c r="QGE1" s="82"/>
      <c r="QGF1" s="82"/>
      <c r="QGG1" s="82"/>
      <c r="QGH1" s="82"/>
      <c r="QGI1" s="82"/>
      <c r="QGJ1" s="82"/>
      <c r="QGK1" s="82"/>
      <c r="QGL1" s="82"/>
      <c r="QGM1" s="82"/>
      <c r="QGN1" s="82"/>
      <c r="QGO1" s="82"/>
      <c r="QGP1" s="82"/>
      <c r="QGQ1" s="82"/>
      <c r="QGR1" s="82"/>
      <c r="QGS1" s="82"/>
      <c r="QGT1" s="82"/>
      <c r="QGU1" s="82"/>
      <c r="QGV1" s="82"/>
      <c r="QGW1" s="82"/>
      <c r="QGX1" s="82"/>
      <c r="QGY1" s="82"/>
      <c r="QGZ1" s="82"/>
      <c r="QHA1" s="82"/>
      <c r="QHB1" s="82"/>
      <c r="QHC1" s="82"/>
      <c r="QHD1" s="82"/>
      <c r="QHE1" s="82"/>
      <c r="QHF1" s="82"/>
      <c r="QHG1" s="82"/>
      <c r="QHH1" s="82"/>
      <c r="QHI1" s="82"/>
      <c r="QHJ1" s="82"/>
      <c r="QHK1" s="82"/>
      <c r="QHL1" s="82"/>
      <c r="QHM1" s="82"/>
      <c r="QHN1" s="82"/>
      <c r="QHO1" s="82"/>
      <c r="QHP1" s="82"/>
      <c r="QHQ1" s="82"/>
      <c r="QHR1" s="82"/>
      <c r="QHS1" s="82"/>
      <c r="QHT1" s="82"/>
      <c r="QHU1" s="82"/>
      <c r="QHV1" s="82"/>
      <c r="QHW1" s="82"/>
      <c r="QHX1" s="82"/>
      <c r="QHY1" s="82"/>
      <c r="QHZ1" s="82"/>
      <c r="QIA1" s="82"/>
      <c r="QIB1" s="82"/>
      <c r="QIC1" s="82"/>
      <c r="QID1" s="82"/>
      <c r="QIE1" s="82"/>
      <c r="QIF1" s="82"/>
      <c r="QIG1" s="82"/>
      <c r="QIH1" s="82"/>
      <c r="QII1" s="82"/>
      <c r="QIJ1" s="82"/>
      <c r="QIK1" s="82"/>
      <c r="QIL1" s="82"/>
      <c r="QIM1" s="82"/>
      <c r="QIN1" s="82"/>
      <c r="QIO1" s="82"/>
      <c r="QIP1" s="82"/>
      <c r="QIQ1" s="82"/>
      <c r="QIR1" s="82"/>
      <c r="QIS1" s="82"/>
      <c r="QIT1" s="82"/>
      <c r="QIU1" s="82"/>
      <c r="QIV1" s="82"/>
      <c r="QIW1" s="82"/>
      <c r="QIX1" s="82"/>
      <c r="QIY1" s="82"/>
      <c r="QIZ1" s="82"/>
      <c r="QJA1" s="82"/>
      <c r="QJB1" s="82"/>
      <c r="QJC1" s="82"/>
      <c r="QJD1" s="82"/>
      <c r="QJE1" s="82"/>
      <c r="QJF1" s="82"/>
      <c r="QJG1" s="82"/>
      <c r="QJH1" s="82"/>
      <c r="QJI1" s="82"/>
      <c r="QJJ1" s="82"/>
      <c r="QJK1" s="82"/>
      <c r="QJL1" s="82"/>
      <c r="QJM1" s="82"/>
      <c r="QJN1" s="82"/>
      <c r="QJO1" s="82"/>
      <c r="QJP1" s="82"/>
      <c r="QJQ1" s="82"/>
      <c r="QJR1" s="82"/>
      <c r="QJS1" s="82"/>
      <c r="QJT1" s="82"/>
      <c r="QJU1" s="82"/>
      <c r="QJV1" s="82"/>
      <c r="QJW1" s="82"/>
      <c r="QJX1" s="82"/>
      <c r="QJY1" s="82"/>
      <c r="QJZ1" s="82"/>
      <c r="QKA1" s="82"/>
      <c r="QKB1" s="82"/>
      <c r="QKC1" s="82"/>
      <c r="QKD1" s="82"/>
      <c r="QKE1" s="82"/>
      <c r="QKF1" s="82"/>
      <c r="QKG1" s="82"/>
      <c r="QKH1" s="82"/>
      <c r="QKI1" s="82"/>
      <c r="QKJ1" s="82"/>
      <c r="QKK1" s="82"/>
      <c r="QKL1" s="82"/>
      <c r="QKM1" s="82"/>
      <c r="QKN1" s="82"/>
      <c r="QKO1" s="82"/>
      <c r="QKP1" s="82"/>
      <c r="QKQ1" s="82"/>
      <c r="QKR1" s="82"/>
      <c r="QKS1" s="82"/>
      <c r="QKT1" s="82"/>
      <c r="QKU1" s="82"/>
      <c r="QKV1" s="82"/>
      <c r="QKW1" s="82"/>
      <c r="QKX1" s="82"/>
      <c r="QKY1" s="82"/>
      <c r="QKZ1" s="82"/>
      <c r="QLA1" s="82"/>
      <c r="QLB1" s="82"/>
      <c r="QLC1" s="82"/>
      <c r="QLD1" s="82"/>
      <c r="QLE1" s="82"/>
      <c r="QLF1" s="82"/>
      <c r="QLG1" s="82"/>
      <c r="QLH1" s="82"/>
      <c r="QLI1" s="82"/>
      <c r="QLJ1" s="82"/>
      <c r="QLK1" s="82"/>
      <c r="QLL1" s="82"/>
      <c r="QLM1" s="82"/>
      <c r="QLN1" s="82"/>
      <c r="QLO1" s="82"/>
      <c r="QLP1" s="82"/>
      <c r="QLQ1" s="82"/>
      <c r="QLR1" s="82"/>
      <c r="QLS1" s="82"/>
      <c r="QLT1" s="82"/>
      <c r="QLU1" s="82"/>
      <c r="QLV1" s="82"/>
      <c r="QLW1" s="82"/>
      <c r="QLX1" s="82"/>
      <c r="QLY1" s="82"/>
      <c r="QLZ1" s="82"/>
      <c r="QMA1" s="82"/>
      <c r="QMB1" s="82"/>
      <c r="QMC1" s="82"/>
      <c r="QMD1" s="82"/>
      <c r="QME1" s="82"/>
      <c r="QMF1" s="82"/>
      <c r="QMG1" s="82"/>
      <c r="QMH1" s="82"/>
      <c r="QMI1" s="82"/>
      <c r="QMJ1" s="82"/>
      <c r="QMK1" s="82"/>
      <c r="QML1" s="82"/>
      <c r="QMM1" s="82"/>
      <c r="QMN1" s="82"/>
      <c r="QMO1" s="82"/>
      <c r="QMP1" s="82"/>
      <c r="QMQ1" s="82"/>
      <c r="QMR1" s="82"/>
      <c r="QMS1" s="82"/>
      <c r="QMT1" s="82"/>
      <c r="QMU1" s="82"/>
      <c r="QMV1" s="82"/>
      <c r="QMW1" s="82"/>
      <c r="QMX1" s="82"/>
      <c r="QMY1" s="82"/>
      <c r="QMZ1" s="82"/>
      <c r="QNA1" s="82"/>
      <c r="QNB1" s="82"/>
      <c r="QNC1" s="82"/>
      <c r="QND1" s="82"/>
      <c r="QNE1" s="82"/>
      <c r="QNF1" s="82"/>
      <c r="QNG1" s="82"/>
      <c r="QNH1" s="82"/>
      <c r="QNI1" s="82"/>
      <c r="QNJ1" s="82"/>
      <c r="QNK1" s="82"/>
      <c r="QNL1" s="82"/>
      <c r="QNM1" s="82"/>
      <c r="QNN1" s="82"/>
      <c r="QNO1" s="82"/>
      <c r="QNP1" s="82"/>
      <c r="QNQ1" s="82"/>
      <c r="QNR1" s="82"/>
      <c r="QNS1" s="82"/>
      <c r="QNT1" s="82"/>
      <c r="QNU1" s="82"/>
      <c r="QNV1" s="82"/>
      <c r="QNW1" s="82"/>
      <c r="QNX1" s="82"/>
      <c r="QNY1" s="82"/>
      <c r="QNZ1" s="82"/>
      <c r="QOA1" s="82"/>
      <c r="QOB1" s="82"/>
      <c r="QOC1" s="82"/>
      <c r="QOD1" s="82"/>
      <c r="QOE1" s="82"/>
      <c r="QOF1" s="82"/>
      <c r="QOG1" s="82"/>
      <c r="QOH1" s="82"/>
      <c r="QOI1" s="82"/>
      <c r="QOJ1" s="82"/>
      <c r="QOK1" s="82"/>
      <c r="QOL1" s="82"/>
      <c r="QOM1" s="82"/>
      <c r="QON1" s="82"/>
      <c r="QOO1" s="82"/>
      <c r="QOP1" s="82"/>
      <c r="QOQ1" s="82"/>
      <c r="QOR1" s="82"/>
      <c r="QOS1" s="82"/>
      <c r="QOT1" s="82"/>
      <c r="QOU1" s="82"/>
      <c r="QOV1" s="82"/>
      <c r="QOW1" s="82"/>
      <c r="QOX1" s="82"/>
      <c r="QOY1" s="82"/>
      <c r="QOZ1" s="82"/>
      <c r="QPA1" s="82"/>
      <c r="QPB1" s="82"/>
      <c r="QPC1" s="82"/>
      <c r="QPD1" s="82"/>
      <c r="QPE1" s="82"/>
      <c r="QPF1" s="82"/>
      <c r="QPG1" s="82"/>
      <c r="QPH1" s="82"/>
      <c r="QPI1" s="82"/>
      <c r="QPJ1" s="82"/>
      <c r="QPK1" s="82"/>
      <c r="QPL1" s="82"/>
      <c r="QPM1" s="82"/>
      <c r="QPN1" s="82"/>
      <c r="QPO1" s="82"/>
      <c r="QPP1" s="82"/>
      <c r="QPQ1" s="82"/>
      <c r="QPR1" s="82"/>
      <c r="QPS1" s="82"/>
      <c r="QPT1" s="82"/>
      <c r="QPU1" s="82"/>
      <c r="QPV1" s="82"/>
      <c r="QPW1" s="82"/>
      <c r="QPX1" s="82"/>
      <c r="QPY1" s="82"/>
      <c r="QPZ1" s="82"/>
      <c r="QQA1" s="82"/>
      <c r="QQB1" s="82"/>
      <c r="QQC1" s="82"/>
      <c r="QQD1" s="82"/>
      <c r="QQE1" s="82"/>
      <c r="QQF1" s="82"/>
      <c r="QQG1" s="82"/>
      <c r="QQH1" s="82"/>
      <c r="QQI1" s="82"/>
      <c r="QQJ1" s="82"/>
      <c r="QQK1" s="82"/>
      <c r="QQL1" s="82"/>
      <c r="QQM1" s="82"/>
      <c r="QQN1" s="82"/>
      <c r="QQO1" s="82"/>
      <c r="QQP1" s="82"/>
      <c r="QQQ1" s="82"/>
      <c r="QQR1" s="82"/>
      <c r="QQS1" s="82"/>
      <c r="QQT1" s="82"/>
      <c r="QQU1" s="82"/>
      <c r="QQV1" s="82"/>
      <c r="QQW1" s="82"/>
      <c r="QQX1" s="82"/>
      <c r="QQY1" s="82"/>
      <c r="QQZ1" s="82"/>
      <c r="QRA1" s="82"/>
      <c r="QRB1" s="82"/>
      <c r="QRC1" s="82"/>
      <c r="QRD1" s="82"/>
      <c r="QRE1" s="82"/>
      <c r="QRF1" s="82"/>
      <c r="QRG1" s="82"/>
      <c r="QRH1" s="82"/>
      <c r="QRI1" s="82"/>
      <c r="QRJ1" s="82"/>
      <c r="QRK1" s="82"/>
      <c r="QRL1" s="82"/>
      <c r="QRM1" s="82"/>
      <c r="QRN1" s="82"/>
      <c r="QRO1" s="82"/>
      <c r="QRP1" s="82"/>
      <c r="QRQ1" s="82"/>
      <c r="QRR1" s="82"/>
      <c r="QRS1" s="82"/>
      <c r="QRT1" s="82"/>
      <c r="QRU1" s="82"/>
      <c r="QRV1" s="82"/>
      <c r="QRW1" s="82"/>
      <c r="QRX1" s="82"/>
      <c r="QRY1" s="82"/>
      <c r="QRZ1" s="82"/>
      <c r="QSA1" s="82"/>
      <c r="QSB1" s="82"/>
      <c r="QSC1" s="82"/>
      <c r="QSD1" s="82"/>
      <c r="QSE1" s="82"/>
      <c r="QSF1" s="82"/>
      <c r="QSG1" s="82"/>
      <c r="QSH1" s="82"/>
      <c r="QSI1" s="82"/>
      <c r="QSJ1" s="82"/>
      <c r="QSK1" s="82"/>
      <c r="QSL1" s="82"/>
      <c r="QSM1" s="82"/>
      <c r="QSN1" s="82"/>
      <c r="QSO1" s="82"/>
      <c r="QSP1" s="82"/>
      <c r="QSQ1" s="82"/>
      <c r="QSR1" s="82"/>
      <c r="QSS1" s="82"/>
      <c r="QST1" s="82"/>
      <c r="QSU1" s="82"/>
      <c r="QSV1" s="82"/>
      <c r="QSW1" s="82"/>
      <c r="QSX1" s="82"/>
      <c r="QSY1" s="82"/>
      <c r="QSZ1" s="82"/>
      <c r="QTA1" s="82"/>
      <c r="QTB1" s="82"/>
      <c r="QTC1" s="82"/>
      <c r="QTD1" s="82"/>
      <c r="QTE1" s="82"/>
      <c r="QTF1" s="82"/>
      <c r="QTG1" s="82"/>
      <c r="QTH1" s="82"/>
      <c r="QTI1" s="82"/>
      <c r="QTJ1" s="82"/>
      <c r="QTK1" s="82"/>
      <c r="QTL1" s="82"/>
      <c r="QTM1" s="82"/>
      <c r="QTN1" s="82"/>
      <c r="QTO1" s="82"/>
      <c r="QTP1" s="82"/>
      <c r="QTQ1" s="82"/>
      <c r="QTR1" s="82"/>
      <c r="QTS1" s="82"/>
      <c r="QTT1" s="82"/>
      <c r="QTU1" s="82"/>
      <c r="QTV1" s="82"/>
      <c r="QTW1" s="82"/>
      <c r="QTX1" s="82"/>
      <c r="QTY1" s="82"/>
      <c r="QTZ1" s="82"/>
      <c r="QUA1" s="82"/>
      <c r="QUB1" s="82"/>
      <c r="QUC1" s="82"/>
      <c r="QUD1" s="82"/>
      <c r="QUE1" s="82"/>
      <c r="QUF1" s="82"/>
      <c r="QUG1" s="82"/>
      <c r="QUH1" s="82"/>
      <c r="QUI1" s="82"/>
      <c r="QUJ1" s="82"/>
      <c r="QUK1" s="82"/>
      <c r="QUL1" s="82"/>
      <c r="QUM1" s="82"/>
      <c r="QUN1" s="82"/>
      <c r="QUO1" s="82"/>
      <c r="QUP1" s="82"/>
      <c r="QUQ1" s="82"/>
      <c r="QUR1" s="82"/>
      <c r="QUS1" s="82"/>
      <c r="QUT1" s="82"/>
      <c r="QUU1" s="82"/>
      <c r="QUV1" s="82"/>
      <c r="QUW1" s="82"/>
      <c r="QUX1" s="82"/>
      <c r="QUY1" s="82"/>
      <c r="QUZ1" s="82"/>
      <c r="QVA1" s="82"/>
      <c r="QVB1" s="82"/>
      <c r="QVC1" s="82"/>
      <c r="QVD1" s="82"/>
      <c r="QVE1" s="82"/>
      <c r="QVF1" s="82"/>
      <c r="QVG1" s="82"/>
      <c r="QVH1" s="82"/>
      <c r="QVI1" s="82"/>
      <c r="QVJ1" s="82"/>
      <c r="QVK1" s="82"/>
      <c r="QVL1" s="82"/>
      <c r="QVM1" s="82"/>
      <c r="QVN1" s="82"/>
      <c r="QVO1" s="82"/>
      <c r="QVP1" s="82"/>
      <c r="QVQ1" s="82"/>
      <c r="QVR1" s="82"/>
      <c r="QVS1" s="82"/>
      <c r="QVT1" s="82"/>
      <c r="QVU1" s="82"/>
      <c r="QVV1" s="82"/>
      <c r="QVW1" s="82"/>
      <c r="QVX1" s="82"/>
      <c r="QVY1" s="82"/>
      <c r="QVZ1" s="82"/>
      <c r="QWA1" s="82"/>
      <c r="QWB1" s="82"/>
      <c r="QWC1" s="82"/>
      <c r="QWD1" s="82"/>
      <c r="QWE1" s="82"/>
      <c r="QWF1" s="82"/>
      <c r="QWG1" s="82"/>
      <c r="QWH1" s="82"/>
      <c r="QWI1" s="82"/>
      <c r="QWJ1" s="82"/>
      <c r="QWK1" s="82"/>
      <c r="QWL1" s="82"/>
      <c r="QWM1" s="82"/>
      <c r="QWN1" s="82"/>
      <c r="QWO1" s="82"/>
      <c r="QWP1" s="82"/>
      <c r="QWQ1" s="82"/>
      <c r="QWR1" s="82"/>
      <c r="QWS1" s="82"/>
      <c r="QWT1" s="82"/>
      <c r="QWU1" s="82"/>
      <c r="QWV1" s="82"/>
      <c r="QWW1" s="82"/>
      <c r="QWX1" s="82"/>
      <c r="QWY1" s="82"/>
      <c r="QWZ1" s="82"/>
      <c r="QXA1" s="82"/>
      <c r="QXB1" s="82"/>
      <c r="QXC1" s="82"/>
      <c r="QXD1" s="82"/>
      <c r="QXE1" s="82"/>
      <c r="QXF1" s="82"/>
      <c r="QXG1" s="82"/>
      <c r="QXH1" s="82"/>
      <c r="QXI1" s="82"/>
      <c r="QXJ1" s="82"/>
      <c r="QXK1" s="82"/>
      <c r="QXL1" s="82"/>
      <c r="QXM1" s="82"/>
      <c r="QXN1" s="82"/>
      <c r="QXO1" s="82"/>
      <c r="QXP1" s="82"/>
      <c r="QXQ1" s="82"/>
      <c r="QXR1" s="82"/>
      <c r="QXS1" s="82"/>
      <c r="QXT1" s="82"/>
      <c r="QXU1" s="82"/>
      <c r="QXV1" s="82"/>
      <c r="QXW1" s="82"/>
      <c r="QXX1" s="82"/>
      <c r="QXY1" s="82"/>
      <c r="QXZ1" s="82"/>
      <c r="QYA1" s="82"/>
      <c r="QYB1" s="82"/>
      <c r="QYC1" s="82"/>
      <c r="QYD1" s="82"/>
      <c r="QYE1" s="82"/>
      <c r="QYF1" s="82"/>
      <c r="QYG1" s="82"/>
      <c r="QYH1" s="82"/>
      <c r="QYI1" s="82"/>
      <c r="QYJ1" s="82"/>
      <c r="QYK1" s="82"/>
      <c r="QYL1" s="82"/>
      <c r="QYM1" s="82"/>
      <c r="QYN1" s="82"/>
      <c r="QYO1" s="82"/>
      <c r="QYP1" s="82"/>
      <c r="QYQ1" s="82"/>
      <c r="QYR1" s="82"/>
      <c r="QYS1" s="82"/>
      <c r="QYT1" s="82"/>
      <c r="QYU1" s="82"/>
      <c r="QYV1" s="82"/>
      <c r="QYW1" s="82"/>
      <c r="QYX1" s="82"/>
      <c r="QYY1" s="82"/>
      <c r="QYZ1" s="82"/>
      <c r="QZA1" s="82"/>
      <c r="QZB1" s="82"/>
      <c r="QZC1" s="82"/>
      <c r="QZD1" s="82"/>
      <c r="QZE1" s="82"/>
      <c r="QZF1" s="82"/>
      <c r="QZG1" s="82"/>
      <c r="QZH1" s="82"/>
      <c r="QZI1" s="82"/>
      <c r="QZJ1" s="82"/>
      <c r="QZK1" s="82"/>
      <c r="QZL1" s="82"/>
      <c r="QZM1" s="82"/>
      <c r="QZN1" s="82"/>
      <c r="QZO1" s="82"/>
      <c r="QZP1" s="82"/>
      <c r="QZQ1" s="82"/>
      <c r="QZR1" s="82"/>
      <c r="QZS1" s="82"/>
      <c r="QZT1" s="82"/>
      <c r="QZU1" s="82"/>
      <c r="QZV1" s="82"/>
      <c r="QZW1" s="82"/>
      <c r="QZX1" s="82"/>
      <c r="QZY1" s="82"/>
      <c r="QZZ1" s="82"/>
      <c r="RAA1" s="82"/>
      <c r="RAB1" s="82"/>
      <c r="RAC1" s="82"/>
      <c r="RAD1" s="82"/>
      <c r="RAE1" s="82"/>
      <c r="RAF1" s="82"/>
      <c r="RAG1" s="82"/>
      <c r="RAH1" s="82"/>
      <c r="RAI1" s="82"/>
      <c r="RAJ1" s="82"/>
      <c r="RAK1" s="82"/>
      <c r="RAL1" s="82"/>
      <c r="RAM1" s="82"/>
      <c r="RAN1" s="82"/>
      <c r="RAO1" s="82"/>
      <c r="RAP1" s="82"/>
      <c r="RAQ1" s="82"/>
      <c r="RAR1" s="82"/>
      <c r="RAS1" s="82"/>
      <c r="RAT1" s="82"/>
      <c r="RAU1" s="82"/>
      <c r="RAV1" s="82"/>
      <c r="RAW1" s="82"/>
      <c r="RAX1" s="82"/>
      <c r="RAY1" s="82"/>
      <c r="RAZ1" s="82"/>
      <c r="RBA1" s="82"/>
      <c r="RBB1" s="82"/>
      <c r="RBC1" s="82"/>
      <c r="RBD1" s="82"/>
      <c r="RBE1" s="82"/>
      <c r="RBF1" s="82"/>
      <c r="RBG1" s="82"/>
      <c r="RBH1" s="82"/>
      <c r="RBI1" s="82"/>
      <c r="RBJ1" s="82"/>
      <c r="RBK1" s="82"/>
      <c r="RBL1" s="82"/>
      <c r="RBM1" s="82"/>
      <c r="RBN1" s="82"/>
      <c r="RBO1" s="82"/>
      <c r="RBP1" s="82"/>
      <c r="RBQ1" s="82"/>
      <c r="RBR1" s="82"/>
      <c r="RBS1" s="82"/>
      <c r="RBT1" s="82"/>
      <c r="RBU1" s="82"/>
      <c r="RBV1" s="82"/>
      <c r="RBW1" s="82"/>
      <c r="RBX1" s="82"/>
      <c r="RBY1" s="82"/>
      <c r="RBZ1" s="82"/>
      <c r="RCA1" s="82"/>
      <c r="RCB1" s="82"/>
      <c r="RCC1" s="82"/>
      <c r="RCD1" s="82"/>
      <c r="RCE1" s="82"/>
      <c r="RCF1" s="82"/>
      <c r="RCG1" s="82"/>
      <c r="RCH1" s="82"/>
      <c r="RCI1" s="82"/>
      <c r="RCJ1" s="82"/>
      <c r="RCK1" s="82"/>
      <c r="RCL1" s="82"/>
      <c r="RCM1" s="82"/>
      <c r="RCN1" s="82"/>
      <c r="RCO1" s="82"/>
      <c r="RCP1" s="82"/>
      <c r="RCQ1" s="82"/>
      <c r="RCR1" s="82"/>
      <c r="RCS1" s="82"/>
      <c r="RCT1" s="82"/>
      <c r="RCU1" s="82"/>
      <c r="RCV1" s="82"/>
      <c r="RCW1" s="82"/>
      <c r="RCX1" s="82"/>
      <c r="RCY1" s="82"/>
      <c r="RCZ1" s="82"/>
      <c r="RDA1" s="82"/>
      <c r="RDB1" s="82"/>
      <c r="RDC1" s="82"/>
      <c r="RDD1" s="82"/>
      <c r="RDE1" s="82"/>
      <c r="RDF1" s="82"/>
      <c r="RDG1" s="82"/>
      <c r="RDH1" s="82"/>
      <c r="RDI1" s="82"/>
      <c r="RDJ1" s="82"/>
      <c r="RDK1" s="82"/>
      <c r="RDL1" s="82"/>
      <c r="RDM1" s="82"/>
      <c r="RDN1" s="82"/>
      <c r="RDO1" s="82"/>
      <c r="RDP1" s="82"/>
      <c r="RDQ1" s="82"/>
      <c r="RDR1" s="82"/>
      <c r="RDS1" s="82"/>
      <c r="RDT1" s="82"/>
      <c r="RDU1" s="82"/>
      <c r="RDV1" s="82"/>
      <c r="RDW1" s="82"/>
      <c r="RDX1" s="82"/>
      <c r="RDY1" s="82"/>
      <c r="RDZ1" s="82"/>
      <c r="REA1" s="82"/>
      <c r="REB1" s="82"/>
      <c r="REC1" s="82"/>
      <c r="RED1" s="82"/>
      <c r="REE1" s="82"/>
      <c r="REF1" s="82"/>
      <c r="REG1" s="82"/>
      <c r="REH1" s="82"/>
      <c r="REI1" s="82"/>
      <c r="REJ1" s="82"/>
      <c r="REK1" s="82"/>
      <c r="REL1" s="82"/>
      <c r="REM1" s="82"/>
      <c r="REN1" s="82"/>
      <c r="REO1" s="82"/>
      <c r="REP1" s="82"/>
      <c r="REQ1" s="82"/>
      <c r="RER1" s="82"/>
      <c r="RES1" s="82"/>
      <c r="RET1" s="82"/>
      <c r="REU1" s="82"/>
      <c r="REV1" s="82"/>
      <c r="REW1" s="82"/>
      <c r="REX1" s="82"/>
      <c r="REY1" s="82"/>
      <c r="REZ1" s="82"/>
      <c r="RFA1" s="82"/>
      <c r="RFB1" s="82"/>
      <c r="RFC1" s="82"/>
      <c r="RFD1" s="82"/>
      <c r="RFE1" s="82"/>
      <c r="RFF1" s="82"/>
      <c r="RFG1" s="82"/>
      <c r="RFH1" s="82"/>
      <c r="RFI1" s="82"/>
      <c r="RFJ1" s="82"/>
      <c r="RFK1" s="82"/>
      <c r="RFL1" s="82"/>
      <c r="RFM1" s="82"/>
      <c r="RFN1" s="82"/>
      <c r="RFO1" s="82"/>
      <c r="RFP1" s="82"/>
      <c r="RFQ1" s="82"/>
      <c r="RFR1" s="82"/>
      <c r="RFS1" s="82"/>
      <c r="RFT1" s="82"/>
      <c r="RFU1" s="82"/>
      <c r="RFV1" s="82"/>
      <c r="RFW1" s="82"/>
      <c r="RFX1" s="82"/>
      <c r="RFY1" s="82"/>
      <c r="RFZ1" s="82"/>
      <c r="RGA1" s="82"/>
      <c r="RGB1" s="82"/>
      <c r="RGC1" s="82"/>
      <c r="RGD1" s="82"/>
      <c r="RGE1" s="82"/>
      <c r="RGF1" s="82"/>
      <c r="RGG1" s="82"/>
      <c r="RGH1" s="82"/>
      <c r="RGI1" s="82"/>
      <c r="RGJ1" s="82"/>
      <c r="RGK1" s="82"/>
      <c r="RGL1" s="82"/>
      <c r="RGM1" s="82"/>
      <c r="RGN1" s="82"/>
      <c r="RGO1" s="82"/>
      <c r="RGP1" s="82"/>
      <c r="RGQ1" s="82"/>
      <c r="RGR1" s="82"/>
      <c r="RGS1" s="82"/>
      <c r="RGT1" s="82"/>
      <c r="RGU1" s="82"/>
      <c r="RGV1" s="82"/>
      <c r="RGW1" s="82"/>
      <c r="RGX1" s="82"/>
      <c r="RGY1" s="82"/>
      <c r="RGZ1" s="82"/>
      <c r="RHA1" s="82"/>
      <c r="RHB1" s="82"/>
      <c r="RHC1" s="82"/>
      <c r="RHD1" s="82"/>
      <c r="RHE1" s="82"/>
      <c r="RHF1" s="82"/>
      <c r="RHG1" s="82"/>
      <c r="RHH1" s="82"/>
      <c r="RHI1" s="82"/>
      <c r="RHJ1" s="82"/>
      <c r="RHK1" s="82"/>
      <c r="RHL1" s="82"/>
      <c r="RHM1" s="82"/>
      <c r="RHN1" s="82"/>
      <c r="RHO1" s="82"/>
      <c r="RHP1" s="82"/>
      <c r="RHQ1" s="82"/>
      <c r="RHR1" s="82"/>
      <c r="RHS1" s="82"/>
      <c r="RHT1" s="82"/>
      <c r="RHU1" s="82"/>
      <c r="RHV1" s="82"/>
      <c r="RHW1" s="82"/>
      <c r="RHX1" s="82"/>
      <c r="RHY1" s="82"/>
      <c r="RHZ1" s="82"/>
      <c r="RIA1" s="82"/>
      <c r="RIB1" s="82"/>
      <c r="RIC1" s="82"/>
      <c r="RID1" s="82"/>
      <c r="RIE1" s="82"/>
      <c r="RIF1" s="82"/>
      <c r="RIG1" s="82"/>
      <c r="RIH1" s="82"/>
      <c r="RII1" s="82"/>
      <c r="RIJ1" s="82"/>
      <c r="RIK1" s="82"/>
      <c r="RIL1" s="82"/>
      <c r="RIM1" s="82"/>
      <c r="RIN1" s="82"/>
      <c r="RIO1" s="82"/>
      <c r="RIP1" s="82"/>
      <c r="RIQ1" s="82"/>
      <c r="RIR1" s="82"/>
      <c r="RIS1" s="82"/>
      <c r="RIT1" s="82"/>
      <c r="RIU1" s="82"/>
      <c r="RIV1" s="82"/>
      <c r="RIW1" s="82"/>
      <c r="RIX1" s="82"/>
      <c r="RIY1" s="82"/>
      <c r="RIZ1" s="82"/>
      <c r="RJA1" s="82"/>
      <c r="RJB1" s="82"/>
      <c r="RJC1" s="82"/>
      <c r="RJD1" s="82"/>
      <c r="RJE1" s="82"/>
      <c r="RJF1" s="82"/>
      <c r="RJG1" s="82"/>
      <c r="RJH1" s="82"/>
      <c r="RJI1" s="82"/>
      <c r="RJJ1" s="82"/>
      <c r="RJK1" s="82"/>
      <c r="RJL1" s="82"/>
      <c r="RJM1" s="82"/>
      <c r="RJN1" s="82"/>
      <c r="RJO1" s="82"/>
      <c r="RJP1" s="82"/>
      <c r="RJQ1" s="82"/>
      <c r="RJR1" s="82"/>
      <c r="RJS1" s="82"/>
      <c r="RJT1" s="82"/>
      <c r="RJU1" s="82"/>
      <c r="RJV1" s="82"/>
      <c r="RJW1" s="82"/>
      <c r="RJX1" s="82"/>
      <c r="RJY1" s="82"/>
      <c r="RJZ1" s="82"/>
      <c r="RKA1" s="82"/>
      <c r="RKB1" s="82"/>
      <c r="RKC1" s="82"/>
      <c r="RKD1" s="82"/>
      <c r="RKE1" s="82"/>
      <c r="RKF1" s="82"/>
      <c r="RKG1" s="82"/>
      <c r="RKH1" s="82"/>
      <c r="RKI1" s="82"/>
      <c r="RKJ1" s="82"/>
      <c r="RKK1" s="82"/>
      <c r="RKL1" s="82"/>
      <c r="RKM1" s="82"/>
      <c r="RKN1" s="82"/>
      <c r="RKO1" s="82"/>
      <c r="RKP1" s="82"/>
      <c r="RKQ1" s="82"/>
      <c r="RKR1" s="82"/>
      <c r="RKS1" s="82"/>
      <c r="RKT1" s="82"/>
      <c r="RKU1" s="82"/>
      <c r="RKV1" s="82"/>
      <c r="RKW1" s="82"/>
      <c r="RKX1" s="82"/>
      <c r="RKY1" s="82"/>
      <c r="RKZ1" s="82"/>
      <c r="RLA1" s="82"/>
      <c r="RLB1" s="82"/>
      <c r="RLC1" s="82"/>
      <c r="RLD1" s="82"/>
      <c r="RLE1" s="82"/>
      <c r="RLF1" s="82"/>
      <c r="RLG1" s="82"/>
      <c r="RLH1" s="82"/>
      <c r="RLI1" s="82"/>
      <c r="RLJ1" s="82"/>
      <c r="RLK1" s="82"/>
      <c r="RLL1" s="82"/>
      <c r="RLM1" s="82"/>
      <c r="RLN1" s="82"/>
      <c r="RLO1" s="82"/>
      <c r="RLP1" s="82"/>
      <c r="RLQ1" s="82"/>
      <c r="RLR1" s="82"/>
      <c r="RLS1" s="82"/>
      <c r="RLT1" s="82"/>
      <c r="RLU1" s="82"/>
      <c r="RLV1" s="82"/>
      <c r="RLW1" s="82"/>
      <c r="RLX1" s="82"/>
      <c r="RLY1" s="82"/>
      <c r="RLZ1" s="82"/>
      <c r="RMA1" s="82"/>
      <c r="RMB1" s="82"/>
      <c r="RMC1" s="82"/>
      <c r="RMD1" s="82"/>
      <c r="RME1" s="82"/>
      <c r="RMF1" s="82"/>
      <c r="RMG1" s="82"/>
      <c r="RMH1" s="82"/>
      <c r="RMI1" s="82"/>
      <c r="RMJ1" s="82"/>
      <c r="RMK1" s="82"/>
      <c r="RML1" s="82"/>
      <c r="RMM1" s="82"/>
      <c r="RMN1" s="82"/>
      <c r="RMO1" s="82"/>
      <c r="RMP1" s="82"/>
      <c r="RMQ1" s="82"/>
      <c r="RMR1" s="82"/>
      <c r="RMS1" s="82"/>
      <c r="RMT1" s="82"/>
      <c r="RMU1" s="82"/>
      <c r="RMV1" s="82"/>
      <c r="RMW1" s="82"/>
      <c r="RMX1" s="82"/>
      <c r="RMY1" s="82"/>
      <c r="RMZ1" s="82"/>
      <c r="RNA1" s="82"/>
      <c r="RNB1" s="82"/>
      <c r="RNC1" s="82"/>
      <c r="RND1" s="82"/>
      <c r="RNE1" s="82"/>
      <c r="RNF1" s="82"/>
      <c r="RNG1" s="82"/>
      <c r="RNH1" s="82"/>
      <c r="RNI1" s="82"/>
      <c r="RNJ1" s="82"/>
      <c r="RNK1" s="82"/>
      <c r="RNL1" s="82"/>
      <c r="RNM1" s="82"/>
      <c r="RNN1" s="82"/>
      <c r="RNO1" s="82"/>
      <c r="RNP1" s="82"/>
      <c r="RNQ1" s="82"/>
      <c r="RNR1" s="82"/>
      <c r="RNS1" s="82"/>
      <c r="RNT1" s="82"/>
      <c r="RNU1" s="82"/>
      <c r="RNV1" s="82"/>
      <c r="RNW1" s="82"/>
      <c r="RNX1" s="82"/>
      <c r="RNY1" s="82"/>
      <c r="RNZ1" s="82"/>
      <c r="ROA1" s="82"/>
      <c r="ROB1" s="82"/>
      <c r="ROC1" s="82"/>
      <c r="ROD1" s="82"/>
      <c r="ROE1" s="82"/>
      <c r="ROF1" s="82"/>
      <c r="ROG1" s="82"/>
      <c r="ROH1" s="82"/>
      <c r="ROI1" s="82"/>
      <c r="ROJ1" s="82"/>
      <c r="ROK1" s="82"/>
      <c r="ROL1" s="82"/>
      <c r="ROM1" s="82"/>
      <c r="RON1" s="82"/>
      <c r="ROO1" s="82"/>
      <c r="ROP1" s="82"/>
      <c r="ROQ1" s="82"/>
      <c r="ROR1" s="82"/>
      <c r="ROS1" s="82"/>
      <c r="ROT1" s="82"/>
      <c r="ROU1" s="82"/>
      <c r="ROV1" s="82"/>
      <c r="ROW1" s="82"/>
      <c r="ROX1" s="82"/>
      <c r="ROY1" s="82"/>
      <c r="ROZ1" s="82"/>
      <c r="RPA1" s="82"/>
      <c r="RPB1" s="82"/>
      <c r="RPC1" s="82"/>
      <c r="RPD1" s="82"/>
      <c r="RPE1" s="82"/>
      <c r="RPF1" s="82"/>
      <c r="RPG1" s="82"/>
      <c r="RPH1" s="82"/>
      <c r="RPI1" s="82"/>
      <c r="RPJ1" s="82"/>
      <c r="RPK1" s="82"/>
      <c r="RPL1" s="82"/>
      <c r="RPM1" s="82"/>
      <c r="RPN1" s="82"/>
      <c r="RPO1" s="82"/>
      <c r="RPP1" s="82"/>
      <c r="RPQ1" s="82"/>
      <c r="RPR1" s="82"/>
      <c r="RPS1" s="82"/>
      <c r="RPT1" s="82"/>
      <c r="RPU1" s="82"/>
      <c r="RPV1" s="82"/>
      <c r="RPW1" s="82"/>
      <c r="RPX1" s="82"/>
      <c r="RPY1" s="82"/>
      <c r="RPZ1" s="82"/>
      <c r="RQA1" s="82"/>
      <c r="RQB1" s="82"/>
      <c r="RQC1" s="82"/>
      <c r="RQD1" s="82"/>
      <c r="RQE1" s="82"/>
      <c r="RQF1" s="82"/>
      <c r="RQG1" s="82"/>
      <c r="RQH1" s="82"/>
      <c r="RQI1" s="82"/>
      <c r="RQJ1" s="82"/>
      <c r="RQK1" s="82"/>
      <c r="RQL1" s="82"/>
      <c r="RQM1" s="82"/>
      <c r="RQN1" s="82"/>
      <c r="RQO1" s="82"/>
      <c r="RQP1" s="82"/>
      <c r="RQQ1" s="82"/>
      <c r="RQR1" s="82"/>
      <c r="RQS1" s="82"/>
      <c r="RQT1" s="82"/>
      <c r="RQU1" s="82"/>
      <c r="RQV1" s="82"/>
      <c r="RQW1" s="82"/>
      <c r="RQX1" s="82"/>
      <c r="RQY1" s="82"/>
      <c r="RQZ1" s="82"/>
      <c r="RRA1" s="82"/>
      <c r="RRB1" s="82"/>
      <c r="RRC1" s="82"/>
      <c r="RRD1" s="82"/>
      <c r="RRE1" s="82"/>
      <c r="RRF1" s="82"/>
      <c r="RRG1" s="82"/>
      <c r="RRH1" s="82"/>
      <c r="RRI1" s="82"/>
      <c r="RRJ1" s="82"/>
      <c r="RRK1" s="82"/>
      <c r="RRL1" s="82"/>
      <c r="RRM1" s="82"/>
      <c r="RRN1" s="82"/>
      <c r="RRO1" s="82"/>
      <c r="RRP1" s="82"/>
      <c r="RRQ1" s="82"/>
      <c r="RRR1" s="82"/>
      <c r="RRS1" s="82"/>
      <c r="RRT1" s="82"/>
      <c r="RRU1" s="82"/>
      <c r="RRV1" s="82"/>
      <c r="RRW1" s="82"/>
      <c r="RRX1" s="82"/>
      <c r="RRY1" s="82"/>
      <c r="RRZ1" s="82"/>
      <c r="RSA1" s="82"/>
      <c r="RSB1" s="82"/>
      <c r="RSC1" s="82"/>
      <c r="RSD1" s="82"/>
      <c r="RSE1" s="82"/>
      <c r="RSF1" s="82"/>
      <c r="RSG1" s="82"/>
      <c r="RSH1" s="82"/>
      <c r="RSI1" s="82"/>
      <c r="RSJ1" s="82"/>
      <c r="RSK1" s="82"/>
      <c r="RSL1" s="82"/>
      <c r="RSM1" s="82"/>
      <c r="RSN1" s="82"/>
      <c r="RSO1" s="82"/>
      <c r="RSP1" s="82"/>
      <c r="RSQ1" s="82"/>
      <c r="RSR1" s="82"/>
      <c r="RSS1" s="82"/>
      <c r="RST1" s="82"/>
      <c r="RSU1" s="82"/>
      <c r="RSV1" s="82"/>
      <c r="RSW1" s="82"/>
      <c r="RSX1" s="82"/>
      <c r="RSY1" s="82"/>
      <c r="RSZ1" s="82"/>
      <c r="RTA1" s="82"/>
      <c r="RTB1" s="82"/>
      <c r="RTC1" s="82"/>
      <c r="RTD1" s="82"/>
      <c r="RTE1" s="82"/>
      <c r="RTF1" s="82"/>
      <c r="RTG1" s="82"/>
      <c r="RTH1" s="82"/>
      <c r="RTI1" s="82"/>
      <c r="RTJ1" s="82"/>
      <c r="RTK1" s="82"/>
      <c r="RTL1" s="82"/>
      <c r="RTM1" s="82"/>
      <c r="RTN1" s="82"/>
      <c r="RTO1" s="82"/>
      <c r="RTP1" s="82"/>
      <c r="RTQ1" s="82"/>
      <c r="RTR1" s="82"/>
      <c r="RTS1" s="82"/>
      <c r="RTT1" s="82"/>
      <c r="RTU1" s="82"/>
      <c r="RTV1" s="82"/>
      <c r="RTW1" s="82"/>
      <c r="RTX1" s="82"/>
      <c r="RTY1" s="82"/>
      <c r="RTZ1" s="82"/>
      <c r="RUA1" s="82"/>
      <c r="RUB1" s="82"/>
      <c r="RUC1" s="82"/>
      <c r="RUD1" s="82"/>
      <c r="RUE1" s="82"/>
      <c r="RUF1" s="82"/>
      <c r="RUG1" s="82"/>
      <c r="RUH1" s="82"/>
      <c r="RUI1" s="82"/>
      <c r="RUJ1" s="82"/>
      <c r="RUK1" s="82"/>
      <c r="RUL1" s="82"/>
      <c r="RUM1" s="82"/>
      <c r="RUN1" s="82"/>
      <c r="RUO1" s="82"/>
      <c r="RUP1" s="82"/>
      <c r="RUQ1" s="82"/>
      <c r="RUR1" s="82"/>
      <c r="RUS1" s="82"/>
      <c r="RUT1" s="82"/>
      <c r="RUU1" s="82"/>
      <c r="RUV1" s="82"/>
      <c r="RUW1" s="82"/>
      <c r="RUX1" s="82"/>
      <c r="RUY1" s="82"/>
      <c r="RUZ1" s="82"/>
      <c r="RVA1" s="82"/>
      <c r="RVB1" s="82"/>
      <c r="RVC1" s="82"/>
      <c r="RVD1" s="82"/>
      <c r="RVE1" s="82"/>
      <c r="RVF1" s="82"/>
      <c r="RVG1" s="82"/>
      <c r="RVH1" s="82"/>
      <c r="RVI1" s="82"/>
      <c r="RVJ1" s="82"/>
      <c r="RVK1" s="82"/>
      <c r="RVL1" s="82"/>
      <c r="RVM1" s="82"/>
      <c r="RVN1" s="82"/>
      <c r="RVO1" s="82"/>
      <c r="RVP1" s="82"/>
      <c r="RVQ1" s="82"/>
      <c r="RVR1" s="82"/>
      <c r="RVS1" s="82"/>
      <c r="RVT1" s="82"/>
      <c r="RVU1" s="82"/>
      <c r="RVV1" s="82"/>
      <c r="RVW1" s="82"/>
      <c r="RVX1" s="82"/>
      <c r="RVY1" s="82"/>
      <c r="RVZ1" s="82"/>
      <c r="RWA1" s="82"/>
      <c r="RWB1" s="82"/>
      <c r="RWC1" s="82"/>
      <c r="RWD1" s="82"/>
      <c r="RWE1" s="82"/>
      <c r="RWF1" s="82"/>
      <c r="RWG1" s="82"/>
      <c r="RWH1" s="82"/>
      <c r="RWI1" s="82"/>
      <c r="RWJ1" s="82"/>
      <c r="RWK1" s="82"/>
      <c r="RWL1" s="82"/>
      <c r="RWM1" s="82"/>
      <c r="RWN1" s="82"/>
      <c r="RWO1" s="82"/>
      <c r="RWP1" s="82"/>
      <c r="RWQ1" s="82"/>
      <c r="RWR1" s="82"/>
      <c r="RWS1" s="82"/>
      <c r="RWT1" s="82"/>
      <c r="RWU1" s="82"/>
      <c r="RWV1" s="82"/>
      <c r="RWW1" s="82"/>
      <c r="RWX1" s="82"/>
      <c r="RWY1" s="82"/>
      <c r="RWZ1" s="82"/>
      <c r="RXA1" s="82"/>
      <c r="RXB1" s="82"/>
      <c r="RXC1" s="82"/>
      <c r="RXD1" s="82"/>
      <c r="RXE1" s="82"/>
      <c r="RXF1" s="82"/>
      <c r="RXG1" s="82"/>
      <c r="RXH1" s="82"/>
      <c r="RXI1" s="82"/>
      <c r="RXJ1" s="82"/>
      <c r="RXK1" s="82"/>
      <c r="RXL1" s="82"/>
      <c r="RXM1" s="82"/>
      <c r="RXN1" s="82"/>
      <c r="RXO1" s="82"/>
      <c r="RXP1" s="82"/>
      <c r="RXQ1" s="82"/>
      <c r="RXR1" s="82"/>
      <c r="RXS1" s="82"/>
      <c r="RXT1" s="82"/>
      <c r="RXU1" s="82"/>
      <c r="RXV1" s="82"/>
      <c r="RXW1" s="82"/>
      <c r="RXX1" s="82"/>
      <c r="RXY1" s="82"/>
      <c r="RXZ1" s="82"/>
      <c r="RYA1" s="82"/>
      <c r="RYB1" s="82"/>
      <c r="RYC1" s="82"/>
      <c r="RYD1" s="82"/>
      <c r="RYE1" s="82"/>
      <c r="RYF1" s="82"/>
      <c r="RYG1" s="82"/>
      <c r="RYH1" s="82"/>
      <c r="RYI1" s="82"/>
      <c r="RYJ1" s="82"/>
      <c r="RYK1" s="82"/>
      <c r="RYL1" s="82"/>
      <c r="RYM1" s="82"/>
      <c r="RYN1" s="82"/>
      <c r="RYO1" s="82"/>
      <c r="RYP1" s="82"/>
      <c r="RYQ1" s="82"/>
      <c r="RYR1" s="82"/>
      <c r="RYS1" s="82"/>
      <c r="RYT1" s="82"/>
      <c r="RYU1" s="82"/>
      <c r="RYV1" s="82"/>
      <c r="RYW1" s="82"/>
      <c r="RYX1" s="82"/>
      <c r="RYY1" s="82"/>
      <c r="RYZ1" s="82"/>
      <c r="RZA1" s="82"/>
      <c r="RZB1" s="82"/>
      <c r="RZC1" s="82"/>
      <c r="RZD1" s="82"/>
      <c r="RZE1" s="82"/>
      <c r="RZF1" s="82"/>
      <c r="RZG1" s="82"/>
      <c r="RZH1" s="82"/>
      <c r="RZI1" s="82"/>
      <c r="RZJ1" s="82"/>
      <c r="RZK1" s="82"/>
      <c r="RZL1" s="82"/>
      <c r="RZM1" s="82"/>
      <c r="RZN1" s="82"/>
      <c r="RZO1" s="82"/>
      <c r="RZP1" s="82"/>
      <c r="RZQ1" s="82"/>
      <c r="RZR1" s="82"/>
      <c r="RZS1" s="82"/>
      <c r="RZT1" s="82"/>
      <c r="RZU1" s="82"/>
      <c r="RZV1" s="82"/>
      <c r="RZW1" s="82"/>
      <c r="RZX1" s="82"/>
      <c r="RZY1" s="82"/>
      <c r="RZZ1" s="82"/>
      <c r="SAA1" s="82"/>
      <c r="SAB1" s="82"/>
      <c r="SAC1" s="82"/>
      <c r="SAD1" s="82"/>
      <c r="SAE1" s="82"/>
      <c r="SAF1" s="82"/>
      <c r="SAG1" s="82"/>
      <c r="SAH1" s="82"/>
      <c r="SAI1" s="82"/>
      <c r="SAJ1" s="82"/>
      <c r="SAK1" s="82"/>
      <c r="SAL1" s="82"/>
      <c r="SAM1" s="82"/>
      <c r="SAN1" s="82"/>
      <c r="SAO1" s="82"/>
      <c r="SAP1" s="82"/>
      <c r="SAQ1" s="82"/>
      <c r="SAR1" s="82"/>
      <c r="SAS1" s="82"/>
      <c r="SAT1" s="82"/>
      <c r="SAU1" s="82"/>
      <c r="SAV1" s="82"/>
      <c r="SAW1" s="82"/>
      <c r="SAX1" s="82"/>
      <c r="SAY1" s="82"/>
      <c r="SAZ1" s="82"/>
      <c r="SBA1" s="82"/>
      <c r="SBB1" s="82"/>
      <c r="SBC1" s="82"/>
      <c r="SBD1" s="82"/>
      <c r="SBE1" s="82"/>
      <c r="SBF1" s="82"/>
      <c r="SBG1" s="82"/>
      <c r="SBH1" s="82"/>
      <c r="SBI1" s="82"/>
      <c r="SBJ1" s="82"/>
      <c r="SBK1" s="82"/>
      <c r="SBL1" s="82"/>
      <c r="SBM1" s="82"/>
      <c r="SBN1" s="82"/>
      <c r="SBO1" s="82"/>
      <c r="SBP1" s="82"/>
      <c r="SBQ1" s="82"/>
      <c r="SBR1" s="82"/>
      <c r="SBS1" s="82"/>
      <c r="SBT1" s="82"/>
      <c r="SBU1" s="82"/>
      <c r="SBV1" s="82"/>
      <c r="SBW1" s="82"/>
      <c r="SBX1" s="82"/>
      <c r="SBY1" s="82"/>
      <c r="SBZ1" s="82"/>
      <c r="SCA1" s="82"/>
      <c r="SCB1" s="82"/>
      <c r="SCC1" s="82"/>
      <c r="SCD1" s="82"/>
      <c r="SCE1" s="82"/>
      <c r="SCF1" s="82"/>
      <c r="SCG1" s="82"/>
      <c r="SCH1" s="82"/>
      <c r="SCI1" s="82"/>
      <c r="SCJ1" s="82"/>
      <c r="SCK1" s="82"/>
      <c r="SCL1" s="82"/>
      <c r="SCM1" s="82"/>
      <c r="SCN1" s="82"/>
      <c r="SCO1" s="82"/>
      <c r="SCP1" s="82"/>
      <c r="SCQ1" s="82"/>
      <c r="SCR1" s="82"/>
      <c r="SCS1" s="82"/>
      <c r="SCT1" s="82"/>
      <c r="SCU1" s="82"/>
      <c r="SCV1" s="82"/>
      <c r="SCW1" s="82"/>
      <c r="SCX1" s="82"/>
      <c r="SCY1" s="82"/>
      <c r="SCZ1" s="82"/>
      <c r="SDA1" s="82"/>
      <c r="SDB1" s="82"/>
      <c r="SDC1" s="82"/>
      <c r="SDD1" s="82"/>
      <c r="SDE1" s="82"/>
      <c r="SDF1" s="82"/>
      <c r="SDG1" s="82"/>
      <c r="SDH1" s="82"/>
      <c r="SDI1" s="82"/>
      <c r="SDJ1" s="82"/>
      <c r="SDK1" s="82"/>
      <c r="SDL1" s="82"/>
      <c r="SDM1" s="82"/>
      <c r="SDN1" s="82"/>
      <c r="SDO1" s="82"/>
      <c r="SDP1" s="82"/>
      <c r="SDQ1" s="82"/>
      <c r="SDR1" s="82"/>
      <c r="SDS1" s="82"/>
      <c r="SDT1" s="82"/>
      <c r="SDU1" s="82"/>
      <c r="SDV1" s="82"/>
      <c r="SDW1" s="82"/>
      <c r="SDX1" s="82"/>
      <c r="SDY1" s="82"/>
      <c r="SDZ1" s="82"/>
      <c r="SEA1" s="82"/>
      <c r="SEB1" s="82"/>
      <c r="SEC1" s="82"/>
      <c r="SED1" s="82"/>
      <c r="SEE1" s="82"/>
      <c r="SEF1" s="82"/>
      <c r="SEG1" s="82"/>
      <c r="SEH1" s="82"/>
      <c r="SEI1" s="82"/>
      <c r="SEJ1" s="82"/>
      <c r="SEK1" s="82"/>
      <c r="SEL1" s="82"/>
      <c r="SEM1" s="82"/>
      <c r="SEN1" s="82"/>
      <c r="SEO1" s="82"/>
      <c r="SEP1" s="82"/>
      <c r="SEQ1" s="82"/>
      <c r="SER1" s="82"/>
      <c r="SES1" s="82"/>
      <c r="SET1" s="82"/>
      <c r="SEU1" s="82"/>
      <c r="SEV1" s="82"/>
      <c r="SEW1" s="82"/>
      <c r="SEX1" s="82"/>
      <c r="SEY1" s="82"/>
      <c r="SEZ1" s="82"/>
      <c r="SFA1" s="82"/>
      <c r="SFB1" s="82"/>
      <c r="SFC1" s="82"/>
      <c r="SFD1" s="82"/>
      <c r="SFE1" s="82"/>
      <c r="SFF1" s="82"/>
      <c r="SFG1" s="82"/>
      <c r="SFH1" s="82"/>
      <c r="SFI1" s="82"/>
      <c r="SFJ1" s="82"/>
      <c r="SFK1" s="82"/>
      <c r="SFL1" s="82"/>
      <c r="SFM1" s="82"/>
      <c r="SFN1" s="82"/>
      <c r="SFO1" s="82"/>
      <c r="SFP1" s="82"/>
      <c r="SFQ1" s="82"/>
      <c r="SFR1" s="82"/>
      <c r="SFS1" s="82"/>
      <c r="SFT1" s="82"/>
      <c r="SFU1" s="82"/>
      <c r="SFV1" s="82"/>
      <c r="SFW1" s="82"/>
      <c r="SFX1" s="82"/>
      <c r="SFY1" s="82"/>
      <c r="SFZ1" s="82"/>
      <c r="SGA1" s="82"/>
      <c r="SGB1" s="82"/>
      <c r="SGC1" s="82"/>
      <c r="SGD1" s="82"/>
      <c r="SGE1" s="82"/>
      <c r="SGF1" s="82"/>
      <c r="SGG1" s="82"/>
      <c r="SGH1" s="82"/>
      <c r="SGI1" s="82"/>
      <c r="SGJ1" s="82"/>
      <c r="SGK1" s="82"/>
      <c r="SGL1" s="82"/>
      <c r="SGM1" s="82"/>
      <c r="SGN1" s="82"/>
      <c r="SGO1" s="82"/>
      <c r="SGP1" s="82"/>
      <c r="SGQ1" s="82"/>
      <c r="SGR1" s="82"/>
      <c r="SGS1" s="82"/>
      <c r="SGT1" s="82"/>
      <c r="SGU1" s="82"/>
      <c r="SGV1" s="82"/>
      <c r="SGW1" s="82"/>
      <c r="SGX1" s="82"/>
      <c r="SGY1" s="82"/>
      <c r="SGZ1" s="82"/>
      <c r="SHA1" s="82"/>
      <c r="SHB1" s="82"/>
      <c r="SHC1" s="82"/>
      <c r="SHD1" s="82"/>
      <c r="SHE1" s="82"/>
      <c r="SHF1" s="82"/>
      <c r="SHG1" s="82"/>
      <c r="SHH1" s="82"/>
      <c r="SHI1" s="82"/>
      <c r="SHJ1" s="82"/>
      <c r="SHK1" s="82"/>
      <c r="SHL1" s="82"/>
      <c r="SHM1" s="82"/>
      <c r="SHN1" s="82"/>
      <c r="SHO1" s="82"/>
      <c r="SHP1" s="82"/>
      <c r="SHQ1" s="82"/>
      <c r="SHR1" s="82"/>
      <c r="SHS1" s="82"/>
      <c r="SHT1" s="82"/>
      <c r="SHU1" s="82"/>
      <c r="SHV1" s="82"/>
      <c r="SHW1" s="82"/>
      <c r="SHX1" s="82"/>
      <c r="SHY1" s="82"/>
      <c r="SHZ1" s="82"/>
      <c r="SIA1" s="82"/>
      <c r="SIB1" s="82"/>
      <c r="SIC1" s="82"/>
      <c r="SID1" s="82"/>
      <c r="SIE1" s="82"/>
      <c r="SIF1" s="82"/>
      <c r="SIG1" s="82"/>
      <c r="SIH1" s="82"/>
      <c r="SII1" s="82"/>
      <c r="SIJ1" s="82"/>
      <c r="SIK1" s="82"/>
      <c r="SIL1" s="82"/>
      <c r="SIM1" s="82"/>
      <c r="SIN1" s="82"/>
      <c r="SIO1" s="82"/>
      <c r="SIP1" s="82"/>
      <c r="SIQ1" s="82"/>
      <c r="SIR1" s="82"/>
      <c r="SIS1" s="82"/>
      <c r="SIT1" s="82"/>
      <c r="SIU1" s="82"/>
      <c r="SIV1" s="82"/>
      <c r="SIW1" s="82"/>
      <c r="SIX1" s="82"/>
      <c r="SIY1" s="82"/>
      <c r="SIZ1" s="82"/>
      <c r="SJA1" s="82"/>
      <c r="SJB1" s="82"/>
      <c r="SJC1" s="82"/>
      <c r="SJD1" s="82"/>
      <c r="SJE1" s="82"/>
      <c r="SJF1" s="82"/>
      <c r="SJG1" s="82"/>
      <c r="SJH1" s="82"/>
      <c r="SJI1" s="82"/>
      <c r="SJJ1" s="82"/>
      <c r="SJK1" s="82"/>
      <c r="SJL1" s="82"/>
      <c r="SJM1" s="82"/>
      <c r="SJN1" s="82"/>
      <c r="SJO1" s="82"/>
      <c r="SJP1" s="82"/>
      <c r="SJQ1" s="82"/>
      <c r="SJR1" s="82"/>
      <c r="SJS1" s="82"/>
      <c r="SJT1" s="82"/>
      <c r="SJU1" s="82"/>
      <c r="SJV1" s="82"/>
      <c r="SJW1" s="82"/>
      <c r="SJX1" s="82"/>
      <c r="SJY1" s="82"/>
      <c r="SJZ1" s="82"/>
      <c r="SKA1" s="82"/>
      <c r="SKB1" s="82"/>
      <c r="SKC1" s="82"/>
      <c r="SKD1" s="82"/>
      <c r="SKE1" s="82"/>
      <c r="SKF1" s="82"/>
      <c r="SKG1" s="82"/>
      <c r="SKH1" s="82"/>
      <c r="SKI1" s="82"/>
      <c r="SKJ1" s="82"/>
      <c r="SKK1" s="82"/>
      <c r="SKL1" s="82"/>
      <c r="SKM1" s="82"/>
      <c r="SKN1" s="82"/>
      <c r="SKO1" s="82"/>
      <c r="SKP1" s="82"/>
      <c r="SKQ1" s="82"/>
      <c r="SKR1" s="82"/>
      <c r="SKS1" s="82"/>
      <c r="SKT1" s="82"/>
      <c r="SKU1" s="82"/>
      <c r="SKV1" s="82"/>
      <c r="SKW1" s="82"/>
      <c r="SKX1" s="82"/>
      <c r="SKY1" s="82"/>
      <c r="SKZ1" s="82"/>
      <c r="SLA1" s="82"/>
      <c r="SLB1" s="82"/>
      <c r="SLC1" s="82"/>
      <c r="SLD1" s="82"/>
      <c r="SLE1" s="82"/>
      <c r="SLF1" s="82"/>
      <c r="SLG1" s="82"/>
      <c r="SLH1" s="82"/>
      <c r="SLI1" s="82"/>
      <c r="SLJ1" s="82"/>
      <c r="SLK1" s="82"/>
      <c r="SLL1" s="82"/>
      <c r="SLM1" s="82"/>
      <c r="SLN1" s="82"/>
      <c r="SLO1" s="82"/>
      <c r="SLP1" s="82"/>
      <c r="SLQ1" s="82"/>
      <c r="SLR1" s="82"/>
      <c r="SLS1" s="82"/>
      <c r="SLT1" s="82"/>
      <c r="SLU1" s="82"/>
      <c r="SLV1" s="82"/>
      <c r="SLW1" s="82"/>
      <c r="SLX1" s="82"/>
      <c r="SLY1" s="82"/>
      <c r="SLZ1" s="82"/>
      <c r="SMA1" s="82"/>
      <c r="SMB1" s="82"/>
      <c r="SMC1" s="82"/>
      <c r="SMD1" s="82"/>
      <c r="SME1" s="82"/>
      <c r="SMF1" s="82"/>
      <c r="SMG1" s="82"/>
      <c r="SMH1" s="82"/>
      <c r="SMI1" s="82"/>
      <c r="SMJ1" s="82"/>
      <c r="SMK1" s="82"/>
      <c r="SML1" s="82"/>
      <c r="SMM1" s="82"/>
      <c r="SMN1" s="82"/>
      <c r="SMO1" s="82"/>
      <c r="SMP1" s="82"/>
      <c r="SMQ1" s="82"/>
      <c r="SMR1" s="82"/>
      <c r="SMS1" s="82"/>
      <c r="SMT1" s="82"/>
      <c r="SMU1" s="82"/>
      <c r="SMV1" s="82"/>
      <c r="SMW1" s="82"/>
      <c r="SMX1" s="82"/>
      <c r="SMY1" s="82"/>
      <c r="SMZ1" s="82"/>
      <c r="SNA1" s="82"/>
      <c r="SNB1" s="82"/>
      <c r="SNC1" s="82"/>
      <c r="SND1" s="82"/>
      <c r="SNE1" s="82"/>
      <c r="SNF1" s="82"/>
      <c r="SNG1" s="82"/>
      <c r="SNH1" s="82"/>
      <c r="SNI1" s="82"/>
      <c r="SNJ1" s="82"/>
      <c r="SNK1" s="82"/>
      <c r="SNL1" s="82"/>
      <c r="SNM1" s="82"/>
      <c r="SNN1" s="82"/>
      <c r="SNO1" s="82"/>
      <c r="SNP1" s="82"/>
      <c r="SNQ1" s="82"/>
      <c r="SNR1" s="82"/>
      <c r="SNS1" s="82"/>
      <c r="SNT1" s="82"/>
      <c r="SNU1" s="82"/>
      <c r="SNV1" s="82"/>
      <c r="SNW1" s="82"/>
      <c r="SNX1" s="82"/>
      <c r="SNY1" s="82"/>
      <c r="SNZ1" s="82"/>
      <c r="SOA1" s="82"/>
      <c r="SOB1" s="82"/>
      <c r="SOC1" s="82"/>
      <c r="SOD1" s="82"/>
      <c r="SOE1" s="82"/>
      <c r="SOF1" s="82"/>
      <c r="SOG1" s="82"/>
      <c r="SOH1" s="82"/>
      <c r="SOI1" s="82"/>
      <c r="SOJ1" s="82"/>
      <c r="SOK1" s="82"/>
      <c r="SOL1" s="82"/>
      <c r="SOM1" s="82"/>
      <c r="SON1" s="82"/>
      <c r="SOO1" s="82"/>
      <c r="SOP1" s="82"/>
      <c r="SOQ1" s="82"/>
      <c r="SOR1" s="82"/>
      <c r="SOS1" s="82"/>
      <c r="SOT1" s="82"/>
      <c r="SOU1" s="82"/>
      <c r="SOV1" s="82"/>
      <c r="SOW1" s="82"/>
      <c r="SOX1" s="82"/>
      <c r="SOY1" s="82"/>
      <c r="SOZ1" s="82"/>
      <c r="SPA1" s="82"/>
      <c r="SPB1" s="82"/>
      <c r="SPC1" s="82"/>
      <c r="SPD1" s="82"/>
      <c r="SPE1" s="82"/>
      <c r="SPF1" s="82"/>
      <c r="SPG1" s="82"/>
      <c r="SPH1" s="82"/>
      <c r="SPI1" s="82"/>
      <c r="SPJ1" s="82"/>
      <c r="SPK1" s="82"/>
      <c r="SPL1" s="82"/>
      <c r="SPM1" s="82"/>
      <c r="SPN1" s="82"/>
      <c r="SPO1" s="82"/>
      <c r="SPP1" s="82"/>
      <c r="SPQ1" s="82"/>
      <c r="SPR1" s="82"/>
      <c r="SPS1" s="82"/>
      <c r="SPT1" s="82"/>
      <c r="SPU1" s="82"/>
      <c r="SPV1" s="82"/>
      <c r="SPW1" s="82"/>
      <c r="SPX1" s="82"/>
      <c r="SPY1" s="82"/>
      <c r="SPZ1" s="82"/>
      <c r="SQA1" s="82"/>
      <c r="SQB1" s="82"/>
      <c r="SQC1" s="82"/>
      <c r="SQD1" s="82"/>
      <c r="SQE1" s="82"/>
      <c r="SQF1" s="82"/>
      <c r="SQG1" s="82"/>
      <c r="SQH1" s="82"/>
      <c r="SQI1" s="82"/>
      <c r="SQJ1" s="82"/>
      <c r="SQK1" s="82"/>
      <c r="SQL1" s="82"/>
      <c r="SQM1" s="82"/>
      <c r="SQN1" s="82"/>
      <c r="SQO1" s="82"/>
      <c r="SQP1" s="82"/>
      <c r="SQQ1" s="82"/>
      <c r="SQR1" s="82"/>
      <c r="SQS1" s="82"/>
      <c r="SQT1" s="82"/>
      <c r="SQU1" s="82"/>
      <c r="SQV1" s="82"/>
      <c r="SQW1" s="82"/>
      <c r="SQX1" s="82"/>
      <c r="SQY1" s="82"/>
      <c r="SQZ1" s="82"/>
      <c r="SRA1" s="82"/>
      <c r="SRB1" s="82"/>
      <c r="SRC1" s="82"/>
      <c r="SRD1" s="82"/>
      <c r="SRE1" s="82"/>
      <c r="SRF1" s="82"/>
      <c r="SRG1" s="82"/>
      <c r="SRH1" s="82"/>
      <c r="SRI1" s="82"/>
      <c r="SRJ1" s="82"/>
      <c r="SRK1" s="82"/>
      <c r="SRL1" s="82"/>
      <c r="SRM1" s="82"/>
      <c r="SRN1" s="82"/>
      <c r="SRO1" s="82"/>
      <c r="SRP1" s="82"/>
      <c r="SRQ1" s="82"/>
      <c r="SRR1" s="82"/>
      <c r="SRS1" s="82"/>
      <c r="SRT1" s="82"/>
      <c r="SRU1" s="82"/>
      <c r="SRV1" s="82"/>
      <c r="SRW1" s="82"/>
      <c r="SRX1" s="82"/>
      <c r="SRY1" s="82"/>
      <c r="SRZ1" s="82"/>
      <c r="SSA1" s="82"/>
      <c r="SSB1" s="82"/>
      <c r="SSC1" s="82"/>
      <c r="SSD1" s="82"/>
      <c r="SSE1" s="82"/>
      <c r="SSF1" s="82"/>
      <c r="SSG1" s="82"/>
      <c r="SSH1" s="82"/>
      <c r="SSI1" s="82"/>
      <c r="SSJ1" s="82"/>
      <c r="SSK1" s="82"/>
      <c r="SSL1" s="82"/>
      <c r="SSM1" s="82"/>
      <c r="SSN1" s="82"/>
      <c r="SSO1" s="82"/>
      <c r="SSP1" s="82"/>
      <c r="SSQ1" s="82"/>
      <c r="SSR1" s="82"/>
      <c r="SSS1" s="82"/>
      <c r="SST1" s="82"/>
      <c r="SSU1" s="82"/>
      <c r="SSV1" s="82"/>
      <c r="SSW1" s="82"/>
      <c r="SSX1" s="82"/>
      <c r="SSY1" s="82"/>
      <c r="SSZ1" s="82"/>
      <c r="STA1" s="82"/>
      <c r="STB1" s="82"/>
      <c r="STC1" s="82"/>
      <c r="STD1" s="82"/>
      <c r="STE1" s="82"/>
      <c r="STF1" s="82"/>
      <c r="STG1" s="82"/>
      <c r="STH1" s="82"/>
      <c r="STI1" s="82"/>
      <c r="STJ1" s="82"/>
      <c r="STK1" s="82"/>
      <c r="STL1" s="82"/>
      <c r="STM1" s="82"/>
      <c r="STN1" s="82"/>
      <c r="STO1" s="82"/>
      <c r="STP1" s="82"/>
      <c r="STQ1" s="82"/>
      <c r="STR1" s="82"/>
      <c r="STS1" s="82"/>
      <c r="STT1" s="82"/>
      <c r="STU1" s="82"/>
      <c r="STV1" s="82"/>
      <c r="STW1" s="82"/>
      <c r="STX1" s="82"/>
      <c r="STY1" s="82"/>
      <c r="STZ1" s="82"/>
      <c r="SUA1" s="82"/>
      <c r="SUB1" s="82"/>
      <c r="SUC1" s="82"/>
      <c r="SUD1" s="82"/>
      <c r="SUE1" s="82"/>
      <c r="SUF1" s="82"/>
      <c r="SUG1" s="82"/>
      <c r="SUH1" s="82"/>
      <c r="SUI1" s="82"/>
      <c r="SUJ1" s="82"/>
      <c r="SUK1" s="82"/>
      <c r="SUL1" s="82"/>
      <c r="SUM1" s="82"/>
      <c r="SUN1" s="82"/>
      <c r="SUO1" s="82"/>
      <c r="SUP1" s="82"/>
      <c r="SUQ1" s="82"/>
      <c r="SUR1" s="82"/>
      <c r="SUS1" s="82"/>
      <c r="SUT1" s="82"/>
      <c r="SUU1" s="82"/>
      <c r="SUV1" s="82"/>
      <c r="SUW1" s="82"/>
      <c r="SUX1" s="82"/>
      <c r="SUY1" s="82"/>
      <c r="SUZ1" s="82"/>
      <c r="SVA1" s="82"/>
      <c r="SVB1" s="82"/>
      <c r="SVC1" s="82"/>
      <c r="SVD1" s="82"/>
      <c r="SVE1" s="82"/>
      <c r="SVF1" s="82"/>
      <c r="SVG1" s="82"/>
      <c r="SVH1" s="82"/>
      <c r="SVI1" s="82"/>
      <c r="SVJ1" s="82"/>
      <c r="SVK1" s="82"/>
      <c r="SVL1" s="82"/>
      <c r="SVM1" s="82"/>
      <c r="SVN1" s="82"/>
      <c r="SVO1" s="82"/>
      <c r="SVP1" s="82"/>
      <c r="SVQ1" s="82"/>
      <c r="SVR1" s="82"/>
      <c r="SVS1" s="82"/>
      <c r="SVT1" s="82"/>
      <c r="SVU1" s="82"/>
      <c r="SVV1" s="82"/>
      <c r="SVW1" s="82"/>
      <c r="SVX1" s="82"/>
      <c r="SVY1" s="82"/>
      <c r="SVZ1" s="82"/>
      <c r="SWA1" s="82"/>
      <c r="SWB1" s="82"/>
      <c r="SWC1" s="82"/>
      <c r="SWD1" s="82"/>
      <c r="SWE1" s="82"/>
      <c r="SWF1" s="82"/>
      <c r="SWG1" s="82"/>
      <c r="SWH1" s="82"/>
      <c r="SWI1" s="82"/>
      <c r="SWJ1" s="82"/>
      <c r="SWK1" s="82"/>
      <c r="SWL1" s="82"/>
      <c r="SWM1" s="82"/>
      <c r="SWN1" s="82"/>
      <c r="SWO1" s="82"/>
      <c r="SWP1" s="82"/>
      <c r="SWQ1" s="82"/>
      <c r="SWR1" s="82"/>
      <c r="SWS1" s="82"/>
      <c r="SWT1" s="82"/>
      <c r="SWU1" s="82"/>
      <c r="SWV1" s="82"/>
      <c r="SWW1" s="82"/>
      <c r="SWX1" s="82"/>
      <c r="SWY1" s="82"/>
      <c r="SWZ1" s="82"/>
      <c r="SXA1" s="82"/>
      <c r="SXB1" s="82"/>
      <c r="SXC1" s="82"/>
      <c r="SXD1" s="82"/>
      <c r="SXE1" s="82"/>
      <c r="SXF1" s="82"/>
      <c r="SXG1" s="82"/>
      <c r="SXH1" s="82"/>
      <c r="SXI1" s="82"/>
      <c r="SXJ1" s="82"/>
      <c r="SXK1" s="82"/>
      <c r="SXL1" s="82"/>
      <c r="SXM1" s="82"/>
      <c r="SXN1" s="82"/>
      <c r="SXO1" s="82"/>
      <c r="SXP1" s="82"/>
      <c r="SXQ1" s="82"/>
      <c r="SXR1" s="82"/>
      <c r="SXS1" s="82"/>
      <c r="SXT1" s="82"/>
      <c r="SXU1" s="82"/>
      <c r="SXV1" s="82"/>
      <c r="SXW1" s="82"/>
      <c r="SXX1" s="82"/>
      <c r="SXY1" s="82"/>
      <c r="SXZ1" s="82"/>
      <c r="SYA1" s="82"/>
      <c r="SYB1" s="82"/>
      <c r="SYC1" s="82"/>
      <c r="SYD1" s="82"/>
      <c r="SYE1" s="82"/>
      <c r="SYF1" s="82"/>
      <c r="SYG1" s="82"/>
      <c r="SYH1" s="82"/>
      <c r="SYI1" s="82"/>
      <c r="SYJ1" s="82"/>
      <c r="SYK1" s="82"/>
      <c r="SYL1" s="82"/>
      <c r="SYM1" s="82"/>
      <c r="SYN1" s="82"/>
      <c r="SYO1" s="82"/>
      <c r="SYP1" s="82"/>
      <c r="SYQ1" s="82"/>
      <c r="SYR1" s="82"/>
      <c r="SYS1" s="82"/>
      <c r="SYT1" s="82"/>
      <c r="SYU1" s="82"/>
      <c r="SYV1" s="82"/>
      <c r="SYW1" s="82"/>
      <c r="SYX1" s="82"/>
      <c r="SYY1" s="82"/>
      <c r="SYZ1" s="82"/>
      <c r="SZA1" s="82"/>
      <c r="SZB1" s="82"/>
      <c r="SZC1" s="82"/>
      <c r="SZD1" s="82"/>
      <c r="SZE1" s="82"/>
      <c r="SZF1" s="82"/>
      <c r="SZG1" s="82"/>
      <c r="SZH1" s="82"/>
      <c r="SZI1" s="82"/>
      <c r="SZJ1" s="82"/>
      <c r="SZK1" s="82"/>
      <c r="SZL1" s="82"/>
      <c r="SZM1" s="82"/>
      <c r="SZN1" s="82"/>
      <c r="SZO1" s="82"/>
      <c r="SZP1" s="82"/>
      <c r="SZQ1" s="82"/>
      <c r="SZR1" s="82"/>
      <c r="SZS1" s="82"/>
      <c r="SZT1" s="82"/>
      <c r="SZU1" s="82"/>
      <c r="SZV1" s="82"/>
      <c r="SZW1" s="82"/>
      <c r="SZX1" s="82"/>
      <c r="SZY1" s="82"/>
      <c r="SZZ1" s="82"/>
      <c r="TAA1" s="82"/>
      <c r="TAB1" s="82"/>
      <c r="TAC1" s="82"/>
      <c r="TAD1" s="82"/>
      <c r="TAE1" s="82"/>
      <c r="TAF1" s="82"/>
      <c r="TAG1" s="82"/>
      <c r="TAH1" s="82"/>
      <c r="TAI1" s="82"/>
      <c r="TAJ1" s="82"/>
      <c r="TAK1" s="82"/>
      <c r="TAL1" s="82"/>
      <c r="TAM1" s="82"/>
      <c r="TAN1" s="82"/>
      <c r="TAO1" s="82"/>
      <c r="TAP1" s="82"/>
      <c r="TAQ1" s="82"/>
      <c r="TAR1" s="82"/>
      <c r="TAS1" s="82"/>
      <c r="TAT1" s="82"/>
      <c r="TAU1" s="82"/>
      <c r="TAV1" s="82"/>
      <c r="TAW1" s="82"/>
      <c r="TAX1" s="82"/>
      <c r="TAY1" s="82"/>
      <c r="TAZ1" s="82"/>
      <c r="TBA1" s="82"/>
      <c r="TBB1" s="82"/>
      <c r="TBC1" s="82"/>
      <c r="TBD1" s="82"/>
      <c r="TBE1" s="82"/>
      <c r="TBF1" s="82"/>
      <c r="TBG1" s="82"/>
      <c r="TBH1" s="82"/>
      <c r="TBI1" s="82"/>
      <c r="TBJ1" s="82"/>
      <c r="TBK1" s="82"/>
      <c r="TBL1" s="82"/>
      <c r="TBM1" s="82"/>
      <c r="TBN1" s="82"/>
      <c r="TBO1" s="82"/>
      <c r="TBP1" s="82"/>
      <c r="TBQ1" s="82"/>
      <c r="TBR1" s="82"/>
      <c r="TBS1" s="82"/>
      <c r="TBT1" s="82"/>
      <c r="TBU1" s="82"/>
      <c r="TBV1" s="82"/>
      <c r="TBW1" s="82"/>
      <c r="TBX1" s="82"/>
      <c r="TBY1" s="82"/>
      <c r="TBZ1" s="82"/>
      <c r="TCA1" s="82"/>
      <c r="TCB1" s="82"/>
      <c r="TCC1" s="82"/>
      <c r="TCD1" s="82"/>
      <c r="TCE1" s="82"/>
      <c r="TCF1" s="82"/>
      <c r="TCG1" s="82"/>
      <c r="TCH1" s="82"/>
      <c r="TCI1" s="82"/>
      <c r="TCJ1" s="82"/>
      <c r="TCK1" s="82"/>
      <c r="TCL1" s="82"/>
      <c r="TCM1" s="82"/>
      <c r="TCN1" s="82"/>
      <c r="TCO1" s="82"/>
      <c r="TCP1" s="82"/>
      <c r="TCQ1" s="82"/>
      <c r="TCR1" s="82"/>
      <c r="TCS1" s="82"/>
      <c r="TCT1" s="82"/>
      <c r="TCU1" s="82"/>
      <c r="TCV1" s="82"/>
      <c r="TCW1" s="82"/>
      <c r="TCX1" s="82"/>
      <c r="TCY1" s="82"/>
      <c r="TCZ1" s="82"/>
      <c r="TDA1" s="82"/>
      <c r="TDB1" s="82"/>
      <c r="TDC1" s="82"/>
      <c r="TDD1" s="82"/>
      <c r="TDE1" s="82"/>
      <c r="TDF1" s="82"/>
      <c r="TDG1" s="82"/>
      <c r="TDH1" s="82"/>
      <c r="TDI1" s="82"/>
      <c r="TDJ1" s="82"/>
      <c r="TDK1" s="82"/>
      <c r="TDL1" s="82"/>
      <c r="TDM1" s="82"/>
      <c r="TDN1" s="82"/>
      <c r="TDO1" s="82"/>
      <c r="TDP1" s="82"/>
      <c r="TDQ1" s="82"/>
      <c r="TDR1" s="82"/>
      <c r="TDS1" s="82"/>
      <c r="TDT1" s="82"/>
      <c r="TDU1" s="82"/>
      <c r="TDV1" s="82"/>
      <c r="TDW1" s="82"/>
      <c r="TDX1" s="82"/>
      <c r="TDY1" s="82"/>
      <c r="TDZ1" s="82"/>
      <c r="TEA1" s="82"/>
      <c r="TEB1" s="82"/>
      <c r="TEC1" s="82"/>
      <c r="TED1" s="82"/>
      <c r="TEE1" s="82"/>
      <c r="TEF1" s="82"/>
      <c r="TEG1" s="82"/>
      <c r="TEH1" s="82"/>
      <c r="TEI1" s="82"/>
      <c r="TEJ1" s="82"/>
      <c r="TEK1" s="82"/>
      <c r="TEL1" s="82"/>
      <c r="TEM1" s="82"/>
      <c r="TEN1" s="82"/>
      <c r="TEO1" s="82"/>
      <c r="TEP1" s="82"/>
      <c r="TEQ1" s="82"/>
      <c r="TER1" s="82"/>
      <c r="TES1" s="82"/>
      <c r="TET1" s="82"/>
      <c r="TEU1" s="82"/>
      <c r="TEV1" s="82"/>
      <c r="TEW1" s="82"/>
      <c r="TEX1" s="82"/>
      <c r="TEY1" s="82"/>
      <c r="TEZ1" s="82"/>
      <c r="TFA1" s="82"/>
      <c r="TFB1" s="82"/>
      <c r="TFC1" s="82"/>
      <c r="TFD1" s="82"/>
      <c r="TFE1" s="82"/>
      <c r="TFF1" s="82"/>
      <c r="TFG1" s="82"/>
      <c r="TFH1" s="82"/>
      <c r="TFI1" s="82"/>
      <c r="TFJ1" s="82"/>
      <c r="TFK1" s="82"/>
      <c r="TFL1" s="82"/>
      <c r="TFM1" s="82"/>
      <c r="TFN1" s="82"/>
      <c r="TFO1" s="82"/>
      <c r="TFP1" s="82"/>
      <c r="TFQ1" s="82"/>
      <c r="TFR1" s="82"/>
      <c r="TFS1" s="82"/>
      <c r="TFT1" s="82"/>
      <c r="TFU1" s="82"/>
      <c r="TFV1" s="82"/>
      <c r="TFW1" s="82"/>
      <c r="TFX1" s="82"/>
      <c r="TFY1" s="82"/>
      <c r="TFZ1" s="82"/>
      <c r="TGA1" s="82"/>
      <c r="TGB1" s="82"/>
      <c r="TGC1" s="82"/>
      <c r="TGD1" s="82"/>
      <c r="TGE1" s="82"/>
      <c r="TGF1" s="82"/>
      <c r="TGG1" s="82"/>
      <c r="TGH1" s="82"/>
      <c r="TGI1" s="82"/>
      <c r="TGJ1" s="82"/>
      <c r="TGK1" s="82"/>
      <c r="TGL1" s="82"/>
      <c r="TGM1" s="82"/>
      <c r="TGN1" s="82"/>
      <c r="TGO1" s="82"/>
      <c r="TGP1" s="82"/>
      <c r="TGQ1" s="82"/>
      <c r="TGR1" s="82"/>
      <c r="TGS1" s="82"/>
      <c r="TGT1" s="82"/>
      <c r="TGU1" s="82"/>
      <c r="TGV1" s="82"/>
      <c r="TGW1" s="82"/>
      <c r="TGX1" s="82"/>
      <c r="TGY1" s="82"/>
      <c r="TGZ1" s="82"/>
      <c r="THA1" s="82"/>
      <c r="THB1" s="82"/>
      <c r="THC1" s="82"/>
      <c r="THD1" s="82"/>
      <c r="THE1" s="82"/>
      <c r="THF1" s="82"/>
      <c r="THG1" s="82"/>
      <c r="THH1" s="82"/>
      <c r="THI1" s="82"/>
      <c r="THJ1" s="82"/>
      <c r="THK1" s="82"/>
      <c r="THL1" s="82"/>
      <c r="THM1" s="82"/>
      <c r="THN1" s="82"/>
      <c r="THO1" s="82"/>
      <c r="THP1" s="82"/>
      <c r="THQ1" s="82"/>
      <c r="THR1" s="82"/>
      <c r="THS1" s="82"/>
      <c r="THT1" s="82"/>
      <c r="THU1" s="82"/>
      <c r="THV1" s="82"/>
      <c r="THW1" s="82"/>
      <c r="THX1" s="82"/>
      <c r="THY1" s="82"/>
      <c r="THZ1" s="82"/>
      <c r="TIA1" s="82"/>
      <c r="TIB1" s="82"/>
      <c r="TIC1" s="82"/>
      <c r="TID1" s="82"/>
      <c r="TIE1" s="82"/>
      <c r="TIF1" s="82"/>
      <c r="TIG1" s="82"/>
      <c r="TIH1" s="82"/>
      <c r="TII1" s="82"/>
      <c r="TIJ1" s="82"/>
      <c r="TIK1" s="82"/>
      <c r="TIL1" s="82"/>
      <c r="TIM1" s="82"/>
      <c r="TIN1" s="82"/>
      <c r="TIO1" s="82"/>
      <c r="TIP1" s="82"/>
      <c r="TIQ1" s="82"/>
      <c r="TIR1" s="82"/>
      <c r="TIS1" s="82"/>
      <c r="TIT1" s="82"/>
      <c r="TIU1" s="82"/>
      <c r="TIV1" s="82"/>
      <c r="TIW1" s="82"/>
      <c r="TIX1" s="82"/>
      <c r="TIY1" s="82"/>
      <c r="TIZ1" s="82"/>
      <c r="TJA1" s="82"/>
      <c r="TJB1" s="82"/>
      <c r="TJC1" s="82"/>
      <c r="TJD1" s="82"/>
      <c r="TJE1" s="82"/>
      <c r="TJF1" s="82"/>
      <c r="TJG1" s="82"/>
      <c r="TJH1" s="82"/>
      <c r="TJI1" s="82"/>
      <c r="TJJ1" s="82"/>
      <c r="TJK1" s="82"/>
      <c r="TJL1" s="82"/>
      <c r="TJM1" s="82"/>
      <c r="TJN1" s="82"/>
      <c r="TJO1" s="82"/>
      <c r="TJP1" s="82"/>
      <c r="TJQ1" s="82"/>
      <c r="TJR1" s="82"/>
      <c r="TJS1" s="82"/>
      <c r="TJT1" s="82"/>
      <c r="TJU1" s="82"/>
      <c r="TJV1" s="82"/>
      <c r="TJW1" s="82"/>
      <c r="TJX1" s="82"/>
      <c r="TJY1" s="82"/>
      <c r="TJZ1" s="82"/>
      <c r="TKA1" s="82"/>
      <c r="TKB1" s="82"/>
      <c r="TKC1" s="82"/>
      <c r="TKD1" s="82"/>
      <c r="TKE1" s="82"/>
      <c r="TKF1" s="82"/>
      <c r="TKG1" s="82"/>
      <c r="TKH1" s="82"/>
      <c r="TKI1" s="82"/>
      <c r="TKJ1" s="82"/>
      <c r="TKK1" s="82"/>
      <c r="TKL1" s="82"/>
      <c r="TKM1" s="82"/>
      <c r="TKN1" s="82"/>
      <c r="TKO1" s="82"/>
      <c r="TKP1" s="82"/>
      <c r="TKQ1" s="82"/>
      <c r="TKR1" s="82"/>
      <c r="TKS1" s="82"/>
      <c r="TKT1" s="82"/>
      <c r="TKU1" s="82"/>
      <c r="TKV1" s="82"/>
      <c r="TKW1" s="82"/>
      <c r="TKX1" s="82"/>
      <c r="TKY1" s="82"/>
      <c r="TKZ1" s="82"/>
      <c r="TLA1" s="82"/>
      <c r="TLB1" s="82"/>
      <c r="TLC1" s="82"/>
      <c r="TLD1" s="82"/>
      <c r="TLE1" s="82"/>
      <c r="TLF1" s="82"/>
      <c r="TLG1" s="82"/>
      <c r="TLH1" s="82"/>
      <c r="TLI1" s="82"/>
      <c r="TLJ1" s="82"/>
      <c r="TLK1" s="82"/>
      <c r="TLL1" s="82"/>
      <c r="TLM1" s="82"/>
      <c r="TLN1" s="82"/>
      <c r="TLO1" s="82"/>
      <c r="TLP1" s="82"/>
      <c r="TLQ1" s="82"/>
      <c r="TLR1" s="82"/>
      <c r="TLS1" s="82"/>
      <c r="TLT1" s="82"/>
      <c r="TLU1" s="82"/>
      <c r="TLV1" s="82"/>
      <c r="TLW1" s="82"/>
      <c r="TLX1" s="82"/>
      <c r="TLY1" s="82"/>
      <c r="TLZ1" s="82"/>
      <c r="TMA1" s="82"/>
      <c r="TMB1" s="82"/>
      <c r="TMC1" s="82"/>
      <c r="TMD1" s="82"/>
      <c r="TME1" s="82"/>
      <c r="TMF1" s="82"/>
      <c r="TMG1" s="82"/>
      <c r="TMH1" s="82"/>
      <c r="TMI1" s="82"/>
      <c r="TMJ1" s="82"/>
      <c r="TMK1" s="82"/>
      <c r="TML1" s="82"/>
      <c r="TMM1" s="82"/>
      <c r="TMN1" s="82"/>
      <c r="TMO1" s="82"/>
      <c r="TMP1" s="82"/>
      <c r="TMQ1" s="82"/>
      <c r="TMR1" s="82"/>
      <c r="TMS1" s="82"/>
      <c r="TMT1" s="82"/>
      <c r="TMU1" s="82"/>
      <c r="TMV1" s="82"/>
      <c r="TMW1" s="82"/>
      <c r="TMX1" s="82"/>
      <c r="TMY1" s="82"/>
      <c r="TMZ1" s="82"/>
      <c r="TNA1" s="82"/>
      <c r="TNB1" s="82"/>
      <c r="TNC1" s="82"/>
      <c r="TND1" s="82"/>
      <c r="TNE1" s="82"/>
      <c r="TNF1" s="82"/>
      <c r="TNG1" s="82"/>
      <c r="TNH1" s="82"/>
      <c r="TNI1" s="82"/>
      <c r="TNJ1" s="82"/>
      <c r="TNK1" s="82"/>
      <c r="TNL1" s="82"/>
      <c r="TNM1" s="82"/>
      <c r="TNN1" s="82"/>
      <c r="TNO1" s="82"/>
      <c r="TNP1" s="82"/>
      <c r="TNQ1" s="82"/>
      <c r="TNR1" s="82"/>
      <c r="TNS1" s="82"/>
      <c r="TNT1" s="82"/>
      <c r="TNU1" s="82"/>
      <c r="TNV1" s="82"/>
      <c r="TNW1" s="82"/>
      <c r="TNX1" s="82"/>
      <c r="TNY1" s="82"/>
      <c r="TNZ1" s="82"/>
      <c r="TOA1" s="82"/>
      <c r="TOB1" s="82"/>
      <c r="TOC1" s="82"/>
      <c r="TOD1" s="82"/>
      <c r="TOE1" s="82"/>
      <c r="TOF1" s="82"/>
      <c r="TOG1" s="82"/>
      <c r="TOH1" s="82"/>
      <c r="TOI1" s="82"/>
      <c r="TOJ1" s="82"/>
      <c r="TOK1" s="82"/>
      <c r="TOL1" s="82"/>
      <c r="TOM1" s="82"/>
      <c r="TON1" s="82"/>
      <c r="TOO1" s="82"/>
      <c r="TOP1" s="82"/>
      <c r="TOQ1" s="82"/>
      <c r="TOR1" s="82"/>
      <c r="TOS1" s="82"/>
      <c r="TOT1" s="82"/>
      <c r="TOU1" s="82"/>
      <c r="TOV1" s="82"/>
      <c r="TOW1" s="82"/>
      <c r="TOX1" s="82"/>
      <c r="TOY1" s="82"/>
      <c r="TOZ1" s="82"/>
      <c r="TPA1" s="82"/>
      <c r="TPB1" s="82"/>
      <c r="TPC1" s="82"/>
      <c r="TPD1" s="82"/>
      <c r="TPE1" s="82"/>
      <c r="TPF1" s="82"/>
      <c r="TPG1" s="82"/>
      <c r="TPH1" s="82"/>
      <c r="TPI1" s="82"/>
      <c r="TPJ1" s="82"/>
      <c r="TPK1" s="82"/>
      <c r="TPL1" s="82"/>
      <c r="TPM1" s="82"/>
      <c r="TPN1" s="82"/>
      <c r="TPO1" s="82"/>
      <c r="TPP1" s="82"/>
      <c r="TPQ1" s="82"/>
      <c r="TPR1" s="82"/>
      <c r="TPS1" s="82"/>
      <c r="TPT1" s="82"/>
      <c r="TPU1" s="82"/>
      <c r="TPV1" s="82"/>
      <c r="TPW1" s="82"/>
      <c r="TPX1" s="82"/>
      <c r="TPY1" s="82"/>
      <c r="TPZ1" s="82"/>
      <c r="TQA1" s="82"/>
      <c r="TQB1" s="82"/>
      <c r="TQC1" s="82"/>
      <c r="TQD1" s="82"/>
      <c r="TQE1" s="82"/>
      <c r="TQF1" s="82"/>
      <c r="TQG1" s="82"/>
      <c r="TQH1" s="82"/>
      <c r="TQI1" s="82"/>
      <c r="TQJ1" s="82"/>
      <c r="TQK1" s="82"/>
      <c r="TQL1" s="82"/>
      <c r="TQM1" s="82"/>
      <c r="TQN1" s="82"/>
      <c r="TQO1" s="82"/>
      <c r="TQP1" s="82"/>
      <c r="TQQ1" s="82"/>
      <c r="TQR1" s="82"/>
      <c r="TQS1" s="82"/>
      <c r="TQT1" s="82"/>
      <c r="TQU1" s="82"/>
      <c r="TQV1" s="82"/>
      <c r="TQW1" s="82"/>
      <c r="TQX1" s="82"/>
      <c r="TQY1" s="82"/>
      <c r="TQZ1" s="82"/>
      <c r="TRA1" s="82"/>
      <c r="TRB1" s="82"/>
      <c r="TRC1" s="82"/>
      <c r="TRD1" s="82"/>
      <c r="TRE1" s="82"/>
      <c r="TRF1" s="82"/>
      <c r="TRG1" s="82"/>
      <c r="TRH1" s="82"/>
      <c r="TRI1" s="82"/>
      <c r="TRJ1" s="82"/>
      <c r="TRK1" s="82"/>
      <c r="TRL1" s="82"/>
      <c r="TRM1" s="82"/>
      <c r="TRN1" s="82"/>
      <c r="TRO1" s="82"/>
      <c r="TRP1" s="82"/>
      <c r="TRQ1" s="82"/>
      <c r="TRR1" s="82"/>
      <c r="TRS1" s="82"/>
      <c r="TRT1" s="82"/>
      <c r="TRU1" s="82"/>
      <c r="TRV1" s="82"/>
      <c r="TRW1" s="82"/>
      <c r="TRX1" s="82"/>
      <c r="TRY1" s="82"/>
      <c r="TRZ1" s="82"/>
      <c r="TSA1" s="82"/>
      <c r="TSB1" s="82"/>
      <c r="TSC1" s="82"/>
      <c r="TSD1" s="82"/>
      <c r="TSE1" s="82"/>
      <c r="TSF1" s="82"/>
      <c r="TSG1" s="82"/>
      <c r="TSH1" s="82"/>
      <c r="TSI1" s="82"/>
      <c r="TSJ1" s="82"/>
      <c r="TSK1" s="82"/>
      <c r="TSL1" s="82"/>
      <c r="TSM1" s="82"/>
      <c r="TSN1" s="82"/>
      <c r="TSO1" s="82"/>
      <c r="TSP1" s="82"/>
      <c r="TSQ1" s="82"/>
      <c r="TSR1" s="82"/>
      <c r="TSS1" s="82"/>
      <c r="TST1" s="82"/>
      <c r="TSU1" s="82"/>
      <c r="TSV1" s="82"/>
      <c r="TSW1" s="82"/>
      <c r="TSX1" s="82"/>
      <c r="TSY1" s="82"/>
      <c r="TSZ1" s="82"/>
      <c r="TTA1" s="82"/>
      <c r="TTB1" s="82"/>
      <c r="TTC1" s="82"/>
      <c r="TTD1" s="82"/>
      <c r="TTE1" s="82"/>
      <c r="TTF1" s="82"/>
      <c r="TTG1" s="82"/>
      <c r="TTH1" s="82"/>
      <c r="TTI1" s="82"/>
      <c r="TTJ1" s="82"/>
      <c r="TTK1" s="82"/>
      <c r="TTL1" s="82"/>
      <c r="TTM1" s="82"/>
      <c r="TTN1" s="82"/>
      <c r="TTO1" s="82"/>
      <c r="TTP1" s="82"/>
      <c r="TTQ1" s="82"/>
      <c r="TTR1" s="82"/>
      <c r="TTS1" s="82"/>
      <c r="TTT1" s="82"/>
      <c r="TTU1" s="82"/>
      <c r="TTV1" s="82"/>
      <c r="TTW1" s="82"/>
      <c r="TTX1" s="82"/>
      <c r="TTY1" s="82"/>
      <c r="TTZ1" s="82"/>
      <c r="TUA1" s="82"/>
      <c r="TUB1" s="82"/>
      <c r="TUC1" s="82"/>
      <c r="TUD1" s="82"/>
      <c r="TUE1" s="82"/>
      <c r="TUF1" s="82"/>
      <c r="TUG1" s="82"/>
      <c r="TUH1" s="82"/>
      <c r="TUI1" s="82"/>
      <c r="TUJ1" s="82"/>
      <c r="TUK1" s="82"/>
      <c r="TUL1" s="82"/>
      <c r="TUM1" s="82"/>
      <c r="TUN1" s="82"/>
      <c r="TUO1" s="82"/>
      <c r="TUP1" s="82"/>
      <c r="TUQ1" s="82"/>
      <c r="TUR1" s="82"/>
      <c r="TUS1" s="82"/>
      <c r="TUT1" s="82"/>
      <c r="TUU1" s="82"/>
      <c r="TUV1" s="82"/>
      <c r="TUW1" s="82"/>
      <c r="TUX1" s="82"/>
      <c r="TUY1" s="82"/>
      <c r="TUZ1" s="82"/>
      <c r="TVA1" s="82"/>
      <c r="TVB1" s="82"/>
      <c r="TVC1" s="82"/>
      <c r="TVD1" s="82"/>
      <c r="TVE1" s="82"/>
      <c r="TVF1" s="82"/>
      <c r="TVG1" s="82"/>
      <c r="TVH1" s="82"/>
      <c r="TVI1" s="82"/>
      <c r="TVJ1" s="82"/>
      <c r="TVK1" s="82"/>
      <c r="TVL1" s="82"/>
      <c r="TVM1" s="82"/>
      <c r="TVN1" s="82"/>
      <c r="TVO1" s="82"/>
      <c r="TVP1" s="82"/>
      <c r="TVQ1" s="82"/>
      <c r="TVR1" s="82"/>
      <c r="TVS1" s="82"/>
      <c r="TVT1" s="82"/>
      <c r="TVU1" s="82"/>
      <c r="TVV1" s="82"/>
      <c r="TVW1" s="82"/>
      <c r="TVX1" s="82"/>
      <c r="TVY1" s="82"/>
      <c r="TVZ1" s="82"/>
      <c r="TWA1" s="82"/>
      <c r="TWB1" s="82"/>
      <c r="TWC1" s="82"/>
      <c r="TWD1" s="82"/>
      <c r="TWE1" s="82"/>
      <c r="TWF1" s="82"/>
      <c r="TWG1" s="82"/>
      <c r="TWH1" s="82"/>
      <c r="TWI1" s="82"/>
      <c r="TWJ1" s="82"/>
      <c r="TWK1" s="82"/>
      <c r="TWL1" s="82"/>
      <c r="TWM1" s="82"/>
      <c r="TWN1" s="82"/>
      <c r="TWO1" s="82"/>
      <c r="TWP1" s="82"/>
      <c r="TWQ1" s="82"/>
      <c r="TWR1" s="82"/>
      <c r="TWS1" s="82"/>
      <c r="TWT1" s="82"/>
      <c r="TWU1" s="82"/>
      <c r="TWV1" s="82"/>
      <c r="TWW1" s="82"/>
      <c r="TWX1" s="82"/>
      <c r="TWY1" s="82"/>
      <c r="TWZ1" s="82"/>
      <c r="TXA1" s="82"/>
      <c r="TXB1" s="82"/>
      <c r="TXC1" s="82"/>
      <c r="TXD1" s="82"/>
      <c r="TXE1" s="82"/>
      <c r="TXF1" s="82"/>
      <c r="TXG1" s="82"/>
      <c r="TXH1" s="82"/>
      <c r="TXI1" s="82"/>
      <c r="TXJ1" s="82"/>
      <c r="TXK1" s="82"/>
      <c r="TXL1" s="82"/>
      <c r="TXM1" s="82"/>
      <c r="TXN1" s="82"/>
      <c r="TXO1" s="82"/>
      <c r="TXP1" s="82"/>
      <c r="TXQ1" s="82"/>
      <c r="TXR1" s="82"/>
      <c r="TXS1" s="82"/>
      <c r="TXT1" s="82"/>
      <c r="TXU1" s="82"/>
      <c r="TXV1" s="82"/>
      <c r="TXW1" s="82"/>
      <c r="TXX1" s="82"/>
      <c r="TXY1" s="82"/>
      <c r="TXZ1" s="82"/>
      <c r="TYA1" s="82"/>
      <c r="TYB1" s="82"/>
      <c r="TYC1" s="82"/>
      <c r="TYD1" s="82"/>
      <c r="TYE1" s="82"/>
      <c r="TYF1" s="82"/>
      <c r="TYG1" s="82"/>
      <c r="TYH1" s="82"/>
      <c r="TYI1" s="82"/>
      <c r="TYJ1" s="82"/>
      <c r="TYK1" s="82"/>
      <c r="TYL1" s="82"/>
      <c r="TYM1" s="82"/>
      <c r="TYN1" s="82"/>
      <c r="TYO1" s="82"/>
      <c r="TYP1" s="82"/>
      <c r="TYQ1" s="82"/>
      <c r="TYR1" s="82"/>
      <c r="TYS1" s="82"/>
      <c r="TYT1" s="82"/>
      <c r="TYU1" s="82"/>
      <c r="TYV1" s="82"/>
      <c r="TYW1" s="82"/>
      <c r="TYX1" s="82"/>
      <c r="TYY1" s="82"/>
      <c r="TYZ1" s="82"/>
      <c r="TZA1" s="82"/>
      <c r="TZB1" s="82"/>
      <c r="TZC1" s="82"/>
      <c r="TZD1" s="82"/>
      <c r="TZE1" s="82"/>
      <c r="TZF1" s="82"/>
      <c r="TZG1" s="82"/>
      <c r="TZH1" s="82"/>
      <c r="TZI1" s="82"/>
      <c r="TZJ1" s="82"/>
      <c r="TZK1" s="82"/>
      <c r="TZL1" s="82"/>
      <c r="TZM1" s="82"/>
      <c r="TZN1" s="82"/>
      <c r="TZO1" s="82"/>
      <c r="TZP1" s="82"/>
      <c r="TZQ1" s="82"/>
      <c r="TZR1" s="82"/>
      <c r="TZS1" s="82"/>
      <c r="TZT1" s="82"/>
      <c r="TZU1" s="82"/>
      <c r="TZV1" s="82"/>
      <c r="TZW1" s="82"/>
      <c r="TZX1" s="82"/>
      <c r="TZY1" s="82"/>
      <c r="TZZ1" s="82"/>
      <c r="UAA1" s="82"/>
      <c r="UAB1" s="82"/>
      <c r="UAC1" s="82"/>
      <c r="UAD1" s="82"/>
      <c r="UAE1" s="82"/>
      <c r="UAF1" s="82"/>
      <c r="UAG1" s="82"/>
      <c r="UAH1" s="82"/>
      <c r="UAI1" s="82"/>
      <c r="UAJ1" s="82"/>
      <c r="UAK1" s="82"/>
      <c r="UAL1" s="82"/>
      <c r="UAM1" s="82"/>
      <c r="UAN1" s="82"/>
      <c r="UAO1" s="82"/>
      <c r="UAP1" s="82"/>
      <c r="UAQ1" s="82"/>
      <c r="UAR1" s="82"/>
      <c r="UAS1" s="82"/>
      <c r="UAT1" s="82"/>
      <c r="UAU1" s="82"/>
      <c r="UAV1" s="82"/>
      <c r="UAW1" s="82"/>
      <c r="UAX1" s="82"/>
      <c r="UAY1" s="82"/>
      <c r="UAZ1" s="82"/>
      <c r="UBA1" s="82"/>
      <c r="UBB1" s="82"/>
      <c r="UBC1" s="82"/>
      <c r="UBD1" s="82"/>
      <c r="UBE1" s="82"/>
      <c r="UBF1" s="82"/>
      <c r="UBG1" s="82"/>
      <c r="UBH1" s="82"/>
      <c r="UBI1" s="82"/>
      <c r="UBJ1" s="82"/>
      <c r="UBK1" s="82"/>
      <c r="UBL1" s="82"/>
      <c r="UBM1" s="82"/>
      <c r="UBN1" s="82"/>
      <c r="UBO1" s="82"/>
      <c r="UBP1" s="82"/>
      <c r="UBQ1" s="82"/>
      <c r="UBR1" s="82"/>
      <c r="UBS1" s="82"/>
      <c r="UBT1" s="82"/>
      <c r="UBU1" s="82"/>
      <c r="UBV1" s="82"/>
      <c r="UBW1" s="82"/>
      <c r="UBX1" s="82"/>
      <c r="UBY1" s="82"/>
      <c r="UBZ1" s="82"/>
      <c r="UCA1" s="82"/>
      <c r="UCB1" s="82"/>
      <c r="UCC1" s="82"/>
      <c r="UCD1" s="82"/>
      <c r="UCE1" s="82"/>
      <c r="UCF1" s="82"/>
      <c r="UCG1" s="82"/>
      <c r="UCH1" s="82"/>
      <c r="UCI1" s="82"/>
      <c r="UCJ1" s="82"/>
      <c r="UCK1" s="82"/>
      <c r="UCL1" s="82"/>
      <c r="UCM1" s="82"/>
      <c r="UCN1" s="82"/>
      <c r="UCO1" s="82"/>
      <c r="UCP1" s="82"/>
      <c r="UCQ1" s="82"/>
      <c r="UCR1" s="82"/>
      <c r="UCS1" s="82"/>
      <c r="UCT1" s="82"/>
      <c r="UCU1" s="82"/>
      <c r="UCV1" s="82"/>
      <c r="UCW1" s="82"/>
      <c r="UCX1" s="82"/>
      <c r="UCY1" s="82"/>
      <c r="UCZ1" s="82"/>
      <c r="UDA1" s="82"/>
      <c r="UDB1" s="82"/>
      <c r="UDC1" s="82"/>
      <c r="UDD1" s="82"/>
      <c r="UDE1" s="82"/>
      <c r="UDF1" s="82"/>
      <c r="UDG1" s="82"/>
      <c r="UDH1" s="82"/>
      <c r="UDI1" s="82"/>
      <c r="UDJ1" s="82"/>
      <c r="UDK1" s="82"/>
      <c r="UDL1" s="82"/>
      <c r="UDM1" s="82"/>
      <c r="UDN1" s="82"/>
      <c r="UDO1" s="82"/>
      <c r="UDP1" s="82"/>
      <c r="UDQ1" s="82"/>
      <c r="UDR1" s="82"/>
      <c r="UDS1" s="82"/>
      <c r="UDT1" s="82"/>
      <c r="UDU1" s="82"/>
      <c r="UDV1" s="82"/>
      <c r="UDW1" s="82"/>
      <c r="UDX1" s="82"/>
      <c r="UDY1" s="82"/>
      <c r="UDZ1" s="82"/>
      <c r="UEA1" s="82"/>
      <c r="UEB1" s="82"/>
      <c r="UEC1" s="82"/>
      <c r="UED1" s="82"/>
      <c r="UEE1" s="82"/>
      <c r="UEF1" s="82"/>
      <c r="UEG1" s="82"/>
      <c r="UEH1" s="82"/>
      <c r="UEI1" s="82"/>
      <c r="UEJ1" s="82"/>
      <c r="UEK1" s="82"/>
      <c r="UEL1" s="82"/>
      <c r="UEM1" s="82"/>
      <c r="UEN1" s="82"/>
      <c r="UEO1" s="82"/>
      <c r="UEP1" s="82"/>
      <c r="UEQ1" s="82"/>
      <c r="UER1" s="82"/>
      <c r="UES1" s="82"/>
      <c r="UET1" s="82"/>
      <c r="UEU1" s="82"/>
      <c r="UEV1" s="82"/>
      <c r="UEW1" s="82"/>
      <c r="UEX1" s="82"/>
      <c r="UEY1" s="82"/>
      <c r="UEZ1" s="82"/>
      <c r="UFA1" s="82"/>
      <c r="UFB1" s="82"/>
      <c r="UFC1" s="82"/>
      <c r="UFD1" s="82"/>
      <c r="UFE1" s="82"/>
      <c r="UFF1" s="82"/>
      <c r="UFG1" s="82"/>
      <c r="UFH1" s="82"/>
      <c r="UFI1" s="82"/>
      <c r="UFJ1" s="82"/>
      <c r="UFK1" s="82"/>
      <c r="UFL1" s="82"/>
      <c r="UFM1" s="82"/>
      <c r="UFN1" s="82"/>
      <c r="UFO1" s="82"/>
      <c r="UFP1" s="82"/>
      <c r="UFQ1" s="82"/>
      <c r="UFR1" s="82"/>
      <c r="UFS1" s="82"/>
      <c r="UFT1" s="82"/>
      <c r="UFU1" s="82"/>
      <c r="UFV1" s="82"/>
      <c r="UFW1" s="82"/>
      <c r="UFX1" s="82"/>
      <c r="UFY1" s="82"/>
      <c r="UFZ1" s="82"/>
      <c r="UGA1" s="82"/>
      <c r="UGB1" s="82"/>
      <c r="UGC1" s="82"/>
      <c r="UGD1" s="82"/>
      <c r="UGE1" s="82"/>
      <c r="UGF1" s="82"/>
      <c r="UGG1" s="82"/>
      <c r="UGH1" s="82"/>
      <c r="UGI1" s="82"/>
      <c r="UGJ1" s="82"/>
      <c r="UGK1" s="82"/>
      <c r="UGL1" s="82"/>
      <c r="UGM1" s="82"/>
      <c r="UGN1" s="82"/>
      <c r="UGO1" s="82"/>
      <c r="UGP1" s="82"/>
      <c r="UGQ1" s="82"/>
      <c r="UGR1" s="82"/>
      <c r="UGS1" s="82"/>
      <c r="UGT1" s="82"/>
      <c r="UGU1" s="82"/>
      <c r="UGV1" s="82"/>
      <c r="UGW1" s="82"/>
      <c r="UGX1" s="82"/>
      <c r="UGY1" s="82"/>
      <c r="UGZ1" s="82"/>
      <c r="UHA1" s="82"/>
      <c r="UHB1" s="82"/>
      <c r="UHC1" s="82"/>
      <c r="UHD1" s="82"/>
      <c r="UHE1" s="82"/>
      <c r="UHF1" s="82"/>
      <c r="UHG1" s="82"/>
      <c r="UHH1" s="82"/>
      <c r="UHI1" s="82"/>
      <c r="UHJ1" s="82"/>
      <c r="UHK1" s="82"/>
      <c r="UHL1" s="82"/>
      <c r="UHM1" s="82"/>
      <c r="UHN1" s="82"/>
      <c r="UHO1" s="82"/>
      <c r="UHP1" s="82"/>
      <c r="UHQ1" s="82"/>
      <c r="UHR1" s="82"/>
      <c r="UHS1" s="82"/>
      <c r="UHT1" s="82"/>
      <c r="UHU1" s="82"/>
      <c r="UHV1" s="82"/>
      <c r="UHW1" s="82"/>
      <c r="UHX1" s="82"/>
      <c r="UHY1" s="82"/>
      <c r="UHZ1" s="82"/>
      <c r="UIA1" s="82"/>
      <c r="UIB1" s="82"/>
      <c r="UIC1" s="82"/>
      <c r="UID1" s="82"/>
      <c r="UIE1" s="82"/>
      <c r="UIF1" s="82"/>
      <c r="UIG1" s="82"/>
      <c r="UIH1" s="82"/>
      <c r="UII1" s="82"/>
      <c r="UIJ1" s="82"/>
      <c r="UIK1" s="82"/>
      <c r="UIL1" s="82"/>
      <c r="UIM1" s="82"/>
      <c r="UIN1" s="82"/>
      <c r="UIO1" s="82"/>
      <c r="UIP1" s="82"/>
      <c r="UIQ1" s="82"/>
      <c r="UIR1" s="82"/>
      <c r="UIS1" s="82"/>
      <c r="UIT1" s="82"/>
      <c r="UIU1" s="82"/>
      <c r="UIV1" s="82"/>
      <c r="UIW1" s="82"/>
      <c r="UIX1" s="82"/>
      <c r="UIY1" s="82"/>
      <c r="UIZ1" s="82"/>
      <c r="UJA1" s="82"/>
      <c r="UJB1" s="82"/>
      <c r="UJC1" s="82"/>
      <c r="UJD1" s="82"/>
      <c r="UJE1" s="82"/>
      <c r="UJF1" s="82"/>
      <c r="UJG1" s="82"/>
      <c r="UJH1" s="82"/>
      <c r="UJI1" s="82"/>
      <c r="UJJ1" s="82"/>
      <c r="UJK1" s="82"/>
      <c r="UJL1" s="82"/>
      <c r="UJM1" s="82"/>
      <c r="UJN1" s="82"/>
      <c r="UJO1" s="82"/>
      <c r="UJP1" s="82"/>
      <c r="UJQ1" s="82"/>
      <c r="UJR1" s="82"/>
      <c r="UJS1" s="82"/>
      <c r="UJT1" s="82"/>
      <c r="UJU1" s="82"/>
      <c r="UJV1" s="82"/>
      <c r="UJW1" s="82"/>
      <c r="UJX1" s="82"/>
      <c r="UJY1" s="82"/>
      <c r="UJZ1" s="82"/>
      <c r="UKA1" s="82"/>
      <c r="UKB1" s="82"/>
      <c r="UKC1" s="82"/>
      <c r="UKD1" s="82"/>
      <c r="UKE1" s="82"/>
      <c r="UKF1" s="82"/>
      <c r="UKG1" s="82"/>
      <c r="UKH1" s="82"/>
      <c r="UKI1" s="82"/>
      <c r="UKJ1" s="82"/>
      <c r="UKK1" s="82"/>
      <c r="UKL1" s="82"/>
      <c r="UKM1" s="82"/>
      <c r="UKN1" s="82"/>
      <c r="UKO1" s="82"/>
      <c r="UKP1" s="82"/>
      <c r="UKQ1" s="82"/>
      <c r="UKR1" s="82"/>
      <c r="UKS1" s="82"/>
      <c r="UKT1" s="82"/>
      <c r="UKU1" s="82"/>
      <c r="UKV1" s="82"/>
      <c r="UKW1" s="82"/>
      <c r="UKX1" s="82"/>
      <c r="UKY1" s="82"/>
      <c r="UKZ1" s="82"/>
      <c r="ULA1" s="82"/>
      <c r="ULB1" s="82"/>
      <c r="ULC1" s="82"/>
      <c r="ULD1" s="82"/>
      <c r="ULE1" s="82"/>
      <c r="ULF1" s="82"/>
      <c r="ULG1" s="82"/>
      <c r="ULH1" s="82"/>
      <c r="ULI1" s="82"/>
      <c r="ULJ1" s="82"/>
      <c r="ULK1" s="82"/>
      <c r="ULL1" s="82"/>
      <c r="ULM1" s="82"/>
      <c r="ULN1" s="82"/>
      <c r="ULO1" s="82"/>
      <c r="ULP1" s="82"/>
      <c r="ULQ1" s="82"/>
      <c r="ULR1" s="82"/>
      <c r="ULS1" s="82"/>
      <c r="ULT1" s="82"/>
      <c r="ULU1" s="82"/>
      <c r="ULV1" s="82"/>
      <c r="ULW1" s="82"/>
      <c r="ULX1" s="82"/>
      <c r="ULY1" s="82"/>
      <c r="ULZ1" s="82"/>
      <c r="UMA1" s="82"/>
      <c r="UMB1" s="82"/>
      <c r="UMC1" s="82"/>
      <c r="UMD1" s="82"/>
      <c r="UME1" s="82"/>
      <c r="UMF1" s="82"/>
      <c r="UMG1" s="82"/>
      <c r="UMH1" s="82"/>
      <c r="UMI1" s="82"/>
      <c r="UMJ1" s="82"/>
      <c r="UMK1" s="82"/>
      <c r="UML1" s="82"/>
      <c r="UMM1" s="82"/>
      <c r="UMN1" s="82"/>
      <c r="UMO1" s="82"/>
      <c r="UMP1" s="82"/>
      <c r="UMQ1" s="82"/>
      <c r="UMR1" s="82"/>
      <c r="UMS1" s="82"/>
      <c r="UMT1" s="82"/>
      <c r="UMU1" s="82"/>
      <c r="UMV1" s="82"/>
      <c r="UMW1" s="82"/>
      <c r="UMX1" s="82"/>
      <c r="UMY1" s="82"/>
      <c r="UMZ1" s="82"/>
      <c r="UNA1" s="82"/>
      <c r="UNB1" s="82"/>
      <c r="UNC1" s="82"/>
      <c r="UND1" s="82"/>
      <c r="UNE1" s="82"/>
      <c r="UNF1" s="82"/>
      <c r="UNG1" s="82"/>
      <c r="UNH1" s="82"/>
      <c r="UNI1" s="82"/>
      <c r="UNJ1" s="82"/>
      <c r="UNK1" s="82"/>
      <c r="UNL1" s="82"/>
      <c r="UNM1" s="82"/>
      <c r="UNN1" s="82"/>
      <c r="UNO1" s="82"/>
      <c r="UNP1" s="82"/>
      <c r="UNQ1" s="82"/>
      <c r="UNR1" s="82"/>
      <c r="UNS1" s="82"/>
      <c r="UNT1" s="82"/>
      <c r="UNU1" s="82"/>
      <c r="UNV1" s="82"/>
      <c r="UNW1" s="82"/>
      <c r="UNX1" s="82"/>
      <c r="UNY1" s="82"/>
      <c r="UNZ1" s="82"/>
      <c r="UOA1" s="82"/>
      <c r="UOB1" s="82"/>
      <c r="UOC1" s="82"/>
      <c r="UOD1" s="82"/>
      <c r="UOE1" s="82"/>
      <c r="UOF1" s="82"/>
      <c r="UOG1" s="82"/>
      <c r="UOH1" s="82"/>
      <c r="UOI1" s="82"/>
      <c r="UOJ1" s="82"/>
      <c r="UOK1" s="82"/>
      <c r="UOL1" s="82"/>
      <c r="UOM1" s="82"/>
      <c r="UON1" s="82"/>
      <c r="UOO1" s="82"/>
      <c r="UOP1" s="82"/>
      <c r="UOQ1" s="82"/>
      <c r="UOR1" s="82"/>
      <c r="UOS1" s="82"/>
      <c r="UOT1" s="82"/>
      <c r="UOU1" s="82"/>
      <c r="UOV1" s="82"/>
      <c r="UOW1" s="82"/>
      <c r="UOX1" s="82"/>
      <c r="UOY1" s="82"/>
      <c r="UOZ1" s="82"/>
      <c r="UPA1" s="82"/>
      <c r="UPB1" s="82"/>
      <c r="UPC1" s="82"/>
      <c r="UPD1" s="82"/>
      <c r="UPE1" s="82"/>
      <c r="UPF1" s="82"/>
      <c r="UPG1" s="82"/>
      <c r="UPH1" s="82"/>
      <c r="UPI1" s="82"/>
      <c r="UPJ1" s="82"/>
      <c r="UPK1" s="82"/>
      <c r="UPL1" s="82"/>
      <c r="UPM1" s="82"/>
      <c r="UPN1" s="82"/>
      <c r="UPO1" s="82"/>
      <c r="UPP1" s="82"/>
      <c r="UPQ1" s="82"/>
      <c r="UPR1" s="82"/>
      <c r="UPS1" s="82"/>
      <c r="UPT1" s="82"/>
      <c r="UPU1" s="82"/>
      <c r="UPV1" s="82"/>
      <c r="UPW1" s="82"/>
      <c r="UPX1" s="82"/>
      <c r="UPY1" s="82"/>
      <c r="UPZ1" s="82"/>
      <c r="UQA1" s="82"/>
      <c r="UQB1" s="82"/>
      <c r="UQC1" s="82"/>
      <c r="UQD1" s="82"/>
      <c r="UQE1" s="82"/>
      <c r="UQF1" s="82"/>
      <c r="UQG1" s="82"/>
      <c r="UQH1" s="82"/>
      <c r="UQI1" s="82"/>
      <c r="UQJ1" s="82"/>
      <c r="UQK1" s="82"/>
      <c r="UQL1" s="82"/>
      <c r="UQM1" s="82"/>
      <c r="UQN1" s="82"/>
      <c r="UQO1" s="82"/>
      <c r="UQP1" s="82"/>
      <c r="UQQ1" s="82"/>
      <c r="UQR1" s="82"/>
      <c r="UQS1" s="82"/>
      <c r="UQT1" s="82"/>
      <c r="UQU1" s="82"/>
      <c r="UQV1" s="82"/>
      <c r="UQW1" s="82"/>
      <c r="UQX1" s="82"/>
      <c r="UQY1" s="82"/>
      <c r="UQZ1" s="82"/>
      <c r="URA1" s="82"/>
      <c r="URB1" s="82"/>
      <c r="URC1" s="82"/>
      <c r="URD1" s="82"/>
      <c r="URE1" s="82"/>
      <c r="URF1" s="82"/>
      <c r="URG1" s="82"/>
      <c r="URH1" s="82"/>
      <c r="URI1" s="82"/>
      <c r="URJ1" s="82"/>
      <c r="URK1" s="82"/>
      <c r="URL1" s="82"/>
      <c r="URM1" s="82"/>
      <c r="URN1" s="82"/>
      <c r="URO1" s="82"/>
      <c r="URP1" s="82"/>
      <c r="URQ1" s="82"/>
      <c r="URR1" s="82"/>
      <c r="URS1" s="82"/>
      <c r="URT1" s="82"/>
      <c r="URU1" s="82"/>
      <c r="URV1" s="82"/>
      <c r="URW1" s="82"/>
      <c r="URX1" s="82"/>
      <c r="URY1" s="82"/>
      <c r="URZ1" s="82"/>
      <c r="USA1" s="82"/>
      <c r="USB1" s="82"/>
      <c r="USC1" s="82"/>
      <c r="USD1" s="82"/>
      <c r="USE1" s="82"/>
      <c r="USF1" s="82"/>
      <c r="USG1" s="82"/>
      <c r="USH1" s="82"/>
      <c r="USI1" s="82"/>
      <c r="USJ1" s="82"/>
      <c r="USK1" s="82"/>
      <c r="USL1" s="82"/>
      <c r="USM1" s="82"/>
      <c r="USN1" s="82"/>
      <c r="USO1" s="82"/>
      <c r="USP1" s="82"/>
      <c r="USQ1" s="82"/>
      <c r="USR1" s="82"/>
      <c r="USS1" s="82"/>
      <c r="UST1" s="82"/>
      <c r="USU1" s="82"/>
      <c r="USV1" s="82"/>
      <c r="USW1" s="82"/>
      <c r="USX1" s="82"/>
      <c r="USY1" s="82"/>
      <c r="USZ1" s="82"/>
      <c r="UTA1" s="82"/>
      <c r="UTB1" s="82"/>
      <c r="UTC1" s="82"/>
      <c r="UTD1" s="82"/>
      <c r="UTE1" s="82"/>
      <c r="UTF1" s="82"/>
      <c r="UTG1" s="82"/>
      <c r="UTH1" s="82"/>
      <c r="UTI1" s="82"/>
      <c r="UTJ1" s="82"/>
      <c r="UTK1" s="82"/>
      <c r="UTL1" s="82"/>
      <c r="UTM1" s="82"/>
      <c r="UTN1" s="82"/>
      <c r="UTO1" s="82"/>
      <c r="UTP1" s="82"/>
      <c r="UTQ1" s="82"/>
      <c r="UTR1" s="82"/>
      <c r="UTS1" s="82"/>
      <c r="UTT1" s="82"/>
      <c r="UTU1" s="82"/>
      <c r="UTV1" s="82"/>
      <c r="UTW1" s="82"/>
      <c r="UTX1" s="82"/>
      <c r="UTY1" s="82"/>
      <c r="UTZ1" s="82"/>
      <c r="UUA1" s="82"/>
      <c r="UUB1" s="82"/>
      <c r="UUC1" s="82"/>
      <c r="UUD1" s="82"/>
      <c r="UUE1" s="82"/>
      <c r="UUF1" s="82"/>
      <c r="UUG1" s="82"/>
      <c r="UUH1" s="82"/>
      <c r="UUI1" s="82"/>
      <c r="UUJ1" s="82"/>
      <c r="UUK1" s="82"/>
      <c r="UUL1" s="82"/>
      <c r="UUM1" s="82"/>
      <c r="UUN1" s="82"/>
      <c r="UUO1" s="82"/>
      <c r="UUP1" s="82"/>
      <c r="UUQ1" s="82"/>
      <c r="UUR1" s="82"/>
      <c r="UUS1" s="82"/>
      <c r="UUT1" s="82"/>
      <c r="UUU1" s="82"/>
      <c r="UUV1" s="82"/>
      <c r="UUW1" s="82"/>
      <c r="UUX1" s="82"/>
      <c r="UUY1" s="82"/>
      <c r="UUZ1" s="82"/>
      <c r="UVA1" s="82"/>
      <c r="UVB1" s="82"/>
      <c r="UVC1" s="82"/>
      <c r="UVD1" s="82"/>
      <c r="UVE1" s="82"/>
      <c r="UVF1" s="82"/>
      <c r="UVG1" s="82"/>
      <c r="UVH1" s="82"/>
      <c r="UVI1" s="82"/>
      <c r="UVJ1" s="82"/>
      <c r="UVK1" s="82"/>
      <c r="UVL1" s="82"/>
      <c r="UVM1" s="82"/>
      <c r="UVN1" s="82"/>
      <c r="UVO1" s="82"/>
      <c r="UVP1" s="82"/>
      <c r="UVQ1" s="82"/>
      <c r="UVR1" s="82"/>
      <c r="UVS1" s="82"/>
      <c r="UVT1" s="82"/>
      <c r="UVU1" s="82"/>
      <c r="UVV1" s="82"/>
      <c r="UVW1" s="82"/>
      <c r="UVX1" s="82"/>
      <c r="UVY1" s="82"/>
      <c r="UVZ1" s="82"/>
      <c r="UWA1" s="82"/>
      <c r="UWB1" s="82"/>
      <c r="UWC1" s="82"/>
      <c r="UWD1" s="82"/>
      <c r="UWE1" s="82"/>
      <c r="UWF1" s="82"/>
      <c r="UWG1" s="82"/>
      <c r="UWH1" s="82"/>
      <c r="UWI1" s="82"/>
      <c r="UWJ1" s="82"/>
      <c r="UWK1" s="82"/>
      <c r="UWL1" s="82"/>
      <c r="UWM1" s="82"/>
      <c r="UWN1" s="82"/>
      <c r="UWO1" s="82"/>
      <c r="UWP1" s="82"/>
      <c r="UWQ1" s="82"/>
      <c r="UWR1" s="82"/>
      <c r="UWS1" s="82"/>
      <c r="UWT1" s="82"/>
      <c r="UWU1" s="82"/>
      <c r="UWV1" s="82"/>
      <c r="UWW1" s="82"/>
      <c r="UWX1" s="82"/>
      <c r="UWY1" s="82"/>
      <c r="UWZ1" s="82"/>
      <c r="UXA1" s="82"/>
      <c r="UXB1" s="82"/>
      <c r="UXC1" s="82"/>
      <c r="UXD1" s="82"/>
      <c r="UXE1" s="82"/>
      <c r="UXF1" s="82"/>
      <c r="UXG1" s="82"/>
      <c r="UXH1" s="82"/>
      <c r="UXI1" s="82"/>
      <c r="UXJ1" s="82"/>
      <c r="UXK1" s="82"/>
      <c r="UXL1" s="82"/>
      <c r="UXM1" s="82"/>
      <c r="UXN1" s="82"/>
      <c r="UXO1" s="82"/>
      <c r="UXP1" s="82"/>
      <c r="UXQ1" s="82"/>
      <c r="UXR1" s="82"/>
      <c r="UXS1" s="82"/>
      <c r="UXT1" s="82"/>
      <c r="UXU1" s="82"/>
      <c r="UXV1" s="82"/>
      <c r="UXW1" s="82"/>
      <c r="UXX1" s="82"/>
      <c r="UXY1" s="82"/>
      <c r="UXZ1" s="82"/>
      <c r="UYA1" s="82"/>
      <c r="UYB1" s="82"/>
      <c r="UYC1" s="82"/>
      <c r="UYD1" s="82"/>
      <c r="UYE1" s="82"/>
      <c r="UYF1" s="82"/>
      <c r="UYG1" s="82"/>
      <c r="UYH1" s="82"/>
      <c r="UYI1" s="82"/>
      <c r="UYJ1" s="82"/>
      <c r="UYK1" s="82"/>
      <c r="UYL1" s="82"/>
      <c r="UYM1" s="82"/>
      <c r="UYN1" s="82"/>
      <c r="UYO1" s="82"/>
      <c r="UYP1" s="82"/>
      <c r="UYQ1" s="82"/>
      <c r="UYR1" s="82"/>
      <c r="UYS1" s="82"/>
      <c r="UYT1" s="82"/>
      <c r="UYU1" s="82"/>
      <c r="UYV1" s="82"/>
      <c r="UYW1" s="82"/>
      <c r="UYX1" s="82"/>
      <c r="UYY1" s="82"/>
      <c r="UYZ1" s="82"/>
      <c r="UZA1" s="82"/>
      <c r="UZB1" s="82"/>
      <c r="UZC1" s="82"/>
      <c r="UZD1" s="82"/>
      <c r="UZE1" s="82"/>
      <c r="UZF1" s="82"/>
      <c r="UZG1" s="82"/>
      <c r="UZH1" s="82"/>
      <c r="UZI1" s="82"/>
      <c r="UZJ1" s="82"/>
      <c r="UZK1" s="82"/>
      <c r="UZL1" s="82"/>
      <c r="UZM1" s="82"/>
      <c r="UZN1" s="82"/>
      <c r="UZO1" s="82"/>
      <c r="UZP1" s="82"/>
      <c r="UZQ1" s="82"/>
      <c r="UZR1" s="82"/>
      <c r="UZS1" s="82"/>
      <c r="UZT1" s="82"/>
      <c r="UZU1" s="82"/>
      <c r="UZV1" s="82"/>
      <c r="UZW1" s="82"/>
      <c r="UZX1" s="82"/>
      <c r="UZY1" s="82"/>
      <c r="UZZ1" s="82"/>
      <c r="VAA1" s="82"/>
      <c r="VAB1" s="82"/>
      <c r="VAC1" s="82"/>
      <c r="VAD1" s="82"/>
      <c r="VAE1" s="82"/>
      <c r="VAF1" s="82"/>
      <c r="VAG1" s="82"/>
      <c r="VAH1" s="82"/>
      <c r="VAI1" s="82"/>
      <c r="VAJ1" s="82"/>
      <c r="VAK1" s="82"/>
      <c r="VAL1" s="82"/>
      <c r="VAM1" s="82"/>
      <c r="VAN1" s="82"/>
      <c r="VAO1" s="82"/>
      <c r="VAP1" s="82"/>
      <c r="VAQ1" s="82"/>
      <c r="VAR1" s="82"/>
      <c r="VAS1" s="82"/>
      <c r="VAT1" s="82"/>
      <c r="VAU1" s="82"/>
      <c r="VAV1" s="82"/>
      <c r="VAW1" s="82"/>
      <c r="VAX1" s="82"/>
      <c r="VAY1" s="82"/>
      <c r="VAZ1" s="82"/>
      <c r="VBA1" s="82"/>
      <c r="VBB1" s="82"/>
      <c r="VBC1" s="82"/>
      <c r="VBD1" s="82"/>
      <c r="VBE1" s="82"/>
      <c r="VBF1" s="82"/>
      <c r="VBG1" s="82"/>
      <c r="VBH1" s="82"/>
      <c r="VBI1" s="82"/>
      <c r="VBJ1" s="82"/>
      <c r="VBK1" s="82"/>
      <c r="VBL1" s="82"/>
      <c r="VBM1" s="82"/>
      <c r="VBN1" s="82"/>
      <c r="VBO1" s="82"/>
      <c r="VBP1" s="82"/>
      <c r="VBQ1" s="82"/>
      <c r="VBR1" s="82"/>
      <c r="VBS1" s="82"/>
      <c r="VBT1" s="82"/>
      <c r="VBU1" s="82"/>
      <c r="VBV1" s="82"/>
      <c r="VBW1" s="82"/>
      <c r="VBX1" s="82"/>
      <c r="VBY1" s="82"/>
      <c r="VBZ1" s="82"/>
      <c r="VCA1" s="82"/>
      <c r="VCB1" s="82"/>
      <c r="VCC1" s="82"/>
      <c r="VCD1" s="82"/>
      <c r="VCE1" s="82"/>
      <c r="VCF1" s="82"/>
      <c r="VCG1" s="82"/>
      <c r="VCH1" s="82"/>
      <c r="VCI1" s="82"/>
      <c r="VCJ1" s="82"/>
      <c r="VCK1" s="82"/>
      <c r="VCL1" s="82"/>
      <c r="VCM1" s="82"/>
      <c r="VCN1" s="82"/>
      <c r="VCO1" s="82"/>
      <c r="VCP1" s="82"/>
      <c r="VCQ1" s="82"/>
      <c r="VCR1" s="82"/>
      <c r="VCS1" s="82"/>
      <c r="VCT1" s="82"/>
      <c r="VCU1" s="82"/>
      <c r="VCV1" s="82"/>
      <c r="VCW1" s="82"/>
      <c r="VCX1" s="82"/>
      <c r="VCY1" s="82"/>
      <c r="VCZ1" s="82"/>
      <c r="VDA1" s="82"/>
      <c r="VDB1" s="82"/>
      <c r="VDC1" s="82"/>
      <c r="VDD1" s="82"/>
      <c r="VDE1" s="82"/>
      <c r="VDF1" s="82"/>
      <c r="VDG1" s="82"/>
      <c r="VDH1" s="82"/>
      <c r="VDI1" s="82"/>
      <c r="VDJ1" s="82"/>
      <c r="VDK1" s="82"/>
      <c r="VDL1" s="82"/>
      <c r="VDM1" s="82"/>
      <c r="VDN1" s="82"/>
      <c r="VDO1" s="82"/>
      <c r="VDP1" s="82"/>
      <c r="VDQ1" s="82"/>
      <c r="VDR1" s="82"/>
      <c r="VDS1" s="82"/>
      <c r="VDT1" s="82"/>
      <c r="VDU1" s="82"/>
      <c r="VDV1" s="82"/>
      <c r="VDW1" s="82"/>
      <c r="VDX1" s="82"/>
      <c r="VDY1" s="82"/>
      <c r="VDZ1" s="82"/>
      <c r="VEA1" s="82"/>
      <c r="VEB1" s="82"/>
      <c r="VEC1" s="82"/>
      <c r="VED1" s="82"/>
      <c r="VEE1" s="82"/>
      <c r="VEF1" s="82"/>
      <c r="VEG1" s="82"/>
      <c r="VEH1" s="82"/>
      <c r="VEI1" s="82"/>
      <c r="VEJ1" s="82"/>
      <c r="VEK1" s="82"/>
      <c r="VEL1" s="82"/>
      <c r="VEM1" s="82"/>
      <c r="VEN1" s="82"/>
      <c r="VEO1" s="82"/>
      <c r="VEP1" s="82"/>
      <c r="VEQ1" s="82"/>
      <c r="VER1" s="82"/>
      <c r="VES1" s="82"/>
      <c r="VET1" s="82"/>
      <c r="VEU1" s="82"/>
      <c r="VEV1" s="82"/>
      <c r="VEW1" s="82"/>
      <c r="VEX1" s="82"/>
      <c r="VEY1" s="82"/>
      <c r="VEZ1" s="82"/>
      <c r="VFA1" s="82"/>
      <c r="VFB1" s="82"/>
      <c r="VFC1" s="82"/>
      <c r="VFD1" s="82"/>
      <c r="VFE1" s="82"/>
      <c r="VFF1" s="82"/>
      <c r="VFG1" s="82"/>
      <c r="VFH1" s="82"/>
      <c r="VFI1" s="82"/>
      <c r="VFJ1" s="82"/>
      <c r="VFK1" s="82"/>
      <c r="VFL1" s="82"/>
      <c r="VFM1" s="82"/>
      <c r="VFN1" s="82"/>
      <c r="VFO1" s="82"/>
      <c r="VFP1" s="82"/>
      <c r="VFQ1" s="82"/>
      <c r="VFR1" s="82"/>
      <c r="VFS1" s="82"/>
      <c r="VFT1" s="82"/>
      <c r="VFU1" s="82"/>
      <c r="VFV1" s="82"/>
      <c r="VFW1" s="82"/>
      <c r="VFX1" s="82"/>
      <c r="VFY1" s="82"/>
      <c r="VFZ1" s="82"/>
      <c r="VGA1" s="82"/>
      <c r="VGB1" s="82"/>
      <c r="VGC1" s="82"/>
      <c r="VGD1" s="82"/>
      <c r="VGE1" s="82"/>
      <c r="VGF1" s="82"/>
      <c r="VGG1" s="82"/>
      <c r="VGH1" s="82"/>
      <c r="VGI1" s="82"/>
      <c r="VGJ1" s="82"/>
      <c r="VGK1" s="82"/>
      <c r="VGL1" s="82"/>
      <c r="VGM1" s="82"/>
      <c r="VGN1" s="82"/>
      <c r="VGO1" s="82"/>
      <c r="VGP1" s="82"/>
      <c r="VGQ1" s="82"/>
      <c r="VGR1" s="82"/>
      <c r="VGS1" s="82"/>
      <c r="VGT1" s="82"/>
      <c r="VGU1" s="82"/>
      <c r="VGV1" s="82"/>
      <c r="VGW1" s="82"/>
      <c r="VGX1" s="82"/>
      <c r="VGY1" s="82"/>
      <c r="VGZ1" s="82"/>
      <c r="VHA1" s="82"/>
      <c r="VHB1" s="82"/>
      <c r="VHC1" s="82"/>
      <c r="VHD1" s="82"/>
      <c r="VHE1" s="82"/>
      <c r="VHF1" s="82"/>
      <c r="VHG1" s="82"/>
      <c r="VHH1" s="82"/>
      <c r="VHI1" s="82"/>
      <c r="VHJ1" s="82"/>
      <c r="VHK1" s="82"/>
      <c r="VHL1" s="82"/>
      <c r="VHM1" s="82"/>
      <c r="VHN1" s="82"/>
      <c r="VHO1" s="82"/>
      <c r="VHP1" s="82"/>
      <c r="VHQ1" s="82"/>
      <c r="VHR1" s="82"/>
      <c r="VHS1" s="82"/>
      <c r="VHT1" s="82"/>
      <c r="VHU1" s="82"/>
      <c r="VHV1" s="82"/>
      <c r="VHW1" s="82"/>
      <c r="VHX1" s="82"/>
      <c r="VHY1" s="82"/>
      <c r="VHZ1" s="82"/>
      <c r="VIA1" s="82"/>
      <c r="VIB1" s="82"/>
      <c r="VIC1" s="82"/>
      <c r="VID1" s="82"/>
      <c r="VIE1" s="82"/>
      <c r="VIF1" s="82"/>
      <c r="VIG1" s="82"/>
      <c r="VIH1" s="82"/>
      <c r="VII1" s="82"/>
      <c r="VIJ1" s="82"/>
      <c r="VIK1" s="82"/>
      <c r="VIL1" s="82"/>
      <c r="VIM1" s="82"/>
      <c r="VIN1" s="82"/>
      <c r="VIO1" s="82"/>
      <c r="VIP1" s="82"/>
      <c r="VIQ1" s="82"/>
      <c r="VIR1" s="82"/>
      <c r="VIS1" s="82"/>
      <c r="VIT1" s="82"/>
      <c r="VIU1" s="82"/>
      <c r="VIV1" s="82"/>
      <c r="VIW1" s="82"/>
      <c r="VIX1" s="82"/>
      <c r="VIY1" s="82"/>
      <c r="VIZ1" s="82"/>
      <c r="VJA1" s="82"/>
      <c r="VJB1" s="82"/>
      <c r="VJC1" s="82"/>
      <c r="VJD1" s="82"/>
      <c r="VJE1" s="82"/>
      <c r="VJF1" s="82"/>
      <c r="VJG1" s="82"/>
      <c r="VJH1" s="82"/>
      <c r="VJI1" s="82"/>
      <c r="VJJ1" s="82"/>
      <c r="VJK1" s="82"/>
      <c r="VJL1" s="82"/>
      <c r="VJM1" s="82"/>
      <c r="VJN1" s="82"/>
      <c r="VJO1" s="82"/>
      <c r="VJP1" s="82"/>
      <c r="VJQ1" s="82"/>
      <c r="VJR1" s="82"/>
      <c r="VJS1" s="82"/>
      <c r="VJT1" s="82"/>
      <c r="VJU1" s="82"/>
      <c r="VJV1" s="82"/>
      <c r="VJW1" s="82"/>
      <c r="VJX1" s="82"/>
      <c r="VJY1" s="82"/>
      <c r="VJZ1" s="82"/>
      <c r="VKA1" s="82"/>
      <c r="VKB1" s="82"/>
      <c r="VKC1" s="82"/>
      <c r="VKD1" s="82"/>
      <c r="VKE1" s="82"/>
      <c r="VKF1" s="82"/>
      <c r="VKG1" s="82"/>
      <c r="VKH1" s="82"/>
      <c r="VKI1" s="82"/>
      <c r="VKJ1" s="82"/>
      <c r="VKK1" s="82"/>
      <c r="VKL1" s="82"/>
      <c r="VKM1" s="82"/>
      <c r="VKN1" s="82"/>
      <c r="VKO1" s="82"/>
      <c r="VKP1" s="82"/>
      <c r="VKQ1" s="82"/>
      <c r="VKR1" s="82"/>
      <c r="VKS1" s="82"/>
      <c r="VKT1" s="82"/>
      <c r="VKU1" s="82"/>
      <c r="VKV1" s="82"/>
      <c r="VKW1" s="82"/>
      <c r="VKX1" s="82"/>
      <c r="VKY1" s="82"/>
      <c r="VKZ1" s="82"/>
      <c r="VLA1" s="82"/>
      <c r="VLB1" s="82"/>
      <c r="VLC1" s="82"/>
      <c r="VLD1" s="82"/>
      <c r="VLE1" s="82"/>
      <c r="VLF1" s="82"/>
      <c r="VLG1" s="82"/>
      <c r="VLH1" s="82"/>
      <c r="VLI1" s="82"/>
      <c r="VLJ1" s="82"/>
      <c r="VLK1" s="82"/>
      <c r="VLL1" s="82"/>
      <c r="VLM1" s="82"/>
      <c r="VLN1" s="82"/>
      <c r="VLO1" s="82"/>
      <c r="VLP1" s="82"/>
      <c r="VLQ1" s="82"/>
      <c r="VLR1" s="82"/>
      <c r="VLS1" s="82"/>
      <c r="VLT1" s="82"/>
      <c r="VLU1" s="82"/>
      <c r="VLV1" s="82"/>
      <c r="VLW1" s="82"/>
      <c r="VLX1" s="82"/>
      <c r="VLY1" s="82"/>
      <c r="VLZ1" s="82"/>
      <c r="VMA1" s="82"/>
      <c r="VMB1" s="82"/>
      <c r="VMC1" s="82"/>
      <c r="VMD1" s="82"/>
      <c r="VME1" s="82"/>
      <c r="VMF1" s="82"/>
      <c r="VMG1" s="82"/>
      <c r="VMH1" s="82"/>
      <c r="VMI1" s="82"/>
      <c r="VMJ1" s="82"/>
      <c r="VMK1" s="82"/>
      <c r="VML1" s="82"/>
      <c r="VMM1" s="82"/>
      <c r="VMN1" s="82"/>
      <c r="VMO1" s="82"/>
      <c r="VMP1" s="82"/>
      <c r="VMQ1" s="82"/>
      <c r="VMR1" s="82"/>
      <c r="VMS1" s="82"/>
      <c r="VMT1" s="82"/>
      <c r="VMU1" s="82"/>
      <c r="VMV1" s="82"/>
      <c r="VMW1" s="82"/>
      <c r="VMX1" s="82"/>
      <c r="VMY1" s="82"/>
      <c r="VMZ1" s="82"/>
      <c r="VNA1" s="82"/>
      <c r="VNB1" s="82"/>
      <c r="VNC1" s="82"/>
      <c r="VND1" s="82"/>
      <c r="VNE1" s="82"/>
      <c r="VNF1" s="82"/>
      <c r="VNG1" s="82"/>
      <c r="VNH1" s="82"/>
      <c r="VNI1" s="82"/>
      <c r="VNJ1" s="82"/>
      <c r="VNK1" s="82"/>
      <c r="VNL1" s="82"/>
      <c r="VNM1" s="82"/>
      <c r="VNN1" s="82"/>
      <c r="VNO1" s="82"/>
      <c r="VNP1" s="82"/>
      <c r="VNQ1" s="82"/>
      <c r="VNR1" s="82"/>
      <c r="VNS1" s="82"/>
      <c r="VNT1" s="82"/>
      <c r="VNU1" s="82"/>
      <c r="VNV1" s="82"/>
      <c r="VNW1" s="82"/>
      <c r="VNX1" s="82"/>
      <c r="VNY1" s="82"/>
      <c r="VNZ1" s="82"/>
      <c r="VOA1" s="82"/>
      <c r="VOB1" s="82"/>
      <c r="VOC1" s="82"/>
      <c r="VOD1" s="82"/>
      <c r="VOE1" s="82"/>
      <c r="VOF1" s="82"/>
      <c r="VOG1" s="82"/>
      <c r="VOH1" s="82"/>
      <c r="VOI1" s="82"/>
      <c r="VOJ1" s="82"/>
      <c r="VOK1" s="82"/>
      <c r="VOL1" s="82"/>
      <c r="VOM1" s="82"/>
      <c r="VON1" s="82"/>
      <c r="VOO1" s="82"/>
      <c r="VOP1" s="82"/>
      <c r="VOQ1" s="82"/>
      <c r="VOR1" s="82"/>
      <c r="VOS1" s="82"/>
      <c r="VOT1" s="82"/>
      <c r="VOU1" s="82"/>
      <c r="VOV1" s="82"/>
      <c r="VOW1" s="82"/>
      <c r="VOX1" s="82"/>
      <c r="VOY1" s="82"/>
      <c r="VOZ1" s="82"/>
      <c r="VPA1" s="82"/>
      <c r="VPB1" s="82"/>
      <c r="VPC1" s="82"/>
      <c r="VPD1" s="82"/>
      <c r="VPE1" s="82"/>
      <c r="VPF1" s="82"/>
      <c r="VPG1" s="82"/>
      <c r="VPH1" s="82"/>
      <c r="VPI1" s="82"/>
      <c r="VPJ1" s="82"/>
      <c r="VPK1" s="82"/>
      <c r="VPL1" s="82"/>
      <c r="VPM1" s="82"/>
      <c r="VPN1" s="82"/>
      <c r="VPO1" s="82"/>
      <c r="VPP1" s="82"/>
      <c r="VPQ1" s="82"/>
      <c r="VPR1" s="82"/>
      <c r="VPS1" s="82"/>
      <c r="VPT1" s="82"/>
      <c r="VPU1" s="82"/>
      <c r="VPV1" s="82"/>
      <c r="VPW1" s="82"/>
      <c r="VPX1" s="82"/>
      <c r="VPY1" s="82"/>
      <c r="VPZ1" s="82"/>
      <c r="VQA1" s="82"/>
      <c r="VQB1" s="82"/>
      <c r="VQC1" s="82"/>
      <c r="VQD1" s="82"/>
      <c r="VQE1" s="82"/>
      <c r="VQF1" s="82"/>
      <c r="VQG1" s="82"/>
      <c r="VQH1" s="82"/>
      <c r="VQI1" s="82"/>
      <c r="VQJ1" s="82"/>
      <c r="VQK1" s="82"/>
      <c r="VQL1" s="82"/>
      <c r="VQM1" s="82"/>
      <c r="VQN1" s="82"/>
      <c r="VQO1" s="82"/>
      <c r="VQP1" s="82"/>
      <c r="VQQ1" s="82"/>
      <c r="VQR1" s="82"/>
      <c r="VQS1" s="82"/>
      <c r="VQT1" s="82"/>
      <c r="VQU1" s="82"/>
      <c r="VQV1" s="82"/>
      <c r="VQW1" s="82"/>
      <c r="VQX1" s="82"/>
      <c r="VQY1" s="82"/>
      <c r="VQZ1" s="82"/>
      <c r="VRA1" s="82"/>
      <c r="VRB1" s="82"/>
      <c r="VRC1" s="82"/>
      <c r="VRD1" s="82"/>
      <c r="VRE1" s="82"/>
      <c r="VRF1" s="82"/>
      <c r="VRG1" s="82"/>
      <c r="VRH1" s="82"/>
      <c r="VRI1" s="82"/>
      <c r="VRJ1" s="82"/>
      <c r="VRK1" s="82"/>
      <c r="VRL1" s="82"/>
      <c r="VRM1" s="82"/>
      <c r="VRN1" s="82"/>
      <c r="VRO1" s="82"/>
      <c r="VRP1" s="82"/>
      <c r="VRQ1" s="82"/>
      <c r="VRR1" s="82"/>
      <c r="VRS1" s="82"/>
      <c r="VRT1" s="82"/>
      <c r="VRU1" s="82"/>
      <c r="VRV1" s="82"/>
      <c r="VRW1" s="82"/>
      <c r="VRX1" s="82"/>
      <c r="VRY1" s="82"/>
      <c r="VRZ1" s="82"/>
      <c r="VSA1" s="82"/>
      <c r="VSB1" s="82"/>
      <c r="VSC1" s="82"/>
      <c r="VSD1" s="82"/>
      <c r="VSE1" s="82"/>
      <c r="VSF1" s="82"/>
      <c r="VSG1" s="82"/>
      <c r="VSH1" s="82"/>
      <c r="VSI1" s="82"/>
      <c r="VSJ1" s="82"/>
      <c r="VSK1" s="82"/>
      <c r="VSL1" s="82"/>
      <c r="VSM1" s="82"/>
      <c r="VSN1" s="82"/>
      <c r="VSO1" s="82"/>
      <c r="VSP1" s="82"/>
      <c r="VSQ1" s="82"/>
      <c r="VSR1" s="82"/>
      <c r="VSS1" s="82"/>
      <c r="VST1" s="82"/>
      <c r="VSU1" s="82"/>
      <c r="VSV1" s="82"/>
      <c r="VSW1" s="82"/>
      <c r="VSX1" s="82"/>
      <c r="VSY1" s="82"/>
      <c r="VSZ1" s="82"/>
      <c r="VTA1" s="82"/>
      <c r="VTB1" s="82"/>
      <c r="VTC1" s="82"/>
      <c r="VTD1" s="82"/>
      <c r="VTE1" s="82"/>
      <c r="VTF1" s="82"/>
      <c r="VTG1" s="82"/>
      <c r="VTH1" s="82"/>
      <c r="VTI1" s="82"/>
      <c r="VTJ1" s="82"/>
      <c r="VTK1" s="82"/>
      <c r="VTL1" s="82"/>
      <c r="VTM1" s="82"/>
      <c r="VTN1" s="82"/>
      <c r="VTO1" s="82"/>
      <c r="VTP1" s="82"/>
      <c r="VTQ1" s="82"/>
      <c r="VTR1" s="82"/>
      <c r="VTS1" s="82"/>
      <c r="VTT1" s="82"/>
      <c r="VTU1" s="82"/>
      <c r="VTV1" s="82"/>
      <c r="VTW1" s="82"/>
      <c r="VTX1" s="82"/>
      <c r="VTY1" s="82"/>
      <c r="VTZ1" s="82"/>
      <c r="VUA1" s="82"/>
      <c r="VUB1" s="82"/>
      <c r="VUC1" s="82"/>
      <c r="VUD1" s="82"/>
      <c r="VUE1" s="82"/>
      <c r="VUF1" s="82"/>
      <c r="VUG1" s="82"/>
      <c r="VUH1" s="82"/>
      <c r="VUI1" s="82"/>
      <c r="VUJ1" s="82"/>
      <c r="VUK1" s="82"/>
      <c r="VUL1" s="82"/>
      <c r="VUM1" s="82"/>
      <c r="VUN1" s="82"/>
      <c r="VUO1" s="82"/>
      <c r="VUP1" s="82"/>
      <c r="VUQ1" s="82"/>
      <c r="VUR1" s="82"/>
      <c r="VUS1" s="82"/>
      <c r="VUT1" s="82"/>
      <c r="VUU1" s="82"/>
      <c r="VUV1" s="82"/>
      <c r="VUW1" s="82"/>
      <c r="VUX1" s="82"/>
      <c r="VUY1" s="82"/>
      <c r="VUZ1" s="82"/>
      <c r="VVA1" s="82"/>
      <c r="VVB1" s="82"/>
      <c r="VVC1" s="82"/>
      <c r="VVD1" s="82"/>
      <c r="VVE1" s="82"/>
      <c r="VVF1" s="82"/>
      <c r="VVG1" s="82"/>
      <c r="VVH1" s="82"/>
      <c r="VVI1" s="82"/>
      <c r="VVJ1" s="82"/>
      <c r="VVK1" s="82"/>
      <c r="VVL1" s="82"/>
      <c r="VVM1" s="82"/>
      <c r="VVN1" s="82"/>
      <c r="VVO1" s="82"/>
      <c r="VVP1" s="82"/>
      <c r="VVQ1" s="82"/>
      <c r="VVR1" s="82"/>
      <c r="VVS1" s="82"/>
      <c r="VVT1" s="82"/>
      <c r="VVU1" s="82"/>
      <c r="VVV1" s="82"/>
      <c r="VVW1" s="82"/>
      <c r="VVX1" s="82"/>
      <c r="VVY1" s="82"/>
      <c r="VVZ1" s="82"/>
      <c r="VWA1" s="82"/>
      <c r="VWB1" s="82"/>
      <c r="VWC1" s="82"/>
      <c r="VWD1" s="82"/>
      <c r="VWE1" s="82"/>
      <c r="VWF1" s="82"/>
      <c r="VWG1" s="82"/>
      <c r="VWH1" s="82"/>
      <c r="VWI1" s="82"/>
      <c r="VWJ1" s="82"/>
      <c r="VWK1" s="82"/>
      <c r="VWL1" s="82"/>
      <c r="VWM1" s="82"/>
      <c r="VWN1" s="82"/>
      <c r="VWO1" s="82"/>
      <c r="VWP1" s="82"/>
      <c r="VWQ1" s="82"/>
      <c r="VWR1" s="82"/>
      <c r="VWS1" s="82"/>
      <c r="VWT1" s="82"/>
      <c r="VWU1" s="82"/>
      <c r="VWV1" s="82"/>
      <c r="VWW1" s="82"/>
      <c r="VWX1" s="82"/>
      <c r="VWY1" s="82"/>
      <c r="VWZ1" s="82"/>
      <c r="VXA1" s="82"/>
      <c r="VXB1" s="82"/>
      <c r="VXC1" s="82"/>
      <c r="VXD1" s="82"/>
      <c r="VXE1" s="82"/>
      <c r="VXF1" s="82"/>
      <c r="VXG1" s="82"/>
      <c r="VXH1" s="82"/>
      <c r="VXI1" s="82"/>
      <c r="VXJ1" s="82"/>
      <c r="VXK1" s="82"/>
      <c r="VXL1" s="82"/>
      <c r="VXM1" s="82"/>
      <c r="VXN1" s="82"/>
      <c r="VXO1" s="82"/>
      <c r="VXP1" s="82"/>
      <c r="VXQ1" s="82"/>
      <c r="VXR1" s="82"/>
      <c r="VXS1" s="82"/>
      <c r="VXT1" s="82"/>
      <c r="VXU1" s="82"/>
      <c r="VXV1" s="82"/>
      <c r="VXW1" s="82"/>
      <c r="VXX1" s="82"/>
      <c r="VXY1" s="82"/>
      <c r="VXZ1" s="82"/>
      <c r="VYA1" s="82"/>
      <c r="VYB1" s="82"/>
      <c r="VYC1" s="82"/>
      <c r="VYD1" s="82"/>
      <c r="VYE1" s="82"/>
      <c r="VYF1" s="82"/>
      <c r="VYG1" s="82"/>
      <c r="VYH1" s="82"/>
      <c r="VYI1" s="82"/>
      <c r="VYJ1" s="82"/>
      <c r="VYK1" s="82"/>
      <c r="VYL1" s="82"/>
      <c r="VYM1" s="82"/>
      <c r="VYN1" s="82"/>
      <c r="VYO1" s="82"/>
      <c r="VYP1" s="82"/>
      <c r="VYQ1" s="82"/>
      <c r="VYR1" s="82"/>
      <c r="VYS1" s="82"/>
      <c r="VYT1" s="82"/>
      <c r="VYU1" s="82"/>
      <c r="VYV1" s="82"/>
      <c r="VYW1" s="82"/>
      <c r="VYX1" s="82"/>
      <c r="VYY1" s="82"/>
      <c r="VYZ1" s="82"/>
      <c r="VZA1" s="82"/>
      <c r="VZB1" s="82"/>
      <c r="VZC1" s="82"/>
      <c r="VZD1" s="82"/>
      <c r="VZE1" s="82"/>
      <c r="VZF1" s="82"/>
      <c r="VZG1" s="82"/>
      <c r="VZH1" s="82"/>
      <c r="VZI1" s="82"/>
      <c r="VZJ1" s="82"/>
      <c r="VZK1" s="82"/>
      <c r="VZL1" s="82"/>
      <c r="VZM1" s="82"/>
      <c r="VZN1" s="82"/>
      <c r="VZO1" s="82"/>
      <c r="VZP1" s="82"/>
      <c r="VZQ1" s="82"/>
      <c r="VZR1" s="82"/>
      <c r="VZS1" s="82"/>
      <c r="VZT1" s="82"/>
      <c r="VZU1" s="82"/>
      <c r="VZV1" s="82"/>
      <c r="VZW1" s="82"/>
      <c r="VZX1" s="82"/>
      <c r="VZY1" s="82"/>
      <c r="VZZ1" s="82"/>
      <c r="WAA1" s="82"/>
      <c r="WAB1" s="82"/>
      <c r="WAC1" s="82"/>
      <c r="WAD1" s="82"/>
      <c r="WAE1" s="82"/>
      <c r="WAF1" s="82"/>
      <c r="WAG1" s="82"/>
      <c r="WAH1" s="82"/>
      <c r="WAI1" s="82"/>
      <c r="WAJ1" s="82"/>
      <c r="WAK1" s="82"/>
      <c r="WAL1" s="82"/>
      <c r="WAM1" s="82"/>
      <c r="WAN1" s="82"/>
      <c r="WAO1" s="82"/>
      <c r="WAP1" s="82"/>
      <c r="WAQ1" s="82"/>
      <c r="WAR1" s="82"/>
      <c r="WAS1" s="82"/>
      <c r="WAT1" s="82"/>
      <c r="WAU1" s="82"/>
      <c r="WAV1" s="82"/>
      <c r="WAW1" s="82"/>
      <c r="WAX1" s="82"/>
      <c r="WAY1" s="82"/>
      <c r="WAZ1" s="82"/>
      <c r="WBA1" s="82"/>
      <c r="WBB1" s="82"/>
      <c r="WBC1" s="82"/>
      <c r="WBD1" s="82"/>
      <c r="WBE1" s="82"/>
      <c r="WBF1" s="82"/>
      <c r="WBG1" s="82"/>
      <c r="WBH1" s="82"/>
      <c r="WBI1" s="82"/>
      <c r="WBJ1" s="82"/>
      <c r="WBK1" s="82"/>
      <c r="WBL1" s="82"/>
      <c r="WBM1" s="82"/>
      <c r="WBN1" s="82"/>
      <c r="WBO1" s="82"/>
      <c r="WBP1" s="82"/>
      <c r="WBQ1" s="82"/>
      <c r="WBR1" s="82"/>
      <c r="WBS1" s="82"/>
      <c r="WBT1" s="82"/>
      <c r="WBU1" s="82"/>
      <c r="WBV1" s="82"/>
      <c r="WBW1" s="82"/>
      <c r="WBX1" s="82"/>
      <c r="WBY1" s="82"/>
      <c r="WBZ1" s="82"/>
      <c r="WCA1" s="82"/>
      <c r="WCB1" s="82"/>
      <c r="WCC1" s="82"/>
      <c r="WCD1" s="82"/>
      <c r="WCE1" s="82"/>
      <c r="WCF1" s="82"/>
      <c r="WCG1" s="82"/>
      <c r="WCH1" s="82"/>
      <c r="WCI1" s="82"/>
      <c r="WCJ1" s="82"/>
      <c r="WCK1" s="82"/>
      <c r="WCL1" s="82"/>
      <c r="WCM1" s="82"/>
      <c r="WCN1" s="82"/>
      <c r="WCO1" s="82"/>
      <c r="WCP1" s="82"/>
      <c r="WCQ1" s="82"/>
      <c r="WCR1" s="82"/>
      <c r="WCS1" s="82"/>
      <c r="WCT1" s="82"/>
      <c r="WCU1" s="82"/>
      <c r="WCV1" s="82"/>
      <c r="WCW1" s="82"/>
      <c r="WCX1" s="82"/>
      <c r="WCY1" s="82"/>
      <c r="WCZ1" s="82"/>
      <c r="WDA1" s="82"/>
      <c r="WDB1" s="82"/>
      <c r="WDC1" s="82"/>
      <c r="WDD1" s="82"/>
      <c r="WDE1" s="82"/>
      <c r="WDF1" s="82"/>
      <c r="WDG1" s="82"/>
      <c r="WDH1" s="82"/>
      <c r="WDI1" s="82"/>
      <c r="WDJ1" s="82"/>
      <c r="WDK1" s="82"/>
      <c r="WDL1" s="82"/>
      <c r="WDM1" s="82"/>
      <c r="WDN1" s="82"/>
      <c r="WDO1" s="82"/>
      <c r="WDP1" s="82"/>
      <c r="WDQ1" s="82"/>
      <c r="WDR1" s="82"/>
      <c r="WDS1" s="82"/>
      <c r="WDT1" s="82"/>
      <c r="WDU1" s="82"/>
      <c r="WDV1" s="82"/>
      <c r="WDW1" s="82"/>
      <c r="WDX1" s="82"/>
      <c r="WDY1" s="82"/>
      <c r="WDZ1" s="82"/>
      <c r="WEA1" s="82"/>
      <c r="WEB1" s="82"/>
      <c r="WEC1" s="82"/>
      <c r="WED1" s="82"/>
      <c r="WEE1" s="82"/>
      <c r="WEF1" s="82"/>
      <c r="WEG1" s="82"/>
      <c r="WEH1" s="82"/>
      <c r="WEI1" s="82"/>
      <c r="WEJ1" s="82"/>
      <c r="WEK1" s="82"/>
      <c r="WEL1" s="82"/>
      <c r="WEM1" s="82"/>
      <c r="WEN1" s="82"/>
      <c r="WEO1" s="82"/>
      <c r="WEP1" s="82"/>
      <c r="WEQ1" s="82"/>
      <c r="WER1" s="82"/>
      <c r="WES1" s="82"/>
      <c r="WET1" s="82"/>
      <c r="WEU1" s="82"/>
      <c r="WEV1" s="82"/>
      <c r="WEW1" s="82"/>
      <c r="WEX1" s="82"/>
      <c r="WEY1" s="82"/>
      <c r="WEZ1" s="82"/>
      <c r="WFA1" s="82"/>
      <c r="WFB1" s="82"/>
      <c r="WFC1" s="82"/>
      <c r="WFD1" s="82"/>
      <c r="WFE1" s="82"/>
      <c r="WFF1" s="82"/>
      <c r="WFG1" s="82"/>
      <c r="WFH1" s="82"/>
      <c r="WFI1" s="82"/>
      <c r="WFJ1" s="82"/>
      <c r="WFK1" s="82"/>
      <c r="WFL1" s="82"/>
      <c r="WFM1" s="82"/>
      <c r="WFN1" s="82"/>
      <c r="WFO1" s="82"/>
      <c r="WFP1" s="82"/>
      <c r="WFQ1" s="82"/>
      <c r="WFR1" s="82"/>
      <c r="WFS1" s="82"/>
      <c r="WFT1" s="82"/>
      <c r="WFU1" s="82"/>
      <c r="WFV1" s="82"/>
      <c r="WFW1" s="82"/>
      <c r="WFX1" s="82"/>
      <c r="WFY1" s="82"/>
      <c r="WFZ1" s="82"/>
      <c r="WGA1" s="82"/>
      <c r="WGB1" s="82"/>
      <c r="WGC1" s="82"/>
      <c r="WGD1" s="82"/>
      <c r="WGE1" s="82"/>
      <c r="WGF1" s="82"/>
      <c r="WGG1" s="82"/>
      <c r="WGH1" s="82"/>
      <c r="WGI1" s="82"/>
      <c r="WGJ1" s="82"/>
      <c r="WGK1" s="82"/>
      <c r="WGL1" s="82"/>
      <c r="WGM1" s="82"/>
      <c r="WGN1" s="82"/>
      <c r="WGO1" s="82"/>
      <c r="WGP1" s="82"/>
      <c r="WGQ1" s="82"/>
      <c r="WGR1" s="82"/>
      <c r="WGS1" s="82"/>
      <c r="WGT1" s="82"/>
      <c r="WGU1" s="82"/>
      <c r="WGV1" s="82"/>
      <c r="WGW1" s="82"/>
      <c r="WGX1" s="82"/>
      <c r="WGY1" s="82"/>
      <c r="WGZ1" s="82"/>
      <c r="WHA1" s="82"/>
      <c r="WHB1" s="82"/>
      <c r="WHC1" s="82"/>
      <c r="WHD1" s="82"/>
      <c r="WHE1" s="82"/>
      <c r="WHF1" s="82"/>
      <c r="WHG1" s="82"/>
      <c r="WHH1" s="82"/>
      <c r="WHI1" s="82"/>
      <c r="WHJ1" s="82"/>
      <c r="WHK1" s="82"/>
      <c r="WHL1" s="82"/>
      <c r="WHM1" s="82"/>
      <c r="WHN1" s="82"/>
      <c r="WHO1" s="82"/>
      <c r="WHP1" s="82"/>
      <c r="WHQ1" s="82"/>
      <c r="WHR1" s="82"/>
      <c r="WHS1" s="82"/>
      <c r="WHT1" s="82"/>
      <c r="WHU1" s="82"/>
      <c r="WHV1" s="82"/>
      <c r="WHW1" s="82"/>
      <c r="WHX1" s="82"/>
      <c r="WHY1" s="82"/>
      <c r="WHZ1" s="82"/>
      <c r="WIA1" s="82"/>
      <c r="WIB1" s="82"/>
      <c r="WIC1" s="82"/>
      <c r="WID1" s="82"/>
      <c r="WIE1" s="82"/>
      <c r="WIF1" s="82"/>
      <c r="WIG1" s="82"/>
      <c r="WIH1" s="82"/>
      <c r="WII1" s="82"/>
      <c r="WIJ1" s="82"/>
      <c r="WIK1" s="82"/>
      <c r="WIL1" s="82"/>
      <c r="WIM1" s="82"/>
      <c r="WIN1" s="82"/>
      <c r="WIO1" s="82"/>
      <c r="WIP1" s="82"/>
      <c r="WIQ1" s="82"/>
      <c r="WIR1" s="82"/>
      <c r="WIS1" s="82"/>
      <c r="WIT1" s="82"/>
      <c r="WIU1" s="82"/>
      <c r="WIV1" s="82"/>
      <c r="WIW1" s="82"/>
      <c r="WIX1" s="82"/>
      <c r="WIY1" s="82"/>
      <c r="WIZ1" s="82"/>
      <c r="WJA1" s="82"/>
      <c r="WJB1" s="82"/>
      <c r="WJC1" s="82"/>
      <c r="WJD1" s="82"/>
      <c r="WJE1" s="82"/>
      <c r="WJF1" s="82"/>
      <c r="WJG1" s="82"/>
      <c r="WJH1" s="82"/>
      <c r="WJI1" s="82"/>
      <c r="WJJ1" s="82"/>
      <c r="WJK1" s="82"/>
      <c r="WJL1" s="82"/>
      <c r="WJM1" s="82"/>
      <c r="WJN1" s="82"/>
      <c r="WJO1" s="82"/>
      <c r="WJP1" s="82"/>
      <c r="WJQ1" s="82"/>
      <c r="WJR1" s="82"/>
      <c r="WJS1" s="82"/>
      <c r="WJT1" s="82"/>
      <c r="WJU1" s="82"/>
      <c r="WJV1" s="82"/>
      <c r="WJW1" s="82"/>
      <c r="WJX1" s="82"/>
      <c r="WJY1" s="82"/>
      <c r="WJZ1" s="82"/>
      <c r="WKA1" s="82"/>
      <c r="WKB1" s="82"/>
      <c r="WKC1" s="82"/>
      <c r="WKD1" s="82"/>
      <c r="WKE1" s="82"/>
      <c r="WKF1" s="82"/>
      <c r="WKG1" s="82"/>
      <c r="WKH1" s="82"/>
      <c r="WKI1" s="82"/>
      <c r="WKJ1" s="82"/>
      <c r="WKK1" s="82"/>
      <c r="WKL1" s="82"/>
      <c r="WKM1" s="82"/>
      <c r="WKN1" s="82"/>
      <c r="WKO1" s="82"/>
      <c r="WKP1" s="82"/>
      <c r="WKQ1" s="82"/>
      <c r="WKR1" s="82"/>
      <c r="WKS1" s="82"/>
      <c r="WKT1" s="82"/>
      <c r="WKU1" s="82"/>
      <c r="WKV1" s="82"/>
      <c r="WKW1" s="82"/>
      <c r="WKX1" s="82"/>
      <c r="WKY1" s="82"/>
      <c r="WKZ1" s="82"/>
      <c r="WLA1" s="82"/>
      <c r="WLB1" s="82"/>
      <c r="WLC1" s="82"/>
      <c r="WLD1" s="82"/>
      <c r="WLE1" s="82"/>
      <c r="WLF1" s="82"/>
      <c r="WLG1" s="82"/>
      <c r="WLH1" s="82"/>
      <c r="WLI1" s="82"/>
      <c r="WLJ1" s="82"/>
      <c r="WLK1" s="82"/>
      <c r="WLL1" s="82"/>
      <c r="WLM1" s="82"/>
      <c r="WLN1" s="82"/>
      <c r="WLO1" s="82"/>
      <c r="WLP1" s="82"/>
      <c r="WLQ1" s="82"/>
      <c r="WLR1" s="82"/>
      <c r="WLS1" s="82"/>
      <c r="WLT1" s="82"/>
      <c r="WLU1" s="82"/>
      <c r="WLV1" s="82"/>
      <c r="WLW1" s="82"/>
      <c r="WLX1" s="82"/>
      <c r="WLY1" s="82"/>
      <c r="WLZ1" s="82"/>
      <c r="WMA1" s="82"/>
      <c r="WMB1" s="82"/>
      <c r="WMC1" s="82"/>
      <c r="WMD1" s="82"/>
      <c r="WME1" s="82"/>
      <c r="WMF1" s="82"/>
      <c r="WMG1" s="82"/>
      <c r="WMH1" s="82"/>
      <c r="WMI1" s="82"/>
      <c r="WMJ1" s="82"/>
      <c r="WMK1" s="82"/>
      <c r="WML1" s="82"/>
      <c r="WMM1" s="82"/>
      <c r="WMN1" s="82"/>
      <c r="WMO1" s="82"/>
      <c r="WMP1" s="82"/>
      <c r="WMQ1" s="82"/>
      <c r="WMR1" s="82"/>
      <c r="WMS1" s="82"/>
      <c r="WMT1" s="82"/>
      <c r="WMU1" s="82"/>
      <c r="WMV1" s="82"/>
      <c r="WMW1" s="82"/>
      <c r="WMX1" s="82"/>
      <c r="WMY1" s="82"/>
      <c r="WMZ1" s="82"/>
      <c r="WNA1" s="82"/>
      <c r="WNB1" s="82"/>
      <c r="WNC1" s="82"/>
      <c r="WND1" s="82"/>
      <c r="WNE1" s="82"/>
      <c r="WNF1" s="82"/>
      <c r="WNG1" s="82"/>
      <c r="WNH1" s="82"/>
      <c r="WNI1" s="82"/>
      <c r="WNJ1" s="82"/>
      <c r="WNK1" s="82"/>
      <c r="WNL1" s="82"/>
      <c r="WNM1" s="82"/>
      <c r="WNN1" s="82"/>
      <c r="WNO1" s="82"/>
      <c r="WNP1" s="82"/>
      <c r="WNQ1" s="82"/>
      <c r="WNR1" s="82"/>
      <c r="WNS1" s="82"/>
      <c r="WNT1" s="82"/>
      <c r="WNU1" s="82"/>
      <c r="WNV1" s="82"/>
      <c r="WNW1" s="82"/>
      <c r="WNX1" s="82"/>
      <c r="WNY1" s="82"/>
      <c r="WNZ1" s="82"/>
      <c r="WOA1" s="82"/>
      <c r="WOB1" s="82"/>
      <c r="WOC1" s="82"/>
      <c r="WOD1" s="82"/>
      <c r="WOE1" s="82"/>
      <c r="WOF1" s="82"/>
      <c r="WOG1" s="82"/>
      <c r="WOH1" s="82"/>
      <c r="WOI1" s="82"/>
      <c r="WOJ1" s="82"/>
      <c r="WOK1" s="82"/>
      <c r="WOL1" s="82"/>
      <c r="WOM1" s="82"/>
      <c r="WON1" s="82"/>
      <c r="WOO1" s="82"/>
      <c r="WOP1" s="82"/>
      <c r="WOQ1" s="82"/>
      <c r="WOR1" s="82"/>
      <c r="WOS1" s="82"/>
      <c r="WOT1" s="82"/>
      <c r="WOU1" s="82"/>
      <c r="WOV1" s="82"/>
      <c r="WOW1" s="82"/>
      <c r="WOX1" s="82"/>
      <c r="WOY1" s="82"/>
      <c r="WOZ1" s="82"/>
      <c r="WPA1" s="82"/>
      <c r="WPB1" s="82"/>
      <c r="WPC1" s="82"/>
      <c r="WPD1" s="82"/>
      <c r="WPE1" s="82"/>
      <c r="WPF1" s="82"/>
      <c r="WPG1" s="82"/>
      <c r="WPH1" s="82"/>
      <c r="WPI1" s="82"/>
      <c r="WPJ1" s="82"/>
      <c r="WPK1" s="82"/>
      <c r="WPL1" s="82"/>
      <c r="WPM1" s="82"/>
      <c r="WPN1" s="82"/>
      <c r="WPO1" s="82"/>
      <c r="WPP1" s="82"/>
      <c r="WPQ1" s="82"/>
      <c r="WPR1" s="82"/>
      <c r="WPS1" s="82"/>
      <c r="WPT1" s="82"/>
      <c r="WPU1" s="82"/>
      <c r="WPV1" s="82"/>
      <c r="WPW1" s="82"/>
      <c r="WPX1" s="82"/>
      <c r="WPY1" s="82"/>
      <c r="WPZ1" s="82"/>
      <c r="WQA1" s="82"/>
      <c r="WQB1" s="82"/>
      <c r="WQC1" s="82"/>
      <c r="WQD1" s="82"/>
      <c r="WQE1" s="82"/>
      <c r="WQF1" s="82"/>
      <c r="WQG1" s="82"/>
      <c r="WQH1" s="82"/>
      <c r="WQI1" s="82"/>
      <c r="WQJ1" s="82"/>
      <c r="WQK1" s="82"/>
      <c r="WQL1" s="82"/>
      <c r="WQM1" s="82"/>
      <c r="WQN1" s="82"/>
      <c r="WQO1" s="82"/>
      <c r="WQP1" s="82"/>
      <c r="WQQ1" s="82"/>
      <c r="WQR1" s="82"/>
      <c r="WQS1" s="82"/>
      <c r="WQT1" s="82"/>
      <c r="WQU1" s="82"/>
      <c r="WQV1" s="82"/>
      <c r="WQW1" s="82"/>
      <c r="WQX1" s="82"/>
      <c r="WQY1" s="82"/>
      <c r="WQZ1" s="82"/>
      <c r="WRA1" s="82"/>
      <c r="WRB1" s="82"/>
      <c r="WRC1" s="82"/>
      <c r="WRD1" s="82"/>
      <c r="WRE1" s="82"/>
      <c r="WRF1" s="82"/>
      <c r="WRG1" s="82"/>
      <c r="WRH1" s="82"/>
      <c r="WRI1" s="82"/>
      <c r="WRJ1" s="82"/>
      <c r="WRK1" s="82"/>
      <c r="WRL1" s="82"/>
      <c r="WRM1" s="82"/>
      <c r="WRN1" s="82"/>
      <c r="WRO1" s="82"/>
      <c r="WRP1" s="82"/>
      <c r="WRQ1" s="82"/>
      <c r="WRR1" s="82"/>
      <c r="WRS1" s="82"/>
      <c r="WRT1" s="82"/>
      <c r="WRU1" s="82"/>
      <c r="WRV1" s="82"/>
      <c r="WRW1" s="82"/>
      <c r="WRX1" s="82"/>
      <c r="WRY1" s="82"/>
      <c r="WRZ1" s="82"/>
      <c r="WSA1" s="82"/>
      <c r="WSB1" s="82"/>
      <c r="WSC1" s="82"/>
      <c r="WSD1" s="82"/>
      <c r="WSE1" s="82"/>
      <c r="WSF1" s="82"/>
      <c r="WSG1" s="82"/>
      <c r="WSH1" s="82"/>
      <c r="WSI1" s="82"/>
      <c r="WSJ1" s="82"/>
      <c r="WSK1" s="82"/>
      <c r="WSL1" s="82"/>
      <c r="WSM1" s="82"/>
      <c r="WSN1" s="82"/>
      <c r="WSO1" s="82"/>
      <c r="WSP1" s="82"/>
      <c r="WSQ1" s="82"/>
      <c r="WSR1" s="82"/>
      <c r="WSS1" s="82"/>
      <c r="WST1" s="82"/>
      <c r="WSU1" s="82"/>
      <c r="WSV1" s="82"/>
      <c r="WSW1" s="82"/>
      <c r="WSX1" s="82"/>
      <c r="WSY1" s="82"/>
      <c r="WSZ1" s="82"/>
      <c r="WTA1" s="82"/>
      <c r="WTB1" s="82"/>
      <c r="WTC1" s="82"/>
      <c r="WTD1" s="82"/>
      <c r="WTE1" s="82"/>
      <c r="WTF1" s="82"/>
      <c r="WTG1" s="82"/>
      <c r="WTH1" s="82"/>
      <c r="WTI1" s="82"/>
      <c r="WTJ1" s="82"/>
      <c r="WTK1" s="82"/>
      <c r="WTL1" s="82"/>
      <c r="WTM1" s="82"/>
      <c r="WTN1" s="82"/>
      <c r="WTO1" s="82"/>
      <c r="WTP1" s="82"/>
      <c r="WTQ1" s="82"/>
      <c r="WTR1" s="82"/>
      <c r="WTS1" s="82"/>
      <c r="WTT1" s="82"/>
      <c r="WTU1" s="82"/>
      <c r="WTV1" s="82"/>
      <c r="WTW1" s="82"/>
      <c r="WTX1" s="82"/>
      <c r="WTY1" s="82"/>
      <c r="WTZ1" s="82"/>
      <c r="WUA1" s="82"/>
      <c r="WUB1" s="82"/>
      <c r="WUC1" s="82"/>
      <c r="WUD1" s="82"/>
      <c r="WUE1" s="82"/>
      <c r="WUF1" s="82"/>
      <c r="WUG1" s="82"/>
      <c r="WUH1" s="82"/>
      <c r="WUI1" s="82"/>
      <c r="WUJ1" s="82"/>
      <c r="WUK1" s="82"/>
      <c r="WUL1" s="82"/>
      <c r="WUM1" s="82"/>
      <c r="WUN1" s="82"/>
      <c r="WUO1" s="82"/>
      <c r="WUP1" s="82"/>
      <c r="WUQ1" s="82"/>
      <c r="WUR1" s="82"/>
      <c r="WUS1" s="82"/>
      <c r="WUT1" s="82"/>
      <c r="WUU1" s="82"/>
      <c r="WUV1" s="82"/>
      <c r="WUW1" s="82"/>
      <c r="WUX1" s="82"/>
      <c r="WUY1" s="82"/>
      <c r="WUZ1" s="82"/>
      <c r="WVA1" s="82"/>
      <c r="WVB1" s="82"/>
      <c r="WVC1" s="82"/>
      <c r="WVD1" s="82"/>
      <c r="WVE1" s="82"/>
      <c r="WVF1" s="82"/>
      <c r="WVG1" s="82"/>
      <c r="WVH1" s="82"/>
      <c r="WVI1" s="82"/>
      <c r="WVJ1" s="82"/>
      <c r="WVK1" s="82"/>
      <c r="WVL1" s="82"/>
      <c r="WVM1" s="82"/>
      <c r="WVN1" s="82"/>
      <c r="WVO1" s="82"/>
      <c r="WVP1" s="82"/>
      <c r="WVQ1" s="82"/>
      <c r="WVR1" s="82"/>
      <c r="WVS1" s="82"/>
      <c r="WVT1" s="82"/>
      <c r="WVU1" s="82"/>
      <c r="WVV1" s="82"/>
      <c r="WVW1" s="82"/>
      <c r="WVX1" s="82"/>
      <c r="WVY1" s="82"/>
      <c r="WVZ1" s="82"/>
      <c r="WWA1" s="82"/>
      <c r="WWB1" s="82"/>
      <c r="WWC1" s="82"/>
      <c r="WWD1" s="82"/>
      <c r="WWE1" s="82"/>
      <c r="WWF1" s="82"/>
      <c r="WWG1" s="82"/>
      <c r="WWH1" s="82"/>
      <c r="WWI1" s="82"/>
      <c r="WWJ1" s="82"/>
      <c r="WWK1" s="82"/>
      <c r="WWL1" s="82"/>
      <c r="WWM1" s="82"/>
      <c r="WWN1" s="82"/>
      <c r="WWO1" s="82"/>
      <c r="WWP1" s="82"/>
      <c r="WWQ1" s="82"/>
      <c r="WWR1" s="82"/>
      <c r="WWS1" s="82"/>
      <c r="WWT1" s="82"/>
      <c r="WWU1" s="82"/>
      <c r="WWV1" s="82"/>
      <c r="WWW1" s="82"/>
      <c r="WWX1" s="82"/>
      <c r="WWY1" s="82"/>
      <c r="WWZ1" s="82"/>
      <c r="WXA1" s="82"/>
      <c r="WXB1" s="82"/>
      <c r="WXC1" s="82"/>
      <c r="WXD1" s="82"/>
      <c r="WXE1" s="82"/>
      <c r="WXF1" s="82"/>
      <c r="WXG1" s="82"/>
      <c r="WXH1" s="82"/>
      <c r="WXI1" s="82"/>
      <c r="WXJ1" s="82"/>
      <c r="WXK1" s="82"/>
      <c r="WXL1" s="82"/>
      <c r="WXM1" s="82"/>
      <c r="WXN1" s="82"/>
      <c r="WXO1" s="82"/>
      <c r="WXP1" s="82"/>
      <c r="WXQ1" s="82"/>
      <c r="WXR1" s="82"/>
      <c r="WXS1" s="82"/>
      <c r="WXT1" s="82"/>
      <c r="WXU1" s="82"/>
      <c r="WXV1" s="82"/>
      <c r="WXW1" s="82"/>
      <c r="WXX1" s="82"/>
      <c r="WXY1" s="82"/>
      <c r="WXZ1" s="82"/>
      <c r="WYA1" s="82"/>
      <c r="WYB1" s="82"/>
      <c r="WYC1" s="82"/>
      <c r="WYD1" s="82"/>
      <c r="WYE1" s="82"/>
      <c r="WYF1" s="82"/>
      <c r="WYG1" s="82"/>
      <c r="WYH1" s="82"/>
      <c r="WYI1" s="82"/>
      <c r="WYJ1" s="82"/>
      <c r="WYK1" s="82"/>
      <c r="WYL1" s="82"/>
      <c r="WYM1" s="82"/>
      <c r="WYN1" s="82"/>
      <c r="WYO1" s="82"/>
      <c r="WYP1" s="82"/>
      <c r="WYQ1" s="82"/>
      <c r="WYR1" s="82"/>
      <c r="WYS1" s="82"/>
      <c r="WYT1" s="82"/>
      <c r="WYU1" s="82"/>
      <c r="WYV1" s="82"/>
      <c r="WYW1" s="82"/>
      <c r="WYX1" s="82"/>
      <c r="WYY1" s="82"/>
      <c r="WYZ1" s="82"/>
      <c r="WZA1" s="82"/>
      <c r="WZB1" s="82"/>
      <c r="WZC1" s="82"/>
      <c r="WZD1" s="82"/>
      <c r="WZE1" s="82"/>
      <c r="WZF1" s="82"/>
      <c r="WZG1" s="82"/>
      <c r="WZH1" s="82"/>
      <c r="WZI1" s="82"/>
      <c r="WZJ1" s="82"/>
      <c r="WZK1" s="82"/>
      <c r="WZL1" s="82"/>
      <c r="WZM1" s="82"/>
      <c r="WZN1" s="82"/>
      <c r="WZO1" s="82"/>
      <c r="WZP1" s="82"/>
      <c r="WZQ1" s="82"/>
      <c r="WZR1" s="82"/>
      <c r="WZS1" s="82"/>
      <c r="WZT1" s="82"/>
      <c r="WZU1" s="82"/>
      <c r="WZV1" s="82"/>
      <c r="WZW1" s="82"/>
      <c r="WZX1" s="82"/>
      <c r="WZY1" s="82"/>
      <c r="WZZ1" s="82"/>
      <c r="XAA1" s="82"/>
      <c r="XAB1" s="82"/>
      <c r="XAC1" s="82"/>
      <c r="XAD1" s="82"/>
      <c r="XAE1" s="82"/>
      <c r="XAF1" s="82"/>
      <c r="XAG1" s="82"/>
      <c r="XAH1" s="82"/>
      <c r="XAI1" s="82"/>
      <c r="XAJ1" s="82"/>
      <c r="XAK1" s="82"/>
      <c r="XAL1" s="82"/>
      <c r="XAM1" s="82"/>
      <c r="XAN1" s="82"/>
      <c r="XAO1" s="82"/>
      <c r="XAP1" s="82"/>
      <c r="XAQ1" s="82"/>
      <c r="XAR1" s="82"/>
      <c r="XAS1" s="82"/>
      <c r="XAT1" s="82"/>
      <c r="XAU1" s="82"/>
      <c r="XAV1" s="82"/>
      <c r="XAW1" s="82"/>
      <c r="XAX1" s="82"/>
      <c r="XAY1" s="82"/>
      <c r="XAZ1" s="82"/>
      <c r="XBA1" s="82"/>
      <c r="XBB1" s="82"/>
      <c r="XBC1" s="82"/>
      <c r="XBD1" s="82"/>
      <c r="XBE1" s="82"/>
      <c r="XBF1" s="82"/>
      <c r="XBG1" s="82"/>
      <c r="XBH1" s="82"/>
      <c r="XBI1" s="82"/>
      <c r="XBJ1" s="82"/>
      <c r="XBK1" s="82"/>
      <c r="XBL1" s="82"/>
      <c r="XBM1" s="82"/>
      <c r="XBN1" s="82"/>
      <c r="XBO1" s="82"/>
      <c r="XBP1" s="82"/>
      <c r="XBQ1" s="82"/>
      <c r="XBR1" s="82"/>
      <c r="XBS1" s="82"/>
      <c r="XBT1" s="82"/>
      <c r="XBU1" s="82"/>
      <c r="XBV1" s="82"/>
      <c r="XBW1" s="82"/>
      <c r="XBX1" s="82"/>
      <c r="XBY1" s="82"/>
      <c r="XBZ1" s="82"/>
      <c r="XCA1" s="82"/>
      <c r="XCB1" s="82"/>
      <c r="XCC1" s="82"/>
      <c r="XCD1" s="82"/>
      <c r="XCE1" s="82"/>
      <c r="XCF1" s="82"/>
      <c r="XCG1" s="82"/>
      <c r="XCH1" s="82"/>
      <c r="XCI1" s="82"/>
      <c r="XCJ1" s="82"/>
      <c r="XCK1" s="82"/>
      <c r="XCL1" s="82"/>
      <c r="XCM1" s="82"/>
      <c r="XCN1" s="82"/>
      <c r="XCO1" s="82"/>
      <c r="XCP1" s="82"/>
      <c r="XCQ1" s="82"/>
      <c r="XCR1" s="82"/>
      <c r="XCS1" s="82"/>
      <c r="XCT1" s="82"/>
      <c r="XCU1" s="82"/>
      <c r="XCV1" s="82"/>
      <c r="XCW1" s="82"/>
      <c r="XCX1" s="82"/>
      <c r="XCY1" s="82"/>
      <c r="XCZ1" s="82"/>
      <c r="XDA1" s="82"/>
      <c r="XDB1" s="82"/>
      <c r="XDC1" s="82"/>
      <c r="XDD1" s="82"/>
      <c r="XDE1" s="82"/>
      <c r="XDF1" s="82"/>
      <c r="XDG1" s="82"/>
      <c r="XDH1" s="82"/>
      <c r="XDI1" s="82"/>
      <c r="XDJ1" s="82"/>
      <c r="XDK1" s="82"/>
      <c r="XDL1" s="82"/>
      <c r="XDM1" s="82"/>
      <c r="XDN1" s="82"/>
      <c r="XDO1" s="82"/>
      <c r="XDP1" s="82"/>
      <c r="XDQ1" s="82"/>
      <c r="XDR1" s="82"/>
      <c r="XDS1" s="82"/>
      <c r="XDT1" s="82"/>
      <c r="XDU1" s="82"/>
      <c r="XDV1" s="82"/>
      <c r="XDW1" s="82"/>
      <c r="XDX1" s="82"/>
      <c r="XDY1" s="82"/>
      <c r="XDZ1" s="82"/>
      <c r="XEA1" s="82"/>
      <c r="XEB1" s="82"/>
      <c r="XEC1" s="82"/>
      <c r="XED1" s="82"/>
      <c r="XEE1" s="82"/>
      <c r="XEF1" s="82"/>
      <c r="XEG1" s="82"/>
      <c r="XEH1" s="82"/>
      <c r="XEI1" s="82"/>
      <c r="XEJ1" s="82"/>
      <c r="XEK1" s="82"/>
      <c r="XEL1" s="82"/>
      <c r="XEM1" s="82"/>
      <c r="XEN1" s="82"/>
      <c r="XEO1" s="82"/>
      <c r="XEP1" s="82"/>
      <c r="XEQ1" s="82"/>
      <c r="XER1" s="82"/>
      <c r="XES1" s="82"/>
      <c r="XET1" s="82"/>
      <c r="XEU1" s="82"/>
      <c r="XEV1" s="82"/>
      <c r="XEW1" s="82"/>
      <c r="XEX1" s="82"/>
      <c r="XEY1" s="82"/>
      <c r="XEZ1" s="82"/>
      <c r="XFA1" s="82"/>
      <c r="XFB1" s="82"/>
      <c r="XFC1" s="82"/>
    </row>
    <row r="2" spans="1:16383" ht="20.149999999999999" customHeight="1">
      <c r="A2" s="200"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2" s="200"/>
      <c r="C2" s="200"/>
      <c r="D2" s="200"/>
      <c r="E2" s="200"/>
      <c r="F2" s="200"/>
      <c r="G2" s="200"/>
      <c r="H2" s="200"/>
      <c r="I2" s="200"/>
      <c r="J2" s="19"/>
    </row>
    <row r="3" spans="1:16383" ht="14.9" customHeight="1">
      <c r="B3" s="69"/>
      <c r="C3" s="69"/>
      <c r="D3" s="69"/>
      <c r="E3" s="69"/>
      <c r="F3" s="69"/>
      <c r="G3" s="69"/>
      <c r="H3" s="69"/>
      <c r="I3" s="69"/>
      <c r="J3" s="69"/>
      <c r="K3" s="413"/>
    </row>
    <row r="4" spans="1:16383" ht="75.650000000000006" customHeight="1">
      <c r="B4"/>
      <c r="C4" s="737" t="s">
        <v>4094</v>
      </c>
      <c r="D4" s="1227" t="str">
        <f ca="1">IF(G4="Nivå -",
    Textåterkoppling!H47,
    IF(ISNUMBER(_xlfn.NUMBERVALUE(RIGHT(G4,1))),
        CHOOSE(_xlfn.NUMBERVALUE(RIGHT(G4,1)) + 1,
            Textåterkoppling!H63,
            Textåterkoppling!H66,
            Textåterkoppling!H69,
            Textåterkoppling!H72,
            Textåterkoppling!H75),
        "Ingen kommentar till denna nivå"))</f>
        <v>Vänligen svara på samtliga frågorna på nivå 1 för åtminstone Infosäkkollen, It-säkkollen och Leveranskedjekollen (i det fallet där Ot-säkerhetskollen ej är applicerbar till er organisation)</v>
      </c>
      <c r="E4" s="1227"/>
      <c r="F4" s="1227"/>
      <c r="G4" s="1228" t="str" cm="1">
        <f t="array" aca="1" ref="G4" ca="1">IF(COUNTIF(G5:G8,"Nivå -")&gt;0,
   "Nivå -",
   "Nivå " &amp; MIN(_xlfn._xlws.FILTER(_xlfn.NUMBERVALUE(MID(G5:G8,6,1)), (G5:G8&lt;&gt;"Nivå -") * (G5:G8&lt;&gt;"Nivå N/A")))
)</f>
        <v>Nivå -</v>
      </c>
      <c r="H4" s="1229"/>
      <c r="I4" s="1229"/>
      <c r="J4" s="1229"/>
    </row>
    <row r="5" spans="1:16383" ht="50.6" customHeight="1">
      <c r="B5"/>
      <c r="C5" s="736" t="str">
        <f>HYPERLINK("#A17", "Infosäkkollen")</f>
        <v>Infosäkkollen</v>
      </c>
      <c r="D5" s="1258" t="str">
        <f>IF(
 Infosäkkollen!E2=0,
 Textåterkoppling!D63,
 IF(
  Infosäkkollen!E2=1,
  Textåterkoppling!D66,
  IF(
   Infosäkkollen!E2=2,
   Textåterkoppling!D69,
   IF(
    Infosäkkollen!E2=3,
    Textåterkoppling!D72,
    Textåterkoppling!D75))))</f>
        <v>Vänligen lämna svar och bedömningar på de 15 frågorna i avsnittet Nivå 1: Informationssäkerhetsarbetets grunder i fliken Infosäkkollen. När det är gjort så kommer ett övergripande resultat att visas här.</v>
      </c>
      <c r="E5" s="1258"/>
      <c r="F5" s="1258"/>
      <c r="G5" s="1230" t="str">
        <f>IF(
 OR(
  ISTEXT(Infosäkkollen!E27),
  ISTEXT(Infosäkkollen!E45),
  ISTEXT(Infosäkkollen!E57),
  ISTEXT(Infosäkkollen!E69),
  ISTEXT(Infosäkkollen!E81),
  ISTEXT(Infosäkkollen!E97),
  ISTEXT(Infosäkkollen!E113),
  ISTEXT(Infosäkkollen!E129),
  ISTEXT(Infosäkkollen!E145),
  ISTEXT(Infosäkkollen!E162),
  ISTEXT(Infosäkkollen!E178),
  ISTEXT(Infosäkkollen!E194),
  ISTEXT(Infosäkkollen!E210),
  ISTEXT(Infosäkkollen!E224),
  ISTEXT(Infosäkkollen!E238)),
 "Nivå -",
 "Nivå "&amp;Infosäkkollen!E2)</f>
        <v>Nivå -</v>
      </c>
      <c r="H5" s="1231"/>
      <c r="I5" s="1231"/>
      <c r="J5" s="1231"/>
      <c r="K5" s="414"/>
      <c r="L5" s="56"/>
      <c r="M5" s="78" t="str" cm="1">
        <f t="array" ref="M5:M10">_xlfn._xlws.FILTER(TEXT(A1:A9927, "A#"), A1:A9927&lt;&gt;"")</f>
        <v>Återkoppling</v>
      </c>
      <c r="N5" s="78" t="str" cm="1">
        <f t="array" ref="N5:N10">_xlfn._xlws.FILTER(ADDRESS(ROW(A1:A9927),COLUMN(A1:A9927),4), A1:A9927&lt;&gt;"")</f>
        <v>A1</v>
      </c>
    </row>
    <row r="6" spans="1:16383" ht="50.6" customHeight="1">
      <c r="B6"/>
      <c r="C6" s="736" t="str">
        <f>HYPERLINK("#A390", "It-säkkollen")</f>
        <v>It-säkkollen</v>
      </c>
      <c r="D6" s="1258" t="str">
        <f ca="1">IF(
 'It-säkkollen'!E2=0,
 Textåterkoppling!E63,
 IF(
  'It-säkkollen'!E2=1,
  Textåterkoppling!E66,
  IF(
   'It-säkkollen'!E2=2,
   Textåterkoppling!E69,
   IF(
    'It-säkkollen'!E2=3,
    Textåterkoppling!E72,
    Textåterkoppling!E75))))</f>
        <v>Vänligen lämna svar och bedömningar på de 19 frågorna i avsnittet Nivå 1: It-säkerhetsarbetets grunder i fliken It-säkkollen. När det är gjort så kommer ett övergripande resultat att visas här.</v>
      </c>
      <c r="E6" s="1258"/>
      <c r="F6" s="1258"/>
      <c r="G6" s="1230" t="str" cm="1">
        <f t="array" aca="1" ref="G6" ca="1">IF(OR(ISTEXT('It-säkkollen'!E26),ISTEXT('It-säkkollen'!E37),ISTEXT('It-säkkollen'!E51),ISTEXT('It-säkkollen'!E67),ISTEXT('It-säkkollen'!E81),ISTEXT('It-säkkollen'!E95),ISTEXT('It-säkkollen'!E109),ISTEXT('It-säkkollen'!E123),ISTEXT('It-säkkollen'!E137),ISTEXT('It-säkkollen'!E151),ISTEXT('It-säkkollen'!E166),ISTEXT('It-säkkollen'!E180),ISTEXT('It-säkkollen'!E194),ISTEXT('It-säkkollen'!E208),ISTEXT('It-säkkollen'!E222),ISTEXT('It-säkkollen'!E236),ISTEXT('It-säkkollen'!E250),ISTEXT('It-säkkollen'!E265),ISTEXT('It-säkkollen'!E277)),"Nivå -","Nivå "&amp;INDIRECT("'" &amp; C6 &amp; "'!E2"))</f>
        <v>Nivå -</v>
      </c>
      <c r="H6" s="1231"/>
      <c r="I6" s="1231"/>
      <c r="J6" s="1231"/>
      <c r="K6" s="414"/>
      <c r="L6" s="56"/>
      <c r="M6" s="78" t="str">
        <v>SÄKERHETSSKYDDSKLASS HAR INTE ANGETTS - Se fliken Säker hantering.</v>
      </c>
      <c r="N6" s="78" t="str">
        <v>A2</v>
      </c>
    </row>
    <row r="7" spans="1:16383" ht="50.6" customHeight="1">
      <c r="B7"/>
      <c r="C7" s="736" t="str">
        <f>HYPERLINK("#A691", "Ot-säkkollen")</f>
        <v>Ot-säkkollen</v>
      </c>
      <c r="D7" s="1258" t="str">
        <f ca="1">IF(
 'Ot-säkkollen'!E2=0,
 Textåterkoppling!F63,
 IF(
  'Ot-säkkollen'!E2=1,
  Textåterkoppling!F66,
  IF(
   'Ot-säkkollen'!E2=2,
   Textåterkoppling!F69,
   IF(
    'Ot-säkkollen'!E2=3,
    Textåterkoppling!F72,
    Textåterkoppling!F75))))</f>
        <v>Vänligen lämna svar och bedömningar på de 17 frågorna i avsnittet Nivå 1: Ot-säkerhetsarbetets grunder i fliken Ot-säkkollen. När det är gjort så kommer ett övergripande resultat att visas här.</v>
      </c>
      <c r="E7" s="1258"/>
      <c r="F7" s="1258"/>
      <c r="G7" s="1232" t="str">
        <f>IF('Ot-säkkollen'!F9&lt;&gt;"x",
   "Nivå N/A",
   IF(OR(
        ISTEXT('Ot-säkkollen'!E33), ISTEXT('Ot-säkkollen'!E47), ISTEXT('Ot-säkkollen'!E62),
        ISTEXT('Ot-säkkollen'!E76), ISTEXT('Ot-säkkollen'!E90), ISTEXT('Ot-säkkollen'!E104),
        ISTEXT('Ot-säkkollen'!E118), ISTEXT('Ot-säkkollen'!E132), ISTEXT('Ot-säkkollen'!E146),
        ISTEXT('Ot-säkkollen'!E160), ISTEXT('Ot-säkkollen'!E174), ISTEXT('Ot-säkkollen'!E188),
        ISTEXT('Ot-säkkollen'!E202), ISTEXT('Ot-säkkollen'!E216), ISTEXT('Ot-säkkollen'!E230),
        ISTEXT('Ot-säkkollen'!E244), ISTEXT('Ot-säkkollen'!E256), ISTEXT('Ot-säkkollen'!E268)
   ),
   "Nivå -",
   "Nivå " &amp; 'Ot-säkkollen'!E2)
)</f>
        <v>Nivå N/A</v>
      </c>
      <c r="H7" s="1231"/>
      <c r="I7" s="1231"/>
      <c r="J7" s="1231"/>
      <c r="K7" s="414"/>
      <c r="L7" s="56"/>
      <c r="M7" s="78" t="str">
        <v>Infosäkkollen</v>
      </c>
      <c r="N7" s="78" t="str">
        <v>A17</v>
      </c>
    </row>
    <row r="8" spans="1:16383" ht="50.6" customHeight="1">
      <c r="B8"/>
      <c r="C8" s="736" t="str">
        <f>HYPERLINK("#A962", "Leveranskedjekollen")</f>
        <v>Leveranskedjekollen</v>
      </c>
      <c r="D8" s="1258" t="str">
        <f>IF(
  AND(
    ISNUMBER(Leveranskedjekollen!G24), Leveranskedjekollen!G24&gt;=1,
    ISNUMBER(Leveranskedjekollen!G36), Leveranskedjekollen!G36&gt;=1,
    ISNUMBER(Leveranskedjekollen!G48), Leveranskedjekollen!G48&gt;=1,
    ISNUMBER(Leveranskedjekollen!G61), Leveranskedjekollen!G61&gt;=1,
    OR(Leveranskedjekollen!I168="", AND(ISNUMBER(Leveranskedjekollen!G187), Leveranskedjekollen!G187&gt;=1))
  ),
  IFERROR(
    CHOOSE(Leveranskedjekollen!E2+1, Textåterkoppling!G63, Textåterkoppling!G66, Textåterkoppling!G69, Textåterkoppling!G72, Textåterkoppling!G75),
    Textåterkoppling!G47
  ),
  Textåterkoppling!G47
)</f>
        <v>Vänligen lämna giltigt svar och bedömningar på de 15 (eller 12 frågor om er organisation ej är levererande) frågorna inom leveranskedjekollen grunder i fliken leveranskedjekollen. När det är gjort så kommer ett övergripande resultat att visas här.</v>
      </c>
      <c r="E8" s="1258"/>
      <c r="F8" s="1258"/>
      <c r="G8" s="1232" t="str">
        <f>IF(
    OR(
        ISTEXT(Leveranskedjekollen!G24),
        ISTEXT(Leveranskedjekollen!G36),
        ISTEXT(Leveranskedjekollen!G48),
        ISTEXT(Leveranskedjekollen!G61),
        AND(Leveranskedjekollen!I168&lt;&gt;"",
            ISTEXT(Leveranskedjekollen!G184))
    ),
    "Nivå -",
    "Nivå " &amp; Leveranskedjekollen!E2
)</f>
        <v>Nivå -</v>
      </c>
      <c r="H8" s="1231"/>
      <c r="I8" s="1231"/>
      <c r="J8" s="1231"/>
      <c r="K8" s="415"/>
      <c r="L8" s="53"/>
      <c r="M8" s="78" t="str">
        <v>It-säkkollen</v>
      </c>
      <c r="N8" s="78" t="str">
        <v>A390</v>
      </c>
    </row>
    <row r="9" spans="1:16383" ht="69" customHeight="1" thickBot="1">
      <c r="B9"/>
      <c r="C9"/>
      <c r="D9"/>
      <c r="E9"/>
      <c r="F9"/>
      <c r="G9"/>
      <c r="K9" s="415"/>
      <c r="L9" s="53"/>
      <c r="M9" s="78" t="str">
        <v>Ot-säkkollen</v>
      </c>
      <c r="N9" s="78" t="str">
        <v>A691</v>
      </c>
    </row>
    <row r="10" spans="1:16383" ht="26.15" customHeight="1">
      <c r="B10"/>
      <c r="C10" s="131" t="s">
        <v>4095</v>
      </c>
      <c r="D10" s="52"/>
      <c r="E10" s="1243" t="s">
        <v>4096</v>
      </c>
      <c r="F10" s="1244"/>
      <c r="G10" s="1244"/>
      <c r="H10" s="1244"/>
      <c r="I10" s="1245"/>
      <c r="J10" s="1"/>
      <c r="K10" s="131"/>
      <c r="L10" s="52"/>
      <c r="M10" s="78" t="str">
        <v>Leveranskedjekollen</v>
      </c>
      <c r="N10" s="78" t="str">
        <v>A962</v>
      </c>
    </row>
    <row r="11" spans="1:16383" ht="20.149999999999999" customHeight="1">
      <c r="B11"/>
      <c r="C11" s="1259" t="s">
        <v>4097</v>
      </c>
      <c r="D11" s="1259"/>
      <c r="E11" s="1246"/>
      <c r="F11" s="1247"/>
      <c r="G11" s="1247"/>
      <c r="H11" s="1247"/>
      <c r="I11" s="1248"/>
      <c r="J11" s="493"/>
      <c r="K11" s="789"/>
      <c r="L11" s="789"/>
    </row>
    <row r="12" spans="1:16383" ht="20.149999999999999" customHeight="1">
      <c r="B12"/>
      <c r="C12" s="1259" t="s">
        <v>1301</v>
      </c>
      <c r="D12" s="1259"/>
      <c r="E12" s="1246"/>
      <c r="F12" s="1247"/>
      <c r="G12" s="1247"/>
      <c r="H12" s="1247"/>
      <c r="I12" s="1248"/>
      <c r="J12" s="1"/>
      <c r="K12" s="789"/>
      <c r="L12" s="789"/>
    </row>
    <row r="13" spans="1:16383" ht="20.149999999999999" customHeight="1">
      <c r="B13"/>
      <c r="C13" s="1259" t="s">
        <v>4098</v>
      </c>
      <c r="D13" s="1259"/>
      <c r="E13" s="1246"/>
      <c r="F13" s="1247"/>
      <c r="G13" s="1247"/>
      <c r="H13" s="1247"/>
      <c r="I13" s="1248"/>
      <c r="J13" s="1"/>
      <c r="K13" s="789"/>
      <c r="L13" s="789"/>
    </row>
    <row r="14" spans="1:16383" ht="20.149999999999999" customHeight="1">
      <c r="B14"/>
      <c r="C14" s="1260" t="s">
        <v>4099</v>
      </c>
      <c r="D14" s="1260"/>
      <c r="E14" s="1246"/>
      <c r="F14" s="1247"/>
      <c r="G14" s="1247"/>
      <c r="H14" s="1247"/>
      <c r="I14" s="1248"/>
      <c r="J14" s="1"/>
      <c r="K14" s="789"/>
      <c r="L14" s="789"/>
    </row>
    <row r="15" spans="1:16383" ht="30" customHeight="1" thickBot="1">
      <c r="B15"/>
      <c r="C15" s="1259" t="s">
        <v>4100</v>
      </c>
      <c r="D15" s="1259"/>
      <c r="E15" s="1249"/>
      <c r="F15" s="1250"/>
      <c r="G15" s="1250"/>
      <c r="H15" s="1250"/>
      <c r="I15" s="1251"/>
      <c r="J15" s="1"/>
      <c r="K15" s="789"/>
      <c r="L15" s="789"/>
    </row>
    <row r="16" spans="1:16383" ht="30" customHeight="1">
      <c r="B16" s="227"/>
      <c r="C16" s="227"/>
      <c r="D16" s="226"/>
      <c r="E16" s="226"/>
      <c r="F16" s="226"/>
      <c r="G16" s="226"/>
      <c r="H16" s="226"/>
      <c r="I16" s="1"/>
    </row>
    <row r="17" spans="1:11" ht="39.65" customHeight="1">
      <c r="A17" s="722" t="s">
        <v>83</v>
      </c>
      <c r="B17" s="91"/>
      <c r="C17" s="91"/>
      <c r="D17" s="91"/>
      <c r="E17" s="91"/>
      <c r="F17" s="91"/>
      <c r="G17" s="91"/>
      <c r="H17" s="91"/>
      <c r="I17" s="1"/>
    </row>
    <row r="18" spans="1:11" ht="39.65" customHeight="1">
      <c r="B18"/>
      <c r="C18"/>
      <c r="D18"/>
      <c r="E18"/>
      <c r="F18"/>
      <c r="G18"/>
    </row>
    <row r="19" spans="1:11" ht="26.15" customHeight="1">
      <c r="B19" s="723" t="s">
        <v>4101</v>
      </c>
      <c r="I19" s="1"/>
    </row>
    <row r="20" spans="1:11" s="133" customFormat="1" ht="19.399999999999999" customHeight="1">
      <c r="A20" s="333"/>
      <c r="B20" s="1222" t="str">
        <f>Textåterkoppling!D20</f>
        <v>- 0 poäng har samlats in totalt.</v>
      </c>
      <c r="C20" s="1222"/>
      <c r="D20" s="1222" t="str">
        <f>IF(E2=4,Textåterkoppling!D23,Textåterkoppling!D24)</f>
        <v>- 23 poäng till krävs för att nå nästa nivå.</v>
      </c>
      <c r="E20" s="1222"/>
      <c r="F20" s="1222"/>
      <c r="G20" s="1222"/>
      <c r="H20" s="1222"/>
      <c r="I20" s="333"/>
      <c r="J20" s="333"/>
      <c r="K20" s="218"/>
    </row>
    <row r="21" spans="1:11" s="133" customFormat="1" ht="19.399999999999999" customHeight="1">
      <c r="A21" s="333"/>
      <c r="B21" s="1222" t="str">
        <f>Textåterkoppling!D42</f>
        <v>- 0 av 40 frågor har fyllts i på ett giltigt sätt.</v>
      </c>
      <c r="C21" s="1222"/>
      <c r="D21" s="1233" t="str">
        <f>Textåterkoppling!D32</f>
        <v>- 15 frågor måste ge mer poäng för att nästa nivå ska kunna nås.</v>
      </c>
      <c r="E21" s="1233"/>
      <c r="F21" s="1233"/>
      <c r="G21" s="1233"/>
      <c r="H21" s="1233"/>
      <c r="I21" s="333"/>
      <c r="J21" s="333"/>
      <c r="K21" s="218"/>
    </row>
    <row r="22" spans="1:11" s="133" customFormat="1" ht="19.399999999999999" customHeight="1">
      <c r="A22" s="333"/>
      <c r="B22" s="1222" t="str">
        <f>Textåterkoppling!D35</f>
        <v>- 0 säkra bedömningar har angetts i de giltigt ifyllda frågorna.</v>
      </c>
      <c r="C22" s="1222"/>
      <c r="D22" s="1222" t="str">
        <f>IF(Infosäkkollen!E2=4,Textåterkoppling!D39,Textåterkoppling!D38)</f>
        <v>- 50% av alla bedömningar måste vara säkra för att nå nästa nivå.</v>
      </c>
      <c r="E22" s="1222"/>
      <c r="F22" s="1222"/>
      <c r="G22" s="1222"/>
      <c r="H22" s="1222"/>
      <c r="I22" s="333"/>
      <c r="J22" s="333"/>
      <c r="K22" s="218"/>
    </row>
    <row r="23" spans="1:11" ht="40.4" customHeight="1">
      <c r="B23" s="21"/>
      <c r="D23" s="21"/>
      <c r="E23" s="21"/>
      <c r="F23" s="203"/>
      <c r="G23" s="21"/>
    </row>
    <row r="24" spans="1:11" ht="26.15" customHeight="1">
      <c r="B24" s="724" t="s">
        <v>1301</v>
      </c>
      <c r="D24" s="21"/>
      <c r="E24" s="21"/>
      <c r="F24" s="21"/>
      <c r="G24" s="21"/>
    </row>
    <row r="25" spans="1:11" ht="78" customHeight="1">
      <c r="B25" s="937" t="s">
        <v>4102</v>
      </c>
      <c r="C25" s="937"/>
      <c r="D25" s="937"/>
      <c r="E25" s="937"/>
      <c r="F25" s="937"/>
      <c r="G25" s="937"/>
      <c r="H25" s="937"/>
    </row>
    <row r="26" spans="1:11" ht="20.149999999999999" customHeight="1">
      <c r="B26" s="54"/>
      <c r="C26" s="54"/>
      <c r="D26" s="54"/>
      <c r="E26" s="54"/>
      <c r="F26" s="54"/>
      <c r="G26" s="54"/>
      <c r="H26" s="54"/>
    </row>
    <row r="27" spans="1:11" ht="57" customHeight="1">
      <c r="B27" s="21"/>
      <c r="D27" s="21"/>
      <c r="E27" s="21"/>
      <c r="F27" s="21"/>
      <c r="G27" s="21"/>
    </row>
    <row r="28" spans="1:11">
      <c r="B28" s="21"/>
      <c r="D28" s="21"/>
      <c r="E28" s="21"/>
      <c r="F28" s="21"/>
      <c r="G28" s="21"/>
    </row>
    <row r="29" spans="1:11">
      <c r="B29" s="21"/>
      <c r="D29" s="21"/>
      <c r="E29" s="21"/>
      <c r="F29" s="21"/>
      <c r="G29" s="21"/>
    </row>
    <row r="30" spans="1:11">
      <c r="B30" s="21"/>
      <c r="D30" s="21"/>
      <c r="E30" s="21"/>
      <c r="F30" s="21"/>
      <c r="G30" s="21"/>
    </row>
    <row r="31" spans="1:11">
      <c r="B31" s="21"/>
      <c r="D31" s="21"/>
      <c r="E31" s="21"/>
      <c r="F31" s="21"/>
      <c r="G31" s="21"/>
    </row>
    <row r="32" spans="1:11">
      <c r="B32" s="21"/>
      <c r="D32" s="21"/>
      <c r="E32" s="21"/>
      <c r="F32" s="21"/>
      <c r="G32" s="21"/>
    </row>
    <row r="33" spans="2:9">
      <c r="B33" s="21"/>
      <c r="D33" s="21"/>
      <c r="E33" s="21"/>
      <c r="F33" s="21"/>
      <c r="G33" s="21"/>
    </row>
    <row r="34" spans="2:9">
      <c r="B34" s="21"/>
      <c r="D34" s="21"/>
      <c r="E34" s="21"/>
      <c r="F34" s="21"/>
      <c r="G34" s="21"/>
    </row>
    <row r="35" spans="2:9">
      <c r="B35" s="21"/>
      <c r="D35" s="21"/>
      <c r="E35" s="21"/>
      <c r="F35" s="21"/>
      <c r="G35" s="21"/>
    </row>
    <row r="36" spans="2:9" ht="14.9" customHeight="1">
      <c r="B36" s="21"/>
      <c r="D36" s="21"/>
      <c r="E36" s="21"/>
      <c r="F36" s="21"/>
      <c r="G36" s="21"/>
      <c r="I36" s="31"/>
    </row>
    <row r="37" spans="2:9">
      <c r="B37" s="21"/>
      <c r="D37" s="21"/>
      <c r="E37" s="21"/>
      <c r="F37" s="21"/>
      <c r="G37" s="21"/>
      <c r="I37" s="31"/>
    </row>
    <row r="38" spans="2:9">
      <c r="B38" s="21"/>
      <c r="D38" s="21"/>
      <c r="E38" s="21"/>
      <c r="F38" s="21"/>
      <c r="G38" s="21"/>
      <c r="I38" s="31"/>
    </row>
    <row r="39" spans="2:9">
      <c r="B39" s="21"/>
      <c r="D39" s="21"/>
      <c r="E39" s="21"/>
      <c r="F39" s="21"/>
      <c r="G39" s="21"/>
      <c r="I39" s="31"/>
    </row>
    <row r="40" spans="2:9">
      <c r="B40" s="21"/>
      <c r="D40" s="21"/>
      <c r="E40" s="21"/>
      <c r="F40" s="21"/>
      <c r="G40" s="21"/>
      <c r="I40" s="31"/>
    </row>
    <row r="41" spans="2:9">
      <c r="B41" s="21"/>
      <c r="D41" s="21"/>
      <c r="E41" s="21"/>
      <c r="F41" s="21"/>
      <c r="G41" s="21"/>
      <c r="I41" s="31"/>
    </row>
    <row r="42" spans="2:9">
      <c r="B42" s="21"/>
      <c r="D42" s="21"/>
      <c r="E42" s="21"/>
      <c r="F42" s="21"/>
      <c r="G42" s="21"/>
      <c r="I42" s="31"/>
    </row>
    <row r="43" spans="2:9">
      <c r="B43" s="21"/>
      <c r="D43" s="21"/>
      <c r="E43" s="21"/>
      <c r="F43" s="21"/>
      <c r="G43" s="21"/>
      <c r="I43" s="31"/>
    </row>
    <row r="44" spans="2:9">
      <c r="B44" s="21"/>
      <c r="D44" s="21"/>
      <c r="E44" s="21"/>
      <c r="F44" s="21"/>
      <c r="G44" s="21"/>
      <c r="I44" s="31"/>
    </row>
    <row r="45" spans="2:9">
      <c r="B45" s="21"/>
      <c r="D45" s="21"/>
      <c r="E45" s="21"/>
      <c r="F45" s="21"/>
      <c r="G45" s="21"/>
      <c r="I45" s="31"/>
    </row>
    <row r="46" spans="2:9">
      <c r="B46" s="21"/>
      <c r="D46" s="21"/>
      <c r="E46" s="21"/>
      <c r="F46" s="21"/>
      <c r="G46" s="21"/>
      <c r="I46" s="31"/>
    </row>
    <row r="47" spans="2:9">
      <c r="B47" s="21"/>
      <c r="D47" s="21"/>
      <c r="E47" s="21"/>
      <c r="F47" s="21"/>
      <c r="G47" s="21"/>
      <c r="I47" s="31"/>
    </row>
    <row r="48" spans="2:9">
      <c r="B48" s="21"/>
      <c r="D48" s="21"/>
      <c r="E48" s="21"/>
      <c r="F48" s="21"/>
      <c r="G48" s="21"/>
      <c r="I48" s="31"/>
    </row>
    <row r="49" spans="1:9">
      <c r="B49" s="21"/>
      <c r="D49" s="21"/>
      <c r="E49" s="21"/>
      <c r="F49" s="21"/>
      <c r="G49" s="21"/>
      <c r="I49" s="31"/>
    </row>
    <row r="50" spans="1:9" ht="63" customHeight="1">
      <c r="B50" s="21"/>
      <c r="D50" s="21"/>
      <c r="E50" s="21"/>
      <c r="F50" s="21"/>
      <c r="G50" s="21"/>
      <c r="I50" s="31"/>
    </row>
    <row r="51" spans="1:9" ht="40.4" customHeight="1">
      <c r="A51" s="34"/>
      <c r="B51" s="54"/>
      <c r="C51" s="54"/>
      <c r="D51" s="54"/>
      <c r="E51" s="54"/>
      <c r="F51" s="54"/>
      <c r="G51" s="54"/>
      <c r="H51" s="54"/>
      <c r="I51" s="31"/>
    </row>
    <row r="52" spans="1:9" ht="27" customHeight="1">
      <c r="A52" s="34"/>
      <c r="B52" s="132" t="s">
        <v>4103</v>
      </c>
      <c r="C52" s="67"/>
      <c r="D52" s="67"/>
      <c r="E52" s="67"/>
      <c r="F52" s="67"/>
      <c r="G52" s="67"/>
      <c r="H52" s="67"/>
      <c r="I52" s="31"/>
    </row>
    <row r="53" spans="1:9" ht="14.25" customHeight="1">
      <c r="A53" s="34"/>
      <c r="B53" s="1234" t="str">
        <f>IF(OR(ISBLANK(Analysstöd!B11),Analysstöd!B11="[Max 3000 tecken]"),"Ingen reflektion har angetts.", Analysstöd!B11)</f>
        <v>Ingen reflektion har angetts.</v>
      </c>
      <c r="C53" s="1235"/>
      <c r="D53" s="1235"/>
      <c r="E53" s="1235"/>
      <c r="F53" s="1235"/>
      <c r="G53" s="1235"/>
      <c r="H53" s="1236"/>
      <c r="I53" s="31"/>
    </row>
    <row r="54" spans="1:9" ht="14.25" customHeight="1">
      <c r="A54" s="34"/>
      <c r="B54" s="1237"/>
      <c r="C54" s="1238"/>
      <c r="D54" s="1238"/>
      <c r="E54" s="1238"/>
      <c r="F54" s="1238"/>
      <c r="G54" s="1238"/>
      <c r="H54" s="1239"/>
      <c r="I54" s="31"/>
    </row>
    <row r="55" spans="1:9" ht="14.25" customHeight="1">
      <c r="A55" s="34"/>
      <c r="B55" s="1237"/>
      <c r="C55" s="1238"/>
      <c r="D55" s="1238"/>
      <c r="E55" s="1238"/>
      <c r="F55" s="1238"/>
      <c r="G55" s="1238"/>
      <c r="H55" s="1239"/>
      <c r="I55" s="31"/>
    </row>
    <row r="56" spans="1:9" ht="14.25" customHeight="1">
      <c r="A56" s="34"/>
      <c r="B56" s="1237"/>
      <c r="C56" s="1238"/>
      <c r="D56" s="1238"/>
      <c r="E56" s="1238"/>
      <c r="F56" s="1238"/>
      <c r="G56" s="1238"/>
      <c r="H56" s="1239"/>
      <c r="I56" s="31"/>
    </row>
    <row r="57" spans="1:9" ht="14.25" customHeight="1">
      <c r="A57" s="34"/>
      <c r="B57" s="1237"/>
      <c r="C57" s="1238"/>
      <c r="D57" s="1238"/>
      <c r="E57" s="1238"/>
      <c r="F57" s="1238"/>
      <c r="G57" s="1238"/>
      <c r="H57" s="1239"/>
      <c r="I57" s="31"/>
    </row>
    <row r="58" spans="1:9" ht="14.25" customHeight="1">
      <c r="A58" s="34"/>
      <c r="B58" s="1237"/>
      <c r="C58" s="1238"/>
      <c r="D58" s="1238"/>
      <c r="E58" s="1238"/>
      <c r="F58" s="1238"/>
      <c r="G58" s="1238"/>
      <c r="H58" s="1239"/>
      <c r="I58" s="31"/>
    </row>
    <row r="59" spans="1:9" ht="14.25" customHeight="1">
      <c r="A59" s="34"/>
      <c r="B59" s="1237"/>
      <c r="C59" s="1238"/>
      <c r="D59" s="1238"/>
      <c r="E59" s="1238"/>
      <c r="F59" s="1238"/>
      <c r="G59" s="1238"/>
      <c r="H59" s="1239"/>
      <c r="I59" s="31"/>
    </row>
    <row r="60" spans="1:9" ht="14.25" customHeight="1">
      <c r="A60" s="34"/>
      <c r="B60" s="1240"/>
      <c r="C60" s="1241"/>
      <c r="D60" s="1241"/>
      <c r="E60" s="1241"/>
      <c r="F60" s="1241"/>
      <c r="G60" s="1241"/>
      <c r="H60" s="1242"/>
      <c r="I60" s="31"/>
    </row>
    <row r="61" spans="1:9" ht="40.4" customHeight="1">
      <c r="A61" s="34"/>
      <c r="B61" s="54"/>
      <c r="C61" s="54"/>
      <c r="D61" s="54"/>
      <c r="E61" s="54"/>
      <c r="F61" s="54"/>
      <c r="G61" s="54"/>
      <c r="H61" s="54"/>
      <c r="I61" s="31"/>
    </row>
    <row r="62" spans="1:9" ht="27" customHeight="1">
      <c r="B62" s="724" t="s">
        <v>1328</v>
      </c>
      <c r="D62" s="21"/>
      <c r="E62" s="21"/>
      <c r="F62" s="21"/>
      <c r="G62" s="21"/>
    </row>
    <row r="63" spans="1:9" ht="104.15" customHeight="1">
      <c r="B63" s="1226" t="s">
        <v>4104</v>
      </c>
      <c r="C63" s="1226"/>
      <c r="D63" s="1226"/>
      <c r="E63" s="1226"/>
      <c r="F63" s="1226"/>
      <c r="G63" s="1226"/>
      <c r="H63" s="1226"/>
    </row>
    <row r="64" spans="1:9" ht="12" customHeight="1" thickBot="1">
      <c r="B64" s="70"/>
      <c r="C64" s="70"/>
      <c r="D64" s="70"/>
      <c r="E64" s="70"/>
      <c r="F64" s="70"/>
      <c r="G64" s="70"/>
      <c r="H64" s="70"/>
    </row>
    <row r="65" spans="2:11" s="135" customFormat="1" ht="20.149999999999999" customHeight="1" thickBot="1">
      <c r="B65" s="1223" t="s">
        <v>4105</v>
      </c>
      <c r="C65" s="1224"/>
      <c r="D65" s="1224"/>
      <c r="E65" s="1224"/>
      <c r="F65" s="1224"/>
      <c r="G65" s="1224"/>
      <c r="H65" s="1225"/>
      <c r="K65" s="229"/>
    </row>
    <row r="66" spans="2:11" ht="20.149999999999999" customHeight="1">
      <c r="B66" s="70"/>
      <c r="C66" s="70"/>
      <c r="D66" s="70"/>
      <c r="E66" s="70"/>
      <c r="F66" s="70"/>
      <c r="G66" s="70"/>
      <c r="H66" s="70"/>
    </row>
    <row r="67" spans="2:11" ht="30.65" customHeight="1">
      <c r="B67" s="1226" t="s">
        <v>4106</v>
      </c>
      <c r="C67" s="1226"/>
      <c r="D67" s="1226"/>
      <c r="E67" s="1226"/>
      <c r="F67" s="1226"/>
      <c r="G67" s="1226"/>
      <c r="H67" s="1226"/>
    </row>
    <row r="68" spans="2:11" ht="40.4" customHeight="1">
      <c r="B68" s="33"/>
      <c r="C68" s="33"/>
      <c r="D68" s="33"/>
      <c r="E68" s="33"/>
      <c r="F68" s="33"/>
      <c r="G68" s="33"/>
      <c r="H68" s="33"/>
    </row>
    <row r="69" spans="2:11" ht="20.149999999999999" customHeight="1">
      <c r="B69" s="21"/>
      <c r="D69" s="21"/>
      <c r="E69" s="21"/>
      <c r="F69" s="21"/>
      <c r="G69" s="21"/>
    </row>
    <row r="70" spans="2:11" ht="20.149999999999999" customHeight="1">
      <c r="B70" s="21"/>
      <c r="D70" s="21"/>
      <c r="E70" s="21"/>
      <c r="F70" s="21"/>
      <c r="G70" s="21"/>
    </row>
    <row r="71" spans="2:11" ht="20.149999999999999" customHeight="1">
      <c r="B71" s="21"/>
      <c r="D71" s="21"/>
      <c r="E71" s="21"/>
      <c r="F71" s="21"/>
      <c r="G71" s="21"/>
    </row>
    <row r="72" spans="2:11" ht="20.149999999999999" customHeight="1">
      <c r="B72" s="21"/>
      <c r="D72" s="21"/>
      <c r="E72" s="21"/>
      <c r="F72" s="21"/>
      <c r="G72" s="21"/>
    </row>
    <row r="73" spans="2:11" ht="20.149999999999999" customHeight="1">
      <c r="B73" s="21"/>
      <c r="D73" s="21"/>
      <c r="E73" s="21"/>
      <c r="F73" s="21"/>
      <c r="G73" s="21"/>
    </row>
    <row r="74" spans="2:11" ht="20.149999999999999" customHeight="1">
      <c r="B74" s="21"/>
      <c r="D74" s="21"/>
      <c r="E74" s="21"/>
      <c r="F74" s="21"/>
      <c r="G74" s="21"/>
    </row>
    <row r="75" spans="2:11" ht="20.149999999999999" customHeight="1">
      <c r="B75" s="21"/>
      <c r="D75" s="21"/>
      <c r="E75" s="21"/>
      <c r="F75" s="21"/>
      <c r="G75" s="21"/>
    </row>
    <row r="76" spans="2:11" ht="20.149999999999999" customHeight="1">
      <c r="B76" s="21"/>
      <c r="D76" s="21"/>
      <c r="E76" s="21"/>
      <c r="F76" s="21"/>
      <c r="G76" s="21"/>
    </row>
    <row r="77" spans="2:11" ht="20.149999999999999" customHeight="1">
      <c r="B77" s="21"/>
      <c r="D77" s="21"/>
      <c r="E77" s="21"/>
      <c r="F77" s="21"/>
      <c r="G77" s="21"/>
    </row>
    <row r="78" spans="2:11" ht="30" customHeight="1">
      <c r="B78" s="21"/>
      <c r="D78" s="21"/>
      <c r="E78" s="21"/>
      <c r="F78" s="21"/>
      <c r="G78" s="21"/>
    </row>
    <row r="79" spans="2:11" s="1" customFormat="1" ht="43.5" customHeight="1">
      <c r="B79" s="1226" t="str">
        <f>IF(Infosäkkollen!$E$2&gt;Översikt!G209,Textåterkoppling!$D$244,IF(Infosäkkollen!$E$2=Översikt!G209,Textåterkoppling!$D$247,Textåterkoppling!D250))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9" s="1226"/>
      <c r="D79" s="1226"/>
      <c r="E79" s="1226"/>
      <c r="F79" s="1226"/>
      <c r="G79" s="1226"/>
      <c r="H79" s="1226"/>
      <c r="J79"/>
      <c r="K79" s="415"/>
    </row>
    <row r="80" spans="2:11" ht="5.15" customHeight="1">
      <c r="B80" s="106"/>
      <c r="C80" s="157"/>
      <c r="D80" s="106"/>
      <c r="E80" s="106"/>
      <c r="F80" s="106"/>
      <c r="G80" s="106"/>
      <c r="H80" s="158"/>
    </row>
    <row r="81" spans="2:8" ht="77.150000000000006" customHeight="1">
      <c r="B81" s="1226" t="str">
        <f>Textåterkoppling!D256</f>
        <v>Resultatet inom området beror på vad organisationen lämnat för svar om sitt arbete med analys och hantering av informationssäkerhetsrisker (exempelvis om ett arbetssätt finns, hur det tillämpas och vad det innehåller) samt om hur arbetet med analys av informationssäkerhetsrisker kopplar till andra delar av informationssäkerhetsarbetet (exempelvis om underlag från omvärldsbevakningen används vid riskanalys och om säkerhetsåtgärder väljs på grundval av riskanalys).</v>
      </c>
      <c r="C81" s="1226"/>
      <c r="D81" s="1226"/>
      <c r="E81" s="1226"/>
      <c r="F81" s="1226"/>
      <c r="G81" s="1226"/>
      <c r="H81" s="1226"/>
    </row>
    <row r="82" spans="2:8" ht="7.4" customHeight="1" thickBot="1">
      <c r="B82" s="157"/>
      <c r="C82" s="157"/>
      <c r="D82" s="157"/>
      <c r="E82" s="157"/>
      <c r="F82" s="157"/>
      <c r="G82" s="157"/>
      <c r="H82" s="157"/>
    </row>
    <row r="83" spans="2:8" ht="62.15" customHeight="1">
      <c r="B83" s="1223" t="s">
        <v>4107</v>
      </c>
      <c r="C83" s="1224"/>
      <c r="D83" s="1224"/>
      <c r="E83" s="1224"/>
      <c r="F83" s="1224"/>
      <c r="G83" s="1224"/>
      <c r="H83" s="1225"/>
    </row>
    <row r="84" spans="2:8" ht="40.4" customHeight="1">
      <c r="B84" s="55"/>
      <c r="C84" s="55"/>
      <c r="D84" s="55"/>
      <c r="E84" s="55"/>
      <c r="F84" s="55"/>
      <c r="G84" s="55"/>
      <c r="H84" s="55"/>
    </row>
    <row r="85" spans="2:8" ht="20.149999999999999" customHeight="1">
      <c r="B85" s="24"/>
      <c r="D85" s="24"/>
      <c r="E85" s="24"/>
      <c r="F85" s="24"/>
      <c r="G85" s="24"/>
      <c r="H85" s="24"/>
    </row>
    <row r="86" spans="2:8" ht="20.149999999999999" customHeight="1">
      <c r="B86" s="24"/>
      <c r="D86" s="24"/>
      <c r="E86" s="24"/>
      <c r="F86" s="24"/>
      <c r="G86" s="24"/>
      <c r="H86" s="24"/>
    </row>
    <row r="87" spans="2:8" ht="20.149999999999999" customHeight="1">
      <c r="B87" s="24"/>
      <c r="D87" s="24"/>
      <c r="E87" s="24"/>
      <c r="F87" s="24"/>
      <c r="G87" s="24"/>
      <c r="H87" s="24"/>
    </row>
    <row r="88" spans="2:8" ht="20.149999999999999" customHeight="1">
      <c r="B88" s="24"/>
      <c r="D88" s="24"/>
      <c r="E88" s="24"/>
      <c r="F88" s="24"/>
      <c r="G88" s="24"/>
      <c r="H88" s="24"/>
    </row>
    <row r="89" spans="2:8" ht="20.149999999999999" customHeight="1">
      <c r="B89" s="24"/>
      <c r="D89" s="24"/>
      <c r="E89" s="24"/>
      <c r="F89" s="24"/>
      <c r="G89" s="24"/>
      <c r="H89" s="24"/>
    </row>
    <row r="90" spans="2:8" ht="20.149999999999999" customHeight="1">
      <c r="B90" s="24"/>
      <c r="D90" s="24"/>
      <c r="E90" s="24"/>
      <c r="F90" s="24"/>
      <c r="G90" s="24"/>
      <c r="H90" s="24"/>
    </row>
    <row r="91" spans="2:8" ht="20.149999999999999" customHeight="1">
      <c r="B91" s="24"/>
      <c r="D91" s="24"/>
      <c r="E91" s="24"/>
      <c r="F91" s="24"/>
      <c r="G91" s="24"/>
      <c r="H91" s="24"/>
    </row>
    <row r="92" spans="2:8" ht="20.149999999999999" customHeight="1">
      <c r="B92" s="24"/>
      <c r="D92" s="24"/>
      <c r="E92" s="24"/>
      <c r="F92" s="24"/>
      <c r="G92" s="24"/>
      <c r="H92" s="24"/>
    </row>
    <row r="93" spans="2:8" ht="20.149999999999999" customHeight="1">
      <c r="B93" s="24"/>
      <c r="D93" s="24"/>
      <c r="E93" s="24"/>
      <c r="F93" s="24"/>
      <c r="G93" s="24"/>
      <c r="H93" s="24"/>
    </row>
    <row r="94" spans="2:8" ht="15" customHeight="1">
      <c r="B94" s="24"/>
      <c r="D94" s="24"/>
      <c r="E94" s="24"/>
      <c r="F94" s="24"/>
      <c r="G94" s="24"/>
      <c r="H94" s="24"/>
    </row>
    <row r="95" spans="2:8" ht="15" customHeight="1">
      <c r="B95" s="24"/>
      <c r="D95" s="24"/>
      <c r="E95" s="24"/>
      <c r="F95" s="24"/>
      <c r="G95" s="24"/>
      <c r="H95" s="24"/>
    </row>
    <row r="96" spans="2:8" ht="43.5" customHeight="1">
      <c r="B96" s="1226" t="str">
        <f>IF(Infosäkkollen!$E$2&gt;Översikt!H209,Textåterkoppling!$D$244,IF(Infosäkkollen!$E$2=Översikt!H209,Textåterkoppling!$D$247,Textåterkoppling!D250))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96" s="1226"/>
      <c r="D96" s="1226"/>
      <c r="E96" s="1226"/>
      <c r="F96" s="1226"/>
      <c r="G96" s="1226"/>
      <c r="H96" s="1226"/>
    </row>
    <row r="97" spans="2:8" ht="5.15" customHeight="1">
      <c r="B97" s="157"/>
      <c r="C97" s="157"/>
      <c r="D97" s="157"/>
      <c r="E97" s="157"/>
      <c r="F97" s="157"/>
      <c r="G97" s="157"/>
      <c r="H97" s="157"/>
    </row>
    <row r="98" spans="2:8" ht="54" customHeight="1">
      <c r="B98" s="1226" t="str">
        <f>Textåterkoppling!D259</f>
        <v>Resultatet inom området beror på vad organisationen lämnat för svar om sitt arbete med incident- och kontinuitetshantering (exempelvis om arbetssätt finns, hur de tillämpas och vad de innehåller), om hur incidenthantering berörs i utbildning och medarbetarundersökningar samt om hur organisationen arbetar med kontinuitet kopplat till höjd beredskap.</v>
      </c>
      <c r="C98" s="1226"/>
      <c r="D98" s="1226"/>
      <c r="E98" s="1226"/>
      <c r="F98" s="1226"/>
      <c r="G98" s="1226"/>
      <c r="H98" s="1226"/>
    </row>
    <row r="99" spans="2:8" ht="21" customHeight="1" thickBot="1">
      <c r="B99" s="157"/>
      <c r="C99" s="157"/>
      <c r="D99" s="157"/>
      <c r="E99" s="157"/>
      <c r="F99" s="157"/>
      <c r="G99" s="157"/>
      <c r="H99" s="157"/>
    </row>
    <row r="100" spans="2:8" ht="74.150000000000006" customHeight="1" thickBot="1">
      <c r="B100" s="1223" t="s">
        <v>4108</v>
      </c>
      <c r="C100" s="1224"/>
      <c r="D100" s="1224"/>
      <c r="E100" s="1224"/>
      <c r="F100" s="1224"/>
      <c r="G100" s="1224"/>
      <c r="H100" s="1225"/>
    </row>
    <row r="101" spans="2:8" ht="40.4" customHeight="1">
      <c r="B101" s="21"/>
      <c r="D101" s="21"/>
      <c r="E101" s="21"/>
      <c r="F101" s="21"/>
      <c r="G101" s="21"/>
    </row>
    <row r="102" spans="2:8" ht="20.149999999999999" customHeight="1">
      <c r="B102" s="21"/>
      <c r="D102" s="21"/>
      <c r="E102" s="21"/>
      <c r="F102" s="21"/>
      <c r="G102" s="21"/>
    </row>
    <row r="103" spans="2:8" ht="20.149999999999999" customHeight="1">
      <c r="B103" s="21"/>
      <c r="D103" s="21"/>
      <c r="E103" s="21"/>
      <c r="F103" s="21"/>
      <c r="G103" s="21"/>
    </row>
    <row r="104" spans="2:8" ht="20.149999999999999" customHeight="1">
      <c r="B104" s="21"/>
      <c r="D104" s="21"/>
      <c r="E104" s="21"/>
      <c r="F104" s="21"/>
      <c r="G104" s="21"/>
    </row>
    <row r="105" spans="2:8" ht="20.149999999999999" customHeight="1">
      <c r="B105" s="21"/>
      <c r="D105" s="21"/>
      <c r="E105" s="21"/>
      <c r="F105" s="21"/>
      <c r="G105" s="21"/>
    </row>
    <row r="106" spans="2:8" ht="20.149999999999999" customHeight="1">
      <c r="B106" s="21"/>
      <c r="D106" s="21"/>
      <c r="E106" s="21"/>
      <c r="F106" s="21"/>
      <c r="G106" s="21"/>
    </row>
    <row r="107" spans="2:8" ht="20.149999999999999" customHeight="1">
      <c r="B107" s="21"/>
      <c r="D107" s="21"/>
      <c r="E107" s="21"/>
      <c r="F107" s="21"/>
      <c r="G107" s="21"/>
    </row>
    <row r="108" spans="2:8" ht="20.149999999999999" customHeight="1">
      <c r="B108" s="21"/>
      <c r="D108" s="21"/>
      <c r="E108" s="21"/>
      <c r="F108" s="21"/>
      <c r="G108" s="21"/>
    </row>
    <row r="109" spans="2:8" ht="20.149999999999999" customHeight="1">
      <c r="B109" s="21"/>
      <c r="D109" s="21"/>
      <c r="E109" s="21"/>
      <c r="F109" s="21"/>
      <c r="G109" s="21"/>
    </row>
    <row r="110" spans="2:8" ht="20.149999999999999" customHeight="1">
      <c r="B110" s="21"/>
      <c r="D110" s="21"/>
      <c r="E110" s="21"/>
      <c r="F110" s="21"/>
      <c r="G110" s="21"/>
    </row>
    <row r="111" spans="2:8" ht="30" customHeight="1">
      <c r="B111" s="21"/>
      <c r="D111" s="21"/>
      <c r="E111" s="21"/>
      <c r="F111" s="21"/>
      <c r="G111" s="21"/>
    </row>
    <row r="112" spans="2:8" ht="43.5" customHeight="1">
      <c r="B112" s="1226" t="str">
        <f>IF(Infosäkkollen!$E$2&gt;Översikt!I209,Textåterkoppling!$D$244,IF(Infosäkkollen!$E$2=Översikt!I209,Textåterkoppling!$D$247,Textåterkoppling!D250))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12" s="1226"/>
      <c r="D112" s="1226"/>
      <c r="E112" s="1226"/>
      <c r="F112" s="1226"/>
      <c r="G112" s="1226"/>
      <c r="H112" s="1226"/>
    </row>
    <row r="113" spans="2:8" ht="5.15" customHeight="1">
      <c r="B113" s="157"/>
      <c r="C113" s="157"/>
      <c r="D113" s="157"/>
      <c r="E113" s="157"/>
      <c r="F113" s="157"/>
      <c r="G113" s="157"/>
      <c r="H113" s="157"/>
    </row>
    <row r="114" spans="2:8" ht="85.4" customHeight="1">
      <c r="B114" s="778" t="str">
        <f>Textåterkoppling!D262</f>
        <v>Resultatet inom området beror på vad organisationen lämnat för svar om sitt arbete med informationsklassning (exempelvis om ett arbetssätt finns, hur det tillämpas och vad det innehåller) samt om hur arbetet med informationsklassning kopplar till andra delar av informationssäkerhetsarbetet (exempelvis om underlag från omvärldsbevakningen används vid informationsklassning och om säkerhetsåtgärder väljs på grundval av informationsklassning).</v>
      </c>
      <c r="C114" s="778"/>
      <c r="D114" s="778"/>
      <c r="E114" s="778"/>
      <c r="F114" s="778"/>
      <c r="G114" s="778"/>
      <c r="H114" s="778"/>
    </row>
    <row r="115" spans="2:8" ht="5.15" customHeight="1" thickBot="1">
      <c r="B115" s="157"/>
      <c r="C115" s="157"/>
      <c r="D115" s="157"/>
      <c r="E115" s="157"/>
      <c r="F115" s="157"/>
      <c r="G115" s="157"/>
      <c r="H115" s="157"/>
    </row>
    <row r="116" spans="2:8" ht="75" customHeight="1" thickBot="1">
      <c r="B116" s="1223" t="s">
        <v>4109</v>
      </c>
      <c r="C116" s="1224"/>
      <c r="D116" s="1224"/>
      <c r="E116" s="1224"/>
      <c r="F116" s="1224"/>
      <c r="G116" s="1224"/>
      <c r="H116" s="1225"/>
    </row>
    <row r="117" spans="2:8" ht="40.4" customHeight="1">
      <c r="B117" s="21"/>
      <c r="D117" s="21"/>
      <c r="E117" s="21"/>
      <c r="F117" s="21"/>
      <c r="G117" s="21"/>
    </row>
    <row r="118" spans="2:8" ht="20.149999999999999" customHeight="1">
      <c r="B118" s="21"/>
      <c r="D118" s="21"/>
      <c r="E118" s="21"/>
      <c r="F118" s="21"/>
      <c r="G118" s="21"/>
    </row>
    <row r="119" spans="2:8" ht="20.149999999999999" customHeight="1">
      <c r="B119" s="21"/>
      <c r="D119" s="21"/>
      <c r="E119" s="21"/>
      <c r="F119" s="21"/>
      <c r="G119" s="21"/>
    </row>
    <row r="120" spans="2:8" ht="20.149999999999999" customHeight="1">
      <c r="B120" s="21"/>
      <c r="D120" s="21"/>
      <c r="E120" s="21"/>
      <c r="F120" s="21"/>
      <c r="G120" s="21"/>
    </row>
    <row r="121" spans="2:8" ht="20.149999999999999" customHeight="1">
      <c r="B121" s="21"/>
      <c r="D121" s="21"/>
      <c r="E121" s="21"/>
      <c r="F121" s="21"/>
      <c r="G121" s="21"/>
    </row>
    <row r="122" spans="2:8" ht="20.149999999999999" customHeight="1">
      <c r="B122" s="21"/>
      <c r="D122" s="21"/>
      <c r="E122" s="21"/>
      <c r="F122" s="21"/>
      <c r="G122" s="21"/>
    </row>
    <row r="123" spans="2:8" ht="20.149999999999999" customHeight="1">
      <c r="B123" s="21"/>
      <c r="D123" s="21"/>
      <c r="E123" s="21"/>
      <c r="F123" s="21"/>
      <c r="G123" s="21"/>
    </row>
    <row r="124" spans="2:8" ht="20.149999999999999" customHeight="1">
      <c r="B124" s="21"/>
      <c r="D124" s="21"/>
      <c r="E124" s="21"/>
      <c r="F124" s="21"/>
      <c r="G124" s="21"/>
    </row>
    <row r="125" spans="2:8" ht="20.149999999999999" customHeight="1">
      <c r="B125" s="21"/>
      <c r="D125" s="21"/>
      <c r="E125" s="21"/>
      <c r="F125" s="21"/>
      <c r="G125" s="21"/>
    </row>
    <row r="126" spans="2:8" ht="20.149999999999999" customHeight="1">
      <c r="B126" s="21"/>
      <c r="D126" s="21"/>
      <c r="E126" s="21"/>
      <c r="F126" s="21"/>
      <c r="G126" s="21"/>
    </row>
    <row r="127" spans="2:8" ht="30" customHeight="1">
      <c r="B127" s="21"/>
      <c r="D127" s="21"/>
      <c r="E127" s="21"/>
      <c r="F127" s="21"/>
      <c r="G127" s="21"/>
    </row>
    <row r="128" spans="2:8" ht="43.5" customHeight="1">
      <c r="B128" s="1226" t="str">
        <f>IF(Infosäkkollen!$E$2&gt;Översikt!J209,Textåterkoppling!$D$244,IF(Infosäkkollen!$E$2=Översikt!J209,Textåterkoppling!$D$247,Textåterkoppling!D250))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28" s="1226"/>
      <c r="D128" s="1226"/>
      <c r="E128" s="1226"/>
      <c r="F128" s="1226"/>
      <c r="G128" s="1226"/>
      <c r="H128" s="1226"/>
    </row>
    <row r="129" spans="2:11" ht="5.15" customHeight="1">
      <c r="B129" s="157"/>
      <c r="C129" s="157"/>
      <c r="D129" s="157"/>
      <c r="E129" s="157"/>
      <c r="F129" s="157"/>
      <c r="G129" s="157"/>
      <c r="H129" s="157"/>
    </row>
    <row r="130" spans="2:11" ht="86.15" customHeight="1">
      <c r="B130" s="1226" t="str">
        <f>Textåterkoppling!D265</f>
        <v>Resultatet inom området beror på vad organisationen lämnat för svar om sitt arbete med att ta fram centrala underlag för informationssäkerhetsarbetet. Det handlar bland annat om i vilken mån informationsmängder och informationssystem inventerats, ifall behov kopplade till kris och höjd beredskap har undersökts och hanterats samt om hur arbetet med omvärldsbevakning fungerar (exempelvis om ett arbetssätt finns, hur det tillämpas och om arbetet kopplar till andra delar av informationssäkerhetsarbetet).</v>
      </c>
      <c r="C130" s="1226"/>
      <c r="D130" s="1226"/>
      <c r="E130" s="1226"/>
      <c r="F130" s="1226"/>
      <c r="G130" s="1226"/>
      <c r="H130" s="1226"/>
    </row>
    <row r="131" spans="2:11" ht="5.15" customHeight="1" thickBot="1">
      <c r="B131" s="157"/>
      <c r="C131" s="157"/>
      <c r="D131" s="157"/>
      <c r="E131" s="157"/>
      <c r="F131" s="157"/>
      <c r="G131" s="157"/>
      <c r="H131" s="157"/>
    </row>
    <row r="132" spans="2:11" ht="72" customHeight="1" thickBot="1">
      <c r="B132" s="1223" t="s">
        <v>4110</v>
      </c>
      <c r="C132" s="1224"/>
      <c r="D132" s="1224"/>
      <c r="E132" s="1224"/>
      <c r="F132" s="1224"/>
      <c r="G132" s="1224"/>
      <c r="H132" s="1225"/>
    </row>
    <row r="133" spans="2:11" ht="40.4" customHeight="1">
      <c r="B133" s="21"/>
      <c r="D133" s="21"/>
      <c r="E133" s="21"/>
      <c r="F133" s="21"/>
      <c r="G133" s="21"/>
    </row>
    <row r="134" spans="2:11" ht="20.149999999999999" customHeight="1">
      <c r="B134" s="21"/>
      <c r="D134" s="21"/>
      <c r="E134" s="21"/>
      <c r="F134" s="21"/>
      <c r="G134" s="21"/>
    </row>
    <row r="135" spans="2:11" ht="20.149999999999999" customHeight="1">
      <c r="B135" s="21"/>
      <c r="D135" s="21"/>
      <c r="E135" s="21"/>
      <c r="F135" s="21"/>
      <c r="G135" s="21"/>
    </row>
    <row r="136" spans="2:11" ht="20.149999999999999" customHeight="1">
      <c r="B136" s="21"/>
      <c r="D136" s="21"/>
      <c r="E136" s="21"/>
      <c r="F136" s="21"/>
      <c r="G136" s="21"/>
    </row>
    <row r="137" spans="2:11" ht="20.149999999999999" customHeight="1">
      <c r="B137" s="21"/>
      <c r="D137" s="21"/>
      <c r="E137" s="21"/>
      <c r="F137" s="21"/>
      <c r="G137" s="21"/>
    </row>
    <row r="138" spans="2:11" ht="20.149999999999999" customHeight="1">
      <c r="B138" s="21"/>
      <c r="D138" s="21"/>
      <c r="E138" s="21"/>
      <c r="F138" s="21"/>
      <c r="G138" s="21"/>
    </row>
    <row r="139" spans="2:11" ht="20.149999999999999" customHeight="1">
      <c r="B139" s="21"/>
      <c r="D139" s="21"/>
      <c r="E139" s="21"/>
      <c r="F139" s="21"/>
      <c r="G139" s="21"/>
    </row>
    <row r="140" spans="2:11" ht="20.149999999999999" customHeight="1">
      <c r="B140" s="21"/>
      <c r="D140" s="21"/>
      <c r="E140" s="21"/>
      <c r="F140" s="21"/>
      <c r="G140" s="21"/>
    </row>
    <row r="141" spans="2:11" ht="20.149999999999999" customHeight="1">
      <c r="B141" s="21"/>
      <c r="D141" s="21"/>
      <c r="E141" s="21"/>
      <c r="F141" s="21"/>
      <c r="G141" s="21"/>
    </row>
    <row r="142" spans="2:11" ht="20.149999999999999" customHeight="1">
      <c r="B142" s="21"/>
      <c r="D142" s="21"/>
      <c r="E142" s="21"/>
      <c r="F142" s="21"/>
      <c r="G142" s="21"/>
    </row>
    <row r="143" spans="2:11" ht="30" customHeight="1">
      <c r="B143" s="21"/>
      <c r="D143" s="21"/>
      <c r="E143" s="21"/>
      <c r="F143" s="21"/>
      <c r="G143" s="21"/>
    </row>
    <row r="144" spans="2:11" s="159" customFormat="1" ht="43.5" customHeight="1">
      <c r="B144" s="1226" t="str">
        <f>IF(Infosäkkollen!$E$2&gt;Översikt!K209,Textåterkoppling!$D$244,IF(Infosäkkollen!$E$2=Översikt!K209,Textåterkoppling!$D$247,Textåterkoppling!D250))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44" s="1226"/>
      <c r="D144" s="1226"/>
      <c r="E144" s="1226"/>
      <c r="F144" s="1226"/>
      <c r="G144" s="1226"/>
      <c r="H144" s="1226"/>
      <c r="I144" s="333"/>
      <c r="J144" s="333"/>
      <c r="K144" s="218"/>
    </row>
    <row r="145" spans="2:11" s="159" customFormat="1" ht="5.15" customHeight="1">
      <c r="B145" s="157"/>
      <c r="C145" s="157"/>
      <c r="D145" s="157"/>
      <c r="E145" s="157"/>
      <c r="F145" s="157"/>
      <c r="G145" s="157"/>
      <c r="H145" s="157"/>
      <c r="I145" s="333"/>
      <c r="J145" s="333"/>
      <c r="K145" s="218"/>
    </row>
    <row r="146" spans="2:11" s="159" customFormat="1" ht="95.15" customHeight="1">
      <c r="B146" s="1226" t="str">
        <f>Textåterkoppling!D268</f>
        <v>Resultatet inom området beror på vad organisationen lämnat för svar om ledningens engagemang i informationssäkerhetsarbetet. Det handlar om i vilken mån ledningen har fattat vissa viktigare beslut (till exempel om målsättning och inriktning, roller och ansvar samt resurser), om det finns en informationssäkerhetspolicy och om organisationen har utpekade informationsägare. Därutöver beror resultatet bland annat på svar om ledningens uppföljnings- och förbättringsarbete, som i vilken mån ledningen har löpande informerat sig om statusen på organisationens informationssäkerhetsarbete och hur ledningen har arbetat för att säkerställa att ständiga förbättringar sker.</v>
      </c>
      <c r="C146" s="1226"/>
      <c r="D146" s="1226"/>
      <c r="E146" s="1226"/>
      <c r="F146" s="1226"/>
      <c r="G146" s="1226"/>
      <c r="H146" s="1226"/>
      <c r="I146" s="333"/>
      <c r="J146" s="333"/>
      <c r="K146" s="218"/>
    </row>
    <row r="147" spans="2:11" s="159" customFormat="1" ht="5.15" customHeight="1" thickBot="1">
      <c r="B147" s="157"/>
      <c r="C147" s="157"/>
      <c r="D147" s="157"/>
      <c r="E147" s="157"/>
      <c r="F147" s="157"/>
      <c r="G147" s="157"/>
      <c r="H147" s="157"/>
      <c r="I147" s="333"/>
      <c r="J147" s="333"/>
      <c r="K147" s="218"/>
    </row>
    <row r="148" spans="2:11" s="159" customFormat="1" ht="93" customHeight="1" thickBot="1">
      <c r="B148" s="1223" t="s">
        <v>4111</v>
      </c>
      <c r="C148" s="1224"/>
      <c r="D148" s="1224"/>
      <c r="E148" s="1224"/>
      <c r="F148" s="1224"/>
      <c r="G148" s="1224"/>
      <c r="H148" s="1225"/>
      <c r="I148" s="333"/>
      <c r="J148" s="333"/>
      <c r="K148" s="218"/>
    </row>
    <row r="149" spans="2:11" s="38" customFormat="1" ht="40.4" customHeight="1">
      <c r="B149" s="55"/>
      <c r="C149" s="55"/>
      <c r="D149" s="55"/>
      <c r="E149" s="55"/>
      <c r="F149" s="55"/>
      <c r="G149" s="55"/>
      <c r="H149" s="55"/>
      <c r="K149" s="241"/>
    </row>
    <row r="150" spans="2:11" ht="20.149999999999999" customHeight="1">
      <c r="B150" s="21"/>
      <c r="D150" s="21"/>
      <c r="E150" s="21"/>
      <c r="F150" s="21"/>
      <c r="G150" s="21"/>
    </row>
    <row r="151" spans="2:11" ht="20.149999999999999" customHeight="1">
      <c r="B151" s="21"/>
      <c r="D151" s="21"/>
      <c r="E151" s="21"/>
      <c r="F151" s="21"/>
      <c r="G151" s="21"/>
    </row>
    <row r="152" spans="2:11" ht="20.149999999999999" customHeight="1">
      <c r="B152" s="21"/>
      <c r="D152" s="21"/>
      <c r="E152" s="21"/>
      <c r="F152" s="21"/>
      <c r="G152" s="21"/>
    </row>
    <row r="153" spans="2:11" ht="20.149999999999999" customHeight="1">
      <c r="B153" s="21"/>
      <c r="D153" s="21"/>
      <c r="E153" s="21"/>
      <c r="F153" s="21"/>
      <c r="G153" s="21"/>
    </row>
    <row r="154" spans="2:11" ht="20.149999999999999" customHeight="1">
      <c r="B154" s="21"/>
      <c r="D154" s="21"/>
      <c r="E154" s="21"/>
      <c r="F154" s="21"/>
      <c r="G154" s="21"/>
    </row>
    <row r="155" spans="2:11" ht="20.149999999999999" customHeight="1">
      <c r="B155" s="21"/>
      <c r="D155" s="21"/>
      <c r="E155" s="21"/>
      <c r="F155" s="21"/>
      <c r="G155" s="21"/>
    </row>
    <row r="156" spans="2:11" ht="20.149999999999999" customHeight="1">
      <c r="B156" s="21"/>
      <c r="D156" s="21"/>
      <c r="E156" s="21"/>
      <c r="F156" s="21"/>
      <c r="G156" s="21"/>
    </row>
    <row r="157" spans="2:11" ht="20.149999999999999" customHeight="1">
      <c r="B157" s="21"/>
      <c r="D157" s="21"/>
      <c r="E157" s="21"/>
      <c r="F157" s="21"/>
      <c r="G157" s="21"/>
    </row>
    <row r="158" spans="2:11" ht="20.149999999999999" customHeight="1">
      <c r="B158" s="21"/>
      <c r="D158" s="21"/>
      <c r="E158" s="21"/>
      <c r="F158" s="21"/>
      <c r="G158" s="21"/>
    </row>
    <row r="159" spans="2:11" ht="30" customHeight="1">
      <c r="B159" s="21"/>
      <c r="D159" s="21"/>
      <c r="E159" s="21"/>
      <c r="F159" s="21"/>
      <c r="G159" s="21"/>
    </row>
    <row r="160" spans="2:11" ht="42" customHeight="1">
      <c r="B160" s="1226" t="str">
        <f>IF(Infosäkkollen!$E$2&gt;Översikt!L209,Textåterkoppling!$D$244,IF(Infosäkkollen!$E$2=Översikt!L209,Textåterkoppling!$D$247,Textåterkoppling!D250))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60" s="1226"/>
      <c r="D160" s="1226"/>
      <c r="E160" s="1226"/>
      <c r="F160" s="1226"/>
      <c r="G160" s="1226"/>
      <c r="H160" s="1226"/>
    </row>
    <row r="161" spans="2:8" ht="5.15" customHeight="1">
      <c r="B161" s="157"/>
      <c r="C161" s="157"/>
      <c r="D161" s="157"/>
      <c r="E161" s="157"/>
      <c r="F161" s="157"/>
      <c r="G161" s="157"/>
      <c r="H161" s="157"/>
    </row>
    <row r="162" spans="2:8" ht="76.400000000000006" customHeight="1">
      <c r="B162" s="1226" t="str">
        <f>Textåterkoppling!D271</f>
        <v>Resultatet inom området beror på vad organisationen lämnat för svar om arbetet med att undersöka medarbetarnas kunskaper (exempelvis hur stor andel som fått svara på frågor) och utbilda dem i informationssäkerhet (exempelvis om det finns ett arbetssätt för utbildning, i vilken mån medarbetarna får utbildning och vad som ingår i utbildningen). Därutöver beror resultatet bland annat på svar om hur väl medarbetarna har tagit till sig och kunnat tillämpa kunskaper från sådan utbildning.</v>
      </c>
      <c r="C162" s="1226"/>
      <c r="D162" s="1226"/>
      <c r="E162" s="1226"/>
      <c r="F162" s="1226"/>
      <c r="G162" s="1226"/>
      <c r="H162" s="1226"/>
    </row>
    <row r="163" spans="2:8" ht="5.15" customHeight="1" thickBot="1">
      <c r="B163" s="157"/>
      <c r="C163" s="157"/>
      <c r="D163" s="157"/>
      <c r="E163" s="157"/>
      <c r="F163" s="157"/>
      <c r="G163" s="157"/>
      <c r="H163" s="157"/>
    </row>
    <row r="164" spans="2:8" ht="93" customHeight="1" thickBot="1">
      <c r="B164" s="1223" t="s">
        <v>4112</v>
      </c>
      <c r="C164" s="1224"/>
      <c r="D164" s="1224"/>
      <c r="E164" s="1224"/>
      <c r="F164" s="1224"/>
      <c r="G164" s="1224"/>
      <c r="H164" s="1225"/>
    </row>
    <row r="165" spans="2:8" ht="40.4" customHeight="1">
      <c r="B165" s="33"/>
      <c r="C165" s="33"/>
      <c r="D165" s="33"/>
      <c r="E165" s="33"/>
      <c r="F165" s="33"/>
      <c r="G165" s="33"/>
      <c r="H165" s="33"/>
    </row>
    <row r="166" spans="2:8" ht="20.149999999999999" customHeight="1">
      <c r="B166" s="21"/>
      <c r="D166" s="21"/>
      <c r="E166" s="21"/>
      <c r="F166" s="21"/>
      <c r="G166" s="21"/>
    </row>
    <row r="167" spans="2:8" ht="20.149999999999999" customHeight="1">
      <c r="B167" s="21"/>
      <c r="D167" s="21"/>
      <c r="E167" s="21"/>
      <c r="F167" s="21"/>
      <c r="G167" s="21"/>
    </row>
    <row r="168" spans="2:8" ht="20.149999999999999" customHeight="1">
      <c r="B168" s="21"/>
      <c r="D168" s="21"/>
      <c r="E168" s="21"/>
      <c r="F168" s="21"/>
      <c r="G168" s="21"/>
    </row>
    <row r="169" spans="2:8" ht="20.149999999999999" customHeight="1">
      <c r="B169" s="21"/>
      <c r="D169" s="21"/>
      <c r="E169" s="21"/>
      <c r="F169" s="21"/>
      <c r="G169" s="21"/>
    </row>
    <row r="170" spans="2:8" ht="20.149999999999999" customHeight="1">
      <c r="B170" s="21"/>
      <c r="D170" s="21"/>
      <c r="E170" s="21"/>
      <c r="F170" s="21"/>
      <c r="G170" s="21"/>
    </row>
    <row r="171" spans="2:8" ht="20.149999999999999" customHeight="1">
      <c r="B171" s="21"/>
      <c r="D171" s="21"/>
      <c r="E171" s="21"/>
      <c r="F171" s="21"/>
      <c r="G171" s="21"/>
    </row>
    <row r="172" spans="2:8" ht="20.149999999999999" customHeight="1">
      <c r="B172" s="21"/>
      <c r="D172" s="21"/>
      <c r="E172" s="21"/>
      <c r="F172" s="21"/>
      <c r="G172" s="21"/>
    </row>
    <row r="173" spans="2:8" ht="20.149999999999999" customHeight="1">
      <c r="B173" s="21"/>
      <c r="D173" s="21"/>
      <c r="E173" s="21"/>
      <c r="F173" s="21"/>
      <c r="G173" s="21"/>
    </row>
    <row r="174" spans="2:8" ht="20.149999999999999" customHeight="1">
      <c r="B174" s="21"/>
      <c r="D174" s="21"/>
      <c r="E174" s="21"/>
      <c r="F174" s="21"/>
      <c r="G174" s="21"/>
    </row>
    <row r="175" spans="2:8" ht="30" customHeight="1">
      <c r="B175" s="21"/>
      <c r="D175" s="21"/>
      <c r="E175" s="21"/>
      <c r="F175" s="21"/>
      <c r="G175" s="21"/>
    </row>
    <row r="176" spans="2:8" ht="43.5" customHeight="1">
      <c r="B176" s="1226" t="str">
        <f>IF(Infosäkkollen!$E$2&gt;Översikt!M209,Textåterkoppling!$D$244,IF(Infosäkkollen!$E$2=Översikt!M209,Textåterkoppling!$D$247,Textåterkoppling!D250))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76" s="1226"/>
      <c r="D176" s="1226"/>
      <c r="E176" s="1226"/>
      <c r="F176" s="1226"/>
      <c r="G176" s="1226"/>
      <c r="H176" s="1226"/>
    </row>
    <row r="177" spans="2:8" ht="5.15" customHeight="1">
      <c r="B177" s="106"/>
      <c r="C177" s="157"/>
      <c r="D177" s="106"/>
      <c r="E177" s="106"/>
      <c r="F177" s="106"/>
      <c r="G177" s="106"/>
      <c r="H177" s="158"/>
    </row>
    <row r="178" spans="2:8" ht="61.4" customHeight="1" thickBot="1">
      <c r="B178" s="1226" t="str">
        <f>Textåterkoppling!D274</f>
        <v>Resultatet inom området beror på vad för svar som lämnats om organisationens val, införande och uppföljning av säkerhetsåtgärder, samt ifall behov kopplade till kris och höjd beredskap har undersökts och hanterats. Därutöver beror resultatet bland annat på svar om ledningens arbete med att säkerställa ständiga förbättringar.</v>
      </c>
      <c r="C178" s="1226"/>
      <c r="D178" s="1226"/>
      <c r="E178" s="1226"/>
      <c r="F178" s="1226"/>
      <c r="G178" s="1226"/>
      <c r="H178" s="1226"/>
    </row>
    <row r="179" spans="2:8" ht="92.15" customHeight="1" thickBot="1">
      <c r="B179" s="1223" t="s">
        <v>4113</v>
      </c>
      <c r="C179" s="1224"/>
      <c r="D179" s="1224"/>
      <c r="E179" s="1224"/>
      <c r="F179" s="1224"/>
      <c r="G179" s="1224"/>
      <c r="H179" s="1225"/>
    </row>
    <row r="180" spans="2:8" ht="40.4" customHeight="1"/>
    <row r="181" spans="2:8" ht="20.149999999999999" customHeight="1">
      <c r="B181" s="21"/>
      <c r="D181" s="21"/>
      <c r="E181" s="21"/>
      <c r="F181" s="21"/>
      <c r="G181" s="21"/>
    </row>
    <row r="182" spans="2:8" ht="20.149999999999999" customHeight="1">
      <c r="B182" s="21"/>
      <c r="D182" s="21"/>
      <c r="E182" s="21"/>
      <c r="F182" s="21"/>
      <c r="G182" s="21"/>
    </row>
    <row r="183" spans="2:8" ht="20.149999999999999" customHeight="1">
      <c r="B183" s="21"/>
      <c r="D183" s="21"/>
      <c r="E183" s="21"/>
      <c r="F183" s="21"/>
      <c r="G183" s="21"/>
    </row>
    <row r="184" spans="2:8" ht="20.149999999999999" customHeight="1">
      <c r="B184" s="21"/>
      <c r="D184" s="21"/>
      <c r="E184" s="21"/>
      <c r="F184" s="21"/>
      <c r="G184" s="21"/>
    </row>
    <row r="185" spans="2:8" ht="20.149999999999999" customHeight="1">
      <c r="B185" s="21"/>
      <c r="D185" s="21"/>
      <c r="E185" s="21"/>
      <c r="F185" s="21"/>
      <c r="G185" s="21"/>
    </row>
    <row r="186" spans="2:8" ht="20.149999999999999" customHeight="1">
      <c r="B186" s="21"/>
      <c r="D186" s="21"/>
      <c r="E186" s="21"/>
      <c r="F186" s="21"/>
      <c r="G186" s="21"/>
    </row>
    <row r="187" spans="2:8" ht="20.149999999999999" customHeight="1">
      <c r="B187" s="21"/>
      <c r="D187" s="21"/>
      <c r="E187" s="21"/>
      <c r="F187" s="21"/>
      <c r="G187" s="21"/>
    </row>
    <row r="188" spans="2:8" ht="20.149999999999999" customHeight="1">
      <c r="B188" s="21"/>
      <c r="D188" s="21"/>
      <c r="E188" s="21"/>
      <c r="F188" s="21"/>
      <c r="G188" s="21"/>
    </row>
    <row r="189" spans="2:8" ht="20.149999999999999" customHeight="1">
      <c r="B189" s="21"/>
      <c r="D189" s="21"/>
      <c r="E189" s="21"/>
      <c r="F189" s="21"/>
      <c r="G189" s="21"/>
    </row>
    <row r="190" spans="2:8" ht="30" customHeight="1">
      <c r="B190" s="21"/>
      <c r="D190" s="21"/>
      <c r="E190" s="21"/>
      <c r="F190" s="21"/>
      <c r="G190" s="21"/>
    </row>
    <row r="191" spans="2:8" ht="43.5" customHeight="1">
      <c r="B191" s="1226" t="str">
        <f>IF(Infosäkkollen!$E$2&gt;Översikt!N209,Textåterkoppling!$D$244,IF(Infosäkkollen!$E$2=Översikt!N209,Textåterkoppling!$D$247,Textåterkoppling!D250))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91" s="1226"/>
      <c r="D191" s="1226"/>
      <c r="E191" s="1226"/>
      <c r="F191" s="1226"/>
      <c r="G191" s="1226"/>
      <c r="H191" s="1226"/>
    </row>
    <row r="192" spans="2:8" ht="5.15" customHeight="1">
      <c r="B192" s="157"/>
      <c r="C192" s="157"/>
      <c r="D192" s="157"/>
      <c r="E192" s="157"/>
      <c r="F192" s="157"/>
      <c r="G192" s="157"/>
      <c r="H192" s="157"/>
    </row>
    <row r="193" spans="2:8" ht="105" customHeight="1">
      <c r="B193" s="1226" t="str">
        <f>Textåterkoppling!D277</f>
        <v>Resultatet inom området beror på vad organisationen lämnat för svar om uppföljning och utvärdering av de olika arbetssätten inom informationssäkerhetsarbetet och om uppföljning av vissa resultat av arbetet (exempelvis om organisationen följt upp skillnaden mellan genomförda och valda säkerhetsåtgärder). Därutöver beror resultatet bland annat på svar om i vilken mån organisationen undersökt medarbetarnas kunskaper och synpunkter vad gäller informationssäkerhetsarbetet (exempelvis hur väl medarbetarna tagit till sig och tillämpat kunskaper från genomförd utbildning samt vad medarbetarna uppfattat för framgångsfaktorer respektive hinder för att arbeta informationssäkerhet).</v>
      </c>
      <c r="C193" s="1226"/>
      <c r="D193" s="1226"/>
      <c r="E193" s="1226"/>
      <c r="F193" s="1226"/>
      <c r="G193" s="1226"/>
      <c r="H193" s="1226"/>
    </row>
    <row r="194" spans="2:8" ht="5.15" customHeight="1" thickBot="1">
      <c r="B194" s="157"/>
      <c r="C194" s="157"/>
      <c r="D194" s="157"/>
      <c r="E194" s="157"/>
      <c r="F194" s="157"/>
      <c r="G194" s="157"/>
      <c r="H194" s="157"/>
    </row>
    <row r="195" spans="2:8" ht="43.4" customHeight="1" thickBot="1">
      <c r="B195" s="1223" t="s">
        <v>4114</v>
      </c>
      <c r="C195" s="1224"/>
      <c r="D195" s="1224"/>
      <c r="E195" s="1224"/>
      <c r="F195" s="1224"/>
      <c r="G195" s="1224"/>
      <c r="H195" s="1225"/>
    </row>
    <row r="196" spans="2:8" ht="40.4" customHeight="1">
      <c r="B196" s="21"/>
      <c r="D196" s="21"/>
      <c r="E196" s="21"/>
      <c r="F196" s="21"/>
      <c r="G196" s="21"/>
    </row>
    <row r="197" spans="2:8" ht="20.149999999999999" customHeight="1">
      <c r="B197" s="21"/>
      <c r="D197" s="21"/>
      <c r="E197" s="21"/>
      <c r="F197" s="21"/>
      <c r="G197" s="21"/>
    </row>
    <row r="198" spans="2:8" ht="20.149999999999999" customHeight="1">
      <c r="B198" s="21"/>
      <c r="D198" s="21"/>
      <c r="E198" s="21"/>
      <c r="F198" s="21"/>
      <c r="G198" s="21"/>
    </row>
    <row r="199" spans="2:8" ht="20.149999999999999" customHeight="1">
      <c r="B199" s="21"/>
      <c r="D199" s="21"/>
      <c r="E199" s="21"/>
      <c r="F199" s="21"/>
      <c r="G199" s="21"/>
    </row>
    <row r="200" spans="2:8" ht="20.149999999999999" customHeight="1">
      <c r="B200" s="21"/>
      <c r="D200" s="21"/>
      <c r="E200" s="21"/>
      <c r="F200" s="21"/>
      <c r="G200" s="21"/>
    </row>
    <row r="201" spans="2:8" ht="20.149999999999999" customHeight="1">
      <c r="B201" s="21"/>
      <c r="D201" s="21"/>
      <c r="E201" s="21"/>
      <c r="F201" s="21"/>
      <c r="G201" s="21"/>
    </row>
    <row r="202" spans="2:8" ht="20.149999999999999" customHeight="1">
      <c r="B202" s="21"/>
      <c r="D202" s="21"/>
      <c r="E202" s="21"/>
      <c r="F202" s="21"/>
      <c r="G202" s="21"/>
    </row>
    <row r="203" spans="2:8" ht="20.149999999999999" customHeight="1">
      <c r="B203" s="21"/>
      <c r="D203" s="21"/>
      <c r="E203" s="21"/>
      <c r="F203" s="21"/>
      <c r="G203" s="21"/>
    </row>
    <row r="204" spans="2:8" ht="20.149999999999999" customHeight="1">
      <c r="B204" s="21"/>
      <c r="D204" s="21"/>
      <c r="E204" s="21"/>
      <c r="F204" s="21"/>
      <c r="G204" s="21"/>
    </row>
    <row r="205" spans="2:8" ht="20.149999999999999" customHeight="1">
      <c r="B205" s="21"/>
      <c r="D205" s="21"/>
      <c r="E205" s="21"/>
      <c r="F205" s="21"/>
      <c r="G205" s="21"/>
    </row>
    <row r="206" spans="2:8" ht="30" customHeight="1">
      <c r="B206" s="21"/>
      <c r="D206" s="21"/>
      <c r="E206" s="21"/>
      <c r="F206" s="21"/>
      <c r="G206" s="21"/>
    </row>
    <row r="207" spans="2:8" ht="48" customHeight="1">
      <c r="B207" s="1226" t="str">
        <f>IF(Infosäkkollen!$E$2&gt;Översikt!O209,Textåterkoppling!$D$244,IF(Infosäkkollen!$E$2=Översikt!O209,Textåterkoppling!$D$247,Textåterkoppling!D250))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207" s="1226"/>
      <c r="D207" s="1226"/>
      <c r="E207" s="1226"/>
      <c r="F207" s="1226"/>
      <c r="G207" s="1226"/>
      <c r="H207" s="1226"/>
    </row>
    <row r="208" spans="2:8" ht="5.15" customHeight="1">
      <c r="B208" s="157"/>
      <c r="C208" s="157"/>
      <c r="D208" s="157"/>
      <c r="E208" s="157"/>
      <c r="F208" s="157"/>
      <c r="G208" s="157"/>
      <c r="H208" s="157"/>
    </row>
    <row r="209" spans="2:8" ht="35.15" customHeight="1">
      <c r="B209" s="1226" t="str">
        <f>Textåterkoppling!D280</f>
        <v>Resultatet inom området beror på vad organisationen lämnat för svar om sitt arbete med upphandling avseende informationsbehandling (exempelvis om ett arbetssätt finns, hur det tillämpas och vad det innehåller).</v>
      </c>
      <c r="C209" s="1226"/>
      <c r="D209" s="1226"/>
      <c r="E209" s="1226"/>
      <c r="F209" s="1226"/>
      <c r="G209" s="1226"/>
      <c r="H209" s="1226"/>
    </row>
    <row r="210" spans="2:8" ht="15" customHeight="1" thickBot="1">
      <c r="B210" s="157"/>
      <c r="C210" s="157"/>
      <c r="D210" s="157"/>
      <c r="E210" s="157"/>
      <c r="F210" s="157"/>
      <c r="G210" s="157"/>
      <c r="H210" s="157"/>
    </row>
    <row r="211" spans="2:8" ht="45" customHeight="1" thickBot="1">
      <c r="B211" s="1223" t="s">
        <v>4115</v>
      </c>
      <c r="C211" s="1224"/>
      <c r="D211" s="1224"/>
      <c r="E211" s="1224"/>
      <c r="F211" s="1224"/>
      <c r="G211" s="1224"/>
      <c r="H211" s="1225"/>
    </row>
    <row r="212" spans="2:8" ht="40.4" customHeight="1">
      <c r="B212" s="35"/>
      <c r="C212" s="35"/>
      <c r="D212" s="35"/>
      <c r="E212" s="35"/>
      <c r="F212" s="35"/>
      <c r="G212" s="35"/>
      <c r="H212" s="35"/>
    </row>
    <row r="213" spans="2:8" ht="20.149999999999999" customHeight="1">
      <c r="B213" s="21"/>
      <c r="D213" s="21"/>
      <c r="E213" s="21"/>
      <c r="F213" s="21"/>
      <c r="G213" s="21"/>
    </row>
    <row r="214" spans="2:8" ht="20.149999999999999" customHeight="1">
      <c r="B214" s="21"/>
      <c r="D214" s="21"/>
      <c r="E214" s="21"/>
      <c r="F214" s="21"/>
      <c r="G214" s="21"/>
    </row>
    <row r="215" spans="2:8" ht="20.149999999999999" customHeight="1">
      <c r="B215" s="21"/>
      <c r="D215" s="21"/>
      <c r="E215" s="21"/>
      <c r="F215" s="21"/>
      <c r="G215" s="21"/>
    </row>
    <row r="216" spans="2:8" ht="20.149999999999999" customHeight="1">
      <c r="B216" s="21"/>
      <c r="D216" s="21"/>
      <c r="E216" s="21"/>
      <c r="F216" s="21"/>
      <c r="G216" s="21"/>
    </row>
    <row r="217" spans="2:8" ht="20.149999999999999" customHeight="1">
      <c r="B217" s="21"/>
      <c r="D217" s="21"/>
      <c r="E217" s="21"/>
      <c r="F217" s="21"/>
      <c r="G217" s="21"/>
    </row>
    <row r="218" spans="2:8" ht="20.149999999999999" customHeight="1">
      <c r="B218" s="21"/>
      <c r="D218" s="21"/>
      <c r="E218" s="21"/>
      <c r="F218" s="21"/>
      <c r="G218" s="21"/>
    </row>
    <row r="219" spans="2:8" ht="20.149999999999999" customHeight="1">
      <c r="B219" s="21"/>
      <c r="D219" s="21"/>
      <c r="E219" s="21"/>
      <c r="F219" s="21"/>
      <c r="G219" s="21"/>
    </row>
    <row r="220" spans="2:8" ht="20.149999999999999" customHeight="1">
      <c r="B220" s="21"/>
      <c r="D220" s="21"/>
      <c r="E220" s="21"/>
      <c r="F220" s="21"/>
      <c r="G220" s="21"/>
    </row>
    <row r="221" spans="2:8" ht="20.149999999999999" customHeight="1">
      <c r="B221" s="21"/>
      <c r="D221" s="21"/>
      <c r="E221" s="21"/>
      <c r="F221" s="21"/>
      <c r="G221" s="21"/>
    </row>
    <row r="222" spans="2:8" ht="30" customHeight="1">
      <c r="B222" s="21"/>
      <c r="D222" s="21"/>
      <c r="E222" s="21"/>
      <c r="F222" s="21"/>
      <c r="G222" s="21"/>
    </row>
    <row r="223" spans="2:8" ht="43.5" customHeight="1">
      <c r="B223" s="1226" t="str">
        <f>IF(Infosäkkollen!$E$2&gt;Översikt!P209,Textåterkoppling!$D$244,IF(Infosäkkollen!$E$2=Översikt!P209,Textåterkoppling!$D$247,Textåterkoppling!D250))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223" s="1226"/>
      <c r="D223" s="1226"/>
      <c r="E223" s="1226"/>
      <c r="F223" s="1226"/>
      <c r="G223" s="1226"/>
      <c r="H223" s="1226"/>
    </row>
    <row r="224" spans="2:8" ht="5.15" customHeight="1">
      <c r="B224" s="106"/>
      <c r="C224" s="157"/>
      <c r="D224" s="106"/>
      <c r="E224" s="106"/>
      <c r="F224" s="106"/>
      <c r="G224" s="106"/>
      <c r="H224" s="158"/>
    </row>
    <row r="225" spans="1:11" ht="39" customHeight="1">
      <c r="B225" s="1226" t="str">
        <f>Textåterkoppling!D283</f>
        <v>Resultatet inom området beror bland annat på vad organisationen lämnat för svar om ledningens styrning och kontroll och uppföljningsarbete, respektive om undersökningar av medarbetarnas kunskaper och synpunkter vad gäller informationssäkerhetsarbetet.</v>
      </c>
      <c r="C225" s="1226"/>
      <c r="D225" s="1226"/>
      <c r="E225" s="1226"/>
      <c r="F225" s="1226"/>
      <c r="G225" s="1226"/>
      <c r="H225" s="1226"/>
    </row>
    <row r="226" spans="1:11" ht="16.399999999999999" customHeight="1" thickBot="1">
      <c r="B226" s="157"/>
      <c r="C226" s="157"/>
      <c r="D226" s="157"/>
      <c r="E226" s="157"/>
      <c r="F226" s="157"/>
      <c r="G226" s="157"/>
      <c r="H226" s="157"/>
    </row>
    <row r="227" spans="1:11" ht="77.150000000000006" customHeight="1" thickBot="1">
      <c r="B227" s="1223" t="s">
        <v>4116</v>
      </c>
      <c r="C227" s="1224"/>
      <c r="D227" s="1224"/>
      <c r="E227" s="1224"/>
      <c r="F227" s="1224"/>
      <c r="G227" s="1224"/>
      <c r="H227" s="1225"/>
    </row>
    <row r="228" spans="1:11" ht="40.4" customHeight="1">
      <c r="B228" s="21"/>
      <c r="D228" s="21"/>
      <c r="E228" s="21"/>
      <c r="F228" s="21"/>
      <c r="G228" s="21"/>
    </row>
    <row r="229" spans="1:11" ht="27" customHeight="1">
      <c r="A229" s="726"/>
      <c r="B229" s="1270" t="s">
        <v>4117</v>
      </c>
      <c r="C229" s="1271"/>
      <c r="D229" s="1271"/>
      <c r="E229" s="1271"/>
      <c r="F229" s="1271"/>
      <c r="G229" s="1271"/>
      <c r="H229" s="1271"/>
      <c r="I229" s="1271"/>
    </row>
    <row r="230" spans="1:11" ht="37.4" customHeight="1">
      <c r="B230" s="1265" t="s">
        <v>4118</v>
      </c>
      <c r="C230" s="1265"/>
      <c r="D230" s="1265"/>
      <c r="E230" s="1265"/>
      <c r="F230" s="1265"/>
      <c r="G230" s="1265"/>
      <c r="H230" s="1265"/>
      <c r="I230" s="52"/>
    </row>
    <row r="231" spans="1:11" ht="57" customHeight="1">
      <c r="B231" s="1265" t="s">
        <v>4119</v>
      </c>
      <c r="C231" s="1265"/>
      <c r="D231" s="1265"/>
      <c r="E231" s="1265"/>
      <c r="F231" s="1265"/>
      <c r="G231" s="1265"/>
      <c r="H231" s="1265"/>
      <c r="I231" s="52"/>
    </row>
    <row r="232" spans="1:11" ht="46.4" customHeight="1">
      <c r="B232" s="1265" t="s">
        <v>4120</v>
      </c>
      <c r="C232" s="1265"/>
      <c r="D232" s="1265"/>
      <c r="E232" s="1265"/>
      <c r="F232" s="1265"/>
      <c r="G232" s="1265"/>
      <c r="H232" s="1265"/>
      <c r="I232" s="52"/>
    </row>
    <row r="233" spans="1:11" ht="40.4" customHeight="1">
      <c r="B233" s="160"/>
      <c r="C233" s="160"/>
      <c r="D233" s="160"/>
      <c r="E233" s="160"/>
      <c r="F233" s="160"/>
      <c r="G233" s="160"/>
      <c r="H233" s="160"/>
      <c r="I233" s="52"/>
    </row>
    <row r="234" spans="1:11" ht="10.5" customHeight="1">
      <c r="B234" s="136"/>
      <c r="C234" s="137"/>
      <c r="D234" s="137"/>
      <c r="E234" s="137"/>
      <c r="F234" s="137"/>
      <c r="G234" s="137"/>
      <c r="H234" s="137"/>
      <c r="I234" s="138"/>
    </row>
    <row r="235" spans="1:11" ht="21" customHeight="1">
      <c r="B235" s="1261" t="str">
        <f>Textåterkoppling!D81</f>
        <v>Systematiskt och riskbaserat informationssäkerhetsarbete</v>
      </c>
      <c r="C235" s="1262"/>
      <c r="D235" s="1262"/>
      <c r="E235" s="1262"/>
      <c r="F235" s="1262"/>
      <c r="G235" s="1262"/>
      <c r="H235" s="1262"/>
      <c r="I235" s="1263"/>
    </row>
    <row r="236" spans="1:11" ht="10.4" customHeight="1">
      <c r="A236" s="34"/>
      <c r="B236" s="139"/>
      <c r="C236" s="140"/>
      <c r="D236" s="140"/>
      <c r="E236" s="140"/>
      <c r="F236" s="140"/>
      <c r="G236" s="140"/>
      <c r="H236" s="140"/>
      <c r="I236" s="141"/>
    </row>
    <row r="237" spans="1:11" s="31" customFormat="1" ht="45" customHeight="1">
      <c r="A237" s="35"/>
      <c r="B237" s="142">
        <f>Textåterkoppling!B83</f>
        <v>0</v>
      </c>
      <c r="C237" s="1257" t="str">
        <f>Textåterkoppling!D83</f>
        <v>4 § Myndigheten ska bedriva ett systematiskt och riskbaserat informationssäkerhetsarbete med stöd av standarderna SS-ISO/IEC 27001:2022 Informationssäkerhet - Cybersäkerhet och integritetsskydd – Ledningssystem för informationssäkerhet – Krav och Svensk standard SS-EN ISO</v>
      </c>
      <c r="D237" s="1257"/>
      <c r="E237" s="1257"/>
      <c r="F237" s="1257"/>
      <c r="G237" s="1257"/>
      <c r="H237" s="1257"/>
      <c r="I237" s="143"/>
      <c r="K237" s="222"/>
    </row>
    <row r="238" spans="1:11" s="31" customFormat="1" ht="10.4" customHeight="1">
      <c r="A238" s="35"/>
      <c r="B238" s="142"/>
      <c r="C238" s="144"/>
      <c r="D238" s="144"/>
      <c r="E238" s="144"/>
      <c r="F238" s="144"/>
      <c r="G238" s="144"/>
      <c r="H238" s="144"/>
      <c r="I238" s="143"/>
      <c r="K238" s="222"/>
    </row>
    <row r="239" spans="1:11" s="74" customFormat="1" ht="18" customHeight="1">
      <c r="B239" s="142"/>
      <c r="C239" s="1255" t="str">
        <f>Textåterkoppling!D85</f>
        <v xml:space="preserve">Hur informationssäkerhetsarbetet ska utformas </v>
      </c>
      <c r="D239" s="1255"/>
      <c r="E239" s="1255"/>
      <c r="F239" s="1255"/>
      <c r="G239" s="1255"/>
      <c r="H239" s="1255"/>
      <c r="I239" s="145"/>
      <c r="K239" s="416"/>
    </row>
    <row r="240" spans="1:11" s="31" customFormat="1" ht="30" customHeight="1">
      <c r="A240" s="35"/>
      <c r="B240" s="142">
        <f>Textåterkoppling!B87</f>
        <v>0</v>
      </c>
      <c r="C240" s="1257" t="str">
        <f>Textåterkoppling!D87</f>
        <v xml:space="preserve">5 § Informationssäkerhetsarbetet ska utformas utifrån de risker och behov myndigheten identifierar. Det ska omfatta all behandling av information som myndigheten ansvarar för och integreras med myndighetens befintliga sätt att leda och styra sin organisation. </v>
      </c>
      <c r="D240" s="1257"/>
      <c r="E240" s="1257"/>
      <c r="F240" s="1257"/>
      <c r="G240" s="1257"/>
      <c r="H240" s="1257"/>
      <c r="I240" s="143"/>
      <c r="K240" s="222"/>
    </row>
    <row r="241" spans="1:11" s="31" customFormat="1" ht="5.15" customHeight="1">
      <c r="A241" s="35"/>
      <c r="B241" s="142"/>
      <c r="C241" s="144"/>
      <c r="D241" s="144"/>
      <c r="E241" s="144"/>
      <c r="F241" s="144"/>
      <c r="G241" s="144"/>
      <c r="H241" s="144"/>
      <c r="I241" s="143"/>
      <c r="K241" s="222"/>
    </row>
    <row r="242" spans="1:11" s="31" customFormat="1" ht="15" customHeight="1">
      <c r="A242" s="35"/>
      <c r="B242" s="142"/>
      <c r="C242" s="1257" t="str">
        <f>Textåterkoppling!D89</f>
        <v xml:space="preserve">När myndigheten utformar informationssäkerhetsarbetet ska den </v>
      </c>
      <c r="D242" s="1257"/>
      <c r="E242" s="1257"/>
      <c r="F242" s="1257"/>
      <c r="G242" s="1257"/>
      <c r="H242" s="1257"/>
      <c r="I242" s="143"/>
      <c r="K242" s="222"/>
    </row>
    <row r="243" spans="1:11" s="31" customFormat="1" ht="5.15" customHeight="1">
      <c r="A243" s="35"/>
      <c r="B243" s="142"/>
      <c r="C243" s="144"/>
      <c r="D243" s="144"/>
      <c r="E243" s="144"/>
      <c r="F243" s="144"/>
      <c r="G243" s="144"/>
      <c r="H243" s="144"/>
      <c r="I243" s="143"/>
      <c r="K243" s="222"/>
    </row>
    <row r="244" spans="1:11" s="31" customFormat="1" ht="30" customHeight="1">
      <c r="A244" s="35"/>
      <c r="B244" s="142">
        <f>Textåterkoppling!C91</f>
        <v>0</v>
      </c>
      <c r="C244" s="1254" t="str">
        <f>Textåterkoppling!D91</f>
        <v xml:space="preserve">1. säkerställa att det finns en informationssäkerhetspolicy där ledningens målsättning med och inriktning för informationssäkerhetsarbetet framgår, </v>
      </c>
      <c r="D244" s="1254"/>
      <c r="E244" s="1254"/>
      <c r="F244" s="1254"/>
      <c r="G244" s="1254"/>
      <c r="H244" s="1254"/>
      <c r="I244" s="143"/>
      <c r="K244" s="222"/>
    </row>
    <row r="245" spans="1:11" s="31" customFormat="1" ht="30" customHeight="1">
      <c r="A245" s="35"/>
      <c r="B245" s="142">
        <f>Textåterkoppling!C92</f>
        <v>0</v>
      </c>
      <c r="C245" s="1254" t="str">
        <f>Textåterkoppling!D92</f>
        <v xml:space="preserve">2. tydliggöra myndighetsledningens och den övriga organisationens ansvar, inklusive den eller de som utses att leda och samordna informationssäkerhetsarbetet, och ge dessa befattningar de befogenheter som behövs,  </v>
      </c>
      <c r="D245" s="1254"/>
      <c r="E245" s="1254"/>
      <c r="F245" s="1254"/>
      <c r="G245" s="1254"/>
      <c r="H245" s="1254"/>
      <c r="I245" s="143"/>
      <c r="K245" s="222"/>
    </row>
    <row r="246" spans="1:11" s="31" customFormat="1" ht="15" customHeight="1">
      <c r="A246" s="35"/>
      <c r="B246" s="142">
        <f>Textåterkoppling!C93</f>
        <v>0</v>
      </c>
      <c r="C246" s="1254" t="str">
        <f>Textåterkoppling!D93</f>
        <v>3. säkerställa att informationssäkerhetsarbetet tilldelas nödvändiga resurser,</v>
      </c>
      <c r="D246" s="1254"/>
      <c r="E246" s="1254"/>
      <c r="F246" s="1254"/>
      <c r="G246" s="1254"/>
      <c r="H246" s="1254"/>
      <c r="I246" s="143"/>
      <c r="K246" s="222"/>
    </row>
    <row r="247" spans="1:11" s="31" customFormat="1" ht="15" customHeight="1">
      <c r="A247" s="35"/>
      <c r="B247" s="142">
        <f>Textåterkoppling!C94</f>
        <v>0</v>
      </c>
      <c r="C247" s="1254" t="str">
        <f>Textåterkoppling!D94</f>
        <v>4. upprätta de interna regler, arbetssätt och stöd som behövs, och</v>
      </c>
      <c r="D247" s="1254"/>
      <c r="E247" s="1254"/>
      <c r="F247" s="1254"/>
      <c r="G247" s="1254"/>
      <c r="H247" s="1254"/>
      <c r="I247" s="143"/>
      <c r="K247" s="222"/>
    </row>
    <row r="248" spans="1:11" s="31" customFormat="1" ht="15" customHeight="1">
      <c r="A248" s="35"/>
      <c r="B248" s="142">
        <f>Textåterkoppling!C95</f>
        <v>0</v>
      </c>
      <c r="C248" s="1254" t="str">
        <f>Textåterkoppling!D95</f>
        <v xml:space="preserve">5. säkerställa att innehållet i myndighetens interna regler, arbetssätt och stöd utvärderas samt vid behov anpassas. </v>
      </c>
      <c r="D248" s="1254"/>
      <c r="E248" s="1254"/>
      <c r="F248" s="1254"/>
      <c r="G248" s="1254"/>
      <c r="H248" s="1254"/>
      <c r="I248" s="143"/>
      <c r="K248" s="222"/>
    </row>
    <row r="249" spans="1:11" s="31" customFormat="1" ht="5.15" customHeight="1">
      <c r="A249" s="35"/>
      <c r="B249" s="142"/>
      <c r="C249" s="144"/>
      <c r="D249" s="144"/>
      <c r="E249" s="144"/>
      <c r="F249" s="144"/>
      <c r="G249" s="144"/>
      <c r="H249" s="144"/>
      <c r="I249" s="143"/>
      <c r="K249" s="222"/>
    </row>
    <row r="250" spans="1:11" s="31" customFormat="1" ht="15" customHeight="1">
      <c r="A250" s="35"/>
      <c r="B250" s="142"/>
      <c r="C250" s="1257" t="str">
        <f>Textåterkoppling!D97</f>
        <v xml:space="preserve">Utformningen av informationssäkerhetsarbetet ska dokumenteras. </v>
      </c>
      <c r="D250" s="1257"/>
      <c r="E250" s="1257"/>
      <c r="F250" s="1257"/>
      <c r="G250" s="1257"/>
      <c r="H250" s="1257"/>
      <c r="I250" s="143"/>
      <c r="K250" s="222"/>
    </row>
    <row r="251" spans="1:11" s="31" customFormat="1" ht="10.4" customHeight="1">
      <c r="A251" s="35"/>
      <c r="B251" s="142"/>
      <c r="C251" s="144"/>
      <c r="D251" s="144"/>
      <c r="E251" s="144"/>
      <c r="F251" s="144"/>
      <c r="G251" s="144"/>
      <c r="H251" s="144"/>
      <c r="I251" s="143"/>
      <c r="K251" s="222"/>
    </row>
    <row r="252" spans="1:11" s="31" customFormat="1" ht="18" customHeight="1">
      <c r="A252" s="35"/>
      <c r="B252" s="142"/>
      <c r="C252" s="1255" t="str">
        <f>Textåterkoppling!D99</f>
        <v>Hur informationssäkerhetsarbetet ska bedrivas</v>
      </c>
      <c r="D252" s="1255"/>
      <c r="E252" s="1255"/>
      <c r="F252" s="1255"/>
      <c r="G252" s="1255"/>
      <c r="H252" s="1255"/>
      <c r="I252" s="145"/>
      <c r="K252" s="222"/>
    </row>
    <row r="253" spans="1:11" s="31" customFormat="1" ht="15" customHeight="1">
      <c r="A253" s="35"/>
      <c r="B253" s="142">
        <f>Textåterkoppling!B101</f>
        <v>0</v>
      </c>
      <c r="C253" s="1257" t="str">
        <f>Textåterkoppling!D101</f>
        <v xml:space="preserve">6 § Myndigheten ska säkerställa att informationssäkerhetsarbetet är systematiskt och riskbaserat genom att  </v>
      </c>
      <c r="D253" s="1257"/>
      <c r="E253" s="1257"/>
      <c r="F253" s="1257"/>
      <c r="G253" s="1257"/>
      <c r="H253" s="1257"/>
      <c r="I253" s="143"/>
      <c r="K253" s="222"/>
    </row>
    <row r="254" spans="1:11" s="31" customFormat="1" ht="5.15" customHeight="1">
      <c r="A254" s="35"/>
      <c r="B254" s="142"/>
      <c r="C254" s="144"/>
      <c r="D254" s="144"/>
      <c r="E254" s="144"/>
      <c r="F254" s="144"/>
      <c r="G254" s="144"/>
      <c r="H254" s="144"/>
      <c r="I254" s="143"/>
      <c r="K254" s="222"/>
    </row>
    <row r="255" spans="1:11" s="31" customFormat="1" ht="30" customHeight="1">
      <c r="A255" s="35"/>
      <c r="B255" s="142">
        <f>Textåterkoppling!C103</f>
        <v>0</v>
      </c>
      <c r="C255" s="1254" t="str">
        <f>Textåterkoppling!D103</f>
        <v>1. klassa sin information avseende konfidentialitet, riktighet och tillgänglighet i olika nivåer utifrån vilka konsekvenser ett bristande skydd kan få (informationsklassning),</v>
      </c>
      <c r="D255" s="1254"/>
      <c r="E255" s="1254"/>
      <c r="F255" s="1254"/>
      <c r="G255" s="1254"/>
      <c r="H255" s="1254"/>
      <c r="I255" s="143"/>
      <c r="K255" s="222"/>
    </row>
    <row r="256" spans="1:11" s="31" customFormat="1" ht="15" customHeight="1">
      <c r="A256" s="35"/>
      <c r="B256" s="142">
        <f>Textåterkoppling!C104</f>
        <v>0</v>
      </c>
      <c r="C256" s="1254" t="str">
        <f>Textåterkoppling!D104</f>
        <v xml:space="preserve">2. identifiera, analysera och värdera risker för sin information (riskbedömning), </v>
      </c>
      <c r="D256" s="1254"/>
      <c r="E256" s="1254"/>
      <c r="F256" s="1254"/>
      <c r="G256" s="1254"/>
      <c r="H256" s="1254"/>
      <c r="I256" s="143"/>
      <c r="J256" s="75"/>
      <c r="K256" s="222"/>
    </row>
    <row r="257" spans="1:11" s="31" customFormat="1" ht="30" customHeight="1">
      <c r="A257" s="35"/>
      <c r="B257" s="142">
        <f>Textåterkoppling!C105</f>
        <v>0</v>
      </c>
      <c r="C257" s="1254" t="str">
        <f>Textåterkoppling!D105</f>
        <v xml:space="preserve">3. utifrån genomförd informationsklassning och riskbedömning identifiera behov av och införa ändamålsenliga och proportionella säkerhetsåtgärder, och </v>
      </c>
      <c r="D257" s="1254"/>
      <c r="E257" s="1254"/>
      <c r="F257" s="1254"/>
      <c r="G257" s="1254"/>
      <c r="H257" s="1254"/>
      <c r="I257" s="143"/>
      <c r="K257" s="222"/>
    </row>
    <row r="258" spans="1:11" s="31" customFormat="1" ht="15" customHeight="1">
      <c r="A258" s="35"/>
      <c r="B258" s="142">
        <f>Textåterkoppling!C106</f>
        <v>0</v>
      </c>
      <c r="C258" s="1254" t="str">
        <f>Textåterkoppling!D106</f>
        <v xml:space="preserve">4. utvärdera säkerhetsåtgärderna och vid behov anpassa skyddet av informationen. I arbetet ingår att genomföra en gapanalys. </v>
      </c>
      <c r="D258" s="1254"/>
      <c r="E258" s="1254"/>
      <c r="F258" s="1254"/>
      <c r="G258" s="1254"/>
      <c r="H258" s="1254"/>
      <c r="I258" s="143"/>
      <c r="K258" s="222"/>
    </row>
    <row r="259" spans="1:11" s="31" customFormat="1" ht="5.15" customHeight="1">
      <c r="A259" s="35"/>
      <c r="B259" s="142"/>
      <c r="C259" s="1257"/>
      <c r="D259" s="1257"/>
      <c r="E259" s="1257"/>
      <c r="F259" s="1257"/>
      <c r="G259" s="1257"/>
      <c r="H259" s="1257"/>
      <c r="I259" s="143"/>
      <c r="K259" s="222"/>
    </row>
    <row r="260" spans="1:11" s="31" customFormat="1" ht="15" customHeight="1">
      <c r="A260" s="35"/>
      <c r="B260" s="142"/>
      <c r="C260" s="1257" t="str">
        <f>Textåterkoppling!D108</f>
        <v xml:space="preserve">Informationssäkerhetsarbetet och införda säkerhetsåtgärder ska dokumenteras.  </v>
      </c>
      <c r="D260" s="1257"/>
      <c r="E260" s="1257"/>
      <c r="F260" s="1257"/>
      <c r="G260" s="1257"/>
      <c r="H260" s="1257"/>
      <c r="I260" s="143"/>
      <c r="K260" s="222"/>
    </row>
    <row r="261" spans="1:11" s="31" customFormat="1" ht="10.4" customHeight="1">
      <c r="A261" s="35"/>
      <c r="B261" s="142"/>
      <c r="C261" s="144"/>
      <c r="D261" s="144"/>
      <c r="E261" s="144"/>
      <c r="F261" s="144"/>
      <c r="G261" s="144"/>
      <c r="H261" s="144"/>
      <c r="I261" s="143"/>
      <c r="K261" s="222"/>
    </row>
    <row r="262" spans="1:11" s="31" customFormat="1" ht="18" customHeight="1">
      <c r="A262" s="35"/>
      <c r="B262" s="142"/>
      <c r="C262" s="1255" t="str">
        <f>Textåterkoppling!D110</f>
        <v>När annan statlig myndighet eller en extern aktör behandlar myndighetens information</v>
      </c>
      <c r="D262" s="1255"/>
      <c r="E262" s="1255"/>
      <c r="F262" s="1255"/>
      <c r="G262" s="1255"/>
      <c r="H262" s="1255"/>
      <c r="I262" s="145"/>
      <c r="K262" s="222"/>
    </row>
    <row r="263" spans="1:11" s="31" customFormat="1" ht="30" customHeight="1">
      <c r="A263" s="35"/>
      <c r="B263" s="142">
        <f>Textåterkoppling!B112</f>
        <v>0</v>
      </c>
      <c r="C263" s="1257" t="str">
        <f>Textåterkoppling!D112</f>
        <v xml:space="preserve">7 § I de fall myndigheten överlåter åt en annan statlig myndighet att fullgöra uppgifter som regleras i dessa föreskrifter ska myndigheterna komma överens om och dokumentera vad respektive myndighet ansvarar för samt hantera de risker överlåtelsen innebär. </v>
      </c>
      <c r="D263" s="1257"/>
      <c r="E263" s="1257"/>
      <c r="F263" s="1257"/>
      <c r="G263" s="1257"/>
      <c r="H263" s="1257"/>
      <c r="I263" s="143"/>
      <c r="K263" s="222"/>
    </row>
    <row r="264" spans="1:11" s="31" customFormat="1" ht="5.15" customHeight="1">
      <c r="A264" s="35"/>
      <c r="B264" s="142"/>
      <c r="C264" s="1257"/>
      <c r="D264" s="1257"/>
      <c r="E264" s="1257"/>
      <c r="F264" s="1257"/>
      <c r="G264" s="1257"/>
      <c r="H264" s="1257"/>
      <c r="I264" s="143"/>
      <c r="K264" s="222"/>
    </row>
    <row r="265" spans="1:11" s="31" customFormat="1" ht="15" customHeight="1">
      <c r="A265" s="35"/>
      <c r="B265" s="142"/>
      <c r="C265" s="1257" t="str">
        <f>Textåterkoppling!D114</f>
        <v>Myndighetens ansvar för att klassa sin information enligt 6 § p.1 kan inte överlåtas.</v>
      </c>
      <c r="D265" s="1257"/>
      <c r="E265" s="1257"/>
      <c r="F265" s="1257"/>
      <c r="G265" s="1257"/>
      <c r="H265" s="1257"/>
      <c r="I265" s="143"/>
      <c r="K265" s="222"/>
    </row>
    <row r="266" spans="1:11" s="31" customFormat="1" ht="10.4" customHeight="1">
      <c r="A266" s="35"/>
      <c r="B266" s="142"/>
      <c r="C266" s="144"/>
      <c r="D266" s="144"/>
      <c r="E266" s="144"/>
      <c r="F266" s="144"/>
      <c r="G266" s="144"/>
      <c r="H266" s="144"/>
      <c r="I266" s="143"/>
      <c r="K266" s="222"/>
    </row>
    <row r="267" spans="1:11" s="31" customFormat="1" ht="45" customHeight="1">
      <c r="A267" s="35"/>
      <c r="B267" s="142">
        <f>Textåterkoppling!B116</f>
        <v>0</v>
      </c>
      <c r="C267" s="1257" t="str">
        <f>Textåterkoppling!D116</f>
        <v>8 § Myndigheten ska, innan den låter en extern aktör behandla information, utifrån informationsklassning och riskbedömning, hantera de risker en sådan behandling innebär. Myndigheten ska i avtal ställa krav på vilka säkerhetsåtgärder den externa aktören ska vidta och hur myndigheten följer upp dessa krav.</v>
      </c>
      <c r="D267" s="1257"/>
      <c r="E267" s="1257"/>
      <c r="F267" s="1257"/>
      <c r="G267" s="1257"/>
      <c r="H267" s="1257"/>
      <c r="I267" s="143"/>
      <c r="K267" s="222"/>
    </row>
    <row r="268" spans="1:11" ht="14.9" customHeight="1">
      <c r="A268" s="34"/>
      <c r="B268" s="139"/>
      <c r="C268" s="146"/>
      <c r="D268" s="146"/>
      <c r="E268" s="146"/>
      <c r="F268" s="146"/>
      <c r="G268" s="146"/>
      <c r="H268" s="146"/>
      <c r="I268" s="147"/>
    </row>
    <row r="269" spans="1:11" ht="21" customHeight="1">
      <c r="A269" s="34"/>
      <c r="B269" s="1261" t="str">
        <f>Textåterkoppling!D118</f>
        <v xml:space="preserve">Säkerhetsåtgärder avseende behandling av information </v>
      </c>
      <c r="C269" s="1262"/>
      <c r="D269" s="1262"/>
      <c r="E269" s="1262"/>
      <c r="F269" s="1262"/>
      <c r="G269" s="1262"/>
      <c r="H269" s="1262"/>
      <c r="I269" s="1263"/>
    </row>
    <row r="270" spans="1:11" ht="11.15" customHeight="1">
      <c r="A270" s="34"/>
      <c r="B270" s="139"/>
      <c r="C270" s="140"/>
      <c r="D270" s="140"/>
      <c r="E270" s="140"/>
      <c r="F270" s="140"/>
      <c r="G270" s="140"/>
      <c r="H270" s="140"/>
      <c r="I270" s="141"/>
    </row>
    <row r="271" spans="1:11" ht="18" customHeight="1">
      <c r="A271" s="34"/>
      <c r="B271" s="139"/>
      <c r="C271" s="1255" t="str">
        <f>Textåterkoppling!D120</f>
        <v xml:space="preserve">Åtgärder för att säkerställa att personal behandlar information på ett säkert sätt  </v>
      </c>
      <c r="D271" s="1255"/>
      <c r="E271" s="1255"/>
      <c r="F271" s="1255"/>
      <c r="G271" s="1255"/>
      <c r="H271" s="1255"/>
      <c r="I271" s="141"/>
    </row>
    <row r="272" spans="1:11" s="31" customFormat="1" ht="15" customHeight="1">
      <c r="A272" s="35"/>
      <c r="B272" s="142">
        <f>Textåterkoppling!B122</f>
        <v>0</v>
      </c>
      <c r="C272" s="1256" t="str">
        <f>Textåterkoppling!D122</f>
        <v xml:space="preserve">9 § Myndigheten ska </v>
      </c>
      <c r="D272" s="1256"/>
      <c r="E272" s="1256"/>
      <c r="F272" s="1256"/>
      <c r="G272" s="1256"/>
      <c r="H272" s="1256"/>
      <c r="I272" s="148"/>
      <c r="K272" s="222"/>
    </row>
    <row r="273" spans="1:11" s="31" customFormat="1" ht="5.15" customHeight="1">
      <c r="A273" s="35"/>
      <c r="B273" s="142"/>
      <c r="C273" s="1257"/>
      <c r="D273" s="1257"/>
      <c r="E273" s="1257"/>
      <c r="F273" s="1257"/>
      <c r="G273" s="1257"/>
      <c r="H273" s="1257"/>
      <c r="I273" s="149"/>
      <c r="K273" s="222"/>
    </row>
    <row r="274" spans="1:11" s="31" customFormat="1" ht="15" customHeight="1">
      <c r="A274" s="35"/>
      <c r="B274" s="142">
        <f>Textåterkoppling!C124</f>
        <v>0</v>
      </c>
      <c r="C274" s="1254" t="str">
        <f>Textåterkoppling!D124</f>
        <v>1. anpassa bakgrundskontroller av egen och inhyrd personal utifrån vilken information personalen ska få åtkomst till,</v>
      </c>
      <c r="D274" s="1254"/>
      <c r="E274" s="1254"/>
      <c r="F274" s="1254"/>
      <c r="G274" s="1254"/>
      <c r="H274" s="1254"/>
      <c r="I274" s="148"/>
      <c r="K274" s="222"/>
    </row>
    <row r="275" spans="1:11" s="31" customFormat="1" ht="15" customHeight="1">
      <c r="A275" s="35"/>
      <c r="B275" s="142">
        <f>Textåterkoppling!C125</f>
        <v>0</v>
      </c>
      <c r="C275" s="1254" t="str">
        <f>Textåterkoppling!D125</f>
        <v xml:space="preserve">2. hålla egen och inhyrd personal informerad om relevanta interna regler, arbetssätt och stöd,  </v>
      </c>
      <c r="D275" s="1254"/>
      <c r="E275" s="1254"/>
      <c r="F275" s="1254"/>
      <c r="G275" s="1254"/>
      <c r="H275" s="1254"/>
      <c r="I275" s="148"/>
      <c r="K275" s="222"/>
    </row>
    <row r="276" spans="1:11" s="31" customFormat="1" ht="15" customHeight="1">
      <c r="A276" s="35"/>
      <c r="B276" s="142">
        <f>Textåterkoppling!C126</f>
        <v>0</v>
      </c>
      <c r="C276" s="1254" t="str">
        <f>Textåterkoppling!D126</f>
        <v xml:space="preserve">3. utvärdera att interna regler, arbetssätt och stöd används på avsett sätt,  </v>
      </c>
      <c r="D276" s="1254"/>
      <c r="E276" s="1254"/>
      <c r="F276" s="1254"/>
      <c r="G276" s="1254"/>
      <c r="H276" s="1254"/>
      <c r="I276" s="148"/>
      <c r="K276" s="222"/>
    </row>
    <row r="277" spans="1:11" s="31" customFormat="1" ht="30" customHeight="1">
      <c r="A277" s="35"/>
      <c r="B277" s="142">
        <f>Textåterkoppling!C127</f>
        <v>0</v>
      </c>
      <c r="C277" s="1254" t="str">
        <f>Textåterkoppling!D127</f>
        <v xml:space="preserve">4. säkerställa att egen och inhyrd personal med utpekade roller i informationssäkerhetsarbetet har tillräcklig kompetens för att kunna utföra sina arbetsuppgifter, och </v>
      </c>
      <c r="D277" s="1254"/>
      <c r="E277" s="1254"/>
      <c r="F277" s="1254"/>
      <c r="G277" s="1254"/>
      <c r="H277" s="1254"/>
      <c r="I277" s="148"/>
      <c r="K277" s="222"/>
    </row>
    <row r="278" spans="1:11" s="31" customFormat="1" ht="30" customHeight="1">
      <c r="A278" s="35"/>
      <c r="B278" s="142">
        <f>Textåterkoppling!C128</f>
        <v>0</v>
      </c>
      <c r="C278" s="1254" t="str">
        <f>Textåterkoppling!D128</f>
        <v>5. utveckla och upprätthålla kompetens hos egen personal avseende informationssäkerhet genom utbildning, informationsinsatser och övning.</v>
      </c>
      <c r="D278" s="1254"/>
      <c r="E278" s="1254"/>
      <c r="F278" s="1254"/>
      <c r="G278" s="1254"/>
      <c r="H278" s="1254"/>
      <c r="I278" s="148"/>
      <c r="K278" s="222"/>
    </row>
    <row r="279" spans="1:11" s="31" customFormat="1" ht="10.4" customHeight="1">
      <c r="A279" s="35"/>
      <c r="B279" s="142"/>
      <c r="C279" s="1257"/>
      <c r="D279" s="1257"/>
      <c r="E279" s="1257"/>
      <c r="F279" s="1257"/>
      <c r="G279" s="1257"/>
      <c r="H279" s="1257"/>
      <c r="I279" s="149"/>
      <c r="K279" s="222"/>
    </row>
    <row r="280" spans="1:11" s="31" customFormat="1" ht="18" customHeight="1">
      <c r="A280" s="35"/>
      <c r="B280" s="142"/>
      <c r="C280" s="1255" t="str">
        <f>Textåterkoppling!D130</f>
        <v xml:space="preserve">Åtgärder för att försvåra obehörig tillgång till information i myndighetens lokaler </v>
      </c>
      <c r="D280" s="1255"/>
      <c r="E280" s="1255"/>
      <c r="F280" s="1255"/>
      <c r="G280" s="1255"/>
      <c r="H280" s="1255"/>
      <c r="I280" s="150"/>
      <c r="K280" s="222"/>
    </row>
    <row r="281" spans="1:11" s="31" customFormat="1" ht="15" customHeight="1">
      <c r="A281" s="35"/>
      <c r="B281" s="142">
        <f>Textåterkoppling!B132</f>
        <v>0</v>
      </c>
      <c r="C281" s="1256" t="str">
        <f>Textåterkoppling!D132</f>
        <v>10 § Myndigheten ska identifiera och hantera behovet av</v>
      </c>
      <c r="D281" s="1256"/>
      <c r="E281" s="1256"/>
      <c r="F281" s="1256"/>
      <c r="G281" s="1256"/>
      <c r="H281" s="1256"/>
      <c r="I281" s="148"/>
      <c r="K281" s="222"/>
    </row>
    <row r="282" spans="1:11" s="31" customFormat="1" ht="5.15" customHeight="1">
      <c r="A282" s="35"/>
      <c r="B282" s="142"/>
      <c r="C282" s="1257"/>
      <c r="D282" s="1257"/>
      <c r="E282" s="1257"/>
      <c r="F282" s="1257"/>
      <c r="G282" s="1257"/>
      <c r="H282" s="1257"/>
      <c r="I282" s="149"/>
      <c r="K282" s="222"/>
    </row>
    <row r="283" spans="1:11" s="31" customFormat="1" ht="15" customHeight="1">
      <c r="A283" s="35"/>
      <c r="B283" s="142">
        <f>Textåterkoppling!C134</f>
        <v>0</v>
      </c>
      <c r="C283" s="1254" t="str">
        <f>Textåterkoppling!D134</f>
        <v xml:space="preserve">1. skalskydd och tillträdesbegränsning för sina lokaler,  </v>
      </c>
      <c r="D283" s="1254"/>
      <c r="E283" s="1254"/>
      <c r="F283" s="1254"/>
      <c r="G283" s="1254"/>
      <c r="H283" s="1254"/>
      <c r="I283" s="148"/>
      <c r="K283" s="222"/>
    </row>
    <row r="284" spans="1:11" s="31" customFormat="1" ht="15" customHeight="1">
      <c r="A284" s="35"/>
      <c r="B284" s="142">
        <f>Textåterkoppling!C135</f>
        <v>0</v>
      </c>
      <c r="C284" s="1254" t="str">
        <f>Textåterkoppling!D135</f>
        <v xml:space="preserve">2. tekniska system för att larma vid obehörigt tillträde till sina lokaler, och  </v>
      </c>
      <c r="D284" s="1254"/>
      <c r="E284" s="1254"/>
      <c r="F284" s="1254"/>
      <c r="G284" s="1254"/>
      <c r="H284" s="1254"/>
      <c r="I284" s="148"/>
      <c r="K284" s="222"/>
    </row>
    <row r="285" spans="1:11" s="31" customFormat="1" ht="15" customHeight="1">
      <c r="A285" s="35"/>
      <c r="B285" s="142">
        <f>Textåterkoppling!C136</f>
        <v>0</v>
      </c>
      <c r="C285" s="1254" t="str">
        <f>Textåterkoppling!D136</f>
        <v xml:space="preserve">3. att dela in sina lokaler i fysiskt separerade zoner. </v>
      </c>
      <c r="D285" s="1254"/>
      <c r="E285" s="1254"/>
      <c r="F285" s="1254"/>
      <c r="G285" s="1254"/>
      <c r="H285" s="1254"/>
      <c r="I285" s="148"/>
      <c r="K285" s="222"/>
    </row>
    <row r="286" spans="1:11" s="31" customFormat="1" ht="10.4" customHeight="1">
      <c r="A286" s="35"/>
      <c r="B286" s="142"/>
      <c r="C286" s="1257"/>
      <c r="D286" s="1257"/>
      <c r="E286" s="1257"/>
      <c r="F286" s="1257"/>
      <c r="G286" s="1257"/>
      <c r="H286" s="1257"/>
      <c r="I286" s="149"/>
      <c r="K286" s="222"/>
    </row>
    <row r="287" spans="1:11" s="31" customFormat="1" ht="18" customHeight="1">
      <c r="A287" s="35"/>
      <c r="B287" s="142"/>
      <c r="C287" s="1255" t="str">
        <f>Textåterkoppling!D138</f>
        <v>Åtgärder för att hantera incidenter och avvikelser</v>
      </c>
      <c r="D287" s="1255"/>
      <c r="E287" s="1255"/>
      <c r="F287" s="1255"/>
      <c r="G287" s="1255"/>
      <c r="H287" s="1255"/>
      <c r="I287" s="150"/>
      <c r="K287" s="222"/>
    </row>
    <row r="288" spans="1:11" s="31" customFormat="1" ht="15" customHeight="1">
      <c r="A288" s="35"/>
      <c r="B288" s="142">
        <f>Textåterkoppling!B140</f>
        <v>0</v>
      </c>
      <c r="C288" s="1256" t="str">
        <f>Textåterkoppling!D140</f>
        <v>11 §  Myndigheten ska ha förmåga att</v>
      </c>
      <c r="D288" s="1256"/>
      <c r="E288" s="1256"/>
      <c r="F288" s="1256"/>
      <c r="G288" s="1256"/>
      <c r="H288" s="1256"/>
      <c r="I288" s="148"/>
      <c r="K288" s="222"/>
    </row>
    <row r="289" spans="1:11" s="31" customFormat="1" ht="5.15" customHeight="1">
      <c r="A289" s="35"/>
      <c r="B289" s="142"/>
      <c r="C289" s="1257"/>
      <c r="D289" s="1257"/>
      <c r="E289" s="1257"/>
      <c r="F289" s="1257"/>
      <c r="G289" s="1257"/>
      <c r="H289" s="1257"/>
      <c r="I289" s="149"/>
      <c r="K289" s="222"/>
    </row>
    <row r="290" spans="1:11" s="31" customFormat="1" ht="15" customHeight="1">
      <c r="A290" s="35"/>
      <c r="B290" s="142">
        <f>Textåterkoppling!C142</f>
        <v>0</v>
      </c>
      <c r="C290" s="1254" t="str">
        <f>Textåterkoppling!D142</f>
        <v>1. skyndsamt upptäcka och bedöma incidenter och avvikelser,</v>
      </c>
      <c r="D290" s="1254"/>
      <c r="E290" s="1254"/>
      <c r="F290" s="1254"/>
      <c r="G290" s="1254"/>
      <c r="H290" s="1254"/>
      <c r="I290" s="148"/>
      <c r="K290" s="222"/>
    </row>
    <row r="291" spans="1:11" s="31" customFormat="1" ht="15" customHeight="1">
      <c r="A291" s="35"/>
      <c r="B291" s="142">
        <f>Textåterkoppling!C143</f>
        <v>0</v>
      </c>
      <c r="C291" s="1254" t="str">
        <f>Textåterkoppling!D143</f>
        <v xml:space="preserve">2. återställa manipulerad eller förlorad information, och </v>
      </c>
      <c r="D291" s="1254"/>
      <c r="E291" s="1254"/>
      <c r="F291" s="1254"/>
      <c r="G291" s="1254"/>
      <c r="H291" s="1254"/>
      <c r="I291" s="148"/>
      <c r="K291" s="222"/>
    </row>
    <row r="292" spans="1:11" s="31" customFormat="1" ht="15" customHeight="1">
      <c r="A292" s="35"/>
      <c r="B292" s="142">
        <f>Textåterkoppling!C144</f>
        <v>0</v>
      </c>
      <c r="C292" s="1254" t="str">
        <f>Textåterkoppling!D144</f>
        <v xml:space="preserve">3. bedöma om inträffad incident ska rapporteras externt. </v>
      </c>
      <c r="D292" s="1254"/>
      <c r="E292" s="1254"/>
      <c r="F292" s="1254"/>
      <c r="G292" s="1254"/>
      <c r="H292" s="1254"/>
      <c r="I292" s="148"/>
      <c r="K292" s="222"/>
    </row>
    <row r="293" spans="1:11" s="31" customFormat="1" ht="10.4" customHeight="1">
      <c r="A293" s="35"/>
      <c r="B293" s="142"/>
      <c r="C293" s="1257"/>
      <c r="D293" s="1257"/>
      <c r="E293" s="1257"/>
      <c r="F293" s="1257"/>
      <c r="G293" s="1257"/>
      <c r="H293" s="1257"/>
      <c r="I293" s="149"/>
      <c r="K293" s="222"/>
    </row>
    <row r="294" spans="1:11" s="31" customFormat="1" ht="30" customHeight="1">
      <c r="A294" s="35"/>
      <c r="B294" s="142">
        <f>Textåterkoppling!C146</f>
        <v>0</v>
      </c>
      <c r="C294" s="1256" t="str">
        <f>Textåterkoppling!D146</f>
        <v>12 § Om en incident eller avvikelse inträffat ska myndigheten identifiera grundorsaker till incidenten eller avvikelsen och vidta åtgärder för att motverka att liknande incidenter och avvikelser inträffar på nytt.</v>
      </c>
      <c r="D294" s="1256"/>
      <c r="E294" s="1256"/>
      <c r="F294" s="1256"/>
      <c r="G294" s="1256"/>
      <c r="H294" s="1256"/>
      <c r="I294" s="148"/>
      <c r="K294" s="222"/>
    </row>
    <row r="295" spans="1:11" s="31" customFormat="1" ht="10.4" customHeight="1">
      <c r="A295" s="35"/>
      <c r="B295" s="142"/>
      <c r="C295" s="1264"/>
      <c r="D295" s="1264"/>
      <c r="E295" s="1264"/>
      <c r="F295" s="1264"/>
      <c r="G295" s="1264"/>
      <c r="H295" s="1264"/>
      <c r="I295" s="149"/>
      <c r="K295" s="222"/>
    </row>
    <row r="296" spans="1:11" s="31" customFormat="1" ht="18" customHeight="1">
      <c r="A296" s="35"/>
      <c r="B296" s="142"/>
      <c r="C296" s="1255" t="str">
        <f>Textåterkoppling!D148</f>
        <v xml:space="preserve">Åtgärder för att upprätthålla kontinuitet under incidenter och kriser </v>
      </c>
      <c r="D296" s="1255"/>
      <c r="E296" s="1255"/>
      <c r="F296" s="1255"/>
      <c r="G296" s="1255"/>
      <c r="H296" s="1255"/>
      <c r="I296" s="150"/>
      <c r="K296" s="222"/>
    </row>
    <row r="297" spans="1:11" s="31" customFormat="1" ht="15" customHeight="1">
      <c r="A297" s="35"/>
      <c r="B297" s="142">
        <f>Textåterkoppling!B150</f>
        <v>0</v>
      </c>
      <c r="C297" s="1256" t="str">
        <f>Textåterkoppling!D150</f>
        <v>13 § Myndigheten ska,</v>
      </c>
      <c r="D297" s="1256"/>
      <c r="E297" s="1256"/>
      <c r="F297" s="1256"/>
      <c r="G297" s="1256"/>
      <c r="H297" s="1256"/>
      <c r="I297" s="148"/>
      <c r="K297" s="222"/>
    </row>
    <row r="298" spans="1:11" s="31" customFormat="1" ht="5.15" customHeight="1">
      <c r="A298" s="35"/>
      <c r="B298" s="142"/>
      <c r="C298" s="1257"/>
      <c r="D298" s="1257"/>
      <c r="E298" s="1257"/>
      <c r="F298" s="1257"/>
      <c r="G298" s="1257"/>
      <c r="H298" s="1257"/>
      <c r="I298" s="149"/>
      <c r="K298" s="222"/>
    </row>
    <row r="299" spans="1:11" s="31" customFormat="1" ht="15" customHeight="1">
      <c r="A299" s="35"/>
      <c r="B299" s="142">
        <f>Textåterkoppling!C152</f>
        <v>0</v>
      </c>
      <c r="C299" s="1254" t="str">
        <f>Textåterkoppling!D152</f>
        <v>1. identifiera och hantera behovet av kontinuitet för behandling av information, och</v>
      </c>
      <c r="D299" s="1254"/>
      <c r="E299" s="1254"/>
      <c r="F299" s="1254"/>
      <c r="G299" s="1254"/>
      <c r="H299" s="1254"/>
      <c r="I299" s="148"/>
      <c r="K299" s="222"/>
    </row>
    <row r="300" spans="1:11" s="31" customFormat="1" ht="15" customHeight="1">
      <c r="A300" s="35"/>
      <c r="B300" s="142">
        <f>Textåterkoppling!C153</f>
        <v>0</v>
      </c>
      <c r="C300" s="1254" t="str">
        <f>Textåterkoppling!D153</f>
        <v>2. öva förmåga att upprätthålla identifierat behov av kontinuitet.</v>
      </c>
      <c r="D300" s="1254"/>
      <c r="E300" s="1254"/>
      <c r="F300" s="1254"/>
      <c r="G300" s="1254"/>
      <c r="H300" s="1254"/>
      <c r="I300" s="148"/>
      <c r="K300" s="222"/>
    </row>
    <row r="301" spans="1:11" ht="14.9" customHeight="1">
      <c r="A301" s="34"/>
      <c r="B301" s="139"/>
      <c r="C301" s="140"/>
      <c r="D301" s="140"/>
      <c r="E301" s="140"/>
      <c r="F301" s="140"/>
      <c r="G301" s="140"/>
      <c r="H301" s="140"/>
      <c r="I301" s="141"/>
    </row>
    <row r="302" spans="1:11" ht="21" customHeight="1">
      <c r="A302" s="34"/>
      <c r="B302" s="1261" t="str">
        <f>Textåterkoppling!D155</f>
        <v xml:space="preserve">Uppföljning av informationssäkerhetsarbetet </v>
      </c>
      <c r="C302" s="1262"/>
      <c r="D302" s="1262"/>
      <c r="E302" s="1262"/>
      <c r="F302" s="1262"/>
      <c r="G302" s="1262"/>
      <c r="H302" s="1262"/>
      <c r="I302" s="1263"/>
    </row>
    <row r="303" spans="1:11" ht="11.15" customHeight="1">
      <c r="A303" s="34"/>
      <c r="B303" s="139"/>
      <c r="C303" s="140"/>
      <c r="D303" s="140"/>
      <c r="E303" s="140"/>
      <c r="F303" s="140"/>
      <c r="G303" s="140"/>
      <c r="H303" s="140"/>
      <c r="I303" s="141"/>
    </row>
    <row r="304" spans="1:11" s="31" customFormat="1" ht="30" customHeight="1">
      <c r="A304" s="35"/>
      <c r="B304" s="142">
        <f>Textåterkoppling!B157</f>
        <v>0</v>
      </c>
      <c r="C304" s="1256" t="str">
        <f>Textåterkoppling!D157</f>
        <v xml:space="preserve">14 § Myndigheten ska minst en gång per år följa upp att informationssäkerhetsarbetet svarar mot myndighetsledningens målsättning och inriktning, genom att sammanställa och analysera resultatet av genomförda </v>
      </c>
      <c r="D304" s="1256"/>
      <c r="E304" s="1256"/>
      <c r="F304" s="1256"/>
      <c r="G304" s="1256"/>
      <c r="H304" s="1256"/>
      <c r="I304" s="148"/>
      <c r="K304" s="222"/>
    </row>
    <row r="305" spans="1:11" s="31" customFormat="1" ht="5.15" customHeight="1">
      <c r="A305" s="35"/>
      <c r="B305" s="142"/>
      <c r="C305" s="1257"/>
      <c r="D305" s="1257"/>
      <c r="E305" s="1257"/>
      <c r="F305" s="1257"/>
      <c r="G305" s="1257"/>
      <c r="H305" s="1257"/>
      <c r="I305" s="149"/>
      <c r="K305" s="222"/>
    </row>
    <row r="306" spans="1:11" s="31" customFormat="1" ht="15" customHeight="1">
      <c r="A306" s="35"/>
      <c r="B306" s="142">
        <f>Textåterkoppling!C159</f>
        <v>0</v>
      </c>
      <c r="C306" s="1254" t="str">
        <f>Textåterkoppling!D159</f>
        <v>1. utvärderingar av interna regler, arbetssätt och stöd enligt 5 § p. 5,</v>
      </c>
      <c r="D306" s="1254"/>
      <c r="E306" s="1254"/>
      <c r="F306" s="1254"/>
      <c r="G306" s="1254"/>
      <c r="H306" s="1254"/>
      <c r="I306" s="148"/>
      <c r="K306" s="222"/>
    </row>
    <row r="307" spans="1:11" s="31" customFormat="1" ht="15" customHeight="1">
      <c r="A307" s="35"/>
      <c r="B307" s="142">
        <f>Textåterkoppling!C160</f>
        <v>0</v>
      </c>
      <c r="C307" s="1254" t="str">
        <f>Textåterkoppling!D160</f>
        <v xml:space="preserve">2. informationsklassningar enligt 6 § p. 1, </v>
      </c>
      <c r="D307" s="1254"/>
      <c r="E307" s="1254"/>
      <c r="F307" s="1254"/>
      <c r="G307" s="1254"/>
      <c r="H307" s="1254"/>
      <c r="I307" s="148"/>
      <c r="K307" s="222"/>
    </row>
    <row r="308" spans="1:11" s="31" customFormat="1" ht="15" customHeight="1">
      <c r="A308" s="35"/>
      <c r="B308" s="142">
        <f>Textåterkoppling!C161</f>
        <v>0</v>
      </c>
      <c r="C308" s="1254" t="str">
        <f>Textåterkoppling!D161</f>
        <v xml:space="preserve">3. riskbedömningar enligt 6 § p. 2, </v>
      </c>
      <c r="D308" s="1254"/>
      <c r="E308" s="1254"/>
      <c r="F308" s="1254"/>
      <c r="G308" s="1254"/>
      <c r="H308" s="1254"/>
      <c r="I308" s="148"/>
      <c r="K308" s="222"/>
    </row>
    <row r="309" spans="1:11" s="31" customFormat="1" ht="15" customHeight="1">
      <c r="A309" s="35"/>
      <c r="B309" s="142">
        <f>Textåterkoppling!C162</f>
        <v>0</v>
      </c>
      <c r="C309" s="1254" t="str">
        <f>Textåterkoppling!D162</f>
        <v xml:space="preserve">4. utvärderingar av säkerhetsåtgärder enligt 6 § p. 4, och </v>
      </c>
      <c r="D309" s="1254"/>
      <c r="E309" s="1254"/>
      <c r="F309" s="1254"/>
      <c r="G309" s="1254"/>
      <c r="H309" s="1254"/>
      <c r="I309" s="148"/>
      <c r="K309" s="222"/>
    </row>
    <row r="310" spans="1:11" s="31" customFormat="1" ht="15" customHeight="1">
      <c r="A310" s="35"/>
      <c r="B310" s="142">
        <f>Textåterkoppling!C163</f>
        <v>0</v>
      </c>
      <c r="C310" s="1254" t="str">
        <f>Textåterkoppling!D163</f>
        <v>5. utvärderingar av att interna regler, arbetssätt och stöd används på avsett sätt enligt 9 § p. 3.</v>
      </c>
      <c r="D310" s="1254"/>
      <c r="E310" s="1254"/>
      <c r="F310" s="1254"/>
      <c r="G310" s="1254"/>
      <c r="H310" s="1254"/>
      <c r="I310" s="148"/>
      <c r="K310" s="222"/>
    </row>
    <row r="311" spans="1:11" s="31" customFormat="1" ht="10.4" customHeight="1">
      <c r="A311" s="35"/>
      <c r="B311" s="142"/>
      <c r="C311" s="1257"/>
      <c r="D311" s="1257"/>
      <c r="E311" s="1257"/>
      <c r="F311" s="1257"/>
      <c r="G311" s="1257"/>
      <c r="H311" s="1257"/>
      <c r="I311" s="149"/>
      <c r="K311" s="222"/>
    </row>
    <row r="312" spans="1:11" s="31" customFormat="1" ht="15" customHeight="1">
      <c r="A312" s="35"/>
      <c r="B312" s="142">
        <f>Textåterkoppling!B165</f>
        <v>0</v>
      </c>
      <c r="C312" s="1256" t="str">
        <f>Textåterkoppling!D165</f>
        <v xml:space="preserve">15 § Myndighetsledningen ska informera sig om </v>
      </c>
      <c r="D312" s="1256"/>
      <c r="E312" s="1256"/>
      <c r="F312" s="1256"/>
      <c r="G312" s="1256"/>
      <c r="H312" s="1256"/>
      <c r="I312" s="148"/>
      <c r="K312" s="222"/>
    </row>
    <row r="313" spans="1:11" ht="5.15" customHeight="1">
      <c r="A313" s="34"/>
      <c r="B313" s="139"/>
      <c r="C313" s="1269"/>
      <c r="D313" s="1269"/>
      <c r="E313" s="1269"/>
      <c r="F313" s="1269"/>
      <c r="G313" s="1269"/>
      <c r="H313" s="1269"/>
      <c r="I313" s="141"/>
    </row>
    <row r="314" spans="1:11" ht="15" customHeight="1">
      <c r="A314" s="34"/>
      <c r="B314" s="151">
        <f>Textåterkoppling!C167</f>
        <v>0</v>
      </c>
      <c r="C314" s="1266" t="str">
        <f>Textåterkoppling!D167</f>
        <v xml:space="preserve">1. i vilken utsträckning införda säkerhetsåtgärder motsvarar myndighetens behov, </v>
      </c>
      <c r="D314" s="1266"/>
      <c r="E314" s="1266"/>
      <c r="F314" s="1266"/>
      <c r="G314" s="1266"/>
      <c r="H314" s="1266"/>
      <c r="I314" s="152"/>
    </row>
    <row r="315" spans="1:11" ht="15" customHeight="1">
      <c r="A315" s="34"/>
      <c r="B315" s="151">
        <f>Textåterkoppling!C168</f>
        <v>0</v>
      </c>
      <c r="C315" s="1266" t="str">
        <f>Textåterkoppling!D168</f>
        <v>2. allvarliga risker som inte åtgärdats, och</v>
      </c>
      <c r="D315" s="1266"/>
      <c r="E315" s="1266"/>
      <c r="F315" s="1266"/>
      <c r="G315" s="1266"/>
      <c r="H315" s="1266"/>
      <c r="I315" s="152"/>
    </row>
    <row r="316" spans="1:11" ht="15" customHeight="1">
      <c r="A316" s="34"/>
      <c r="B316" s="151">
        <f>Textåterkoppling!C169</f>
        <v>0</v>
      </c>
      <c r="C316" s="1266" t="str">
        <f>Textåterkoppling!D169</f>
        <v xml:space="preserve">3. övriga hinder för att uppnå ledningens målsättning med och inriktning för informationssäkerhetsarbetet. </v>
      </c>
      <c r="D316" s="1266"/>
      <c r="E316" s="1266"/>
      <c r="F316" s="1266"/>
      <c r="G316" s="1266"/>
      <c r="H316" s="1266"/>
      <c r="I316" s="152"/>
    </row>
    <row r="317" spans="1:11" ht="14.9" customHeight="1">
      <c r="A317" s="34"/>
      <c r="B317" s="151"/>
      <c r="C317" s="153"/>
      <c r="D317" s="153"/>
      <c r="E317" s="153"/>
      <c r="F317" s="153"/>
      <c r="G317" s="153"/>
      <c r="H317" s="153"/>
      <c r="I317" s="152"/>
    </row>
    <row r="318" spans="1:11" ht="76.400000000000006" customHeight="1">
      <c r="A318" s="34"/>
      <c r="B318" s="1267" t="s">
        <v>4121</v>
      </c>
      <c r="C318" s="1268"/>
      <c r="D318" s="1268"/>
      <c r="E318" s="1268"/>
      <c r="F318" s="1268"/>
      <c r="G318" s="1268"/>
      <c r="H318" s="1268"/>
      <c r="I318" s="152"/>
    </row>
    <row r="319" spans="1:11" ht="14.9" customHeight="1">
      <c r="A319" s="34"/>
      <c r="B319" s="154"/>
      <c r="C319" s="155"/>
      <c r="D319" s="155"/>
      <c r="E319" s="155"/>
      <c r="F319" s="155"/>
      <c r="G319" s="155"/>
      <c r="H319" s="155"/>
      <c r="I319" s="156"/>
    </row>
    <row r="320" spans="1:11" ht="40.4" customHeight="1">
      <c r="A320" s="34"/>
      <c r="B320" s="54"/>
      <c r="C320" s="54"/>
      <c r="D320" s="54"/>
      <c r="E320" s="54"/>
      <c r="F320" s="54"/>
      <c r="G320" s="54"/>
      <c r="H320" s="54"/>
      <c r="I320" s="31"/>
    </row>
    <row r="321" spans="2:12" ht="24" customHeight="1">
      <c r="B321" s="68" t="s">
        <v>1503</v>
      </c>
      <c r="C321" s="36"/>
    </row>
    <row r="322" spans="2:12" ht="14.15" customHeight="1">
      <c r="B322" s="64"/>
      <c r="C322" s="36"/>
    </row>
    <row r="323" spans="2:12" ht="25.4" customHeight="1">
      <c r="B323" s="66" t="s">
        <v>4101</v>
      </c>
    </row>
    <row r="324" spans="2:12" ht="20.149999999999999" customHeight="1">
      <c r="B324" s="1222" t="str">
        <f>Textåterkoppling!D20</f>
        <v>- 0 poäng har samlats in totalt.</v>
      </c>
      <c r="C324" s="1222"/>
      <c r="D324" s="1222" t="str">
        <f>IF(E311=4,Textåterkoppling!D23,Textåterkoppling!D24)</f>
        <v>- 23 poäng till krävs för att nå nästa nivå.</v>
      </c>
      <c r="E324" s="1222"/>
      <c r="F324" s="1222"/>
      <c r="G324" s="1222"/>
      <c r="H324" s="1222"/>
    </row>
    <row r="325" spans="2:12" ht="20.149999999999999" customHeight="1">
      <c r="B325" s="1222" t="str">
        <f>Textåterkoppling!D42</f>
        <v>- 0 av 40 frågor har fyllts i på ett giltigt sätt.</v>
      </c>
      <c r="C325" s="1222"/>
      <c r="D325" s="1233" t="str">
        <f>Textåterkoppling!D32</f>
        <v>- 15 frågor måste ge mer poäng för att nästa nivå ska kunna nås.</v>
      </c>
      <c r="E325" s="1233"/>
      <c r="F325" s="1233"/>
      <c r="G325" s="1233"/>
      <c r="H325" s="1233"/>
    </row>
    <row r="326" spans="2:12" ht="20.149999999999999" customHeight="1">
      <c r="B326" s="1222" t="str">
        <f>Textåterkoppling!D35</f>
        <v>- 0 säkra bedömningar har angetts i de giltigt ifyllda frågorna.</v>
      </c>
      <c r="C326" s="1222"/>
      <c r="D326" s="1222" t="str">
        <f>IF(Infosäkkollen!E2=4,Textåterkoppling!D39,Textåterkoppling!D38)</f>
        <v>- 50% av alla bedömningar måste vara säkra för att nå nästa nivå.</v>
      </c>
      <c r="E326" s="1222"/>
      <c r="F326" s="1222"/>
      <c r="G326" s="1222"/>
      <c r="H326" s="1222"/>
    </row>
    <row r="327" spans="2:12" ht="40.4" customHeight="1">
      <c r="B327" s="32"/>
      <c r="C327" s="36"/>
    </row>
    <row r="328" spans="2:12" ht="193.4" customHeight="1" thickBot="1">
      <c r="B328" s="32"/>
      <c r="C328" s="36"/>
    </row>
    <row r="329" spans="2:12" ht="45" customHeight="1" thickBot="1">
      <c r="B329" s="1223" t="s">
        <v>4122</v>
      </c>
      <c r="C329" s="1224"/>
      <c r="D329" s="1224"/>
      <c r="E329" s="1224"/>
      <c r="F329" s="1224"/>
      <c r="G329" s="1224"/>
      <c r="H329" s="1225"/>
    </row>
    <row r="330" spans="2:12" s="79" customFormat="1" ht="34.4" customHeight="1">
      <c r="J330" s="1"/>
      <c r="K330" s="80"/>
    </row>
    <row r="331" spans="2:12" s="79" customFormat="1" ht="39" customHeight="1">
      <c r="B331" s="81"/>
      <c r="C331" s="81"/>
      <c r="D331" s="81"/>
      <c r="E331" s="81"/>
      <c r="F331" s="81"/>
      <c r="G331" s="81"/>
      <c r="H331" s="81"/>
      <c r="J331" s="1"/>
      <c r="K331" s="80"/>
    </row>
    <row r="332" spans="2:12" ht="346.4" customHeight="1">
      <c r="B332" s="32"/>
      <c r="C332" s="36"/>
      <c r="L332" s="87"/>
    </row>
    <row r="333" spans="2:12" ht="44.15" customHeight="1">
      <c r="B333" s="937" t="s">
        <v>4123</v>
      </c>
      <c r="C333" s="937"/>
      <c r="D333" s="937"/>
      <c r="E333" s="937"/>
      <c r="F333" s="937"/>
      <c r="G333" s="937"/>
      <c r="H333" s="937"/>
    </row>
    <row r="334" spans="2:12" ht="18" customHeight="1">
      <c r="B334" s="61"/>
      <c r="C334" s="62"/>
      <c r="D334" s="63"/>
      <c r="E334" s="63"/>
      <c r="F334" s="63"/>
      <c r="G334" s="63"/>
      <c r="H334" s="60"/>
    </row>
    <row r="335" spans="2:12" ht="106.4" customHeight="1">
      <c r="B335" s="1226" t="s">
        <v>4124</v>
      </c>
      <c r="C335" s="1226"/>
      <c r="D335" s="1226"/>
      <c r="E335" s="1226"/>
      <c r="F335" s="1226"/>
      <c r="G335" s="1226"/>
      <c r="H335" s="1226"/>
    </row>
    <row r="337" spans="2:30" ht="27" customHeight="1">
      <c r="B337" s="65" t="s">
        <v>4125</v>
      </c>
      <c r="C337" s="71"/>
    </row>
    <row r="338" spans="2:30" s="29" customFormat="1" ht="46.4" customHeight="1">
      <c r="B338" s="211" t="s">
        <v>24</v>
      </c>
      <c r="C338" s="210" t="s">
        <v>25</v>
      </c>
      <c r="D338" s="209" t="s">
        <v>4126</v>
      </c>
      <c r="E338" s="209" t="s">
        <v>4127</v>
      </c>
      <c r="F338" s="209" t="s">
        <v>4128</v>
      </c>
      <c r="G338" s="1252" t="s">
        <v>26</v>
      </c>
      <c r="H338" s="1252"/>
      <c r="I338" s="37"/>
      <c r="J338"/>
      <c r="K338" s="412"/>
    </row>
    <row r="339" spans="2:30" s="87" customFormat="1" ht="41.15" customHeight="1">
      <c r="B339" s="199">
        <f>Infosäkkollen!B17</f>
        <v>1</v>
      </c>
      <c r="C339" s="212" t="str">
        <f>Infosäkkollen!C17</f>
        <v>Har ledningen styrt organisationens informationssäkerhetsarbete de senaste två åren?</v>
      </c>
      <c r="D339" s="199">
        <f>Infosäkkollen!H27</f>
        <v>0</v>
      </c>
      <c r="E339" s="199">
        <f>IF(
 Infosäkkollen!E2=0,
 0,
 IF(
  Infosäkkollen!E2=1,
  1,
  IF(
   Infosäkkollen!E2=2,
   2,
   IF(
    Infosäkkollen!E2=3,
    3,
    4))))</f>
        <v>0</v>
      </c>
      <c r="F339" s="199">
        <f>IF(
 Infosäkkollen!E2=0,
 1,
 IF(
  Infosäkkollen!E2=1,
  2,
  IF(
   Infosäkkollen!E2=2,
   3,
   IF(
    Infosäkkollen!E2=3,
    4,
    "N/A"))))</f>
        <v>1</v>
      </c>
      <c r="G339" s="1253">
        <f>IF(
 OR(Infosäkkollen!E27="ANGE SVAR OCKSÅ",Infosäkkollen!E27="MOTSÄGELSEFULLT SVAR",Infosäkkollen!E27="MOTSÄGELSEFULL BEDÖMNING",Infosäkkollen!E27="ANGE BEDÖMNING OCKSÅ"),
 3,
 IF(
  E339=4,
  2,
  IF(
   D339&gt;F339,
   1,
   IF(
    D339=F339,
    0,
    -1))))</f>
        <v>-1</v>
      </c>
      <c r="H339" s="1253"/>
      <c r="K339" s="220"/>
      <c r="N339" s="79"/>
      <c r="O339" s="79"/>
      <c r="S339" s="79"/>
      <c r="T339" s="79"/>
      <c r="X339" s="79"/>
      <c r="Y339" s="79"/>
      <c r="AC339" s="79"/>
      <c r="AD339" s="79"/>
    </row>
    <row r="340" spans="2:30" s="87" customFormat="1" ht="41.15" customHeight="1">
      <c r="B340" s="199">
        <f>Infosäkkollen!B33</f>
        <v>2</v>
      </c>
      <c r="C340" s="212" t="str">
        <f>Infosäkkollen!C33</f>
        <v>Har organisationen haft en informationssäkerhetspolicy de senaste två åren?</v>
      </c>
      <c r="D340" s="199">
        <f>Infosäkkollen!H45</f>
        <v>0</v>
      </c>
      <c r="E340" s="199">
        <f>IF(
 Infosäkkollen!E2=0,
 0,
 IF(
  Infosäkkollen!E2=1,
  1,
  IF(
   Infosäkkollen!E2=2,
   2,
   IF(
    Infosäkkollen!E2=3,
    3,
    4))))</f>
        <v>0</v>
      </c>
      <c r="F340" s="199">
        <f>IF(
 Infosäkkollen!E2=0,
 1,
 IF(
  Infosäkkollen!E2=1,
  2,
  IF(
   Infosäkkollen!E2=2,
   3,
   IF(
    Infosäkkollen!E2=3,
    4,
    "N/A"))))</f>
        <v>1</v>
      </c>
      <c r="G340" s="1253">
        <f>IF(
 OR(Infosäkkollen!E45="ANGE SVAR OCKSÅ",Infosäkkollen!E45="MOTSÄGELSEFULLT SVAR",Infosäkkollen!E45="MOTSÄGELSEFULL BEDÖMNING",Infosäkkollen!E45="ANGE BEDÖMNING OCKSÅ"),
 3,
 IF(
  E340=4,
  2,
  IF(
   D340&gt;F340,
   1,
   IF(
    D340=F340,
    0,
    -1))))</f>
        <v>-1</v>
      </c>
      <c r="H340" s="1253"/>
      <c r="K340" s="220"/>
      <c r="N340" s="79"/>
      <c r="O340" s="79"/>
      <c r="S340" s="79"/>
      <c r="T340" s="79"/>
      <c r="X340" s="79"/>
      <c r="Y340" s="79"/>
      <c r="AC340" s="79"/>
      <c r="AD340" s="79"/>
    </row>
    <row r="341" spans="2:30" s="87" customFormat="1" ht="56.15" customHeight="1">
      <c r="B341" s="199">
        <f>Infosäkkollen!B49</f>
        <v>3</v>
      </c>
      <c r="C341" s="212" t="str">
        <f>Infosäkkollen!C49</f>
        <v xml:space="preserve">Har organisationen någon gång under de senaste två åren inventerat sina informationsmängder och informationssystem, inklusive nätverk? </v>
      </c>
      <c r="D341" s="199">
        <f>Infosäkkollen!H57</f>
        <v>0</v>
      </c>
      <c r="E341" s="199">
        <f>IF(
 Infosäkkollen!E2=0,
 0,
 IF(
  Infosäkkollen!E2=1,
  1,
  IF(
   Infosäkkollen!E2=2,
   2,
   IF(
    Infosäkkollen!E2=3,
    3,
    4))))</f>
        <v>0</v>
      </c>
      <c r="F341" s="199">
        <f>IF(
 Infosäkkollen!E2=0,
 1,
 IF(
  Infosäkkollen!E2=1,
  2,
  IF(
   Infosäkkollen!E2=2,
   3,
   IF(
    Infosäkkollen!E2=3,
    4,
    "N/A"))))</f>
        <v>1</v>
      </c>
      <c r="G341" s="1253">
        <f>IF(
 OR(Infosäkkollen!E57="ANGE SVAR OCKSÅ",Infosäkkollen!E57="MOTSÄGELSEFULLT SVAR",Infosäkkollen!E57="MOTSÄGELSEFULL BEDÖMNING",Infosäkkollen!E57="ANGE BEDÖMNING OCKSÅ"),
 3,
 IF(
  E341=4,
  2,
  IF(
   D341&gt;F341,
   1,
   IF(
    D341=F341,
    0,
    -1))))</f>
        <v>-1</v>
      </c>
      <c r="H341" s="1253"/>
      <c r="K341" s="220"/>
      <c r="N341" s="79"/>
      <c r="O341" s="79"/>
      <c r="S341" s="79"/>
      <c r="T341" s="79"/>
      <c r="X341" s="79"/>
      <c r="Y341" s="79"/>
    </row>
    <row r="342" spans="2:30" s="87" customFormat="1" ht="41.15" customHeight="1">
      <c r="B342" s="199">
        <f>Infosäkkollen!B61</f>
        <v>4</v>
      </c>
      <c r="C342" s="212" t="str">
        <f>Infosäkkollen!C61</f>
        <v>Har organisationens verksamheter haft utpekade informationsägare eller motsvarande för sin information de senaste två åren?</v>
      </c>
      <c r="D342" s="199">
        <f>Infosäkkollen!H69</f>
        <v>0</v>
      </c>
      <c r="E342" s="76">
        <f>IF(
 Infosäkkollen!E2=0,
 0,
 IF(
  Infosäkkollen!E2=1,
  1,
  IF(
   Infosäkkollen!E2=2,
   2,
   IF(
    Infosäkkollen!E2=3,
    3,
    4))))</f>
        <v>0</v>
      </c>
      <c r="F342" s="76">
        <f>IF(
 Infosäkkollen!E2=0,
 1,
 IF(
  Infosäkkollen!E2=1,
  2,
  IF(
   Infosäkkollen!E2=2,
   3,
   IF(
    Infosäkkollen!E2=3,
    4,
    "N/A"))))</f>
        <v>1</v>
      </c>
      <c r="G342" s="1253">
        <f>IF(
 OR(Infosäkkollen!E69="ANGE SVAR OCKSÅ",Infosäkkollen!E69="MOTSÄGELSEFULLT SVAR",Infosäkkollen!E69="MOTSÄGELSEFULL BEDÖMNING",Infosäkkollen!E69="ANGE BEDÖMNING OCKSÅ"),
 3,
 IF(
  E342=4,
  2,
  IF(
   D342&gt;F342,
   1,
   IF(
    D342=F342,
    0,
    -1))))</f>
        <v>-1</v>
      </c>
      <c r="H342" s="1253"/>
      <c r="K342" s="220"/>
    </row>
    <row r="343" spans="2:30" s="87" customFormat="1" ht="41.15" customHeight="1">
      <c r="B343" s="199">
        <f>Infosäkkollen!B73</f>
        <v>5</v>
      </c>
      <c r="C343" s="212" t="str">
        <f>Infosäkkollen!C73</f>
        <v>Har organisationen de senaste två åren undersökt medarbetarnas kunskaper om informationssäkerhet?</v>
      </c>
      <c r="D343" s="199">
        <f>Infosäkkollen!H81</f>
        <v>0</v>
      </c>
      <c r="E343" s="76">
        <f>IF(
 Infosäkkollen!E2=0,
 0,
 IF(
  Infosäkkollen!E2=1,
  1,
  IF(
   Infosäkkollen!E2=2,
   2,
   IF(
    Infosäkkollen!E2=3,
    3,
    4))))</f>
        <v>0</v>
      </c>
      <c r="F343" s="76">
        <f>IF(
 Infosäkkollen!E2=0,
 1,
 IF(
  Infosäkkollen!E2=1,
  2,
  IF(
   Infosäkkollen!E2=2,
   3,
   IF(
    Infosäkkollen!E2=3,
    4,
    "N/A"))))</f>
        <v>1</v>
      </c>
      <c r="G343" s="1253">
        <f>IF(
 OR(Infosäkkollen!E81="ANGE SVAR OCKSÅ",Infosäkkollen!E81="MOTSÄGELSEFULLT SVAR",Infosäkkollen!E81="MOTSÄGELSEFULL BEDÖMNING",Infosäkkollen!E81="ANGE BEDÖMNING OCKSÅ"),
 3,
 IF(
  E343=4,
  2,
  IF(
   D343&gt;F343,
   1,
   IF(
    D343=F343,
    0,
    -1))))</f>
        <v>-1</v>
      </c>
      <c r="H343" s="1253"/>
      <c r="I343" s="79"/>
      <c r="K343" s="220"/>
    </row>
    <row r="344" spans="2:30" s="87" customFormat="1" ht="56.15" customHeight="1">
      <c r="B344" s="199">
        <f>Infosäkkollen!B85</f>
        <v>6</v>
      </c>
      <c r="C344" s="212" t="str">
        <f>Infosäkkollen!C85</f>
        <v>Har organisationen de senaste två åren haft tillgång till särskilda kompetenser som behövs i ett systematiskt informationssäkerhetsarbete?</v>
      </c>
      <c r="D344" s="199">
        <f>Infosäkkollen!H97</f>
        <v>0</v>
      </c>
      <c r="E344" s="76">
        <f>IF(
 Infosäkkollen!E2=0,
 0,
 IF(
  Infosäkkollen!E2=1,
  1,
  IF(
   Infosäkkollen!E2=2,
   2,
   IF(
    Infosäkkollen!E2=3,
    3,
    4))))</f>
        <v>0</v>
      </c>
      <c r="F344" s="76">
        <f>IF(
 Infosäkkollen!E2=0,
 1,
 IF(
  Infosäkkollen!E2=1,
  2,
  IF(
   Infosäkkollen!E2=2,
   3,
   IF(
    Infosäkkollen!E2=3,
    4,
    "N/A"))))</f>
        <v>1</v>
      </c>
      <c r="G344" s="1253">
        <f>IF(
 OR(Infosäkkollen!E97="ANGE SVAR OCKSÅ",Infosäkkollen!E97="MOTSÄGELSEFULLT SVAR",Infosäkkollen!E97="MOTSÄGELSEFULL BEDÖMNING",Infosäkkollen!E97="ANGE BEDÖMNING OCKSÅ"),
 3,
 IF(
  E344=4,
  2,
  IF(
   D344&gt;F344,
   1,
   IF(
    D344=F344,
    0,
    -1))))</f>
        <v>-1</v>
      </c>
      <c r="H344" s="1253"/>
      <c r="K344" s="220"/>
    </row>
    <row r="345" spans="2:30" s="87" customFormat="1" ht="41.15" customHeight="1">
      <c r="B345" s="199">
        <f>Infosäkkollen!B101</f>
        <v>7</v>
      </c>
      <c r="C345" s="212" t="str">
        <f>Infosäkkollen!C101</f>
        <v>Har organisationen haft ett arbetssätt för informationsklassning de senaste två åren?</v>
      </c>
      <c r="D345" s="199">
        <f>Infosäkkollen!H113</f>
        <v>0</v>
      </c>
      <c r="E345" s="76">
        <f>IF(
 Infosäkkollen!E2=0,
 0,
 IF(
  Infosäkkollen!E2=1,
  1,
  IF(
   Infosäkkollen!E2=2,
   2,
   IF(
    Infosäkkollen!E2=3,
    3,
    4))))</f>
        <v>0</v>
      </c>
      <c r="F345" s="76">
        <f>IF(
 Infosäkkollen!E2=0,
 1,
 IF(
  Infosäkkollen!E2=1,
  2,
  IF(
   Infosäkkollen!E2=2,
   3,
   IF(
    Infosäkkollen!E2=3,
    4,
    "N/A"))))</f>
        <v>1</v>
      </c>
      <c r="G345" s="1253">
        <f>IF(
 OR(Infosäkkollen!E113="ANGE SVAR OCKSÅ",Infosäkkollen!E113="MOTSÄGELSEFULLT SVAR",Infosäkkollen!E113="MOTSÄGELSEFULL BEDÖMNING",Infosäkkollen!E113="ANGE BEDÖMNING OCKSÅ"),
 3,
 IF(
  E345=4,
  2,
  IF(
   D345&gt;F345,
   1,
   IF(
    D345=F345,
    0,
    -1))))</f>
        <v>-1</v>
      </c>
      <c r="H345" s="1253"/>
      <c r="K345" s="220"/>
    </row>
    <row r="346" spans="2:30" s="87" customFormat="1" ht="41.15" customHeight="1">
      <c r="B346" s="199">
        <f>Infosäkkollen!B117</f>
        <v>8</v>
      </c>
      <c r="C346" s="212" t="str">
        <f>Infosäkkollen!C117</f>
        <v>Har organisationen haft ett arbetssätt för analys och hantering av informationssäkerhetsrisker de senaste två åren?</v>
      </c>
      <c r="D346" s="199">
        <f>Infosäkkollen!H129</f>
        <v>0</v>
      </c>
      <c r="E346" s="76">
        <f>IF(
 Infosäkkollen!E2=0,
 0,
 IF(
  Infosäkkollen!E2=1,
  1,
  IF(
   Infosäkkollen!E2=2,
   2,
   IF(
    Infosäkkollen!E2=3,
    3,
    4))))</f>
        <v>0</v>
      </c>
      <c r="F346" s="76">
        <f>IF(
 Infosäkkollen!E2=0,
 1,
 IF(
  Infosäkkollen!E2=1,
  2,
  IF(
   Infosäkkollen!E2=2,
   3,
   IF(
    Infosäkkollen!E2=3,
    4,
    "N/A"))))</f>
        <v>1</v>
      </c>
      <c r="G346" s="1253">
        <f>IF(
 OR(Infosäkkollen!E129="ANGE SVAR OCKSÅ",Infosäkkollen!E129="MOTSÄGELSEFULLT SVAR",Infosäkkollen!E129="MOTSÄGELSEFULL BEDÖMNING",Infosäkkollen!E129="ANGE BEDÖMNING OCKSÅ"),
 3,
 IF(
  E346=4,
  2,
  IF(
   D346&gt;F346,
   1,
   IF(
    D346=F346,
    0,
    -1))))</f>
        <v>-1</v>
      </c>
      <c r="H346" s="1253"/>
      <c r="K346" s="220"/>
    </row>
    <row r="347" spans="2:30" s="87" customFormat="1" ht="56.15" customHeight="1">
      <c r="B347" s="199">
        <f>Infosäkkollen!B133</f>
        <v>9</v>
      </c>
      <c r="C347" s="212" t="str">
        <f>Infosäkkollen!C133</f>
        <v>De senaste två åren, har organisationen haft ett arbetssätt för hantering av informationssäkerhetsincidenter och 
-avvikelser?</v>
      </c>
      <c r="D347" s="199">
        <f>Infosäkkollen!H145</f>
        <v>0</v>
      </c>
      <c r="E347" s="76">
        <f>IF(
 Infosäkkollen!E2=0,
 0,
 IF(
  Infosäkkollen!E2=1,
  1,
  IF(
   Infosäkkollen!E2=2,
   2,
   IF(
    Infosäkkollen!E2=3,
    3,
    4))))</f>
        <v>0</v>
      </c>
      <c r="F347" s="76">
        <f>IF(
 Infosäkkollen!E2=0,
 1,
 IF(
  Infosäkkollen!E2=1,
  2,
  IF(
   Infosäkkollen!E2=2,
   3,
   IF(
    Infosäkkollen!E2=3,
    4,
    "N/A"))))</f>
        <v>1</v>
      </c>
      <c r="G347" s="1253">
        <f>IF(
 OR(Infosäkkollen!E145="ANGE SVAR OCKSÅ",Infosäkkollen!E145="MOTSÄGELSEFULLT SVAR",Infosäkkollen!E145="MOTSÄGELSEFULL BEDÖMNING",Infosäkkollen!E145="ANGE BEDÖMNING OCKSÅ"),
 3,
 IF(
  E347=4,
  2,
  IF(
   D347&gt;F347,
   1,
   IF(
    D347=F347,
    0,
    -1))))</f>
        <v>-1</v>
      </c>
      <c r="H347" s="1253"/>
      <c r="K347" s="220"/>
    </row>
    <row r="348" spans="2:30" s="87" customFormat="1" ht="41.15" customHeight="1">
      <c r="B348" s="199">
        <f>Infosäkkollen!B150</f>
        <v>10</v>
      </c>
      <c r="C348" s="212" t="str">
        <f>Infosäkkollen!C150</f>
        <v>Har organisationen haft ett arbetssätt för kontinuitetshantering de senaste två åren?</v>
      </c>
      <c r="D348" s="199">
        <f>Infosäkkollen!H162</f>
        <v>0</v>
      </c>
      <c r="E348" s="76">
        <f>IF(
 Infosäkkollen!E2=0,
 0,
 IF(
  Infosäkkollen!E2=1,
  1,
  IF(
   Infosäkkollen!E2=2,
   2,
   IF(
    Infosäkkollen!E2=3,
    3,
    4))))</f>
        <v>0</v>
      </c>
      <c r="F348" s="76">
        <f>IF(
 Infosäkkollen!E2=0,
 1,
 IF(
  Infosäkkollen!E2=1,
  2,
  IF(
   Infosäkkollen!E2=2,
   3,
   IF(
    Infosäkkollen!E2=3,
    4,
    "N/A"))))</f>
        <v>1</v>
      </c>
      <c r="G348" s="1253">
        <f>IF(
 OR(Infosäkkollen!E162="ANGE SVAR OCKSÅ",Infosäkkollen!E162="MOTSÄGELSEFULLT SVAR",Infosäkkollen!E162="MOTSÄGELSEFULL BEDÖMNING",Infosäkkollen!E162="ANGE BEDÖMNING OCKSÅ"),
 3,
 IF(
  E348=4,
  2,
  IF(
   D348&gt;F348,
   1,
   IF(
    D348=F348,
    0,
    -1))))</f>
        <v>-1</v>
      </c>
      <c r="H348" s="1253"/>
      <c r="K348" s="220"/>
    </row>
    <row r="349" spans="2:30" s="87" customFormat="1" ht="41.15" customHeight="1">
      <c r="B349" s="199">
        <f>Infosäkkollen!B166</f>
        <v>11</v>
      </c>
      <c r="C349" s="212" t="str">
        <f>Infosäkkollen!C166</f>
        <v>Har organisationen haft ett arbetssätt för omvärldsbevakning avseende informationssäkerhet de senaste två åren?</v>
      </c>
      <c r="D349" s="199">
        <f>Infosäkkollen!H178</f>
        <v>0</v>
      </c>
      <c r="E349" s="76">
        <f>IF(
 Infosäkkollen!E2=0,
 0,
 IF(
  Infosäkkollen!E2=1,
  1,
  IF(
   Infosäkkollen!E2=2,
   2,
   IF(
    Infosäkkollen!E2=3,
    3,
    4))))</f>
        <v>0</v>
      </c>
      <c r="F349" s="76">
        <f>IF(
 Infosäkkollen!E2=0,
 1,
 IF(
  Infosäkkollen!E2=1,
  2,
  IF(
   Infosäkkollen!E2=2,
   3,
   IF(
    Infosäkkollen!E2=3,
    4,
    "N/A"))))</f>
        <v>1</v>
      </c>
      <c r="G349" s="1253">
        <f>IF(
 OR(Infosäkkollen!E178="ANGE SVAR OCKSÅ",Infosäkkollen!E178="MOTSÄGELSEFULLT SVAR",Infosäkkollen!E178="MOTSÄGELSEFULL BEDÖMNING",Infosäkkollen!E178="ANGE BEDÖMNING OCKSÅ"),
 3,
 IF(
  E349=4,
  2,
  IF(
   D349&gt;F349,
   1,
   IF(
    D349=F349,
    0,
    -1))))</f>
        <v>-1</v>
      </c>
      <c r="H349" s="1253"/>
      <c r="K349" s="220"/>
    </row>
    <row r="350" spans="2:30" s="87" customFormat="1" ht="41.15" customHeight="1">
      <c r="B350" s="199">
        <f>Infosäkkollen!B182</f>
        <v>12</v>
      </c>
      <c r="C350" s="212" t="str">
        <f>Infosäkkollen!C182</f>
        <v>Har organisationen haft ett arbetssätt för utbildning i informationssäkerhet de senaste två åren?</v>
      </c>
      <c r="D350" s="199">
        <f>Infosäkkollen!H194</f>
        <v>0</v>
      </c>
      <c r="E350" s="76">
        <f>IF(
 Infosäkkollen!E2=0,
 0,
 IF(
  Infosäkkollen!E2=1,
  1,
  IF(
   Infosäkkollen!E2=2,
   2,
   IF(
    Infosäkkollen!E2=3,
    3,
    4))))</f>
        <v>0</v>
      </c>
      <c r="F350" s="76">
        <f>IF(
 Infosäkkollen!E2=0,
 1,
 IF(
  Infosäkkollen!E2=1,
  2,
  IF(
   Infosäkkollen!E2=2,
   3,
   IF(
    Infosäkkollen!E2=3,
    4,
    "N/A"))))</f>
        <v>1</v>
      </c>
      <c r="G350" s="1253">
        <f>IF(
 OR(Infosäkkollen!E194="ANGE SVAR OCKSÅ",Infosäkkollen!E194="MOTSÄGELSEFULLT SVAR",Infosäkkollen!E194="MOTSÄGELSEFULL BEDÖMNING",Infosäkkollen!E194="ANGE BEDÖMNING OCKSÅ"),
 3,
 IF(
  E350=4,
  2,
  IF(
   D350&gt;F350,
   1,
   IF(
    D350=F350,
    0,
    -1))))</f>
        <v>-1</v>
      </c>
      <c r="H350" s="1253"/>
      <c r="K350" s="220"/>
    </row>
    <row r="351" spans="2:30" s="87" customFormat="1" ht="41.15" customHeight="1">
      <c r="B351" s="199">
        <f>Infosäkkollen!B198</f>
        <v>13</v>
      </c>
      <c r="C351" s="212" t="str">
        <f>Infosäkkollen!C198</f>
        <v>Har organisationen haft ett arbetssätt för att säkerställa informationssäkerhet vid upphandling de senaste två åren?</v>
      </c>
      <c r="D351" s="199">
        <f>Infosäkkollen!H210</f>
        <v>0</v>
      </c>
      <c r="E351" s="76">
        <f>IF(
 Infosäkkollen!E2=0,
 0,
 IF(
  Infosäkkollen!E2=1,
  1,
  IF(
   Infosäkkollen!E2=2,
   2,
   IF(
    Infosäkkollen!E2=3,
    3,
    4))))</f>
        <v>0</v>
      </c>
      <c r="F351" s="76">
        <f>IF(
 Infosäkkollen!E2=0,
 1,
 IF(
  Infosäkkollen!E2=1,
  2,
  IF(
   Infosäkkollen!E2=2,
   3,
   IF(
    Infosäkkollen!E2=3,
    4,
    "N/A"))))</f>
        <v>1</v>
      </c>
      <c r="G351" s="1253">
        <f>IF(
 OR(Infosäkkollen!E210="ANGE SVAR OCKSÅ",Infosäkkollen!E210="MOTSÄGELSEFULLT SVAR",Infosäkkollen!E210="MOTSÄGELSEFULL BEDÖMNING",Infosäkkollen!E210="ANGE BEDÖMNING OCKSÅ"),
 3,
 IF(
  E351=4,
  2,
  IF(
   D351&gt;F351,
   1,
   IF(
    D351=F351,
    0,
    -1))))</f>
        <v>-1</v>
      </c>
      <c r="H351" s="1253"/>
      <c r="K351" s="220"/>
    </row>
    <row r="352" spans="2:30" s="87" customFormat="1" ht="41.15" customHeight="1">
      <c r="B352" s="199">
        <f>Infosäkkollen!B214</f>
        <v>14</v>
      </c>
      <c r="C352" s="212" t="str">
        <f>Infosäkkollen!C214</f>
        <v>Har organisationen följt upp resultatet av sitt systematiska informationssäkerhetsarbete de senaste två åren?</v>
      </c>
      <c r="D352" s="199">
        <f>Infosäkkollen!H224</f>
        <v>0</v>
      </c>
      <c r="E352" s="76">
        <f>IF(
 Infosäkkollen!E2=0,
 0,
 IF(
  Infosäkkollen!E2=1,
  1,
  IF(
   Infosäkkollen!E2=2,
   2,
   IF(
    Infosäkkollen!E2=3,
    3,
    4))))</f>
        <v>0</v>
      </c>
      <c r="F352" s="76">
        <f>IF(
 Infosäkkollen!E2=0,
 1,
 IF(
  Infosäkkollen!E2=1,
  2,
  IF(
   Infosäkkollen!E2=2,
   3,
   IF(
    Infosäkkollen!E2=3,
    4,
    "N/A"))))</f>
        <v>1</v>
      </c>
      <c r="G352" s="1253">
        <f>IF(
 OR(Infosäkkollen!E224="ANGE SVAR OCKSÅ",Infosäkkollen!E224="MOTSÄGELSEFULLT SVAR",Infosäkkollen!E224="MOTSÄGELSEFULL BEDÖMNING",Infosäkkollen!E224="ANGE BEDÖMNING OCKSÅ"),
 3,
 IF(
  E352=4,
  2,
  IF(
   D352&gt;F352,
   1,
   IF(
    D352=F352,
    0,
    -1))))</f>
        <v>-1</v>
      </c>
      <c r="H352" s="1253"/>
      <c r="K352" s="220"/>
    </row>
    <row r="353" spans="2:11" s="87" customFormat="1" ht="56.15" customHeight="1">
      <c r="B353" s="199">
        <f>Infosäkkollen!B228</f>
        <v>15</v>
      </c>
      <c r="C353" s="212" t="str">
        <f>Infosäkkollen!C228</f>
        <v>Har organisationens ledning informerat sig om status på organisationens systematiska informationssäkerhetsarbete de senaste två åren?</v>
      </c>
      <c r="D353" s="199">
        <f>Infosäkkollen!H238</f>
        <v>0</v>
      </c>
      <c r="E353" s="76">
        <f>IF(
 Infosäkkollen!E2=0,
 0,
 IF(
  Infosäkkollen!E2=1,
  1,
  IF(
   Infosäkkollen!E2=2,
   2,
   IF(
    Infosäkkollen!E2=3,
    3,
    4))))</f>
        <v>0</v>
      </c>
      <c r="F353" s="76">
        <f>IF(
 Infosäkkollen!E2=0,
 1,
 IF(
  Infosäkkollen!E2=1,
  2,
  IF(
   Infosäkkollen!E2=2,
   3,
   IF(
    Infosäkkollen!E2=3,
    4,
    "N/A"))))</f>
        <v>1</v>
      </c>
      <c r="G353" s="1253">
        <f>IF(
 OR(Infosäkkollen!E238="ANGE SVAR OCKSÅ",Infosäkkollen!E238="MOTSÄGELSEFULLT SVAR",Infosäkkollen!E238="MOTSÄGELSEFULL BEDÖMNING",Infosäkkollen!E238="ANGE BEDÖMNING OCKSÅ"),
 3,
 IF(
  E353=4,
  2,
  IF(
   D353&gt;F353,
   1,
   IF(
    D353=F353,
    0,
    -1))))</f>
        <v>-1</v>
      </c>
      <c r="H353" s="1253"/>
      <c r="K353" s="220"/>
    </row>
    <row r="354" spans="2:11" ht="39" customHeight="1">
      <c r="I354" s="1"/>
    </row>
    <row r="355" spans="2:11" ht="27" customHeight="1">
      <c r="B355" s="65" t="s">
        <v>4129</v>
      </c>
      <c r="C355" s="71"/>
    </row>
    <row r="356" spans="2:11" ht="45" customHeight="1">
      <c r="B356" s="211" t="s">
        <v>24</v>
      </c>
      <c r="C356" s="210" t="s">
        <v>25</v>
      </c>
      <c r="D356" s="209" t="s">
        <v>4126</v>
      </c>
      <c r="E356" s="209" t="s">
        <v>4127</v>
      </c>
      <c r="F356" s="209" t="s">
        <v>4128</v>
      </c>
      <c r="G356" s="1252" t="s">
        <v>26</v>
      </c>
      <c r="H356" s="1252"/>
    </row>
    <row r="357" spans="2:11" s="87" customFormat="1" ht="41.15" customHeight="1">
      <c r="B357" s="199">
        <f>Infosäkkollen!B246</f>
        <v>16</v>
      </c>
      <c r="C357" s="212" t="str">
        <f>Infosäkkollen!C246</f>
        <v>De senaste två åren, har organisationen utbildat sina medarbetare inom informationssäkerhet enligt sitt arbetssätt för utbildning?</v>
      </c>
      <c r="D357" s="199">
        <f>Infosäkkollen!H254</f>
        <v>0</v>
      </c>
      <c r="E357" s="76">
        <f>IF(
 Infosäkkollen!E2=0,
 0,
 IF(
  Infosäkkollen!E2=1,
  0,
  IF(
   Infosäkkollen!E2=2,
   2,
   IF(
    Infosäkkollen!E2=3,
    3,
    4))))</f>
        <v>0</v>
      </c>
      <c r="F357" s="76">
        <f>IF(
 Infosäkkollen!E2=0,
 0,
 IF(
  Infosäkkollen!E2=1,
  2,
  IF(
   Infosäkkollen!E2=2,
   3,
   IF(
    Infosäkkollen!E2=3,
    4,
    "N/A"))))</f>
        <v>0</v>
      </c>
      <c r="G357" s="1253">
        <f>IF(
 OR(Infosäkkollen!E254="ANGE SVAR OCKSÅ",Infosäkkollen!E254="MOTSÄGELSEFULLT SVAR",Infosäkkollen!E254="MOTSÄGELSEFULL BEDÖMNING",Infosäkkollen!E254="ANGE BEDÖMNING OCKSÅ"),
 3,
 IF(
  E357=4,
  2,
  IF(
   D357&gt;F357,
   1,
   IF(
    D357=F357,
    0,
    -1))))</f>
        <v>0</v>
      </c>
      <c r="H357" s="1253"/>
      <c r="K357" s="220"/>
    </row>
    <row r="358" spans="2:11" s="87" customFormat="1" ht="73.400000000000006" customHeight="1">
      <c r="B358" s="199">
        <f>Infosäkkollen!B258</f>
        <v>17</v>
      </c>
      <c r="C358" s="212" t="str">
        <f>Infosäkkollen!C258</f>
        <v>Har organisationen, de senaste två åren, undersökt i vilken utsträckning medarbetarna efter genomförd utbildning i informationssäkerhet vet hur de ska arbeta på ett informationssäkert sätt?</v>
      </c>
      <c r="D358" s="199">
        <f>Infosäkkollen!H266</f>
        <v>0</v>
      </c>
      <c r="E358" s="76">
        <f>IF(
 Infosäkkollen!E2=0,
 0,
 IF(
  Infosäkkollen!E2=1,
  0,
  IF(
   Infosäkkollen!E2=2,
   2,
   IF(
    Infosäkkollen!E2=3,
    3,
    4))))</f>
        <v>0</v>
      </c>
      <c r="F358" s="76">
        <f>IF(
 Infosäkkollen!E2=0,
 0,
 IF(
  Infosäkkollen!E2=1,
  2,
  IF(
   Infosäkkollen!E2=2,
   3,
   IF(
    Infosäkkollen!E2=3,
    4,
    "N/A"))))</f>
        <v>0</v>
      </c>
      <c r="G358" s="1253">
        <f>IF(
 OR(Infosäkkollen!E266="ANGE SVAR OCKSÅ",Infosäkkollen!E266="MOTSÄGELSEFULLT SVAR",Infosäkkollen!E266="MOTSÄGELSEFULL BEDÖMNING",Infosäkkollen!E266="ANGE BEDÖMNING OCKSÅ"),
 3,
 IF(
  E358=4,
  2,
  IF(
   D358&gt;F358,
   1,
   IF(
    D358=F358,
    0,
    -1))))</f>
        <v>0</v>
      </c>
      <c r="H358" s="1253"/>
      <c r="K358" s="220"/>
    </row>
    <row r="359" spans="2:11" s="87" customFormat="1" ht="56.15" customHeight="1">
      <c r="B359" s="199">
        <f>Infosäkkollen!B270</f>
        <v>18</v>
      </c>
      <c r="C359" s="212" t="str">
        <f>Infosäkkollen!C270</f>
        <v>De senaste två åren, har organisationen undersökt om medarbetarna använder sina kunskaper i sitt arbete efter genomförd utbildning i informationssäkerhet?</v>
      </c>
      <c r="D359" s="199">
        <f>Infosäkkollen!H278</f>
        <v>0</v>
      </c>
      <c r="E359" s="76">
        <f>IF(
 Infosäkkollen!E2=0,
 0,
 IF(
  Infosäkkollen!E2=1,
  0,
  IF(
   Infosäkkollen!E2=2,
   2,
   IF(
    Infosäkkollen!E2=3,
    3,
    4))))</f>
        <v>0</v>
      </c>
      <c r="F359" s="76">
        <f>IF(
 Infosäkkollen!E2=0,
 0,
 IF(
  Infosäkkollen!E2=1,
  2,
  IF(
   Infosäkkollen!E2=2,
   3,
   IF(
    Infosäkkollen!E2=3,
    4,
    "N/A"))))</f>
        <v>0</v>
      </c>
      <c r="G359" s="1253">
        <f>IF(
 OR(Infosäkkollen!E278="ANGE SVAR OCKSÅ",Infosäkkollen!E278="MOTSÄGELSEFULLT SVAR",Infosäkkollen!E278="MOTSÄGELSEFULL BEDÖMNING",Infosäkkollen!E278="ANGE BEDÖMNING OCKSÅ"),
 3,
 IF(
  E359=4,
  2,
  IF(
   D359&gt;F359,
   1,
   IF(
    D359=F359,
    0,
    -1))))</f>
        <v>0</v>
      </c>
      <c r="H359" s="1253"/>
      <c r="I359" s="79"/>
      <c r="K359" s="220"/>
    </row>
    <row r="360" spans="2:11" s="87" customFormat="1" ht="56.15" customHeight="1">
      <c r="B360" s="199">
        <f>Infosäkkollen!B282</f>
        <v>19</v>
      </c>
      <c r="C360" s="212" t="str">
        <f>Infosäkkollen!C282</f>
        <v>De senaste två åren, har organisationen bevakat utvecklingen på informationsäkerhetsområdet enligt sitt arbetssätt för omvärldsbevakning?</v>
      </c>
      <c r="D360" s="199">
        <f>Infosäkkollen!H290</f>
        <v>0</v>
      </c>
      <c r="E360" s="76">
        <f>IF(
 Infosäkkollen!E2=0,
 0,
 IF(
  Infosäkkollen!E2=1,
  0,
  IF(
   Infosäkkollen!E2=2,
   2,
   IF(
    Infosäkkollen!E2=3,
    3,
    4))))</f>
        <v>0</v>
      </c>
      <c r="F360" s="76">
        <f>IF(
 Infosäkkollen!E2=0,
 0,
 IF(
  Infosäkkollen!E2=1,
  2,
  IF(
   Infosäkkollen!E2=2,
   3,
   IF(
    Infosäkkollen!E2=3,
    4,
    "N/A"))))</f>
        <v>0</v>
      </c>
      <c r="G360" s="1253">
        <f>IF(
 OR(Infosäkkollen!E290="ANGE SVAR OCKSÅ",Infosäkkollen!E290="MOTSÄGELSEFULLT SVAR",Infosäkkollen!E290="MOTSÄGELSEFULL BEDÖMNING",Infosäkkollen!E290="ANGE BEDÖMNING OCKSÅ"),
 3,
 IF(
  E360=4,
  2,
  IF(
   D360&gt;F360,
   1,
   IF(
    D360=F360,
    0,
    -1))))</f>
        <v>0</v>
      </c>
      <c r="H360" s="1253"/>
      <c r="K360" s="220"/>
    </row>
    <row r="361" spans="2:11" s="87" customFormat="1" ht="41.15" customHeight="1">
      <c r="B361" s="199">
        <f>Infosäkkollen!B295</f>
        <v>20</v>
      </c>
      <c r="C361" s="212" t="str">
        <f>Infosäkkollen!C295</f>
        <v>Har organisationen, de senaste två åren, klassat sin information enligt sitt arbetssätt för informationsklassning?</v>
      </c>
      <c r="D361" s="199">
        <f>Infosäkkollen!H303</f>
        <v>0</v>
      </c>
      <c r="E361" s="76">
        <f>IF(
 Infosäkkollen!E2=0,
 0,
 IF(
  Infosäkkollen!E2=1,
  0,
  IF(
   Infosäkkollen!E2=2,
   2,
   IF(
    Infosäkkollen!E2=3,
    3,
    4))))</f>
        <v>0</v>
      </c>
      <c r="F361" s="76">
        <f>IF(
 Infosäkkollen!E2=0,
 0,
 IF(
  Infosäkkollen!E2=1,
  2,
  IF(
   Infosäkkollen!E2=2,
   3,
   IF(
    Infosäkkollen!E2=3,
    4,
    "N/A"))))</f>
        <v>0</v>
      </c>
      <c r="G361" s="1253">
        <f>IF(
 OR(Infosäkkollen!E303="ANGE SVAR OCKSÅ",Infosäkkollen!E303="MOTSÄGELSEFULLT SVAR",Infosäkkollen!E303="MOTSÄGELSEFULL BEDÖMNING",Infosäkkollen!E303="ANGE BEDÖMNING OCKSÅ"),
 3,
 IF(
  E361=4,
  2,
  IF(
   D361&gt;F361,
   1,
   IF(
    D361=F361,
    0,
    -1))))</f>
        <v>0</v>
      </c>
      <c r="H361" s="1253"/>
      <c r="K361" s="220"/>
    </row>
    <row r="362" spans="2:11" s="87" customFormat="1" ht="56.15" customHeight="1">
      <c r="B362" s="199">
        <f>Infosäkkollen!B307</f>
        <v>21</v>
      </c>
      <c r="C362" s="212" t="str">
        <f>Infosäkkollen!C307</f>
        <v>De senaste två åren, har organisationen analyserat sina informationssäkerhetsrisker enligt sitt arbetssätt för analys och hantering av informationssäkerhetsrisker?</v>
      </c>
      <c r="D362" s="199">
        <f>Infosäkkollen!H315</f>
        <v>0</v>
      </c>
      <c r="E362" s="76">
        <f>IF(
 Infosäkkollen!E2=0,
 0,
 IF(
  Infosäkkollen!E2=1,
  0,
  IF(
   Infosäkkollen!E2=2,
   2,
   IF(
    Infosäkkollen!E2=3,
    3,
    4))))</f>
        <v>0</v>
      </c>
      <c r="F362" s="76">
        <f>IF(
 Infosäkkollen!E2=0,
 0,
 IF(
  Infosäkkollen!E2=1,
  2,
  IF(
   Infosäkkollen!E2=2,
   3,
   IF(
    Infosäkkollen!E2=3,
    4,
    "N/A"))))</f>
        <v>0</v>
      </c>
      <c r="G362" s="1253">
        <f>IF(
 OR(Infosäkkollen!E315="ANGE SVAR OCKSÅ",Infosäkkollen!E315="MOTSÄGELSEFULLT SVAR",Infosäkkollen!E315="MOTSÄGELSEFULL BEDÖMNING",Infosäkkollen!E315="ANGE BEDÖMNING OCKSÅ"),
 3,
 IF(
  E362=4,
  2,
  IF(
   D362&gt;F362,
   1,
   IF(
    D362=F362,
    0,
    -1))))</f>
        <v>0</v>
      </c>
      <c r="H362" s="1253"/>
      <c r="K362" s="220"/>
    </row>
    <row r="363" spans="2:11" s="87" customFormat="1" ht="56.15" customHeight="1">
      <c r="B363" s="199">
        <f>Infosäkkollen!B319</f>
        <v>22</v>
      </c>
      <c r="C363" s="212" t="str">
        <f>Infosäkkollen!C319</f>
        <v>De senaste två åren, har organisationen tittat på och använt resultat från sin omvärldsbevakning vid informationsklassningar och analyser av informationssäkerhetsrisker?</v>
      </c>
      <c r="D363" s="199">
        <f>Infosäkkollen!H327</f>
        <v>0</v>
      </c>
      <c r="E363" s="76">
        <f>IF(
 Infosäkkollen!E2=0,
 0,
 IF(
  Infosäkkollen!E2=1,
  0,
  IF(
   Infosäkkollen!E2=2,
   2,
   IF(
    Infosäkkollen!E2=3,
    3,
    4))))</f>
        <v>0</v>
      </c>
      <c r="F363" s="76">
        <f>IF(
 Infosäkkollen!E2=0,
 0,
 IF(
  Infosäkkollen!E2=1,
  2,
  IF(
   Infosäkkollen!E2=2,
   3,
   IF(
    Infosäkkollen!E2=3,
    4,
    "N/A"))))</f>
        <v>0</v>
      </c>
      <c r="G363" s="1253">
        <f>IF(
 OR(Infosäkkollen!E327="ANGE SVAR OCKSÅ",Infosäkkollen!E327="MOTSÄGELSEFULLT SVAR",Infosäkkollen!E327="MOTSÄGELSEFULL BEDÖMNING",Infosäkkollen!E327="ANGE BEDÖMNING OCKSÅ"),
 3,
 IF(
  E363=4,
  2,
  IF(
   D363&gt;F363,
   1,
   IF(
    D363=F363,
    0,
    -1))))</f>
        <v>0</v>
      </c>
      <c r="H363" s="1253"/>
      <c r="K363" s="220"/>
    </row>
    <row r="364" spans="2:11" s="87" customFormat="1" ht="56.15" customHeight="1">
      <c r="B364" s="199">
        <f>Infosäkkollen!B331</f>
        <v>23</v>
      </c>
      <c r="C364" s="212" t="str">
        <f>Infosäkkollen!C331</f>
        <v>De senaste två åren, har organisationen fattat beslut om att införa – eller att inte införa – säkerhetsåtgärder utifrån genomförd analys av informationssäkerhetsrisker?</v>
      </c>
      <c r="D364" s="199">
        <f>Infosäkkollen!H339</f>
        <v>0</v>
      </c>
      <c r="E364" s="76">
        <f>IF(
 Infosäkkollen!E2=0,
 0,
 IF(
  Infosäkkollen!E2=1,
  0,
  IF(
   Infosäkkollen!E2=2,
   2,
   IF(
    Infosäkkollen!E2=3,
    3,
    4))))</f>
        <v>0</v>
      </c>
      <c r="F364" s="76">
        <f>IF(
 Infosäkkollen!E2=0,
 0,
 IF(
  Infosäkkollen!E2=1,
  2,
  IF(
   Infosäkkollen!E2=2,
   3,
   IF(
    Infosäkkollen!E2=3,
    4,
    "N/A"))))</f>
        <v>0</v>
      </c>
      <c r="G364" s="1253">
        <f>IF(
 OR(Infosäkkollen!E339="ANGE SVAR OCKSÅ",Infosäkkollen!E339="MOTSÄGELSEFULLT SVAR",Infosäkkollen!E339="MOTSÄGELSEFULL BEDÖMNING",Infosäkkollen!E339="ANGE BEDÖMNING OCKSÅ"),
 3,
 IF(
  E364=4,
  2,
  IF(
   D364&gt;F364,
   1,
   IF(
    D364=F364,
    0,
    -1))))</f>
        <v>0</v>
      </c>
      <c r="H364" s="1253"/>
      <c r="K364" s="220"/>
    </row>
    <row r="365" spans="2:11" s="87" customFormat="1" ht="41.15" customHeight="1">
      <c r="B365" s="199">
        <f>Infosäkkollen!B343</f>
        <v>24</v>
      </c>
      <c r="C365" s="212" t="str">
        <f>Infosäkkollen!C343</f>
        <v>De senaste två åren, har organisationen beslutat om att tilldela resurser för att kunna införa beslutade säkerhetsåtgärder?</v>
      </c>
      <c r="D365" s="199">
        <f>Infosäkkollen!H351</f>
        <v>0</v>
      </c>
      <c r="E365" s="76">
        <f>IF(
 Infosäkkollen!E2=0,
 0,
 IF(
  Infosäkkollen!E2=1,
  0,
  IF(
   Infosäkkollen!E2=2,
   2,
   IF(
    Infosäkkollen!E2=3,
    3,
    4))))</f>
        <v>0</v>
      </c>
      <c r="F365" s="76">
        <f>IF(
 Infosäkkollen!E2=0,
 0,
 IF(
  Infosäkkollen!E2=1,
  2,
  IF(
   Infosäkkollen!E2=2,
   3,
   IF(
    Infosäkkollen!E2=3,
    4,
    "N/A"))))</f>
        <v>0</v>
      </c>
      <c r="G365" s="1253">
        <f>IF(
 OR(Infosäkkollen!E351="ANGE SVAR OCKSÅ",Infosäkkollen!E351="MOTSÄGELSEFULLT SVAR",Infosäkkollen!E351="MOTSÄGELSEFULL BEDÖMNING",Infosäkkollen!E351="ANGE BEDÖMNING OCKSÅ"),
 3,
 IF(
  E365=4,
  2,
  IF(
   D365&gt;F365,
   1,
   IF(
    D365=F365,
    0,
    -1))))</f>
        <v>0</v>
      </c>
      <c r="H365" s="1253"/>
      <c r="K365" s="220"/>
    </row>
    <row r="366" spans="2:11" s="87" customFormat="1" ht="41.15" customHeight="1">
      <c r="B366" s="199">
        <f>Infosäkkollen!B355</f>
        <v>25</v>
      </c>
      <c r="C366" s="212" t="str">
        <f>Infosäkkollen!C355</f>
        <v>Har organisationen, de senaste två åren, infört de säkerhetsåtgärder som beslutats?</v>
      </c>
      <c r="D366" s="199">
        <f>Infosäkkollen!H363</f>
        <v>0</v>
      </c>
      <c r="E366" s="76">
        <f>IF(
 Infosäkkollen!E2=0,
 0,
 IF(
  Infosäkkollen!E2=1,
  0,
  IF(
   Infosäkkollen!E2=2,
   2,
   IF(
    Infosäkkollen!E2=3,
    3,
    4))))</f>
        <v>0</v>
      </c>
      <c r="F366" s="76">
        <f>IF(
 Infosäkkollen!E2=0,
 0,
 IF(
  Infosäkkollen!E2=1,
  2,
  IF(
   Infosäkkollen!E2=2,
   3,
   IF(
    Infosäkkollen!E2=3,
    4,
    "N/A"))))</f>
        <v>0</v>
      </c>
      <c r="G366" s="1253">
        <f>IF(
 OR(Infosäkkollen!E363="ANGE SVAR OCKSÅ",Infosäkkollen!E363="MOTSÄGELSEFULLT SVAR",Infosäkkollen!E363="MOTSÄGELSEFULL BEDÖMNING",Infosäkkollen!E363="ANGE BEDÖMNING OCKSÅ"),
 3,
 IF(
  E366=4,
  2,
  IF(
   D366&gt;F366,
   1,
   IF(
    D366=F366,
    0,
    -1))))</f>
        <v>0</v>
      </c>
      <c r="H366" s="1253"/>
      <c r="K366" s="220"/>
    </row>
    <row r="367" spans="2:11" s="87" customFormat="1" ht="41.15" customHeight="1">
      <c r="B367" s="199">
        <f>Infosäkkollen!B367</f>
        <v>26</v>
      </c>
      <c r="C367" s="212" t="str">
        <f>Infosäkkollen!C367</f>
        <v>Har organisationen, de senaste två åren, utvärderat om införda säkerhetsåtgärder är ändamålsenliga och tillräckliga?</v>
      </c>
      <c r="D367" s="199">
        <f>Infosäkkollen!H375</f>
        <v>0</v>
      </c>
      <c r="E367" s="76">
        <f>IF(
 Infosäkkollen!E2=0,
 0,
 IF(
  Infosäkkollen!E2=1,
  0,
  IF(
   Infosäkkollen!E2=2,
   2,
   IF(
    Infosäkkollen!E2=3,
    3,
    4))))</f>
        <v>0</v>
      </c>
      <c r="F367" s="76">
        <f>IF(
 Infosäkkollen!E2=0,
 0,
 IF(
  Infosäkkollen!E2=1,
  2,
  IF(
   Infosäkkollen!E2=2,
   3,
   IF(
    Infosäkkollen!E2=3,
    4,
    "N/A"))))</f>
        <v>0</v>
      </c>
      <c r="G367" s="1253">
        <f>IF(
 OR(Infosäkkollen!E375="ANGE SVAR OCKSÅ",Infosäkkollen!E375="MOTSÄGELSEFULLT SVAR",Infosäkkollen!E375="MOTSÄGELSEFULL BEDÖMNING",Infosäkkollen!E375="ANGE BEDÖMNING OCKSÅ"),
 3,
 IF(
  E367=4,
  2,
  IF(
   D367&gt;F367,
   1,
   IF(
    D367=F367,
    0,
    -1))))</f>
        <v>0</v>
      </c>
      <c r="H367" s="1253"/>
      <c r="K367" s="220"/>
    </row>
    <row r="368" spans="2:11" s="87" customFormat="1" ht="41.15" customHeight="1">
      <c r="B368" s="199">
        <f>Infosäkkollen!B379</f>
        <v>27</v>
      </c>
      <c r="C368" s="212" t="str">
        <f>Infosäkkollen!C379</f>
        <v>Har organisationen, de senaste två åren, övat kontinuitetshantering enligt sitt arbetssätt för kontinuitetshantering?</v>
      </c>
      <c r="D368" s="199">
        <f>Infosäkkollen!H387</f>
        <v>0</v>
      </c>
      <c r="E368" s="76">
        <f>IF(
 Infosäkkollen!E2=0,
 0,
 IF(
  Infosäkkollen!E2=1,
  0,
  IF(
   Infosäkkollen!E2=2,
   2,
   IF(
    Infosäkkollen!E2=3,
    3,
    4))))</f>
        <v>0</v>
      </c>
      <c r="F368" s="76">
        <f>IF(
 Infosäkkollen!E2=0,
 0,
 IF(
  Infosäkkollen!E2=1,
  2,
  IF(
   Infosäkkollen!E2=2,
   3,
   IF(
    Infosäkkollen!E2=3,
    4,
    "N/A"))))</f>
        <v>0</v>
      </c>
      <c r="G368" s="1253">
        <f>IF(
 OR(Infosäkkollen!E387="ANGE SVAR OCKSÅ",Infosäkkollen!E387="MOTSÄGELSEFULLT SVAR",Infosäkkollen!E387="MOTSÄGELSEFULL BEDÖMNING",Infosäkkollen!E387="ANGE BEDÖMNING OCKSÅ"),
 3,
 IF(
  E368=4,
  2,
  IF(
   D368&gt;F368,
   1,
   IF(
    D368=F368,
    0,
    -1))))</f>
        <v>0</v>
      </c>
      <c r="H368" s="1253"/>
      <c r="K368" s="220"/>
    </row>
    <row r="369" spans="2:11" s="87" customFormat="1" ht="41.15" customHeight="1">
      <c r="B369" s="199">
        <f>Infosäkkollen!B391</f>
        <v>28</v>
      </c>
      <c r="C369" s="212" t="str">
        <f>Infosäkkollen!C391</f>
        <v>Har organisationen, de senaste två åren, genomfört upphandling enligt sitt arbetssätt för att säkerställa informationssäkerhet?</v>
      </c>
      <c r="D369" s="199">
        <f>Infosäkkollen!H399</f>
        <v>0</v>
      </c>
      <c r="E369" s="76">
        <f>IF(
 Infosäkkollen!E2=0,
 0,
 IF(
  Infosäkkollen!E2=1,
  0,
  IF(
   Infosäkkollen!E2=2,
   2,
   IF(
    Infosäkkollen!E2=3,
    3,
    4))))</f>
        <v>0</v>
      </c>
      <c r="F369" s="76">
        <f>IF(
 Infosäkkollen!E2=0,
 0,
 IF(
  Infosäkkollen!E2=1,
  2,
  IF(
   Infosäkkollen!E2=2,
   3,
   IF(
    Infosäkkollen!E2=3,
    4,
    "N/A"))))</f>
        <v>0</v>
      </c>
      <c r="G369" s="1253">
        <f>IF(
 OR(Infosäkkollen!E399="ANGE SVAR OCKSÅ",Infosäkkollen!E399="MOTSÄGELSEFULLT SVAR",Infosäkkollen!E399="MOTSÄGELSEFULL BEDÖMNING",Infosäkkollen!E399="ANGE BEDÖMNING OCKSÅ"),
 3,
 IF(
  E369=4,
  2,
  IF(
   D369&gt;F369,
   1,
   IF(
    D369=F369,
    0,
    -1))))</f>
        <v>0</v>
      </c>
      <c r="H369" s="1253"/>
      <c r="K369" s="220"/>
    </row>
    <row r="370" spans="2:11" ht="39" customHeight="1"/>
    <row r="371" spans="2:11" ht="27" customHeight="1">
      <c r="B371" s="65" t="s">
        <v>4130</v>
      </c>
      <c r="C371" s="71"/>
    </row>
    <row r="372" spans="2:11" s="213" customFormat="1" ht="45" customHeight="1">
      <c r="B372" s="211" t="s">
        <v>24</v>
      </c>
      <c r="C372" s="210" t="s">
        <v>25</v>
      </c>
      <c r="D372" s="209" t="s">
        <v>4126</v>
      </c>
      <c r="E372" s="209" t="s">
        <v>4127</v>
      </c>
      <c r="F372" s="209" t="s">
        <v>4128</v>
      </c>
      <c r="G372" s="1252" t="s">
        <v>26</v>
      </c>
      <c r="H372" s="1252"/>
      <c r="K372" s="229"/>
    </row>
    <row r="373" spans="2:11" s="87" customFormat="1" ht="56.15" customHeight="1">
      <c r="B373" s="199">
        <f>Infosäkkollen!B408</f>
        <v>29</v>
      </c>
      <c r="C373" s="212" t="str">
        <f>Infosäkkollen!C408</f>
        <v>De senaste två åren, har organisationens arbetssätt för hantering av informationssäkerhetsincidenter och -avvikelser omfattat följande centrala delar?</v>
      </c>
      <c r="D373" s="199">
        <f>Infosäkkollen!H418</f>
        <v>0</v>
      </c>
      <c r="E373" s="76">
        <f>IF(
 Infosäkkollen!E2=0,
 0,
 IF(
  Infosäkkollen!E2=1,
  0,
  IF(
   Infosäkkollen!E2=2,
   0,
   IF(
    Infosäkkollen!E2=3,
    3,
    4))))</f>
        <v>0</v>
      </c>
      <c r="F373" s="76">
        <f>IF(
 Infosäkkollen!E2=0,
 0,
 IF(
  Infosäkkollen!E2=1,
  0,
  IF(
   Infosäkkollen!E2=2,
   3,
   IF(
    Infosäkkollen!E2=3,
    4,
    "N/A"))))</f>
        <v>0</v>
      </c>
      <c r="G373" s="1253">
        <f>IF(
 OR(Infosäkkollen!E418="ANGE SVAR OCKSÅ",Infosäkkollen!E418="MOTSÄGELSEFULLT SVAR",Infosäkkollen!E418="MOTSÄGELSEFULL BEDÖMNING",Infosäkkollen!E418="ANGE BEDÖMNING OCKSÅ"),
 3,
 IF(
  E373=4,
  2,
  IF(
   D373&gt;F373,
   1,
   IF(
    D373=F373,
    0,
    -1))))</f>
        <v>0</v>
      </c>
      <c r="H373" s="1253"/>
      <c r="K373" s="220"/>
    </row>
    <row r="374" spans="2:11" s="87" customFormat="1" ht="56.15" customHeight="1">
      <c r="B374" s="199">
        <f>Infosäkkollen!B422</f>
        <v>30</v>
      </c>
      <c r="C374" s="212" t="str">
        <f>Infosäkkollen!C422:E422</f>
        <v>De senaste två åren, har organisationen i sin undersökning av medarbetarnas kunskaper undersökt kunskaperna inom följande grundläggande områden?</v>
      </c>
      <c r="D374" s="199">
        <f>Infosäkkollen!H432</f>
        <v>0</v>
      </c>
      <c r="E374" s="76">
        <f>IF(
 Infosäkkollen!E2=0,
 0,
 IF(
  Infosäkkollen!E2=1,
  0,
  IF(
   Infosäkkollen!E2=2,
   0,
   IF(
    Infosäkkollen!E2=3,
    3,
    4))))</f>
        <v>0</v>
      </c>
      <c r="F374" s="76">
        <f>IF(
 Infosäkkollen!E2=0,
 0,
 IF(
  Infosäkkollen!E2=1,
  0,
  IF(
   Infosäkkollen!E2=2,
   3,
   IF(
    Infosäkkollen!E2=3,
    4,
    "N/A"))))</f>
        <v>0</v>
      </c>
      <c r="G374" s="1253">
        <f>IF(
 OR(Infosäkkollen!E432="ANGE SVAR OCKSÅ",Infosäkkollen!E432="MOTSÄGELSEFULLT SVAR",Infosäkkollen!E432="MOTSÄGELSEFULL BEDÖMNING",Infosäkkollen!E432="ANGE BEDÖMNING OCKSÅ"),
 3,
 IF(
  E374=4,
  2,
  IF(
   D374&gt;F374,
   1,
   IF(
    D374=F374,
    0,
    -1))))</f>
        <v>0</v>
      </c>
      <c r="H374" s="1253"/>
      <c r="K374" s="220"/>
    </row>
    <row r="375" spans="2:11" s="87" customFormat="1" ht="41.15" customHeight="1">
      <c r="B375" s="199">
        <f>Infosäkkollen!B436</f>
        <v>31</v>
      </c>
      <c r="C375" s="212" t="str">
        <f>Infosäkkollen!C436</f>
        <v>De senaste två åren, har organisationens utbildning i informationssäkerhet varit utformad utifrån följande centrala aspekter?</v>
      </c>
      <c r="D375" s="199">
        <f>Infosäkkollen!H446</f>
        <v>0</v>
      </c>
      <c r="E375" s="76">
        <f>IF(
 Infosäkkollen!E2=0,
 0,
 IF(
  Infosäkkollen!E2=1,
  0,
  IF(
   Infosäkkollen!E2=2,
   0,
   IF(
    Infosäkkollen!E2=3,
    3,
    4))))</f>
        <v>0</v>
      </c>
      <c r="F375" s="76">
        <f>IF(
 Infosäkkollen!E2=0,
 0,
 IF(
  Infosäkkollen!E2=1,
  0,
  IF(
   Infosäkkollen!E2=2,
   3,
   IF(
    Infosäkkollen!E2=3,
    4,
    "N/A"))))</f>
        <v>0</v>
      </c>
      <c r="G375" s="1253">
        <f>IF(
 OR(Infosäkkollen!E446="ANGE SVAR OCKSÅ",Infosäkkollen!E446="MOTSÄGELSEFULLT SVAR",Infosäkkollen!E446="MOTSÄGELSEFULL BEDÖMNING",Infosäkkollen!E446="ANGE BEDÖMNING OCKSÅ"),
 3,
 IF(
  E375=4,
  2,
  IF(
   D375&gt;F375,
   1,
   IF(
    D375=F375,
    0,
    -1))))</f>
        <v>0</v>
      </c>
      <c r="H375" s="1253"/>
      <c r="K375" s="220"/>
    </row>
    <row r="376" spans="2:11" s="87" customFormat="1" ht="41.15" customHeight="1">
      <c r="B376" s="199">
        <f>Infosäkkollen!B450</f>
        <v>32</v>
      </c>
      <c r="C376" s="212" t="str">
        <f>Infosäkkollen!C450</f>
        <v>De senaste två åren, har organisationens arbetssätt för informationsklassning omfattat följande centrala delar?</v>
      </c>
      <c r="D376" s="199">
        <f>Infosäkkollen!H460</f>
        <v>0</v>
      </c>
      <c r="E376" s="76">
        <f>IF(
 Infosäkkollen!E2=0,
 0,
 IF(
  Infosäkkollen!E2=1,
  0,
  IF(
   Infosäkkollen!E2=2,
   0,
   IF(
    Infosäkkollen!E2=3,
    3,
    4))))</f>
        <v>0</v>
      </c>
      <c r="F376" s="76">
        <f>IF(
 Infosäkkollen!E2=0,
 0,
 IF(
  Infosäkkollen!E2=1,
  0,
  IF(
   Infosäkkollen!E2=2,
   3,
   IF(
    Infosäkkollen!E2=3,
    4,
    "N/A"))))</f>
        <v>0</v>
      </c>
      <c r="G376" s="1253">
        <f>IF(
 OR(Infosäkkollen!E460="ANGE SVAR OCKSÅ",Infosäkkollen!E460="MOTSÄGELSEFULLT SVAR",Infosäkkollen!E460="MOTSÄGELSEFULL BEDÖMNING",Infosäkkollen!E460="ANGE BEDÖMNING OCKSÅ"),
 3,
 IF(
  E376=4,
  2,
  IF(
   D376&gt;F376,
   1,
   IF(
    D376=F376,
    0,
    -1))))</f>
        <v>0</v>
      </c>
      <c r="H376" s="1253"/>
      <c r="K376" s="220"/>
    </row>
    <row r="377" spans="2:11" s="87" customFormat="1" ht="56.15" customHeight="1">
      <c r="B377" s="199">
        <f>Infosäkkollen!B464</f>
        <v>33</v>
      </c>
      <c r="C377" s="212" t="str">
        <f>Infosäkkollen!C464</f>
        <v>De senaste två åren, har organisationens arbetssätt för analys och hantering av informationssäkerhetsrisker omfattat följande centrala delar?</v>
      </c>
      <c r="D377" s="199">
        <f>Infosäkkollen!H474</f>
        <v>0</v>
      </c>
      <c r="E377" s="76">
        <f>IF(
 Infosäkkollen!E2=0,
 0,
 IF(
  Infosäkkollen!E2=1,
  0,
  IF(
   Infosäkkollen!E2=2,
   0,
   IF(
    Infosäkkollen!E2=3,
    3,
    4))))</f>
        <v>0</v>
      </c>
      <c r="F377" s="76">
        <f>IF(
 Infosäkkollen!E2=0,
 0,
 IF(
  Infosäkkollen!E2=1,
  0,
  IF(
   Infosäkkollen!E2=2,
   3,
   IF(
    Infosäkkollen!E2=3,
    4,
    "N/A"))))</f>
        <v>0</v>
      </c>
      <c r="G377" s="1253">
        <f>IF(
 OR(Infosäkkollen!E474="ANGE SVAR OCKSÅ",Infosäkkollen!E474="MOTSÄGELSEFULLT SVAR",Infosäkkollen!E474="MOTSÄGELSEFULL BEDÖMNING",Infosäkkollen!E474="ANGE BEDÖMNING OCKSÅ"),
 3,
 IF(
  E377=4,
  2,
  IF(
   D377&gt;F377,
   1,
   IF(
    D377=F377,
    0,
    -1))))</f>
        <v>0</v>
      </c>
      <c r="H377" s="1253"/>
      <c r="K377" s="220"/>
    </row>
    <row r="378" spans="2:11" s="87" customFormat="1" ht="56.15" customHeight="1">
      <c r="B378" s="199">
        <f>Infosäkkollen!B478</f>
        <v>34</v>
      </c>
      <c r="C378" s="212" t="str">
        <f>Infosäkkollen!C478</f>
        <v xml:space="preserve">De senaste två åren, har organisationens arbetssätt för analys och hantering av informationssäkerhetsrisker omfattat bedömning av följande centrala typer av skadeverkan och grad av skadeverkan? </v>
      </c>
      <c r="D378" s="199">
        <f>Infosäkkollen!H488</f>
        <v>0</v>
      </c>
      <c r="E378" s="76">
        <f>IF(
 Infosäkkollen!E2=0,
 0,
 IF(
  Infosäkkollen!E2=1,
  0,
  IF(
   Infosäkkollen!E2=2,
   0,
   IF(
    Infosäkkollen!E2=3,
    3,
    4))))</f>
        <v>0</v>
      </c>
      <c r="F378" s="76">
        <f>IF(
 Infosäkkollen!E2=0,
 0,
 IF(
  Infosäkkollen!E2=1,
  0,
  IF(
   Infosäkkollen!E2=2,
   3,
   IF(
    Infosäkkollen!E2=3,
    4,
    "N/A"))))</f>
        <v>0</v>
      </c>
      <c r="G378" s="1253">
        <f>IF(
 OR(Infosäkkollen!E488="ANGE SVAR OCKSÅ",Infosäkkollen!E488="MOTSÄGELSEFULLT SVAR",Infosäkkollen!E488="MOTSÄGELSEFULL BEDÖMNING",Infosäkkollen!E488="ANGE BEDÖMNING OCKSÅ"),
 3,
 IF(
  E378=4,
  2,
  IF(
   D378&gt;F378,
   1,
   IF(
    D378=F378,
    0,
    -1))))</f>
        <v>0</v>
      </c>
      <c r="H378" s="1253"/>
      <c r="K378" s="220"/>
    </row>
    <row r="379" spans="2:11" s="87" customFormat="1" ht="56.15" customHeight="1">
      <c r="B379" s="199">
        <f>Infosäkkollen!B492</f>
        <v>35</v>
      </c>
      <c r="C379" s="212" t="str">
        <f>Infosäkkollen!C492</f>
        <v>De senaste två åren, har organisationens arbetssätt för analys och hantering av informationssäkerhetsrisker omfattat följande centrala typer av sannolikhetsbedömning?</v>
      </c>
      <c r="D379" s="199">
        <f>Infosäkkollen!H502</f>
        <v>0</v>
      </c>
      <c r="E379" s="76">
        <f>IF(
 Infosäkkollen!E2=0,
 0,
 IF(
  Infosäkkollen!E2=1,
  0,
  IF(
   Infosäkkollen!E2=2,
   0,
   IF(
    Infosäkkollen!E2=3,
    3,
    4))))</f>
        <v>0</v>
      </c>
      <c r="F379" s="76">
        <f>IF(
 Infosäkkollen!E2=0,
 0,
 IF(
  Infosäkkollen!E2=1,
  0,
  IF(
   Infosäkkollen!E2=2,
   3,
   IF(
    Infosäkkollen!E2=3,
    4,
    "N/A"))))</f>
        <v>0</v>
      </c>
      <c r="G379" s="1253">
        <f>IF(
 OR(Infosäkkollen!E502="ANGE SVAR OCKSÅ",Infosäkkollen!E502="MOTSÄGELSEFULLT SVAR",Infosäkkollen!E502="MOTSÄGELSEFULL BEDÖMNING",Infosäkkollen!E502="ANGE BEDÖMNING OCKSÅ"),
 3,
 IF(
  E379=4,
  2,
  IF(
   D379&gt;F379,
   1,
   IF(
    D379=F379,
    0,
    -1))))</f>
        <v>0</v>
      </c>
      <c r="H379" s="1253"/>
      <c r="K379" s="220"/>
    </row>
    <row r="380" spans="2:11" s="87" customFormat="1" ht="56.15" customHeight="1">
      <c r="B380" s="199">
        <f>Infosäkkollen!B506</f>
        <v>36</v>
      </c>
      <c r="C380" s="212" t="str">
        <f>Infosäkkollen!C506</f>
        <v>De två senaste åren, har organisationens arbetssätt för analys och hantering av informationssäkerhetsrisker omfattat riskhantering med följande centrala delar?</v>
      </c>
      <c r="D380" s="199">
        <f>Infosäkkollen!H516</f>
        <v>0</v>
      </c>
      <c r="E380" s="76">
        <f>IF(
 Infosäkkollen!E2=0,
 0,
 IF(
  Infosäkkollen!E2=1,
  0,
  IF(
   Infosäkkollen!E2=2,
   0,
   IF(
    Infosäkkollen!E2=3,
    3,
    4))))</f>
        <v>0</v>
      </c>
      <c r="F380" s="76">
        <f>IF(
 Infosäkkollen!E2=0,
 0,
 IF(
  Infosäkkollen!E2=1,
  0,
  IF(
   Infosäkkollen!E2=2,
   3,
   IF(
    Infosäkkollen!E2=3,
    4,
    "N/A"))))</f>
        <v>0</v>
      </c>
      <c r="G380" s="1253">
        <f>IF(
 OR(Infosäkkollen!E516="ANGE SVAR OCKSÅ",Infosäkkollen!E516="MOTSÄGELSEFULLT SVAR",Infosäkkollen!E516="MOTSÄGELSEFULL BEDÖMNING",Infosäkkollen!E516="ANGE BEDÖMNING OCKSÅ"),
 3,
 IF(
  E380=4,
  2,
  IF(
   D380&gt;F380,
   1,
   IF(
    D380=F380,
    0,
    -1))))</f>
        <v>0</v>
      </c>
      <c r="H380" s="1253"/>
      <c r="K380" s="220"/>
    </row>
    <row r="381" spans="2:11" s="87" customFormat="1" ht="41.15" customHeight="1">
      <c r="B381" s="199">
        <f>Infosäkkollen!B520</f>
        <v>37</v>
      </c>
      <c r="C381" s="212" t="str">
        <f>Infosäkkollen!C520</f>
        <v>De senaste två åren, har organisationens arbetssätt för att säkerställa informationssäkerhet vid upphandling omfattat följande centrala delar?</v>
      </c>
      <c r="D381" s="199">
        <f>Infosäkkollen!H530</f>
        <v>0</v>
      </c>
      <c r="E381" s="76">
        <f>IF(
 Infosäkkollen!E2=0,
 0,
 IF(
  Infosäkkollen!E2=1,
  0,
  IF(
   Infosäkkollen!E2=2,
   0,
   IF(
    Infosäkkollen!E2=3,
    3,
    4))))</f>
        <v>0</v>
      </c>
      <c r="F381" s="76">
        <f>IF(
 Infosäkkollen!E2=0,
 0,
 IF(
  Infosäkkollen!E2=1,
  0,
  IF(
   Infosäkkollen!E2=2,
   3,
   IF(
    Infosäkkollen!E2=3,
    4,
    "N/A"))))</f>
        <v>0</v>
      </c>
      <c r="G381" s="1253">
        <f>IF(
 OR(Infosäkkollen!E530="ANGE SVAR OCKSÅ",Infosäkkollen!E530="MOTSÄGELSEFULLT SVAR",Infosäkkollen!E530="MOTSÄGELSEFULL BEDÖMNING",Infosäkkollen!E530="ANGE BEDÖMNING OCKSÅ"),
 3,
 IF(
  E381=4,
  2,
  IF(
   D381&gt;F381,
   1,
   IF(
    D381=F381,
    0,
    -1))))</f>
        <v>0</v>
      </c>
      <c r="H381" s="1253"/>
      <c r="K381" s="220"/>
    </row>
    <row r="382" spans="2:11" s="87" customFormat="1" ht="41.15" customHeight="1">
      <c r="B382" s="199">
        <f>Infosäkkollen!B534</f>
        <v>38</v>
      </c>
      <c r="C382" s="212" t="str">
        <f>Infosäkkollen!C534</f>
        <v>De senaste två åren, har organisationen undersökt och hanterat sina behov av att bygga beredskap för kriser och höjd beredskap?</v>
      </c>
      <c r="D382" s="199">
        <f>Infosäkkollen!H544</f>
        <v>0</v>
      </c>
      <c r="E382" s="76">
        <f>IF(
 Infosäkkollen!E2=0,
 0,
 IF(
  Infosäkkollen!E2=1,
  0,
  IF(
   Infosäkkollen!E2=2,
   0,
   IF(
    Infosäkkollen!E2=3,
    3,
    4))))</f>
        <v>0</v>
      </c>
      <c r="F382" s="76">
        <f>IF(
 Infosäkkollen!E2=0,
 0,
 IF(
  Infosäkkollen!E2=1,
  0,
  IF(
   Infosäkkollen!E2=2,
   3,
   IF(
    Infosäkkollen!E2=3,
    4,
    "N/A"))))</f>
        <v>0</v>
      </c>
      <c r="G382" s="1253">
        <f>IF(
 OR(Infosäkkollen!E544="ANGE SVAR OCKSÅ",Infosäkkollen!E544="MOTSÄGELSEFULLT SVAR",Infosäkkollen!E544="MOTSÄGELSEFULL BEDÖMNING",Infosäkkollen!E544="ANGE BEDÖMNING OCKSÅ"),
 3,
 IF(
  E382=4,
  2,
  IF(
   D382&gt;F382,
   1,
   IF(
    D382=F382,
    0,
    -1))))</f>
        <v>0</v>
      </c>
      <c r="H382" s="1253"/>
      <c r="K382" s="220"/>
    </row>
    <row r="383" spans="2:11" ht="39" customHeight="1"/>
    <row r="384" spans="2:11" ht="27" customHeight="1">
      <c r="B384" s="65" t="s">
        <v>4131</v>
      </c>
      <c r="C384" s="71"/>
    </row>
    <row r="385" spans="1:11" ht="46.4" customHeight="1">
      <c r="B385" s="211" t="s">
        <v>24</v>
      </c>
      <c r="C385" s="210" t="s">
        <v>25</v>
      </c>
      <c r="D385" s="209" t="s">
        <v>4126</v>
      </c>
      <c r="E385" s="209" t="s">
        <v>4127</v>
      </c>
      <c r="F385" s="209" t="s">
        <v>4128</v>
      </c>
      <c r="G385" s="1252" t="s">
        <v>26</v>
      </c>
      <c r="H385" s="1252"/>
    </row>
    <row r="386" spans="1:11" s="87" customFormat="1" ht="56.15" customHeight="1">
      <c r="B386" s="199">
        <f>Infosäkkollen!B552</f>
        <v>39</v>
      </c>
      <c r="C386" s="212" t="str">
        <f>Infosäkkollen!C552</f>
        <v>De senaste två åren, har organisationen undersökt vilka hinder respektive framgångsfaktorer som påverkar medarbetarnas möjligheter att arbeta på ett informationssäkert sätt?</v>
      </c>
      <c r="D386" s="199">
        <f>Infosäkkollen!H560</f>
        <v>0</v>
      </c>
      <c r="E386" s="199">
        <f>IF(
 Infosäkkollen!E2=0,
 0,
 IF(
  Infosäkkollen!E2=1,
  0,
  IF(
   Infosäkkollen!E2=2,
   0,
   IF(
    Infosäkkollen!E2=3,
    0,
    4))))</f>
        <v>0</v>
      </c>
      <c r="F386" s="199">
        <f>IF(
 Infosäkkollen!E2=0,
 0,
 IF(
  Infosäkkollen!E2=1,
  0,
  IF(
   Infosäkkollen!E2=2,
   0,
   IF(
    Infosäkkollen!E2=3,
    4,
    "N/A"))))</f>
        <v>0</v>
      </c>
      <c r="G386" s="1253">
        <f>IF(
 OR(Infosäkkollen!E560="ANGE SVAR OCKSÅ",Infosäkkollen!E560="MOTSÄGELSEFULLT SVAR",Infosäkkollen!E560="MOTSÄGELSEFULL BEDÖMNING",Infosäkkollen!E560="ANGE BEDÖMNING OCKSÅ"),
 3,
 IF(
  E386=4,
  2,
  IF(
   D386&gt;F386,
   1,
   IF(
    D386=F386,
    0,
    -1))))</f>
        <v>0</v>
      </c>
      <c r="H386" s="1253"/>
      <c r="K386" s="220"/>
    </row>
    <row r="387" spans="1:11" s="87" customFormat="1" ht="56.15" customHeight="1">
      <c r="B387" s="199">
        <f>Infosäkkollen!B566</f>
        <v>40</v>
      </c>
      <c r="C387" s="212" t="str">
        <f>Infosäkkollen!C566:E566</f>
        <v>De senaste två åren, har organisationens ledning arbetat för att säkerställa ständiga förbättringar i det systematiska informationssäkerhetsarbetet?</v>
      </c>
      <c r="D387" s="199">
        <f>Infosäkkollen!H576</f>
        <v>0</v>
      </c>
      <c r="E387" s="199">
        <f>IF(
 Infosäkkollen!E2=0,
 0,
 IF(
  Infosäkkollen!E2=1,
  0,
  IF(
   Infosäkkollen!E2=2,
   0,
   IF(
    Infosäkkollen!E2=3,
    0,
    4))))</f>
        <v>0</v>
      </c>
      <c r="F387" s="199">
        <f>IF(
 Infosäkkollen!E2=0,
 0,
 IF(
  Infosäkkollen!E2=1,
  0,
  IF(
   Infosäkkollen!E2=2,
   0,
   IF(
    Infosäkkollen!E2=3,
    4,
    "N/A"))))</f>
        <v>0</v>
      </c>
      <c r="G387" s="1253">
        <f>IF(
 OR(Infosäkkollen!E576="ANGE SVAR OCKSÅ",Infosäkkollen!E576="MOTSÄGELSEFULLT SVAR",Infosäkkollen!E576="MOTSÄGELSEFULL BEDÖMNING",Infosäkkollen!E576="ANGE BEDÖMNING OCKSÅ"),
 3,
 IF(
  E387=4,
  2,
  IF(
   D387&gt;F387,
   1,
   IF(
    D387=F387,
    0,
    -1))))</f>
        <v>0</v>
      </c>
      <c r="H387" s="1253"/>
      <c r="K387" s="220"/>
    </row>
    <row r="390" spans="1:11" ht="26.6">
      <c r="A390" s="722" t="s">
        <v>368</v>
      </c>
      <c r="B390" s="91"/>
      <c r="C390" s="91"/>
      <c r="D390" s="91"/>
      <c r="E390" s="728" t="str">
        <f>HYPERLINK("#A1", "🔝 Tillbaka till toppen")</f>
        <v>🔝 Tillbaka till toppen</v>
      </c>
      <c r="F390" s="91"/>
      <c r="G390" s="91"/>
      <c r="H390" s="91"/>
      <c r="I390" s="1"/>
    </row>
    <row r="391" spans="1:11" ht="15" thickBot="1">
      <c r="B391"/>
      <c r="C391"/>
      <c r="D391"/>
      <c r="E391"/>
      <c r="F391"/>
      <c r="G391"/>
    </row>
    <row r="392" spans="1:11" ht="26.15" customHeight="1">
      <c r="B392" s="131" t="s">
        <v>4132</v>
      </c>
      <c r="C392"/>
      <c r="D392"/>
      <c r="E392" s="1243" t="s">
        <v>4096</v>
      </c>
      <c r="F392" s="1244"/>
      <c r="G392" s="1244"/>
      <c r="H392" s="1244"/>
      <c r="I392" s="1245"/>
    </row>
    <row r="393" spans="1:11" ht="26.15" customHeight="1">
      <c r="B393" s="738" t="str">
        <f>HYPERLINK("#A396", "Snabba fakta om poängresultatet")</f>
        <v>Snabba fakta om poängresultatet</v>
      </c>
      <c r="C393"/>
      <c r="D393"/>
      <c r="E393" s="1246"/>
      <c r="F393" s="1247"/>
      <c r="G393" s="1247"/>
      <c r="H393" s="1247"/>
      <c r="I393" s="1248"/>
    </row>
    <row r="394" spans="1:11" ht="26.15" customHeight="1">
      <c r="B394" s="738" t="str">
        <f>HYPERLINK("#B424", "Översiktsbild med indikativ nivå per arbetsområde")</f>
        <v>Översiktsbild med indikativ nivå per arbetsområde</v>
      </c>
      <c r="C394"/>
      <c r="D394"/>
      <c r="E394" s="1246"/>
      <c r="F394" s="1247"/>
      <c r="G394" s="1247"/>
      <c r="H394" s="1247"/>
      <c r="I394" s="1248"/>
    </row>
    <row r="395" spans="1:11" ht="26.15" customHeight="1">
      <c r="B395" s="738" t="str">
        <f>HYPERLINK("#A442", "Resultat per arbetsområde")</f>
        <v>Resultat per arbetsområde</v>
      </c>
      <c r="C395"/>
      <c r="D395"/>
      <c r="E395" s="1246"/>
      <c r="F395" s="1247"/>
      <c r="G395" s="1247"/>
      <c r="H395" s="1247"/>
      <c r="I395" s="1248"/>
    </row>
    <row r="396" spans="1:11" ht="26.15" customHeight="1">
      <c r="A396" s="726"/>
      <c r="B396" s="738" t="str">
        <f>HYPERLINK("#B608", "Detaljerad sammanställning av resultat")</f>
        <v>Detaljerad sammanställning av resultat</v>
      </c>
      <c r="C396"/>
      <c r="D396"/>
      <c r="E396" s="1246"/>
      <c r="F396" s="1247"/>
      <c r="G396" s="1247"/>
      <c r="H396" s="1247"/>
      <c r="I396" s="1248"/>
    </row>
    <row r="397" spans="1:11" ht="26.15" customHeight="1" thickBot="1">
      <c r="B397"/>
      <c r="C397"/>
      <c r="D397"/>
      <c r="E397" s="1249"/>
      <c r="F397" s="1250"/>
      <c r="G397" s="1250"/>
      <c r="H397" s="1250"/>
      <c r="I397" s="1251"/>
    </row>
    <row r="398" spans="1:11" ht="19.75">
      <c r="B398" s="131" t="s">
        <v>4101</v>
      </c>
      <c r="I398" s="1"/>
    </row>
    <row r="399" spans="1:11" ht="15">
      <c r="A399" s="333"/>
      <c r="B399" s="1222" t="str">
        <f ca="1">Textåterkoppling!E20</f>
        <v>- 0 poäng har samlats in totalt.</v>
      </c>
      <c r="C399" s="1222"/>
      <c r="D399" s="1222" t="str">
        <f ca="1">IF(E306=4,Textåterkoppling!E23,Textåterkoppling!E24)</f>
        <v>- 29 poäng till krävs för att nå nästa nivå.</v>
      </c>
      <c r="E399" s="1222"/>
      <c r="F399" s="1222"/>
      <c r="G399" s="1222"/>
      <c r="H399" s="1222"/>
      <c r="I399" s="333"/>
      <c r="J399" s="494"/>
    </row>
    <row r="400" spans="1:11" ht="15">
      <c r="A400" s="333"/>
      <c r="B400" s="1222" t="str">
        <f ca="1">Textåterkoppling!E42</f>
        <v>- 0 av 53 frågor har fyllts i på ett giltigt sätt.</v>
      </c>
      <c r="C400" s="1222"/>
      <c r="D400" s="1233" t="str">
        <f ca="1">Textåterkoppling!E32</f>
        <v>- 14 frågor måste ge mer poäng för att nästa nivå ska kunna nås.</v>
      </c>
      <c r="E400" s="1233"/>
      <c r="F400" s="1233"/>
      <c r="G400" s="1233"/>
      <c r="H400" s="1233"/>
      <c r="I400" s="333"/>
      <c r="J400" s="494"/>
    </row>
    <row r="401" spans="1:11" ht="15">
      <c r="A401" s="333"/>
      <c r="B401" s="1222" t="str">
        <f ca="1">Textåterkoppling!E35</f>
        <v>- 0 säkra bedömningar har angetts i de giltigt ifyllda frågorna.</v>
      </c>
      <c r="C401" s="1222"/>
      <c r="D401" s="1222" t="str">
        <f ca="1">IF('It-säkkollen'!E2=4,Textåterkoppling!E39,Textåterkoppling!E38)</f>
        <v>- 50% av alla bedömningar måste vara säkra för att nå nästa nivå.</v>
      </c>
      <c r="E401" s="1222"/>
      <c r="F401" s="1222"/>
      <c r="G401" s="1222"/>
      <c r="H401" s="1222"/>
      <c r="I401" s="333"/>
      <c r="J401" s="494"/>
    </row>
    <row r="402" spans="1:11">
      <c r="B402" s="21"/>
      <c r="D402" s="21"/>
      <c r="E402" s="21"/>
      <c r="F402" s="21"/>
      <c r="G402" s="21"/>
      <c r="J402" s="494"/>
    </row>
    <row r="403" spans="1:11" ht="19.75">
      <c r="B403" s="132" t="s">
        <v>1301</v>
      </c>
      <c r="D403" s="21"/>
      <c r="E403" s="21"/>
      <c r="F403" s="21"/>
      <c r="G403" s="21"/>
      <c r="K403" s="78" t="s">
        <v>1203</v>
      </c>
    </row>
    <row r="404" spans="1:11" ht="15">
      <c r="B404" s="937" t="s">
        <v>4102</v>
      </c>
      <c r="C404" s="937"/>
      <c r="D404" s="937"/>
      <c r="E404" s="937"/>
      <c r="F404" s="937"/>
      <c r="G404" s="937"/>
      <c r="H404" s="937"/>
    </row>
    <row r="405" spans="1:11">
      <c r="B405" s="54"/>
      <c r="C405" s="54"/>
      <c r="D405" s="54"/>
      <c r="E405" s="54"/>
      <c r="F405" s="54"/>
      <c r="G405" s="54"/>
      <c r="H405" s="54"/>
      <c r="K405" s="78" t="s">
        <v>1204</v>
      </c>
    </row>
    <row r="406" spans="1:11">
      <c r="B406" s="21"/>
      <c r="D406" s="21"/>
      <c r="E406" s="21"/>
      <c r="F406" s="21"/>
      <c r="G406" s="21"/>
    </row>
    <row r="407" spans="1:11">
      <c r="B407" s="21"/>
      <c r="D407" s="21"/>
      <c r="E407" s="21"/>
      <c r="F407" s="21"/>
      <c r="G407" s="21"/>
      <c r="K407" s="78" t="s">
        <v>1205</v>
      </c>
    </row>
    <row r="408" spans="1:11">
      <c r="B408" s="21"/>
      <c r="D408" s="21"/>
      <c r="E408" s="21"/>
      <c r="F408" s="21"/>
      <c r="G408" s="21"/>
    </row>
    <row r="409" spans="1:11">
      <c r="B409" s="21"/>
      <c r="D409" s="21"/>
      <c r="E409" s="21"/>
      <c r="F409" s="21"/>
      <c r="G409" s="21"/>
      <c r="K409" s="78" t="s">
        <v>1206</v>
      </c>
    </row>
    <row r="410" spans="1:11">
      <c r="B410" s="21"/>
      <c r="D410" s="21"/>
      <c r="E410" s="21"/>
      <c r="F410" s="21"/>
      <c r="G410" s="21"/>
    </row>
    <row r="411" spans="1:11">
      <c r="B411" s="21"/>
      <c r="D411" s="21"/>
      <c r="E411" s="21"/>
      <c r="F411" s="21"/>
      <c r="G411" s="21"/>
      <c r="K411" s="78" t="s">
        <v>1207</v>
      </c>
    </row>
    <row r="412" spans="1:11">
      <c r="B412" s="21"/>
      <c r="D412" s="21"/>
      <c r="E412" s="21"/>
      <c r="F412" s="21"/>
      <c r="G412" s="21"/>
    </row>
    <row r="413" spans="1:11">
      <c r="B413" s="21"/>
      <c r="D413" s="21"/>
      <c r="E413" s="21"/>
      <c r="F413" s="21"/>
      <c r="G413" s="21"/>
      <c r="K413" s="78" t="s">
        <v>4133</v>
      </c>
    </row>
    <row r="414" spans="1:11">
      <c r="B414" s="21"/>
      <c r="D414" s="21"/>
      <c r="E414" s="21"/>
      <c r="F414" s="21"/>
      <c r="G414" s="21"/>
    </row>
    <row r="415" spans="1:11">
      <c r="B415" s="21"/>
      <c r="D415" s="21"/>
      <c r="E415" s="21"/>
      <c r="F415" s="21"/>
      <c r="G415" s="21"/>
      <c r="I415" s="31"/>
      <c r="K415" s="78" t="s">
        <v>1209</v>
      </c>
    </row>
    <row r="416" spans="1:11">
      <c r="B416" s="21"/>
      <c r="D416" s="21"/>
      <c r="E416" s="21"/>
      <c r="F416" s="21"/>
      <c r="G416" s="21"/>
      <c r="I416" s="31"/>
    </row>
    <row r="417" spans="1:11">
      <c r="B417" s="21"/>
      <c r="D417" s="21"/>
      <c r="E417" s="21"/>
      <c r="F417" s="21"/>
      <c r="G417" s="21"/>
      <c r="I417" s="31"/>
      <c r="K417" s="78" t="s">
        <v>1210</v>
      </c>
    </row>
    <row r="418" spans="1:11">
      <c r="B418" s="21"/>
      <c r="D418" s="21"/>
      <c r="E418" s="21"/>
      <c r="F418" s="21"/>
      <c r="G418" s="21"/>
      <c r="I418" s="31"/>
    </row>
    <row r="419" spans="1:11">
      <c r="B419" s="21"/>
      <c r="D419" s="21"/>
      <c r="E419" s="21"/>
      <c r="F419" s="21"/>
      <c r="G419" s="21"/>
      <c r="I419" s="31"/>
      <c r="K419" s="78" t="s">
        <v>1211</v>
      </c>
    </row>
    <row r="420" spans="1:11">
      <c r="B420" s="21"/>
      <c r="D420" s="21"/>
      <c r="E420" s="21"/>
      <c r="F420" s="21"/>
      <c r="G420" s="21"/>
      <c r="I420" s="31"/>
    </row>
    <row r="421" spans="1:11">
      <c r="B421" s="21"/>
      <c r="D421" s="21"/>
      <c r="E421" s="21"/>
      <c r="F421" s="21"/>
      <c r="G421" s="21"/>
      <c r="I421" s="31"/>
      <c r="K421" s="78" t="s">
        <v>1212</v>
      </c>
    </row>
    <row r="422" spans="1:11">
      <c r="B422" s="21"/>
      <c r="D422" s="21"/>
      <c r="E422" s="21"/>
      <c r="F422" s="21"/>
      <c r="G422" s="21"/>
      <c r="I422" s="31"/>
    </row>
    <row r="423" spans="1:11">
      <c r="B423" s="21"/>
      <c r="D423" s="21"/>
      <c r="E423" s="21"/>
      <c r="F423" s="21"/>
      <c r="G423" s="21"/>
      <c r="I423" s="31"/>
    </row>
    <row r="424" spans="1:11">
      <c r="B424" s="727"/>
      <c r="D424" s="21"/>
      <c r="E424" s="21"/>
      <c r="F424" s="21"/>
      <c r="G424" s="21"/>
      <c r="I424" s="31"/>
    </row>
    <row r="425" spans="1:11">
      <c r="B425" s="21"/>
      <c r="D425" s="21"/>
      <c r="E425" s="21"/>
      <c r="F425" s="21"/>
      <c r="G425" s="21"/>
      <c r="I425" s="31"/>
    </row>
    <row r="426" spans="1:11">
      <c r="B426" s="21"/>
      <c r="D426" s="21"/>
      <c r="E426" s="21"/>
      <c r="F426" s="21"/>
      <c r="G426" s="21"/>
      <c r="I426" s="31"/>
    </row>
    <row r="427" spans="1:11">
      <c r="B427" s="21"/>
      <c r="D427" s="21"/>
      <c r="E427" s="21"/>
      <c r="F427" s="21"/>
      <c r="G427" s="21"/>
      <c r="I427" s="31"/>
    </row>
    <row r="428" spans="1:11">
      <c r="B428" s="21"/>
      <c r="D428" s="21"/>
      <c r="E428" s="21"/>
      <c r="F428" s="21"/>
      <c r="G428" s="21"/>
      <c r="I428" s="31"/>
    </row>
    <row r="429" spans="1:11">
      <c r="B429" s="21"/>
      <c r="D429" s="21"/>
      <c r="E429" s="21"/>
      <c r="F429" s="21"/>
      <c r="G429" s="21"/>
      <c r="I429" s="31"/>
    </row>
    <row r="430" spans="1:11">
      <c r="A430" s="34"/>
      <c r="B430" s="54"/>
      <c r="C430" s="54"/>
      <c r="D430" s="54"/>
      <c r="E430" s="54"/>
      <c r="F430" s="54"/>
      <c r="G430" s="54"/>
      <c r="H430" s="54"/>
      <c r="I430" s="31"/>
    </row>
    <row r="431" spans="1:11" ht="21.9">
      <c r="A431" s="34"/>
      <c r="B431" s="132" t="s">
        <v>4103</v>
      </c>
      <c r="C431" s="67"/>
      <c r="D431" s="67"/>
      <c r="E431" s="67"/>
      <c r="F431" s="67"/>
      <c r="G431" s="67"/>
      <c r="H431" s="67"/>
      <c r="I431" s="31"/>
    </row>
    <row r="432" spans="1:11">
      <c r="A432" s="34"/>
      <c r="B432" s="1234" t="str">
        <f>IF(OR(ISBLANK(Analysstöd!B178),Analysstöd!B178="[Max 3000 tecken]"),"Ingen reflektion har angetts.",Analysstöd!B178)</f>
        <v>Ingen reflektion har angetts.</v>
      </c>
      <c r="C432" s="1235"/>
      <c r="D432" s="1235"/>
      <c r="E432" s="1235"/>
      <c r="F432" s="1235"/>
      <c r="G432" s="1235"/>
      <c r="H432" s="1236"/>
      <c r="I432" s="31"/>
    </row>
    <row r="433" spans="1:11">
      <c r="A433" s="34"/>
      <c r="B433" s="1237"/>
      <c r="C433" s="1238"/>
      <c r="D433" s="1238"/>
      <c r="E433" s="1238"/>
      <c r="F433" s="1238"/>
      <c r="G433" s="1238"/>
      <c r="H433" s="1239"/>
      <c r="I433" s="31"/>
    </row>
    <row r="434" spans="1:11">
      <c r="A434" s="34"/>
      <c r="B434" s="1237"/>
      <c r="C434" s="1238"/>
      <c r="D434" s="1238"/>
      <c r="E434" s="1238"/>
      <c r="F434" s="1238"/>
      <c r="G434" s="1238"/>
      <c r="H434" s="1239"/>
      <c r="I434" s="31"/>
    </row>
    <row r="435" spans="1:11">
      <c r="A435" s="34"/>
      <c r="B435" s="1237"/>
      <c r="C435" s="1238"/>
      <c r="D435" s="1238"/>
      <c r="E435" s="1238"/>
      <c r="F435" s="1238"/>
      <c r="G435" s="1238"/>
      <c r="H435" s="1239"/>
      <c r="I435" s="31"/>
    </row>
    <row r="436" spans="1:11">
      <c r="A436" s="34"/>
      <c r="B436" s="1237"/>
      <c r="C436" s="1238"/>
      <c r="D436" s="1238"/>
      <c r="E436" s="1238"/>
      <c r="F436" s="1238"/>
      <c r="G436" s="1238"/>
      <c r="H436" s="1239"/>
      <c r="I436" s="31"/>
    </row>
    <row r="437" spans="1:11">
      <c r="A437" s="34"/>
      <c r="B437" s="1237"/>
      <c r="C437" s="1238"/>
      <c r="D437" s="1238"/>
      <c r="E437" s="1238"/>
      <c r="F437" s="1238"/>
      <c r="G437" s="1238"/>
      <c r="H437" s="1239"/>
      <c r="I437" s="31"/>
    </row>
    <row r="438" spans="1:11">
      <c r="A438" s="34"/>
      <c r="B438" s="1237"/>
      <c r="C438" s="1238"/>
      <c r="D438" s="1238"/>
      <c r="E438" s="1238"/>
      <c r="F438" s="1238"/>
      <c r="G438" s="1238"/>
      <c r="H438" s="1239"/>
      <c r="I438" s="31"/>
    </row>
    <row r="439" spans="1:11">
      <c r="A439" s="34"/>
      <c r="B439" s="1240"/>
      <c r="C439" s="1241"/>
      <c r="D439" s="1241"/>
      <c r="E439" s="1241"/>
      <c r="F439" s="1241"/>
      <c r="G439" s="1241"/>
      <c r="H439" s="1242"/>
      <c r="I439" s="31"/>
    </row>
    <row r="440" spans="1:11">
      <c r="A440" s="34"/>
      <c r="B440" s="54"/>
      <c r="C440" s="54"/>
      <c r="D440" s="54"/>
      <c r="E440" s="54"/>
      <c r="F440" s="54"/>
      <c r="G440" s="54"/>
      <c r="H440" s="54"/>
      <c r="I440" s="31"/>
    </row>
    <row r="441" spans="1:11" ht="19.75">
      <c r="B441" s="132" t="s">
        <v>1328</v>
      </c>
      <c r="D441" s="21"/>
      <c r="E441" s="21"/>
      <c r="F441" s="21"/>
      <c r="G441" s="21"/>
    </row>
    <row r="442" spans="1:11" ht="15">
      <c r="A442" s="726"/>
      <c r="B442" s="1226" t="s">
        <v>4104</v>
      </c>
      <c r="C442" s="1226"/>
      <c r="D442" s="1226"/>
      <c r="E442" s="1226"/>
      <c r="F442" s="1226"/>
      <c r="G442" s="1226"/>
      <c r="H442" s="1226"/>
    </row>
    <row r="443" spans="1:11" ht="15" thickBot="1">
      <c r="B443" s="70"/>
      <c r="C443" s="70"/>
      <c r="D443" s="70"/>
      <c r="E443" s="70"/>
      <c r="F443" s="70"/>
      <c r="G443" s="70"/>
      <c r="H443" s="70"/>
    </row>
    <row r="444" spans="1:11" ht="15.45" thickBot="1">
      <c r="A444" s="135"/>
      <c r="B444" s="1223" t="s">
        <v>4105</v>
      </c>
      <c r="C444" s="1224"/>
      <c r="D444" s="1224"/>
      <c r="E444" s="1224"/>
      <c r="F444" s="1224"/>
      <c r="G444" s="1224"/>
      <c r="H444" s="1225"/>
      <c r="I444" s="135"/>
    </row>
    <row r="445" spans="1:11">
      <c r="B445" s="70"/>
      <c r="C445" s="70"/>
      <c r="D445" s="70"/>
      <c r="E445" s="70"/>
      <c r="F445" s="70"/>
      <c r="G445" s="70"/>
      <c r="H445" s="70"/>
      <c r="K445" s="78" t="s">
        <v>1203</v>
      </c>
    </row>
    <row r="446" spans="1:11" ht="15">
      <c r="B446" s="1226" t="s">
        <v>4106</v>
      </c>
      <c r="C446" s="1226"/>
      <c r="D446" s="1226"/>
      <c r="E446" s="1226"/>
      <c r="F446" s="1226"/>
      <c r="G446" s="1226"/>
      <c r="H446" s="1226"/>
    </row>
    <row r="447" spans="1:11">
      <c r="B447" s="33"/>
      <c r="C447" s="33"/>
      <c r="D447" s="33"/>
      <c r="E447" s="33"/>
      <c r="F447" s="33"/>
      <c r="G447" s="33"/>
      <c r="H447" s="33"/>
      <c r="K447" s="78" t="s">
        <v>1204</v>
      </c>
    </row>
    <row r="448" spans="1:11">
      <c r="B448" s="21"/>
      <c r="D448" s="21"/>
      <c r="E448" s="21"/>
      <c r="F448" s="21"/>
      <c r="G448" s="21"/>
    </row>
    <row r="449" spans="1:11">
      <c r="B449" s="21"/>
      <c r="D449" s="21"/>
      <c r="E449" s="21"/>
      <c r="F449" s="21"/>
      <c r="G449" s="21"/>
      <c r="K449" s="78" t="s">
        <v>1205</v>
      </c>
    </row>
    <row r="450" spans="1:11">
      <c r="B450" s="21"/>
      <c r="D450" s="21"/>
      <c r="E450" s="21"/>
      <c r="F450" s="21"/>
      <c r="G450" s="21"/>
    </row>
    <row r="451" spans="1:11">
      <c r="B451" s="21"/>
      <c r="D451" s="21"/>
      <c r="E451" s="21"/>
      <c r="F451" s="21"/>
      <c r="G451" s="21"/>
      <c r="K451" s="78" t="s">
        <v>1206</v>
      </c>
    </row>
    <row r="452" spans="1:11">
      <c r="B452" s="21"/>
      <c r="D452" s="21"/>
      <c r="E452" s="21"/>
      <c r="F452" s="21"/>
      <c r="G452" s="21"/>
    </row>
    <row r="453" spans="1:11">
      <c r="B453" s="21"/>
      <c r="D453" s="21"/>
      <c r="E453" s="21"/>
      <c r="F453" s="21"/>
      <c r="G453" s="21"/>
      <c r="K453" s="78" t="s">
        <v>1207</v>
      </c>
    </row>
    <row r="454" spans="1:11">
      <c r="B454" s="21"/>
      <c r="D454" s="21"/>
      <c r="E454" s="21"/>
      <c r="F454" s="21"/>
      <c r="G454" s="21"/>
    </row>
    <row r="455" spans="1:11">
      <c r="B455" s="21"/>
      <c r="D455" s="21"/>
      <c r="E455" s="21"/>
      <c r="F455" s="21"/>
      <c r="G455" s="21"/>
      <c r="K455" s="78" t="s">
        <v>4133</v>
      </c>
    </row>
    <row r="456" spans="1:11">
      <c r="B456" s="21"/>
      <c r="D456" s="21"/>
      <c r="E456" s="21"/>
      <c r="F456" s="21"/>
      <c r="G456" s="21"/>
    </row>
    <row r="457" spans="1:11">
      <c r="B457" s="21"/>
      <c r="D457" s="21"/>
      <c r="E457" s="21"/>
      <c r="F457" s="21"/>
      <c r="G457" s="21"/>
      <c r="K457" s="78" t="s">
        <v>1209</v>
      </c>
    </row>
    <row r="458" spans="1:11" ht="15">
      <c r="A458" s="1"/>
      <c r="B458" s="1226" t="str">
        <f>IF(Infosäkkollen!$E$2&gt;Översikt!G582,Textåterkoppling!$D$244,IF(Infosäkkollen!$E$2=Översikt!G582,Textåterkoppling!$D$247,Textåterkoppling!D623))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58" s="1226"/>
      <c r="D458" s="1226"/>
      <c r="E458" s="1226"/>
      <c r="F458" s="1226"/>
      <c r="G458" s="1226"/>
      <c r="H458" s="1226"/>
      <c r="I458" s="1"/>
    </row>
    <row r="459" spans="1:11" ht="15">
      <c r="B459" s="106"/>
      <c r="C459" s="157"/>
      <c r="D459" s="106"/>
      <c r="E459" s="106"/>
      <c r="F459" s="106"/>
      <c r="G459" s="106"/>
      <c r="H459" s="158"/>
      <c r="K459" s="78" t="s">
        <v>1210</v>
      </c>
    </row>
    <row r="460" spans="1:11" ht="15" hidden="1">
      <c r="B460" s="1226">
        <f>Textåterkoppling!D629</f>
        <v>0</v>
      </c>
      <c r="C460" s="1226"/>
      <c r="D460" s="1226"/>
      <c r="E460" s="1226"/>
      <c r="F460" s="1226"/>
      <c r="G460" s="1226"/>
      <c r="H460" s="1226"/>
    </row>
    <row r="461" spans="1:11" ht="15.45" thickBot="1">
      <c r="B461" s="157"/>
      <c r="C461" s="157"/>
      <c r="D461" s="157"/>
      <c r="E461" s="157"/>
      <c r="F461" s="157"/>
      <c r="G461" s="157"/>
      <c r="H461" s="157"/>
      <c r="K461" s="78" t="s">
        <v>1211</v>
      </c>
    </row>
    <row r="462" spans="1:11" ht="15.45" thickBot="1">
      <c r="B462" s="1223" t="s">
        <v>4107</v>
      </c>
      <c r="C462" s="1224"/>
      <c r="D462" s="1224"/>
      <c r="E462" s="1224"/>
      <c r="F462" s="1224"/>
      <c r="G462" s="1224"/>
      <c r="H462" s="1225"/>
    </row>
    <row r="463" spans="1:11">
      <c r="B463" s="55"/>
      <c r="C463" s="55"/>
      <c r="D463" s="55"/>
      <c r="E463" s="55"/>
      <c r="F463" s="55"/>
      <c r="G463" s="55"/>
      <c r="H463" s="55"/>
      <c r="K463" s="78" t="s">
        <v>1212</v>
      </c>
    </row>
    <row r="464" spans="1:11">
      <c r="B464" s="24"/>
      <c r="D464" s="24"/>
      <c r="E464" s="24"/>
      <c r="F464" s="24"/>
      <c r="G464" s="24"/>
      <c r="H464" s="24"/>
    </row>
    <row r="465" spans="2:8">
      <c r="B465" s="24"/>
      <c r="D465" s="24"/>
      <c r="E465" s="24"/>
      <c r="F465" s="24"/>
      <c r="G465" s="24"/>
      <c r="H465" s="24"/>
    </row>
    <row r="466" spans="2:8">
      <c r="B466" s="24"/>
      <c r="D466" s="24"/>
      <c r="E466" s="24"/>
      <c r="F466" s="24"/>
      <c r="G466" s="24"/>
      <c r="H466" s="24"/>
    </row>
    <row r="467" spans="2:8">
      <c r="B467" s="24"/>
      <c r="D467" s="24"/>
      <c r="E467" s="24"/>
      <c r="F467" s="24"/>
      <c r="G467" s="24"/>
      <c r="H467" s="24"/>
    </row>
    <row r="468" spans="2:8">
      <c r="B468" s="24"/>
      <c r="D468" s="24"/>
      <c r="E468" s="24"/>
      <c r="F468" s="24"/>
      <c r="G468" s="24"/>
      <c r="H468" s="24"/>
    </row>
    <row r="469" spans="2:8">
      <c r="B469" s="24"/>
      <c r="D469" s="24"/>
      <c r="E469" s="24"/>
      <c r="F469" s="24"/>
      <c r="G469" s="24"/>
      <c r="H469" s="24"/>
    </row>
    <row r="470" spans="2:8">
      <c r="B470" s="24"/>
      <c r="D470" s="24"/>
      <c r="E470" s="24"/>
      <c r="F470" s="24"/>
      <c r="G470" s="24"/>
      <c r="H470" s="24"/>
    </row>
    <row r="471" spans="2:8">
      <c r="B471" s="24"/>
      <c r="D471" s="24"/>
      <c r="E471" s="24"/>
      <c r="F471" s="24"/>
      <c r="G471" s="24"/>
      <c r="H471" s="24"/>
    </row>
    <row r="472" spans="2:8">
      <c r="B472" s="24"/>
      <c r="D472" s="24"/>
      <c r="E472" s="24"/>
      <c r="F472" s="24"/>
      <c r="G472" s="24"/>
      <c r="H472" s="24"/>
    </row>
    <row r="473" spans="2:8">
      <c r="B473" s="24"/>
      <c r="D473" s="24"/>
      <c r="E473" s="24"/>
      <c r="F473" s="24"/>
      <c r="G473" s="24"/>
      <c r="H473" s="24"/>
    </row>
    <row r="474" spans="2:8">
      <c r="B474" s="24"/>
      <c r="D474" s="24"/>
      <c r="E474" s="24"/>
      <c r="F474" s="24"/>
      <c r="G474" s="24"/>
      <c r="H474" s="24"/>
    </row>
    <row r="475" spans="2:8" ht="15">
      <c r="B475" s="1226" t="str">
        <f>IF(Infosäkkollen!$E$2&gt;Översikt!H582,Textåterkoppling!$D$244,IF(Infosäkkollen!$E$2=Översikt!H582,Textåterkoppling!$D$247,Textåterkoppling!D623))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75" s="1226"/>
      <c r="D475" s="1226"/>
      <c r="E475" s="1226"/>
      <c r="F475" s="1226"/>
      <c r="G475" s="1226"/>
      <c r="H475" s="1226"/>
    </row>
    <row r="476" spans="2:8" ht="15">
      <c r="B476" s="157"/>
      <c r="C476" s="157"/>
      <c r="D476" s="157"/>
      <c r="E476" s="157"/>
      <c r="F476" s="157"/>
      <c r="G476" s="157"/>
      <c r="H476" s="157"/>
    </row>
    <row r="477" spans="2:8" ht="15" hidden="1">
      <c r="B477" s="1226">
        <f>Textåterkoppling!D632</f>
        <v>0</v>
      </c>
      <c r="C477" s="1226"/>
      <c r="D477" s="1226"/>
      <c r="E477" s="1226"/>
      <c r="F477" s="1226"/>
      <c r="G477" s="1226"/>
      <c r="H477" s="1226"/>
    </row>
    <row r="478" spans="2:8" ht="15.45" thickBot="1">
      <c r="B478" s="157"/>
      <c r="C478" s="157"/>
      <c r="D478" s="157"/>
      <c r="E478" s="157"/>
      <c r="F478" s="157"/>
      <c r="G478" s="157"/>
      <c r="H478" s="157"/>
    </row>
    <row r="479" spans="2:8" ht="15.45" thickBot="1">
      <c r="B479" s="1223" t="s">
        <v>4108</v>
      </c>
      <c r="C479" s="1224"/>
      <c r="D479" s="1224"/>
      <c r="E479" s="1224"/>
      <c r="F479" s="1224"/>
      <c r="G479" s="1224"/>
      <c r="H479" s="1225"/>
    </row>
    <row r="480" spans="2:8">
      <c r="B480" s="21"/>
      <c r="D480" s="21"/>
      <c r="E480" s="21"/>
      <c r="F480" s="21"/>
      <c r="G480" s="21"/>
    </row>
    <row r="481" spans="2:8">
      <c r="B481" s="21"/>
      <c r="D481" s="21"/>
      <c r="E481" s="21"/>
      <c r="F481" s="21"/>
      <c r="G481" s="21"/>
    </row>
    <row r="482" spans="2:8">
      <c r="B482" s="21"/>
      <c r="D482" s="21"/>
      <c r="E482" s="21"/>
      <c r="F482" s="21"/>
      <c r="G482" s="21"/>
    </row>
    <row r="483" spans="2:8">
      <c r="B483" s="21"/>
      <c r="D483" s="21"/>
      <c r="E483" s="21"/>
      <c r="F483" s="21"/>
      <c r="G483" s="21"/>
    </row>
    <row r="484" spans="2:8">
      <c r="B484" s="21"/>
      <c r="D484" s="21"/>
      <c r="E484" s="21"/>
      <c r="F484" s="21"/>
      <c r="G484" s="21"/>
    </row>
    <row r="485" spans="2:8">
      <c r="B485" s="21"/>
      <c r="D485" s="21"/>
      <c r="E485" s="21"/>
      <c r="F485" s="21"/>
      <c r="G485" s="21"/>
    </row>
    <row r="486" spans="2:8">
      <c r="B486" s="21"/>
      <c r="D486" s="21"/>
      <c r="E486" s="21"/>
      <c r="F486" s="21"/>
      <c r="G486" s="21"/>
    </row>
    <row r="487" spans="2:8">
      <c r="B487" s="21"/>
      <c r="D487" s="21"/>
      <c r="E487" s="21"/>
      <c r="F487" s="21"/>
      <c r="G487" s="21"/>
    </row>
    <row r="488" spans="2:8">
      <c r="B488" s="21"/>
      <c r="D488" s="21"/>
      <c r="E488" s="21"/>
      <c r="F488" s="21"/>
      <c r="G488" s="21"/>
    </row>
    <row r="489" spans="2:8">
      <c r="B489" s="21"/>
      <c r="D489" s="21"/>
      <c r="E489" s="21"/>
      <c r="F489" s="21"/>
      <c r="G489" s="21"/>
    </row>
    <row r="490" spans="2:8">
      <c r="B490" s="21"/>
      <c r="D490" s="21"/>
      <c r="E490" s="21"/>
      <c r="F490" s="21"/>
      <c r="G490" s="21"/>
    </row>
    <row r="491" spans="2:8" ht="15">
      <c r="B491" s="1226" t="str">
        <f>IF(Infosäkkollen!$E$2&gt;Översikt!I582,Textåterkoppling!$D$244,IF(Infosäkkollen!$E$2=Översikt!I582,Textåterkoppling!$D$247,Textåterkoppling!D623))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91" s="1226"/>
      <c r="D491" s="1226"/>
      <c r="E491" s="1226"/>
      <c r="F491" s="1226"/>
      <c r="G491" s="1226"/>
      <c r="H491" s="1226"/>
    </row>
    <row r="492" spans="2:8" ht="15">
      <c r="B492" s="157"/>
      <c r="C492" s="157"/>
      <c r="D492" s="157"/>
      <c r="E492" s="157"/>
      <c r="F492" s="157"/>
      <c r="G492" s="157"/>
      <c r="H492" s="157"/>
    </row>
    <row r="493" spans="2:8" ht="15" hidden="1">
      <c r="B493" s="778">
        <f>Textåterkoppling!D635</f>
        <v>0</v>
      </c>
      <c r="C493" s="778"/>
      <c r="D493" s="778"/>
      <c r="E493" s="778"/>
      <c r="F493" s="778"/>
      <c r="G493" s="778"/>
      <c r="H493" s="778"/>
    </row>
    <row r="494" spans="2:8" ht="15.45" thickBot="1">
      <c r="B494" s="157"/>
      <c r="C494" s="157"/>
      <c r="D494" s="157"/>
      <c r="E494" s="157"/>
      <c r="F494" s="157"/>
      <c r="G494" s="157"/>
      <c r="H494" s="157"/>
    </row>
    <row r="495" spans="2:8" ht="15.45" thickBot="1">
      <c r="B495" s="1223" t="s">
        <v>4109</v>
      </c>
      <c r="C495" s="1224"/>
      <c r="D495" s="1224"/>
      <c r="E495" s="1224"/>
      <c r="F495" s="1224"/>
      <c r="G495" s="1224"/>
      <c r="H495" s="1225"/>
    </row>
    <row r="496" spans="2:8">
      <c r="B496" s="21"/>
      <c r="D496" s="21"/>
      <c r="E496" s="21"/>
      <c r="F496" s="21"/>
      <c r="G496" s="21"/>
    </row>
    <row r="497" spans="2:11">
      <c r="B497" s="21"/>
      <c r="D497" s="21"/>
      <c r="E497" s="21"/>
      <c r="F497" s="21"/>
      <c r="G497" s="21"/>
    </row>
    <row r="498" spans="2:11">
      <c r="B498" s="21"/>
      <c r="D498" s="21"/>
      <c r="E498" s="21"/>
      <c r="F498" s="21"/>
      <c r="G498" s="21"/>
    </row>
    <row r="499" spans="2:11">
      <c r="B499" s="21"/>
      <c r="D499" s="21"/>
      <c r="E499" s="21"/>
      <c r="F499" s="21"/>
      <c r="G499" s="21"/>
    </row>
    <row r="500" spans="2:11">
      <c r="B500" s="21"/>
      <c r="D500" s="21"/>
      <c r="E500" s="21"/>
      <c r="F500" s="21"/>
      <c r="G500" s="21"/>
    </row>
    <row r="501" spans="2:11">
      <c r="B501" s="21"/>
      <c r="D501" s="21"/>
      <c r="E501" s="21"/>
      <c r="F501" s="21"/>
      <c r="G501" s="21"/>
    </row>
    <row r="502" spans="2:11">
      <c r="B502" s="21"/>
      <c r="D502" s="21"/>
      <c r="E502" s="21"/>
      <c r="F502" s="21"/>
      <c r="G502" s="21"/>
    </row>
    <row r="503" spans="2:11">
      <c r="B503" s="21"/>
      <c r="D503" s="21"/>
      <c r="E503" s="21"/>
      <c r="F503" s="21"/>
      <c r="G503" s="21"/>
    </row>
    <row r="504" spans="2:11">
      <c r="B504" s="21"/>
      <c r="D504" s="21"/>
      <c r="E504" s="21"/>
      <c r="F504" s="21"/>
      <c r="G504" s="21"/>
    </row>
    <row r="505" spans="2:11">
      <c r="B505" s="21"/>
      <c r="D505" s="21"/>
      <c r="E505" s="21"/>
      <c r="F505" s="21"/>
      <c r="G505" s="21"/>
    </row>
    <row r="506" spans="2:11">
      <c r="B506" s="21"/>
      <c r="D506" s="21"/>
      <c r="E506" s="21"/>
      <c r="F506" s="21"/>
      <c r="G506" s="21"/>
    </row>
    <row r="507" spans="2:11" ht="15">
      <c r="B507" s="1226" t="str">
        <f>IF(Infosäkkollen!$E$2&gt;Översikt!J582,Textåterkoppling!$D$244,IF(Infosäkkollen!$E$2=Översikt!J582,Textåterkoppling!$D$247,Textåterkoppling!D623))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07" s="1226"/>
      <c r="D507" s="1226"/>
      <c r="E507" s="1226"/>
      <c r="F507" s="1226"/>
      <c r="G507" s="1226"/>
      <c r="H507" s="1226"/>
    </row>
    <row r="508" spans="2:11" ht="15">
      <c r="B508" s="157"/>
      <c r="C508" s="157"/>
      <c r="D508" s="157"/>
      <c r="E508" s="157"/>
      <c r="F508" s="157"/>
      <c r="G508" s="157"/>
      <c r="H508" s="157"/>
    </row>
    <row r="509" spans="2:11" ht="15" hidden="1">
      <c r="B509" s="1226">
        <f>Textåterkoppling!D638</f>
        <v>0</v>
      </c>
      <c r="C509" s="1226"/>
      <c r="D509" s="1226"/>
      <c r="E509" s="1226"/>
      <c r="F509" s="1226"/>
      <c r="G509" s="1226"/>
      <c r="H509" s="1226"/>
    </row>
    <row r="510" spans="2:11" ht="15.45" thickBot="1">
      <c r="B510" s="157"/>
      <c r="C510" s="157"/>
      <c r="D510" s="157"/>
      <c r="E510" s="157"/>
      <c r="F510" s="157"/>
      <c r="G510" s="157"/>
      <c r="H510" s="157"/>
      <c r="K510" s="229"/>
    </row>
    <row r="511" spans="2:11" ht="15.45" thickBot="1">
      <c r="B511" s="1223" t="s">
        <v>4110</v>
      </c>
      <c r="C511" s="1224"/>
      <c r="D511" s="1224"/>
      <c r="E511" s="1224"/>
      <c r="F511" s="1224"/>
      <c r="G511" s="1224"/>
      <c r="H511" s="1225"/>
    </row>
    <row r="512" spans="2:11">
      <c r="B512" s="21"/>
      <c r="D512" s="21"/>
      <c r="E512" s="21"/>
      <c r="F512" s="21"/>
      <c r="G512" s="21"/>
    </row>
    <row r="513" spans="1:9">
      <c r="B513" s="21"/>
      <c r="D513" s="21"/>
      <c r="E513" s="21"/>
      <c r="F513" s="21"/>
      <c r="G513" s="21"/>
    </row>
    <row r="514" spans="1:9">
      <c r="B514" s="21"/>
      <c r="D514" s="21"/>
      <c r="E514" s="21"/>
      <c r="F514" s="21"/>
      <c r="G514" s="21"/>
    </row>
    <row r="515" spans="1:9">
      <c r="B515" s="21"/>
      <c r="D515" s="21"/>
      <c r="E515" s="21"/>
      <c r="F515" s="21"/>
      <c r="G515" s="21"/>
    </row>
    <row r="516" spans="1:9">
      <c r="B516" s="21"/>
      <c r="D516" s="21"/>
      <c r="E516" s="21"/>
      <c r="F516" s="21"/>
      <c r="G516" s="21"/>
    </row>
    <row r="517" spans="1:9">
      <c r="B517" s="21"/>
      <c r="D517" s="21"/>
      <c r="E517" s="21"/>
      <c r="F517" s="21"/>
      <c r="G517" s="21"/>
    </row>
    <row r="518" spans="1:9">
      <c r="B518" s="21"/>
      <c r="D518" s="21"/>
      <c r="E518" s="21"/>
      <c r="F518" s="21"/>
      <c r="G518" s="21"/>
    </row>
    <row r="519" spans="1:9">
      <c r="B519" s="21"/>
      <c r="D519" s="21"/>
      <c r="E519" s="21"/>
      <c r="F519" s="21"/>
      <c r="G519" s="21"/>
    </row>
    <row r="520" spans="1:9">
      <c r="B520" s="21"/>
      <c r="D520" s="21"/>
      <c r="E520" s="21"/>
      <c r="F520" s="21"/>
      <c r="G520" s="21"/>
    </row>
    <row r="521" spans="1:9">
      <c r="B521" s="21"/>
      <c r="D521" s="21"/>
      <c r="E521" s="21"/>
      <c r="F521" s="21"/>
      <c r="G521" s="21"/>
    </row>
    <row r="522" spans="1:9">
      <c r="B522" s="21"/>
      <c r="D522" s="21"/>
      <c r="E522" s="21"/>
      <c r="F522" s="21"/>
      <c r="G522" s="21"/>
    </row>
    <row r="523" spans="1:9" ht="15">
      <c r="A523" s="333"/>
      <c r="B523" s="1226" t="str">
        <f>IF(Infosäkkollen!$E$2&gt;Översikt!K582,Textåterkoppling!$D$244,IF(Infosäkkollen!$E$2=Översikt!K582,Textåterkoppling!$D$247,Textåterkoppling!D623))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23" s="1226"/>
      <c r="D523" s="1226"/>
      <c r="E523" s="1226"/>
      <c r="F523" s="1226"/>
      <c r="G523" s="1226"/>
      <c r="H523" s="1226"/>
      <c r="I523" s="333"/>
    </row>
    <row r="524" spans="1:9" ht="15">
      <c r="A524" s="333"/>
      <c r="B524" s="157"/>
      <c r="C524" s="157"/>
      <c r="D524" s="157"/>
      <c r="E524" s="157"/>
      <c r="F524" s="157"/>
      <c r="G524" s="157"/>
      <c r="H524" s="157"/>
      <c r="I524" s="333"/>
    </row>
    <row r="525" spans="1:9" ht="15" hidden="1">
      <c r="A525" s="333"/>
      <c r="B525" s="1226">
        <f>Textåterkoppling!D641</f>
        <v>0</v>
      </c>
      <c r="C525" s="1226"/>
      <c r="D525" s="1226"/>
      <c r="E525" s="1226"/>
      <c r="F525" s="1226"/>
      <c r="G525" s="1226"/>
      <c r="H525" s="1226"/>
      <c r="I525" s="333"/>
    </row>
    <row r="526" spans="1:9" ht="15.45" thickBot="1">
      <c r="A526" s="333"/>
      <c r="B526" s="157"/>
      <c r="C526" s="157"/>
      <c r="D526" s="157"/>
      <c r="E526" s="157"/>
      <c r="F526" s="157"/>
      <c r="G526" s="157"/>
      <c r="H526" s="157"/>
      <c r="I526" s="333"/>
    </row>
    <row r="527" spans="1:9" ht="15.45" thickBot="1">
      <c r="A527" s="333"/>
      <c r="B527" s="1223" t="s">
        <v>4111</v>
      </c>
      <c r="C527" s="1224"/>
      <c r="D527" s="1224"/>
      <c r="E527" s="1224"/>
      <c r="F527" s="1224"/>
      <c r="G527" s="1224"/>
      <c r="H527" s="1225"/>
      <c r="I527" s="333"/>
    </row>
    <row r="528" spans="1:9">
      <c r="A528" s="38"/>
      <c r="B528" s="55"/>
      <c r="C528" s="55"/>
      <c r="D528" s="55"/>
      <c r="E528" s="55"/>
      <c r="F528" s="55"/>
      <c r="G528" s="55"/>
      <c r="H528" s="55"/>
      <c r="I528" s="38"/>
    </row>
    <row r="529" spans="2:8">
      <c r="B529" s="21"/>
      <c r="D529" s="21"/>
      <c r="E529" s="21"/>
      <c r="F529" s="21"/>
      <c r="G529" s="21"/>
    </row>
    <row r="530" spans="2:8">
      <c r="B530" s="21"/>
      <c r="D530" s="21"/>
      <c r="E530" s="21"/>
      <c r="F530" s="21"/>
      <c r="G530" s="21"/>
    </row>
    <row r="531" spans="2:8">
      <c r="B531" s="21"/>
      <c r="D531" s="21"/>
      <c r="E531" s="21"/>
      <c r="F531" s="21"/>
      <c r="G531" s="21"/>
    </row>
    <row r="532" spans="2:8">
      <c r="B532" s="21"/>
      <c r="D532" s="21"/>
      <c r="E532" s="21"/>
      <c r="F532" s="21"/>
      <c r="G532" s="21"/>
    </row>
    <row r="533" spans="2:8">
      <c r="B533" s="21"/>
      <c r="D533" s="21"/>
      <c r="E533" s="21"/>
      <c r="F533" s="21"/>
      <c r="G533" s="21"/>
    </row>
    <row r="534" spans="2:8">
      <c r="B534" s="21"/>
      <c r="D534" s="21"/>
      <c r="E534" s="21"/>
      <c r="F534" s="21"/>
      <c r="G534" s="21"/>
    </row>
    <row r="535" spans="2:8">
      <c r="B535" s="21"/>
      <c r="D535" s="21"/>
      <c r="E535" s="21"/>
      <c r="F535" s="21"/>
      <c r="G535" s="21"/>
    </row>
    <row r="536" spans="2:8">
      <c r="B536" s="21"/>
      <c r="D536" s="21"/>
      <c r="E536" s="21"/>
      <c r="F536" s="21"/>
      <c r="G536" s="21"/>
    </row>
    <row r="537" spans="2:8">
      <c r="B537" s="21"/>
      <c r="D537" s="21"/>
      <c r="E537" s="21"/>
      <c r="F537" s="21"/>
      <c r="G537" s="21"/>
    </row>
    <row r="538" spans="2:8">
      <c r="B538" s="21"/>
      <c r="D538" s="21"/>
      <c r="E538" s="21"/>
      <c r="F538" s="21"/>
      <c r="G538" s="21"/>
    </row>
    <row r="539" spans="2:8" ht="15">
      <c r="B539" s="1226" t="str">
        <f>IF(Infosäkkollen!$E$2&gt;Översikt!L582,Textåterkoppling!$D$244,IF(Infosäkkollen!$E$2=Översikt!L582,Textåterkoppling!$D$247,Textåterkoppling!D623))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39" s="1226"/>
      <c r="D539" s="1226"/>
      <c r="E539" s="1226"/>
      <c r="F539" s="1226"/>
      <c r="G539" s="1226"/>
      <c r="H539" s="1226"/>
    </row>
    <row r="540" spans="2:8" ht="15">
      <c r="B540" s="157"/>
      <c r="C540" s="157"/>
      <c r="D540" s="157"/>
      <c r="E540" s="157"/>
      <c r="F540" s="157"/>
      <c r="G540" s="157"/>
      <c r="H540" s="157"/>
    </row>
    <row r="541" spans="2:8" ht="15" hidden="1">
      <c r="B541" s="1226">
        <f>Textåterkoppling!D644</f>
        <v>0</v>
      </c>
      <c r="C541" s="1226"/>
      <c r="D541" s="1226"/>
      <c r="E541" s="1226"/>
      <c r="F541" s="1226"/>
      <c r="G541" s="1226"/>
      <c r="H541" s="1226"/>
    </row>
    <row r="542" spans="2:8" ht="15.45" thickBot="1">
      <c r="B542" s="157"/>
      <c r="C542" s="157"/>
      <c r="D542" s="157"/>
      <c r="E542" s="157"/>
      <c r="F542" s="157"/>
      <c r="G542" s="157"/>
      <c r="H542" s="157"/>
    </row>
    <row r="543" spans="2:8" ht="15.45" thickBot="1">
      <c r="B543" s="1223" t="s">
        <v>4112</v>
      </c>
      <c r="C543" s="1224"/>
      <c r="D543" s="1224"/>
      <c r="E543" s="1224"/>
      <c r="F543" s="1224"/>
      <c r="G543" s="1224"/>
      <c r="H543" s="1225"/>
    </row>
    <row r="544" spans="2:8">
      <c r="B544" s="33"/>
      <c r="C544" s="33"/>
      <c r="D544" s="33"/>
      <c r="E544" s="33"/>
      <c r="F544" s="33"/>
      <c r="G544" s="33"/>
      <c r="H544" s="33"/>
    </row>
    <row r="545" spans="2:8">
      <c r="B545" s="21"/>
      <c r="D545" s="21"/>
      <c r="E545" s="21"/>
      <c r="F545" s="21"/>
      <c r="G545" s="21"/>
    </row>
    <row r="546" spans="2:8">
      <c r="B546" s="21"/>
      <c r="D546" s="21"/>
      <c r="E546" s="21"/>
      <c r="F546" s="21"/>
      <c r="G546" s="21"/>
    </row>
    <row r="547" spans="2:8">
      <c r="B547" s="21"/>
      <c r="D547" s="21"/>
      <c r="E547" s="21"/>
      <c r="F547" s="21"/>
      <c r="G547" s="21"/>
    </row>
    <row r="548" spans="2:8">
      <c r="B548" s="21"/>
      <c r="D548" s="21"/>
      <c r="E548" s="21"/>
      <c r="F548" s="21"/>
      <c r="G548" s="21"/>
    </row>
    <row r="549" spans="2:8">
      <c r="B549" s="21"/>
      <c r="D549" s="21"/>
      <c r="E549" s="21"/>
      <c r="F549" s="21"/>
      <c r="G549" s="21"/>
    </row>
    <row r="550" spans="2:8">
      <c r="B550" s="21"/>
      <c r="D550" s="21"/>
      <c r="E550" s="21"/>
      <c r="F550" s="21"/>
      <c r="G550" s="21"/>
    </row>
    <row r="551" spans="2:8">
      <c r="B551" s="21"/>
      <c r="D551" s="21"/>
      <c r="E551" s="21"/>
      <c r="F551" s="21"/>
      <c r="G551" s="21"/>
    </row>
    <row r="552" spans="2:8">
      <c r="B552" s="21"/>
      <c r="D552" s="21"/>
      <c r="E552" s="21"/>
      <c r="F552" s="21"/>
      <c r="G552" s="21"/>
    </row>
    <row r="553" spans="2:8">
      <c r="B553" s="21"/>
      <c r="D553" s="21"/>
      <c r="E553" s="21"/>
      <c r="F553" s="21"/>
      <c r="G553" s="21"/>
    </row>
    <row r="554" spans="2:8">
      <c r="B554" s="21"/>
      <c r="D554" s="21"/>
      <c r="E554" s="21"/>
      <c r="F554" s="21"/>
      <c r="G554" s="21"/>
    </row>
    <row r="555" spans="2:8" ht="15">
      <c r="B555" s="1226" t="str">
        <f>IF(Infosäkkollen!$E$2&gt;Översikt!M582,Textåterkoppling!$D$244,IF(Infosäkkollen!$E$2=Översikt!M582,Textåterkoppling!$D$247,Textåterkoppling!D623))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55" s="1226"/>
      <c r="D555" s="1226"/>
      <c r="E555" s="1226"/>
      <c r="F555" s="1226"/>
      <c r="G555" s="1226"/>
      <c r="H555" s="1226"/>
    </row>
    <row r="556" spans="2:8" ht="15">
      <c r="B556" s="106"/>
      <c r="C556" s="157"/>
      <c r="D556" s="106"/>
      <c r="E556" s="106"/>
      <c r="F556" s="106"/>
      <c r="G556" s="106"/>
      <c r="H556" s="158"/>
    </row>
    <row r="557" spans="2:8" ht="15.45" thickBot="1">
      <c r="B557" s="1226">
        <f>Textåterkoppling!D647</f>
        <v>0</v>
      </c>
      <c r="C557" s="1226"/>
      <c r="D557" s="1226"/>
      <c r="E557" s="1226"/>
      <c r="F557" s="1226"/>
      <c r="G557" s="1226"/>
      <c r="H557" s="1226"/>
    </row>
    <row r="558" spans="2:8" ht="15.45" thickBot="1">
      <c r="B558" s="1223" t="s">
        <v>4113</v>
      </c>
      <c r="C558" s="1224"/>
      <c r="D558" s="1224"/>
      <c r="E558" s="1224"/>
      <c r="F558" s="1224"/>
      <c r="G558" s="1224"/>
      <c r="H558" s="1225"/>
    </row>
    <row r="560" spans="2:8">
      <c r="B560" s="21"/>
      <c r="D560" s="21"/>
      <c r="E560" s="21"/>
      <c r="F560" s="21"/>
      <c r="G560" s="21"/>
    </row>
    <row r="561" spans="2:8">
      <c r="B561" s="21"/>
      <c r="D561" s="21"/>
      <c r="E561" s="21"/>
      <c r="F561" s="21"/>
      <c r="G561" s="21"/>
    </row>
    <row r="562" spans="2:8">
      <c r="B562" s="21"/>
      <c r="D562" s="21"/>
      <c r="E562" s="21"/>
      <c r="F562" s="21"/>
      <c r="G562" s="21"/>
    </row>
    <row r="563" spans="2:8">
      <c r="B563" s="21"/>
      <c r="D563" s="21"/>
      <c r="E563" s="21"/>
      <c r="F563" s="21"/>
      <c r="G563" s="21"/>
    </row>
    <row r="564" spans="2:8">
      <c r="B564" s="21"/>
      <c r="D564" s="21"/>
      <c r="E564" s="21"/>
      <c r="F564" s="21"/>
      <c r="G564" s="21"/>
    </row>
    <row r="565" spans="2:8">
      <c r="B565" s="21"/>
      <c r="D565" s="21"/>
      <c r="E565" s="21"/>
      <c r="F565" s="21"/>
      <c r="G565" s="21"/>
    </row>
    <row r="566" spans="2:8">
      <c r="B566" s="21"/>
      <c r="D566" s="21"/>
      <c r="E566" s="21"/>
      <c r="F566" s="21"/>
      <c r="G566" s="21"/>
    </row>
    <row r="567" spans="2:8">
      <c r="B567" s="21"/>
      <c r="D567" s="21"/>
      <c r="E567" s="21"/>
      <c r="F567" s="21"/>
      <c r="G567" s="21"/>
    </row>
    <row r="568" spans="2:8">
      <c r="B568" s="21"/>
      <c r="D568" s="21"/>
      <c r="E568" s="21"/>
      <c r="F568" s="21"/>
      <c r="G568" s="21"/>
    </row>
    <row r="569" spans="2:8">
      <c r="B569" s="21"/>
      <c r="D569" s="21"/>
      <c r="E569" s="21"/>
      <c r="F569" s="21"/>
      <c r="G569" s="21"/>
    </row>
    <row r="570" spans="2:8" ht="15">
      <c r="B570" s="1226" t="str">
        <f>IF(Infosäkkollen!$E$2&gt;Översikt!N582,Textåterkoppling!$D$244,IF(Infosäkkollen!$E$2=Översikt!N582,Textåterkoppling!$D$247,Textåterkoppling!D623))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70" s="1226"/>
      <c r="D570" s="1226"/>
      <c r="E570" s="1226"/>
      <c r="F570" s="1226"/>
      <c r="G570" s="1226"/>
      <c r="H570" s="1226"/>
    </row>
    <row r="571" spans="2:8" ht="15">
      <c r="B571" s="157"/>
      <c r="C571" s="157"/>
      <c r="D571" s="157"/>
      <c r="E571" s="157"/>
      <c r="F571" s="157"/>
      <c r="G571" s="157"/>
      <c r="H571" s="157"/>
    </row>
    <row r="572" spans="2:8" ht="15">
      <c r="B572" s="1226">
        <f>Textåterkoppling!D650</f>
        <v>0</v>
      </c>
      <c r="C572" s="1226"/>
      <c r="D572" s="1226"/>
      <c r="E572" s="1226"/>
      <c r="F572" s="1226"/>
      <c r="G572" s="1226"/>
      <c r="H572" s="1226"/>
    </row>
    <row r="573" spans="2:8" ht="15.45" thickBot="1">
      <c r="B573" s="157"/>
      <c r="C573" s="157"/>
      <c r="D573" s="157"/>
      <c r="E573" s="157"/>
      <c r="F573" s="157"/>
      <c r="G573" s="157"/>
      <c r="H573" s="157"/>
    </row>
    <row r="574" spans="2:8" ht="15.45" thickBot="1">
      <c r="B574" s="1223" t="s">
        <v>4114</v>
      </c>
      <c r="C574" s="1224"/>
      <c r="D574" s="1224"/>
      <c r="E574" s="1224"/>
      <c r="F574" s="1224"/>
      <c r="G574" s="1224"/>
      <c r="H574" s="1225"/>
    </row>
    <row r="575" spans="2:8">
      <c r="B575" s="21"/>
      <c r="D575" s="21"/>
      <c r="E575" s="21"/>
      <c r="F575" s="21"/>
      <c r="G575" s="21"/>
    </row>
    <row r="576" spans="2:8">
      <c r="B576" s="21"/>
      <c r="D576" s="21"/>
      <c r="E576" s="21"/>
      <c r="F576" s="21"/>
      <c r="G576" s="21"/>
    </row>
    <row r="577" spans="2:8">
      <c r="B577" s="21"/>
      <c r="D577" s="21"/>
      <c r="E577" s="21"/>
      <c r="F577" s="21"/>
      <c r="G577" s="21"/>
    </row>
    <row r="578" spans="2:8">
      <c r="B578" s="21"/>
      <c r="D578" s="21"/>
      <c r="E578" s="21"/>
      <c r="F578" s="21"/>
      <c r="G578" s="21"/>
    </row>
    <row r="579" spans="2:8">
      <c r="B579" s="21"/>
      <c r="D579" s="21"/>
      <c r="E579" s="21"/>
      <c r="F579" s="21"/>
      <c r="G579" s="21"/>
    </row>
    <row r="580" spans="2:8">
      <c r="B580" s="21"/>
      <c r="D580" s="21"/>
      <c r="E580" s="21"/>
      <c r="F580" s="21"/>
      <c r="G580" s="21"/>
    </row>
    <row r="581" spans="2:8">
      <c r="B581" s="21"/>
      <c r="D581" s="21"/>
      <c r="E581" s="21"/>
      <c r="F581" s="21"/>
      <c r="G581" s="21"/>
    </row>
    <row r="582" spans="2:8">
      <c r="B582" s="21"/>
      <c r="D582" s="21"/>
      <c r="E582" s="21"/>
      <c r="F582" s="21"/>
      <c r="G582" s="21"/>
    </row>
    <row r="583" spans="2:8">
      <c r="B583" s="21"/>
      <c r="D583" s="21"/>
      <c r="E583" s="21"/>
      <c r="F583" s="21"/>
      <c r="G583" s="21"/>
    </row>
    <row r="584" spans="2:8">
      <c r="B584" s="21"/>
      <c r="D584" s="21"/>
      <c r="E584" s="21"/>
      <c r="F584" s="21"/>
      <c r="G584" s="21"/>
    </row>
    <row r="585" spans="2:8">
      <c r="B585" s="21"/>
      <c r="D585" s="21"/>
      <c r="E585" s="21"/>
      <c r="F585" s="21"/>
      <c r="G585" s="21"/>
    </row>
    <row r="586" spans="2:8" ht="15">
      <c r="B586" s="1226" t="str">
        <f>IF(Infosäkkollen!$E$2&gt;Översikt!O582,Textåterkoppling!$D$244,IF(Infosäkkollen!$E$2=Översikt!O582,Textåterkoppling!$D$247,Textåterkoppling!D623))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86" s="1226"/>
      <c r="D586" s="1226"/>
      <c r="E586" s="1226"/>
      <c r="F586" s="1226"/>
      <c r="G586" s="1226"/>
      <c r="H586" s="1226"/>
    </row>
    <row r="587" spans="2:8" ht="15">
      <c r="B587" s="157"/>
      <c r="C587" s="157"/>
      <c r="D587" s="157"/>
      <c r="E587" s="157"/>
      <c r="F587" s="157"/>
      <c r="G587" s="157"/>
      <c r="H587" s="157"/>
    </row>
    <row r="588" spans="2:8" ht="15" hidden="1">
      <c r="B588" s="1226">
        <f>Textåterkoppling!D653</f>
        <v>0</v>
      </c>
      <c r="C588" s="1226"/>
      <c r="D588" s="1226"/>
      <c r="E588" s="1226"/>
      <c r="F588" s="1226"/>
      <c r="G588" s="1226"/>
      <c r="H588" s="1226"/>
    </row>
    <row r="589" spans="2:8" ht="15.45" thickBot="1">
      <c r="B589" s="157"/>
      <c r="C589" s="157"/>
      <c r="D589" s="157"/>
      <c r="E589" s="157"/>
      <c r="F589" s="157"/>
      <c r="G589" s="157"/>
      <c r="H589" s="157"/>
    </row>
    <row r="590" spans="2:8" ht="15.45" thickBot="1">
      <c r="B590" s="1223" t="s">
        <v>4115</v>
      </c>
      <c r="C590" s="1224"/>
      <c r="D590" s="1224"/>
      <c r="E590" s="1224"/>
      <c r="F590" s="1224"/>
      <c r="G590" s="1224"/>
      <c r="H590" s="1225"/>
    </row>
    <row r="591" spans="2:8">
      <c r="B591" s="35"/>
      <c r="C591" s="35"/>
      <c r="D591" s="35"/>
      <c r="E591" s="35"/>
      <c r="F591" s="35"/>
      <c r="G591" s="35"/>
      <c r="H591" s="35"/>
    </row>
    <row r="592" spans="2:8">
      <c r="B592" s="21"/>
      <c r="D592" s="21"/>
      <c r="E592" s="21"/>
      <c r="F592" s="21"/>
      <c r="G592" s="21"/>
    </row>
    <row r="593" spans="1:9">
      <c r="B593" s="21"/>
      <c r="D593" s="21"/>
      <c r="E593" s="21"/>
      <c r="F593" s="21"/>
      <c r="G593" s="21"/>
    </row>
    <row r="594" spans="1:9">
      <c r="B594" s="21"/>
      <c r="D594" s="21"/>
      <c r="E594" s="21"/>
      <c r="F594" s="21"/>
      <c r="G594" s="21"/>
    </row>
    <row r="595" spans="1:9">
      <c r="B595" s="21"/>
      <c r="D595" s="21"/>
      <c r="E595" s="21"/>
      <c r="F595" s="21"/>
      <c r="G595" s="21"/>
    </row>
    <row r="596" spans="1:9">
      <c r="B596" s="21"/>
      <c r="D596" s="21"/>
      <c r="E596" s="21"/>
      <c r="F596" s="21"/>
      <c r="G596" s="21"/>
    </row>
    <row r="597" spans="1:9">
      <c r="B597" s="21"/>
      <c r="D597" s="21"/>
      <c r="E597" s="21"/>
      <c r="F597" s="21"/>
      <c r="G597" s="21"/>
    </row>
    <row r="598" spans="1:9">
      <c r="B598" s="21"/>
      <c r="D598" s="21"/>
      <c r="E598" s="21"/>
      <c r="F598" s="21"/>
      <c r="G598" s="21"/>
    </row>
    <row r="599" spans="1:9">
      <c r="B599" s="21"/>
      <c r="D599" s="21"/>
      <c r="E599" s="21"/>
      <c r="F599" s="21"/>
      <c r="G599" s="21"/>
    </row>
    <row r="600" spans="1:9">
      <c r="B600" s="21"/>
      <c r="D600" s="21"/>
      <c r="E600" s="21"/>
      <c r="F600" s="21"/>
      <c r="G600" s="21"/>
    </row>
    <row r="601" spans="1:9">
      <c r="B601" s="21"/>
      <c r="D601" s="21"/>
      <c r="E601" s="21"/>
      <c r="F601" s="21"/>
      <c r="G601" s="21"/>
    </row>
    <row r="602" spans="1:9" ht="15">
      <c r="B602" s="1226" t="str">
        <f>IF(Infosäkkollen!$E$2&gt;Översikt!P582,Textåterkoppling!$D$244,IF(Infosäkkollen!$E$2=Översikt!P582,Textåterkoppling!$D$247,Textåterkoppling!D623))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602" s="1226"/>
      <c r="D602" s="1226"/>
      <c r="E602" s="1226"/>
      <c r="F602" s="1226"/>
      <c r="G602" s="1226"/>
      <c r="H602" s="1226"/>
    </row>
    <row r="603" spans="1:9" ht="15">
      <c r="B603" s="106"/>
      <c r="C603" s="157"/>
      <c r="D603" s="106"/>
      <c r="E603" s="106"/>
      <c r="F603" s="106"/>
      <c r="G603" s="106"/>
      <c r="H603" s="158"/>
    </row>
    <row r="604" spans="1:9" ht="15" hidden="1">
      <c r="B604" s="1226">
        <f>Textåterkoppling!D656</f>
        <v>0</v>
      </c>
      <c r="C604" s="1226"/>
      <c r="D604" s="1226"/>
      <c r="E604" s="1226"/>
      <c r="F604" s="1226"/>
      <c r="G604" s="1226"/>
      <c r="H604" s="1226"/>
    </row>
    <row r="605" spans="1:9" ht="15.45" thickBot="1">
      <c r="B605" s="157"/>
      <c r="C605" s="157"/>
      <c r="D605" s="157"/>
      <c r="E605" s="157"/>
      <c r="F605" s="157"/>
      <c r="G605" s="157"/>
      <c r="H605" s="157"/>
    </row>
    <row r="606" spans="1:9" ht="15.45" thickBot="1">
      <c r="B606" s="1223" t="s">
        <v>4116</v>
      </c>
      <c r="C606" s="1224"/>
      <c r="D606" s="1224"/>
      <c r="E606" s="1224"/>
      <c r="F606" s="1224"/>
      <c r="G606" s="1224"/>
      <c r="H606" s="1225"/>
    </row>
    <row r="607" spans="1:9">
      <c r="A607" s="34"/>
      <c r="B607" s="54"/>
      <c r="C607" s="54"/>
      <c r="D607" s="54"/>
      <c r="E607" s="54"/>
      <c r="F607" s="54"/>
      <c r="G607" s="54"/>
      <c r="H607" s="54"/>
      <c r="I607" s="31"/>
    </row>
    <row r="608" spans="1:9" ht="22.75">
      <c r="B608" s="725" t="s">
        <v>1503</v>
      </c>
      <c r="C608" s="36"/>
    </row>
    <row r="609" spans="1:9" ht="22.75">
      <c r="B609" s="64"/>
      <c r="C609" s="36"/>
    </row>
    <row r="610" spans="1:9" ht="19.75">
      <c r="B610" s="66" t="s">
        <v>4101</v>
      </c>
    </row>
    <row r="611" spans="1:9" ht="15">
      <c r="B611" s="1222" t="str">
        <f ca="1">Textåterkoppling!$E$20</f>
        <v>- 0 poäng har samlats in totalt.</v>
      </c>
      <c r="C611" s="1222"/>
      <c r="D611" s="1222" t="str">
        <f ca="1">IF($E$306=4,Textåterkoppling!$E$23,Textåterkoppling!$E$24)</f>
        <v>- 29 poäng till krävs för att nå nästa nivå.</v>
      </c>
      <c r="E611" s="1222"/>
      <c r="F611" s="1222"/>
      <c r="G611" s="1222"/>
      <c r="H611" s="1222"/>
    </row>
    <row r="612" spans="1:9" ht="15">
      <c r="B612" s="1222" t="str">
        <f ca="1">Textåterkoppling!$E$42</f>
        <v>- 0 av 53 frågor har fyllts i på ett giltigt sätt.</v>
      </c>
      <c r="C612" s="1222"/>
      <c r="D612" s="1233" t="str">
        <f ca="1">Textåterkoppling!$E$32</f>
        <v>- 14 frågor måste ge mer poäng för att nästa nivå ska kunna nås.</v>
      </c>
      <c r="E612" s="1233"/>
      <c r="F612" s="1233"/>
      <c r="G612" s="1233"/>
      <c r="H612" s="1233"/>
    </row>
    <row r="613" spans="1:9" ht="15">
      <c r="B613" s="1222" t="str">
        <f ca="1">Textåterkoppling!$E$35</f>
        <v>- 0 säkra bedömningar har angetts i de giltigt ifyllda frågorna.</v>
      </c>
      <c r="C613" s="1222"/>
      <c r="D613" s="1222" t="str">
        <f ca="1">IF('It-säkkollen'!$E$2=4,Textåterkoppling!$E$39,Textåterkoppling!$E$38)</f>
        <v>- 50% av alla bedömningar måste vara säkra för att nå nästa nivå.</v>
      </c>
      <c r="E613" s="1222"/>
      <c r="F613" s="1222"/>
      <c r="G613" s="1222"/>
      <c r="H613" s="1222"/>
    </row>
    <row r="614" spans="1:9" ht="22.75">
      <c r="B614" s="32"/>
      <c r="C614" s="36"/>
    </row>
    <row r="615" spans="1:9" ht="182.4" customHeight="1" thickBot="1">
      <c r="B615" s="32"/>
      <c r="C615" s="36"/>
    </row>
    <row r="616" spans="1:9" ht="15.45" thickBot="1">
      <c r="B616" s="1223" t="s">
        <v>4122</v>
      </c>
      <c r="C616" s="1224"/>
      <c r="D616" s="1224"/>
      <c r="E616" s="1224"/>
      <c r="F616" s="1224"/>
      <c r="G616" s="1224"/>
      <c r="H616" s="1225"/>
    </row>
    <row r="617" spans="1:9">
      <c r="A617" s="79"/>
      <c r="B617" s="79"/>
      <c r="C617" s="79"/>
      <c r="D617" s="79"/>
      <c r="E617" s="79"/>
      <c r="F617" s="79"/>
      <c r="G617" s="79"/>
      <c r="H617" s="79"/>
      <c r="I617" s="79"/>
    </row>
    <row r="618" spans="1:9" ht="224.4" customHeight="1">
      <c r="A618" s="79"/>
      <c r="B618" s="81"/>
      <c r="C618" s="81"/>
      <c r="D618" s="81"/>
      <c r="E618" s="81"/>
      <c r="F618" s="81"/>
      <c r="G618" s="81"/>
      <c r="H618" s="81"/>
      <c r="I618" s="79"/>
    </row>
    <row r="619" spans="1:9" ht="81.650000000000006" customHeight="1">
      <c r="B619" s="32"/>
      <c r="C619" s="36"/>
    </row>
    <row r="620" spans="1:9">
      <c r="B620"/>
      <c r="C620"/>
      <c r="D620"/>
      <c r="E620"/>
      <c r="F620"/>
      <c r="G620"/>
    </row>
    <row r="621" spans="1:9" ht="22.75">
      <c r="B621" s="61"/>
      <c r="C621" s="62"/>
      <c r="D621" s="63"/>
      <c r="E621" s="63"/>
      <c r="F621" s="63"/>
      <c r="G621" s="63"/>
      <c r="H621" s="60"/>
    </row>
    <row r="622" spans="1:9" ht="30.75" customHeight="1">
      <c r="B622" s="1226" t="s">
        <v>4134</v>
      </c>
      <c r="C622" s="1226"/>
      <c r="D622" s="1226"/>
      <c r="E622" s="1226"/>
      <c r="F622" s="1226"/>
      <c r="G622" s="1226"/>
      <c r="H622" s="1226"/>
    </row>
    <row r="624" spans="1:9" ht="17.149999999999999">
      <c r="B624" s="65" t="s">
        <v>4125</v>
      </c>
      <c r="C624" s="71"/>
      <c r="G624"/>
    </row>
    <row r="625" spans="1:9" ht="45">
      <c r="A625" s="29"/>
      <c r="B625" s="211" t="s">
        <v>24</v>
      </c>
      <c r="C625" s="210" t="s">
        <v>25</v>
      </c>
      <c r="D625" s="209" t="s">
        <v>4126</v>
      </c>
      <c r="E625" s="209" t="s">
        <v>4127</v>
      </c>
      <c r="F625" s="209" t="s">
        <v>4128</v>
      </c>
      <c r="G625"/>
      <c r="I625" s="37"/>
    </row>
    <row r="626" spans="1:9" ht="29.15">
      <c r="A626" s="87"/>
      <c r="B626" s="199">
        <v>1</v>
      </c>
      <c r="C626" s="212" t="s">
        <v>1218</v>
      </c>
      <c r="D626" s="199" t="str">
        <f>'It-säkkollen'!E26</f>
        <v>FRÅGAN ÄR OBESVARAD</v>
      </c>
      <c r="E626" s="199">
        <f ca="1">IF(
 'It-säkkollen'!E2=0,
 0,
 IF(
  'It-säkkollen'!E2=1,
  1,
  IF(
   'It-säkkollen'!E2=2,
   2,
   IF(
    'It-säkkollen'!E2=3,
    3,
    4))))</f>
        <v>0</v>
      </c>
      <c r="F626" s="199">
        <f ca="1">IF(
 'It-säkkollen'!E2=0,
 0,
 IF(
  'It-säkkollen'!E2=1,
  2,
  IF(
   'It-säkkollen'!E2=2,
   3,
   IF(
    'It-säkkollen'!E2=3,
    4,
    "N/A"))))</f>
        <v>0</v>
      </c>
      <c r="G626"/>
      <c r="I626" s="87"/>
    </row>
    <row r="627" spans="1:9" ht="43.75">
      <c r="A627" s="87"/>
      <c r="B627" s="199">
        <v>2</v>
      </c>
      <c r="C627" s="212" t="s">
        <v>382</v>
      </c>
      <c r="D627" s="199" t="str">
        <f>'It-säkkollen'!E37</f>
        <v>FRÅGAN ÄR OBESVARAD</v>
      </c>
      <c r="E627" s="743">
        <f ca="1">IF(
 'It-säkkollen'!E2=0,
 0,
 IF(
  'It-säkkollen'!E2=1,
  1,
  IF(
   'It-säkkollen'!E2=2,
   2,
   IF(
    'It-säkkollen'!E2=3,
    3,
    4))))</f>
        <v>0</v>
      </c>
      <c r="F627" s="199">
        <f ca="1">IF(
 'It-säkkollen'!E2=0,
 0,
 IF(
  'It-säkkollen'!E2=1,
  2,
  IF(
   'It-säkkollen'!E2=2,
   3,
   IF(
    'It-säkkollen'!E2=3,
    4,
    "N/A"))))</f>
        <v>0</v>
      </c>
      <c r="G627"/>
      <c r="I627" s="87"/>
    </row>
    <row r="628" spans="1:9" ht="29.15">
      <c r="A628" s="87"/>
      <c r="B628" s="199">
        <v>3</v>
      </c>
      <c r="C628" s="212" t="s">
        <v>390</v>
      </c>
      <c r="D628" s="199" t="str">
        <f>'It-säkkollen'!E51</f>
        <v>FRÅGAN ÄR OBESVARAD</v>
      </c>
      <c r="E628" s="743">
        <f ca="1">IF(
 'It-säkkollen'!E2=0,
 0,
 IF(
  'It-säkkollen'!E2=1,
  1,
  IF(
   'It-säkkollen'!E2=2,
   2,
   IF(
    'It-säkkollen'!E2=3,
    3,
    4))))</f>
        <v>0</v>
      </c>
      <c r="F628" s="199">
        <f ca="1">IF(
 'It-säkkollen'!E2=0,
 0,
 IF(
  'It-säkkollen'!E2=1,
  2,
  IF(
   'It-säkkollen'!E2=2,
   3,
   IF(
    'It-säkkollen'!E2=3,
    4,
    "N/A"))))</f>
        <v>0</v>
      </c>
      <c r="G628"/>
      <c r="I628" s="87"/>
    </row>
    <row r="629" spans="1:9" ht="29.15">
      <c r="A629" s="87"/>
      <c r="B629" s="199">
        <v>4</v>
      </c>
      <c r="C629" s="212" t="s">
        <v>1258</v>
      </c>
      <c r="D629" s="199" t="str">
        <f>'It-säkkollen'!E67</f>
        <v>FRÅGAN ÄR OBESVARAD</v>
      </c>
      <c r="E629" s="76">
        <f ca="1">IF(
 'It-säkkollen'!E2=0,
 0,
 IF(
  'It-säkkollen'!E2=1,
  1,
  IF(
   'It-säkkollen'!E2=2,
   2,
   IF(
    'It-säkkollen'!E2=3,
    3,
    4))))</f>
        <v>0</v>
      </c>
      <c r="F629" s="76">
        <f ca="1">IF(
 'It-säkkollen'!E2=0,
 0,
 IF(
  'It-säkkollen'!E2=1,
  2,
  IF(
   'It-säkkollen'!E2=2,
   3,
   IF(
    'It-säkkollen'!E2=3,
    4,
    "N/A"))))</f>
        <v>0</v>
      </c>
      <c r="G629"/>
      <c r="I629" s="87"/>
    </row>
    <row r="630" spans="1:9" ht="29.15">
      <c r="A630" s="87"/>
      <c r="B630" s="199">
        <v>5</v>
      </c>
      <c r="C630" s="212" t="s">
        <v>399</v>
      </c>
      <c r="D630" s="199" t="str">
        <f>'It-säkkollen'!E81</f>
        <v>FRÅGAN ÄR OBESVARAD</v>
      </c>
      <c r="E630" s="76">
        <f ca="1">IF(
 'It-säkkollen'!E2=0,
 0,
 IF(
  'It-säkkollen'!E2=1,
  1,
  IF(
   'It-säkkollen'!E2=2,
   2,
   IF(
    'It-säkkollen'!E2=3,
    3,
    4))))</f>
        <v>0</v>
      </c>
      <c r="F630" s="76">
        <f ca="1">IF(
 'It-säkkollen'!E2=0,
 0,
 IF(
  'It-säkkollen'!E2=1,
  2,
  IF(
   'It-säkkollen'!E2=2,
   3,
   IF(
    'It-säkkollen'!E2=3,
    4,
    "N/A"))))</f>
        <v>0</v>
      </c>
      <c r="G630"/>
      <c r="I630" s="79"/>
    </row>
    <row r="631" spans="1:9" ht="29.15">
      <c r="A631" s="87"/>
      <c r="B631" s="199">
        <v>6</v>
      </c>
      <c r="C631" s="212" t="s">
        <v>401</v>
      </c>
      <c r="D631" s="199" t="str">
        <f>'It-säkkollen'!E95</f>
        <v>FRÅGAN ÄR OBESVARAD</v>
      </c>
      <c r="E631" s="76">
        <f ca="1">IF(
 'It-säkkollen'!E2=0,
 0,
 IF(
  'It-säkkollen'!E2=1,
  1,
  IF(
   'It-säkkollen'!E2=2,
   2,
   IF(
    'It-säkkollen'!E2=3,
    3,
    4))))</f>
        <v>0</v>
      </c>
      <c r="F631" s="76">
        <f ca="1">IF(
 'It-säkkollen'!E2=0,
 0,
 IF(
  'It-säkkollen'!E2=1,
  2,
  IF(
   'It-säkkollen'!E2=2,
   3,
   IF(
    'It-säkkollen'!E2=3,
    4,
    "N/A"))))</f>
        <v>0</v>
      </c>
      <c r="G631"/>
      <c r="I631" s="87"/>
    </row>
    <row r="632" spans="1:9" ht="29.15">
      <c r="A632" s="87"/>
      <c r="B632" s="199">
        <v>7</v>
      </c>
      <c r="C632" s="212" t="s">
        <v>404</v>
      </c>
      <c r="D632" s="199" t="str">
        <f>'It-säkkollen'!E109</f>
        <v>FRÅGAN ÄR OBESVARAD</v>
      </c>
      <c r="E632" s="76">
        <f ca="1">IF(
 'It-säkkollen'!E2=0,
 0,
 IF(
  'It-säkkollen'!E2=1,
  1,
  IF(
   'It-säkkollen'!E2=2,
   2,
   IF(
    'It-säkkollen'!E2=3,
    3,
    4))))</f>
        <v>0</v>
      </c>
      <c r="F632" s="76">
        <f ca="1">IF(
 'It-säkkollen'!E2=0,
 0,
 IF(
  'It-säkkollen'!E2=1,
  2,
  IF(
   'It-säkkollen'!E2=2,
   3,
   IF(
    'It-säkkollen'!E2=3,
    4,
    "N/A"))))</f>
        <v>0</v>
      </c>
      <c r="G632"/>
      <c r="I632" s="87"/>
    </row>
    <row r="633" spans="1:9" ht="29.15">
      <c r="A633" s="87"/>
      <c r="B633" s="199">
        <v>8</v>
      </c>
      <c r="C633" s="212" t="s">
        <v>407</v>
      </c>
      <c r="D633" s="199" t="str">
        <f>'It-säkkollen'!E123</f>
        <v>FRÅGAN ÄR OBESVARAD</v>
      </c>
      <c r="E633" s="76">
        <f ca="1">IF(
 'It-säkkollen'!E2=0,
 0,
 IF(
  'It-säkkollen'!E2=1,
  1,
  IF(
   'It-säkkollen'!E2=2,
   2,
   IF(
    'It-säkkollen'!E2=3,
    3,
    4))))</f>
        <v>0</v>
      </c>
      <c r="F633" s="76">
        <f ca="1">IF(
 'It-säkkollen'!E2=0,
 0,
 IF(
  'It-säkkollen'!E2=1,
  2,
  IF(
   'It-säkkollen'!E2=2,
   3,
   IF(
    'It-säkkollen'!E2=3,
    4,
    "N/A"))))</f>
        <v>0</v>
      </c>
      <c r="G633"/>
      <c r="I633" s="87"/>
    </row>
    <row r="634" spans="1:9" ht="29.15">
      <c r="A634" s="87"/>
      <c r="B634" s="199">
        <v>9</v>
      </c>
      <c r="C634" s="212" t="s">
        <v>4135</v>
      </c>
      <c r="D634" s="199" t="str">
        <f>'It-säkkollen'!E137</f>
        <v>FRÅGAN ÄR OBESVARAD</v>
      </c>
      <c r="E634" s="76">
        <f ca="1">IF(
 'It-säkkollen'!E2=0,
 0,
 IF(
  'It-säkkollen'!E2=1,
  1,
  IF(
   'It-säkkollen'!E2=2,
   2,
   IF(
    'It-säkkollen'!E2=3,
    3,
    4))))</f>
        <v>0</v>
      </c>
      <c r="F634" s="76">
        <f ca="1">IF(
 'It-säkkollen'!E2=0,
 0,
 IF(
  'It-säkkollen'!E2=1,
  2,
  IF(
   'It-säkkollen'!E2=2,
   3,
   IF(
    'It-säkkollen'!E2=3,
    4,
    "N/A"))))</f>
        <v>0</v>
      </c>
      <c r="G634"/>
      <c r="I634" s="87"/>
    </row>
    <row r="635" spans="1:9" ht="29.15">
      <c r="A635" s="87"/>
      <c r="B635" s="199">
        <v>10</v>
      </c>
      <c r="C635" s="212" t="s">
        <v>412</v>
      </c>
      <c r="D635" s="199" t="str">
        <f>'It-säkkollen'!E151</f>
        <v>FRÅGAN ÄR OBESVARAD</v>
      </c>
      <c r="E635" s="76">
        <f ca="1">IF(
 'It-säkkollen'!E2=0,
 0,
 IF(
  'It-säkkollen'!E2=1,
  1,
  IF(
   'It-säkkollen'!E2=2,
   2,
   IF(
    'It-säkkollen'!E2=3,
    3,
    4))))</f>
        <v>0</v>
      </c>
      <c r="F635" s="76">
        <f ca="1">IF(
 'It-säkkollen'!E2=0,
 0,
 IF(
  'It-säkkollen'!E2=1,
  2,
  IF(
   'It-säkkollen'!E2=2,
   3,
   IF(
    'It-säkkollen'!E2=3,
    4,
    "N/A"))))</f>
        <v>0</v>
      </c>
      <c r="G635"/>
      <c r="I635" s="87"/>
    </row>
    <row r="636" spans="1:9" ht="29.15">
      <c r="A636" s="87"/>
      <c r="B636" s="199">
        <v>11</v>
      </c>
      <c r="C636" s="212" t="s">
        <v>415</v>
      </c>
      <c r="D636" s="199" t="str">
        <f>'It-säkkollen'!E166</f>
        <v>FRÅGAN ÄR OBESVARAD</v>
      </c>
      <c r="E636" s="743">
        <f ca="1">IF(
 'It-säkkollen'!E2=0,
 0,
 IF(
  'It-säkkollen'!E2=1,
  1,
  IF(
   'It-säkkollen'!E2=2,
   2,
   IF(
    'It-säkkollen'!E2=3,
    3,
    4))))</f>
        <v>0</v>
      </c>
      <c r="F636" s="199">
        <f ca="1">IF(
 'It-säkkollen'!E2=0,
 0,
 IF(
  'It-säkkollen'!E2=1,
  2,
  IF(
   'It-säkkollen'!E2=2,
   3,
   IF(
    'It-säkkollen'!E2=3,
    4,
    "N/A"))))</f>
        <v>0</v>
      </c>
      <c r="G636"/>
      <c r="I636" s="87"/>
    </row>
    <row r="637" spans="1:9" ht="29.15">
      <c r="A637" s="87"/>
      <c r="B637" s="199">
        <v>12</v>
      </c>
      <c r="C637" s="212" t="s">
        <v>418</v>
      </c>
      <c r="D637" s="199" t="str">
        <f>'It-säkkollen'!E180</f>
        <v>FRÅGAN ÄR OBESVARAD</v>
      </c>
      <c r="E637" s="743">
        <f ca="1">IF(
 'It-säkkollen'!E2=0,
 0,
 IF(
  'It-säkkollen'!E2=1,
  1,
  IF(
   'It-säkkollen'!E2=2,
   2,
   IF(
    'It-säkkollen'!E2=3,
    3,
    4))))</f>
        <v>0</v>
      </c>
      <c r="F637" s="199">
        <f ca="1">IF(
 'It-säkkollen'!E2=0,
 0,
 IF(
  'It-säkkollen'!E2=1,
  2,
  IF(
   'It-säkkollen'!E2=2,
   3,
   IF(
    'It-säkkollen'!E2=3,
    4,
    "N/A"))))</f>
        <v>0</v>
      </c>
      <c r="G637"/>
      <c r="I637" s="87"/>
    </row>
    <row r="638" spans="1:9" ht="29.15">
      <c r="A638" s="87"/>
      <c r="B638" s="199">
        <v>13</v>
      </c>
      <c r="C638" s="212" t="s">
        <v>421</v>
      </c>
      <c r="D638" s="199" t="str">
        <f>'It-säkkollen'!E194</f>
        <v>FRÅGAN ÄR OBESVARAD</v>
      </c>
      <c r="E638" s="743">
        <f ca="1">IF(
 'It-säkkollen'!E2=0,
 0,
 IF(
  'It-säkkollen'!E2=1,
  1,
  IF(
   'It-säkkollen'!E2=2,
   2,
   IF(
    'It-säkkollen'!E2=3,
    3,
    4))))</f>
        <v>0</v>
      </c>
      <c r="F638" s="199">
        <f ca="1">IF(
 'It-säkkollen'!E2=0,
 0,
 IF(
  'It-säkkollen'!E2=1,
  2,
  IF(
   'It-säkkollen'!E2=2,
   3,
   IF(
    'It-säkkollen'!E2=3,
    4,
    "N/A"))))</f>
        <v>0</v>
      </c>
      <c r="G638"/>
      <c r="I638" s="87"/>
    </row>
    <row r="639" spans="1:9" ht="29.15">
      <c r="A639" s="87"/>
      <c r="B639" s="199">
        <v>14</v>
      </c>
      <c r="C639" s="212" t="s">
        <v>424</v>
      </c>
      <c r="D639" s="199" t="str">
        <f>'It-säkkollen'!E208</f>
        <v>FRÅGAN ÄR OBESVARAD</v>
      </c>
      <c r="E639" s="743">
        <f ca="1">IF(
 'It-säkkollen'!E2=0,
 0,
 IF(
  'It-säkkollen'!E2=1,
  1,
  IF(
   'It-säkkollen'!E2=2,
   2,
   IF(
    'It-säkkollen'!E2=3,
    3,
    4))))</f>
        <v>0</v>
      </c>
      <c r="F639" s="199">
        <f ca="1">IF(
 'It-säkkollen'!E2=0,
 0,
 IF(
  'It-säkkollen'!E2=1,
  2,
  IF(
   'It-säkkollen'!E2=2,
   3,
   IF(
    'It-säkkollen'!E2=3,
    4,
    "N/A"))))</f>
        <v>0</v>
      </c>
      <c r="G639"/>
      <c r="I639" s="87"/>
    </row>
    <row r="640" spans="1:9" ht="29.15">
      <c r="A640" s="87"/>
      <c r="B640" s="199">
        <v>15</v>
      </c>
      <c r="C640" s="212" t="s">
        <v>427</v>
      </c>
      <c r="D640" s="199" t="str">
        <f>'It-säkkollen'!E222</f>
        <v>FRÅGAN ÄR OBESVARAD</v>
      </c>
      <c r="E640" s="199">
        <f ca="1">IF(
 'It-säkkollen'!E2=0,
 0,
 IF(
  'It-säkkollen'!E2=1,
  1,
  IF(
   'It-säkkollen'!E2=2,
   2,
   IF(
    'It-säkkollen'!E2=3,
    3,
    4))))</f>
        <v>0</v>
      </c>
      <c r="F640" s="199">
        <f ca="1">IF(
 'It-säkkollen'!E2=0,
 0,
 IF(
  'It-säkkollen'!E2=1,
  2,
  IF(
   'It-säkkollen'!E2=2,
   3,
   IF(
    'It-säkkollen'!E2=3,
    4,
    "N/A"))))</f>
        <v>0</v>
      </c>
      <c r="G640"/>
      <c r="I640" s="87"/>
    </row>
    <row r="641" spans="1:9" ht="29.15">
      <c r="B641" s="199">
        <v>16</v>
      </c>
      <c r="C641" s="212" t="s">
        <v>430</v>
      </c>
      <c r="D641" s="199" t="str">
        <f>'It-säkkollen'!E236</f>
        <v>FRÅGAN ÄR OBESVARAD</v>
      </c>
      <c r="E641" s="199">
        <f ca="1">IF(
 'It-säkkollen'!E2=0,
 0,
 IF(
  'It-säkkollen'!E2=1,
  1,
  IF(
   'It-säkkollen'!E2=2,
   2,
   IF(
    'It-säkkollen'!E2=3,
    3,
    4))))</f>
        <v>0</v>
      </c>
      <c r="F641" s="199">
        <f ca="1">IF(
 'It-säkkollen'!E2=0,
 0,
 IF(
  'It-säkkollen'!E2=1,
  2,
  IF(
   'It-säkkollen'!E2=2,
   3,
   IF(
    'It-säkkollen'!E2=3,
    4,
    "N/A"))))</f>
        <v>0</v>
      </c>
      <c r="G641"/>
      <c r="I641" s="1"/>
    </row>
    <row r="642" spans="1:9" ht="29.15">
      <c r="B642" s="199">
        <v>17</v>
      </c>
      <c r="C642" s="212" t="s">
        <v>433</v>
      </c>
      <c r="D642" s="199" t="str">
        <f>'It-säkkollen'!E250</f>
        <v>FRÅGAN ÄR OBESVARAD</v>
      </c>
      <c r="E642" s="199">
        <f ca="1">IF(
 'It-säkkollen'!E2=0,
 0,
 IF(
  'It-säkkollen'!E2=1,
  1,
  IF(
   'It-säkkollen'!E2=2,
   2,
   IF(
    'It-säkkollen'!E2=3,
    3,
    4))))</f>
        <v>0</v>
      </c>
      <c r="F642" s="199">
        <f ca="1">IF(
 'It-säkkollen'!E2=0,
 0,
 IF(
  'It-säkkollen'!E2=1,
  2,
  IF(
   'It-säkkollen'!E2=2,
   3,
   IF(
    'It-säkkollen'!E2=3,
    4,
    "N/A"))))</f>
        <v>0</v>
      </c>
      <c r="G642"/>
    </row>
    <row r="643" spans="1:9" ht="29.15">
      <c r="B643" s="199">
        <v>18</v>
      </c>
      <c r="C643" s="212" t="s">
        <v>162</v>
      </c>
      <c r="D643" s="199" t="str">
        <f>'It-säkkollen'!E265</f>
        <v>FRÅGAN ÄR OBESVARAD</v>
      </c>
      <c r="E643" s="199">
        <f ca="1">IF(
 'It-säkkollen'!E2=0,
 0,
 IF(
  'It-säkkollen'!E2=1,
  1,
  IF(
   'It-säkkollen'!E2=2,
   2,
   IF(
    'It-säkkollen'!E2=3,
    3,
    4))))</f>
        <v>0</v>
      </c>
      <c r="F643" s="199">
        <f ca="1">IF(
 'It-säkkollen'!E2=0,
 0,
 IF(
  'It-säkkollen'!E2=1,
  2,
  IF(
   'It-säkkollen'!E2=2,
   3,
   IF(
    'It-säkkollen'!E2=3,
    4,
    "N/A"))))</f>
        <v>0</v>
      </c>
      <c r="G643"/>
    </row>
    <row r="644" spans="1:9" ht="29.15">
      <c r="A644" s="87"/>
      <c r="B644" s="199">
        <v>19</v>
      </c>
      <c r="C644" s="212" t="s">
        <v>437</v>
      </c>
      <c r="D644" s="199" t="str">
        <f>'It-säkkollen'!E277</f>
        <v>FRÅGAN ÄR OBESVARAD</v>
      </c>
      <c r="E644" s="199">
        <f ca="1">IF(
 'It-säkkollen'!E2=0,
 0,
 IF(
  'It-säkkollen'!E2=1,
  1,
  IF(
   'It-säkkollen'!E2=2,
   2,
   IF(
    'It-säkkollen'!E2=3,
    3,
    4))))</f>
        <v>0</v>
      </c>
      <c r="F644" s="199">
        <f ca="1">IF(
 'It-säkkollen'!E2=0,
 0,
 IF(
  'It-säkkollen'!E2=1,
  2,
  IF(
   'It-säkkollen'!E2=2,
   3,
   IF(
    'It-säkkollen'!E2=3,
    4,
    "N/A"))))</f>
        <v>0</v>
      </c>
      <c r="G644"/>
      <c r="I644" s="87"/>
    </row>
    <row r="645" spans="1:9" ht="17.149999999999999">
      <c r="B645" s="65" t="s">
        <v>4129</v>
      </c>
      <c r="G645"/>
    </row>
    <row r="646" spans="1:9" ht="45">
      <c r="A646" s="29"/>
      <c r="B646" s="211" t="s">
        <v>24</v>
      </c>
      <c r="C646" s="210" t="s">
        <v>25</v>
      </c>
      <c r="D646" s="209" t="s">
        <v>4126</v>
      </c>
      <c r="E646" s="209" t="s">
        <v>4127</v>
      </c>
      <c r="F646" s="209" t="s">
        <v>4128</v>
      </c>
      <c r="G646"/>
      <c r="I646" s="37"/>
    </row>
    <row r="647" spans="1:9" ht="43.75">
      <c r="A647" s="87"/>
      <c r="B647" s="199">
        <v>20</v>
      </c>
      <c r="C647" s="212" t="s">
        <v>448</v>
      </c>
      <c r="D647" s="199" t="str">
        <f ca="1">'It-säkkollen'!E292</f>
        <v>FULLSTÄNDIGT SVAR SAKNAS PÅ FRÅGA 3</v>
      </c>
      <c r="E647" s="76">
        <f ca="1">IF(
 'It-säkkollen'!E2=0,
 0,
 IF(
  'It-säkkollen'!E2=1,
  1,
  IF(
   'It-säkkollen'!E2=2,
   2,
   IF(
    'It-säkkollen'!E2=3,
    3,
    4))))</f>
        <v>0</v>
      </c>
      <c r="F647" s="76">
        <f ca="1">IF(
 'It-säkkollen'!E2=0,
 0,
 IF(
  'It-säkkollen'!E2=1,
  2,
  IF(
   'It-säkkollen'!E2=2,
   3,
   IF(
    'It-säkkollen'!E2=3,
    4,
    "N/A"))))</f>
        <v>0</v>
      </c>
      <c r="G647"/>
      <c r="I647" s="87"/>
    </row>
    <row r="648" spans="1:9" ht="29.15">
      <c r="A648" s="87"/>
      <c r="B648" s="199">
        <v>21</v>
      </c>
      <c r="C648" s="212" t="s">
        <v>452</v>
      </c>
      <c r="D648" s="199" t="str">
        <f ca="1">'It-säkkollen'!E303</f>
        <v>FULLSTÄNDIGT SVAR SAKNAS PÅ FRÅGA 4</v>
      </c>
      <c r="E648" s="76">
        <f ca="1">IF(
 'It-säkkollen'!E2=0,
 0,
 IF(
  'It-säkkollen'!E2=1,
  1,
  IF(
   'It-säkkollen'!E2=2,
   2,
   IF(
    'It-säkkollen'!E2=3,
    3,
    4))))</f>
        <v>0</v>
      </c>
      <c r="F648" s="76">
        <f ca="1">IF(
 'It-säkkollen'!E2=0,
 0,
 IF(
  'It-säkkollen'!E2=1,
  2,
  IF(
   'It-säkkollen'!E2=2,
   3,
   IF(
    'It-säkkollen'!E2=3,
    4,
    "N/A"))))</f>
        <v>0</v>
      </c>
      <c r="G648"/>
      <c r="I648" s="79"/>
    </row>
    <row r="649" spans="1:9" ht="58.3">
      <c r="A649" s="87"/>
      <c r="B649" s="199">
        <v>22</v>
      </c>
      <c r="C649" s="212" t="s">
        <v>460</v>
      </c>
      <c r="D649" s="199" t="str">
        <f ca="1">'It-säkkollen'!E313</f>
        <v>FULLSTÄNDIGT SVAR SAKNAS PÅ FRÅGA 5</v>
      </c>
      <c r="E649" s="76">
        <f ca="1">IF(
 'It-säkkollen'!E2=0,
 0,
 IF(
  'It-säkkollen'!E2=1,
  1,
  IF(
   'It-säkkollen'!E2=2,
   2,
   IF(
    'It-säkkollen'!E2=3,
    3,
    4))))</f>
        <v>0</v>
      </c>
      <c r="F649" s="76">
        <f ca="1">IF(
 'It-säkkollen'!E2=0,
 0,
 IF(
  'It-säkkollen'!E2=1,
  2,
  IF(
   'It-säkkollen'!E2=2,
   3,
   IF(
    'It-säkkollen'!E2=3,
    4,
    "N/A"))))</f>
        <v>0</v>
      </c>
      <c r="G649"/>
      <c r="I649" s="87"/>
    </row>
    <row r="650" spans="1:9" ht="43.75">
      <c r="A650" s="87"/>
      <c r="B650" s="199">
        <v>23</v>
      </c>
      <c r="C650" s="212" t="s">
        <v>4136</v>
      </c>
      <c r="D650" s="199" t="str">
        <f ca="1">'It-säkkollen'!E323</f>
        <v>FULLSTÄNDIGT SVAR SAKNAS PÅ FRÅGA 5</v>
      </c>
      <c r="E650" s="76">
        <f ca="1">IF(
 'It-säkkollen'!E2=0,
 0,
 IF(
  'It-säkkollen'!E2=1,
  1,
  IF(
   'It-säkkollen'!E2=2,
   2,
   IF(
    'It-säkkollen'!E2=3,
    3,
    4))))</f>
        <v>0</v>
      </c>
      <c r="F650" s="76">
        <f ca="1">IF(
 'It-säkkollen'!E2=0,
 0,
 IF(
  'It-säkkollen'!E2=1,
  2,
  IF(
   'It-säkkollen'!E2=2,
   3,
   IF(
    'It-säkkollen'!E2=3,
    4,
    "N/A"))))</f>
        <v>0</v>
      </c>
      <c r="G650"/>
      <c r="I650" s="87"/>
    </row>
    <row r="651" spans="1:9" ht="29.15">
      <c r="A651" s="87"/>
      <c r="B651" s="199">
        <v>24</v>
      </c>
      <c r="C651" s="212" t="s">
        <v>476</v>
      </c>
      <c r="D651" s="199" t="str">
        <f ca="1">'It-säkkollen'!E333</f>
        <v>FULLSTÄNDIGT SVAR SAKNAS PÅ FRÅGA 6</v>
      </c>
      <c r="E651" s="76">
        <f ca="1">IF(
 'It-säkkollen'!E2=0,
 0,
 IF(
  'It-säkkollen'!E2=1,
  1,
  IF(
   'It-säkkollen'!E2=2,
   2,
   IF(
    'It-säkkollen'!E2=3,
    3,
    4))))</f>
        <v>0</v>
      </c>
      <c r="F651" s="76">
        <f ca="1">IF(
 'It-säkkollen'!E2=0,
 0,
 IF(
  'It-säkkollen'!E2=1,
  2,
  IF(
   'It-säkkollen'!E2=2,
   3,
   IF(
    'It-säkkollen'!E2=3,
    4,
    "N/A"))))</f>
        <v>0</v>
      </c>
      <c r="G651"/>
      <c r="I651" s="87"/>
    </row>
    <row r="652" spans="1:9" ht="29.15">
      <c r="A652" s="87"/>
      <c r="B652" s="199">
        <v>25</v>
      </c>
      <c r="C652" s="212" t="s">
        <v>479</v>
      </c>
      <c r="D652" s="199" t="str">
        <f ca="1">'It-säkkollen'!E343</f>
        <v>FULLSTÄNDIGT SVAR SAKNAS PÅ FRÅGA 7</v>
      </c>
      <c r="E652" s="76">
        <f ca="1">IF(
 'It-säkkollen'!E2=0,
 0,
 IF(
  'It-säkkollen'!E2=1,
  1,
  IF(
   'It-säkkollen'!E2=2,
   2,
   IF(
    'It-säkkollen'!E2=3,
    3,
    4))))</f>
        <v>0</v>
      </c>
      <c r="F652" s="76">
        <f ca="1">IF(
 'It-säkkollen'!E2=0,
 0,
 IF(
  'It-säkkollen'!E2=1,
  2,
  IF(
   'It-säkkollen'!E2=2,
   3,
   IF(
    'It-säkkollen'!E2=3,
    4,
    "N/A"))))</f>
        <v>0</v>
      </c>
      <c r="G652"/>
      <c r="I652" s="87"/>
    </row>
    <row r="653" spans="1:9" ht="43.75">
      <c r="A653" s="87"/>
      <c r="B653" s="199">
        <v>26</v>
      </c>
      <c r="C653" s="212" t="s">
        <v>487</v>
      </c>
      <c r="D653" s="199" t="str">
        <f ca="1">'It-säkkollen'!E354</f>
        <v>FULLSTÄNDIGT SVAR SAKNAS PÅ FRÅGA 8</v>
      </c>
      <c r="E653" s="76">
        <f ca="1">IF(
 'It-säkkollen'!E2=0,
 0,
 IF(
  'It-säkkollen'!E2=1,
  1,
  IF(
   'It-säkkollen'!E2=2,
   2,
   IF(
    'It-säkkollen'!E2=3,
    3,
    4))))</f>
        <v>0</v>
      </c>
      <c r="F653" s="76">
        <f ca="1">IF(
 'It-säkkollen'!E2=0,
 0,
 IF(
  'It-säkkollen'!E2=1,
  2,
  IF(
   'It-säkkollen'!E2=2,
   3,
   IF(
    'It-säkkollen'!E2=3,
    4,
    "N/A"))))</f>
        <v>0</v>
      </c>
      <c r="G653"/>
      <c r="I653" s="87"/>
    </row>
    <row r="654" spans="1:9" ht="29.15">
      <c r="A654" s="87"/>
      <c r="B654" s="199">
        <v>27</v>
      </c>
      <c r="C654" s="212" t="s">
        <v>4137</v>
      </c>
      <c r="D654" s="199" t="str">
        <f ca="1">'It-säkkollen'!E364</f>
        <v>FULLSTÄNDIGT SVAR SAKNAS PÅ FRÅGA 9</v>
      </c>
      <c r="E654" s="76">
        <f ca="1">IF(
 'It-säkkollen'!E2=0,
 0,
 IF(
  'It-säkkollen'!E2=1,
  1,
  IF(
   'It-säkkollen'!E2=2,
   2,
   IF(
    'It-säkkollen'!E2=3,
    3,
    4))))</f>
        <v>0</v>
      </c>
      <c r="F654" s="76">
        <f ca="1">IF(
 'It-säkkollen'!E2=0,
 0,
 IF(
  'It-säkkollen'!E2=1,
  2,
  IF(
   'It-säkkollen'!E2=2,
   3,
   IF(
    'It-säkkollen'!E2=3,
    4,
    "N/A"))))</f>
        <v>0</v>
      </c>
      <c r="G654"/>
      <c r="I654" s="87"/>
    </row>
    <row r="655" spans="1:9" ht="43.75">
      <c r="A655" s="87"/>
      <c r="B655" s="199">
        <v>28</v>
      </c>
      <c r="C655" s="212" t="s">
        <v>493</v>
      </c>
      <c r="D655" s="199" t="str">
        <f ca="1">'It-säkkollen'!E374</f>
        <v>FULLSTÄNDIGT SVAR SAKNAS PÅ FRÅGA 10</v>
      </c>
      <c r="E655" s="76">
        <f ca="1">IF(
 'It-säkkollen'!E2=0,
 0,
 IF(
  'It-säkkollen'!E2=1,
  1,
  IF(
   'It-säkkollen'!E2=2,
   2,
   IF(
    'It-säkkollen'!E2=3,
    3,
    4))))</f>
        <v>0</v>
      </c>
      <c r="F655" s="76">
        <f ca="1">IF(
 'It-säkkollen'!E2=0,
 0,
 IF(
  'It-säkkollen'!E2=1,
  2,
  IF(
   'It-säkkollen'!E2=2,
   3,
   IF(
    'It-säkkollen'!E2=3,
    4,
    "N/A"))))</f>
        <v>0</v>
      </c>
      <c r="G655"/>
      <c r="I655" s="87"/>
    </row>
    <row r="656" spans="1:9" ht="29.15">
      <c r="A656" s="87"/>
      <c r="B656" s="199">
        <v>29</v>
      </c>
      <c r="C656" s="212" t="s">
        <v>501</v>
      </c>
      <c r="D656" s="199" t="str">
        <f ca="1">'It-säkkollen'!E385</f>
        <v>FULLSTÄNDIGT SVAR SAKNAS PÅ FRÅGA 11</v>
      </c>
      <c r="E656" s="76">
        <f ca="1">IF(
 'It-säkkollen'!E2=0,
 0,
 IF(
  'It-säkkollen'!E2=1,
  1,
  IF(
   'It-säkkollen'!E2=2,
   2,
   IF(
    'It-säkkollen'!E2=3,
    3,
    4))))</f>
        <v>0</v>
      </c>
      <c r="F656" s="76">
        <f ca="1">IF(
 'It-säkkollen'!E2=0,
 0,
 IF(
  'It-säkkollen'!E2=1,
  2,
  IF(
   'It-säkkollen'!E2=2,
   3,
   IF(
    'It-säkkollen'!E2=3,
    4,
    "N/A"))))</f>
        <v>0</v>
      </c>
      <c r="G656"/>
      <c r="I656" s="87"/>
    </row>
    <row r="657" spans="1:9" ht="43.75">
      <c r="A657" s="87"/>
      <c r="B657" s="199">
        <v>30</v>
      </c>
      <c r="C657" s="212" t="s">
        <v>503</v>
      </c>
      <c r="D657" s="199" t="str">
        <f ca="1">'It-säkkollen'!E395</f>
        <v>FULLSTÄNDIGT SVAR SAKNAS PÅ FRÅGA 12</v>
      </c>
      <c r="E657" s="76">
        <f ca="1">IF(
 'It-säkkollen'!E2=0,
 0,
 IF(
  'It-säkkollen'!E2=1,
  1,
  IF(
   'It-säkkollen'!E2=2,
   2,
   IF(
    'It-säkkollen'!E2=3,
    3,
    4))))</f>
        <v>0</v>
      </c>
      <c r="F657" s="76">
        <f ca="1">IF(
 'It-säkkollen'!E2=0,
 0,
 IF(
  'It-säkkollen'!E2=1,
  2,
  IF(
   'It-säkkollen'!E2=2,
   3,
   IF(
    'It-säkkollen'!E2=3,
    4,
    "N/A"))))</f>
        <v>0</v>
      </c>
      <c r="G657"/>
      <c r="I657" s="87"/>
    </row>
    <row r="658" spans="1:9" ht="43.75">
      <c r="A658" s="87"/>
      <c r="B658" s="199">
        <v>31</v>
      </c>
      <c r="C658" s="212" t="s">
        <v>506</v>
      </c>
      <c r="D658" s="199" t="str">
        <f ca="1">'It-säkkollen'!E405</f>
        <v>FULLSTÄNDIGT SVAR SAKNAS PÅ FRÅGA 13</v>
      </c>
      <c r="E658" s="76">
        <f ca="1">IF(
 'It-säkkollen'!E2=0,
 0,
 IF(
  'It-säkkollen'!E2=1,
  1,
  IF(
   'It-säkkollen'!E2=2,
   2,
   IF(
    'It-säkkollen'!E2=3,
    3,
    4))))</f>
        <v>0</v>
      </c>
      <c r="F658" s="76">
        <f ca="1">IF(
 'It-säkkollen'!E2=0,
 0,
 IF(
  'It-säkkollen'!E2=1,
  2,
  IF(
   'It-säkkollen'!E2=2,
   3,
   IF(
    'It-säkkollen'!E2=3,
    4,
    "N/A"))))</f>
        <v>0</v>
      </c>
      <c r="G658"/>
      <c r="I658" s="87"/>
    </row>
    <row r="659" spans="1:9" ht="43.75">
      <c r="A659" s="87"/>
      <c r="B659" s="199">
        <v>32</v>
      </c>
      <c r="C659" s="212" t="s">
        <v>4138</v>
      </c>
      <c r="D659" s="199" t="str">
        <f ca="1">'It-säkkollen'!E416</f>
        <v>FULLSTÄNDIGT SVAR SAKNAS PÅ FRÅGA 14</v>
      </c>
      <c r="E659" s="76">
        <f ca="1">IF(
 'It-säkkollen'!E2=0,
 0,
 IF(
  'It-säkkollen'!E2=1,
  1,
  IF(
   'It-säkkollen'!E2=2,
   2,
   IF(
    'It-säkkollen'!E2=3,
    3,
    4))))</f>
        <v>0</v>
      </c>
      <c r="F659" s="76">
        <f ca="1">IF(
 'It-säkkollen'!E2=0,
 0,
 IF(
  'It-säkkollen'!E2=1,
  2,
  IF(
   'It-säkkollen'!E2=2,
   3,
   IF(
    'It-säkkollen'!E2=3,
    4,
    "N/A"))))</f>
        <v>0</v>
      </c>
      <c r="G659"/>
      <c r="I659" s="87"/>
    </row>
    <row r="660" spans="1:9" ht="43.75">
      <c r="A660" s="87"/>
      <c r="B660" s="199">
        <v>33</v>
      </c>
      <c r="C660" s="212" t="s">
        <v>4139</v>
      </c>
      <c r="D660" s="199" t="str">
        <f ca="1">'It-säkkollen'!E427</f>
        <v>FULLSTÄNDIGT SVAR SAKNAS PÅ FRÅGA 15</v>
      </c>
      <c r="E660" s="76">
        <f ca="1">IF(
 'It-säkkollen'!E2=0,
 0,
 IF(
  'It-säkkollen'!E2=1,
  1,
  IF(
   'It-säkkollen'!E2=2,
   2,
   IF(
    'It-säkkollen'!E2=3,
    3,
    4))))</f>
        <v>0</v>
      </c>
      <c r="F660" s="76">
        <f ca="1">IF(
 'It-säkkollen'!E2=0,
 0,
 IF(
  'It-säkkollen'!E2=1,
  2,
  IF(
   'It-säkkollen'!E2=2,
   3,
   IF(
    'It-säkkollen'!E2=3,
    4,
    "N/A"))))</f>
        <v>0</v>
      </c>
      <c r="G660"/>
      <c r="I660" s="87"/>
    </row>
    <row r="661" spans="1:9" ht="43.75">
      <c r="A661" s="87"/>
      <c r="B661" s="199">
        <v>34</v>
      </c>
      <c r="C661" s="212" t="s">
        <v>522</v>
      </c>
      <c r="D661" s="199" t="str">
        <f>'It-säkkollen'!E438</f>
        <v>FRÅGAN ÄR OBESVARAD</v>
      </c>
      <c r="E661" s="76">
        <f ca="1">IF(
 'It-säkkollen'!E2=0,
 0,
 IF(
  'It-säkkollen'!E2=1,
  1,
  IF(
   'It-säkkollen'!E2=2,
   2,
   IF(
    'It-säkkollen'!E2=3,
    3,
    4))))</f>
        <v>0</v>
      </c>
      <c r="F661" s="76">
        <f ca="1">IF(
 'It-säkkollen'!E2=0,
 0,
 IF(
  'It-säkkollen'!E2=1,
  2,
  IF(
   'It-säkkollen'!E2=2,
   3,
   IF(
    'It-säkkollen'!E2=3,
    4,
    "N/A"))))</f>
        <v>0</v>
      </c>
      <c r="G661"/>
      <c r="I661" s="87"/>
    </row>
    <row r="662" spans="1:9" ht="29.15">
      <c r="A662" s="87"/>
      <c r="B662" s="199">
        <v>35</v>
      </c>
      <c r="C662" s="212" t="s">
        <v>525</v>
      </c>
      <c r="D662" s="199" t="str">
        <f>'It-säkkollen'!E449</f>
        <v>FRÅGAN ÄR OBESVARAD</v>
      </c>
      <c r="E662" s="76">
        <f ca="1">IF(
 'It-säkkollen'!E2=0,
 0,
 IF(
  'It-säkkollen'!E2=1,
  1,
  IF(
   'It-säkkollen'!E2=2,
   2,
   IF(
    'It-säkkollen'!E2=3,
    3,
    4))))</f>
        <v>0</v>
      </c>
      <c r="F662" s="76">
        <f ca="1">IF(
 'It-säkkollen'!E2=0,
 0,
 IF(
  'It-säkkollen'!E2=1,
  2,
  IF(
   'It-säkkollen'!E2=2,
   3,
   IF(
    'It-säkkollen'!E2=3,
    4,
    "N/A"))))</f>
        <v>0</v>
      </c>
      <c r="G662"/>
      <c r="I662" s="87"/>
    </row>
    <row r="663" spans="1:9">
      <c r="G663"/>
    </row>
    <row r="664" spans="1:9" ht="17.149999999999999">
      <c r="B664" s="65" t="s">
        <v>4130</v>
      </c>
      <c r="C664" s="71"/>
      <c r="G664"/>
    </row>
    <row r="665" spans="1:9" ht="45">
      <c r="A665" s="213"/>
      <c r="B665" s="211" t="s">
        <v>24</v>
      </c>
      <c r="C665" s="210" t="s">
        <v>25</v>
      </c>
      <c r="D665" s="209" t="s">
        <v>4126</v>
      </c>
      <c r="E665" s="209" t="s">
        <v>4127</v>
      </c>
      <c r="F665" s="209" t="s">
        <v>4128</v>
      </c>
      <c r="G665"/>
      <c r="I665" s="213"/>
    </row>
    <row r="666" spans="1:9" ht="29.15">
      <c r="A666" s="87"/>
      <c r="B666" s="199">
        <v>36</v>
      </c>
      <c r="C666" s="212" t="s">
        <v>531</v>
      </c>
      <c r="D666" s="199" t="str">
        <f ca="1">'It-säkkollen'!E466</f>
        <v>FULLSTÄNDIGT SVAR SAKNAS PÅ FRÅGA 3</v>
      </c>
      <c r="E666" s="76">
        <f ca="1">IF(
 'It-säkkollen'!E2=0,
 0,
 IF(
  'It-säkkollen'!E2=1,
  1,
  IF(
   'It-säkkollen'!E2=2,
   2,
   IF(
    'It-säkkollen'!E2=3,
    3,
    4))))</f>
        <v>0</v>
      </c>
      <c r="F666" s="76">
        <f ca="1">IF(
 'It-säkkollen'!E2=0,
 0,
 IF(
  'It-säkkollen'!E2=1,
  2,
  IF(
   'It-säkkollen'!E2=2,
   3,
   IF(
    'It-säkkollen'!E2=3,
    4,
    "N/A"))))</f>
        <v>0</v>
      </c>
      <c r="G666"/>
      <c r="I666" s="87"/>
    </row>
    <row r="667" spans="1:9" ht="43.75">
      <c r="A667" s="87"/>
      <c r="B667" s="199">
        <v>37</v>
      </c>
      <c r="C667" s="212" t="s">
        <v>540</v>
      </c>
      <c r="D667" s="199" t="str">
        <f ca="1">'It-säkkollen'!E478</f>
        <v>FULLSTÄNDIGT SVAR SAKNAS PÅ FRÅGA 4</v>
      </c>
      <c r="E667" s="76">
        <f ca="1">IF(
 'It-säkkollen'!E2=0,
 0,
 IF(
  'It-säkkollen'!E2=1,
  1,
  IF(
   'It-säkkollen'!E2=2,
   2,
   IF(
    'It-säkkollen'!E2=3,
    3,
    4))))</f>
        <v>0</v>
      </c>
      <c r="F667" s="76">
        <f ca="1">IF(
 'It-säkkollen'!E2=0,
 0,
 IF(
  'It-säkkollen'!E2=1,
  2,
  IF(
   'It-säkkollen'!E2=2,
   3,
   IF(
    'It-säkkollen'!E2=3,
    4,
    "N/A"))))</f>
        <v>0</v>
      </c>
      <c r="G667"/>
      <c r="I667" s="87"/>
    </row>
    <row r="668" spans="1:9" ht="29.15">
      <c r="A668" s="87"/>
      <c r="B668" s="199">
        <v>38</v>
      </c>
      <c r="C668" s="212" t="s">
        <v>549</v>
      </c>
      <c r="D668" s="199" t="str">
        <f ca="1">'It-säkkollen'!E490</f>
        <v>FULLSTÄNDIGT SVAR SAKNAS PÅ FRÅGA 7</v>
      </c>
      <c r="E668" s="76">
        <f ca="1">IF(
 'It-säkkollen'!E2=0,
 0,
 IF(
  'It-säkkollen'!E2=1,
  1,
  IF(
   'It-säkkollen'!E2=2,
   2,
   IF(
    'It-säkkollen'!E2=3,
    3,
    4))))</f>
        <v>0</v>
      </c>
      <c r="F668" s="76">
        <f ca="1">IF(
 'It-säkkollen'!E2=0,
 0,
 IF(
  'It-säkkollen'!E2=1,
  2,
  IF(
   'It-säkkollen'!E2=2,
   3,
   IF(
    'It-säkkollen'!E2=3,
    4,
    "N/A"))))</f>
        <v>0</v>
      </c>
      <c r="G668"/>
      <c r="I668" s="87"/>
    </row>
    <row r="669" spans="1:9" ht="29.15">
      <c r="A669" s="87"/>
      <c r="B669" s="199">
        <v>39</v>
      </c>
      <c r="C669" s="212" t="s">
        <v>558</v>
      </c>
      <c r="D669" s="199" t="str">
        <f ca="1">'It-säkkollen'!E503</f>
        <v>FULLSTÄNDIGT SVAR SAKNAS PÅ FRÅGA 8</v>
      </c>
      <c r="E669" s="76">
        <f ca="1">IF(
 'It-säkkollen'!E2=0,
 0,
 IF(
  'It-säkkollen'!E2=1,
  1,
  IF(
   'It-säkkollen'!E2=2,
   2,
   IF(
    'It-säkkollen'!E2=3,
    3,
    4))))</f>
        <v>0</v>
      </c>
      <c r="F669" s="76">
        <f ca="1">IF(
 'It-säkkollen'!E2=0,
 0,
 IF(
  'It-säkkollen'!E2=1,
  2,
  IF(
   'It-säkkollen'!E2=2,
   3,
   IF(
    'It-säkkollen'!E2=3,
    4,
    "N/A"))))</f>
        <v>0</v>
      </c>
      <c r="G669"/>
      <c r="I669" s="87"/>
    </row>
    <row r="670" spans="1:9" ht="29.15">
      <c r="A670" s="87"/>
      <c r="B670" s="199">
        <v>40</v>
      </c>
      <c r="C670" s="212" t="s">
        <v>4140</v>
      </c>
      <c r="D670" s="199" t="str">
        <f ca="1">'It-säkkollen'!E515</f>
        <v>FULLSTÄNDIGT SVAR SAKNAS PÅ FRÅGA 9</v>
      </c>
      <c r="E670" s="76">
        <f ca="1">IF(
 'It-säkkollen'!E2=0,
 0,
 IF(
  'It-säkkollen'!E2=1,
  1,
  IF(
   'It-säkkollen'!E2=2,
   2,
   IF(
    'It-säkkollen'!E2=3,
    3,
    4))))</f>
        <v>0</v>
      </c>
      <c r="F670" s="76">
        <f ca="1">IF(
 'It-säkkollen'!E2=0,
 0,
 IF(
  'It-säkkollen'!E2=1,
  2,
  IF(
   'It-säkkollen'!E2=2,
   3,
   IF(
    'It-säkkollen'!E2=3,
    4,
    "N/A"))))</f>
        <v>0</v>
      </c>
      <c r="G670"/>
      <c r="I670" s="87"/>
    </row>
    <row r="671" spans="1:9" ht="43.75">
      <c r="A671" s="87"/>
      <c r="B671" s="199">
        <v>41</v>
      </c>
      <c r="C671" s="212" t="s">
        <v>574</v>
      </c>
      <c r="D671" s="199" t="str">
        <f ca="1">'It-säkkollen'!E527</f>
        <v>FULLSTÄNDIGT SVAR SAKNAS PÅ FRÅGA 10</v>
      </c>
      <c r="E671" s="76">
        <f ca="1">IF(
 'It-säkkollen'!E2=0,
 0,
 IF(
  'It-säkkollen'!E2=1,
  1,
  IF(
   'It-säkkollen'!E2=2,
   2,
   IF(
    'It-säkkollen'!E2=3,
    3,
    4))))</f>
        <v>0</v>
      </c>
      <c r="F671" s="76">
        <f ca="1">IF(
 'It-säkkollen'!E2=0,
 0,
 IF(
  'It-säkkollen'!E2=1,
  2,
  IF(
   'It-säkkollen'!E2=2,
   3,
   IF(
    'It-säkkollen'!E2=3,
    4,
    "N/A"))))</f>
        <v>0</v>
      </c>
      <c r="G671"/>
      <c r="I671" s="87"/>
    </row>
    <row r="672" spans="1:9" ht="29.15">
      <c r="A672" s="87"/>
      <c r="B672" s="199">
        <v>42</v>
      </c>
      <c r="C672" s="212" t="s">
        <v>583</v>
      </c>
      <c r="D672" s="199" t="str">
        <f ca="1">'It-säkkollen'!E539</f>
        <v>FULLSTÄNDIGT SVAR SAKNAS PÅ FRÅGA 11</v>
      </c>
      <c r="E672" s="76">
        <f ca="1">IF(
 'It-säkkollen'!E2=0,
 0,
 IF(
  'It-säkkollen'!E2=1,
  1,
  IF(
   'It-säkkollen'!E2=2,
   2,
   IF(
    'It-säkkollen'!E2=3,
    3,
    4))))</f>
        <v>0</v>
      </c>
      <c r="F672" s="76">
        <f ca="1">IF(
 'It-säkkollen'!E2=0,
 0,
 IF(
  'It-säkkollen'!E2=1,
  2,
  IF(
   'It-säkkollen'!E2=2,
   3,
   IF(
    'It-säkkollen'!E2=3,
    4,
    "N/A"))))</f>
        <v>0</v>
      </c>
      <c r="G672"/>
      <c r="I672" s="87"/>
    </row>
    <row r="673" spans="1:9" ht="58.3">
      <c r="A673" s="87"/>
      <c r="B673" s="199">
        <v>43</v>
      </c>
      <c r="C673" s="212" t="s">
        <v>591</v>
      </c>
      <c r="D673" s="199" t="str">
        <f ca="1">'It-säkkollen'!E551</f>
        <v>FULLSTÄNDIGT SVAR SAKNAS PÅ FRÅGA 11</v>
      </c>
      <c r="E673" s="76">
        <f ca="1">IF(
 'It-säkkollen'!E2=0,
 0,
 IF(
  'It-säkkollen'!E2=1,
  1,
  IF(
   'It-säkkollen'!E2=2,
   2,
   IF(
    'It-säkkollen'!E2=3,
    3,
    4))))</f>
        <v>0</v>
      </c>
      <c r="F673" s="76">
        <f ca="1">IF(
 'It-säkkollen'!E2=0,
 0,
 IF(
  'It-säkkollen'!E2=1,
  2,
  IF(
   'It-säkkollen'!E2=2,
   3,
   IF(
    'It-säkkollen'!E2=3,
    4,
    "N/A"))))</f>
        <v>0</v>
      </c>
      <c r="G673"/>
      <c r="I673" s="87"/>
    </row>
    <row r="674" spans="1:9" ht="43.75">
      <c r="A674" s="87"/>
      <c r="B674" s="199">
        <v>44</v>
      </c>
      <c r="C674" s="212" t="s">
        <v>599</v>
      </c>
      <c r="D674" s="199" t="str">
        <f ca="1">'It-säkkollen'!E563</f>
        <v>FULLSTÄNDIGT SVAR SAKNAS PÅ FRÅGA 12</v>
      </c>
      <c r="E674" s="76">
        <f ca="1">IF(
 'It-säkkollen'!E2=0,
 0,
 IF(
  'It-säkkollen'!E2=1,
  1,
  IF(
   'It-säkkollen'!E2=2,
   2,
   IF(
    'It-säkkollen'!E2=3,
    3,
    4))))</f>
        <v>0</v>
      </c>
      <c r="F674" s="76">
        <f ca="1">IF(
 'It-säkkollen'!E2=0,
 0,
 IF(
  'It-säkkollen'!E2=1,
  2,
  IF(
   'It-säkkollen'!E2=2,
   3,
   IF(
    'It-säkkollen'!E2=3,
    4,
    "N/A"))))</f>
        <v>0</v>
      </c>
      <c r="G674"/>
      <c r="I674" s="87"/>
    </row>
    <row r="675" spans="1:9" ht="43.75">
      <c r="A675" s="87"/>
      <c r="B675" s="199">
        <v>45</v>
      </c>
      <c r="C675" s="212" t="s">
        <v>608</v>
      </c>
      <c r="D675" s="199" t="str">
        <f ca="1">'It-säkkollen'!E575</f>
        <v>FULLSTÄNDIGT SVAR SAKNAS PÅ FRÅGA 12</v>
      </c>
      <c r="E675" s="76">
        <f ca="1">IF(
 'It-säkkollen'!E2=0,
 0,
 IF(
  'It-säkkollen'!E2=1,
  1,
  IF(
   'It-säkkollen'!E2=2,
   2,
   IF(
    'It-säkkollen'!E2=3,
    3,
    4))))</f>
        <v>0</v>
      </c>
      <c r="F675" s="76">
        <f ca="1">IF(
 'It-säkkollen'!E2=0,
 0,
 IF(
  'It-säkkollen'!E2=1,
  2,
  IF(
   'It-säkkollen'!E2=2,
   3,
   IF(
    'It-säkkollen'!E2=3,
    4,
    "N/A"))))</f>
        <v>0</v>
      </c>
      <c r="G675"/>
      <c r="I675" s="87"/>
    </row>
    <row r="676" spans="1:9" ht="43.75">
      <c r="A676" s="87"/>
      <c r="B676" s="199">
        <v>46</v>
      </c>
      <c r="C676" s="212" t="s">
        <v>616</v>
      </c>
      <c r="D676" s="199" t="str">
        <f ca="1">'It-säkkollen'!E587</f>
        <v>FULLSTÄNDIGT SVAR SAKNAS PÅ FRÅGA 13</v>
      </c>
      <c r="E676" s="76">
        <f ca="1">IF(
 'It-säkkollen'!E2=0,
 0,
 IF(
  'It-säkkollen'!E2=1,
  1,
  IF(
   'It-säkkollen'!E2=2,
   2,
   IF(
    'It-säkkollen'!E2=3,
    3,
    4))))</f>
        <v>0</v>
      </c>
      <c r="F676" s="76">
        <f ca="1">IF(
 'It-säkkollen'!E2=0,
 0,
 IF(
  'It-säkkollen'!E2=1,
  2,
  IF(
   'It-säkkollen'!E2=2,
   3,
   IF(
    'It-säkkollen'!E2=3,
    4,
    "N/A"))))</f>
        <v>0</v>
      </c>
      <c r="G676"/>
      <c r="I676" s="87"/>
    </row>
    <row r="677" spans="1:9" ht="29.15">
      <c r="A677" s="87"/>
      <c r="B677" s="199">
        <v>47</v>
      </c>
      <c r="C677" s="212" t="s">
        <v>624</v>
      </c>
      <c r="D677" s="199" t="str">
        <f ca="1">'It-säkkollen'!E600</f>
        <v>FULLSTÄNDIGT SVAR SAKNAS PÅ FRÅGA 14</v>
      </c>
      <c r="E677" s="76">
        <f ca="1">IF(
 'It-säkkollen'!E2=0,
 0,
 IF(
  'It-säkkollen'!E2=1,
  1,
  IF(
   'It-säkkollen'!E2=2,
   2,
   IF(
    'It-säkkollen'!E2=3,
    3,
    4))))</f>
        <v>0</v>
      </c>
      <c r="F677" s="76">
        <f ca="1">IF(
 'It-säkkollen'!E2=0,
 0,
 IF(
  'It-säkkollen'!E2=1,
  2,
  IF(
   'It-säkkollen'!E2=2,
   3,
   IF(
    'It-säkkollen'!E2=3,
    4,
    "N/A"))))</f>
        <v>0</v>
      </c>
      <c r="G677"/>
      <c r="I677" s="87"/>
    </row>
    <row r="678" spans="1:9" ht="29.15">
      <c r="A678" s="87"/>
      <c r="B678" s="199">
        <v>48</v>
      </c>
      <c r="C678" s="212" t="s">
        <v>632</v>
      </c>
      <c r="D678" s="199" t="str">
        <f ca="1">'It-säkkollen'!E613</f>
        <v>FULLSTÄNDIGT SVAR SAKNAS PÅ FRÅGA 15</v>
      </c>
      <c r="E678" s="76">
        <f ca="1">IF(
 'It-säkkollen'!E2=0,
 0,
 IF(
  'It-säkkollen'!E2=1,
  1,
  IF(
   'It-säkkollen'!E2=2,
   2,
   IF(
    'It-säkkollen'!E2=3,
    3,
    4))))</f>
        <v>0</v>
      </c>
      <c r="F678" s="76">
        <f ca="1">IF(
 'It-säkkollen'!E2=0,
 0,
 IF(
  'It-säkkollen'!E2=1,
  2,
  IF(
   'It-säkkollen'!E2=2,
   3,
   IF(
    'It-säkkollen'!E2=3,
    4,
    "N/A"))))</f>
        <v>0</v>
      </c>
      <c r="G678"/>
      <c r="I678" s="87"/>
    </row>
    <row r="679" spans="1:9" ht="43.75">
      <c r="A679" s="87"/>
      <c r="B679" s="199">
        <v>49</v>
      </c>
      <c r="C679" s="212" t="s">
        <v>639</v>
      </c>
      <c r="D679" s="199" t="str">
        <f ca="1">'It-säkkollen'!E625</f>
        <v>FULLSTÄNDIGT SVAR SAKNAS PÅ FRÅGA 16</v>
      </c>
      <c r="E679" s="76">
        <f ca="1">IF(
 'It-säkkollen'!E2=0,
 0,
 IF(
  'It-säkkollen'!E2=1,
  1,
  IF(
   'It-säkkollen'!E2=2,
   2,
   IF(
    'It-säkkollen'!E2=3,
    3,
    4))))</f>
        <v>0</v>
      </c>
      <c r="F679" s="76">
        <f ca="1">IF(
 'It-säkkollen'!E2=0,
 0,
 IF(
  'It-säkkollen'!E2=1,
  2,
  IF(
   'It-säkkollen'!E2=2,
   3,
   IF(
    'It-säkkollen'!E2=3,
    4,
    "N/A"))))</f>
        <v>0</v>
      </c>
      <c r="G679"/>
      <c r="I679" s="87"/>
    </row>
    <row r="680" spans="1:9" ht="43.75">
      <c r="A680" s="87"/>
      <c r="B680" s="199">
        <v>50</v>
      </c>
      <c r="C680" s="212" t="s">
        <v>646</v>
      </c>
      <c r="D680" s="199" t="str">
        <f ca="1">'It-säkkollen'!E637</f>
        <v>FULLSTÄNDIGT SVAR SAKNAS PÅ FRÅGA 17</v>
      </c>
      <c r="E680" s="76">
        <f ca="1">IF(
 'It-säkkollen'!E2=0,
 0,
 IF(
  'It-säkkollen'!E2=1,
  1,
  IF(
   'It-säkkollen'!E2=2,
   2,
   IF(
    'It-säkkollen'!E2=3,
    3,
    4))))</f>
        <v>0</v>
      </c>
      <c r="F680" s="76">
        <f ca="1">IF(
 'It-säkkollen'!E2=0,
 0,
 IF(
  'It-säkkollen'!E2=1,
  2,
  IF(
   'It-säkkollen'!E2=2,
   3,
   IF(
    'It-säkkollen'!E2=3,
    4,
    "N/A"))))</f>
        <v>0</v>
      </c>
      <c r="G680"/>
      <c r="I680" s="87"/>
    </row>
    <row r="681" spans="1:9" ht="29.15">
      <c r="A681" s="87"/>
      <c r="B681" s="199">
        <v>51</v>
      </c>
      <c r="C681" s="212" t="s">
        <v>654</v>
      </c>
      <c r="D681" s="199" t="str">
        <f ca="1">'It-säkkollen'!E650</f>
        <v>FULLSTÄNDIGT SVAR SAKNAS PÅ FRÅGA 18</v>
      </c>
      <c r="E681" s="76">
        <f ca="1">IF(
 'It-säkkollen'!E2=0,
 0,
 IF(
  'It-säkkollen'!E2=1,
  1,
  IF(
   'It-säkkollen'!E2=2,
   2,
   IF(
    'It-säkkollen'!E2=3,
    3,
    4))))</f>
        <v>0</v>
      </c>
      <c r="F681" s="76">
        <f ca="1">IF(
 'It-säkkollen'!E2=0,
 0,
 IF(
  'It-säkkollen'!E2=1,
  2,
  IF(
   'It-säkkollen'!E2=2,
   3,
   IF(
    'It-säkkollen'!E2=3,
    4,
    "N/A"))))</f>
        <v>0</v>
      </c>
      <c r="G681"/>
      <c r="I681" s="87"/>
    </row>
    <row r="682" spans="1:9" hidden="1">
      <c r="A682" s="87"/>
      <c r="B682" s="199"/>
      <c r="C682" s="212"/>
      <c r="D682" s="199"/>
      <c r="E682" s="76"/>
      <c r="F682" s="76"/>
      <c r="G682"/>
      <c r="I682" s="87"/>
    </row>
    <row r="683" spans="1:9" hidden="1">
      <c r="A683" s="87"/>
      <c r="B683" s="199"/>
      <c r="C683" s="212"/>
      <c r="D683" s="199"/>
      <c r="E683" s="76"/>
      <c r="F683" s="76"/>
      <c r="G683"/>
      <c r="I683" s="87"/>
    </row>
    <row r="684" spans="1:9" hidden="1">
      <c r="A684" s="87"/>
      <c r="B684" s="199"/>
      <c r="C684" s="212"/>
      <c r="D684" s="199"/>
      <c r="E684" s="76"/>
      <c r="F684" s="76"/>
      <c r="G684"/>
      <c r="I684" s="87"/>
    </row>
    <row r="685" spans="1:9">
      <c r="G685"/>
    </row>
    <row r="686" spans="1:9" ht="17.149999999999999">
      <c r="B686" s="65" t="s">
        <v>4131</v>
      </c>
      <c r="C686" s="71"/>
      <c r="G686"/>
    </row>
    <row r="687" spans="1:9" ht="45">
      <c r="B687" s="211" t="s">
        <v>24</v>
      </c>
      <c r="C687" s="210" t="s">
        <v>25</v>
      </c>
      <c r="D687" s="209" t="s">
        <v>4126</v>
      </c>
      <c r="E687" s="209" t="s">
        <v>4127</v>
      </c>
      <c r="F687" s="209" t="s">
        <v>4128</v>
      </c>
      <c r="G687"/>
    </row>
    <row r="688" spans="1:9" ht="43.75">
      <c r="A688" s="87"/>
      <c r="B688" s="199">
        <v>52</v>
      </c>
      <c r="C688" s="212" t="s">
        <v>665</v>
      </c>
      <c r="D688" s="199" t="str">
        <f>'It-säkkollen'!E668</f>
        <v>FRÅGAN ÄR OBESVARAD</v>
      </c>
      <c r="E688" s="199">
        <f ca="1">IF(
 'It-säkkollen'!E2=0,
 0,
 IF(
  'It-säkkollen'!E2=1,
  1,
  IF(
   'It-säkkollen'!E2=2,
   2,
   IF(
    'It-säkkollen'!E2=3,
    3,
    4))))</f>
        <v>0</v>
      </c>
      <c r="F688" s="199">
        <f ca="1">IF(
 'It-säkkollen'!E2=0,
 0,
 IF(
  'It-säkkollen'!E2=1,
  2,
  IF(
   'It-säkkollen'!E2=2,
   3,
   IF(
    'It-säkkollen'!E2=3,
    4,
    "N/A"))))</f>
        <v>0</v>
      </c>
      <c r="G688"/>
    </row>
    <row r="689" spans="1:10" ht="43.75">
      <c r="A689" s="87"/>
      <c r="B689" s="199">
        <v>53</v>
      </c>
      <c r="C689" s="212" t="s">
        <v>673</v>
      </c>
      <c r="D689" s="199" t="str">
        <f>'It-säkkollen'!E680</f>
        <v>FRÅGAN ÄR OBESVARAD</v>
      </c>
      <c r="E689" s="199">
        <f ca="1">IF(
 'It-säkkollen'!E2=0,
 0,
 IF(
  'It-säkkollen'!E2=1,
  1,
  IF(
   'It-säkkollen'!E2=2,
   2,
   IF(
    'It-säkkollen'!E2=3,
    3,
    4))))</f>
        <v>0</v>
      </c>
      <c r="F689" s="199">
        <f ca="1">IF(
 'It-säkkollen'!E2=0,
 0,
 IF(
  'It-säkkollen'!E2=1,
  2,
  IF(
   'It-säkkollen'!E2=2,
   3,
   IF(
    'It-säkkollen'!E2=3,
    4,
    "N/A"))))</f>
        <v>0</v>
      </c>
      <c r="G689"/>
    </row>
    <row r="690" spans="1:10">
      <c r="G690"/>
    </row>
    <row r="691" spans="1:10" ht="26.6">
      <c r="A691" s="722" t="s">
        <v>680</v>
      </c>
      <c r="B691" s="91"/>
      <c r="C691" s="91"/>
      <c r="D691" s="91"/>
      <c r="E691" s="92"/>
      <c r="F691" s="728" t="str">
        <f>HYPERLINK("#A1", "🔝 Tillbaka till toppen")</f>
        <v>🔝 Tillbaka till toppen</v>
      </c>
      <c r="G691" s="91"/>
      <c r="H691" s="91"/>
      <c r="I691" s="91"/>
      <c r="J691" s="91"/>
    </row>
    <row r="692" spans="1:10" ht="15" thickBot="1">
      <c r="B692"/>
      <c r="C692"/>
      <c r="D692"/>
      <c r="E692"/>
      <c r="F692"/>
      <c r="G692"/>
    </row>
    <row r="693" spans="1:10" ht="26.15" customHeight="1">
      <c r="B693" s="131" t="s">
        <v>4141</v>
      </c>
      <c r="C693"/>
      <c r="D693"/>
      <c r="E693" s="1243" t="s">
        <v>4096</v>
      </c>
      <c r="F693" s="1244"/>
      <c r="G693" s="1244"/>
      <c r="H693" s="1244"/>
      <c r="I693" s="1245"/>
    </row>
    <row r="694" spans="1:10" ht="26.15" customHeight="1">
      <c r="B694" s="738" t="str">
        <f>HYPERLINK("#A700", "Snabba fakta om poängresultatet")</f>
        <v>Snabba fakta om poängresultatet</v>
      </c>
      <c r="C694"/>
      <c r="D694"/>
      <c r="E694" s="1246"/>
      <c r="F694" s="1247"/>
      <c r="G694" s="1247"/>
      <c r="H694" s="1247"/>
      <c r="I694" s="1248"/>
    </row>
    <row r="695" spans="1:10" ht="26.15" customHeight="1">
      <c r="B695" s="738" t="str">
        <f>HYPERLINK("#A705", "Översiktsbild med indikativ nivå per arbetsområde")</f>
        <v>Översiktsbild med indikativ nivå per arbetsområde</v>
      </c>
      <c r="C695"/>
      <c r="D695"/>
      <c r="E695" s="1246"/>
      <c r="F695" s="1247"/>
      <c r="G695" s="1247"/>
      <c r="H695" s="1247"/>
      <c r="I695" s="1248"/>
    </row>
    <row r="696" spans="1:10" ht="26.15" customHeight="1">
      <c r="B696" s="738" t="str">
        <f>HYPERLINK("#a743", "Resultat per arbetsområde")</f>
        <v>Resultat per arbetsområde</v>
      </c>
      <c r="C696"/>
      <c r="D696"/>
      <c r="E696" s="1246"/>
      <c r="F696" s="1247"/>
      <c r="G696" s="1247"/>
      <c r="H696" s="1247"/>
      <c r="I696" s="1248"/>
    </row>
    <row r="697" spans="1:10" ht="26.15" customHeight="1">
      <c r="B697" s="738" t="str">
        <f>HYPERLINK("#A875", "Detaljerad sammanställning av resultat")</f>
        <v>Detaljerad sammanställning av resultat</v>
      </c>
      <c r="C697"/>
      <c r="D697"/>
      <c r="E697" s="1246"/>
      <c r="F697" s="1247"/>
      <c r="G697" s="1247"/>
      <c r="H697" s="1247"/>
      <c r="I697" s="1248"/>
    </row>
    <row r="698" spans="1:10" ht="26.15" customHeight="1" thickBot="1">
      <c r="B698"/>
      <c r="C698"/>
      <c r="D698"/>
      <c r="E698" s="1249"/>
      <c r="F698" s="1250"/>
      <c r="G698" s="1250"/>
      <c r="H698" s="1250"/>
      <c r="I698" s="1251"/>
    </row>
    <row r="699" spans="1:10">
      <c r="B699"/>
      <c r="C699"/>
      <c r="D699"/>
      <c r="E699"/>
      <c r="F699"/>
      <c r="G699"/>
    </row>
    <row r="700" spans="1:10" ht="19.75">
      <c r="A700" s="726"/>
      <c r="B700" s="66" t="s">
        <v>4101</v>
      </c>
      <c r="I700" s="1"/>
    </row>
    <row r="701" spans="1:10" ht="15">
      <c r="A701" s="333"/>
      <c r="B701" s="1222" t="str">
        <f ca="1">Textåterkoppling!$F$20</f>
        <v>- 0 poäng har samlats in totalt.</v>
      </c>
      <c r="C701" s="1222"/>
      <c r="D701" s="1222" t="str">
        <f ca="1">IF($E$306=4,Textåterkoppling!$F$23,Textåterkoppling!$F$24)</f>
        <v>- 27 poäng till krävs för att nå nästa nivå.</v>
      </c>
      <c r="E701" s="1222"/>
      <c r="F701" s="1222"/>
      <c r="G701" s="1222"/>
      <c r="H701" s="1222"/>
      <c r="I701" s="333"/>
    </row>
    <row r="702" spans="1:10" ht="15">
      <c r="A702" s="333"/>
      <c r="B702" s="1222" t="str">
        <f ca="1">Textåterkoppling!$F$42</f>
        <v>- 0 av 52 frågor har fyllts i på ett giltigt sätt.</v>
      </c>
      <c r="C702" s="1222"/>
      <c r="D702" s="1233" t="str">
        <f ca="1">Textåterkoppling!$F$32</f>
        <v>- 13 frågor måste ge mer poäng för att nästa nivå ska kunna nås.</v>
      </c>
      <c r="E702" s="1233"/>
      <c r="F702" s="1233"/>
      <c r="G702" s="1233"/>
      <c r="H702" s="1233"/>
      <c r="I702" s="333"/>
    </row>
    <row r="703" spans="1:10" ht="15">
      <c r="A703" s="333"/>
      <c r="B703" s="1222" t="str">
        <f ca="1">Textåterkoppling!$F$35</f>
        <v>- 0 säkra bedömningar har angetts i de giltigt ifyllda frågorna.</v>
      </c>
      <c r="C703" s="1222"/>
      <c r="D703" s="1222" t="str">
        <f ca="1">IF('It-säkkollen'!$F$2=4,Textåterkoppling!$E$39,Textåterkoppling!$F$38)</f>
        <v>- 50% av alla bedömningar måste vara säkra för att nå nästa nivå.</v>
      </c>
      <c r="E703" s="1222"/>
      <c r="F703" s="1222"/>
      <c r="G703" s="1222"/>
      <c r="H703" s="1222"/>
      <c r="I703" s="333"/>
    </row>
    <row r="704" spans="1:10">
      <c r="B704" s="21"/>
      <c r="D704" s="21"/>
      <c r="E704" s="21"/>
      <c r="F704" s="21"/>
      <c r="G704" s="21"/>
    </row>
    <row r="705" spans="1:11" ht="19.75">
      <c r="A705" s="726"/>
      <c r="B705" s="132" t="s">
        <v>1301</v>
      </c>
      <c r="D705" s="21"/>
      <c r="E705" s="21"/>
      <c r="F705" s="21"/>
      <c r="G705" s="21"/>
    </row>
    <row r="706" spans="1:11" ht="15">
      <c r="B706" s="937" t="s">
        <v>4102</v>
      </c>
      <c r="C706" s="937"/>
      <c r="D706" s="937"/>
      <c r="E706" s="937"/>
      <c r="F706" s="937"/>
      <c r="G706" s="937"/>
      <c r="H706" s="937"/>
      <c r="K706" s="78" t="s">
        <v>4032</v>
      </c>
    </row>
    <row r="707" spans="1:11">
      <c r="B707" s="54"/>
      <c r="C707" s="54"/>
      <c r="D707" s="54"/>
      <c r="E707" s="54"/>
      <c r="F707" s="54"/>
      <c r="G707" s="54"/>
      <c r="H707" s="54"/>
    </row>
    <row r="708" spans="1:11">
      <c r="B708" s="21"/>
      <c r="D708" s="21"/>
      <c r="E708" s="21"/>
      <c r="F708" s="21"/>
      <c r="G708" s="21"/>
      <c r="K708" s="78" t="s">
        <v>4142</v>
      </c>
    </row>
    <row r="709" spans="1:11">
      <c r="B709" s="21"/>
      <c r="D709" s="21"/>
      <c r="E709" s="21"/>
      <c r="F709" s="21"/>
      <c r="G709" s="21"/>
      <c r="K709" s="78" t="s">
        <v>4143</v>
      </c>
    </row>
    <row r="710" spans="1:11">
      <c r="B710" s="21"/>
      <c r="D710" s="21"/>
      <c r="E710" s="21"/>
      <c r="F710" s="21"/>
      <c r="G710" s="21"/>
      <c r="K710" s="78" t="s">
        <v>4144</v>
      </c>
    </row>
    <row r="711" spans="1:11">
      <c r="B711" s="21"/>
      <c r="D711" s="21"/>
      <c r="E711" s="21"/>
      <c r="F711" s="21"/>
      <c r="G711" s="21"/>
      <c r="K711" s="78" t="s">
        <v>4145</v>
      </c>
    </row>
    <row r="712" spans="1:11">
      <c r="B712" s="21"/>
      <c r="D712" s="21"/>
      <c r="E712" s="21"/>
      <c r="F712" s="21"/>
      <c r="G712" s="21"/>
      <c r="K712" s="78" t="s">
        <v>4146</v>
      </c>
    </row>
    <row r="713" spans="1:11">
      <c r="B713" s="21"/>
      <c r="D713" s="21"/>
      <c r="E713" s="21"/>
      <c r="F713" s="21"/>
      <c r="G713" s="21"/>
      <c r="K713" s="78" t="s">
        <v>4147</v>
      </c>
    </row>
    <row r="714" spans="1:11">
      <c r="B714" s="21"/>
      <c r="D714" s="21"/>
      <c r="E714" s="21"/>
      <c r="F714" s="21"/>
      <c r="G714" s="21"/>
      <c r="K714" s="78" t="s">
        <v>4148</v>
      </c>
    </row>
    <row r="715" spans="1:11">
      <c r="B715" s="21"/>
      <c r="D715" s="21"/>
      <c r="E715" s="21"/>
      <c r="F715" s="21"/>
      <c r="G715" s="21"/>
      <c r="K715" s="78" t="s">
        <v>4149</v>
      </c>
    </row>
    <row r="716" spans="1:11">
      <c r="B716" s="21"/>
      <c r="D716" s="21"/>
      <c r="E716" s="21"/>
      <c r="F716" s="21"/>
      <c r="G716" s="21"/>
    </row>
    <row r="717" spans="1:11">
      <c r="B717" s="21"/>
      <c r="D717" s="21"/>
      <c r="E717" s="21"/>
      <c r="F717" s="21"/>
      <c r="G717" s="21"/>
      <c r="I717" s="31"/>
    </row>
    <row r="718" spans="1:11">
      <c r="B718" s="21"/>
      <c r="D718" s="21"/>
      <c r="E718" s="21"/>
      <c r="F718" s="21"/>
      <c r="G718" s="21"/>
      <c r="I718" s="31"/>
    </row>
    <row r="719" spans="1:11">
      <c r="B719" s="21"/>
      <c r="D719" s="21"/>
      <c r="E719" s="21"/>
      <c r="F719" s="21"/>
      <c r="G719" s="21"/>
      <c r="I719" s="31"/>
      <c r="K719" s="78" t="s">
        <v>2478</v>
      </c>
    </row>
    <row r="720" spans="1:11">
      <c r="B720" s="21"/>
      <c r="D720" s="21"/>
      <c r="E720" s="21"/>
      <c r="F720" s="21"/>
      <c r="G720" s="21"/>
      <c r="I720" s="31"/>
    </row>
    <row r="721" spans="1:11">
      <c r="B721" s="21"/>
      <c r="D721" s="21"/>
      <c r="E721" s="21"/>
      <c r="F721" s="21"/>
      <c r="G721" s="21"/>
      <c r="I721" s="31"/>
      <c r="K721" s="78" t="s">
        <v>2479</v>
      </c>
    </row>
    <row r="722" spans="1:11">
      <c r="B722" s="21"/>
      <c r="D722" s="21"/>
      <c r="E722" s="21"/>
      <c r="F722" s="21"/>
      <c r="G722" s="21"/>
      <c r="I722" s="31"/>
    </row>
    <row r="723" spans="1:11">
      <c r="B723" s="21"/>
      <c r="D723" s="21"/>
      <c r="E723" s="21"/>
      <c r="F723" s="21"/>
      <c r="G723" s="21"/>
      <c r="I723" s="31"/>
      <c r="K723" s="78" t="s">
        <v>2480</v>
      </c>
    </row>
    <row r="724" spans="1:11">
      <c r="B724" s="21"/>
      <c r="D724" s="21"/>
      <c r="E724" s="21"/>
      <c r="F724" s="21"/>
      <c r="G724" s="21"/>
      <c r="I724" s="31"/>
    </row>
    <row r="725" spans="1:11">
      <c r="B725" s="21"/>
      <c r="D725" s="21"/>
      <c r="E725" s="21"/>
      <c r="F725" s="21"/>
      <c r="G725" s="21"/>
      <c r="I725" s="31"/>
      <c r="K725" s="78" t="s">
        <v>2481</v>
      </c>
    </row>
    <row r="726" spans="1:11">
      <c r="B726" s="21"/>
      <c r="D726" s="21"/>
      <c r="E726" s="21"/>
      <c r="F726" s="21"/>
      <c r="G726" s="21"/>
      <c r="I726" s="31"/>
    </row>
    <row r="727" spans="1:11">
      <c r="B727" s="21"/>
      <c r="D727" s="21"/>
      <c r="E727" s="21"/>
      <c r="F727" s="21"/>
      <c r="G727" s="21"/>
      <c r="I727" s="31"/>
      <c r="K727" s="78" t="s">
        <v>2482</v>
      </c>
    </row>
    <row r="728" spans="1:11">
      <c r="B728" s="21"/>
      <c r="D728" s="21"/>
      <c r="E728" s="21"/>
      <c r="F728" s="21"/>
      <c r="G728" s="21"/>
      <c r="I728" s="31"/>
    </row>
    <row r="729" spans="1:11">
      <c r="B729" s="21"/>
      <c r="D729" s="21"/>
      <c r="E729" s="21"/>
      <c r="F729" s="21"/>
      <c r="G729" s="21"/>
      <c r="I729" s="31"/>
      <c r="K729" s="78" t="s">
        <v>2483</v>
      </c>
    </row>
    <row r="730" spans="1:11">
      <c r="B730" s="21"/>
      <c r="D730" s="21"/>
      <c r="E730" s="21"/>
      <c r="F730" s="21"/>
      <c r="G730" s="21"/>
      <c r="I730" s="31"/>
    </row>
    <row r="731" spans="1:11">
      <c r="B731" s="21"/>
      <c r="D731" s="21"/>
      <c r="E731" s="21"/>
      <c r="F731" s="21"/>
      <c r="G731" s="21"/>
      <c r="I731" s="31"/>
      <c r="K731" s="78" t="s">
        <v>2484</v>
      </c>
    </row>
    <row r="732" spans="1:11">
      <c r="A732" s="34"/>
      <c r="B732" s="54"/>
      <c r="C732" s="54"/>
      <c r="D732" s="54"/>
      <c r="E732" s="54"/>
      <c r="F732" s="54"/>
      <c r="G732" s="54"/>
      <c r="H732" s="54"/>
      <c r="I732" s="31"/>
    </row>
    <row r="733" spans="1:11" ht="21.9">
      <c r="A733" s="34"/>
      <c r="B733" s="132" t="s">
        <v>4103</v>
      </c>
      <c r="C733" s="67"/>
      <c r="D733" s="67"/>
      <c r="E733" s="67"/>
      <c r="F733" s="67"/>
      <c r="G733" s="67"/>
      <c r="H733" s="67"/>
      <c r="I733" s="31"/>
      <c r="K733" s="78" t="s">
        <v>3979</v>
      </c>
    </row>
    <row r="734" spans="1:11">
      <c r="A734" s="34"/>
      <c r="B734" s="1234" t="str">
        <f>IF(OR(ISBLANK(Analysstöd!B243),Analysstöd!B243="[Max 3000 tecken]"),"Ingen reflektion har angetts.",Analysstöd!B243)</f>
        <v>Ingen reflektion har angetts.</v>
      </c>
      <c r="C734" s="1235"/>
      <c r="D734" s="1235"/>
      <c r="E734" s="1235"/>
      <c r="F734" s="1235"/>
      <c r="G734" s="1235"/>
      <c r="H734" s="1236"/>
      <c r="I734" s="31"/>
    </row>
    <row r="735" spans="1:11">
      <c r="A735" s="34"/>
      <c r="B735" s="1237"/>
      <c r="C735" s="1238"/>
      <c r="D735" s="1238"/>
      <c r="E735" s="1238"/>
      <c r="F735" s="1238"/>
      <c r="G735" s="1238"/>
      <c r="H735" s="1239"/>
      <c r="I735" s="31"/>
    </row>
    <row r="736" spans="1:11">
      <c r="A736" s="34"/>
      <c r="B736" s="1237"/>
      <c r="C736" s="1238"/>
      <c r="D736" s="1238"/>
      <c r="E736" s="1238"/>
      <c r="F736" s="1238"/>
      <c r="G736" s="1238"/>
      <c r="H736" s="1239"/>
      <c r="I736" s="31"/>
    </row>
    <row r="737" spans="1:9">
      <c r="A737" s="34"/>
      <c r="B737" s="1237"/>
      <c r="C737" s="1238"/>
      <c r="D737" s="1238"/>
      <c r="E737" s="1238"/>
      <c r="F737" s="1238"/>
      <c r="G737" s="1238"/>
      <c r="H737" s="1239"/>
      <c r="I737" s="31"/>
    </row>
    <row r="738" spans="1:9">
      <c r="A738" s="34"/>
      <c r="B738" s="1237"/>
      <c r="C738" s="1238"/>
      <c r="D738" s="1238"/>
      <c r="E738" s="1238"/>
      <c r="F738" s="1238"/>
      <c r="G738" s="1238"/>
      <c r="H738" s="1239"/>
      <c r="I738" s="31"/>
    </row>
    <row r="739" spans="1:9">
      <c r="A739" s="34"/>
      <c r="B739" s="1237"/>
      <c r="C739" s="1238"/>
      <c r="D739" s="1238"/>
      <c r="E739" s="1238"/>
      <c r="F739" s="1238"/>
      <c r="G739" s="1238"/>
      <c r="H739" s="1239"/>
      <c r="I739" s="31"/>
    </row>
    <row r="740" spans="1:9">
      <c r="A740" s="34"/>
      <c r="B740" s="1237"/>
      <c r="C740" s="1238"/>
      <c r="D740" s="1238"/>
      <c r="E740" s="1238"/>
      <c r="F740" s="1238"/>
      <c r="G740" s="1238"/>
      <c r="H740" s="1239"/>
      <c r="I740" s="31"/>
    </row>
    <row r="741" spans="1:9">
      <c r="A741" s="34"/>
      <c r="B741" s="1240"/>
      <c r="C741" s="1241"/>
      <c r="D741" s="1241"/>
      <c r="E741" s="1241"/>
      <c r="F741" s="1241"/>
      <c r="G741" s="1241"/>
      <c r="H741" s="1242"/>
      <c r="I741" s="31"/>
    </row>
    <row r="742" spans="1:9">
      <c r="A742" s="34"/>
      <c r="B742" s="54"/>
      <c r="C742" s="54"/>
      <c r="D742" s="54"/>
      <c r="E742" s="54"/>
      <c r="F742" s="54"/>
      <c r="G742" s="54"/>
      <c r="H742" s="54"/>
      <c r="I742" s="31"/>
    </row>
    <row r="743" spans="1:9" ht="19.75">
      <c r="A743" s="726"/>
      <c r="B743" s="132" t="s">
        <v>1328</v>
      </c>
      <c r="D743" s="21"/>
      <c r="E743" s="21"/>
      <c r="F743" s="21"/>
      <c r="G743" s="21"/>
    </row>
    <row r="744" spans="1:9" ht="15">
      <c r="B744" s="1226" t="s">
        <v>4104</v>
      </c>
      <c r="C744" s="1226"/>
      <c r="D744" s="1226"/>
      <c r="E744" s="1226"/>
      <c r="F744" s="1226"/>
      <c r="G744" s="1226"/>
      <c r="H744" s="1226"/>
    </row>
    <row r="745" spans="1:9" ht="15" thickBot="1">
      <c r="B745" s="70"/>
      <c r="C745" s="70"/>
      <c r="D745" s="70"/>
      <c r="E745" s="70"/>
      <c r="F745" s="70"/>
      <c r="G745" s="70"/>
      <c r="H745" s="70"/>
    </row>
    <row r="746" spans="1:9" ht="15.45" thickBot="1">
      <c r="A746" s="135"/>
      <c r="B746" s="1223" t="s">
        <v>4105</v>
      </c>
      <c r="C746" s="1224"/>
      <c r="D746" s="1224"/>
      <c r="E746" s="1224"/>
      <c r="F746" s="1224"/>
      <c r="G746" s="1224"/>
      <c r="H746" s="1225"/>
      <c r="I746" s="135"/>
    </row>
    <row r="747" spans="1:9">
      <c r="B747" s="70"/>
      <c r="C747" s="70"/>
      <c r="D747" s="70"/>
      <c r="E747" s="70"/>
      <c r="F747" s="70"/>
      <c r="G747" s="70"/>
      <c r="H747" s="70"/>
    </row>
    <row r="748" spans="1:9" ht="15">
      <c r="B748" s="1226" t="s">
        <v>4106</v>
      </c>
      <c r="C748" s="1226"/>
      <c r="D748" s="1226"/>
      <c r="E748" s="1226"/>
      <c r="F748" s="1226"/>
      <c r="G748" s="1226"/>
      <c r="H748" s="1226"/>
    </row>
    <row r="749" spans="1:9">
      <c r="B749" s="33"/>
      <c r="C749" s="33"/>
      <c r="D749" s="33"/>
      <c r="E749" s="33"/>
      <c r="F749" s="33"/>
      <c r="G749" s="33"/>
      <c r="H749" s="33"/>
    </row>
    <row r="750" spans="1:9">
      <c r="B750" s="21"/>
      <c r="D750" s="21"/>
      <c r="E750" s="21"/>
      <c r="F750" s="21"/>
      <c r="G750" s="21"/>
    </row>
    <row r="751" spans="1:9">
      <c r="B751" s="21"/>
      <c r="D751" s="21"/>
      <c r="E751" s="21"/>
      <c r="F751" s="21"/>
      <c r="G751" s="21"/>
    </row>
    <row r="752" spans="1:9">
      <c r="B752" s="21"/>
      <c r="D752" s="21"/>
      <c r="E752" s="21"/>
      <c r="F752" s="21"/>
      <c r="G752" s="21"/>
    </row>
    <row r="753" spans="1:11">
      <c r="B753" s="21"/>
      <c r="D753" s="21"/>
      <c r="E753" s="21"/>
      <c r="F753" s="21"/>
      <c r="G753" s="21"/>
    </row>
    <row r="754" spans="1:11">
      <c r="B754" s="21"/>
      <c r="D754" s="21"/>
      <c r="E754" s="21"/>
      <c r="F754" s="21"/>
      <c r="G754" s="21"/>
    </row>
    <row r="755" spans="1:11">
      <c r="B755" s="21"/>
      <c r="D755" s="21"/>
      <c r="E755" s="21"/>
      <c r="F755" s="21"/>
      <c r="G755" s="21"/>
    </row>
    <row r="756" spans="1:11">
      <c r="B756" s="21"/>
      <c r="D756" s="21"/>
      <c r="E756" s="21"/>
      <c r="F756" s="21"/>
      <c r="G756" s="21"/>
    </row>
    <row r="757" spans="1:11">
      <c r="B757" s="21"/>
      <c r="D757" s="21"/>
      <c r="E757" s="21"/>
      <c r="F757" s="21"/>
      <c r="G757" s="21"/>
    </row>
    <row r="758" spans="1:11">
      <c r="B758" s="21"/>
      <c r="D758" s="21"/>
      <c r="E758" s="21"/>
      <c r="F758" s="21"/>
      <c r="G758" s="21"/>
    </row>
    <row r="759" spans="1:11">
      <c r="B759" s="21"/>
      <c r="D759" s="21"/>
      <c r="E759" s="21"/>
      <c r="F759" s="21"/>
      <c r="G759" s="21"/>
    </row>
    <row r="760" spans="1:11" ht="15">
      <c r="A760" s="1"/>
      <c r="B760" s="1226" t="str">
        <f>IF(Infosäkkollen!$E$2&gt;Översikt!G867,Textåterkoppling!$D$244,IF(Infosäkkollen!$E$2=Översikt!G867,Textåterkoppling!$D$247,Textåterkoppling!D908))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60" s="1226"/>
      <c r="D760" s="1226"/>
      <c r="E760" s="1226"/>
      <c r="F760" s="1226"/>
      <c r="G760" s="1226"/>
      <c r="H760" s="1226"/>
      <c r="I760" s="1"/>
    </row>
    <row r="761" spans="1:11" ht="15">
      <c r="B761" s="106"/>
      <c r="C761" s="157"/>
      <c r="D761" s="106"/>
      <c r="E761" s="106"/>
      <c r="F761" s="106"/>
      <c r="G761" s="106"/>
      <c r="H761" s="158"/>
    </row>
    <row r="762" spans="1:11" ht="15">
      <c r="B762" s="1226">
        <f>Textåterkoppling!D914</f>
        <v>0</v>
      </c>
      <c r="C762" s="1226"/>
      <c r="D762" s="1226"/>
      <c r="E762" s="1226"/>
      <c r="F762" s="1226"/>
      <c r="G762" s="1226"/>
      <c r="H762" s="1226"/>
    </row>
    <row r="763" spans="1:11" ht="15.45" thickBot="1">
      <c r="B763" s="157"/>
      <c r="C763" s="157"/>
      <c r="D763" s="157"/>
      <c r="E763" s="157"/>
      <c r="F763" s="157"/>
      <c r="G763" s="157"/>
      <c r="H763" s="157"/>
      <c r="K763" s="78" t="s">
        <v>4150</v>
      </c>
    </row>
    <row r="764" spans="1:11" ht="15">
      <c r="B764" s="1223" t="s">
        <v>4107</v>
      </c>
      <c r="C764" s="1224"/>
      <c r="D764" s="1224"/>
      <c r="E764" s="1224"/>
      <c r="F764" s="1224"/>
      <c r="G764" s="1224"/>
      <c r="H764" s="1225"/>
      <c r="K764" s="78" t="s">
        <v>4151</v>
      </c>
    </row>
    <row r="765" spans="1:11">
      <c r="B765" s="55"/>
      <c r="C765" s="55"/>
      <c r="D765" s="55"/>
      <c r="E765" s="55"/>
      <c r="F765" s="55"/>
      <c r="G765" s="55"/>
      <c r="H765" s="55"/>
      <c r="K765" s="78" t="s">
        <v>4152</v>
      </c>
    </row>
    <row r="766" spans="1:11">
      <c r="B766" s="24"/>
      <c r="D766" s="24"/>
      <c r="E766" s="24"/>
      <c r="F766" s="24"/>
      <c r="G766" s="24"/>
      <c r="H766" s="24"/>
      <c r="K766" s="78" t="s">
        <v>4153</v>
      </c>
    </row>
    <row r="767" spans="1:11">
      <c r="B767" s="24"/>
      <c r="D767" s="24"/>
      <c r="E767" s="24"/>
      <c r="F767" s="24"/>
      <c r="G767" s="24"/>
      <c r="H767" s="24"/>
      <c r="K767" s="78" t="s">
        <v>4154</v>
      </c>
    </row>
    <row r="768" spans="1:11">
      <c r="B768" s="24"/>
      <c r="D768" s="24"/>
      <c r="E768" s="24"/>
      <c r="F768" s="24"/>
      <c r="G768" s="24"/>
      <c r="H768" s="24"/>
      <c r="K768" s="78" t="s">
        <v>4155</v>
      </c>
    </row>
    <row r="769" spans="2:11">
      <c r="B769" s="24"/>
      <c r="D769" s="24"/>
      <c r="E769" s="24"/>
      <c r="F769" s="24"/>
      <c r="G769" s="24"/>
      <c r="H769" s="24"/>
      <c r="K769" s="78" t="s">
        <v>4156</v>
      </c>
    </row>
    <row r="770" spans="2:11">
      <c r="B770" s="24"/>
      <c r="D770" s="24"/>
      <c r="E770" s="24"/>
      <c r="F770" s="24"/>
      <c r="G770" s="24"/>
      <c r="H770" s="24"/>
      <c r="K770" s="78" t="s">
        <v>4157</v>
      </c>
    </row>
    <row r="771" spans="2:11">
      <c r="B771" s="24"/>
      <c r="D771" s="24"/>
      <c r="E771" s="24"/>
      <c r="F771" s="24"/>
      <c r="G771" s="24"/>
      <c r="H771" s="24"/>
    </row>
    <row r="772" spans="2:11">
      <c r="B772" s="24"/>
      <c r="D772" s="24"/>
      <c r="E772" s="24"/>
      <c r="F772" s="24"/>
      <c r="G772" s="24"/>
      <c r="H772" s="24"/>
    </row>
    <row r="773" spans="2:11">
      <c r="B773" s="24"/>
      <c r="D773" s="24"/>
      <c r="E773" s="24"/>
      <c r="F773" s="24"/>
      <c r="G773" s="24"/>
      <c r="H773" s="24"/>
    </row>
    <row r="774" spans="2:11">
      <c r="B774" s="24"/>
      <c r="D774" s="24"/>
      <c r="E774" s="24"/>
      <c r="F774" s="24"/>
      <c r="G774" s="24"/>
      <c r="H774" s="24"/>
    </row>
    <row r="775" spans="2:11">
      <c r="B775" s="24"/>
      <c r="D775" s="24"/>
      <c r="E775" s="24"/>
      <c r="F775" s="24"/>
      <c r="G775" s="24"/>
      <c r="H775" s="24"/>
    </row>
    <row r="776" spans="2:11">
      <c r="B776" s="24"/>
      <c r="D776" s="24"/>
      <c r="E776" s="24"/>
      <c r="F776" s="24"/>
      <c r="G776" s="24"/>
      <c r="H776" s="24"/>
    </row>
    <row r="777" spans="2:11" ht="15">
      <c r="B777" s="1226" t="str">
        <f>IF(Infosäkkollen!$E$2&gt;Översikt!H867,Textåterkoppling!$D$244,IF(Infosäkkollen!$E$2=Översikt!H867,Textåterkoppling!$D$247,Textåterkoppling!D908))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77" s="1226"/>
      <c r="D777" s="1226"/>
      <c r="E777" s="1226"/>
      <c r="F777" s="1226"/>
      <c r="G777" s="1226"/>
      <c r="H777" s="1226"/>
    </row>
    <row r="778" spans="2:11" ht="15">
      <c r="B778" s="157"/>
      <c r="C778" s="157"/>
      <c r="D778" s="157"/>
      <c r="E778" s="157"/>
      <c r="F778" s="157"/>
      <c r="G778" s="157"/>
      <c r="H778" s="157"/>
    </row>
    <row r="779" spans="2:11" ht="15" hidden="1">
      <c r="B779" s="1226">
        <f>Textåterkoppling!D917</f>
        <v>0</v>
      </c>
      <c r="C779" s="1226"/>
      <c r="D779" s="1226"/>
      <c r="E779" s="1226"/>
      <c r="F779" s="1226"/>
      <c r="G779" s="1226"/>
      <c r="H779" s="1226"/>
    </row>
    <row r="780" spans="2:11" ht="15.45" thickBot="1">
      <c r="B780" s="157"/>
      <c r="C780" s="157"/>
      <c r="D780" s="157"/>
      <c r="E780" s="157"/>
      <c r="F780" s="157"/>
      <c r="G780" s="157"/>
      <c r="H780" s="157"/>
    </row>
    <row r="781" spans="2:11" ht="15.45" thickBot="1">
      <c r="B781" s="1223" t="s">
        <v>4108</v>
      </c>
      <c r="C781" s="1224"/>
      <c r="D781" s="1224"/>
      <c r="E781" s="1224"/>
      <c r="F781" s="1224"/>
      <c r="G781" s="1224"/>
      <c r="H781" s="1225"/>
    </row>
    <row r="782" spans="2:11">
      <c r="B782" s="21"/>
      <c r="D782" s="21"/>
      <c r="E782" s="21"/>
      <c r="F782" s="21"/>
      <c r="G782" s="21"/>
    </row>
    <row r="783" spans="2:11">
      <c r="B783" s="21"/>
      <c r="D783" s="21"/>
      <c r="E783" s="21"/>
      <c r="F783" s="21"/>
      <c r="G783" s="21"/>
    </row>
    <row r="784" spans="2:11">
      <c r="B784" s="21"/>
      <c r="D784" s="21"/>
      <c r="E784" s="21"/>
      <c r="F784" s="21"/>
      <c r="G784" s="21"/>
    </row>
    <row r="785" spans="2:8">
      <c r="B785" s="21"/>
      <c r="D785" s="21"/>
      <c r="E785" s="21"/>
      <c r="F785" s="21"/>
      <c r="G785" s="21"/>
    </row>
    <row r="786" spans="2:8">
      <c r="B786" s="21"/>
      <c r="D786" s="21"/>
      <c r="E786" s="21"/>
      <c r="F786" s="21"/>
      <c r="G786" s="21"/>
    </row>
    <row r="787" spans="2:8">
      <c r="B787" s="21"/>
      <c r="D787" s="21"/>
      <c r="E787" s="21"/>
      <c r="F787" s="21"/>
      <c r="G787" s="21"/>
    </row>
    <row r="788" spans="2:8">
      <c r="B788" s="21"/>
      <c r="D788" s="21"/>
      <c r="E788" s="21"/>
      <c r="F788" s="21"/>
      <c r="G788" s="21"/>
    </row>
    <row r="789" spans="2:8">
      <c r="B789" s="21"/>
      <c r="D789" s="21"/>
      <c r="E789" s="21"/>
      <c r="F789" s="21"/>
      <c r="G789" s="21"/>
    </row>
    <row r="790" spans="2:8">
      <c r="B790" s="21"/>
      <c r="D790" s="21"/>
      <c r="E790" s="21"/>
      <c r="F790" s="21"/>
      <c r="G790" s="21"/>
    </row>
    <row r="791" spans="2:8">
      <c r="B791" s="21"/>
      <c r="D791" s="21"/>
      <c r="E791" s="21"/>
      <c r="F791" s="21"/>
      <c r="G791" s="21"/>
    </row>
    <row r="792" spans="2:8">
      <c r="B792" s="21"/>
      <c r="D792" s="21"/>
      <c r="E792" s="21"/>
      <c r="F792" s="21"/>
      <c r="G792" s="21"/>
    </row>
    <row r="793" spans="2:8" ht="15">
      <c r="B793" s="1226" t="str">
        <f>IF(Infosäkkollen!$E$2&gt;Översikt!I867,Textåterkoppling!$D$244,IF(Infosäkkollen!$E$2=Översikt!I867,Textåterkoppling!$D$247,Textåterkoppling!D908))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93" s="1226"/>
      <c r="D793" s="1226"/>
      <c r="E793" s="1226"/>
      <c r="F793" s="1226"/>
      <c r="G793" s="1226"/>
      <c r="H793" s="1226"/>
    </row>
    <row r="794" spans="2:8" ht="15">
      <c r="B794" s="157"/>
      <c r="C794" s="157"/>
      <c r="D794" s="157"/>
      <c r="E794" s="157"/>
      <c r="F794" s="157"/>
      <c r="G794" s="157"/>
      <c r="H794" s="157"/>
    </row>
    <row r="795" spans="2:8" ht="15" hidden="1">
      <c r="B795" s="778">
        <f>Textåterkoppling!D920</f>
        <v>0</v>
      </c>
      <c r="C795" s="778"/>
      <c r="D795" s="778"/>
      <c r="E795" s="778"/>
      <c r="F795" s="778"/>
      <c r="G795" s="778"/>
      <c r="H795" s="778"/>
    </row>
    <row r="796" spans="2:8" ht="15" hidden="1">
      <c r="B796" s="157"/>
      <c r="C796" s="157"/>
      <c r="D796" s="157"/>
      <c r="E796" s="157"/>
      <c r="F796" s="157"/>
      <c r="G796" s="157"/>
      <c r="H796" s="157"/>
    </row>
    <row r="797" spans="2:8" hidden="1">
      <c r="B797" s="21"/>
      <c r="C797" s="742"/>
      <c r="D797" s="21"/>
      <c r="E797" s="21"/>
      <c r="F797" s="21"/>
      <c r="G797" s="21"/>
    </row>
    <row r="798" spans="2:8" hidden="1">
      <c r="B798" s="21"/>
      <c r="D798" s="21"/>
      <c r="E798" s="21"/>
      <c r="F798" s="21"/>
      <c r="G798" s="21"/>
    </row>
    <row r="799" spans="2:8" hidden="1">
      <c r="B799" s="21"/>
      <c r="D799" s="21"/>
      <c r="E799" s="21"/>
      <c r="F799" s="21"/>
      <c r="G799" s="21"/>
    </row>
    <row r="800" spans="2:8" hidden="1">
      <c r="B800" s="21"/>
      <c r="D800" s="21"/>
      <c r="E800" s="21"/>
      <c r="F800" s="21"/>
      <c r="G800" s="21"/>
    </row>
    <row r="801" spans="2:11" hidden="1">
      <c r="B801" s="21"/>
      <c r="D801" s="21"/>
      <c r="E801" s="21"/>
      <c r="F801" s="21"/>
      <c r="G801" s="21"/>
    </row>
    <row r="802" spans="2:11" hidden="1">
      <c r="B802" s="21"/>
      <c r="D802" s="21"/>
      <c r="E802" s="21"/>
      <c r="F802" s="21"/>
      <c r="G802" s="21"/>
    </row>
    <row r="803" spans="2:11" hidden="1">
      <c r="B803" s="21"/>
      <c r="D803" s="21"/>
      <c r="E803" s="21"/>
      <c r="F803" s="21"/>
      <c r="G803" s="21"/>
    </row>
    <row r="804" spans="2:11" hidden="1">
      <c r="B804" s="21"/>
      <c r="D804" s="21"/>
      <c r="E804" s="21"/>
      <c r="F804" s="21"/>
      <c r="G804" s="21"/>
    </row>
    <row r="805" spans="2:11" hidden="1">
      <c r="B805" s="21"/>
      <c r="D805" s="21"/>
      <c r="E805" s="21"/>
      <c r="F805" s="21"/>
      <c r="G805" s="21"/>
    </row>
    <row r="806" spans="2:11" hidden="1">
      <c r="B806" s="21"/>
      <c r="D806" s="21"/>
      <c r="E806" s="21"/>
      <c r="F806" s="21"/>
      <c r="G806" s="21"/>
    </row>
    <row r="807" spans="2:11" hidden="1">
      <c r="B807" s="21"/>
      <c r="D807" s="21"/>
      <c r="E807" s="21"/>
      <c r="F807" s="21"/>
      <c r="G807" s="21"/>
    </row>
    <row r="808" spans="2:11" hidden="1">
      <c r="B808" s="21"/>
      <c r="D808" s="21"/>
      <c r="E808" s="21"/>
      <c r="F808" s="21"/>
      <c r="G808" s="21"/>
    </row>
    <row r="809" spans="2:11" ht="15" hidden="1">
      <c r="B809" s="1226" t="str">
        <f>IF(Infosäkkollen!$E$2&gt;Översikt!J867,Textåterkoppling!$D$244,IF(Infosäkkollen!$E$2=Översikt!J867,Textåterkoppling!$D$247,Textåterkoppling!D908))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09" s="1226"/>
      <c r="D809" s="1226"/>
      <c r="E809" s="1226"/>
      <c r="F809" s="1226"/>
      <c r="G809" s="1226"/>
      <c r="H809" s="1226"/>
    </row>
    <row r="810" spans="2:11" ht="15" hidden="1">
      <c r="B810" s="157"/>
      <c r="C810" s="157"/>
      <c r="D810" s="157"/>
      <c r="E810" s="157"/>
      <c r="F810" s="157"/>
      <c r="G810" s="157"/>
      <c r="H810" s="157"/>
    </row>
    <row r="811" spans="2:11" ht="15" hidden="1">
      <c r="B811" s="1226">
        <f>Textåterkoppling!D923</f>
        <v>0</v>
      </c>
      <c r="C811" s="1226"/>
      <c r="D811" s="1226"/>
      <c r="E811" s="1226"/>
      <c r="F811" s="1226"/>
      <c r="G811" s="1226"/>
      <c r="H811" s="1226"/>
    </row>
    <row r="812" spans="2:11" ht="15.45" thickBot="1">
      <c r="B812" s="157"/>
      <c r="C812" s="157"/>
      <c r="D812" s="157"/>
      <c r="E812" s="157"/>
      <c r="F812" s="157"/>
      <c r="G812" s="157"/>
      <c r="H812" s="157"/>
      <c r="K812" s="78" t="s">
        <v>4150</v>
      </c>
    </row>
    <row r="813" spans="2:11" ht="15.45" thickBot="1">
      <c r="B813" s="1223" t="s">
        <v>4110</v>
      </c>
      <c r="C813" s="1224"/>
      <c r="D813" s="1224"/>
      <c r="E813" s="1224"/>
      <c r="F813" s="1224"/>
      <c r="G813" s="1224"/>
      <c r="H813" s="1225"/>
      <c r="K813" s="78" t="s">
        <v>4151</v>
      </c>
    </row>
    <row r="814" spans="2:11">
      <c r="B814" s="21"/>
      <c r="D814" s="21"/>
      <c r="E814" s="21"/>
      <c r="F814" s="21"/>
      <c r="G814" s="21"/>
      <c r="K814" s="78" t="s">
        <v>4152</v>
      </c>
    </row>
    <row r="815" spans="2:11">
      <c r="B815" s="21"/>
      <c r="D815" s="21"/>
      <c r="E815" s="21"/>
      <c r="F815" s="21"/>
      <c r="G815" s="21"/>
      <c r="K815" s="78" t="s">
        <v>4153</v>
      </c>
    </row>
    <row r="816" spans="2:11">
      <c r="B816" s="21"/>
      <c r="D816" s="21"/>
      <c r="E816" s="21"/>
      <c r="F816" s="21"/>
      <c r="G816" s="21"/>
      <c r="K816" s="78" t="s">
        <v>4154</v>
      </c>
    </row>
    <row r="817" spans="1:11">
      <c r="B817" s="21"/>
      <c r="D817" s="21"/>
      <c r="E817" s="21"/>
      <c r="F817" s="21"/>
      <c r="G817" s="21"/>
      <c r="K817" s="78" t="s">
        <v>4155</v>
      </c>
    </row>
    <row r="818" spans="1:11">
      <c r="B818" s="21"/>
      <c r="D818" s="21"/>
      <c r="E818" s="21"/>
      <c r="F818" s="21"/>
      <c r="G818" s="21"/>
      <c r="K818" s="78" t="s">
        <v>4156</v>
      </c>
    </row>
    <row r="819" spans="1:11">
      <c r="B819" s="21"/>
      <c r="D819" s="21"/>
      <c r="E819" s="21"/>
      <c r="F819" s="21"/>
      <c r="G819" s="21"/>
      <c r="K819" s="78" t="s">
        <v>4157</v>
      </c>
    </row>
    <row r="820" spans="1:11">
      <c r="B820" s="21"/>
      <c r="D820" s="21"/>
      <c r="E820" s="21"/>
      <c r="F820" s="21"/>
      <c r="G820" s="21"/>
    </row>
    <row r="821" spans="1:11">
      <c r="B821" s="21"/>
      <c r="D821" s="21"/>
      <c r="E821" s="21"/>
      <c r="F821" s="21"/>
      <c r="G821" s="21"/>
    </row>
    <row r="822" spans="1:11">
      <c r="B822" s="21"/>
      <c r="D822" s="21"/>
      <c r="E822" s="21"/>
      <c r="F822" s="21"/>
      <c r="G822" s="21"/>
    </row>
    <row r="823" spans="1:11">
      <c r="B823" s="21"/>
      <c r="D823" s="21"/>
      <c r="E823" s="21"/>
      <c r="F823" s="21"/>
      <c r="G823" s="21"/>
    </row>
    <row r="824" spans="1:11">
      <c r="B824" s="21"/>
      <c r="D824" s="21"/>
      <c r="E824" s="21"/>
      <c r="F824" s="21"/>
      <c r="G824" s="21"/>
    </row>
    <row r="825" spans="1:11" ht="15">
      <c r="A825" s="333"/>
      <c r="B825" s="1226" t="str">
        <f>IF(Infosäkkollen!$E$2&gt;Översikt!K867,Textåterkoppling!$D$244,IF(Infosäkkollen!$E$2=Översikt!K867,Textåterkoppling!$D$247,Textåterkoppling!D908))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25" s="1226"/>
      <c r="D825" s="1226"/>
      <c r="E825" s="1226"/>
      <c r="F825" s="1226"/>
      <c r="G825" s="1226"/>
      <c r="H825" s="1226"/>
      <c r="I825" s="333"/>
    </row>
    <row r="826" spans="1:11" ht="15">
      <c r="A826" s="333"/>
      <c r="B826" s="157"/>
      <c r="C826" s="157"/>
      <c r="D826" s="157"/>
      <c r="E826" s="157"/>
      <c r="F826" s="157"/>
      <c r="G826" s="157"/>
      <c r="H826" s="157"/>
      <c r="I826" s="333"/>
    </row>
    <row r="827" spans="1:11" ht="15" hidden="1">
      <c r="A827" s="333"/>
      <c r="B827" s="1226">
        <f>Textåterkoppling!D926</f>
        <v>0</v>
      </c>
      <c r="C827" s="1226"/>
      <c r="D827" s="1226"/>
      <c r="E827" s="1226"/>
      <c r="F827" s="1226"/>
      <c r="G827" s="1226"/>
      <c r="H827" s="1226"/>
      <c r="I827" s="333"/>
    </row>
    <row r="828" spans="1:11" ht="15.45" thickBot="1">
      <c r="A828" s="333"/>
      <c r="B828" s="157"/>
      <c r="C828" s="157"/>
      <c r="D828" s="157"/>
      <c r="E828" s="157"/>
      <c r="F828" s="157"/>
      <c r="G828" s="157"/>
      <c r="H828" s="157"/>
      <c r="I828" s="333"/>
    </row>
    <row r="829" spans="1:11" ht="15.45" thickBot="1">
      <c r="A829" s="333"/>
      <c r="B829" s="1223" t="s">
        <v>4111</v>
      </c>
      <c r="C829" s="1224"/>
      <c r="D829" s="1224"/>
      <c r="E829" s="1224"/>
      <c r="F829" s="1224"/>
      <c r="G829" s="1224"/>
      <c r="H829" s="1225"/>
      <c r="I829" s="333"/>
    </row>
    <row r="830" spans="1:11">
      <c r="A830" s="38"/>
      <c r="B830" s="55"/>
      <c r="C830" s="55"/>
      <c r="D830" s="55"/>
      <c r="E830" s="55"/>
      <c r="F830" s="55"/>
      <c r="G830" s="55"/>
      <c r="H830" s="55"/>
      <c r="I830" s="38"/>
    </row>
    <row r="831" spans="1:11">
      <c r="B831" s="21"/>
      <c r="D831" s="21"/>
      <c r="E831" s="21"/>
      <c r="F831" s="21"/>
      <c r="G831" s="21"/>
    </row>
    <row r="832" spans="1:11">
      <c r="B832" s="21"/>
      <c r="D832" s="21"/>
      <c r="E832" s="21"/>
      <c r="F832" s="21"/>
      <c r="G832" s="21"/>
    </row>
    <row r="833" spans="2:8">
      <c r="B833" s="21"/>
      <c r="D833" s="21"/>
      <c r="E833" s="21"/>
      <c r="F833" s="21"/>
      <c r="G833" s="21"/>
    </row>
    <row r="834" spans="2:8">
      <c r="B834" s="21"/>
      <c r="D834" s="21"/>
      <c r="E834" s="21"/>
      <c r="F834" s="21"/>
      <c r="G834" s="21"/>
    </row>
    <row r="835" spans="2:8">
      <c r="B835" s="21"/>
      <c r="D835" s="21"/>
      <c r="E835" s="21"/>
      <c r="F835" s="21"/>
      <c r="G835" s="21"/>
    </row>
    <row r="836" spans="2:8">
      <c r="B836" s="21"/>
      <c r="D836" s="21"/>
      <c r="E836" s="21"/>
      <c r="F836" s="21"/>
      <c r="G836" s="21"/>
    </row>
    <row r="837" spans="2:8">
      <c r="B837" s="21"/>
      <c r="D837" s="21"/>
      <c r="E837" s="21"/>
      <c r="F837" s="21"/>
      <c r="G837" s="21"/>
    </row>
    <row r="838" spans="2:8">
      <c r="B838" s="21"/>
      <c r="D838" s="21"/>
      <c r="E838" s="21"/>
      <c r="F838" s="21"/>
      <c r="G838" s="21"/>
    </row>
    <row r="839" spans="2:8">
      <c r="B839" s="21"/>
      <c r="D839" s="21"/>
      <c r="E839" s="21"/>
      <c r="F839" s="21"/>
      <c r="G839" s="21"/>
    </row>
    <row r="840" spans="2:8">
      <c r="B840" s="21"/>
      <c r="D840" s="21"/>
      <c r="E840" s="21"/>
      <c r="F840" s="21"/>
      <c r="G840" s="21"/>
    </row>
    <row r="841" spans="2:8" ht="15">
      <c r="B841" s="1226" t="str">
        <f>IF(Infosäkkollen!$E$2&gt;Översikt!L867,Textåterkoppling!$D$244,IF(Infosäkkollen!$E$2=Översikt!L867,Textåterkoppling!$D$247,Textåterkoppling!D908))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41" s="1226"/>
      <c r="D841" s="1226"/>
      <c r="E841" s="1226"/>
      <c r="F841" s="1226"/>
      <c r="G841" s="1226"/>
      <c r="H841" s="1226"/>
    </row>
    <row r="842" spans="2:8" ht="15">
      <c r="B842" s="157"/>
      <c r="C842" s="157"/>
      <c r="D842" s="157"/>
      <c r="E842" s="157"/>
      <c r="F842" s="157"/>
      <c r="G842" s="157"/>
      <c r="H842" s="157"/>
    </row>
    <row r="843" spans="2:8" ht="15" hidden="1">
      <c r="B843" s="1226">
        <f>Textåterkoppling!D929</f>
        <v>0</v>
      </c>
      <c r="C843" s="1226"/>
      <c r="D843" s="1226"/>
      <c r="E843" s="1226"/>
      <c r="F843" s="1226"/>
      <c r="G843" s="1226"/>
      <c r="H843" s="1226"/>
    </row>
    <row r="844" spans="2:8" ht="15.45" thickBot="1">
      <c r="B844" s="157"/>
      <c r="C844" s="157"/>
      <c r="D844" s="157"/>
      <c r="E844" s="157"/>
      <c r="F844" s="157"/>
      <c r="G844" s="157"/>
      <c r="H844" s="157"/>
    </row>
    <row r="845" spans="2:8" ht="15.45" thickBot="1">
      <c r="B845" s="1223" t="s">
        <v>4112</v>
      </c>
      <c r="C845" s="1224"/>
      <c r="D845" s="1224"/>
      <c r="E845" s="1224"/>
      <c r="F845" s="1224"/>
      <c r="G845" s="1224"/>
      <c r="H845" s="1225"/>
    </row>
    <row r="846" spans="2:8">
      <c r="B846" s="33"/>
      <c r="C846" s="33"/>
      <c r="D846" s="33"/>
      <c r="E846" s="33"/>
      <c r="F846" s="33"/>
      <c r="G846" s="33"/>
      <c r="H846" s="33"/>
    </row>
    <row r="847" spans="2:8">
      <c r="B847" s="21"/>
      <c r="D847" s="21"/>
      <c r="E847" s="21"/>
      <c r="F847" s="21"/>
      <c r="G847" s="21"/>
    </row>
    <row r="848" spans="2:8">
      <c r="B848" s="21"/>
      <c r="D848" s="21"/>
      <c r="E848" s="21"/>
      <c r="F848" s="21"/>
      <c r="G848" s="21"/>
    </row>
    <row r="849" spans="2:8">
      <c r="B849" s="21"/>
      <c r="D849" s="21"/>
      <c r="E849" s="21"/>
      <c r="F849" s="21"/>
      <c r="G849" s="21"/>
    </row>
    <row r="850" spans="2:8">
      <c r="B850" s="21"/>
      <c r="D850" s="21"/>
      <c r="E850" s="21"/>
      <c r="F850" s="21"/>
      <c r="G850" s="21"/>
    </row>
    <row r="851" spans="2:8">
      <c r="B851" s="21"/>
      <c r="D851" s="21"/>
      <c r="E851" s="21"/>
      <c r="F851" s="21"/>
      <c r="G851" s="21"/>
    </row>
    <row r="852" spans="2:8">
      <c r="B852" s="21"/>
      <c r="D852" s="21"/>
      <c r="E852" s="21"/>
      <c r="F852" s="21"/>
      <c r="G852" s="21"/>
    </row>
    <row r="853" spans="2:8">
      <c r="B853" s="21"/>
      <c r="D853" s="21"/>
      <c r="E853" s="21"/>
      <c r="F853" s="21"/>
      <c r="G853" s="21"/>
    </row>
    <row r="854" spans="2:8">
      <c r="B854" s="21"/>
      <c r="D854" s="21"/>
      <c r="E854" s="21"/>
      <c r="F854" s="21"/>
      <c r="G854" s="21"/>
    </row>
    <row r="855" spans="2:8">
      <c r="B855" s="21"/>
      <c r="D855" s="21"/>
      <c r="E855" s="21"/>
      <c r="F855" s="21"/>
      <c r="G855" s="21"/>
    </row>
    <row r="856" spans="2:8">
      <c r="B856" s="21"/>
      <c r="D856" s="21"/>
      <c r="E856" s="21"/>
      <c r="F856" s="21"/>
      <c r="G856" s="21"/>
    </row>
    <row r="857" spans="2:8" ht="15">
      <c r="B857" s="1226" t="str">
        <f>IF(Infosäkkollen!$E$2&gt;Översikt!M867,Textåterkoppling!$D$244,IF(Infosäkkollen!$E$2=Översikt!M867,Textåterkoppling!$D$247,Textåterkoppling!D908))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57" s="1226"/>
      <c r="D857" s="1226"/>
      <c r="E857" s="1226"/>
      <c r="F857" s="1226"/>
      <c r="G857" s="1226"/>
      <c r="H857" s="1226"/>
    </row>
    <row r="858" spans="2:8" ht="15.45" thickBot="1">
      <c r="B858" s="106"/>
      <c r="C858" s="157"/>
      <c r="D858" s="106"/>
      <c r="E858" s="106"/>
      <c r="F858" s="106"/>
      <c r="G858" s="106"/>
      <c r="H858" s="158"/>
    </row>
    <row r="859" spans="2:8" ht="15.45" hidden="1" thickBot="1">
      <c r="B859" s="1226">
        <f>Textåterkoppling!D932</f>
        <v>0</v>
      </c>
      <c r="C859" s="1226"/>
      <c r="D859" s="1226"/>
      <c r="E859" s="1226"/>
      <c r="F859" s="1226"/>
      <c r="G859" s="1226"/>
      <c r="H859" s="1226"/>
    </row>
    <row r="860" spans="2:8" ht="15.45" thickBot="1">
      <c r="B860" s="1223" t="s">
        <v>4113</v>
      </c>
      <c r="C860" s="1224"/>
      <c r="D860" s="1224"/>
      <c r="E860" s="1224"/>
      <c r="F860" s="1224"/>
      <c r="G860" s="1224"/>
      <c r="H860" s="1225"/>
    </row>
    <row r="862" spans="2:8">
      <c r="B862" s="21"/>
      <c r="D862" s="21"/>
      <c r="E862" s="21"/>
      <c r="F862" s="21"/>
      <c r="G862" s="21"/>
    </row>
    <row r="863" spans="2:8">
      <c r="B863" s="21"/>
      <c r="D863" s="21"/>
      <c r="E863" s="21"/>
      <c r="F863" s="21"/>
      <c r="G863" s="21"/>
    </row>
    <row r="864" spans="2:8">
      <c r="B864" s="21"/>
      <c r="D864" s="21"/>
      <c r="E864" s="21"/>
      <c r="F864" s="21"/>
      <c r="G864" s="21"/>
    </row>
    <row r="865" spans="1:8">
      <c r="B865" s="21"/>
      <c r="D865" s="21"/>
      <c r="E865" s="21"/>
      <c r="F865" s="21"/>
      <c r="G865" s="21"/>
    </row>
    <row r="866" spans="1:8">
      <c r="B866" s="21"/>
      <c r="D866" s="21"/>
      <c r="E866" s="21"/>
      <c r="F866" s="21"/>
      <c r="G866" s="21"/>
    </row>
    <row r="867" spans="1:8">
      <c r="B867" s="21"/>
      <c r="D867" s="21"/>
      <c r="E867" s="21"/>
      <c r="F867" s="21"/>
      <c r="G867" s="21"/>
    </row>
    <row r="868" spans="1:8">
      <c r="B868" s="21"/>
      <c r="D868" s="21"/>
      <c r="E868" s="21"/>
      <c r="F868" s="21"/>
      <c r="G868" s="21"/>
    </row>
    <row r="869" spans="1:8">
      <c r="B869" s="21"/>
      <c r="D869" s="21"/>
      <c r="E869" s="21"/>
      <c r="F869" s="21"/>
      <c r="G869" s="21"/>
    </row>
    <row r="870" spans="1:8">
      <c r="B870" s="21"/>
      <c r="D870" s="21"/>
      <c r="E870" s="21"/>
      <c r="F870" s="21"/>
      <c r="G870" s="21"/>
    </row>
    <row r="871" spans="1:8">
      <c r="B871" s="21"/>
      <c r="D871" s="21"/>
      <c r="E871" s="21"/>
      <c r="F871" s="21"/>
      <c r="G871" s="21"/>
    </row>
    <row r="872" spans="1:8" ht="15">
      <c r="B872" s="1226" t="str">
        <f>IF(Infosäkkollen!$E$2&gt;Översikt!N867,Textåterkoppling!$D$244,IF(Infosäkkollen!$E$2=Översikt!N867,Textåterkoppling!$D$247,Textåterkoppling!D908))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72" s="1226"/>
      <c r="D872" s="1226"/>
      <c r="E872" s="1226"/>
      <c r="F872" s="1226"/>
      <c r="G872" s="1226"/>
      <c r="H872" s="1226"/>
    </row>
    <row r="873" spans="1:8" ht="15">
      <c r="B873" s="157"/>
      <c r="C873" s="157"/>
      <c r="D873" s="157"/>
      <c r="E873" s="157"/>
      <c r="F873" s="157"/>
      <c r="G873" s="157"/>
      <c r="H873" s="157"/>
    </row>
    <row r="874" spans="1:8" ht="15" hidden="1">
      <c r="B874" s="1226">
        <f>Textåterkoppling!D935</f>
        <v>0</v>
      </c>
      <c r="C874" s="1226"/>
      <c r="D874" s="1226"/>
      <c r="E874" s="1226"/>
      <c r="F874" s="1226"/>
      <c r="G874" s="1226"/>
      <c r="H874" s="1226"/>
    </row>
    <row r="875" spans="1:8" ht="22.75">
      <c r="A875" s="726"/>
      <c r="B875" s="68" t="s">
        <v>1503</v>
      </c>
      <c r="C875" s="36"/>
    </row>
    <row r="876" spans="1:8" ht="22.75">
      <c r="B876" s="64"/>
      <c r="C876" s="36"/>
    </row>
    <row r="877" spans="1:8" ht="19.75">
      <c r="B877" s="66" t="s">
        <v>4101</v>
      </c>
    </row>
    <row r="878" spans="1:8" ht="15">
      <c r="B878" s="1222" t="str">
        <f ca="1">Textåterkoppling!$F$20</f>
        <v>- 0 poäng har samlats in totalt.</v>
      </c>
      <c r="C878" s="1222"/>
      <c r="D878" s="1222" t="str">
        <f ca="1">IF($E$306=4,Textåterkoppling!$F$23,Textåterkoppling!$F$24)</f>
        <v>- 27 poäng till krävs för att nå nästa nivå.</v>
      </c>
      <c r="E878" s="1222"/>
      <c r="F878" s="1222"/>
      <c r="G878" s="1222"/>
      <c r="H878" s="1222"/>
    </row>
    <row r="879" spans="1:8" ht="15">
      <c r="B879" s="1222" t="str">
        <f ca="1">Textåterkoppling!$F$42</f>
        <v>- 0 av 52 frågor har fyllts i på ett giltigt sätt.</v>
      </c>
      <c r="C879" s="1222"/>
      <c r="D879" s="1233" t="str">
        <f ca="1">Textåterkoppling!$F$32</f>
        <v>- 13 frågor måste ge mer poäng för att nästa nivå ska kunna nås.</v>
      </c>
      <c r="E879" s="1233"/>
      <c r="F879" s="1233"/>
      <c r="G879" s="1233"/>
      <c r="H879" s="1233"/>
    </row>
    <row r="880" spans="1:8" ht="15">
      <c r="B880" s="1222" t="str">
        <f ca="1">Textåterkoppling!$F$35</f>
        <v>- 0 säkra bedömningar har angetts i de giltigt ifyllda frågorna.</v>
      </c>
      <c r="C880" s="1222"/>
      <c r="D880" s="1222" t="str">
        <f ca="1">IF('It-säkkollen'!$F$2=4,Textåterkoppling!$E$39,Textåterkoppling!$F$38)</f>
        <v>- 50% av alla bedömningar måste vara säkra för att nå nästa nivå.</v>
      </c>
      <c r="E880" s="1222"/>
      <c r="F880" s="1222"/>
      <c r="G880" s="1222"/>
      <c r="H880" s="1222"/>
    </row>
    <row r="881" spans="1:16" ht="22.75">
      <c r="B881" s="32"/>
      <c r="C881" s="36"/>
    </row>
    <row r="882" spans="1:16" ht="177" customHeight="1" thickBot="1">
      <c r="B882" s="32"/>
      <c r="C882" s="36"/>
      <c r="P882" t="s">
        <v>1408</v>
      </c>
    </row>
    <row r="883" spans="1:16" ht="33" customHeight="1" thickBot="1">
      <c r="B883" s="1223" t="s">
        <v>4122</v>
      </c>
      <c r="C883" s="1224"/>
      <c r="D883" s="1224"/>
      <c r="E883" s="1224"/>
      <c r="F883" s="1224"/>
      <c r="G883" s="1224"/>
      <c r="H883" s="1225"/>
    </row>
    <row r="884" spans="1:16">
      <c r="A884" s="79"/>
      <c r="B884" s="79"/>
      <c r="C884" s="79"/>
      <c r="D884" s="79"/>
      <c r="E884" s="79"/>
      <c r="F884" s="79"/>
      <c r="G884" s="79"/>
      <c r="H884" s="79"/>
      <c r="I884" s="79"/>
    </row>
    <row r="885" spans="1:16">
      <c r="A885" s="79"/>
      <c r="B885" s="81"/>
      <c r="C885" s="81"/>
      <c r="D885" s="81"/>
      <c r="E885" s="81"/>
      <c r="F885" s="81"/>
      <c r="G885" s="81"/>
      <c r="H885" s="81"/>
      <c r="I885" s="79"/>
    </row>
    <row r="886" spans="1:16" ht="167.4" customHeight="1">
      <c r="B886" s="32"/>
      <c r="C886" s="36"/>
    </row>
    <row r="887" spans="1:16" ht="27" customHeight="1">
      <c r="B887" s="903" t="s">
        <v>4158</v>
      </c>
      <c r="C887" s="903"/>
      <c r="D887" s="903"/>
      <c r="E887" s="903"/>
      <c r="F887" s="903"/>
      <c r="G887" s="903"/>
      <c r="H887" s="903"/>
    </row>
    <row r="888" spans="1:16" ht="22.75">
      <c r="B888" s="61"/>
      <c r="C888" s="62"/>
      <c r="D888" s="63"/>
      <c r="E888" s="63"/>
      <c r="F888" s="63"/>
      <c r="G888" s="63"/>
      <c r="H888" s="60"/>
    </row>
    <row r="889" spans="1:16" ht="15">
      <c r="B889" s="1226" t="s">
        <v>4124</v>
      </c>
      <c r="C889" s="1226"/>
      <c r="D889" s="1226"/>
      <c r="E889" s="1226"/>
      <c r="F889" s="1226"/>
      <c r="G889" s="1226"/>
      <c r="H889" s="1226"/>
    </row>
    <row r="891" spans="1:16" ht="17.149999999999999">
      <c r="B891" s="65" t="s">
        <v>4125</v>
      </c>
      <c r="C891" s="71"/>
    </row>
    <row r="892" spans="1:16" ht="45">
      <c r="A892" s="29"/>
      <c r="B892" s="211" t="s">
        <v>24</v>
      </c>
      <c r="C892" s="210" t="s">
        <v>25</v>
      </c>
      <c r="D892" s="209" t="s">
        <v>4126</v>
      </c>
      <c r="E892" s="209" t="s">
        <v>4127</v>
      </c>
      <c r="F892" s="209" t="s">
        <v>4128</v>
      </c>
      <c r="G892"/>
      <c r="I892" s="37"/>
    </row>
    <row r="893" spans="1:16">
      <c r="A893" s="87"/>
      <c r="B893" s="199">
        <v>1</v>
      </c>
      <c r="C893" s="504" t="s">
        <v>4159</v>
      </c>
      <c r="D893" s="504" t="str">
        <f>'Ot-säkkollen'!E33</f>
        <v>FRÅGAN ÄR OBESVARAD</v>
      </c>
      <c r="E893" s="504">
        <f>IF(
 Infosäkkollen!E642=0,
 0,
 IF(
  Infosäkkollen!E642=1,
  1,
  IF(
   Infosäkkollen!E642=2,
   2,
   IF(
    Infosäkkollen!E642=3,
    3,
    4))))</f>
        <v>0</v>
      </c>
      <c r="F893" s="504">
        <f>IF(
 Infosäkkollen!E642=0,
 1,
 IF(
  Infosäkkollen!E642=1,
  2,
  IF(
   Infosäkkollen!E642=2,
   3,
   IF(
    Infosäkkollen!E642=3,
    4,
    "N/A"))))</f>
        <v>1</v>
      </c>
      <c r="G893"/>
      <c r="I893" s="87"/>
    </row>
    <row r="894" spans="1:16">
      <c r="A894" s="87"/>
      <c r="B894" s="199">
        <v>2</v>
      </c>
      <c r="C894" s="504" t="s">
        <v>4160</v>
      </c>
      <c r="D894" s="504" t="str">
        <f>'Ot-säkkollen'!E47</f>
        <v>FRÅGAN ÄR OBESVARAD</v>
      </c>
      <c r="E894" s="504">
        <f>IF(
 Infosäkkollen!E642=0,
 0,
 IF(
  Infosäkkollen!E642=1,
  1,
  IF(
   Infosäkkollen!E642=2,
   2,
   IF(
    Infosäkkollen!E642=3,
    3,
    4))))</f>
        <v>0</v>
      </c>
      <c r="F894" s="504">
        <f>IF(
 Infosäkkollen!E642=0,
 1,
 IF(
  Infosäkkollen!E642=1,
  2,
  IF(
   Infosäkkollen!E642=2,
   3,
   IF(
    Infosäkkollen!E642=3,
    4,
    "N/A"))))</f>
        <v>1</v>
      </c>
      <c r="G894"/>
      <c r="I894" s="87"/>
    </row>
    <row r="895" spans="1:16">
      <c r="A895" s="87"/>
      <c r="B895" s="199">
        <v>3</v>
      </c>
      <c r="C895" s="504" t="s">
        <v>4161</v>
      </c>
      <c r="D895" s="504" t="str">
        <f>'Ot-säkkollen'!E62</f>
        <v>FRÅGAN ÄR OBESVARAD</v>
      </c>
      <c r="E895" s="212">
        <f>IF(
 Infosäkkollen!E641=0,
 0,
 IF(
  Infosäkkollen!E641=1,
  1,
  IF(
   Infosäkkollen!E641=2,
   2,
   IF(
    Infosäkkollen!E641=3,
    3,
    4))))</f>
        <v>0</v>
      </c>
      <c r="F895" s="212">
        <f>IF(
 Infosäkkollen!E641=0,
 1,
 IF(
  Infosäkkollen!E641=1,
  2,
  IF(
   Infosäkkollen!E641=2,
   3,
   IF(
    Infosäkkollen!E641=3,
    4,
    "N/A"))))</f>
        <v>1</v>
      </c>
      <c r="G895"/>
      <c r="I895" s="87"/>
    </row>
    <row r="896" spans="1:16">
      <c r="A896" s="87"/>
      <c r="B896" s="199">
        <v>4</v>
      </c>
      <c r="C896" s="504" t="s">
        <v>4162</v>
      </c>
      <c r="D896" s="504" t="str">
        <f>'Ot-säkkollen'!E76</f>
        <v>FRÅGAN ÄR OBESVARAD</v>
      </c>
      <c r="E896" s="212">
        <f>IF(
 Infosäkkollen!E641=0,
 0,
 IF(
  Infosäkkollen!E641=1,
  1,
  IF(
   Infosäkkollen!E641=2,
   2,
   IF(
    Infosäkkollen!E641=3,
    3,
    4))))</f>
        <v>0</v>
      </c>
      <c r="F896" s="212">
        <f>IF(
 Infosäkkollen!E641=0,
 1,
 IF(
  Infosäkkollen!E641=1,
  2,
  IF(
   Infosäkkollen!E641=2,
   3,
   IF(
    Infosäkkollen!E641=3,
    4,
    "N/A"))))</f>
        <v>1</v>
      </c>
      <c r="G896"/>
      <c r="I896" s="87"/>
    </row>
    <row r="897" spans="1:10">
      <c r="A897" s="87"/>
      <c r="B897" s="199">
        <v>5</v>
      </c>
      <c r="C897" s="504" t="s">
        <v>4163</v>
      </c>
      <c r="D897" s="504" t="str">
        <f>'Ot-säkkollen'!E90</f>
        <v>FRÅGAN ÄR OBESVARAD</v>
      </c>
      <c r="E897" s="212">
        <f>IF(
 Infosäkkollen!E641=0,
 0,
 IF(
  Infosäkkollen!E641=1,
  1,
  IF(
   Infosäkkollen!E641=2,
   2,
   IF(
    Infosäkkollen!E641=3,
    3,
    4))))</f>
        <v>0</v>
      </c>
      <c r="F897" s="212">
        <f>IF(
 Infosäkkollen!E641=0,
 1,
 IF(
  Infosäkkollen!E641=1,
  2,
  IF(
   Infosäkkollen!E641=2,
   3,
   IF(
    Infosäkkollen!E641=3,
    4,
    "N/A"))))</f>
        <v>1</v>
      </c>
      <c r="G897"/>
      <c r="I897" s="79"/>
    </row>
    <row r="898" spans="1:10">
      <c r="A898" s="87"/>
      <c r="B898" s="199">
        <v>6</v>
      </c>
      <c r="C898" s="504" t="s">
        <v>4164</v>
      </c>
      <c r="D898" s="504" t="str">
        <f>'Ot-säkkollen'!E104</f>
        <v>FRÅGAN ÄR OBESVARAD</v>
      </c>
      <c r="E898" s="212">
        <f>IF(
 Infosäkkollen!E641=0,
 0,
 IF(
  Infosäkkollen!E641=1,
  1,
  IF(
   Infosäkkollen!E641=2,
   2,
   IF(
    Infosäkkollen!E641=3,
    3,
    4))))</f>
        <v>0</v>
      </c>
      <c r="F898" s="212">
        <f>IF(
 Infosäkkollen!E641=0,
 1,
 IF(
  Infosäkkollen!E641=1,
  2,
  IF(
   Infosäkkollen!E641=2,
   3,
   IF(
    Infosäkkollen!E641=3,
    4,
    "N/A"))))</f>
        <v>1</v>
      </c>
      <c r="G898"/>
      <c r="I898" s="87"/>
    </row>
    <row r="899" spans="1:10">
      <c r="A899" s="87"/>
      <c r="B899" s="199">
        <v>7</v>
      </c>
      <c r="C899" s="504" t="s">
        <v>4165</v>
      </c>
      <c r="D899" s="504" t="str">
        <f>'Ot-säkkollen'!E118</f>
        <v>FRÅGAN ÄR OBESVARAD</v>
      </c>
      <c r="E899" s="212">
        <f>IF(
 Infosäkkollen!E641=0,
 0,
 IF(
  Infosäkkollen!E641=1,
  1,
  IF(
   Infosäkkollen!E641=2,
   2,
   IF(
    Infosäkkollen!E641=3,
    3,
    4))))</f>
        <v>0</v>
      </c>
      <c r="F899" s="212">
        <f>IF(
 Infosäkkollen!E641=0,
 1,
 IF(
  Infosäkkollen!E641=1,
  2,
  IF(
   Infosäkkollen!E641=2,
   3,
   IF(
    Infosäkkollen!E641=3,
    4,
    "N/A"))))</f>
        <v>1</v>
      </c>
      <c r="G899"/>
      <c r="I899" s="87"/>
    </row>
    <row r="900" spans="1:10">
      <c r="A900" s="87"/>
      <c r="B900" s="199">
        <v>8</v>
      </c>
      <c r="C900" s="504" t="s">
        <v>4166</v>
      </c>
      <c r="D900" s="504" t="str">
        <f>'Ot-säkkollen'!E132</f>
        <v>FRÅGAN ÄR OBESVARAD</v>
      </c>
      <c r="E900" s="212">
        <f>IF(
 Infosäkkollen!E641=0,
 0,
 IF(
  Infosäkkollen!E641=1,
  1,
  IF(
   Infosäkkollen!E641=2,
   2,
   IF(
    Infosäkkollen!E641=3,
    3,
    4))))</f>
        <v>0</v>
      </c>
      <c r="F900" s="212">
        <f>IF(
 Infosäkkollen!E641=0,
 1,
 IF(
  Infosäkkollen!E641=1,
  2,
  IF(
   Infosäkkollen!E641=2,
   3,
   IF(
    Infosäkkollen!E641=3,
    4,
    "N/A"))))</f>
        <v>1</v>
      </c>
      <c r="G900"/>
      <c r="I900" s="87"/>
    </row>
    <row r="901" spans="1:10">
      <c r="A901" s="87"/>
      <c r="B901" s="199">
        <v>9</v>
      </c>
      <c r="C901" s="504" t="s">
        <v>4167</v>
      </c>
      <c r="D901" s="504" t="str">
        <f>'Ot-säkkollen'!E146</f>
        <v>FRÅGAN ÄR OBESVARAD</v>
      </c>
      <c r="E901" s="212">
        <f>IF(
 Infosäkkollen!E641=0,
 0,
 IF(
  Infosäkkollen!E641=1,
  1,
  IF(
   Infosäkkollen!E641=2,
   2,
   IF(
    Infosäkkollen!E641=3,
    3,
    4))))</f>
        <v>0</v>
      </c>
      <c r="F901" s="212">
        <f>IF(
 Infosäkkollen!E641=0,
 1,
 IF(
  Infosäkkollen!E641=1,
  2,
  IF(
   Infosäkkollen!E641=2,
   3,
   IF(
    Infosäkkollen!E641=3,
    4,
    "N/A"))))</f>
        <v>1</v>
      </c>
      <c r="G901"/>
      <c r="I901" s="87"/>
    </row>
    <row r="902" spans="1:10">
      <c r="A902" s="87"/>
      <c r="B902" s="199">
        <v>10</v>
      </c>
      <c r="C902" s="504" t="s">
        <v>4168</v>
      </c>
      <c r="D902" s="504" t="str">
        <f>'Ot-säkkollen'!E160</f>
        <v>FRÅGAN ÄR OBESVARAD</v>
      </c>
      <c r="E902" s="212">
        <f>IF(
 Infosäkkollen!E641=0,
 0,
 IF(
  Infosäkkollen!E641=1,
  1,
  IF(
   Infosäkkollen!E641=2,
   2,
   IF(
    Infosäkkollen!E641=3,
    3,
    4))))</f>
        <v>0</v>
      </c>
      <c r="F902" s="212">
        <f>IF(
 Infosäkkollen!E641=0,
 1,
 IF(
  Infosäkkollen!E641=1,
  2,
  IF(
   Infosäkkollen!E641=2,
   3,
   IF(
    Infosäkkollen!E641=3,
    4,
    "N/A"))))</f>
        <v>1</v>
      </c>
      <c r="G902"/>
      <c r="I902" s="87"/>
    </row>
    <row r="903" spans="1:10">
      <c r="A903" s="87"/>
      <c r="B903" s="199">
        <v>11</v>
      </c>
      <c r="C903" s="504" t="s">
        <v>4169</v>
      </c>
      <c r="D903" s="504" t="str">
        <f>'Ot-säkkollen'!E174</f>
        <v>FRÅGAN ÄR OBESVARAD</v>
      </c>
      <c r="E903" s="212">
        <f>IF(
 Infosäkkollen!E641=0,
 0,
 IF(
  Infosäkkollen!E641=1,
  1,
  IF(
   Infosäkkollen!E641=2,
   2,
   IF(
    Infosäkkollen!E641=3,
    3,
    4))))</f>
        <v>0</v>
      </c>
      <c r="F903" s="212">
        <f>IF(
 Infosäkkollen!E641=0,
 1,
 IF(
  Infosäkkollen!E641=1,
  2,
  IF(
   Infosäkkollen!E641=2,
   3,
   IF(
    Infosäkkollen!E641=3,
    4,
    "N/A"))))</f>
        <v>1</v>
      </c>
      <c r="G903"/>
      <c r="I903" s="87"/>
    </row>
    <row r="904" spans="1:10">
      <c r="A904" s="87"/>
      <c r="B904" s="199">
        <v>12</v>
      </c>
      <c r="C904" s="504" t="s">
        <v>4170</v>
      </c>
      <c r="D904" s="504" t="str">
        <f>'Ot-säkkollen'!E188</f>
        <v>FRÅGAN ÄR OBESVARAD</v>
      </c>
      <c r="E904" s="212">
        <f>IF(
 Infosäkkollen!E641=0,
 0,
 IF(
  Infosäkkollen!E641=1,
  1,
  IF(
   Infosäkkollen!E641=2,
   2,
   IF(
    Infosäkkollen!E641=3,
    3,
    4))))</f>
        <v>0</v>
      </c>
      <c r="F904" s="212">
        <f>IF(
 Infosäkkollen!E641=0,
 1,
 IF(
  Infosäkkollen!E641=1,
  2,
  IF(
   Infosäkkollen!E641=2,
   3,
   IF(
    Infosäkkollen!E641=3,
    4,
    "N/A"))))</f>
        <v>1</v>
      </c>
      <c r="G904"/>
      <c r="I904" s="87"/>
    </row>
    <row r="905" spans="1:10">
      <c r="A905" s="87"/>
      <c r="B905" s="199">
        <v>13</v>
      </c>
      <c r="C905" s="504" t="s">
        <v>4171</v>
      </c>
      <c r="D905" s="504" t="str">
        <f>'Ot-säkkollen'!E202</f>
        <v>FRÅGAN ÄR OBESVARAD</v>
      </c>
      <c r="E905" s="212">
        <f>IF(
 Infosäkkollen!E641=0,
 0,
 IF(
  Infosäkkollen!E641=1,
  1,
  IF(
   Infosäkkollen!E641=2,
   2,
   IF(
    Infosäkkollen!E641=3,
    3,
    4))))</f>
        <v>0</v>
      </c>
      <c r="F905" s="212">
        <f>IF(
 Infosäkkollen!E641=0,
 1,
 IF(
  Infosäkkollen!E641=1,
  2,
  IF(
   Infosäkkollen!E641=2,
   3,
   IF(
    Infosäkkollen!E641=3,
    4,
    "N/A"))))</f>
        <v>1</v>
      </c>
      <c r="G905"/>
      <c r="I905" s="87"/>
    </row>
    <row r="906" spans="1:10">
      <c r="A906" s="87"/>
      <c r="B906" s="199">
        <v>14</v>
      </c>
      <c r="C906" s="504" t="s">
        <v>4172</v>
      </c>
      <c r="D906" s="504" t="str">
        <f>'Ot-säkkollen'!E216</f>
        <v>FRÅGAN ÄR OBESVARAD</v>
      </c>
      <c r="E906" s="504">
        <f>IF(
 Infosäkkollen!E656=0,
 0,
 IF(
  Infosäkkollen!E656=1,
  1,
  IF(
   Infosäkkollen!E656=2,
   2,
   IF(
    Infosäkkollen!E656=3,
    3,
    4))))</f>
        <v>0</v>
      </c>
      <c r="F906" s="504">
        <f>IF(
 Infosäkkollen!E656=0,
 1,
 IF(
  Infosäkkollen!E656=1,
  2,
  IF(
   Infosäkkollen!E656=2,
   3,
   IF(
    Infosäkkollen!E656=3,
    4,
    "N/A"))))</f>
        <v>1</v>
      </c>
      <c r="G906"/>
      <c r="I906" s="87"/>
    </row>
    <row r="907" spans="1:10">
      <c r="A907" s="87"/>
      <c r="B907" s="199">
        <v>15</v>
      </c>
      <c r="C907" s="504" t="s">
        <v>4173</v>
      </c>
      <c r="D907" s="504" t="str">
        <f>'Ot-säkkollen'!E230</f>
        <v>FRÅGAN ÄR OBESVARAD</v>
      </c>
      <c r="E907" s="504">
        <f>IF(
 Infosäkkollen!E656=0,
 0,
 IF(
  Infosäkkollen!E656=1,
  1,
  IF(
   Infosäkkollen!E656=2,
   2,
   IF(
    Infosäkkollen!E656=3,
    3,
    4))))</f>
        <v>0</v>
      </c>
      <c r="F907" s="504">
        <f>IF(
 Infosäkkollen!E656=0,
 1,
 IF(
  Infosäkkollen!E656=1,
  2,
  IF(
   Infosäkkollen!E656=2,
   3,
   IF(
    Infosäkkollen!E656=3,
    4,
    "N/A"))))</f>
        <v>1</v>
      </c>
      <c r="G907"/>
      <c r="I907" s="87"/>
    </row>
    <row r="908" spans="1:10">
      <c r="A908" s="87"/>
      <c r="B908" s="199">
        <v>16</v>
      </c>
      <c r="C908" s="504" t="s">
        <v>4174</v>
      </c>
      <c r="D908" s="504" t="str">
        <f>'Ot-säkkollen'!E244</f>
        <v>FRÅGAN ÄR OBESVARAD</v>
      </c>
      <c r="E908" s="504">
        <f>IF(
 Infosäkkollen!E656=0,
 0,
 IF(
  Infosäkkollen!E656=1,
  1,
  IF(
   Infosäkkollen!E656=2,
   2,
   IF(
    Infosäkkollen!E656=3,
    3,
    4))))</f>
        <v>0</v>
      </c>
      <c r="F908" s="504">
        <f>IF(
 Infosäkkollen!E656=0,
 1,
 IF(
  Infosäkkollen!E656=1,
  2,
  IF(
   Infosäkkollen!E656=2,
   3,
   IF(
    Infosäkkollen!E656=3,
    4,
    "N/A"))))</f>
        <v>1</v>
      </c>
      <c r="G908"/>
      <c r="I908" s="87"/>
    </row>
    <row r="909" spans="1:10">
      <c r="A909" s="87"/>
      <c r="B909" s="199">
        <v>17</v>
      </c>
      <c r="C909" s="504" t="s">
        <v>4175</v>
      </c>
      <c r="D909" s="504" t="str">
        <f>'Ot-säkkollen'!E256</f>
        <v>FRÅGAN ÄR OBESVARAD</v>
      </c>
      <c r="E909" s="212">
        <f>IF(
 Infosäkkollen!E656=0,
 0,
 IF(
  Infosäkkollen!E656=1,
  1,
  IF(
   Infosäkkollen!E656=2,
   2,
   IF(
    Infosäkkollen!E656=3,
    3,
    4))))</f>
        <v>0</v>
      </c>
      <c r="F909" s="212">
        <f>IF(
 Infosäkkollen!E656=0,
 1,
 IF(
  Infosäkkollen!E656=1,
  2,
  IF(
   Infosäkkollen!E656=2,
   3,
   IF(
    Infosäkkollen!E656=3,
    4,
    "N/A"))))</f>
        <v>1</v>
      </c>
      <c r="G909"/>
      <c r="I909" s="87"/>
    </row>
    <row r="910" spans="1:10">
      <c r="A910" s="87"/>
      <c r="B910" s="199">
        <v>18</v>
      </c>
      <c r="C910" s="504" t="s">
        <v>4176</v>
      </c>
      <c r="D910" s="504" t="str">
        <f>'Ot-säkkollen'!E268</f>
        <v>FRÅGAN ÄR OBESVARAD</v>
      </c>
      <c r="E910" s="212">
        <f>IF(
 Infosäkkollen!E656=0,
 0,
 IF(
  Infosäkkollen!E656=1,
  1,
  IF(
   Infosäkkollen!E656=2,
   2,
   IF(
    Infosäkkollen!E656=3,
    3,
    4))))</f>
        <v>0</v>
      </c>
      <c r="F910" s="212">
        <f>IF(
 Infosäkkollen!E656=0,
 1,
 IF(
  Infosäkkollen!E656=1,
  2,
  IF(
   Infosäkkollen!E656=2,
   3,
   IF(
    Infosäkkollen!E656=3,
    4,
    "N/A"))))</f>
        <v>1</v>
      </c>
      <c r="G910"/>
      <c r="I910" s="87"/>
    </row>
    <row r="911" spans="1:10">
      <c r="A911" s="87"/>
      <c r="B911" s="24"/>
      <c r="D911" s="24"/>
      <c r="E911" s="24"/>
      <c r="F911" s="24"/>
      <c r="G911" s="24"/>
      <c r="H911" s="24"/>
      <c r="I911" s="24"/>
      <c r="J911" s="24"/>
    </row>
    <row r="912" spans="1:10">
      <c r="A912" s="87"/>
      <c r="B912" s="24"/>
      <c r="D912" s="24"/>
      <c r="E912" s="24"/>
      <c r="F912" s="24"/>
      <c r="G912" s="24"/>
      <c r="H912" s="24"/>
      <c r="I912" s="24"/>
      <c r="J912" s="24"/>
    </row>
    <row r="913" spans="1:10">
      <c r="B913" s="24"/>
      <c r="D913" s="24"/>
      <c r="E913" s="24"/>
      <c r="F913" s="24"/>
      <c r="G913" s="24"/>
      <c r="H913" s="24"/>
      <c r="I913" s="24"/>
      <c r="J913" s="24"/>
    </row>
    <row r="914" spans="1:10" ht="17.149999999999999">
      <c r="B914" s="65" t="s">
        <v>4129</v>
      </c>
      <c r="C914" s="71"/>
      <c r="G914"/>
    </row>
    <row r="915" spans="1:10" ht="45">
      <c r="B915" s="211" t="s">
        <v>24</v>
      </c>
      <c r="C915" s="210" t="s">
        <v>25</v>
      </c>
      <c r="D915" s="209" t="s">
        <v>4126</v>
      </c>
      <c r="E915" s="209" t="s">
        <v>4127</v>
      </c>
      <c r="F915" s="209" t="s">
        <v>4128</v>
      </c>
      <c r="G915"/>
    </row>
    <row r="916" spans="1:10" ht="29.15">
      <c r="A916" s="87"/>
      <c r="B916" s="199">
        <v>19</v>
      </c>
      <c r="C916" s="212" t="s">
        <v>4177</v>
      </c>
      <c r="D916" t="str">
        <f>'Ot-säkkollen'!E282</f>
        <v>FRÅGAN ÄR OBESVARAD</v>
      </c>
      <c r="E916" s="76">
        <f>IF(
 Infosäkkollen!E645=0,
 0,
 IF(
  Infosäkkollen!E645=1,
  0,
  IF(
   Infosäkkollen!E645=2,
   2,
   IF(
    Infosäkkollen!E645=3,
    3,
    4))))</f>
        <v>0</v>
      </c>
      <c r="F916" s="76">
        <f>IF(
 Infosäkkollen!E645=0,
 0,
 IF(
  Infosäkkollen!E645=1,
  2,
  IF(
   Infosäkkollen!E645=2,
   3,
   IF(
    Infosäkkollen!E645=3,
    4,
    "N/A"))))</f>
        <v>0</v>
      </c>
      <c r="G916"/>
      <c r="I916" s="87"/>
    </row>
    <row r="917" spans="1:10">
      <c r="A917" s="87"/>
      <c r="B917" s="199">
        <v>20</v>
      </c>
      <c r="C917" s="212" t="s">
        <v>4178</v>
      </c>
      <c r="D917" t="str">
        <f>'Ot-säkkollen'!E292</f>
        <v>FULLSTÄNDIGT SVAR SAKNAS PÅ FRÅGA 1</v>
      </c>
      <c r="E917" s="76">
        <f>IF(
 Infosäkkollen!E645=0,
 0,
 IF(
  Infosäkkollen!E645=1,
  0,
  IF(
   Infosäkkollen!E645=2,
   2,
   IF(
    Infosäkkollen!E645=3,
    3,
    4))))</f>
        <v>0</v>
      </c>
      <c r="F917" s="76">
        <f>IF(
 Infosäkkollen!E645=0,
 0,
 IF(
  Infosäkkollen!E645=1,
  2,
  IF(
   Infosäkkollen!E645=2,
   3,
   IF(
    Infosäkkollen!E645=3,
    4,
    "N/A"))))</f>
        <v>0</v>
      </c>
      <c r="G917"/>
      <c r="I917" s="87"/>
    </row>
    <row r="918" spans="1:10">
      <c r="A918" s="87"/>
      <c r="B918" s="199">
        <v>21</v>
      </c>
      <c r="C918" s="212" t="s">
        <v>4179</v>
      </c>
      <c r="D918" t="str">
        <f ca="1">'Ot-säkkollen'!E302</f>
        <v>FULLSTÄNDIGT SVAR SAKNAS PÅ FRÅGA 2</v>
      </c>
      <c r="E918" s="76">
        <f>IF(
 Infosäkkollen!E645=0,
 0,
 IF(
  Infosäkkollen!E645=1,
  0,
  IF(
   Infosäkkollen!E645=2,
   2,
   IF(
    Infosäkkollen!E645=3,
    3,
    4))))</f>
        <v>0</v>
      </c>
      <c r="F918" s="76">
        <f>IF(
 Infosäkkollen!E645=0,
 0,
 IF(
  Infosäkkollen!E645=1,
  2,
  IF(
   Infosäkkollen!E645=2,
   3,
   IF(
    Infosäkkollen!E645=3,
    4,
    "N/A"))))</f>
        <v>0</v>
      </c>
      <c r="G918"/>
      <c r="I918" s="79"/>
    </row>
    <row r="919" spans="1:10">
      <c r="A919" s="87"/>
      <c r="B919" s="199">
        <v>22</v>
      </c>
      <c r="C919" s="212" t="s">
        <v>4180</v>
      </c>
      <c r="D919" t="str">
        <f ca="1">'Ot-säkkollen'!E312</f>
        <v>FULLSTÄNDIGT SVAR SAKNAS PÅ FRÅGA 3</v>
      </c>
      <c r="E919" s="76">
        <f>IF(
 Infosäkkollen!E645=0,
 0,
 IF(
  Infosäkkollen!E645=1,
  0,
  IF(
   Infosäkkollen!E645=2,
   2,
   IF(
    Infosäkkollen!E645=3,
    3,
    4))))</f>
        <v>0</v>
      </c>
      <c r="F919" s="76">
        <f>IF(
 Infosäkkollen!E645=0,
 0,
 IF(
  Infosäkkollen!E645=1,
  2,
  IF(
   Infosäkkollen!E645=2,
   3,
   IF(
    Infosäkkollen!E645=3,
    4,
    "N/A"))))</f>
        <v>0</v>
      </c>
      <c r="G919"/>
      <c r="I919" s="87"/>
    </row>
    <row r="920" spans="1:10">
      <c r="A920" s="87"/>
      <c r="B920" s="199">
        <v>23</v>
      </c>
      <c r="C920" s="212" t="s">
        <v>4181</v>
      </c>
      <c r="D920" t="str">
        <f ca="1">'Ot-säkkollen'!E322</f>
        <v>FULLSTÄNDIGT SVAR SAKNAS PÅ FRÅGA 4</v>
      </c>
      <c r="E920" s="76">
        <f>IF(
 Infosäkkollen!E645=0,
 0,
 IF(
  Infosäkkollen!E645=1,
  0,
  IF(
   Infosäkkollen!E645=2,
   2,
   IF(
    Infosäkkollen!E645=3,
    3,
    4))))</f>
        <v>0</v>
      </c>
      <c r="F920" s="76">
        <f>IF(
 Infosäkkollen!E645=0,
 0,
 IF(
  Infosäkkollen!E645=1,
  2,
  IF(
   Infosäkkollen!E645=2,
   3,
   IF(
    Infosäkkollen!E645=3,
    4,
    "N/A"))))</f>
        <v>0</v>
      </c>
      <c r="G920"/>
      <c r="I920" s="87"/>
    </row>
    <row r="921" spans="1:10">
      <c r="A921" s="87"/>
      <c r="B921" s="199">
        <v>24</v>
      </c>
      <c r="C921" s="212" t="s">
        <v>4182</v>
      </c>
      <c r="D921" t="str">
        <f ca="1">'Ot-säkkollen'!E332</f>
        <v>FULLSTÄNDIGT SVAR SAKNAS PÅ FRÅGA 5</v>
      </c>
      <c r="E921" s="76">
        <f>IF(
 Infosäkkollen!E645=0,
 0,
 IF(
  Infosäkkollen!E645=1,
  0,
  IF(
   Infosäkkollen!E645=2,
   2,
   IF(
    Infosäkkollen!E645=3,
    3,
    4))))</f>
        <v>0</v>
      </c>
      <c r="F921" s="76">
        <f>IF(
 Infosäkkollen!E645=0,
 0,
 IF(
  Infosäkkollen!E645=1,
  2,
  IF(
   Infosäkkollen!E645=2,
   3,
   IF(
    Infosäkkollen!E645=3,
    4,
    "N/A"))))</f>
        <v>0</v>
      </c>
      <c r="G921"/>
      <c r="I921" s="87"/>
    </row>
    <row r="922" spans="1:10">
      <c r="A922" s="87"/>
      <c r="B922" s="199">
        <v>25</v>
      </c>
      <c r="C922" s="212" t="s">
        <v>4183</v>
      </c>
      <c r="D922" t="str">
        <f ca="1">'Ot-säkkollen'!E342</f>
        <v>FULLSTÄNDIGT SVAR SAKNAS PÅ FRÅGA 6</v>
      </c>
      <c r="E922" s="76">
        <f>IF(
 Infosäkkollen!E645=0,
 0,
 IF(
  Infosäkkollen!E645=1,
  0,
  IF(
   Infosäkkollen!E645=2,
   2,
   IF(
    Infosäkkollen!E645=3,
    3,
    4))))</f>
        <v>0</v>
      </c>
      <c r="F922" s="76">
        <f>IF(
 Infosäkkollen!E645=0,
 0,
 IF(
  Infosäkkollen!E645=1,
  2,
  IF(
   Infosäkkollen!E645=2,
   3,
   IF(
    Infosäkkollen!E645=3,
    4,
    "N/A"))))</f>
        <v>0</v>
      </c>
      <c r="G922"/>
      <c r="I922" s="87"/>
    </row>
    <row r="923" spans="1:10" ht="29.15">
      <c r="A923" s="87"/>
      <c r="B923" s="199">
        <v>26</v>
      </c>
      <c r="C923" s="212" t="s">
        <v>4184</v>
      </c>
      <c r="D923" t="str">
        <f ca="1">'Ot-säkkollen'!E352</f>
        <v>FULLSTÄNDIGT SVAR SAKNAS PÅ FRÅGA 7</v>
      </c>
      <c r="E923" s="76">
        <f>IF(
 Infosäkkollen!E645=0,
 0,
 IF(
  Infosäkkollen!E645=1,
  0,
  IF(
   Infosäkkollen!E645=2,
   2,
   IF(
    Infosäkkollen!E645=3,
    3,
    4))))</f>
        <v>0</v>
      </c>
      <c r="F923" s="76">
        <f>IF(
 Infosäkkollen!E645=0,
 0,
 IF(
  Infosäkkollen!E645=1,
  2,
  IF(
   Infosäkkollen!E645=2,
   3,
   IF(
    Infosäkkollen!E645=3,
    4,
    "N/A"))))</f>
        <v>0</v>
      </c>
      <c r="G923"/>
      <c r="I923" s="87"/>
    </row>
    <row r="924" spans="1:10">
      <c r="A924" s="87"/>
      <c r="B924" s="199">
        <v>27</v>
      </c>
      <c r="C924" s="212" t="s">
        <v>4185</v>
      </c>
      <c r="D924" t="str">
        <f ca="1">'Ot-säkkollen'!E362</f>
        <v>FULLSTÄNDIGT SVAR SAKNAS PÅ FRÅGA 8</v>
      </c>
      <c r="E924" s="76">
        <f>IF(
 Infosäkkollen!E645=0,
 0,
 IF(
  Infosäkkollen!E645=1,
  0,
  IF(
   Infosäkkollen!E645=2,
   2,
   IF(
    Infosäkkollen!E645=3,
    3,
    4))))</f>
        <v>0</v>
      </c>
      <c r="F924" s="76">
        <f>IF(
 Infosäkkollen!E645=0,
 0,
 IF(
  Infosäkkollen!E645=1,
  2,
  IF(
   Infosäkkollen!E645=2,
   3,
   IF(
    Infosäkkollen!E645=3,
    4,
    "N/A"))))</f>
        <v>0</v>
      </c>
      <c r="G924"/>
      <c r="I924" s="87"/>
    </row>
    <row r="925" spans="1:10">
      <c r="A925" s="87"/>
      <c r="B925" s="199">
        <v>28</v>
      </c>
      <c r="C925" s="212" t="s">
        <v>4186</v>
      </c>
      <c r="D925" t="str">
        <f ca="1">'Ot-säkkollen'!E372</f>
        <v>FULLSTÄNDIGT SVAR SAKNAS PÅ FRÅGA 9</v>
      </c>
      <c r="E925" s="76">
        <f>IF(
 Infosäkkollen!E645=0,
 0,
 IF(
  Infosäkkollen!E645=1,
  0,
  IF(
   Infosäkkollen!E645=2,
   2,
   IF(
    Infosäkkollen!E645=3,
    3,
    4))))</f>
        <v>0</v>
      </c>
      <c r="F925" s="76">
        <f>IF(
 Infosäkkollen!E645=0,
 0,
 IF(
  Infosäkkollen!E645=1,
  2,
  IF(
   Infosäkkollen!E645=2,
   3,
   IF(
    Infosäkkollen!E645=3,
    4,
    "N/A"))))</f>
        <v>0</v>
      </c>
      <c r="G925"/>
      <c r="I925" s="87"/>
    </row>
    <row r="926" spans="1:10">
      <c r="A926" s="87"/>
      <c r="B926" s="199">
        <v>29</v>
      </c>
      <c r="C926" s="212" t="s">
        <v>4187</v>
      </c>
      <c r="D926" t="str">
        <f ca="1">'Ot-säkkollen'!E382</f>
        <v>FULLSTÄNDIGT SVAR SAKNAS PÅ FRÅGA 10</v>
      </c>
      <c r="E926" s="76">
        <f>IF(
 Infosäkkollen!E645=0,
 0,
 IF(
  Infosäkkollen!E645=1,
  0,
  IF(
   Infosäkkollen!E645=2,
   2,
   IF(
    Infosäkkollen!E645=3,
    3,
    4))))</f>
        <v>0</v>
      </c>
      <c r="F926" s="76">
        <f>IF(
 Infosäkkollen!E645=0,
 0,
 IF(
  Infosäkkollen!E645=1,
  2,
  IF(
   Infosäkkollen!E645=2,
   3,
   IF(
    Infosäkkollen!E645=3,
    4,
    "N/A"))))</f>
        <v>0</v>
      </c>
      <c r="G926"/>
      <c r="I926" s="87"/>
    </row>
    <row r="927" spans="1:10">
      <c r="A927" s="87"/>
      <c r="B927" s="199">
        <v>30</v>
      </c>
      <c r="C927" s="212" t="s">
        <v>4188</v>
      </c>
      <c r="D927" t="str">
        <f ca="1">'Ot-säkkollen'!E392</f>
        <v>FULLSTÄNDIGT SVAR SAKNAS PÅ FRÅGA 11</v>
      </c>
      <c r="E927" s="76">
        <f>IF(
 Infosäkkollen!E645=0,
 0,
 IF(
  Infosäkkollen!E645=1,
  0,
  IF(
   Infosäkkollen!E645=2,
   2,
   IF(
    Infosäkkollen!E645=3,
    3,
    4))))</f>
        <v>0</v>
      </c>
      <c r="F927" s="76">
        <f>IF(
 Infosäkkollen!E645=0,
 0,
 IF(
  Infosäkkollen!E645=1,
  2,
  IF(
   Infosäkkollen!E645=2,
   3,
   IF(
    Infosäkkollen!E645=3,
    4,
    "N/A"))))</f>
        <v>0</v>
      </c>
      <c r="G927"/>
      <c r="I927" s="87"/>
    </row>
    <row r="928" spans="1:10">
      <c r="A928" s="87"/>
      <c r="B928" s="199">
        <v>31</v>
      </c>
      <c r="C928" s="212" t="s">
        <v>4189</v>
      </c>
      <c r="D928" t="str">
        <f ca="1">'Ot-säkkollen'!E402</f>
        <v>FULLSTÄNDIGT SVAR SAKNAS PÅ FRÅGA 12</v>
      </c>
      <c r="E928" s="76">
        <f>IF(
 Infosäkkollen!E645=0,
 0,
 IF(
  Infosäkkollen!E645=1,
  0,
  IF(
   Infosäkkollen!E645=2,
   2,
   IF(
    Infosäkkollen!E645=3,
    3,
    4))))</f>
        <v>0</v>
      </c>
      <c r="F928" s="76">
        <f>IF(
 Infosäkkollen!E645=0,
 0,
 IF(
  Infosäkkollen!E645=1,
  2,
  IF(
   Infosäkkollen!E645=2,
   3,
   IF(
    Infosäkkollen!E645=3,
    4,
    "N/A"))))</f>
        <v>0</v>
      </c>
      <c r="G928"/>
      <c r="I928" s="87"/>
    </row>
    <row r="929" spans="1:9">
      <c r="A929" s="87"/>
      <c r="B929" s="199">
        <v>32</v>
      </c>
      <c r="C929" s="212" t="s">
        <v>4190</v>
      </c>
      <c r="D929" t="str">
        <f ca="1">'Ot-säkkollen'!E412</f>
        <v>FULLSTÄNDIGT SVAR SAKNAS PÅ FRÅGA 16</v>
      </c>
      <c r="E929" s="76">
        <f>IF(
 Infosäkkollen!E658=0,
 0,
 IF(
  Infosäkkollen!E658=1,
  0,
  IF(
   Infosäkkollen!E658=2,
   2,
   IF(
    Infosäkkollen!E658=3,
    3,
    4))))</f>
        <v>0</v>
      </c>
      <c r="F929" s="76">
        <f>IF(
 Infosäkkollen!E658=0,
 0,
 IF(
  Infosäkkollen!E658=1,
  2,
  IF(
   Infosäkkollen!E658=2,
   3,
   IF(
    Infosäkkollen!E658=3,
    4,
    "N/A"))))</f>
        <v>0</v>
      </c>
      <c r="G929"/>
      <c r="I929" s="87"/>
    </row>
    <row r="930" spans="1:9">
      <c r="G930"/>
    </row>
    <row r="931" spans="1:9" ht="17.149999999999999">
      <c r="B931" s="65" t="s">
        <v>4130</v>
      </c>
      <c r="C931" s="71"/>
      <c r="G931"/>
    </row>
    <row r="932" spans="1:9" ht="45">
      <c r="A932" s="213"/>
      <c r="B932" s="211" t="s">
        <v>24</v>
      </c>
      <c r="C932" s="210" t="s">
        <v>25</v>
      </c>
      <c r="D932" s="209" t="s">
        <v>4126</v>
      </c>
      <c r="E932" s="209" t="s">
        <v>4127</v>
      </c>
      <c r="F932" s="209" t="s">
        <v>4128</v>
      </c>
      <c r="G932"/>
      <c r="I932" s="213"/>
    </row>
    <row r="933" spans="1:9">
      <c r="A933" s="87"/>
      <c r="B933" s="199">
        <v>33</v>
      </c>
      <c r="C933" s="212" t="s">
        <v>4191</v>
      </c>
      <c r="D933" t="str">
        <f>'Ot-säkkollen'!E428</f>
        <v>FRÅGAN ÄR OBESVARAD</v>
      </c>
      <c r="E933" s="76">
        <f>IF(
 Infosäkkollen!E648=0,
 0,
 IF(
  Infosäkkollen!E648=1,
  0,
  IF(
   Infosäkkollen!E648=2,
   0,
   IF(
    Infosäkkollen!E648=3,
    3,
    4))))</f>
        <v>0</v>
      </c>
      <c r="F933" s="76">
        <f>IF(
 Infosäkkollen!E648=0,
 0,
 IF(
  Infosäkkollen!E648=1,
  0,
  IF(
   Infosäkkollen!E648=2,
   3,
   IF(
    Infosäkkollen!E648=3,
    4,
    "N/A"))))</f>
        <v>0</v>
      </c>
      <c r="G933"/>
      <c r="I933" s="87"/>
    </row>
    <row r="934" spans="1:9">
      <c r="A934" s="87"/>
      <c r="B934" s="199">
        <v>34</v>
      </c>
      <c r="C934" s="212" t="s">
        <v>4192</v>
      </c>
      <c r="D934" t="str">
        <f>'Ot-säkkollen'!E439</f>
        <v>FRÅGAN ÄR OBESVARAD</v>
      </c>
      <c r="E934" s="76">
        <f>IF(
 Infosäkkollen!E648=0,
 0,
 IF(
  Infosäkkollen!E648=1,
  0,
  IF(
   Infosäkkollen!E648=2,
   0,
   IF(
    Infosäkkollen!E648=3,
    3,
    4))))</f>
        <v>0</v>
      </c>
      <c r="F934" s="76">
        <f>IF(
 Infosäkkollen!E648=0,
 0,
 IF(
  Infosäkkollen!E648=1,
  0,
  IF(
   Infosäkkollen!E648=2,
   3,
   IF(
    Infosäkkollen!E648=3,
    4,
    "N/A"))))</f>
        <v>0</v>
      </c>
      <c r="G934"/>
      <c r="I934" s="87"/>
    </row>
    <row r="935" spans="1:9">
      <c r="A935" s="87"/>
      <c r="B935" s="199">
        <v>35</v>
      </c>
      <c r="C935" s="212" t="s">
        <v>4193</v>
      </c>
      <c r="D935" t="str">
        <f>'Ot-säkkollen'!E451</f>
        <v>FULLSTÄNDIGT SVAR SAKNAS PÅ FRÅGA 1</v>
      </c>
      <c r="E935" s="76">
        <f>IF(
 Infosäkkollen!E648=0,
 0,
 IF(
  Infosäkkollen!E648=1,
  0,
  IF(
   Infosäkkollen!E648=2,
   0,
   IF(
    Infosäkkollen!E648=3,
    3,
    4))))</f>
        <v>0</v>
      </c>
      <c r="F935" s="76">
        <f>IF(
 Infosäkkollen!E648=0,
 0,
 IF(
  Infosäkkollen!E648=1,
  0,
  IF(
   Infosäkkollen!E648=2,
   3,
   IF(
    Infosäkkollen!E648=3,
    4,
    "N/A"))))</f>
        <v>0</v>
      </c>
      <c r="G935"/>
      <c r="I935" s="87"/>
    </row>
    <row r="936" spans="1:9">
      <c r="A936" s="87"/>
      <c r="B936" s="199">
        <v>36</v>
      </c>
      <c r="C936" s="212" t="s">
        <v>4194</v>
      </c>
      <c r="D936" t="str">
        <f ca="1">'Ot-säkkollen'!E463</f>
        <v>FULLSTÄNDIGT SVAR SAKNAS PÅ FRÅGA 2</v>
      </c>
      <c r="E936" s="76">
        <f>IF(
 Infosäkkollen!E648=0,
 0,
 IF(
  Infosäkkollen!E648=1,
  0,
  IF(
   Infosäkkollen!E648=2,
   0,
   IF(
    Infosäkkollen!E648=3,
    3,
    4))))</f>
        <v>0</v>
      </c>
      <c r="F936" s="76">
        <f>IF(
 Infosäkkollen!E648=0,
 0,
 IF(
  Infosäkkollen!E648=1,
  0,
  IF(
   Infosäkkollen!E648=2,
   3,
   IF(
    Infosäkkollen!E648=3,
    4,
    "N/A"))))</f>
        <v>0</v>
      </c>
      <c r="G936"/>
      <c r="I936" s="87"/>
    </row>
    <row r="937" spans="1:9">
      <c r="A937" s="87"/>
      <c r="B937" s="199">
        <v>37</v>
      </c>
      <c r="C937" s="212" t="s">
        <v>4195</v>
      </c>
      <c r="D937" t="str">
        <f ca="1">'Ot-säkkollen'!E475</f>
        <v>FULLSTÄNDIGT SVAR SAKNAS PÅ FRÅGA 4</v>
      </c>
      <c r="E937" s="76">
        <f>IF(
 Infosäkkollen!E648=0,
 0,
 IF(
  Infosäkkollen!E648=1,
  0,
  IF(
   Infosäkkollen!E648=2,
   0,
   IF(
    Infosäkkollen!E648=3,
    3,
    4))))</f>
        <v>0</v>
      </c>
      <c r="F937" s="76">
        <f>IF(
 Infosäkkollen!E648=0,
 0,
 IF(
  Infosäkkollen!E648=1,
  0,
  IF(
   Infosäkkollen!E648=2,
   3,
   IF(
    Infosäkkollen!E648=3,
    4,
    "N/A"))))</f>
        <v>0</v>
      </c>
      <c r="G937"/>
      <c r="I937" s="87"/>
    </row>
    <row r="938" spans="1:9">
      <c r="A938" s="87"/>
      <c r="B938" s="199">
        <v>38</v>
      </c>
      <c r="C938" s="212" t="s">
        <v>4196</v>
      </c>
      <c r="D938" t="str">
        <f ca="1">'Ot-säkkollen'!E487</f>
        <v>FULLSTÄNDIGT SVAR SAKNAS PÅ FRÅGA 6</v>
      </c>
      <c r="E938" s="76">
        <f>IF(
 Infosäkkollen!E648=0,
 0,
 IF(
  Infosäkkollen!E648=1,
  0,
  IF(
   Infosäkkollen!E648=2,
   0,
   IF(
    Infosäkkollen!E648=3,
    3,
    4))))</f>
        <v>0</v>
      </c>
      <c r="F938" s="76">
        <f>IF(
 Infosäkkollen!E648=0,
 0,
 IF(
  Infosäkkollen!E648=1,
  0,
  IF(
   Infosäkkollen!E648=2,
   3,
   IF(
    Infosäkkollen!E648=3,
    4,
    "N/A"))))</f>
        <v>0</v>
      </c>
      <c r="G938"/>
      <c r="I938" s="87"/>
    </row>
    <row r="939" spans="1:9">
      <c r="A939" s="87"/>
      <c r="B939" s="199">
        <v>39</v>
      </c>
      <c r="C939" s="212" t="s">
        <v>4197</v>
      </c>
      <c r="D939" t="str">
        <f ca="1">'Ot-säkkollen'!E499</f>
        <v>FULLSTÄNDIGT SVAR SAKNAS PÅ FRÅGA 7</v>
      </c>
      <c r="E939" s="76">
        <f>IF(
 Infosäkkollen!E648=0,
 0,
 IF(
  Infosäkkollen!E648=1,
  0,
  IF(
   Infosäkkollen!E648=2,
   0,
   IF(
    Infosäkkollen!E648=3,
    3,
    4))))</f>
        <v>0</v>
      </c>
      <c r="F939" s="76">
        <f>IF(
 Infosäkkollen!E648=0,
 0,
 IF(
  Infosäkkollen!E648=1,
  0,
  IF(
   Infosäkkollen!E648=2,
   3,
   IF(
    Infosäkkollen!E648=3,
    4,
    "N/A"))))</f>
        <v>0</v>
      </c>
      <c r="G939"/>
      <c r="I939" s="87"/>
    </row>
    <row r="940" spans="1:9">
      <c r="A940" s="87"/>
      <c r="B940" s="199">
        <v>40</v>
      </c>
      <c r="C940" s="212" t="s">
        <v>4198</v>
      </c>
      <c r="D940" t="str">
        <f ca="1">'Ot-säkkollen'!E511</f>
        <v>FULLSTÄNDIGT SVAR SAKNAS PÅ FRÅGA 8</v>
      </c>
      <c r="E940" s="76">
        <f>IF(
 Infosäkkollen!E648=0,
 0,
 IF(
  Infosäkkollen!E648=1,
  0,
  IF(
   Infosäkkollen!E648=2,
   0,
   IF(
    Infosäkkollen!E648=3,
    3,
    4))))</f>
        <v>0</v>
      </c>
      <c r="F940" s="76">
        <f>IF(
 Infosäkkollen!E648=0,
 0,
 IF(
  Infosäkkollen!E648=1,
  0,
  IF(
   Infosäkkollen!E648=2,
   3,
   IF(
    Infosäkkollen!E648=3,
    4,
    "N/A"))))</f>
        <v>0</v>
      </c>
      <c r="G940"/>
      <c r="I940" s="87"/>
    </row>
    <row r="941" spans="1:9">
      <c r="A941" s="87"/>
      <c r="B941" s="199">
        <v>41</v>
      </c>
      <c r="C941" s="212" t="s">
        <v>4199</v>
      </c>
      <c r="D941" t="str">
        <f ca="1">'Ot-säkkollen'!E523</f>
        <v>FULLSTÄNDIGT SVAR SAKNAS PÅ FRÅGA 9</v>
      </c>
      <c r="E941" s="76">
        <f>IF(
 Infosäkkollen!E648=0,
 0,
 IF(
  Infosäkkollen!E648=1,
  0,
  IF(
   Infosäkkollen!E648=2,
   0,
   IF(
    Infosäkkollen!E648=3,
    3,
    4))))</f>
        <v>0</v>
      </c>
      <c r="F941" s="76">
        <f>IF(
 Infosäkkollen!E648=0,
 0,
 IF(
  Infosäkkollen!E648=1,
  0,
  IF(
   Infosäkkollen!E648=2,
   3,
   IF(
    Infosäkkollen!E648=3,
    4,
    "N/A"))))</f>
        <v>0</v>
      </c>
      <c r="G941"/>
      <c r="I941" s="87"/>
    </row>
    <row r="942" spans="1:9">
      <c r="A942" s="87"/>
      <c r="B942" s="199">
        <v>42</v>
      </c>
      <c r="C942" s="212" t="s">
        <v>4200</v>
      </c>
      <c r="D942" t="str">
        <f ca="1">'Ot-säkkollen'!E535</f>
        <v>FULLSTÄNDIGT SVAR SAKNAS PÅ FRÅGA 10</v>
      </c>
      <c r="E942" s="76">
        <f>IF(
 Infosäkkollen!E648=0,
 0,
 IF(
  Infosäkkollen!E648=1,
  0,
  IF(
   Infosäkkollen!E648=2,
   0,
   IF(
    Infosäkkollen!E648=3,
    3,
    4))))</f>
        <v>0</v>
      </c>
      <c r="F942" s="76">
        <f>IF(
 Infosäkkollen!E648=0,
 0,
 IF(
  Infosäkkollen!E648=1,
  0,
  IF(
   Infosäkkollen!E648=2,
   3,
   IF(
    Infosäkkollen!E648=3,
    4,
    "N/A"))))</f>
        <v>0</v>
      </c>
      <c r="G942"/>
      <c r="I942" s="87"/>
    </row>
    <row r="943" spans="1:9">
      <c r="A943" s="87"/>
      <c r="B943" s="199">
        <v>43</v>
      </c>
      <c r="C943" s="212" t="s">
        <v>4201</v>
      </c>
      <c r="D943" t="str">
        <f ca="1">'Ot-säkkollen'!E547</f>
        <v>FULLSTÄNDIGT SVAR SAKNAS PÅ FRÅGA 11</v>
      </c>
      <c r="E943" s="76">
        <f>IF(
 Infosäkkollen!E658=0,
 0,
 IF(
  Infosäkkollen!E658=1,
  0,
  IF(
   Infosäkkollen!E658=2,
   0,
   IF(
    Infosäkkollen!E658=3,
    3,
    4))))</f>
        <v>0</v>
      </c>
      <c r="F943" s="76">
        <f>IF(
 Infosäkkollen!E658=0,
 0,
 IF(
  Infosäkkollen!E658=1,
  0,
  IF(
   Infosäkkollen!E658=2,
   3,
   IF(
    Infosäkkollen!E658=3,
    4,
    "N/A"))))</f>
        <v>0</v>
      </c>
      <c r="G943"/>
      <c r="I943" s="87"/>
    </row>
    <row r="944" spans="1:9">
      <c r="A944" s="87"/>
      <c r="B944" s="199">
        <v>44</v>
      </c>
      <c r="C944" s="212" t="s">
        <v>4202</v>
      </c>
      <c r="D944" t="str">
        <f ca="1">'Ot-säkkollen'!E559</f>
        <v>FULLSTÄNDIGT SVAR SAKNAS PÅ FRÅGA 13</v>
      </c>
      <c r="E944" s="76">
        <f>IF(
 Infosäkkollen!E658=0,
 0,
 IF(
  Infosäkkollen!E658=1,
  0,
  IF(
   Infosäkkollen!E658=2,
   0,
   IF(
    Infosäkkollen!E658=3,
    3,
    4))))</f>
        <v>0</v>
      </c>
      <c r="F944" s="76">
        <f>IF(
 Infosäkkollen!E658=0,
 0,
 IF(
  Infosäkkollen!E658=1,
  0,
  IF(
   Infosäkkollen!E658=2,
   3,
   IF(
    Infosäkkollen!E658=3,
    4,
    "N/A"))))</f>
        <v>0</v>
      </c>
      <c r="G944"/>
      <c r="I944" s="87"/>
    </row>
    <row r="945" spans="1:9">
      <c r="A945" s="87"/>
      <c r="B945" s="199">
        <v>45</v>
      </c>
      <c r="C945" s="212" t="s">
        <v>4203</v>
      </c>
      <c r="D945" t="str">
        <f ca="1">'Ot-säkkollen'!E571</f>
        <v>FULLSTÄNDIGT SVAR SAKNAS PÅ FRÅGA 13</v>
      </c>
      <c r="E945" s="76">
        <f>IF(
 Infosäkkollen!E658=0,
 0,
 IF(
  Infosäkkollen!E658=1,
  0,
  IF(
   Infosäkkollen!E658=2,
   0,
   IF(
    Infosäkkollen!E658=3,
    3,
    4))))</f>
        <v>0</v>
      </c>
      <c r="F945" s="76">
        <f>IF(
 Infosäkkollen!E658=0,
 0,
 IF(
  Infosäkkollen!E658=1,
  0,
  IF(
   Infosäkkollen!E658=2,
   3,
   IF(
    Infosäkkollen!E658=3,
    4,
    "N/A"))))</f>
        <v>0</v>
      </c>
      <c r="G945"/>
      <c r="I945" s="87"/>
    </row>
    <row r="946" spans="1:9">
      <c r="A946" s="87"/>
      <c r="B946" s="199">
        <v>46</v>
      </c>
      <c r="C946" s="212" t="s">
        <v>4204</v>
      </c>
      <c r="D946" t="str">
        <f ca="1">'Ot-säkkollen'!E583</f>
        <v>FULLSTÄNDIGT SVAR SAKNAS PÅ FRÅGA 14</v>
      </c>
      <c r="E946" s="76">
        <f>IF(
 Infosäkkollen!E658=0,
 0,
 IF(
  Infosäkkollen!E658=1,
  0,
  IF(
   Infosäkkollen!E658=2,
   0,
   IF(
    Infosäkkollen!E658=3,
    3,
    4))))</f>
        <v>0</v>
      </c>
      <c r="F946" s="76">
        <f>IF(
 Infosäkkollen!E658=0,
 0,
 IF(
  Infosäkkollen!E658=1,
  0,
  IF(
   Infosäkkollen!E658=2,
   3,
   IF(
    Infosäkkollen!E658=3,
    4,
    "N/A"))))</f>
        <v>0</v>
      </c>
      <c r="G946"/>
      <c r="I946" s="87"/>
    </row>
    <row r="947" spans="1:9" ht="29.15" customHeight="1">
      <c r="A947" s="87"/>
      <c r="B947" s="199">
        <v>47</v>
      </c>
      <c r="C947" s="212" t="s">
        <v>4205</v>
      </c>
      <c r="D947" t="str">
        <f ca="1">'Ot-säkkollen'!E595</f>
        <v>FÖRUTSÄTTER ANNAT SVAR PÅ FRÅGA 16</v>
      </c>
      <c r="E947" s="76">
        <f>IF(
 Infosäkkollen!E658=0,
 0,
 IF(
  Infosäkkollen!E658=1,
  0,
  IF(
   Infosäkkollen!E658=2,
   0,
   IF(
    Infosäkkollen!E658=3,
    3,
    4))))</f>
        <v>0</v>
      </c>
      <c r="F947" s="76">
        <f>IF(
 Infosäkkollen!E658=0,
 0,
 IF(
  Infosäkkollen!E658=1,
  0,
  IF(
   Infosäkkollen!E658=2,
   3,
   IF(
    Infosäkkollen!E658=3,
    4,
    "N/A"))))</f>
        <v>0</v>
      </c>
      <c r="G947"/>
      <c r="I947" s="87"/>
    </row>
    <row r="948" spans="1:9">
      <c r="A948" s="87"/>
      <c r="B948" s="199">
        <v>48</v>
      </c>
      <c r="C948" s="212" t="s">
        <v>4206</v>
      </c>
      <c r="D948" t="str">
        <f ca="1">'Ot-säkkollen'!E607</f>
        <v>FULLSTÄNDIGT SVAR SAKNAS PÅ FRÅGA 15</v>
      </c>
      <c r="E948" s="76">
        <f>IF(
 Infosäkkollen!E658=0,
 0,
 IF(
  Infosäkkollen!E658=1,
  0,
  IF(
   Infosäkkollen!E658=2,
   0,
   IF(
    Infosäkkollen!E658=3,
    3,
    4))))</f>
        <v>0</v>
      </c>
      <c r="F948" s="76">
        <f>IF(
 Infosäkkollen!E658=0,
 0,
 IF(
  Infosäkkollen!E658=1,
  0,
  IF(
   Infosäkkollen!E658=2,
   3,
   IF(
    Infosäkkollen!E658=3,
    4,
    "N/A"))))</f>
        <v>0</v>
      </c>
      <c r="G948"/>
      <c r="I948" s="87"/>
    </row>
    <row r="949" spans="1:9" ht="29.15">
      <c r="A949" s="87"/>
      <c r="B949" s="199">
        <v>49</v>
      </c>
      <c r="C949" s="212" t="s">
        <v>4207</v>
      </c>
      <c r="D949" t="str">
        <f ca="1">'Ot-säkkollen'!E619</f>
        <v>FULLSTÄNDIGT SVAR SAKNAS PÅ FRÅGA 15</v>
      </c>
      <c r="E949" s="76">
        <f>IF(
 Infosäkkollen!E658=0,
 0,
 IF(
  Infosäkkollen!E658=1,
  0,
  IF(
   Infosäkkollen!E658=2,
   0,
   IF(
    Infosäkkollen!E658=3,
    3,
    4))))</f>
        <v>0</v>
      </c>
      <c r="F949" s="76">
        <f>IF(
 Infosäkkollen!E658=0,
 0,
 IF(
  Infosäkkollen!E658=1,
  0,
  IF(
   Infosäkkollen!E658=2,
   3,
   IF(
    Infosäkkollen!E658=3,
    4,
    "N/A"))))</f>
        <v>0</v>
      </c>
      <c r="G949"/>
      <c r="I949" s="87"/>
    </row>
    <row r="950" spans="1:9">
      <c r="A950" s="87"/>
      <c r="B950" s="199">
        <v>50</v>
      </c>
      <c r="C950" s="212" t="s">
        <v>4208</v>
      </c>
      <c r="D950" t="str">
        <f ca="1">'Ot-säkkollen'!E631</f>
        <v>FULLSTÄNDIGT SVAR SAKNAS PÅ FRÅGA 16</v>
      </c>
      <c r="E950" s="76">
        <f>IF(
 Infosäkkollen!E658=0,
 0,
 IF(
  Infosäkkollen!E658=1,
  0,
  IF(
   Infosäkkollen!E658=2,
   0,
   IF(
    Infosäkkollen!E658=3,
    3,
    4))))</f>
        <v>0</v>
      </c>
      <c r="F950" s="76">
        <f>IF(
 Infosäkkollen!E658=0,
 0,
 IF(
  Infosäkkollen!E658=1,
  0,
  IF(
   Infosäkkollen!E658=2,
   3,
   IF(
    Infosäkkollen!E658=3,
    4,
    "N/A"))))</f>
        <v>0</v>
      </c>
      <c r="G950"/>
      <c r="I950" s="87"/>
    </row>
    <row r="951" spans="1:9">
      <c r="G951"/>
    </row>
    <row r="952" spans="1:9" ht="17.149999999999999">
      <c r="B952" s="65" t="s">
        <v>4131</v>
      </c>
      <c r="C952" s="71"/>
      <c r="G952"/>
    </row>
    <row r="953" spans="1:9" ht="45">
      <c r="B953" s="211" t="s">
        <v>24</v>
      </c>
      <c r="C953" s="210" t="s">
        <v>25</v>
      </c>
      <c r="D953" s="209" t="s">
        <v>4126</v>
      </c>
      <c r="E953" s="209" t="s">
        <v>4127</v>
      </c>
      <c r="F953" s="209" t="s">
        <v>4128</v>
      </c>
      <c r="G953"/>
    </row>
    <row r="954" spans="1:9" ht="29.15">
      <c r="A954" s="87"/>
      <c r="B954" s="199">
        <v>51</v>
      </c>
      <c r="C954" s="212" t="s">
        <v>4209</v>
      </c>
      <c r="D954" s="199" t="str">
        <f ca="1">'Ot-säkkollen'!E649</f>
        <v>FULLSTÄNDIGT SVAR SAKNAS PÅ FRÅGA 14</v>
      </c>
      <c r="E954" s="199">
        <f>IF(
 Infosäkkollen!E658=0,
 0,
 IF(
  Infosäkkollen!E658=1,
  0,
  IF(
   Infosäkkollen!E658=2,
   0,
   IF(
    Infosäkkollen!E658=3,
    0,
    4))))</f>
        <v>0</v>
      </c>
      <c r="F954" s="199">
        <f>IF(
 Infosäkkollen!E658=0,
 0,
 IF(
  Infosäkkollen!E658=1,
  0,
  IF(
   Infosäkkollen!E658=2,
   0,
   IF(
    Infosäkkollen!E658=3,
    4,
    "N/A"))))</f>
        <v>0</v>
      </c>
      <c r="G954"/>
      <c r="I954" s="87"/>
    </row>
    <row r="955" spans="1:9">
      <c r="A955" s="87"/>
      <c r="B955" s="199">
        <v>52</v>
      </c>
      <c r="C955" s="212" t="s">
        <v>4210</v>
      </c>
      <c r="D955" s="199" t="str">
        <f>'Ot-säkkollen'!E661</f>
        <v>FRÅGAN ÄR OBESVARAD</v>
      </c>
      <c r="E955" s="199">
        <f>IF(
 Infosäkkollen!E658=0,
 0,
 IF(
  Infosäkkollen!E658=1,
  0,
  IF(
   Infosäkkollen!E658=2,
   0,
   IF(
    Infosäkkollen!E658=3,
    0,
    4))))</f>
        <v>0</v>
      </c>
      <c r="F955" s="199">
        <f>IF(
 Infosäkkollen!E658=0,
 0,
 IF(
  Infosäkkollen!E658=1,
  0,
  IF(
   Infosäkkollen!E658=2,
   0,
   IF(
    Infosäkkollen!E658=3,
    4,
    "N/A"))))</f>
        <v>0</v>
      </c>
      <c r="G955"/>
      <c r="I955" s="87"/>
    </row>
    <row r="956" spans="1:9">
      <c r="G956"/>
    </row>
    <row r="957" spans="1:9">
      <c r="G957"/>
    </row>
    <row r="958" spans="1:9">
      <c r="G958"/>
    </row>
    <row r="959" spans="1:9">
      <c r="G959"/>
    </row>
    <row r="962" spans="1:9" ht="26.6">
      <c r="A962" s="722" t="s">
        <v>3606</v>
      </c>
      <c r="B962" s="91"/>
      <c r="C962" s="91"/>
      <c r="D962" s="91"/>
      <c r="E962" s="728" t="str">
        <f>HYPERLINK("#A1", "🔝 Tillbaka till toppen")</f>
        <v>🔝 Tillbaka till toppen</v>
      </c>
      <c r="F962" s="91"/>
      <c r="G962" s="91"/>
      <c r="H962" s="91"/>
      <c r="I962" s="1"/>
    </row>
    <row r="963" spans="1:9" ht="15" thickBot="1">
      <c r="B963"/>
      <c r="C963"/>
      <c r="D963"/>
      <c r="E963"/>
      <c r="F963"/>
      <c r="G963"/>
    </row>
    <row r="964" spans="1:9" ht="26.15" customHeight="1">
      <c r="B964" s="131" t="s">
        <v>4211</v>
      </c>
      <c r="C964"/>
      <c r="D964"/>
      <c r="E964" s="1243" t="s">
        <v>4096</v>
      </c>
      <c r="F964" s="1244"/>
      <c r="G964" s="1244"/>
      <c r="H964" s="1244"/>
      <c r="I964" s="1245"/>
    </row>
    <row r="965" spans="1:9" ht="26.15" customHeight="1">
      <c r="B965" s="738" t="str">
        <f>HYPERLINK("#A977", "Snabba fakta om poängresultatet")</f>
        <v>Snabba fakta om poängresultatet</v>
      </c>
      <c r="C965"/>
      <c r="D965"/>
      <c r="E965" s="1246"/>
      <c r="F965" s="1247"/>
      <c r="G965" s="1247"/>
      <c r="H965" s="1247"/>
      <c r="I965" s="1248"/>
    </row>
    <row r="966" spans="1:9" ht="26.15" customHeight="1">
      <c r="B966" s="738" t="str">
        <f>HYPERLINK("#A976", "Översiktsbild med indikativ nivå per arbetsområde")</f>
        <v>Översiktsbild med indikativ nivå per arbetsområde</v>
      </c>
      <c r="C966"/>
      <c r="D966"/>
      <c r="E966" s="1246"/>
      <c r="F966" s="1247"/>
      <c r="G966" s="1247"/>
      <c r="H966" s="1247"/>
      <c r="I966" s="1248"/>
    </row>
    <row r="967" spans="1:9" ht="26.15" customHeight="1">
      <c r="B967" s="738" t="str">
        <f>HYPERLINK("#A1021", "Resultat per arbetsområde")</f>
        <v>Resultat per arbetsområde</v>
      </c>
      <c r="C967"/>
      <c r="D967"/>
      <c r="E967" s="1246"/>
      <c r="F967" s="1247"/>
      <c r="G967" s="1247"/>
      <c r="H967" s="1247"/>
      <c r="I967" s="1248"/>
    </row>
    <row r="968" spans="1:9" ht="26.15" customHeight="1">
      <c r="B968" s="738" t="str">
        <f>HYPERLINK("#A1104", "Detaljerad sammanställning av resultat")</f>
        <v>Detaljerad sammanställning av resultat</v>
      </c>
      <c r="C968"/>
      <c r="D968"/>
      <c r="E968" s="1246"/>
      <c r="F968" s="1247"/>
      <c r="G968" s="1247"/>
      <c r="H968" s="1247"/>
      <c r="I968" s="1248"/>
    </row>
    <row r="969" spans="1:9" ht="26.15" customHeight="1" thickBot="1">
      <c r="B969"/>
      <c r="C969"/>
      <c r="D969"/>
      <c r="E969" s="1249"/>
      <c r="F969" s="1250"/>
      <c r="G969" s="1250"/>
      <c r="H969" s="1250"/>
      <c r="I969" s="1251"/>
    </row>
    <row r="970" spans="1:9">
      <c r="B970"/>
      <c r="C970"/>
      <c r="D970"/>
      <c r="E970"/>
      <c r="F970"/>
      <c r="G970"/>
    </row>
    <row r="971" spans="1:9" ht="19.75">
      <c r="B971" s="131" t="s">
        <v>4101</v>
      </c>
      <c r="I971" s="1"/>
    </row>
    <row r="972" spans="1:9" ht="15">
      <c r="A972" s="333"/>
      <c r="B972" s="1222" t="str">
        <f>Textåterkoppling!$G$20</f>
        <v>- 0 poäng har samlats in totalt.</v>
      </c>
      <c r="C972" s="1222"/>
      <c r="D972" s="1222" t="str">
        <f>IF($E$306=4,Textåterkoppling!$G$23,Textåterkoppling!$G$24)</f>
        <v>- 7 poäng till krävs för att nå nästa nivå.</v>
      </c>
      <c r="E972" s="1222"/>
      <c r="F972" s="1222"/>
      <c r="G972" s="1222"/>
      <c r="H972" s="1222"/>
      <c r="I972" s="333"/>
    </row>
    <row r="973" spans="1:9" ht="15">
      <c r="A973" s="333"/>
      <c r="B973" s="1222" t="str">
        <f>Textåterkoppling!$G$42</f>
        <v>- 0 av 12 frågor har fyllts i på ett giltigt sätt.</v>
      </c>
      <c r="C973" s="1222"/>
      <c r="D973" s="1233" t="str">
        <f>Textåterkoppling!$G$32</f>
        <v>- 0 frågor måste ge mer poäng för att nästa nivå ska kunna nås.</v>
      </c>
      <c r="E973" s="1233"/>
      <c r="F973" s="1233"/>
      <c r="G973" s="1233"/>
      <c r="H973" s="1233"/>
      <c r="I973" s="333"/>
    </row>
    <row r="974" spans="1:9" ht="15">
      <c r="A974" s="333"/>
      <c r="B974" s="1222" t="str">
        <f>Textåterkoppling!$G$35</f>
        <v>- 0 säkra bedömningar har angetts i de giltigt ifyllda frågorna.</v>
      </c>
      <c r="C974" s="1222"/>
      <c r="D974" s="1222" t="str">
        <f>IF(Leveranskedjekollen!$E$2=4,Textåterkoppling!$G$39,Textåterkoppling!$G$38)</f>
        <v>- 50% av alla bedömningar måste vara säkra för att nå nästa nivå.</v>
      </c>
      <c r="E974" s="1222"/>
      <c r="F974" s="1222"/>
      <c r="G974" s="1222"/>
      <c r="H974" s="1222"/>
      <c r="I974" s="333"/>
    </row>
    <row r="975" spans="1:9">
      <c r="B975" s="21"/>
      <c r="D975" s="21"/>
      <c r="E975" s="21"/>
      <c r="F975" s="21"/>
      <c r="G975" s="21"/>
    </row>
    <row r="976" spans="1:9" ht="19.75">
      <c r="A976" s="726"/>
      <c r="B976" s="132" t="s">
        <v>1301</v>
      </c>
      <c r="D976" s="21"/>
      <c r="E976" s="21"/>
      <c r="F976" s="21"/>
      <c r="G976" s="21"/>
    </row>
    <row r="977" spans="1:11" ht="15">
      <c r="A977" s="726"/>
      <c r="B977" s="937" t="s">
        <v>4102</v>
      </c>
      <c r="C977" s="937"/>
      <c r="D977" s="937"/>
      <c r="E977" s="937"/>
      <c r="F977" s="937"/>
      <c r="G977" s="937"/>
      <c r="H977" s="937"/>
    </row>
    <row r="978" spans="1:11">
      <c r="B978" s="54"/>
      <c r="C978" s="54"/>
      <c r="D978" s="54"/>
      <c r="E978" s="54"/>
      <c r="F978" s="54"/>
      <c r="G978" s="54"/>
      <c r="H978" s="54"/>
    </row>
    <row r="979" spans="1:11">
      <c r="B979" s="21"/>
      <c r="D979" s="21"/>
      <c r="E979" s="21"/>
      <c r="F979" s="21"/>
      <c r="G979" s="21"/>
    </row>
    <row r="980" spans="1:11">
      <c r="B980" s="21"/>
      <c r="D980" s="21"/>
      <c r="E980" s="21"/>
      <c r="F980" s="21"/>
      <c r="G980" s="21"/>
    </row>
    <row r="981" spans="1:11">
      <c r="B981" s="21"/>
      <c r="D981" s="21"/>
      <c r="E981" s="21"/>
      <c r="F981" s="21"/>
      <c r="G981" s="21"/>
      <c r="K981" s="411" t="s">
        <v>4035</v>
      </c>
    </row>
    <row r="982" spans="1:11">
      <c r="B982" s="21"/>
      <c r="D982" s="21"/>
      <c r="E982" s="21"/>
      <c r="F982" s="21"/>
      <c r="G982" s="21"/>
      <c r="K982" s="411" t="s">
        <v>4036</v>
      </c>
    </row>
    <row r="983" spans="1:11">
      <c r="B983" s="21"/>
      <c r="D983" s="21"/>
      <c r="E983" s="21"/>
      <c r="F983" s="21"/>
      <c r="G983" s="21"/>
      <c r="K983" s="411" t="s">
        <v>4037</v>
      </c>
    </row>
    <row r="984" spans="1:11">
      <c r="B984" s="21"/>
      <c r="D984" s="21"/>
      <c r="E984" s="21"/>
      <c r="F984" s="21"/>
      <c r="G984" s="21"/>
      <c r="K984" s="411" t="s">
        <v>4038</v>
      </c>
    </row>
    <row r="985" spans="1:11">
      <c r="B985" s="21"/>
      <c r="D985" s="21"/>
      <c r="E985" s="21"/>
      <c r="F985" s="21"/>
      <c r="G985" s="21"/>
      <c r="K985" s="417"/>
    </row>
    <row r="986" spans="1:11">
      <c r="B986" s="21"/>
      <c r="D986" s="21"/>
      <c r="E986" s="21"/>
      <c r="F986" s="21"/>
      <c r="G986" s="21"/>
      <c r="K986" s="417" t="s">
        <v>4212</v>
      </c>
    </row>
    <row r="987" spans="1:11">
      <c r="B987" s="21"/>
      <c r="D987" s="21"/>
      <c r="E987" s="21"/>
      <c r="F987" s="21"/>
      <c r="G987" s="21"/>
      <c r="K987" s="411" t="s">
        <v>3604</v>
      </c>
    </row>
    <row r="988" spans="1:11">
      <c r="B988" s="21"/>
      <c r="D988" s="21"/>
      <c r="E988" s="21"/>
      <c r="F988" s="21"/>
      <c r="G988" s="21"/>
    </row>
    <row r="989" spans="1:11">
      <c r="B989" s="21"/>
      <c r="D989" s="21"/>
      <c r="E989" s="21"/>
      <c r="F989" s="21"/>
      <c r="G989" s="21"/>
    </row>
    <row r="990" spans="1:11">
      <c r="B990" s="21"/>
      <c r="D990" s="21"/>
      <c r="E990" s="21"/>
      <c r="F990" s="21"/>
      <c r="G990" s="21"/>
    </row>
    <row r="991" spans="1:11">
      <c r="B991" s="21"/>
      <c r="D991" s="21"/>
      <c r="E991" s="21"/>
      <c r="F991" s="21"/>
      <c r="G991" s="21"/>
    </row>
    <row r="992" spans="1:11">
      <c r="B992" s="21"/>
      <c r="D992" s="21"/>
      <c r="E992" s="21"/>
      <c r="F992" s="21"/>
      <c r="G992" s="21"/>
    </row>
    <row r="993" spans="2:13">
      <c r="B993" s="21"/>
      <c r="D993" s="21"/>
      <c r="E993" s="21"/>
      <c r="F993" s="21"/>
      <c r="G993" s="21"/>
    </row>
    <row r="994" spans="2:13">
      <c r="B994" s="21"/>
      <c r="D994" s="21"/>
      <c r="E994" s="21"/>
      <c r="F994" s="21"/>
      <c r="G994" s="21"/>
    </row>
    <row r="995" spans="2:13">
      <c r="B995" s="21"/>
      <c r="D995" s="21"/>
      <c r="E995" s="21"/>
      <c r="F995" s="21"/>
      <c r="G995" s="21"/>
    </row>
    <row r="996" spans="2:13">
      <c r="B996" s="21"/>
      <c r="D996" s="21"/>
      <c r="E996" s="21"/>
      <c r="F996" s="21"/>
      <c r="G996" s="21"/>
    </row>
    <row r="997" spans="2:13">
      <c r="B997" s="21"/>
      <c r="D997" s="21"/>
      <c r="E997" s="21"/>
      <c r="F997" s="21"/>
      <c r="G997" s="21"/>
    </row>
    <row r="998" spans="2:13">
      <c r="B998" s="21"/>
      <c r="D998" s="21"/>
      <c r="E998" s="21"/>
      <c r="F998" s="21"/>
      <c r="G998" s="21"/>
    </row>
    <row r="999" spans="2:13">
      <c r="B999" s="21"/>
      <c r="D999" s="21"/>
      <c r="E999" s="21"/>
      <c r="F999" s="21"/>
      <c r="G999" s="21"/>
    </row>
    <row r="1000" spans="2:13">
      <c r="B1000" s="21"/>
      <c r="D1000" s="21"/>
      <c r="E1000" s="21"/>
      <c r="F1000" s="21"/>
      <c r="G1000" s="21"/>
    </row>
    <row r="1001" spans="2:13">
      <c r="B1001" s="21"/>
      <c r="D1001" s="21"/>
      <c r="E1001" s="21"/>
      <c r="F1001" s="21"/>
      <c r="G1001" s="21"/>
      <c r="K1001" s="78" t="s">
        <v>4213</v>
      </c>
      <c r="L1001" s="78" t="s">
        <v>4214</v>
      </c>
      <c r="M1001" s="78" t="s">
        <v>4215</v>
      </c>
    </row>
    <row r="1002" spans="2:13">
      <c r="B1002" s="21"/>
      <c r="D1002" s="21"/>
      <c r="E1002" s="21"/>
      <c r="F1002" s="21"/>
      <c r="G1002" s="21"/>
      <c r="K1002" s="78">
        <v>0</v>
      </c>
      <c r="L1002" s="78">
        <v>0</v>
      </c>
      <c r="M1002" s="78">
        <v>0</v>
      </c>
    </row>
    <row r="1003" spans="2:13">
      <c r="B1003" s="21"/>
      <c r="D1003" s="21"/>
      <c r="E1003" s="21"/>
      <c r="F1003" s="21"/>
      <c r="G1003" s="21"/>
      <c r="I1003" s="31"/>
    </row>
    <row r="1004" spans="2:13">
      <c r="B1004" s="21"/>
      <c r="D1004" s="21"/>
      <c r="E1004" s="21"/>
      <c r="F1004" s="21"/>
      <c r="G1004" s="21"/>
      <c r="I1004" s="31"/>
    </row>
    <row r="1005" spans="2:13">
      <c r="B1005" s="21"/>
      <c r="D1005" s="21"/>
      <c r="E1005" s="21"/>
      <c r="F1005" s="21"/>
      <c r="G1005" s="21"/>
      <c r="I1005" s="31"/>
    </row>
    <row r="1006" spans="2:13">
      <c r="B1006" s="21"/>
      <c r="D1006" s="21"/>
      <c r="E1006" s="21"/>
      <c r="F1006" s="21"/>
      <c r="G1006" s="21"/>
      <c r="I1006" s="31"/>
    </row>
    <row r="1007" spans="2:13">
      <c r="B1007" s="21"/>
      <c r="D1007" s="21"/>
      <c r="E1007" s="21"/>
      <c r="F1007" s="21"/>
      <c r="G1007" s="21"/>
      <c r="I1007" s="31"/>
    </row>
    <row r="1008" spans="2:13">
      <c r="B1008" s="21"/>
      <c r="D1008" s="21"/>
      <c r="E1008" s="21"/>
      <c r="F1008" s="21"/>
      <c r="G1008" s="21"/>
      <c r="I1008" s="31"/>
    </row>
    <row r="1009" spans="1:9">
      <c r="B1009" s="21"/>
      <c r="D1009" s="21"/>
      <c r="E1009" s="21"/>
      <c r="F1009" s="21"/>
      <c r="G1009" s="21"/>
      <c r="I1009" s="31"/>
    </row>
    <row r="1010" spans="1:9">
      <c r="A1010" s="34"/>
      <c r="B1010" s="54"/>
      <c r="C1010" s="54"/>
      <c r="D1010" s="54"/>
      <c r="E1010" s="54"/>
      <c r="F1010" s="54"/>
      <c r="G1010" s="54"/>
      <c r="H1010" s="54"/>
      <c r="I1010" s="31"/>
    </row>
    <row r="1011" spans="1:9" ht="21.9">
      <c r="A1011" s="34"/>
      <c r="B1011" s="132" t="s">
        <v>4103</v>
      </c>
      <c r="C1011" s="67"/>
      <c r="D1011" s="67"/>
      <c r="E1011" s="67"/>
      <c r="F1011" s="67"/>
      <c r="G1011" s="67"/>
      <c r="H1011" s="67"/>
      <c r="I1011" s="31"/>
    </row>
    <row r="1012" spans="1:9">
      <c r="A1012" s="34"/>
      <c r="B1012" s="1234" t="str">
        <f>IF(OR(ISBLANK(Analysstöd!B134),Analysstöd!B134="[Max 3000 tecken]"),"Ingen reflektion har angetts.", Analysstöd!B134)</f>
        <v>Ingen reflektion har angetts.</v>
      </c>
      <c r="C1012" s="1235"/>
      <c r="D1012" s="1235"/>
      <c r="E1012" s="1235"/>
      <c r="F1012" s="1235"/>
      <c r="G1012" s="1235"/>
      <c r="H1012" s="1236"/>
      <c r="I1012" s="31"/>
    </row>
    <row r="1013" spans="1:9">
      <c r="A1013" s="34"/>
      <c r="B1013" s="1237"/>
      <c r="C1013" s="1238"/>
      <c r="D1013" s="1238"/>
      <c r="E1013" s="1238"/>
      <c r="F1013" s="1238"/>
      <c r="G1013" s="1238"/>
      <c r="H1013" s="1239"/>
      <c r="I1013" s="31"/>
    </row>
    <row r="1014" spans="1:9">
      <c r="A1014" s="34"/>
      <c r="B1014" s="1237"/>
      <c r="C1014" s="1238"/>
      <c r="D1014" s="1238"/>
      <c r="E1014" s="1238"/>
      <c r="F1014" s="1238"/>
      <c r="G1014" s="1238"/>
      <c r="H1014" s="1239"/>
      <c r="I1014" s="31"/>
    </row>
    <row r="1015" spans="1:9">
      <c r="A1015" s="34"/>
      <c r="B1015" s="1237"/>
      <c r="C1015" s="1238"/>
      <c r="D1015" s="1238"/>
      <c r="E1015" s="1238"/>
      <c r="F1015" s="1238"/>
      <c r="G1015" s="1238"/>
      <c r="H1015" s="1239"/>
      <c r="I1015" s="31"/>
    </row>
    <row r="1016" spans="1:9">
      <c r="A1016" s="34"/>
      <c r="B1016" s="1237"/>
      <c r="C1016" s="1238"/>
      <c r="D1016" s="1238"/>
      <c r="E1016" s="1238"/>
      <c r="F1016" s="1238"/>
      <c r="G1016" s="1238"/>
      <c r="H1016" s="1239"/>
      <c r="I1016" s="31"/>
    </row>
    <row r="1017" spans="1:9">
      <c r="A1017" s="34"/>
      <c r="B1017" s="1237"/>
      <c r="C1017" s="1238"/>
      <c r="D1017" s="1238"/>
      <c r="E1017" s="1238"/>
      <c r="F1017" s="1238"/>
      <c r="G1017" s="1238"/>
      <c r="H1017" s="1239"/>
      <c r="I1017" s="31"/>
    </row>
    <row r="1018" spans="1:9">
      <c r="A1018" s="34"/>
      <c r="B1018" s="1237"/>
      <c r="C1018" s="1238"/>
      <c r="D1018" s="1238"/>
      <c r="E1018" s="1238"/>
      <c r="F1018" s="1238"/>
      <c r="G1018" s="1238"/>
      <c r="H1018" s="1239"/>
      <c r="I1018" s="31"/>
    </row>
    <row r="1019" spans="1:9">
      <c r="A1019" s="34"/>
      <c r="B1019" s="1240"/>
      <c r="C1019" s="1241"/>
      <c r="D1019" s="1241"/>
      <c r="E1019" s="1241"/>
      <c r="F1019" s="1241"/>
      <c r="G1019" s="1241"/>
      <c r="H1019" s="1242"/>
      <c r="I1019" s="31"/>
    </row>
    <row r="1020" spans="1:9">
      <c r="A1020" s="34"/>
      <c r="B1020" s="54"/>
      <c r="C1020" s="54"/>
      <c r="D1020" s="54"/>
      <c r="E1020" s="54"/>
      <c r="F1020" s="54"/>
      <c r="G1020" s="54"/>
      <c r="H1020" s="54"/>
      <c r="I1020" s="31"/>
    </row>
    <row r="1021" spans="1:9" ht="19.75">
      <c r="A1021" s="726"/>
      <c r="B1021" s="132" t="s">
        <v>1328</v>
      </c>
      <c r="D1021" s="21"/>
      <c r="E1021" s="21"/>
      <c r="F1021" s="21"/>
      <c r="G1021" s="21"/>
    </row>
    <row r="1022" spans="1:9" ht="15">
      <c r="B1022" s="1226" t="s">
        <v>4104</v>
      </c>
      <c r="C1022" s="1226"/>
      <c r="D1022" s="1226"/>
      <c r="E1022" s="1226"/>
      <c r="F1022" s="1226"/>
      <c r="G1022" s="1226"/>
      <c r="H1022" s="1226"/>
    </row>
    <row r="1023" spans="1:9" ht="15" thickBot="1">
      <c r="B1023" s="70"/>
      <c r="C1023" s="70"/>
      <c r="D1023" s="70"/>
      <c r="E1023" s="70"/>
      <c r="F1023" s="70"/>
      <c r="G1023" s="70"/>
      <c r="H1023" s="70"/>
    </row>
    <row r="1024" spans="1:9" ht="15.45" thickBot="1">
      <c r="A1024" s="135"/>
      <c r="B1024" s="1223" t="s">
        <v>4105</v>
      </c>
      <c r="C1024" s="1224"/>
      <c r="D1024" s="1224"/>
      <c r="E1024" s="1224"/>
      <c r="F1024" s="1224"/>
      <c r="G1024" s="1224"/>
      <c r="H1024" s="1225"/>
      <c r="I1024" s="135"/>
    </row>
    <row r="1025" spans="1:11">
      <c r="B1025" s="70"/>
      <c r="C1025" s="70"/>
      <c r="D1025" s="70"/>
      <c r="E1025" s="70"/>
      <c r="F1025" s="70"/>
      <c r="G1025" s="70"/>
      <c r="H1025" s="70"/>
    </row>
    <row r="1026" spans="1:11" ht="15">
      <c r="B1026" s="1226" t="s">
        <v>4106</v>
      </c>
      <c r="C1026" s="1226"/>
      <c r="D1026" s="1226"/>
      <c r="E1026" s="1226"/>
      <c r="F1026" s="1226"/>
      <c r="G1026" s="1226"/>
      <c r="H1026" s="1226"/>
      <c r="K1026" s="78" t="s">
        <v>4216</v>
      </c>
    </row>
    <row r="1027" spans="1:11">
      <c r="B1027" s="33"/>
      <c r="C1027" s="33"/>
      <c r="D1027" s="33"/>
      <c r="E1027" s="33"/>
      <c r="F1027" s="33"/>
      <c r="G1027" s="33"/>
      <c r="H1027" s="33"/>
      <c r="K1027" s="78" t="s">
        <v>4217</v>
      </c>
    </row>
    <row r="1028" spans="1:11">
      <c r="B1028" s="21"/>
      <c r="D1028" s="21"/>
      <c r="E1028" s="21"/>
      <c r="F1028" s="21"/>
      <c r="G1028" s="21"/>
      <c r="K1028" s="78" t="s">
        <v>4218</v>
      </c>
    </row>
    <row r="1029" spans="1:11">
      <c r="B1029" s="21"/>
      <c r="D1029" s="21"/>
      <c r="E1029" s="21"/>
      <c r="F1029" s="21"/>
      <c r="G1029" s="21"/>
      <c r="K1029" s="78" t="s">
        <v>4219</v>
      </c>
    </row>
    <row r="1030" spans="1:11">
      <c r="B1030" s="21"/>
      <c r="D1030" s="21"/>
      <c r="E1030" s="21"/>
      <c r="F1030" s="21"/>
      <c r="G1030" s="21"/>
      <c r="K1030" s="78" t="s">
        <v>4220</v>
      </c>
    </row>
    <row r="1031" spans="1:11">
      <c r="B1031" s="21"/>
      <c r="D1031" s="21"/>
      <c r="E1031" s="21"/>
      <c r="F1031" s="21"/>
      <c r="G1031" s="21"/>
    </row>
    <row r="1032" spans="1:11">
      <c r="B1032" s="21"/>
      <c r="D1032" s="21"/>
      <c r="E1032" s="21"/>
      <c r="F1032" s="21"/>
      <c r="G1032" s="21"/>
    </row>
    <row r="1033" spans="1:11">
      <c r="B1033" s="21"/>
      <c r="D1033" s="21"/>
      <c r="E1033" s="21"/>
      <c r="F1033" s="21"/>
      <c r="G1033" s="21"/>
    </row>
    <row r="1034" spans="1:11">
      <c r="B1034" s="21"/>
      <c r="D1034" s="21"/>
      <c r="E1034" s="21"/>
      <c r="F1034" s="21"/>
      <c r="G1034" s="21"/>
    </row>
    <row r="1035" spans="1:11">
      <c r="B1035" s="21"/>
      <c r="D1035" s="21"/>
      <c r="E1035" s="21"/>
      <c r="F1035" s="21"/>
      <c r="G1035" s="21"/>
    </row>
    <row r="1036" spans="1:11">
      <c r="B1036" s="21"/>
      <c r="D1036" s="21"/>
      <c r="E1036" s="21"/>
      <c r="F1036" s="21"/>
      <c r="G1036" s="21"/>
    </row>
    <row r="1037" spans="1:11">
      <c r="B1037" s="21"/>
      <c r="D1037" s="21"/>
      <c r="E1037" s="21"/>
      <c r="F1037" s="21"/>
      <c r="G1037" s="21"/>
    </row>
    <row r="1038" spans="1:11" ht="15">
      <c r="A1038" s="1"/>
      <c r="B1038" s="1226" t="str">
        <f>IF(Infosäkkollen!$E$2&gt;Översikt!G1157,Textåterkoppling!$D$244,IF(Infosäkkollen!$E$2=Översikt!G1157,Textåterkoppling!$D$247,Textåterkoppling!D1198))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38" s="1226"/>
      <c r="D1038" s="1226"/>
      <c r="E1038" s="1226"/>
      <c r="F1038" s="1226"/>
      <c r="G1038" s="1226"/>
      <c r="H1038" s="1226"/>
      <c r="I1038" s="1"/>
    </row>
    <row r="1039" spans="1:11" ht="15">
      <c r="B1039" s="106"/>
      <c r="C1039" s="157"/>
      <c r="D1039" s="106"/>
      <c r="E1039" s="106"/>
      <c r="F1039" s="106"/>
      <c r="G1039" s="106"/>
      <c r="H1039" s="158"/>
    </row>
    <row r="1040" spans="1:11" ht="15" hidden="1">
      <c r="B1040" s="1226">
        <f>Textåterkoppling!D1204</f>
        <v>0</v>
      </c>
      <c r="C1040" s="1226"/>
      <c r="D1040" s="1226"/>
      <c r="E1040" s="1226"/>
      <c r="F1040" s="1226"/>
      <c r="G1040" s="1226"/>
      <c r="H1040" s="1226"/>
    </row>
    <row r="1041" spans="2:8" ht="15.45" thickBot="1">
      <c r="B1041" s="157"/>
      <c r="C1041" s="157"/>
      <c r="D1041" s="157"/>
      <c r="E1041" s="157"/>
      <c r="F1041" s="157"/>
      <c r="G1041" s="157"/>
      <c r="H1041" s="157"/>
    </row>
    <row r="1042" spans="2:8" ht="58.5" customHeight="1" thickBot="1">
      <c r="B1042" s="1223" t="s">
        <v>4107</v>
      </c>
      <c r="C1042" s="1224"/>
      <c r="D1042" s="1224"/>
      <c r="E1042" s="1224"/>
      <c r="F1042" s="1224"/>
      <c r="G1042" s="1224"/>
      <c r="H1042" s="1225"/>
    </row>
    <row r="1043" spans="2:8">
      <c r="B1043" s="55"/>
      <c r="C1043" s="55"/>
      <c r="D1043" s="55"/>
      <c r="E1043" s="55"/>
      <c r="F1043" s="55"/>
      <c r="G1043" s="55"/>
      <c r="H1043" s="55"/>
    </row>
    <row r="1044" spans="2:8">
      <c r="B1044" s="24"/>
      <c r="D1044" s="24"/>
      <c r="E1044" s="24"/>
      <c r="F1044" s="24"/>
      <c r="G1044" s="24"/>
      <c r="H1044" s="24"/>
    </row>
    <row r="1045" spans="2:8">
      <c r="B1045" s="24"/>
      <c r="D1045" s="24"/>
      <c r="E1045" s="24"/>
      <c r="F1045" s="24"/>
      <c r="G1045" s="24"/>
      <c r="H1045" s="24"/>
    </row>
    <row r="1046" spans="2:8">
      <c r="B1046" s="24"/>
      <c r="D1046" s="24"/>
      <c r="E1046" s="24"/>
      <c r="F1046" s="24"/>
      <c r="G1046" s="24"/>
      <c r="H1046" s="24"/>
    </row>
    <row r="1047" spans="2:8">
      <c r="B1047" s="24"/>
      <c r="D1047" s="24"/>
      <c r="E1047" s="24"/>
      <c r="F1047" s="24"/>
      <c r="G1047" s="24"/>
      <c r="H1047" s="24"/>
    </row>
    <row r="1048" spans="2:8">
      <c r="B1048" s="24"/>
      <c r="D1048" s="24"/>
      <c r="E1048" s="24"/>
      <c r="F1048" s="24"/>
      <c r="G1048" s="24"/>
      <c r="H1048" s="24"/>
    </row>
    <row r="1049" spans="2:8">
      <c r="B1049" s="24"/>
      <c r="D1049" s="24"/>
      <c r="E1049" s="24"/>
      <c r="F1049" s="24"/>
      <c r="G1049" s="24"/>
      <c r="H1049" s="24"/>
    </row>
    <row r="1050" spans="2:8">
      <c r="B1050" s="24"/>
      <c r="D1050" s="24"/>
      <c r="E1050" s="24"/>
      <c r="F1050" s="24"/>
      <c r="G1050" s="24"/>
      <c r="H1050" s="24"/>
    </row>
    <row r="1051" spans="2:8">
      <c r="B1051" s="24"/>
      <c r="D1051" s="24"/>
      <c r="E1051" s="24"/>
      <c r="F1051" s="24"/>
      <c r="G1051" s="24"/>
      <c r="H1051" s="24"/>
    </row>
    <row r="1052" spans="2:8">
      <c r="B1052" s="24"/>
      <c r="D1052" s="24"/>
      <c r="E1052" s="24"/>
      <c r="F1052" s="24"/>
      <c r="G1052" s="24"/>
      <c r="H1052" s="24"/>
    </row>
    <row r="1053" spans="2:8">
      <c r="B1053" s="24"/>
      <c r="D1053" s="24"/>
      <c r="E1053" s="24"/>
      <c r="F1053" s="24"/>
      <c r="G1053" s="24"/>
      <c r="H1053" s="24"/>
    </row>
    <row r="1054" spans="2:8">
      <c r="B1054" s="24"/>
      <c r="D1054" s="24"/>
      <c r="E1054" s="24"/>
      <c r="F1054" s="24"/>
      <c r="G1054" s="24"/>
      <c r="H1054" s="24"/>
    </row>
    <row r="1055" spans="2:8" ht="35.25" customHeight="1">
      <c r="B1055" s="1226" t="str">
        <f>IF(Infosäkkollen!$E$2&gt;Översikt!H1157,Textåterkoppling!$D$244,IF(Infosäkkollen!$E$2=Översikt!H1157,Textåterkoppling!$D$247,Textåterkoppling!D1198))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55" s="1226"/>
      <c r="D1055" s="1226"/>
      <c r="E1055" s="1226"/>
      <c r="F1055" s="1226"/>
      <c r="G1055" s="1226"/>
      <c r="H1055" s="1226"/>
    </row>
    <row r="1056" spans="2:8" ht="15">
      <c r="B1056" s="157"/>
      <c r="C1056" s="157"/>
      <c r="D1056" s="157"/>
      <c r="E1056" s="157"/>
      <c r="F1056" s="157"/>
      <c r="G1056" s="157"/>
      <c r="H1056" s="157"/>
    </row>
    <row r="1057" spans="2:8" ht="15" hidden="1">
      <c r="B1057" s="1226">
        <f>Textåterkoppling!D1207</f>
        <v>0</v>
      </c>
      <c r="C1057" s="1226"/>
      <c r="D1057" s="1226"/>
      <c r="E1057" s="1226"/>
      <c r="F1057" s="1226"/>
      <c r="G1057" s="1226"/>
      <c r="H1057" s="1226"/>
    </row>
    <row r="1058" spans="2:8" ht="15.45" thickBot="1">
      <c r="B1058" s="157"/>
      <c r="C1058" s="157"/>
      <c r="D1058" s="157"/>
      <c r="E1058" s="157"/>
      <c r="F1058" s="157"/>
      <c r="G1058" s="157"/>
      <c r="H1058" s="157"/>
    </row>
    <row r="1059" spans="2:8" ht="15.45" thickBot="1">
      <c r="B1059" s="1223" t="s">
        <v>4108</v>
      </c>
      <c r="C1059" s="1224"/>
      <c r="D1059" s="1224"/>
      <c r="E1059" s="1224"/>
      <c r="F1059" s="1224"/>
      <c r="G1059" s="1224"/>
      <c r="H1059" s="1225"/>
    </row>
    <row r="1060" spans="2:8">
      <c r="B1060" s="21"/>
      <c r="D1060" s="21"/>
      <c r="E1060" s="21"/>
      <c r="F1060" s="21"/>
      <c r="G1060" s="21"/>
    </row>
    <row r="1061" spans="2:8">
      <c r="B1061" s="21"/>
      <c r="D1061" s="21"/>
      <c r="E1061" s="21"/>
      <c r="F1061" s="21"/>
      <c r="G1061" s="21"/>
    </row>
    <row r="1062" spans="2:8">
      <c r="B1062" s="21"/>
      <c r="D1062" s="21"/>
      <c r="E1062" s="21"/>
      <c r="F1062" s="21"/>
      <c r="G1062" s="21"/>
    </row>
    <row r="1063" spans="2:8">
      <c r="B1063" s="21"/>
      <c r="D1063" s="21"/>
      <c r="E1063" s="21"/>
      <c r="F1063" s="21"/>
      <c r="G1063" s="21"/>
    </row>
    <row r="1064" spans="2:8">
      <c r="B1064" s="21"/>
      <c r="D1064" s="21"/>
      <c r="E1064" s="21"/>
      <c r="F1064" s="21"/>
      <c r="G1064" s="21"/>
    </row>
    <row r="1065" spans="2:8">
      <c r="B1065" s="21"/>
      <c r="D1065" s="21"/>
      <c r="E1065" s="21"/>
      <c r="F1065" s="21"/>
      <c r="G1065" s="21"/>
    </row>
    <row r="1066" spans="2:8">
      <c r="B1066" s="21"/>
      <c r="D1066" s="21"/>
      <c r="E1066" s="21"/>
      <c r="F1066" s="21"/>
      <c r="G1066" s="21"/>
    </row>
    <row r="1067" spans="2:8">
      <c r="B1067" s="21"/>
      <c r="D1067" s="21"/>
      <c r="E1067" s="21"/>
      <c r="F1067" s="21"/>
      <c r="G1067" s="21"/>
    </row>
    <row r="1068" spans="2:8">
      <c r="B1068" s="21"/>
      <c r="D1068" s="21"/>
      <c r="E1068" s="21"/>
      <c r="F1068" s="21"/>
      <c r="G1068" s="21"/>
    </row>
    <row r="1069" spans="2:8">
      <c r="B1069" s="21"/>
      <c r="D1069" s="21"/>
      <c r="E1069" s="21"/>
      <c r="F1069" s="21"/>
      <c r="G1069" s="21"/>
    </row>
    <row r="1070" spans="2:8">
      <c r="B1070" s="21"/>
      <c r="D1070" s="21"/>
      <c r="E1070" s="21"/>
      <c r="F1070" s="21"/>
      <c r="G1070" s="21"/>
    </row>
    <row r="1071" spans="2:8" ht="15">
      <c r="B1071" s="1226" t="str">
        <f>IF(Infosäkkollen!$E$2&gt;Översikt!I1157,Textåterkoppling!$D$244,IF(Infosäkkollen!$E$2=Översikt!I1157,Textåterkoppling!$D$247,Textåterkoppling!D1198))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71" s="1226"/>
      <c r="D1071" s="1226"/>
      <c r="E1071" s="1226"/>
      <c r="F1071" s="1226"/>
      <c r="G1071" s="1226"/>
      <c r="H1071" s="1226"/>
    </row>
    <row r="1072" spans="2:8" ht="15">
      <c r="B1072" s="157"/>
      <c r="C1072" s="157"/>
      <c r="D1072" s="157"/>
      <c r="E1072" s="157"/>
      <c r="F1072" s="157"/>
      <c r="G1072" s="157"/>
      <c r="H1072" s="157"/>
    </row>
    <row r="1073" spans="2:8" ht="15" hidden="1">
      <c r="B1073" s="778">
        <f>Textåterkoppling!D1210</f>
        <v>0</v>
      </c>
      <c r="C1073" s="778"/>
      <c r="D1073" s="778"/>
      <c r="E1073" s="778"/>
      <c r="F1073" s="778"/>
      <c r="G1073" s="778"/>
      <c r="H1073" s="778"/>
    </row>
    <row r="1074" spans="2:8" ht="15.45" thickBot="1">
      <c r="B1074" s="157"/>
      <c r="C1074" s="157"/>
      <c r="D1074" s="157"/>
      <c r="E1074" s="157"/>
      <c r="F1074" s="157"/>
      <c r="G1074" s="157"/>
      <c r="H1074" s="157"/>
    </row>
    <row r="1075" spans="2:8" ht="15.45" thickBot="1">
      <c r="B1075" s="1223" t="s">
        <v>4109</v>
      </c>
      <c r="C1075" s="1224"/>
      <c r="D1075" s="1224"/>
      <c r="E1075" s="1224"/>
      <c r="F1075" s="1224"/>
      <c r="G1075" s="1224"/>
      <c r="H1075" s="1225"/>
    </row>
    <row r="1076" spans="2:8">
      <c r="B1076" s="21"/>
      <c r="D1076" s="21"/>
      <c r="E1076" s="21"/>
      <c r="F1076" s="21"/>
      <c r="G1076" s="21"/>
    </row>
    <row r="1077" spans="2:8">
      <c r="B1077" s="21"/>
      <c r="D1077" s="21"/>
      <c r="E1077" s="21"/>
      <c r="F1077" s="21"/>
      <c r="G1077" s="21"/>
    </row>
    <row r="1078" spans="2:8">
      <c r="B1078" s="21"/>
      <c r="D1078" s="21"/>
      <c r="E1078" s="21"/>
      <c r="F1078" s="21"/>
      <c r="G1078" s="21"/>
    </row>
    <row r="1079" spans="2:8">
      <c r="B1079" s="21"/>
      <c r="D1079" s="21"/>
      <c r="E1079" s="21"/>
      <c r="F1079" s="21"/>
      <c r="G1079" s="21"/>
    </row>
    <row r="1080" spans="2:8">
      <c r="B1080" s="21"/>
      <c r="D1080" s="21"/>
      <c r="E1080" s="21"/>
      <c r="F1080" s="21"/>
      <c r="G1080" s="21"/>
    </row>
    <row r="1081" spans="2:8">
      <c r="B1081" s="21"/>
      <c r="D1081" s="21"/>
      <c r="E1081" s="21"/>
      <c r="F1081" s="21"/>
      <c r="G1081" s="21"/>
    </row>
    <row r="1082" spans="2:8">
      <c r="B1082" s="21"/>
      <c r="D1082" s="21"/>
      <c r="E1082" s="21"/>
      <c r="F1082" s="21"/>
      <c r="G1082" s="21"/>
    </row>
    <row r="1083" spans="2:8">
      <c r="B1083" s="21"/>
      <c r="D1083" s="21"/>
      <c r="E1083" s="21"/>
      <c r="F1083" s="21"/>
      <c r="G1083" s="21"/>
    </row>
    <row r="1084" spans="2:8">
      <c r="B1084" s="21"/>
      <c r="D1084" s="21"/>
      <c r="E1084" s="21"/>
      <c r="F1084" s="21"/>
      <c r="G1084" s="21"/>
    </row>
    <row r="1085" spans="2:8">
      <c r="B1085" s="21"/>
      <c r="D1085" s="21"/>
      <c r="E1085" s="21"/>
      <c r="F1085" s="21"/>
      <c r="G1085" s="21"/>
    </row>
    <row r="1086" spans="2:8">
      <c r="B1086" s="21"/>
      <c r="D1086" s="21"/>
      <c r="E1086" s="21"/>
      <c r="F1086" s="21"/>
      <c r="G1086" s="21"/>
    </row>
    <row r="1087" spans="2:8" ht="15">
      <c r="B1087" s="1226" t="str">
        <f>IF(Infosäkkollen!$E$2&gt;Översikt!J1157,Textåterkoppling!$D$244,IF(Infosäkkollen!$E$2=Översikt!J1157,Textåterkoppling!$D$247,Textåterkoppling!D1198))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87" s="1226"/>
      <c r="D1087" s="1226"/>
      <c r="E1087" s="1226"/>
      <c r="F1087" s="1226"/>
      <c r="G1087" s="1226"/>
      <c r="H1087" s="1226"/>
    </row>
    <row r="1088" spans="2:8" ht="15">
      <c r="B1088" s="157"/>
      <c r="C1088" s="157"/>
      <c r="D1088" s="157"/>
      <c r="E1088" s="157"/>
      <c r="F1088" s="157"/>
      <c r="G1088" s="157"/>
      <c r="H1088" s="157"/>
    </row>
    <row r="1089" spans="1:9" ht="15" hidden="1">
      <c r="B1089" s="1226">
        <f>Textåterkoppling!D1213</f>
        <v>0</v>
      </c>
      <c r="C1089" s="1226"/>
      <c r="D1089" s="1226"/>
      <c r="E1089" s="1226"/>
      <c r="F1089" s="1226"/>
      <c r="G1089" s="1226"/>
      <c r="H1089" s="1226"/>
    </row>
    <row r="1090" spans="1:9" ht="15.45" thickBot="1">
      <c r="B1090" s="157"/>
      <c r="C1090" s="157"/>
      <c r="D1090" s="157"/>
      <c r="E1090" s="157"/>
      <c r="F1090" s="157"/>
      <c r="G1090" s="157"/>
      <c r="H1090" s="157"/>
    </row>
    <row r="1091" spans="1:9" ht="15.45" thickBot="1">
      <c r="B1091" s="1223" t="s">
        <v>4110</v>
      </c>
      <c r="C1091" s="1224"/>
      <c r="D1091" s="1224"/>
      <c r="E1091" s="1224"/>
      <c r="F1091" s="1224"/>
      <c r="G1091" s="1224"/>
      <c r="H1091" s="1225"/>
    </row>
    <row r="1092" spans="1:9">
      <c r="B1092" s="21"/>
      <c r="D1092" s="21"/>
      <c r="E1092" s="21"/>
      <c r="F1092" s="21"/>
      <c r="G1092" s="21"/>
    </row>
    <row r="1093" spans="1:9">
      <c r="B1093" s="21"/>
      <c r="D1093" s="21"/>
      <c r="E1093" s="21"/>
      <c r="F1093" s="21"/>
      <c r="G1093" s="21"/>
    </row>
    <row r="1094" spans="1:9">
      <c r="B1094" s="21"/>
      <c r="D1094" s="21"/>
      <c r="E1094" s="21"/>
      <c r="F1094" s="21"/>
      <c r="G1094" s="21"/>
    </row>
    <row r="1095" spans="1:9">
      <c r="B1095" s="21"/>
      <c r="D1095" s="21"/>
      <c r="E1095" s="21"/>
      <c r="F1095" s="21"/>
      <c r="G1095" s="21"/>
    </row>
    <row r="1096" spans="1:9">
      <c r="B1096" s="21"/>
      <c r="D1096" s="21"/>
      <c r="E1096" s="21"/>
      <c r="F1096" s="21"/>
      <c r="G1096" s="21"/>
    </row>
    <row r="1097" spans="1:9">
      <c r="B1097" s="21"/>
      <c r="D1097" s="21"/>
      <c r="E1097" s="21"/>
      <c r="F1097" s="21"/>
      <c r="G1097" s="21"/>
    </row>
    <row r="1098" spans="1:9">
      <c r="B1098" s="21"/>
      <c r="D1098" s="21"/>
      <c r="E1098" s="21"/>
      <c r="F1098" s="21"/>
      <c r="G1098" s="21"/>
    </row>
    <row r="1099" spans="1:9">
      <c r="B1099" s="21"/>
      <c r="D1099" s="21"/>
      <c r="E1099" s="21"/>
      <c r="F1099" s="21"/>
      <c r="G1099" s="21"/>
    </row>
    <row r="1100" spans="1:9">
      <c r="B1100" s="21"/>
      <c r="D1100" s="21"/>
      <c r="E1100" s="21"/>
      <c r="F1100" s="21"/>
      <c r="G1100" s="21"/>
    </row>
    <row r="1101" spans="1:9">
      <c r="B1101" s="21"/>
      <c r="D1101" s="21"/>
      <c r="E1101" s="21"/>
      <c r="F1101" s="21"/>
      <c r="G1101" s="21"/>
    </row>
    <row r="1102" spans="1:9">
      <c r="B1102" s="21"/>
      <c r="D1102" s="21"/>
      <c r="E1102" s="21"/>
      <c r="F1102" s="21"/>
      <c r="G1102" s="21"/>
    </row>
    <row r="1103" spans="1:9" ht="15">
      <c r="A1103" s="333"/>
      <c r="B1103" s="1226"/>
      <c r="C1103" s="1226"/>
      <c r="D1103" s="1226"/>
      <c r="E1103" s="1226"/>
      <c r="F1103" s="1226"/>
      <c r="G1103" s="1226"/>
      <c r="H1103" s="1226"/>
      <c r="I1103" s="333"/>
    </row>
    <row r="1104" spans="1:9" ht="21.9">
      <c r="A1104" s="528"/>
      <c r="B1104" s="68" t="s">
        <v>1503</v>
      </c>
      <c r="C1104" s="157"/>
      <c r="D1104" s="157"/>
      <c r="E1104" s="157"/>
      <c r="F1104" s="157"/>
      <c r="G1104" s="157"/>
      <c r="H1104" s="157"/>
      <c r="I1104" s="333"/>
    </row>
    <row r="1105" spans="1:9" ht="15" hidden="1">
      <c r="A1105" s="333"/>
      <c r="B1105" s="1226">
        <f>Textåterkoppling!D1216</f>
        <v>0</v>
      </c>
      <c r="C1105" s="1226"/>
      <c r="D1105" s="1226"/>
      <c r="E1105" s="1226"/>
      <c r="F1105" s="1226"/>
      <c r="G1105" s="1226"/>
      <c r="H1105" s="1226"/>
      <c r="I1105" s="333"/>
    </row>
    <row r="1106" spans="1:9" ht="15">
      <c r="A1106" s="333"/>
      <c r="B1106" s="157"/>
      <c r="C1106" s="157"/>
      <c r="D1106" s="157"/>
      <c r="E1106" s="157"/>
      <c r="F1106" s="157"/>
      <c r="G1106" s="157"/>
      <c r="H1106" s="157"/>
      <c r="I1106" s="333"/>
    </row>
    <row r="1107" spans="1:9" ht="15" hidden="1">
      <c r="B1107" s="1226">
        <f>Textåterkoppling!D1231</f>
        <v>0</v>
      </c>
      <c r="C1107" s="1226"/>
      <c r="D1107" s="1226"/>
      <c r="E1107" s="1226"/>
      <c r="F1107" s="1226"/>
      <c r="G1107" s="1226"/>
      <c r="H1107" s="1226"/>
    </row>
    <row r="1108" spans="1:9" ht="15.45" thickBot="1">
      <c r="B1108" s="157"/>
      <c r="C1108" s="157"/>
      <c r="D1108" s="157"/>
      <c r="E1108" s="157"/>
      <c r="F1108" s="157"/>
      <c r="G1108" s="157"/>
      <c r="H1108" s="157"/>
    </row>
    <row r="1109" spans="1:9" ht="15.45" thickBot="1">
      <c r="B1109" s="1223" t="s">
        <v>4116</v>
      </c>
      <c r="C1109" s="1224"/>
      <c r="D1109" s="1224"/>
      <c r="E1109" s="1224"/>
      <c r="F1109" s="1224"/>
      <c r="G1109" s="1224"/>
      <c r="H1109" s="1225"/>
    </row>
    <row r="1110" spans="1:9" ht="19.75">
      <c r="B1110" s="66" t="s">
        <v>4101</v>
      </c>
    </row>
    <row r="1111" spans="1:9" ht="15">
      <c r="B1111" s="1222" t="str">
        <f>Textåterkoppling!$G$20</f>
        <v>- 0 poäng har samlats in totalt.</v>
      </c>
      <c r="C1111" s="1222"/>
      <c r="D1111" s="1222" t="str">
        <f>IF($E$306=4,Textåterkoppling!$G$23,Textåterkoppling!$G$24)</f>
        <v>- 7 poäng till krävs för att nå nästa nivå.</v>
      </c>
      <c r="E1111" s="1222"/>
      <c r="F1111" s="1222"/>
      <c r="G1111" s="1222"/>
      <c r="H1111" s="1222"/>
    </row>
    <row r="1112" spans="1:9" ht="15">
      <c r="B1112" s="1222" t="str">
        <f>Textåterkoppling!$G$42</f>
        <v>- 0 av 12 frågor har fyllts i på ett giltigt sätt.</v>
      </c>
      <c r="C1112" s="1222"/>
      <c r="D1112" s="1233" t="str">
        <f>Textåterkoppling!$G$32</f>
        <v>- 0 frågor måste ge mer poäng för att nästa nivå ska kunna nås.</v>
      </c>
      <c r="E1112" s="1233"/>
      <c r="F1112" s="1233"/>
      <c r="G1112" s="1233"/>
      <c r="H1112" s="1233"/>
    </row>
    <row r="1113" spans="1:9" ht="15">
      <c r="B1113" s="1222" t="str">
        <f>Textåterkoppling!$G$35</f>
        <v>- 0 säkra bedömningar har angetts i de giltigt ifyllda frågorna.</v>
      </c>
      <c r="C1113" s="1222"/>
      <c r="D1113" s="1222" t="str">
        <f>IF(Leveranskedjekollen!$E$2=4,Textåterkoppling!$G$39,Textåterkoppling!$G$38)</f>
        <v>- 50% av alla bedömningar måste vara säkra för att nå nästa nivå.</v>
      </c>
      <c r="E1113" s="1222"/>
      <c r="F1113" s="1222"/>
      <c r="G1113" s="1222"/>
      <c r="H1113" s="1222"/>
    </row>
    <row r="1114" spans="1:9" ht="22.75">
      <c r="B1114" s="32"/>
      <c r="C1114" s="36"/>
    </row>
    <row r="1115" spans="1:9" ht="116.15" customHeight="1" thickBot="1">
      <c r="B1115" s="32"/>
      <c r="C1115" s="36"/>
    </row>
    <row r="1116" spans="1:9" ht="45.75" customHeight="1" thickBot="1">
      <c r="B1116" s="1223" t="s">
        <v>4122</v>
      </c>
      <c r="C1116" s="1224"/>
      <c r="D1116" s="1224"/>
      <c r="E1116" s="1224"/>
      <c r="F1116" s="1224"/>
      <c r="G1116" s="1224"/>
      <c r="H1116" s="1225"/>
    </row>
    <row r="1117" spans="1:9">
      <c r="A1117" s="79"/>
      <c r="B1117" s="79"/>
      <c r="C1117" s="79"/>
      <c r="D1117" s="79"/>
      <c r="E1117" s="79"/>
      <c r="F1117" s="79"/>
      <c r="G1117" s="79"/>
      <c r="H1117" s="79"/>
      <c r="I1117" s="79"/>
    </row>
    <row r="1118" spans="1:9">
      <c r="A1118" s="79"/>
      <c r="B1118" s="81"/>
      <c r="C1118" s="81"/>
      <c r="D1118" s="81"/>
      <c r="E1118" s="81"/>
      <c r="F1118" s="81"/>
      <c r="G1118" s="81"/>
      <c r="H1118" s="81"/>
      <c r="I1118" s="79"/>
    </row>
    <row r="1119" spans="1:9" ht="131.4" customHeight="1">
      <c r="B1119" s="32"/>
      <c r="C1119" s="36"/>
    </row>
    <row r="1120" spans="1:9" ht="87" customHeight="1">
      <c r="B1120" s="937" t="s">
        <v>4221</v>
      </c>
      <c r="C1120" s="937"/>
      <c r="D1120" s="937"/>
      <c r="E1120" s="937"/>
      <c r="F1120" s="937"/>
      <c r="G1120" s="937"/>
      <c r="H1120" s="937"/>
    </row>
    <row r="1121" spans="1:10" ht="22.75">
      <c r="B1121" s="61"/>
      <c r="C1121" s="62"/>
      <c r="D1121" s="63"/>
      <c r="E1121" s="63"/>
      <c r="F1121" s="63"/>
      <c r="G1121" s="63"/>
      <c r="H1121" s="60"/>
    </row>
    <row r="1122" spans="1:10" ht="15">
      <c r="B1122" s="1226" t="s">
        <v>4124</v>
      </c>
      <c r="C1122" s="1226"/>
      <c r="D1122" s="1226"/>
      <c r="E1122" s="1226"/>
      <c r="F1122" s="1226"/>
      <c r="G1122" s="1226"/>
      <c r="H1122" s="1226"/>
    </row>
    <row r="1124" spans="1:10" ht="17.149999999999999">
      <c r="B1124" s="65" t="s">
        <v>4125</v>
      </c>
      <c r="C1124" s="71"/>
      <c r="G1124" s="78"/>
      <c r="H1124" s="78"/>
      <c r="I1124" s="78"/>
      <c r="J1124" s="78"/>
    </row>
    <row r="1125" spans="1:10" ht="45">
      <c r="A1125" s="29"/>
      <c r="B1125" s="211" t="s">
        <v>24</v>
      </c>
      <c r="C1125" s="210" t="s">
        <v>25</v>
      </c>
      <c r="D1125" s="209" t="s">
        <v>4126</v>
      </c>
      <c r="E1125" s="209" t="s">
        <v>4127</v>
      </c>
      <c r="F1125" s="209" t="s">
        <v>4128</v>
      </c>
      <c r="G1125" s="78"/>
      <c r="H1125" s="78"/>
      <c r="I1125" s="78"/>
      <c r="J1125" s="78"/>
    </row>
    <row r="1126" spans="1:10" ht="29.15">
      <c r="A1126" s="87"/>
      <c r="B1126" s="199">
        <v>1</v>
      </c>
      <c r="C1126" s="212" t="s">
        <v>983</v>
      </c>
      <c r="D1126" s="199" t="str">
        <f>Leveranskedjekollen!G24</f>
        <v>FRÅGAN ÄR OBESVARAD</v>
      </c>
      <c r="E1126" s="199">
        <f>IF(
 Leveranskedjekollen!E2=0,
 0,
 IF(
  Leveranskedjekollen!E2=1,
  0,
  IF(
   Leveranskedjekollen!E2=2,
   2,
   IF(
    Leveranskedjekollen!E2=3,
    3,
    4))))</f>
        <v>0</v>
      </c>
      <c r="F1126" s="199">
        <f>IF(
 Leveranskedjekollen!E932=0,
 1,
 IF(
  Leveranskedjekollen!E932=1,
  2,
  IF(
   Leveranskedjekollen!E932=2,
   3,
   IF(
    Leveranskedjekollen!E932=3,
    4,
    "N/A"))))</f>
        <v>1</v>
      </c>
      <c r="G1126" s="78"/>
      <c r="H1126" s="78"/>
      <c r="I1126" s="78"/>
      <c r="J1126" s="78"/>
    </row>
    <row r="1127" spans="1:10" ht="29.15">
      <c r="A1127" s="87"/>
      <c r="B1127" s="199">
        <v>2</v>
      </c>
      <c r="C1127" s="212" t="s">
        <v>989</v>
      </c>
      <c r="D1127" s="199" t="str">
        <f>Leveranskedjekollen!G36</f>
        <v>FRÅGAN ÄR OBESVARAD</v>
      </c>
      <c r="E1127" s="199">
        <f>IF(
 Leveranskedjekollen!E2=0,
 0,
 IF(
  Leveranskedjekollen!E2=1,
  0,
  IF(
   Leveranskedjekollen!E2=2,
   2,
   IF(
    Leveranskedjekollen!E2=3,
    3,
    4))))</f>
        <v>0</v>
      </c>
      <c r="F1127" s="199">
        <f>IF(
 Leveranskedjekollen!E932=0,
 1,
 IF(
  Leveranskedjekollen!E932=1,
  2,
  IF(
   Leveranskedjekollen!E932=2,
   3,
   IF(
    Leveranskedjekollen!E932=3,
    4,
    "N/A"))))</f>
        <v>1</v>
      </c>
      <c r="G1127" s="78"/>
      <c r="H1127" s="78"/>
      <c r="I1127" s="78"/>
      <c r="J1127" s="78"/>
    </row>
    <row r="1128" spans="1:10" ht="29.15">
      <c r="A1128" s="87"/>
      <c r="B1128" s="199">
        <v>3</v>
      </c>
      <c r="C1128" s="212" t="s">
        <v>992</v>
      </c>
      <c r="D1128" s="199" t="str">
        <f>Leveranskedjekollen!G48</f>
        <v>FRÅGAN ÄR OBESVARAD</v>
      </c>
      <c r="E1128" s="199">
        <f>IF(
 Leveranskedjekollen!E2=0,
 0,
 IF(
  Leveranskedjekollen!E2=1,
  0,
  IF(
   Leveranskedjekollen!E2=2,
   2,
   IF(
    Leveranskedjekollen!E2=3,
    3,
    4))))</f>
        <v>0</v>
      </c>
      <c r="F1128" s="199">
        <f>IF(
 Leveranskedjekollen!E932=0,
 1,
 IF(
  Leveranskedjekollen!E932=1,
  2,
  IF(
   Leveranskedjekollen!E932=2,
   3,
   IF(
    Leveranskedjekollen!E932=3,
    4,
    "N/A"))))</f>
        <v>1</v>
      </c>
      <c r="G1128" s="78"/>
      <c r="H1128" s="78"/>
      <c r="I1128" s="78"/>
      <c r="J1128" s="78"/>
    </row>
    <row r="1129" spans="1:10" ht="29.15">
      <c r="A1129" s="87"/>
      <c r="B1129" s="732">
        <v>4</v>
      </c>
      <c r="C1129" s="212" t="s">
        <v>995</v>
      </c>
      <c r="D1129" s="732" t="str">
        <f>Leveranskedjekollen!G61</f>
        <v>FRÅGAN ÄR OBESVARAD</v>
      </c>
      <c r="E1129" s="732">
        <f>IF(
 Leveranskedjekollen!E2=0,
 0,
 IF(
  Leveranskedjekollen!E2=1,
  0,
  IF(
   Leveranskedjekollen!E2=2,
   2,
   IF(
    Leveranskedjekollen!E2=3,
    3,
    4))))</f>
        <v>0</v>
      </c>
      <c r="F1129" s="732">
        <f>IF(
 Leveranskedjekollen!E932=0,
 1,
 IF(
  Leveranskedjekollen!E932=1,
  2,
  IF(
   Leveranskedjekollen!E932=2,
   3,
   IF(
    Leveranskedjekollen!E932=3,
    4,
    "N/A"))))</f>
        <v>1</v>
      </c>
      <c r="G1129" s="78"/>
      <c r="H1129" s="78"/>
      <c r="I1129" s="78"/>
      <c r="J1129" s="78"/>
    </row>
    <row r="1130" spans="1:10" ht="29.15">
      <c r="A1130" s="87"/>
      <c r="B1130" s="739">
        <v>5</v>
      </c>
      <c r="C1130" s="740" t="s">
        <v>1073</v>
      </c>
      <c r="D1130" s="739">
        <f>Leveranskedjekollen!G187</f>
        <v>0</v>
      </c>
      <c r="E1130" s="741">
        <f>IF(
 Infosäkkollen!E932=0,
 0,
 IF(
  Infosäkkollen!E932=1,
  1,
  IF(
   Infosäkkollen!E932=2,
   2,
   IF(
    Infosäkkollen!E932=3,
    3,
    4))))</f>
        <v>0</v>
      </c>
      <c r="F1130" s="741">
        <f>IF(
 Infosäkkollen!E932=0,
 1,
 IF(
  Infosäkkollen!E932=1,
  2,
  IF(
   Infosäkkollen!E932=2,
   3,
   IF(
    Infosäkkollen!E932=3,
    4,
    "N/A"))))</f>
        <v>1</v>
      </c>
      <c r="G1130" s="78"/>
      <c r="H1130" s="78"/>
      <c r="I1130" s="78"/>
      <c r="J1130" s="78"/>
    </row>
    <row r="1131" spans="1:10">
      <c r="A1131" s="87"/>
      <c r="B1131" s="78"/>
      <c r="C1131" s="78"/>
      <c r="D1131" s="78"/>
      <c r="E1131" s="78"/>
      <c r="F1131" s="78"/>
      <c r="G1131" s="78"/>
      <c r="H1131" s="78"/>
      <c r="I1131" s="78"/>
      <c r="J1131" s="78"/>
    </row>
    <row r="1132" spans="1:10">
      <c r="A1132" s="87"/>
      <c r="B1132" s="78"/>
      <c r="C1132" s="78"/>
      <c r="D1132" s="78"/>
      <c r="E1132" s="78"/>
      <c r="F1132" s="78"/>
      <c r="G1132" s="78"/>
      <c r="H1132" s="78"/>
      <c r="I1132" s="78"/>
      <c r="J1132" s="78"/>
    </row>
    <row r="1133" spans="1:10">
      <c r="A1133" s="87"/>
      <c r="B1133" s="78"/>
      <c r="C1133" s="78"/>
      <c r="D1133" s="78"/>
      <c r="E1133" s="78"/>
      <c r="F1133" s="78"/>
      <c r="G1133" s="78"/>
      <c r="H1133" s="78"/>
      <c r="I1133" s="78"/>
      <c r="J1133" s="78"/>
    </row>
    <row r="1134" spans="1:10">
      <c r="A1134" s="87"/>
      <c r="B1134" s="78"/>
      <c r="C1134" s="78"/>
      <c r="D1134" s="78"/>
      <c r="E1134" s="78"/>
      <c r="F1134" s="78"/>
      <c r="G1134" s="78"/>
      <c r="H1134" s="78"/>
      <c r="I1134" s="78"/>
      <c r="J1134" s="78"/>
    </row>
    <row r="1135" spans="1:10">
      <c r="A1135" s="87"/>
      <c r="B1135" s="78"/>
      <c r="C1135" s="78"/>
      <c r="D1135" s="78"/>
      <c r="E1135" s="78"/>
      <c r="F1135" s="78"/>
      <c r="G1135" s="78"/>
      <c r="H1135" s="78"/>
      <c r="I1135" s="78"/>
      <c r="J1135" s="78"/>
    </row>
    <row r="1136" spans="1:10">
      <c r="A1136" s="87"/>
      <c r="B1136" s="78"/>
      <c r="C1136" s="78"/>
      <c r="D1136" s="78"/>
      <c r="E1136" s="78"/>
      <c r="F1136" s="78"/>
      <c r="G1136" s="78"/>
      <c r="H1136" s="78"/>
      <c r="I1136" s="78"/>
      <c r="J1136" s="78"/>
    </row>
    <row r="1137" spans="1:10">
      <c r="A1137" s="87"/>
      <c r="B1137" s="78"/>
      <c r="C1137" s="78"/>
      <c r="D1137" s="78"/>
      <c r="E1137" s="78"/>
      <c r="F1137" s="78"/>
      <c r="G1137" s="78"/>
      <c r="H1137" s="78"/>
      <c r="I1137" s="78"/>
      <c r="J1137" s="78"/>
    </row>
    <row r="1138" spans="1:10">
      <c r="A1138" s="87"/>
      <c r="B1138" s="78"/>
      <c r="C1138" s="78"/>
      <c r="D1138" s="78"/>
      <c r="E1138" s="78"/>
      <c r="F1138" s="78"/>
      <c r="G1138" s="78"/>
      <c r="H1138" s="78"/>
      <c r="I1138" s="78"/>
      <c r="J1138" s="78"/>
    </row>
    <row r="1139" spans="1:10">
      <c r="A1139" s="87"/>
      <c r="B1139" s="78"/>
      <c r="C1139" s="78"/>
      <c r="D1139" s="78"/>
      <c r="E1139" s="78"/>
      <c r="F1139" s="78"/>
      <c r="G1139" s="78"/>
      <c r="H1139" s="78"/>
      <c r="I1139" s="78"/>
      <c r="J1139" s="78"/>
    </row>
    <row r="1140" spans="1:10">
      <c r="A1140" s="87"/>
      <c r="B1140" s="78"/>
      <c r="C1140" s="78"/>
      <c r="D1140" s="78"/>
      <c r="E1140" s="78"/>
      <c r="F1140" s="78"/>
      <c r="G1140" s="78"/>
      <c r="H1140" s="78"/>
      <c r="I1140" s="78"/>
      <c r="J1140" s="78"/>
    </row>
    <row r="1141" spans="1:10">
      <c r="G1141" s="78"/>
      <c r="H1141" s="78"/>
      <c r="I1141" s="78"/>
      <c r="J1141" s="78"/>
    </row>
    <row r="1142" spans="1:10" ht="17.149999999999999">
      <c r="B1142" s="65" t="s">
        <v>4129</v>
      </c>
      <c r="C1142" s="71"/>
      <c r="G1142" s="78"/>
      <c r="H1142" s="78"/>
      <c r="I1142" s="78"/>
      <c r="J1142" s="78"/>
    </row>
    <row r="1143" spans="1:10" ht="45">
      <c r="B1143" s="211" t="s">
        <v>24</v>
      </c>
      <c r="C1143" s="210" t="s">
        <v>25</v>
      </c>
      <c r="D1143" s="209" t="s">
        <v>4126</v>
      </c>
      <c r="E1143" s="209" t="s">
        <v>4127</v>
      </c>
      <c r="F1143" s="209" t="s">
        <v>4128</v>
      </c>
      <c r="G1143" s="78"/>
      <c r="H1143" s="78"/>
      <c r="I1143" s="78"/>
      <c r="J1143" s="78"/>
    </row>
    <row r="1144" spans="1:10" ht="29.15">
      <c r="A1144" s="87"/>
      <c r="B1144" s="199">
        <v>1</v>
      </c>
      <c r="C1144" s="212" t="s">
        <v>1001</v>
      </c>
      <c r="D1144" s="199" t="str">
        <f>Leveranskedjekollen!G76</f>
        <v>FRÅGAN ÄR OBESVARAD</v>
      </c>
      <c r="E1144" s="76">
        <f>IF(
 Leveranskedjekollen!E2=0,
 0,
 IF(
  Leveranskedjekollen!E2=1,
  0,
  IF(
   Leveranskedjekollen!E2=2,
   2,
   IF(
    Leveranskedjekollen!E2=3,
    3,
    4))))</f>
        <v>0</v>
      </c>
      <c r="F1144" s="76">
        <f>IF(
 Leveranskedjekollen!E932=0,
 1,
 IF(
  Leveranskedjekollen!E932=1,
  2,
  IF(
   Leveranskedjekollen!E932=2,
   3,
   IF(
    Leveranskedjekollen!E932=3,
    4,
    "N/A"))))</f>
        <v>1</v>
      </c>
      <c r="G1144" s="78"/>
      <c r="H1144" s="78"/>
      <c r="I1144" s="78"/>
      <c r="J1144" s="78"/>
    </row>
    <row r="1145" spans="1:10" ht="29.15">
      <c r="A1145" s="87"/>
      <c r="B1145" s="199">
        <v>2</v>
      </c>
      <c r="C1145" s="212" t="s">
        <v>1009</v>
      </c>
      <c r="D1145" s="199" t="str">
        <f>Leveranskedjekollen!G86</f>
        <v>FRÅGAN ÄR OBESVARAD</v>
      </c>
      <c r="E1145" s="76">
        <f>IF(
 Leveranskedjekollen!E2=0,
 0,
 IF(
  Leveranskedjekollen!E2=1,
  0,
  IF(
   Leveranskedjekollen!E2=2,
   2,
   IF(
    Leveranskedjekollen!E2=3,
    3,
    4))))</f>
        <v>0</v>
      </c>
      <c r="F1145" s="76">
        <f>IF(
 Leveranskedjekollen!E932=0,
 1,
 IF(
  Leveranskedjekollen!E932=1,
  2,
  IF(
   Leveranskedjekollen!E932=2,
   3,
   IF(
    Leveranskedjekollen!E932=3,
    4,
    "N/A"))))</f>
        <v>1</v>
      </c>
      <c r="G1145" s="78"/>
      <c r="H1145" s="78"/>
      <c r="I1145" s="78"/>
      <c r="J1145" s="78"/>
    </row>
    <row r="1146" spans="1:10" ht="29.15">
      <c r="A1146" s="87"/>
      <c r="B1146" s="199">
        <v>3</v>
      </c>
      <c r="C1146" s="212" t="s">
        <v>1017</v>
      </c>
      <c r="D1146" s="199" t="str">
        <f>Leveranskedjekollen!G96</f>
        <v>FRÅGAN ÄR OBESVARAD</v>
      </c>
      <c r="E1146" s="76">
        <f>IF(
 Leveranskedjekollen!E2=0,
 0,
 IF(
  Leveranskedjekollen!E2=1,
  0,
  IF(
   Leveranskedjekollen!E2=2,
   2,
   IF(
    Leveranskedjekollen!E2=3,
    3,
    4))))</f>
        <v>0</v>
      </c>
      <c r="F1146" s="76">
        <f>IF(
 Leveranskedjekollen!E932=0,
 1,
 IF(
  Leveranskedjekollen!E932=1,
  2,
  IF(
   Leveranskedjekollen!E932=2,
   3,
   IF(
    Leveranskedjekollen!E932=3,
    4,
    "N/A"))))</f>
        <v>1</v>
      </c>
      <c r="G1146" s="78"/>
      <c r="H1146" s="78"/>
      <c r="I1146" s="78"/>
      <c r="J1146" s="78"/>
    </row>
    <row r="1147" spans="1:10" ht="29.15">
      <c r="A1147" s="87"/>
      <c r="B1147" s="199">
        <v>4</v>
      </c>
      <c r="C1147" s="212" t="s">
        <v>1025</v>
      </c>
      <c r="D1147" s="199" t="str">
        <f>Leveranskedjekollen!G106</f>
        <v>FRÅGAN ÄR OBESVARAD</v>
      </c>
      <c r="E1147" s="76">
        <f>IF(
 Leveranskedjekollen!E2=0,
 0,
 IF(
  Leveranskedjekollen!E2=1,
  0,
  IF(
   Leveranskedjekollen!E2=2,
   2,
   IF(
    Leveranskedjekollen!E2=3,
    3,
    4))))</f>
        <v>0</v>
      </c>
      <c r="F1147" s="76">
        <f>IF(
 Leveranskedjekollen!E932=0,
 1,
 IF(
  Leveranskedjekollen!E932=1,
  2,
  IF(
   Leveranskedjekollen!E932=2,
   3,
   IF(
    Leveranskedjekollen!E932=3,
    4,
    "N/A"))))</f>
        <v>1</v>
      </c>
      <c r="G1147" s="78"/>
      <c r="H1147" s="78"/>
      <c r="I1147" s="78"/>
      <c r="J1147" s="78"/>
    </row>
    <row r="1148" spans="1:10" ht="43.75">
      <c r="A1148" s="87"/>
      <c r="B1148" s="199">
        <v>5</v>
      </c>
      <c r="C1148" s="212" t="s">
        <v>1077</v>
      </c>
      <c r="D1148" s="199">
        <f>Leveranskedjekollen!G200</f>
        <v>0</v>
      </c>
      <c r="E1148" s="76">
        <f>IF(
 Leveranskedjekollen!E2=0,
 0,
 IF(
  Leveranskedjekollen!E2=1,
  0,
  IF(
   Leveranskedjekollen!E2=2,
   2,
   IF(
    Leveranskedjekollen!E2=3,
    3,
    4))))</f>
        <v>0</v>
      </c>
      <c r="F1148" s="76">
        <f>IF(
 Leveranskedjekollen!E932=0,
 1,
 IF(
  Leveranskedjekollen!E932=1,
  2,
  IF(
   Leveranskedjekollen!E932=2,
   3,
   IF(
    Leveranskedjekollen!E932=3,
    4,
    "N/A"))))</f>
        <v>1</v>
      </c>
      <c r="G1148" s="78"/>
      <c r="H1148" s="78"/>
      <c r="I1148" s="78"/>
      <c r="J1148" s="78"/>
    </row>
    <row r="1149" spans="1:10">
      <c r="A1149" s="87"/>
      <c r="B1149" s="78"/>
      <c r="C1149" s="78"/>
      <c r="D1149" s="78"/>
      <c r="E1149" s="78"/>
      <c r="F1149" s="78"/>
      <c r="G1149" s="78"/>
      <c r="H1149" s="78"/>
      <c r="I1149" s="78"/>
      <c r="J1149" s="78"/>
    </row>
    <row r="1150" spans="1:10">
      <c r="A1150" s="87"/>
      <c r="B1150" s="78"/>
      <c r="C1150" s="78"/>
      <c r="D1150" s="78"/>
      <c r="E1150" s="78"/>
      <c r="F1150" s="78"/>
      <c r="G1150" s="78"/>
      <c r="H1150" s="78"/>
      <c r="I1150" s="78"/>
      <c r="J1150" s="78"/>
    </row>
    <row r="1151" spans="1:10">
      <c r="A1151" s="87"/>
      <c r="B1151" s="78"/>
      <c r="C1151" s="78"/>
      <c r="D1151" s="78"/>
      <c r="E1151" s="78"/>
      <c r="F1151" s="78"/>
      <c r="G1151" s="78"/>
      <c r="H1151" s="78"/>
      <c r="I1151" s="78"/>
      <c r="J1151" s="78"/>
    </row>
    <row r="1152" spans="1:10">
      <c r="A1152" s="87"/>
      <c r="B1152" s="78"/>
      <c r="C1152" s="78"/>
      <c r="D1152" s="78"/>
      <c r="E1152" s="78"/>
      <c r="F1152" s="78"/>
      <c r="G1152" s="78"/>
      <c r="H1152" s="78"/>
      <c r="I1152" s="78"/>
      <c r="J1152" s="78"/>
    </row>
    <row r="1153" spans="1:10">
      <c r="A1153" s="87"/>
      <c r="B1153" s="78"/>
      <c r="C1153" s="78"/>
      <c r="D1153" s="78"/>
      <c r="E1153" s="78"/>
      <c r="F1153" s="78"/>
      <c r="G1153" s="78"/>
      <c r="H1153" s="78"/>
      <c r="I1153" s="78"/>
      <c r="J1153" s="78"/>
    </row>
    <row r="1154" spans="1:10">
      <c r="A1154" s="87"/>
      <c r="B1154" s="78"/>
      <c r="C1154" s="78"/>
      <c r="D1154" s="78"/>
      <c r="E1154" s="78"/>
      <c r="F1154" s="78"/>
      <c r="G1154" s="78"/>
      <c r="H1154" s="78"/>
      <c r="I1154" s="78"/>
      <c r="J1154" s="78"/>
    </row>
    <row r="1155" spans="1:10">
      <c r="A1155" s="87"/>
      <c r="B1155" s="78"/>
      <c r="C1155" s="78"/>
      <c r="D1155" s="78"/>
      <c r="E1155" s="78"/>
      <c r="F1155" s="78"/>
      <c r="G1155" s="78"/>
      <c r="H1155" s="78"/>
      <c r="I1155" s="78"/>
      <c r="J1155" s="78"/>
    </row>
    <row r="1156" spans="1:10">
      <c r="A1156" s="87"/>
      <c r="B1156" s="78"/>
      <c r="C1156" s="78"/>
      <c r="D1156" s="78"/>
      <c r="E1156" s="78"/>
      <c r="F1156" s="78"/>
      <c r="G1156" s="78"/>
      <c r="H1156" s="78"/>
      <c r="I1156" s="78"/>
      <c r="J1156" s="78"/>
    </row>
    <row r="1157" spans="1:10">
      <c r="B1157" s="78"/>
      <c r="C1157" s="78"/>
      <c r="D1157" s="78"/>
      <c r="E1157" s="78"/>
      <c r="F1157" s="78"/>
      <c r="G1157" s="78"/>
      <c r="H1157" s="78"/>
      <c r="I1157" s="78"/>
      <c r="J1157" s="78"/>
    </row>
    <row r="1158" spans="1:10" ht="17.149999999999999">
      <c r="B1158" s="65" t="s">
        <v>4130</v>
      </c>
      <c r="C1158" s="71"/>
      <c r="G1158" s="78"/>
      <c r="H1158" s="78"/>
      <c r="I1158" s="78"/>
      <c r="J1158" s="78"/>
    </row>
    <row r="1159" spans="1:10" ht="45">
      <c r="A1159" s="213"/>
      <c r="B1159" s="211" t="s">
        <v>24</v>
      </c>
      <c r="C1159" s="210" t="s">
        <v>25</v>
      </c>
      <c r="D1159" s="209" t="s">
        <v>4126</v>
      </c>
      <c r="E1159" s="209" t="s">
        <v>4127</v>
      </c>
      <c r="F1159" s="209" t="s">
        <v>4128</v>
      </c>
      <c r="G1159" s="78"/>
      <c r="H1159" s="78"/>
      <c r="I1159" s="78"/>
      <c r="J1159" s="78"/>
    </row>
    <row r="1160" spans="1:10" ht="43.75">
      <c r="A1160" s="87"/>
      <c r="B1160" s="199">
        <v>1</v>
      </c>
      <c r="C1160" s="212" t="s">
        <v>1034</v>
      </c>
      <c r="D1160" s="199" t="str">
        <f>Leveranskedjekollen!G123</f>
        <v>FRÅGAN ÄR OBESVARAD</v>
      </c>
      <c r="E1160" s="76">
        <f>IF(
 Leveranskedjekollen!E2=0,
 0,
 IF(
  Leveranskedjekollen!E2=1,
  0,
  IF(
   Leveranskedjekollen!E2=2,
   2,
   IF(
    Leveranskedjekollen!E2=3,
    3,
    4))))</f>
        <v>0</v>
      </c>
      <c r="F1160" s="76">
        <f>IF(
 Leveranskedjekollen!E932=0,
 1,
 IF(
  Leveranskedjekollen!E932=1,
  2,
  IF(
   Leveranskedjekollen!E932=2,
   3,
   IF(
    Leveranskedjekollen!E932=3,
    4,
    "N/A"))))</f>
        <v>1</v>
      </c>
      <c r="G1160" s="78"/>
      <c r="H1160" s="78"/>
      <c r="I1160" s="78"/>
      <c r="J1160" s="78"/>
    </row>
    <row r="1161" spans="1:10" ht="43.75">
      <c r="A1161" s="87"/>
      <c r="B1161" s="199">
        <v>2</v>
      </c>
      <c r="C1161" s="212" t="s">
        <v>1043</v>
      </c>
      <c r="D1161" s="199" t="str">
        <f>Leveranskedjekollen!G137</f>
        <v>FRÅGAN ÄR OBESVARAD</v>
      </c>
      <c r="E1161" s="76">
        <f>IF(
 Leveranskedjekollen!E2=0,
 0,
 IF(
  Leveranskedjekollen!E2=1,
  0,
  IF(
   Leveranskedjekollen!E2=2,
   2,
   IF(
    Leveranskedjekollen!E2=3,
    3,
    4))))</f>
        <v>0</v>
      </c>
      <c r="F1161" s="76">
        <f>IF(
 Leveranskedjekollen!E932=0,
 1,
 IF(
  Leveranskedjekollen!E932=1,
  2,
  IF(
   Leveranskedjekollen!E932=2,
   3,
   IF(
    Leveranskedjekollen!E932=3,
    4,
    "N/A"))))</f>
        <v>1</v>
      </c>
      <c r="G1161" s="78"/>
      <c r="H1161" s="78"/>
      <c r="I1161" s="78"/>
      <c r="J1161" s="78"/>
    </row>
    <row r="1162" spans="1:10" ht="43.75">
      <c r="A1162" s="87"/>
      <c r="B1162" s="199">
        <v>3</v>
      </c>
      <c r="C1162" s="212" t="s">
        <v>1051</v>
      </c>
      <c r="D1162" s="199" t="str">
        <f>Leveranskedjekollen!G149</f>
        <v>FRÅGAN ÄR OBESVARAD</v>
      </c>
      <c r="E1162" s="76">
        <f>IF(
 Leveranskedjekollen!E2=0,
 0,
 IF(
  Leveranskedjekollen!E2=1,
  0,
  IF(
   Leveranskedjekollen!E2=2,
   2,
   IF(
    Leveranskedjekollen!E2=3,
    3,
    4))))</f>
        <v>0</v>
      </c>
      <c r="F1162" s="76">
        <f>IF(
 Leveranskedjekollen!E932=0,
 1,
 IF(
  Leveranskedjekollen!E932=1,
  2,
  IF(
   Leveranskedjekollen!E932=2,
   3,
   IF(
    Leveranskedjekollen!E932=3,
    4,
    "N/A"))))</f>
        <v>1</v>
      </c>
      <c r="G1162" s="78"/>
      <c r="H1162" s="78"/>
      <c r="I1162" s="78"/>
      <c r="J1162" s="78"/>
    </row>
    <row r="1163" spans="1:10" ht="43.75">
      <c r="A1163" s="87"/>
      <c r="B1163" s="199">
        <v>4</v>
      </c>
      <c r="C1163" s="212" t="s">
        <v>1058</v>
      </c>
      <c r="D1163" s="199" t="str">
        <f>Leveranskedjekollen!G162</f>
        <v>FRÅGAN ÄR OBESVARAD</v>
      </c>
      <c r="E1163" s="76">
        <f>IF(
 Leveranskedjekollen!E2=0,
 0,
 IF(
  Leveranskedjekollen!E2=1,
  0,
  IF(
   Leveranskedjekollen!E2=2,
   2,
   IF(
    Leveranskedjekollen!E2=3,
    3,
    4))))</f>
        <v>0</v>
      </c>
      <c r="F1163" s="76">
        <f>IF(
 Leveranskedjekollen!E932=0,
 1,
 IF(
  Leveranskedjekollen!E932=1,
  2,
  IF(
   Leveranskedjekollen!E932=2,
   3,
   IF(
    Leveranskedjekollen!E932=3,
    4,
    "N/A"))))</f>
        <v>1</v>
      </c>
      <c r="G1163" s="78"/>
      <c r="H1163" s="78"/>
      <c r="I1163" s="78"/>
      <c r="J1163" s="78"/>
    </row>
    <row r="1164" spans="1:10" ht="43.75">
      <c r="A1164" s="87"/>
      <c r="B1164" s="199">
        <v>5</v>
      </c>
      <c r="C1164" s="212" t="s">
        <v>1083</v>
      </c>
      <c r="D1164" s="199">
        <f>Leveranskedjekollen!G214</f>
        <v>0</v>
      </c>
      <c r="E1164" s="76">
        <f>IF(
 Leveranskedjekollen!E2=0,
 0,
 IF(
  Leveranskedjekollen!E2=1,
  0,
  IF(
   Leveranskedjekollen!E2=2,
   2,
   IF(
    Leveranskedjekollen!E2=3,
    3,
    4))))</f>
        <v>0</v>
      </c>
      <c r="F1164" s="76">
        <f>IF(
 Leveranskedjekollen!E932=0,
 1,
 IF(
  Leveranskedjekollen!E932=1,
  2,
  IF(
   Leveranskedjekollen!E932=2,
   3,
   IF(
    Leveranskedjekollen!E932=3,
    4,
    "N/A"))))</f>
        <v>1</v>
      </c>
      <c r="G1164" s="78"/>
      <c r="H1164" s="78"/>
      <c r="I1164" s="78"/>
      <c r="J1164" s="78"/>
    </row>
    <row r="1165" spans="1:10">
      <c r="A1165" s="87"/>
      <c r="B1165" s="78"/>
      <c r="C1165" s="78"/>
      <c r="D1165" s="78"/>
      <c r="E1165" s="78"/>
      <c r="F1165" s="78"/>
      <c r="G1165" s="78"/>
      <c r="H1165" s="78"/>
      <c r="I1165" s="78"/>
      <c r="J1165" s="78"/>
    </row>
    <row r="1166" spans="1:10">
      <c r="A1166" s="87"/>
      <c r="B1166" s="78"/>
      <c r="C1166" s="78"/>
      <c r="D1166" s="78"/>
      <c r="E1166" s="78"/>
      <c r="F1166" s="78"/>
      <c r="G1166" s="78"/>
      <c r="H1166" s="78"/>
      <c r="I1166" s="78"/>
      <c r="J1166" s="78"/>
    </row>
    <row r="1167" spans="1:10">
      <c r="A1167" s="87"/>
      <c r="B1167" s="78"/>
      <c r="C1167" s="78"/>
      <c r="D1167" s="78"/>
      <c r="E1167" s="78"/>
      <c r="F1167" s="78"/>
      <c r="G1167" s="78"/>
      <c r="H1167" s="78"/>
      <c r="I1167" s="78"/>
      <c r="J1167" s="78"/>
    </row>
    <row r="1168" spans="1:10">
      <c r="A1168" s="87"/>
      <c r="B1168" s="78"/>
      <c r="C1168" s="78"/>
      <c r="D1168" s="78"/>
      <c r="E1168" s="78"/>
      <c r="F1168" s="78"/>
      <c r="G1168" s="78"/>
      <c r="H1168" s="78"/>
      <c r="I1168" s="78"/>
      <c r="J1168" s="78"/>
    </row>
    <row r="1169" spans="1:10">
      <c r="A1169" s="87"/>
      <c r="B1169" s="78"/>
      <c r="C1169" s="78"/>
      <c r="D1169" s="78"/>
      <c r="E1169" s="78"/>
      <c r="F1169" s="78"/>
      <c r="G1169" s="78"/>
      <c r="H1169" s="78"/>
      <c r="I1169" s="78"/>
      <c r="J1169" s="78"/>
    </row>
    <row r="1170" spans="1:10">
      <c r="B1170" s="78"/>
      <c r="C1170" s="78"/>
      <c r="D1170" s="78"/>
      <c r="E1170" s="78"/>
      <c r="F1170" s="78"/>
      <c r="G1170" s="78"/>
      <c r="H1170" s="78"/>
      <c r="I1170" s="78"/>
      <c r="J1170" s="78"/>
    </row>
    <row r="1171" spans="1:10">
      <c r="B1171" s="78"/>
      <c r="C1171" s="78"/>
      <c r="D1171" s="78"/>
      <c r="E1171" s="78"/>
      <c r="F1171" s="78"/>
      <c r="G1171" s="78"/>
      <c r="H1171" s="78"/>
      <c r="I1171" s="78"/>
      <c r="J1171" s="78"/>
    </row>
    <row r="1172" spans="1:10">
      <c r="B1172" s="78"/>
      <c r="C1172" s="78"/>
      <c r="D1172" s="78"/>
      <c r="E1172" s="78"/>
      <c r="F1172" s="78"/>
      <c r="G1172" s="78"/>
      <c r="H1172" s="78"/>
      <c r="I1172" s="78"/>
      <c r="J1172" s="78"/>
    </row>
    <row r="1173" spans="1:10">
      <c r="B1173" s="78"/>
      <c r="C1173" s="78"/>
      <c r="D1173" s="78"/>
      <c r="E1173" s="78"/>
      <c r="F1173" s="78"/>
      <c r="G1173" s="78"/>
      <c r="H1173" s="78"/>
      <c r="I1173" s="78"/>
      <c r="J1173" s="78"/>
    </row>
    <row r="1174" spans="1:10">
      <c r="B1174" s="78"/>
      <c r="C1174" s="78"/>
      <c r="D1174" s="78"/>
      <c r="E1174" s="78"/>
      <c r="F1174" s="78"/>
      <c r="G1174" s="78"/>
      <c r="H1174" s="78"/>
    </row>
    <row r="1175" spans="1:10">
      <c r="B1175"/>
      <c r="C1175"/>
      <c r="D1175"/>
      <c r="E1175"/>
      <c r="F1175"/>
      <c r="G1175"/>
    </row>
    <row r="1176" spans="1:10">
      <c r="B1176"/>
      <c r="C1176"/>
      <c r="D1176"/>
      <c r="E1176"/>
      <c r="F1176"/>
      <c r="G1176"/>
    </row>
    <row r="1179" spans="1:10" ht="21.9">
      <c r="E1179" s="728" t="str">
        <f>HYPERLINK("#A1", "🔝 Tillbaka till toppen")</f>
        <v>🔝 Tillbaka till toppen</v>
      </c>
      <c r="F1179" s="91"/>
      <c r="G1179" s="91"/>
      <c r="H1179" s="91"/>
    </row>
  </sheetData>
  <sheetProtection algorithmName="SHA-512" hashValue="5dM0MRv7OdCS8c7n/e+v+5x8bHemUFMIF3q+XU1UWFGpIBIUvYUdd15MlZdvVTNf7c87XQEWby8Dpq3GjB6LwA==" saltValue="vv7AdZRTycNRoFAgid289w==" spinCount="100000" sheet="1" formatCells="0" formatColumns="0" formatRows="0" selectLockedCells="1"/>
  <mergeCells count="319">
    <mergeCell ref="G360:H360"/>
    <mergeCell ref="B333:H333"/>
    <mergeCell ref="B302:I302"/>
    <mergeCell ref="E392:I397"/>
    <mergeCell ref="K11:L11"/>
    <mergeCell ref="K12:L12"/>
    <mergeCell ref="K13:L13"/>
    <mergeCell ref="K14:L14"/>
    <mergeCell ref="K15:L15"/>
    <mergeCell ref="C306:H306"/>
    <mergeCell ref="C316:H316"/>
    <mergeCell ref="B318:H318"/>
    <mergeCell ref="C307:H307"/>
    <mergeCell ref="C308:H308"/>
    <mergeCell ref="C309:H309"/>
    <mergeCell ref="C310:H310"/>
    <mergeCell ref="C311:H311"/>
    <mergeCell ref="C312:H312"/>
    <mergeCell ref="C313:H313"/>
    <mergeCell ref="C314:H314"/>
    <mergeCell ref="C315:H315"/>
    <mergeCell ref="B229:I229"/>
    <mergeCell ref="B230:H230"/>
    <mergeCell ref="B231:H231"/>
    <mergeCell ref="B232:H232"/>
    <mergeCell ref="B235:I235"/>
    <mergeCell ref="C237:H237"/>
    <mergeCell ref="C239:H239"/>
    <mergeCell ref="C240:H240"/>
    <mergeCell ref="C255:H255"/>
    <mergeCell ref="G352:H352"/>
    <mergeCell ref="G353:H353"/>
    <mergeCell ref="G386:H386"/>
    <mergeCell ref="G362:H362"/>
    <mergeCell ref="G363:H363"/>
    <mergeCell ref="G364:H364"/>
    <mergeCell ref="G365:H365"/>
    <mergeCell ref="G366:H366"/>
    <mergeCell ref="G368:H368"/>
    <mergeCell ref="G367:H367"/>
    <mergeCell ref="C304:H304"/>
    <mergeCell ref="C305:H305"/>
    <mergeCell ref="B335:H335"/>
    <mergeCell ref="C256:H256"/>
    <mergeCell ref="C257:H257"/>
    <mergeCell ref="C258:H258"/>
    <mergeCell ref="C259:H259"/>
    <mergeCell ref="C260:H260"/>
    <mergeCell ref="G387:H387"/>
    <mergeCell ref="G381:H381"/>
    <mergeCell ref="G385:H385"/>
    <mergeCell ref="G369:H369"/>
    <mergeCell ref="G372:H372"/>
    <mergeCell ref="G373:H373"/>
    <mergeCell ref="G374:H374"/>
    <mergeCell ref="G375:H375"/>
    <mergeCell ref="G376:H376"/>
    <mergeCell ref="G378:H378"/>
    <mergeCell ref="G377:H377"/>
    <mergeCell ref="G380:H380"/>
    <mergeCell ref="G382:H382"/>
    <mergeCell ref="G379:H379"/>
    <mergeCell ref="B211:H211"/>
    <mergeCell ref="B329:H329"/>
    <mergeCell ref="G339:H339"/>
    <mergeCell ref="B223:H223"/>
    <mergeCell ref="B178:H178"/>
    <mergeCell ref="B225:H225"/>
    <mergeCell ref="C242:H242"/>
    <mergeCell ref="B209:H209"/>
    <mergeCell ref="B144:H144"/>
    <mergeCell ref="B160:H160"/>
    <mergeCell ref="B176:H176"/>
    <mergeCell ref="B195:H195"/>
    <mergeCell ref="B193:H193"/>
    <mergeCell ref="B191:H191"/>
    <mergeCell ref="B207:H207"/>
    <mergeCell ref="B227:H227"/>
    <mergeCell ref="C244:H244"/>
    <mergeCell ref="C245:H245"/>
    <mergeCell ref="C246:H246"/>
    <mergeCell ref="C247:H247"/>
    <mergeCell ref="C248:H248"/>
    <mergeCell ref="C265:H265"/>
    <mergeCell ref="C267:H267"/>
    <mergeCell ref="C279:H279"/>
    <mergeCell ref="B164:H164"/>
    <mergeCell ref="B179:H179"/>
    <mergeCell ref="B25:H25"/>
    <mergeCell ref="B132:H132"/>
    <mergeCell ref="B162:H162"/>
    <mergeCell ref="B98:H98"/>
    <mergeCell ref="B114:H114"/>
    <mergeCell ref="B130:H130"/>
    <mergeCell ref="B146:H146"/>
    <mergeCell ref="B53:H60"/>
    <mergeCell ref="B65:H65"/>
    <mergeCell ref="B67:H67"/>
    <mergeCell ref="B116:H116"/>
    <mergeCell ref="B128:H128"/>
    <mergeCell ref="C300:H300"/>
    <mergeCell ref="C250:H250"/>
    <mergeCell ref="C252:H252"/>
    <mergeCell ref="C253:H253"/>
    <mergeCell ref="B269:I269"/>
    <mergeCell ref="C271:H271"/>
    <mergeCell ref="C272:H272"/>
    <mergeCell ref="C273:H273"/>
    <mergeCell ref="C274:H274"/>
    <mergeCell ref="C275:H275"/>
    <mergeCell ref="C262:H262"/>
    <mergeCell ref="C263:H263"/>
    <mergeCell ref="C264:H264"/>
    <mergeCell ref="C276:H276"/>
    <mergeCell ref="C295:H295"/>
    <mergeCell ref="C296:H296"/>
    <mergeCell ref="C297:H297"/>
    <mergeCell ref="C298:H298"/>
    <mergeCell ref="C299:H299"/>
    <mergeCell ref="D5:F5"/>
    <mergeCell ref="B79:H79"/>
    <mergeCell ref="B81:H81"/>
    <mergeCell ref="B96:H96"/>
    <mergeCell ref="B112:H112"/>
    <mergeCell ref="B63:H63"/>
    <mergeCell ref="B20:C20"/>
    <mergeCell ref="B83:H83"/>
    <mergeCell ref="B100:H100"/>
    <mergeCell ref="E10:I15"/>
    <mergeCell ref="C11:D11"/>
    <mergeCell ref="C12:D12"/>
    <mergeCell ref="G5:J5"/>
    <mergeCell ref="C13:D13"/>
    <mergeCell ref="C14:D14"/>
    <mergeCell ref="C15:D15"/>
    <mergeCell ref="D20:H20"/>
    <mergeCell ref="D21:H21"/>
    <mergeCell ref="D22:H22"/>
    <mergeCell ref="B21:C21"/>
    <mergeCell ref="B22:C22"/>
    <mergeCell ref="D6:F6"/>
    <mergeCell ref="D7:F7"/>
    <mergeCell ref="D8:F8"/>
    <mergeCell ref="B324:C324"/>
    <mergeCell ref="D324:H324"/>
    <mergeCell ref="B325:C325"/>
    <mergeCell ref="D325:H325"/>
    <mergeCell ref="B326:C326"/>
    <mergeCell ref="D326:H326"/>
    <mergeCell ref="B148:H148"/>
    <mergeCell ref="C277:H277"/>
    <mergeCell ref="C278:H278"/>
    <mergeCell ref="C280:H280"/>
    <mergeCell ref="C281:H281"/>
    <mergeCell ref="C282:H282"/>
    <mergeCell ref="C283:H283"/>
    <mergeCell ref="C284:H284"/>
    <mergeCell ref="C285:H285"/>
    <mergeCell ref="C286:H286"/>
    <mergeCell ref="C287:H287"/>
    <mergeCell ref="C288:H288"/>
    <mergeCell ref="C289:H289"/>
    <mergeCell ref="C290:H290"/>
    <mergeCell ref="C291:H291"/>
    <mergeCell ref="C292:H292"/>
    <mergeCell ref="C293:H293"/>
    <mergeCell ref="C294:H294"/>
    <mergeCell ref="B399:C399"/>
    <mergeCell ref="D399:H399"/>
    <mergeCell ref="B400:C400"/>
    <mergeCell ref="D400:H400"/>
    <mergeCell ref="B401:C401"/>
    <mergeCell ref="D401:H401"/>
    <mergeCell ref="G338:H338"/>
    <mergeCell ref="G359:H359"/>
    <mergeCell ref="G361:H361"/>
    <mergeCell ref="G357:H357"/>
    <mergeCell ref="G358:H358"/>
    <mergeCell ref="G356:H356"/>
    <mergeCell ref="G340:H340"/>
    <mergeCell ref="G341:H341"/>
    <mergeCell ref="G342:H342"/>
    <mergeCell ref="G343:H343"/>
    <mergeCell ref="G345:H345"/>
    <mergeCell ref="G346:H346"/>
    <mergeCell ref="G344:H344"/>
    <mergeCell ref="G349:H349"/>
    <mergeCell ref="G351:H351"/>
    <mergeCell ref="G350:H350"/>
    <mergeCell ref="G347:H347"/>
    <mergeCell ref="G348:H348"/>
    <mergeCell ref="B404:H404"/>
    <mergeCell ref="B432:H439"/>
    <mergeCell ref="B442:H442"/>
    <mergeCell ref="B444:H444"/>
    <mergeCell ref="B446:H446"/>
    <mergeCell ref="B458:H458"/>
    <mergeCell ref="B460:H460"/>
    <mergeCell ref="B462:H462"/>
    <mergeCell ref="B475:H475"/>
    <mergeCell ref="B477:H477"/>
    <mergeCell ref="B479:H479"/>
    <mergeCell ref="B491:H491"/>
    <mergeCell ref="B493:H493"/>
    <mergeCell ref="B495:H495"/>
    <mergeCell ref="B507:H507"/>
    <mergeCell ref="B509:H509"/>
    <mergeCell ref="B511:H511"/>
    <mergeCell ref="B523:H523"/>
    <mergeCell ref="B525:H525"/>
    <mergeCell ref="B527:H527"/>
    <mergeCell ref="B539:H539"/>
    <mergeCell ref="B541:H541"/>
    <mergeCell ref="B543:H543"/>
    <mergeCell ref="B555:H555"/>
    <mergeCell ref="B557:H557"/>
    <mergeCell ref="B558:H558"/>
    <mergeCell ref="B570:H570"/>
    <mergeCell ref="B572:H572"/>
    <mergeCell ref="B574:H574"/>
    <mergeCell ref="B586:H586"/>
    <mergeCell ref="B701:C701"/>
    <mergeCell ref="D701:H701"/>
    <mergeCell ref="B611:C611"/>
    <mergeCell ref="D611:H611"/>
    <mergeCell ref="B703:C703"/>
    <mergeCell ref="D703:H703"/>
    <mergeCell ref="B706:H706"/>
    <mergeCell ref="B588:H588"/>
    <mergeCell ref="B590:H590"/>
    <mergeCell ref="B602:H602"/>
    <mergeCell ref="B604:H604"/>
    <mergeCell ref="B606:H606"/>
    <mergeCell ref="B612:C612"/>
    <mergeCell ref="D612:H612"/>
    <mergeCell ref="B613:C613"/>
    <mergeCell ref="D613:H613"/>
    <mergeCell ref="B616:H616"/>
    <mergeCell ref="B622:H622"/>
    <mergeCell ref="B702:C702"/>
    <mergeCell ref="D702:H702"/>
    <mergeCell ref="E693:I698"/>
    <mergeCell ref="B734:H741"/>
    <mergeCell ref="B744:H744"/>
    <mergeCell ref="B746:H746"/>
    <mergeCell ref="B748:H748"/>
    <mergeCell ref="B760:H760"/>
    <mergeCell ref="B762:H762"/>
    <mergeCell ref="B764:H764"/>
    <mergeCell ref="B777:H777"/>
    <mergeCell ref="B779:H779"/>
    <mergeCell ref="B781:H781"/>
    <mergeCell ref="B793:H793"/>
    <mergeCell ref="B795:H795"/>
    <mergeCell ref="B809:H809"/>
    <mergeCell ref="B811:H811"/>
    <mergeCell ref="B813:H813"/>
    <mergeCell ref="B825:H825"/>
    <mergeCell ref="B827:H827"/>
    <mergeCell ref="B829:H829"/>
    <mergeCell ref="B841:H841"/>
    <mergeCell ref="B843:H843"/>
    <mergeCell ref="B845:H845"/>
    <mergeCell ref="B857:H857"/>
    <mergeCell ref="B859:H859"/>
    <mergeCell ref="B860:H860"/>
    <mergeCell ref="B872:H872"/>
    <mergeCell ref="B874:H874"/>
    <mergeCell ref="B972:C972"/>
    <mergeCell ref="D972:H972"/>
    <mergeCell ref="B973:C973"/>
    <mergeCell ref="D973:H973"/>
    <mergeCell ref="B878:C878"/>
    <mergeCell ref="D878:H878"/>
    <mergeCell ref="B879:C879"/>
    <mergeCell ref="D879:H879"/>
    <mergeCell ref="B880:C880"/>
    <mergeCell ref="D880:H880"/>
    <mergeCell ref="B883:H883"/>
    <mergeCell ref="B887:H887"/>
    <mergeCell ref="B889:H889"/>
    <mergeCell ref="E964:I969"/>
    <mergeCell ref="B1073:H1073"/>
    <mergeCell ref="B1075:H1075"/>
    <mergeCell ref="B1087:H1087"/>
    <mergeCell ref="B1089:H1089"/>
    <mergeCell ref="B974:C974"/>
    <mergeCell ref="D974:H974"/>
    <mergeCell ref="B977:H977"/>
    <mergeCell ref="B1012:H1019"/>
    <mergeCell ref="B1022:H1022"/>
    <mergeCell ref="B1024:H1024"/>
    <mergeCell ref="B1026:H1026"/>
    <mergeCell ref="B1038:H1038"/>
    <mergeCell ref="B1040:H1040"/>
    <mergeCell ref="B1113:C1113"/>
    <mergeCell ref="D1113:H1113"/>
    <mergeCell ref="B1116:H1116"/>
    <mergeCell ref="B1120:H1120"/>
    <mergeCell ref="B1122:H1122"/>
    <mergeCell ref="D4:F4"/>
    <mergeCell ref="G4:J4"/>
    <mergeCell ref="G6:J6"/>
    <mergeCell ref="G7:J7"/>
    <mergeCell ref="G8:J8"/>
    <mergeCell ref="B1091:H1091"/>
    <mergeCell ref="B1103:H1103"/>
    <mergeCell ref="B1105:H1105"/>
    <mergeCell ref="B1107:H1107"/>
    <mergeCell ref="B1109:H1109"/>
    <mergeCell ref="B1111:C1111"/>
    <mergeCell ref="D1111:H1111"/>
    <mergeCell ref="B1112:C1112"/>
    <mergeCell ref="D1112:H1112"/>
    <mergeCell ref="B1042:H1042"/>
    <mergeCell ref="B1055:H1055"/>
    <mergeCell ref="B1057:H1057"/>
    <mergeCell ref="B1059:H1059"/>
    <mergeCell ref="B1071:H1071"/>
  </mergeCells>
  <conditionalFormatting sqref="X388">
    <cfRule type="iconSet" priority="89">
      <iconSet iconSet="3Symbols" showValue="0">
        <cfvo type="percent" val="0"/>
        <cfvo type="percent" val="33"/>
        <cfvo type="percent" val="67"/>
      </iconSet>
    </cfRule>
  </conditionalFormatting>
  <conditionalFormatting sqref="AE339:AE340">
    <cfRule type="iconSet" priority="78">
      <iconSet iconSet="3Symbols" showValue="0">
        <cfvo type="percent" val="0"/>
        <cfvo type="num" val="0"/>
        <cfvo type="num" val="1"/>
      </iconSet>
    </cfRule>
  </conditionalFormatting>
  <conditionalFormatting sqref="G383 G370 G354">
    <cfRule type="iconSet" priority="132">
      <iconSet iconSet="3Symbols" showValue="0">
        <cfvo type="percent" val="0"/>
        <cfvo type="num" val="0"/>
        <cfvo type="num" val="1"/>
      </iconSet>
    </cfRule>
  </conditionalFormatting>
  <conditionalFormatting sqref="B249:B254 B259:B262 B272:B273 B279:B280 B286:B289 B293 B297:B298 B304:B305 B311:B312 B237 B240:B243">
    <cfRule type="iconSet" priority="50">
      <iconSet iconSet="3Symbols" showValue="0">
        <cfvo type="percent" val="0"/>
        <cfvo type="num" val="1"/>
        <cfvo type="num" val="2"/>
      </iconSet>
    </cfRule>
  </conditionalFormatting>
  <conditionalFormatting sqref="K339:K385">
    <cfRule type="iconSet" priority="275">
      <iconSet iconSet="3Symbols" showValue="0">
        <cfvo type="percent" val="0"/>
        <cfvo type="num" val="0"/>
        <cfvo type="num" val="1"/>
      </iconSet>
    </cfRule>
  </conditionalFormatting>
  <conditionalFormatting sqref="P339:P385">
    <cfRule type="iconSet" priority="276">
      <iconSet iconSet="3Symbols" showValue="0">
        <cfvo type="percent" val="0"/>
        <cfvo type="num" val="0"/>
        <cfvo type="num" val="1"/>
      </iconSet>
    </cfRule>
  </conditionalFormatting>
  <conditionalFormatting sqref="U339:U385">
    <cfRule type="iconSet" priority="277">
      <iconSet iconSet="3Symbols" showValue="0">
        <cfvo type="percent" val="0"/>
        <cfvo type="num" val="0"/>
        <cfvo type="num" val="1"/>
      </iconSet>
    </cfRule>
  </conditionalFormatting>
  <conditionalFormatting sqref="Z339:Z385">
    <cfRule type="iconSet" priority="278">
      <iconSet iconSet="3Symbols" showValue="0">
        <cfvo type="percent" val="0"/>
        <cfvo type="num" val="0"/>
        <cfvo type="num" val="1"/>
      </iconSet>
    </cfRule>
  </conditionalFormatting>
  <hyperlinks>
    <hyperlink ref="C11:D11" location="SnabbaFakta" display="Snabba fakta om poängresultatet" xr:uid="{00000000-0004-0000-0800-000000000000}"/>
    <hyperlink ref="C12:D12" location="Översiktsbild" display="Översiktsbild med indikativ nivå per arbetsområde" xr:uid="{00000000-0004-0000-0800-000001000000}"/>
    <hyperlink ref="C13:D13" location="DetaljeratPerOmråde" display="Resultat per arbetsområde" xr:uid="{00000000-0004-0000-0800-000002000000}"/>
    <hyperlink ref="C15:D15" location="DetaljeratPerFråga" display="Detaljerad sammanställning av resultat" xr:uid="{00000000-0004-0000-0800-000004000000}"/>
    <hyperlink ref="C14:D14" location="Återkoppling!A229" display="Indikation i förhållande till MSBs föreskrifter för statliga myndigheter" xr:uid="{00000000-0004-0000-0800-000003000000}"/>
  </hyperlinks>
  <pageMargins left="1.0899999999999999" right="0.7" top="0.75" bottom="0.75" header="0.3" footer="0.3"/>
  <pageSetup scale="56" orientation="portrait" r:id="rId1"/>
  <rowBreaks count="2" manualBreakCount="2">
    <brk id="164" max="16383" man="1"/>
    <brk id="370"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2" id="{C25DCED6-8DA7-426C-9A95-CCF933EA6799}">
            <xm:f>G5=Infosäkkollen!$E$2</xm:f>
            <x14:dxf>
              <font>
                <color theme="7" tint="0.39994506668294322"/>
              </font>
            </x14:dxf>
          </x14:cfRule>
          <xm:sqref>G5</xm:sqref>
        </x14:conditionalFormatting>
        <x14:conditionalFormatting xmlns:xm="http://schemas.microsoft.com/office/excel/2006/main">
          <x14:cfRule type="iconSet" priority="51" id="{46F6C8B9-754E-4A0A-AFAD-686459592411}">
            <x14:iconSet iconSet="3Symbols" showValue="0" custom="1">
              <x14:cfvo type="percent">
                <xm:f>0</xm:f>
              </x14:cfvo>
              <x14:cfvo type="num">
                <xm:f>0</xm:f>
              </x14:cfvo>
              <x14:cfvo type="num">
                <xm:f>1</xm:f>
              </x14:cfvo>
              <x14:cfIcon iconSet="3Symbols" iconId="0"/>
              <x14:cfIcon iconSet="3Symbols" iconId="0"/>
              <x14:cfIcon iconSet="3Symbols" iconId="2"/>
            </x14:iconSet>
          </x14:cfRule>
          <xm:sqref>B294:B296 B264:B267</xm:sqref>
        </x14:conditionalFormatting>
        <x14:conditionalFormatting xmlns:xm="http://schemas.microsoft.com/office/excel/2006/main">
          <x14:cfRule type="iconSet" priority="49" id="{750D51C5-A653-4CA8-A330-A9EE5A7C573A}">
            <x14:iconSet iconSet="3Symbols" showValue="0" custom="1">
              <x14:cfvo type="percent">
                <xm:f>0</xm:f>
              </x14:cfvo>
              <x14:cfvo type="num">
                <xm:f>0</xm:f>
              </x14:cfvo>
              <x14:cfvo type="num" gte="0">
                <xm:f>0</xm:f>
              </x14:cfvo>
              <x14:cfIcon iconSet="3Symbols" iconId="0"/>
              <x14:cfIcon iconSet="3Symbols" iconId="0"/>
              <x14:cfIcon iconSet="3Symbols" iconId="2"/>
            </x14:iconSet>
          </x14:cfRule>
          <xm:sqref>B244:B248</xm:sqref>
        </x14:conditionalFormatting>
        <x14:conditionalFormatting xmlns:xm="http://schemas.microsoft.com/office/excel/2006/main">
          <x14:cfRule type="iconSet" priority="48" id="{2E0F0EFE-2BE9-46C8-B074-0652CB7CCF7D}">
            <x14:iconSet iconSet="3Symbols" showValue="0" custom="1">
              <x14:cfvo type="percent">
                <xm:f>0</xm:f>
              </x14:cfvo>
              <x14:cfvo type="num">
                <xm:f>0</xm:f>
              </x14:cfvo>
              <x14:cfvo type="num" gte="0">
                <xm:f>0</xm:f>
              </x14:cfvo>
              <x14:cfIcon iconSet="3Symbols" iconId="0"/>
              <x14:cfIcon iconSet="3Symbols" iconId="0"/>
              <x14:cfIcon iconSet="3Symbols" iconId="2"/>
            </x14:iconSet>
          </x14:cfRule>
          <xm:sqref>B255:B258 B275:B278 B290 B299:B300 B306:B310 B314:B317 B292 B319</xm:sqref>
        </x14:conditionalFormatting>
        <x14:conditionalFormatting xmlns:xm="http://schemas.microsoft.com/office/excel/2006/main">
          <x14:cfRule type="iconSet" priority="47" id="{61CC9798-31A2-4CB7-B984-7D55CE7A5AED}">
            <x14:iconSet iconSet="4RedToBlack" showValue="0" custom="1">
              <x14:cfvo type="percent">
                <xm:f>0</xm:f>
              </x14:cfvo>
              <x14:cfvo type="num">
                <xm:f>0</xm:f>
              </x14:cfvo>
              <x14:cfvo type="num">
                <xm:f>0</xm:f>
              </x14:cfvo>
              <x14:cfvo type="num">
                <xm:f>0</xm:f>
              </x14:cfvo>
              <x14:cfIcon iconSet="4RedToBlack" iconId="1"/>
              <x14:cfIcon iconSet="4RedToBlack" iconId="1"/>
              <x14:cfIcon iconSet="4RedToBlack" iconId="1"/>
              <x14:cfIcon iconSet="4RedToBlack" iconId="1"/>
            </x14:iconSet>
          </x14:cfRule>
          <xm:sqref>B291 B283:B285 B281 B274</xm:sqref>
        </x14:conditionalFormatting>
        <x14:conditionalFormatting xmlns:xm="http://schemas.microsoft.com/office/excel/2006/main">
          <x14:cfRule type="iconSet" priority="46" id="{8509782E-378C-42A1-ABDA-605DA4F10AD8}">
            <x14:iconSet iconSet="4RedToBlack" showValue="0" custom="1">
              <x14:cfvo type="percent">
                <xm:f>0</xm:f>
              </x14:cfvo>
              <x14:cfvo type="num">
                <xm:f>0</xm:f>
              </x14:cfvo>
              <x14:cfvo type="num">
                <xm:f>0</xm:f>
              </x14:cfvo>
              <x14:cfvo type="num">
                <xm:f>0</xm:f>
              </x14:cfvo>
              <x14:cfIcon iconSet="4RedToBlack" iconId="1"/>
              <x14:cfIcon iconSet="4RedToBlack" iconId="1"/>
              <x14:cfIcon iconSet="4RedToBlack" iconId="1"/>
              <x14:cfIcon iconSet="4RedToBlack" iconId="1"/>
            </x14:iconSet>
          </x14:cfRule>
          <xm:sqref>B263</xm:sqref>
        </x14:conditionalFormatting>
        <x14:conditionalFormatting xmlns:xm="http://schemas.microsoft.com/office/excel/2006/main">
          <x14:cfRule type="iconSet" priority="43" id="{E4E43DE2-FFF0-4E0F-A34E-76101D97B634}">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G339:G353</xm:sqref>
        </x14:conditionalFormatting>
        <x14:conditionalFormatting xmlns:xm="http://schemas.microsoft.com/office/excel/2006/main">
          <x14:cfRule type="iconSet" priority="39" id="{53BB4E86-24ED-4DA9-AEDE-15A6214FCCF2}">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G357:G369</xm:sqref>
        </x14:conditionalFormatting>
        <x14:conditionalFormatting xmlns:xm="http://schemas.microsoft.com/office/excel/2006/main">
          <x14:cfRule type="iconSet" priority="38" id="{E69F7212-6CA2-43FD-AA7B-5B7D23082BB5}">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G373:G382</xm:sqref>
        </x14:conditionalFormatting>
        <x14:conditionalFormatting xmlns:xm="http://schemas.microsoft.com/office/excel/2006/main">
          <x14:cfRule type="iconSet" priority="37" id="{6E240E6F-B020-4387-AF06-1759684B34C5}">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G386:G387</xm:sqref>
        </x14:conditionalFormatting>
        <x14:conditionalFormatting xmlns:xm="http://schemas.microsoft.com/office/excel/2006/main">
          <x14:cfRule type="expression" priority="15" id="{E7C2A741-E482-442F-9A39-D3AFE5BE8CCD}">
            <xm:f>G6=Infosäkkollen!$E$2</xm:f>
            <x14:dxf>
              <font>
                <color theme="7" tint="0.39994506668294322"/>
              </font>
            </x14:dxf>
          </x14:cfRule>
          <xm:sqref>G6:G8</xm:sqref>
        </x14:conditionalFormatting>
        <x14:conditionalFormatting xmlns:xm="http://schemas.microsoft.com/office/excel/2006/main">
          <x14:cfRule type="expression" priority="1" id="{9E89886F-B3E8-47BE-A6D0-68341AE57A35}">
            <xm:f>G4=Infosäkkollen!$E$2</xm:f>
            <x14:dxf>
              <font>
                <color theme="7" tint="0.39994506668294322"/>
              </font>
            </x14:dxf>
          </x14:cfRule>
          <xm:sqref>G4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265B-D76E-4026-B8C1-5AC595F7C9B3}">
  <sheetPr codeName="Blad17"/>
  <dimension ref="A1:XFA40"/>
  <sheetViews>
    <sheetView showGridLines="0" zoomScale="75" zoomScaleNormal="75" workbookViewId="0"/>
  </sheetViews>
  <sheetFormatPr defaultColWidth="9.19921875" defaultRowHeight="14.6"/>
  <cols>
    <col min="1" max="1" width="27.46484375" style="31" customWidth="1"/>
    <col min="2" max="2" width="90" style="29" customWidth="1"/>
    <col min="3" max="16384" width="9.19921875" style="31"/>
  </cols>
  <sheetData>
    <row r="1" spans="1:2" s="20" customFormat="1" ht="42" customHeight="1">
      <c r="A1" s="103" t="s">
        <v>4222</v>
      </c>
      <c r="B1" s="126"/>
    </row>
    <row r="2" spans="1:2" ht="20.149999999999999" customHeight="1">
      <c r="A2" s="777" t="s">
        <v>28</v>
      </c>
      <c r="B2" s="777"/>
    </row>
    <row r="3" spans="1:2">
      <c r="A3" s="363"/>
      <c r="B3" s="363"/>
    </row>
    <row r="4" spans="1:2" ht="79.400000000000006" customHeight="1">
      <c r="A4" s="1272" t="s">
        <v>4223</v>
      </c>
      <c r="B4" s="1272"/>
    </row>
    <row r="5" spans="1:2" ht="40.4" customHeight="1">
      <c r="A5" s="364"/>
      <c r="B5" s="364"/>
    </row>
    <row r="6" spans="1:2" s="365" customFormat="1" ht="25.4" customHeight="1">
      <c r="A6" s="161" t="s">
        <v>4224</v>
      </c>
      <c r="B6" s="162" t="s">
        <v>4225</v>
      </c>
    </row>
    <row r="7" spans="1:2" ht="41.9" customHeight="1">
      <c r="A7" s="366" t="s">
        <v>4226</v>
      </c>
      <c r="B7" s="367" t="s">
        <v>4227</v>
      </c>
    </row>
    <row r="8" spans="1:2" ht="59.9" customHeight="1">
      <c r="A8" s="368" t="s">
        <v>4228</v>
      </c>
      <c r="B8" s="369" t="s">
        <v>4229</v>
      </c>
    </row>
    <row r="9" spans="1:2" ht="54.65" customHeight="1">
      <c r="A9" s="368" t="s">
        <v>4230</v>
      </c>
      <c r="B9" s="369" t="s">
        <v>4231</v>
      </c>
    </row>
    <row r="10" spans="1:2" ht="59.15" customHeight="1">
      <c r="A10" s="368" t="s">
        <v>4232</v>
      </c>
      <c r="B10" s="369" t="s">
        <v>4233</v>
      </c>
    </row>
    <row r="11" spans="1:2" ht="57" customHeight="1">
      <c r="A11" s="368" t="s">
        <v>4234</v>
      </c>
      <c r="B11" s="369" t="s">
        <v>4235</v>
      </c>
    </row>
    <row r="12" spans="1:2" ht="25.4" customHeight="1">
      <c r="A12" s="368" t="s">
        <v>4236</v>
      </c>
      <c r="B12" s="369" t="s">
        <v>4237</v>
      </c>
    </row>
    <row r="13" spans="1:2" ht="58.4" customHeight="1">
      <c r="A13" s="368" t="s">
        <v>4238</v>
      </c>
      <c r="B13" s="369" t="s">
        <v>4239</v>
      </c>
    </row>
    <row r="14" spans="1:2" ht="40.5" customHeight="1">
      <c r="A14" s="370" t="s">
        <v>3978</v>
      </c>
      <c r="B14" s="371" t="s">
        <v>4240</v>
      </c>
    </row>
    <row r="15" spans="1:2" ht="38.9" customHeight="1">
      <c r="A15" s="368" t="s">
        <v>4241</v>
      </c>
      <c r="B15" s="369" t="s">
        <v>4242</v>
      </c>
    </row>
    <row r="16" spans="1:2" ht="29.9" customHeight="1">
      <c r="A16" s="368" t="s">
        <v>4243</v>
      </c>
      <c r="B16" s="369" t="s">
        <v>4244</v>
      </c>
    </row>
    <row r="17" spans="1:2" ht="40.4" customHeight="1">
      <c r="A17" s="368" t="s">
        <v>4245</v>
      </c>
      <c r="B17" s="369" t="s">
        <v>4246</v>
      </c>
    </row>
    <row r="18" spans="1:2" ht="93.65" customHeight="1">
      <c r="A18" s="368" t="s">
        <v>4247</v>
      </c>
      <c r="B18" s="369" t="s">
        <v>4248</v>
      </c>
    </row>
    <row r="19" spans="1:2" ht="55.4" customHeight="1">
      <c r="A19" s="368" t="s">
        <v>4249</v>
      </c>
      <c r="B19" s="369" t="s">
        <v>4250</v>
      </c>
    </row>
    <row r="20" spans="1:2" ht="56.15" customHeight="1">
      <c r="A20" s="368" t="s">
        <v>4251</v>
      </c>
      <c r="B20" s="369" t="s">
        <v>4252</v>
      </c>
    </row>
    <row r="21" spans="1:2" ht="43.4" customHeight="1">
      <c r="A21" s="368" t="s">
        <v>4253</v>
      </c>
      <c r="B21" s="369" t="s">
        <v>4254</v>
      </c>
    </row>
    <row r="22" spans="1:2" ht="29.9" customHeight="1">
      <c r="A22" s="368" t="s">
        <v>4255</v>
      </c>
      <c r="B22" s="369" t="s">
        <v>4256</v>
      </c>
    </row>
    <row r="23" spans="1:2" ht="49.5" customHeight="1">
      <c r="A23" s="368" t="s">
        <v>4257</v>
      </c>
      <c r="B23" s="369" t="s">
        <v>4258</v>
      </c>
    </row>
    <row r="24" spans="1:2" ht="23.15" customHeight="1">
      <c r="A24" s="368" t="s">
        <v>4259</v>
      </c>
      <c r="B24" s="369" t="s">
        <v>4260</v>
      </c>
    </row>
    <row r="25" spans="1:2" s="29" customFormat="1" ht="13.4" customHeight="1">
      <c r="A25" s="382"/>
      <c r="B25" s="369"/>
    </row>
    <row r="26" spans="1:2" s="29" customFormat="1" ht="11.15" customHeight="1">
      <c r="A26" s="382"/>
      <c r="B26" s="369"/>
    </row>
    <row r="27" spans="1:2" ht="14.9" customHeight="1">
      <c r="A27" s="383"/>
      <c r="B27" s="384"/>
    </row>
    <row r="28" spans="1:2" s="29" customFormat="1" ht="15" customHeight="1">
      <c r="A28" s="382"/>
      <c r="B28" s="369"/>
    </row>
    <row r="29" spans="1:2" s="29" customFormat="1" ht="13.4" customHeight="1">
      <c r="A29" s="382"/>
      <c r="B29" s="369"/>
    </row>
    <row r="30" spans="1:2" s="29" customFormat="1" ht="15.45">
      <c r="A30" s="382"/>
      <c r="B30" s="369"/>
    </row>
    <row r="31" spans="1:2" s="29" customFormat="1" ht="15.45">
      <c r="A31" s="382"/>
      <c r="B31" s="369"/>
    </row>
    <row r="32" spans="1:2" s="29" customFormat="1" ht="15.45">
      <c r="A32" s="382"/>
      <c r="B32" s="369"/>
    </row>
    <row r="33" spans="1:16381" s="29" customFormat="1" ht="11.15" customHeight="1">
      <c r="A33" s="382"/>
      <c r="B33" s="369"/>
    </row>
    <row r="34" spans="1:16381" s="29" customFormat="1" ht="11.9" customHeight="1">
      <c r="A34" s="382"/>
      <c r="B34" s="369"/>
    </row>
    <row r="35" spans="1:16381" s="29" customFormat="1" ht="11.15" customHeight="1">
      <c r="A35" s="382"/>
      <c r="B35" s="369"/>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31"/>
      <c r="AKJ35" s="31"/>
      <c r="AKK35" s="31"/>
      <c r="AKL35" s="31"/>
      <c r="AKM35" s="31"/>
      <c r="AKN35" s="31"/>
      <c r="AKO35" s="31"/>
      <c r="AKP35" s="31"/>
      <c r="AKQ35" s="31"/>
      <c r="AKR35" s="31"/>
      <c r="AKS35" s="31"/>
      <c r="AKT35" s="31"/>
      <c r="AKU35" s="31"/>
      <c r="AKV35" s="31"/>
      <c r="AKW35" s="31"/>
      <c r="AKX35" s="31"/>
      <c r="AKY35" s="31"/>
      <c r="AKZ35" s="31"/>
      <c r="ALA35" s="31"/>
      <c r="ALB35" s="31"/>
      <c r="ALC35" s="31"/>
      <c r="ALD35" s="31"/>
      <c r="ALE35" s="31"/>
      <c r="ALF35" s="31"/>
      <c r="ALG35" s="31"/>
      <c r="ALH35" s="31"/>
      <c r="ALI35" s="31"/>
      <c r="ALJ35" s="31"/>
      <c r="ALK35" s="31"/>
      <c r="ALL35" s="31"/>
      <c r="ALM35" s="31"/>
      <c r="ALN35" s="31"/>
      <c r="ALO35" s="31"/>
      <c r="ALP35" s="31"/>
      <c r="ALQ35" s="31"/>
      <c r="ALR35" s="31"/>
      <c r="ALS35" s="31"/>
      <c r="ALT35" s="31"/>
      <c r="ALU35" s="31"/>
      <c r="ALV35" s="31"/>
      <c r="ALW35" s="31"/>
      <c r="ALX35" s="31"/>
      <c r="ALY35" s="31"/>
      <c r="ALZ35" s="31"/>
      <c r="AMA35" s="31"/>
      <c r="AMB35" s="31"/>
      <c r="AMC35" s="31"/>
      <c r="AMD35" s="31"/>
      <c r="AME35" s="31"/>
      <c r="AMF35" s="31"/>
      <c r="AMG35" s="31"/>
      <c r="AMH35" s="31"/>
      <c r="AMI35" s="31"/>
      <c r="AMJ35" s="31"/>
      <c r="AMK35" s="31"/>
      <c r="AML35" s="31"/>
      <c r="AMM35" s="31"/>
      <c r="AMN35" s="31"/>
      <c r="AMO35" s="31"/>
      <c r="AMP35" s="31"/>
      <c r="AMQ35" s="31"/>
      <c r="AMR35" s="31"/>
      <c r="AMS35" s="31"/>
      <c r="AMT35" s="31"/>
      <c r="AMU35" s="31"/>
      <c r="AMV35" s="31"/>
      <c r="AMW35" s="31"/>
      <c r="AMX35" s="31"/>
      <c r="AMY35" s="31"/>
      <c r="AMZ35" s="31"/>
      <c r="ANA35" s="31"/>
      <c r="ANB35" s="31"/>
      <c r="ANC35" s="31"/>
      <c r="AND35" s="31"/>
      <c r="ANE35" s="31"/>
      <c r="ANF35" s="31"/>
      <c r="ANG35" s="31"/>
      <c r="ANH35" s="31"/>
      <c r="ANI35" s="31"/>
      <c r="ANJ35" s="31"/>
      <c r="ANK35" s="31"/>
      <c r="ANL35" s="31"/>
      <c r="ANM35" s="31"/>
      <c r="ANN35" s="31"/>
      <c r="ANO35" s="31"/>
      <c r="ANP35" s="31"/>
      <c r="ANQ35" s="31"/>
      <c r="ANR35" s="31"/>
      <c r="ANS35" s="31"/>
      <c r="ANT35" s="31"/>
      <c r="ANU35" s="31"/>
      <c r="ANV35" s="31"/>
      <c r="ANW35" s="31"/>
      <c r="ANX35" s="31"/>
      <c r="ANY35" s="31"/>
      <c r="ANZ35" s="31"/>
      <c r="AOA35" s="31"/>
      <c r="AOB35" s="31"/>
      <c r="AOC35" s="31"/>
      <c r="AOD35" s="31"/>
      <c r="AOE35" s="31"/>
      <c r="AOF35" s="31"/>
      <c r="AOG35" s="31"/>
      <c r="AOH35" s="31"/>
      <c r="AOI35" s="31"/>
      <c r="AOJ35" s="31"/>
      <c r="AOK35" s="31"/>
      <c r="AOL35" s="31"/>
      <c r="AOM35" s="31"/>
      <c r="AON35" s="31"/>
      <c r="AOO35" s="31"/>
      <c r="AOP35" s="31"/>
      <c r="AOQ35" s="31"/>
      <c r="AOR35" s="31"/>
      <c r="AOS35" s="31"/>
      <c r="AOT35" s="31"/>
      <c r="AOU35" s="31"/>
      <c r="AOV35" s="31"/>
      <c r="AOW35" s="31"/>
      <c r="AOX35" s="31"/>
      <c r="AOY35" s="31"/>
      <c r="AOZ35" s="31"/>
      <c r="APA35" s="31"/>
      <c r="APB35" s="31"/>
      <c r="APC35" s="31"/>
      <c r="APD35" s="31"/>
      <c r="APE35" s="31"/>
      <c r="APF35" s="31"/>
      <c r="APG35" s="31"/>
      <c r="APH35" s="31"/>
      <c r="API35" s="31"/>
      <c r="APJ35" s="31"/>
      <c r="APK35" s="31"/>
      <c r="APL35" s="31"/>
      <c r="APM35" s="31"/>
      <c r="APN35" s="31"/>
      <c r="APO35" s="31"/>
      <c r="APP35" s="31"/>
      <c r="APQ35" s="31"/>
      <c r="APR35" s="31"/>
      <c r="APS35" s="31"/>
      <c r="APT35" s="31"/>
      <c r="APU35" s="31"/>
      <c r="APV35" s="31"/>
      <c r="APW35" s="31"/>
      <c r="APX35" s="31"/>
      <c r="APY35" s="31"/>
      <c r="APZ35" s="31"/>
      <c r="AQA35" s="31"/>
      <c r="AQB35" s="31"/>
      <c r="AQC35" s="31"/>
      <c r="AQD35" s="31"/>
      <c r="AQE35" s="31"/>
      <c r="AQF35" s="31"/>
      <c r="AQG35" s="31"/>
      <c r="AQH35" s="31"/>
      <c r="AQI35" s="31"/>
      <c r="AQJ35" s="31"/>
      <c r="AQK35" s="31"/>
      <c r="AQL35" s="31"/>
      <c r="AQM35" s="31"/>
      <c r="AQN35" s="31"/>
      <c r="AQO35" s="31"/>
      <c r="AQP35" s="31"/>
      <c r="AQQ35" s="31"/>
      <c r="AQR35" s="31"/>
      <c r="AQS35" s="31"/>
      <c r="AQT35" s="31"/>
      <c r="AQU35" s="31"/>
      <c r="AQV35" s="31"/>
      <c r="AQW35" s="31"/>
      <c r="AQX35" s="31"/>
      <c r="AQY35" s="31"/>
      <c r="AQZ35" s="31"/>
      <c r="ARA35" s="31"/>
      <c r="ARB35" s="31"/>
      <c r="ARC35" s="31"/>
      <c r="ARD35" s="31"/>
      <c r="ARE35" s="31"/>
      <c r="ARF35" s="31"/>
      <c r="ARG35" s="31"/>
      <c r="ARH35" s="31"/>
      <c r="ARI35" s="31"/>
      <c r="ARJ35" s="31"/>
      <c r="ARK35" s="31"/>
      <c r="ARL35" s="31"/>
      <c r="ARM35" s="31"/>
      <c r="ARN35" s="31"/>
      <c r="ARO35" s="31"/>
      <c r="ARP35" s="31"/>
      <c r="ARQ35" s="31"/>
      <c r="ARR35" s="31"/>
      <c r="ARS35" s="31"/>
      <c r="ART35" s="31"/>
      <c r="ARU35" s="31"/>
      <c r="ARV35" s="31"/>
      <c r="ARW35" s="31"/>
      <c r="ARX35" s="31"/>
      <c r="ARY35" s="31"/>
      <c r="ARZ35" s="31"/>
      <c r="ASA35" s="31"/>
      <c r="ASB35" s="31"/>
      <c r="ASC35" s="31"/>
      <c r="ASD35" s="31"/>
      <c r="ASE35" s="31"/>
      <c r="ASF35" s="31"/>
      <c r="ASG35" s="31"/>
      <c r="ASH35" s="31"/>
      <c r="ASI35" s="31"/>
      <c r="ASJ35" s="31"/>
      <c r="ASK35" s="31"/>
      <c r="ASL35" s="31"/>
      <c r="ASM35" s="31"/>
      <c r="ASN35" s="31"/>
      <c r="ASO35" s="31"/>
      <c r="ASP35" s="31"/>
      <c r="ASQ35" s="31"/>
      <c r="ASR35" s="31"/>
      <c r="ASS35" s="31"/>
      <c r="AST35" s="31"/>
      <c r="ASU35" s="31"/>
      <c r="ASV35" s="31"/>
      <c r="ASW35" s="31"/>
      <c r="ASX35" s="31"/>
      <c r="ASY35" s="31"/>
      <c r="ASZ35" s="31"/>
      <c r="ATA35" s="31"/>
      <c r="ATB35" s="31"/>
      <c r="ATC35" s="31"/>
      <c r="ATD35" s="31"/>
      <c r="ATE35" s="31"/>
      <c r="ATF35" s="31"/>
      <c r="ATG35" s="31"/>
      <c r="ATH35" s="31"/>
      <c r="ATI35" s="31"/>
      <c r="ATJ35" s="31"/>
      <c r="ATK35" s="31"/>
      <c r="ATL35" s="31"/>
      <c r="ATM35" s="31"/>
      <c r="ATN35" s="31"/>
      <c r="ATO35" s="31"/>
      <c r="ATP35" s="31"/>
      <c r="ATQ35" s="31"/>
      <c r="ATR35" s="31"/>
      <c r="ATS35" s="31"/>
      <c r="ATT35" s="31"/>
      <c r="ATU35" s="31"/>
      <c r="ATV35" s="31"/>
      <c r="ATW35" s="31"/>
      <c r="ATX35" s="31"/>
      <c r="ATY35" s="31"/>
      <c r="ATZ35" s="31"/>
      <c r="AUA35" s="31"/>
      <c r="AUB35" s="31"/>
      <c r="AUC35" s="31"/>
      <c r="AUD35" s="31"/>
      <c r="AUE35" s="31"/>
      <c r="AUF35" s="31"/>
      <c r="AUG35" s="31"/>
      <c r="AUH35" s="31"/>
      <c r="AUI35" s="31"/>
      <c r="AUJ35" s="31"/>
      <c r="AUK35" s="31"/>
      <c r="AUL35" s="31"/>
      <c r="AUM35" s="31"/>
      <c r="AUN35" s="31"/>
      <c r="AUO35" s="31"/>
      <c r="AUP35" s="31"/>
      <c r="AUQ35" s="31"/>
      <c r="AUR35" s="31"/>
      <c r="AUS35" s="31"/>
      <c r="AUT35" s="31"/>
      <c r="AUU35" s="31"/>
      <c r="AUV35" s="31"/>
      <c r="AUW35" s="31"/>
      <c r="AUX35" s="31"/>
      <c r="AUY35" s="31"/>
      <c r="AUZ35" s="31"/>
      <c r="AVA35" s="31"/>
      <c r="AVB35" s="31"/>
      <c r="AVC35" s="31"/>
      <c r="AVD35" s="31"/>
      <c r="AVE35" s="31"/>
      <c r="AVF35" s="31"/>
      <c r="AVG35" s="31"/>
      <c r="AVH35" s="31"/>
      <c r="AVI35" s="31"/>
      <c r="AVJ35" s="31"/>
      <c r="AVK35" s="31"/>
      <c r="AVL35" s="31"/>
      <c r="AVM35" s="31"/>
      <c r="AVN35" s="31"/>
      <c r="AVO35" s="31"/>
      <c r="AVP35" s="31"/>
      <c r="AVQ35" s="31"/>
      <c r="AVR35" s="31"/>
      <c r="AVS35" s="31"/>
      <c r="AVT35" s="31"/>
      <c r="AVU35" s="31"/>
      <c r="AVV35" s="31"/>
      <c r="AVW35" s="31"/>
      <c r="AVX35" s="31"/>
      <c r="AVY35" s="31"/>
      <c r="AVZ35" s="31"/>
      <c r="AWA35" s="31"/>
      <c r="AWB35" s="31"/>
      <c r="AWC35" s="31"/>
      <c r="AWD35" s="31"/>
      <c r="AWE35" s="31"/>
      <c r="AWF35" s="31"/>
      <c r="AWG35" s="31"/>
      <c r="AWH35" s="31"/>
      <c r="AWI35" s="31"/>
      <c r="AWJ35" s="31"/>
      <c r="AWK35" s="31"/>
      <c r="AWL35" s="31"/>
      <c r="AWM35" s="31"/>
      <c r="AWN35" s="31"/>
      <c r="AWO35" s="31"/>
      <c r="AWP35" s="31"/>
      <c r="AWQ35" s="31"/>
      <c r="AWR35" s="31"/>
      <c r="AWS35" s="31"/>
      <c r="AWT35" s="31"/>
      <c r="AWU35" s="31"/>
      <c r="AWV35" s="31"/>
      <c r="AWW35" s="31"/>
      <c r="AWX35" s="31"/>
      <c r="AWY35" s="31"/>
      <c r="AWZ35" s="31"/>
      <c r="AXA35" s="31"/>
      <c r="AXB35" s="31"/>
      <c r="AXC35" s="31"/>
      <c r="AXD35" s="31"/>
      <c r="AXE35" s="31"/>
      <c r="AXF35" s="31"/>
      <c r="AXG35" s="31"/>
      <c r="AXH35" s="31"/>
      <c r="AXI35" s="31"/>
      <c r="AXJ35" s="31"/>
      <c r="AXK35" s="31"/>
      <c r="AXL35" s="31"/>
      <c r="AXM35" s="31"/>
      <c r="AXN35" s="31"/>
      <c r="AXO35" s="31"/>
      <c r="AXP35" s="31"/>
      <c r="AXQ35" s="31"/>
      <c r="AXR35" s="31"/>
      <c r="AXS35" s="31"/>
      <c r="AXT35" s="31"/>
      <c r="AXU35" s="31"/>
      <c r="AXV35" s="31"/>
      <c r="AXW35" s="31"/>
      <c r="AXX35" s="31"/>
      <c r="AXY35" s="31"/>
      <c r="AXZ35" s="31"/>
      <c r="AYA35" s="31"/>
      <c r="AYB35" s="31"/>
      <c r="AYC35" s="31"/>
      <c r="AYD35" s="31"/>
      <c r="AYE35" s="31"/>
      <c r="AYF35" s="31"/>
      <c r="AYG35" s="31"/>
      <c r="AYH35" s="31"/>
      <c r="AYI35" s="31"/>
      <c r="AYJ35" s="31"/>
      <c r="AYK35" s="31"/>
      <c r="AYL35" s="31"/>
      <c r="AYM35" s="31"/>
      <c r="AYN35" s="31"/>
      <c r="AYO35" s="31"/>
      <c r="AYP35" s="31"/>
      <c r="AYQ35" s="31"/>
      <c r="AYR35" s="31"/>
      <c r="AYS35" s="31"/>
      <c r="AYT35" s="31"/>
      <c r="AYU35" s="31"/>
      <c r="AYV35" s="31"/>
      <c r="AYW35" s="31"/>
      <c r="AYX35" s="31"/>
      <c r="AYY35" s="31"/>
      <c r="AYZ35" s="31"/>
      <c r="AZA35" s="31"/>
      <c r="AZB35" s="31"/>
      <c r="AZC35" s="31"/>
      <c r="AZD35" s="31"/>
      <c r="AZE35" s="31"/>
      <c r="AZF35" s="31"/>
      <c r="AZG35" s="31"/>
      <c r="AZH35" s="31"/>
      <c r="AZI35" s="31"/>
      <c r="AZJ35" s="31"/>
      <c r="AZK35" s="31"/>
      <c r="AZL35" s="31"/>
      <c r="AZM35" s="31"/>
      <c r="AZN35" s="31"/>
      <c r="AZO35" s="31"/>
      <c r="AZP35" s="31"/>
      <c r="AZQ35" s="31"/>
      <c r="AZR35" s="31"/>
      <c r="AZS35" s="31"/>
      <c r="AZT35" s="31"/>
      <c r="AZU35" s="31"/>
      <c r="AZV35" s="31"/>
      <c r="AZW35" s="31"/>
      <c r="AZX35" s="31"/>
      <c r="AZY35" s="31"/>
      <c r="AZZ35" s="31"/>
      <c r="BAA35" s="31"/>
      <c r="BAB35" s="31"/>
      <c r="BAC35" s="31"/>
      <c r="BAD35" s="31"/>
      <c r="BAE35" s="31"/>
      <c r="BAF35" s="31"/>
      <c r="BAG35" s="31"/>
      <c r="BAH35" s="31"/>
      <c r="BAI35" s="31"/>
      <c r="BAJ35" s="31"/>
      <c r="BAK35" s="31"/>
      <c r="BAL35" s="31"/>
      <c r="BAM35" s="31"/>
      <c r="BAN35" s="31"/>
      <c r="BAO35" s="31"/>
      <c r="BAP35" s="31"/>
      <c r="BAQ35" s="31"/>
      <c r="BAR35" s="31"/>
      <c r="BAS35" s="31"/>
      <c r="BAT35" s="31"/>
      <c r="BAU35" s="31"/>
      <c r="BAV35" s="31"/>
      <c r="BAW35" s="31"/>
      <c r="BAX35" s="31"/>
      <c r="BAY35" s="31"/>
      <c r="BAZ35" s="31"/>
      <c r="BBA35" s="31"/>
      <c r="BBB35" s="31"/>
      <c r="BBC35" s="31"/>
      <c r="BBD35" s="31"/>
      <c r="BBE35" s="31"/>
      <c r="BBF35" s="31"/>
      <c r="BBG35" s="31"/>
      <c r="BBH35" s="31"/>
      <c r="BBI35" s="31"/>
      <c r="BBJ35" s="31"/>
      <c r="BBK35" s="31"/>
      <c r="BBL35" s="31"/>
      <c r="BBM35" s="31"/>
      <c r="BBN35" s="31"/>
      <c r="BBO35" s="31"/>
      <c r="BBP35" s="31"/>
      <c r="BBQ35" s="31"/>
      <c r="BBR35" s="31"/>
      <c r="BBS35" s="31"/>
      <c r="BBT35" s="31"/>
      <c r="BBU35" s="31"/>
      <c r="BBV35" s="31"/>
      <c r="BBW35" s="31"/>
      <c r="BBX35" s="31"/>
      <c r="BBY35" s="31"/>
      <c r="BBZ35" s="31"/>
      <c r="BCA35" s="31"/>
      <c r="BCB35" s="31"/>
      <c r="BCC35" s="31"/>
      <c r="BCD35" s="31"/>
      <c r="BCE35" s="31"/>
      <c r="BCF35" s="31"/>
      <c r="BCG35" s="31"/>
      <c r="BCH35" s="31"/>
      <c r="BCI35" s="31"/>
      <c r="BCJ35" s="31"/>
      <c r="BCK35" s="31"/>
      <c r="BCL35" s="31"/>
      <c r="BCM35" s="31"/>
      <c r="BCN35" s="31"/>
      <c r="BCO35" s="31"/>
      <c r="BCP35" s="31"/>
      <c r="BCQ35" s="31"/>
      <c r="BCR35" s="31"/>
      <c r="BCS35" s="31"/>
      <c r="BCT35" s="31"/>
      <c r="BCU35" s="31"/>
      <c r="BCV35" s="31"/>
      <c r="BCW35" s="31"/>
      <c r="BCX35" s="31"/>
      <c r="BCY35" s="31"/>
      <c r="BCZ35" s="31"/>
      <c r="BDA35" s="31"/>
      <c r="BDB35" s="31"/>
      <c r="BDC35" s="31"/>
      <c r="BDD35" s="31"/>
      <c r="BDE35" s="31"/>
      <c r="BDF35" s="31"/>
      <c r="BDG35" s="31"/>
      <c r="BDH35" s="31"/>
      <c r="BDI35" s="31"/>
      <c r="BDJ35" s="31"/>
      <c r="BDK35" s="31"/>
      <c r="BDL35" s="31"/>
      <c r="BDM35" s="31"/>
      <c r="BDN35" s="31"/>
      <c r="BDO35" s="31"/>
      <c r="BDP35" s="31"/>
      <c r="BDQ35" s="31"/>
      <c r="BDR35" s="31"/>
      <c r="BDS35" s="31"/>
      <c r="BDT35" s="31"/>
      <c r="BDU35" s="31"/>
      <c r="BDV35" s="31"/>
      <c r="BDW35" s="31"/>
      <c r="BDX35" s="31"/>
      <c r="BDY35" s="31"/>
      <c r="BDZ35" s="31"/>
      <c r="BEA35" s="31"/>
      <c r="BEB35" s="31"/>
      <c r="BEC35" s="31"/>
      <c r="BED35" s="31"/>
      <c r="BEE35" s="31"/>
      <c r="BEF35" s="31"/>
      <c r="BEG35" s="31"/>
      <c r="BEH35" s="31"/>
      <c r="BEI35" s="31"/>
      <c r="BEJ35" s="31"/>
      <c r="BEK35" s="31"/>
      <c r="BEL35" s="31"/>
      <c r="BEM35" s="31"/>
      <c r="BEN35" s="31"/>
      <c r="BEO35" s="31"/>
      <c r="BEP35" s="31"/>
      <c r="BEQ35" s="31"/>
      <c r="BER35" s="31"/>
      <c r="BES35" s="31"/>
      <c r="BET35" s="31"/>
      <c r="BEU35" s="31"/>
      <c r="BEV35" s="31"/>
      <c r="BEW35" s="31"/>
      <c r="BEX35" s="31"/>
      <c r="BEY35" s="31"/>
      <c r="BEZ35" s="31"/>
      <c r="BFA35" s="31"/>
      <c r="BFB35" s="31"/>
      <c r="BFC35" s="31"/>
      <c r="BFD35" s="31"/>
      <c r="BFE35" s="31"/>
      <c r="BFF35" s="31"/>
      <c r="BFG35" s="31"/>
      <c r="BFH35" s="31"/>
      <c r="BFI35" s="31"/>
      <c r="BFJ35" s="31"/>
      <c r="BFK35" s="31"/>
      <c r="BFL35" s="31"/>
      <c r="BFM35" s="31"/>
      <c r="BFN35" s="31"/>
      <c r="BFO35" s="31"/>
      <c r="BFP35" s="31"/>
      <c r="BFQ35" s="31"/>
      <c r="BFR35" s="31"/>
      <c r="BFS35" s="31"/>
      <c r="BFT35" s="31"/>
      <c r="BFU35" s="31"/>
      <c r="BFV35" s="31"/>
      <c r="BFW35" s="31"/>
      <c r="BFX35" s="31"/>
      <c r="BFY35" s="31"/>
      <c r="BFZ35" s="31"/>
      <c r="BGA35" s="31"/>
      <c r="BGB35" s="31"/>
      <c r="BGC35" s="31"/>
      <c r="BGD35" s="31"/>
      <c r="BGE35" s="31"/>
      <c r="BGF35" s="31"/>
      <c r="BGG35" s="31"/>
      <c r="BGH35" s="31"/>
      <c r="BGI35" s="31"/>
      <c r="BGJ35" s="31"/>
      <c r="BGK35" s="31"/>
      <c r="BGL35" s="31"/>
      <c r="BGM35" s="31"/>
      <c r="BGN35" s="31"/>
      <c r="BGO35" s="31"/>
      <c r="BGP35" s="31"/>
      <c r="BGQ35" s="31"/>
      <c r="BGR35" s="31"/>
      <c r="BGS35" s="31"/>
      <c r="BGT35" s="31"/>
      <c r="BGU35" s="31"/>
      <c r="BGV35" s="31"/>
      <c r="BGW35" s="31"/>
      <c r="BGX35" s="31"/>
      <c r="BGY35" s="31"/>
      <c r="BGZ35" s="31"/>
      <c r="BHA35" s="31"/>
      <c r="BHB35" s="31"/>
      <c r="BHC35" s="31"/>
      <c r="BHD35" s="31"/>
      <c r="BHE35" s="31"/>
      <c r="BHF35" s="31"/>
      <c r="BHG35" s="31"/>
      <c r="BHH35" s="31"/>
      <c r="BHI35" s="31"/>
      <c r="BHJ35" s="31"/>
      <c r="BHK35" s="31"/>
      <c r="BHL35" s="31"/>
      <c r="BHM35" s="31"/>
      <c r="BHN35" s="31"/>
      <c r="BHO35" s="31"/>
      <c r="BHP35" s="31"/>
      <c r="BHQ35" s="31"/>
      <c r="BHR35" s="31"/>
      <c r="BHS35" s="31"/>
      <c r="BHT35" s="31"/>
      <c r="BHU35" s="31"/>
      <c r="BHV35" s="31"/>
      <c r="BHW35" s="31"/>
      <c r="BHX35" s="31"/>
      <c r="BHY35" s="31"/>
      <c r="BHZ35" s="31"/>
      <c r="BIA35" s="31"/>
      <c r="BIB35" s="31"/>
      <c r="BIC35" s="31"/>
      <c r="BID35" s="31"/>
      <c r="BIE35" s="31"/>
      <c r="BIF35" s="31"/>
      <c r="BIG35" s="31"/>
      <c r="BIH35" s="31"/>
      <c r="BII35" s="31"/>
      <c r="BIJ35" s="31"/>
      <c r="BIK35" s="31"/>
      <c r="BIL35" s="31"/>
      <c r="BIM35" s="31"/>
      <c r="BIN35" s="31"/>
      <c r="BIO35" s="31"/>
      <c r="BIP35" s="31"/>
      <c r="BIQ35" s="31"/>
      <c r="BIR35" s="31"/>
      <c r="BIS35" s="31"/>
      <c r="BIT35" s="31"/>
      <c r="BIU35" s="31"/>
      <c r="BIV35" s="31"/>
      <c r="BIW35" s="31"/>
      <c r="BIX35" s="31"/>
      <c r="BIY35" s="31"/>
      <c r="BIZ35" s="31"/>
      <c r="BJA35" s="31"/>
      <c r="BJB35" s="31"/>
      <c r="BJC35" s="31"/>
      <c r="BJD35" s="31"/>
      <c r="BJE35" s="31"/>
      <c r="BJF35" s="31"/>
      <c r="BJG35" s="31"/>
      <c r="BJH35" s="31"/>
      <c r="BJI35" s="31"/>
      <c r="BJJ35" s="31"/>
      <c r="BJK35" s="31"/>
      <c r="BJL35" s="31"/>
      <c r="BJM35" s="31"/>
      <c r="BJN35" s="31"/>
      <c r="BJO35" s="31"/>
      <c r="BJP35" s="31"/>
      <c r="BJQ35" s="31"/>
      <c r="BJR35" s="31"/>
      <c r="BJS35" s="31"/>
      <c r="BJT35" s="31"/>
      <c r="BJU35" s="31"/>
      <c r="BJV35" s="31"/>
      <c r="BJW35" s="31"/>
      <c r="BJX35" s="31"/>
      <c r="BJY35" s="31"/>
      <c r="BJZ35" s="31"/>
      <c r="BKA35" s="31"/>
      <c r="BKB35" s="31"/>
      <c r="BKC35" s="31"/>
      <c r="BKD35" s="31"/>
      <c r="BKE35" s="31"/>
      <c r="BKF35" s="31"/>
      <c r="BKG35" s="31"/>
      <c r="BKH35" s="31"/>
      <c r="BKI35" s="31"/>
      <c r="BKJ35" s="31"/>
      <c r="BKK35" s="31"/>
      <c r="BKL35" s="31"/>
      <c r="BKM35" s="31"/>
      <c r="BKN35" s="31"/>
      <c r="BKO35" s="31"/>
      <c r="BKP35" s="31"/>
      <c r="BKQ35" s="31"/>
      <c r="BKR35" s="31"/>
      <c r="BKS35" s="31"/>
      <c r="BKT35" s="31"/>
      <c r="BKU35" s="31"/>
      <c r="BKV35" s="31"/>
      <c r="BKW35" s="31"/>
      <c r="BKX35" s="31"/>
      <c r="BKY35" s="31"/>
      <c r="BKZ35" s="31"/>
      <c r="BLA35" s="31"/>
      <c r="BLB35" s="31"/>
      <c r="BLC35" s="31"/>
      <c r="BLD35" s="31"/>
      <c r="BLE35" s="31"/>
      <c r="BLF35" s="31"/>
      <c r="BLG35" s="31"/>
      <c r="BLH35" s="31"/>
      <c r="BLI35" s="31"/>
      <c r="BLJ35" s="31"/>
      <c r="BLK35" s="31"/>
      <c r="BLL35" s="31"/>
      <c r="BLM35" s="31"/>
      <c r="BLN35" s="31"/>
      <c r="BLO35" s="31"/>
      <c r="BLP35" s="31"/>
      <c r="BLQ35" s="31"/>
      <c r="BLR35" s="31"/>
      <c r="BLS35" s="31"/>
      <c r="BLT35" s="31"/>
      <c r="BLU35" s="31"/>
      <c r="BLV35" s="31"/>
      <c r="BLW35" s="31"/>
      <c r="BLX35" s="31"/>
      <c r="BLY35" s="31"/>
      <c r="BLZ35" s="31"/>
      <c r="BMA35" s="31"/>
      <c r="BMB35" s="31"/>
      <c r="BMC35" s="31"/>
      <c r="BMD35" s="31"/>
      <c r="BME35" s="31"/>
      <c r="BMF35" s="31"/>
      <c r="BMG35" s="31"/>
      <c r="BMH35" s="31"/>
      <c r="BMI35" s="31"/>
      <c r="BMJ35" s="31"/>
      <c r="BMK35" s="31"/>
      <c r="BML35" s="31"/>
      <c r="BMM35" s="31"/>
      <c r="BMN35" s="31"/>
      <c r="BMO35" s="31"/>
      <c r="BMP35" s="31"/>
      <c r="BMQ35" s="31"/>
      <c r="BMR35" s="31"/>
      <c r="BMS35" s="31"/>
      <c r="BMT35" s="31"/>
      <c r="BMU35" s="31"/>
      <c r="BMV35" s="31"/>
      <c r="BMW35" s="31"/>
      <c r="BMX35" s="31"/>
      <c r="BMY35" s="31"/>
      <c r="BMZ35" s="31"/>
      <c r="BNA35" s="31"/>
      <c r="BNB35" s="31"/>
      <c r="BNC35" s="31"/>
      <c r="BND35" s="31"/>
      <c r="BNE35" s="31"/>
      <c r="BNF35" s="31"/>
      <c r="BNG35" s="31"/>
      <c r="BNH35" s="31"/>
      <c r="BNI35" s="31"/>
      <c r="BNJ35" s="31"/>
      <c r="BNK35" s="31"/>
      <c r="BNL35" s="31"/>
      <c r="BNM35" s="31"/>
      <c r="BNN35" s="31"/>
      <c r="BNO35" s="31"/>
      <c r="BNP35" s="31"/>
      <c r="BNQ35" s="31"/>
      <c r="BNR35" s="31"/>
      <c r="BNS35" s="31"/>
      <c r="BNT35" s="31"/>
      <c r="BNU35" s="31"/>
      <c r="BNV35" s="31"/>
      <c r="BNW35" s="31"/>
      <c r="BNX35" s="31"/>
      <c r="BNY35" s="31"/>
      <c r="BNZ35" s="31"/>
      <c r="BOA35" s="31"/>
      <c r="BOB35" s="31"/>
      <c r="BOC35" s="31"/>
      <c r="BOD35" s="31"/>
      <c r="BOE35" s="31"/>
      <c r="BOF35" s="31"/>
      <c r="BOG35" s="31"/>
      <c r="BOH35" s="31"/>
      <c r="BOI35" s="31"/>
      <c r="BOJ35" s="31"/>
      <c r="BOK35" s="31"/>
      <c r="BOL35" s="31"/>
      <c r="BOM35" s="31"/>
      <c r="BON35" s="31"/>
      <c r="BOO35" s="31"/>
      <c r="BOP35" s="31"/>
      <c r="BOQ35" s="31"/>
      <c r="BOR35" s="31"/>
      <c r="BOS35" s="31"/>
      <c r="BOT35" s="31"/>
      <c r="BOU35" s="31"/>
      <c r="BOV35" s="31"/>
      <c r="BOW35" s="31"/>
      <c r="BOX35" s="31"/>
      <c r="BOY35" s="31"/>
      <c r="BOZ35" s="31"/>
      <c r="BPA35" s="31"/>
      <c r="BPB35" s="31"/>
      <c r="BPC35" s="31"/>
      <c r="BPD35" s="31"/>
      <c r="BPE35" s="31"/>
      <c r="BPF35" s="31"/>
      <c r="BPG35" s="31"/>
      <c r="BPH35" s="31"/>
      <c r="BPI35" s="31"/>
      <c r="BPJ35" s="31"/>
      <c r="BPK35" s="31"/>
      <c r="BPL35" s="31"/>
      <c r="BPM35" s="31"/>
      <c r="BPN35" s="31"/>
      <c r="BPO35" s="31"/>
      <c r="BPP35" s="31"/>
      <c r="BPQ35" s="31"/>
      <c r="BPR35" s="31"/>
      <c r="BPS35" s="31"/>
      <c r="BPT35" s="31"/>
      <c r="BPU35" s="31"/>
      <c r="BPV35" s="31"/>
      <c r="BPW35" s="31"/>
      <c r="BPX35" s="31"/>
      <c r="BPY35" s="31"/>
      <c r="BPZ35" s="31"/>
      <c r="BQA35" s="31"/>
      <c r="BQB35" s="31"/>
      <c r="BQC35" s="31"/>
      <c r="BQD35" s="31"/>
      <c r="BQE35" s="31"/>
      <c r="BQF35" s="31"/>
      <c r="BQG35" s="31"/>
      <c r="BQH35" s="31"/>
      <c r="BQI35" s="31"/>
      <c r="BQJ35" s="31"/>
      <c r="BQK35" s="31"/>
      <c r="BQL35" s="31"/>
      <c r="BQM35" s="31"/>
      <c r="BQN35" s="31"/>
      <c r="BQO35" s="31"/>
      <c r="BQP35" s="31"/>
      <c r="BQQ35" s="31"/>
      <c r="BQR35" s="31"/>
      <c r="BQS35" s="31"/>
      <c r="BQT35" s="31"/>
      <c r="BQU35" s="31"/>
      <c r="BQV35" s="31"/>
      <c r="BQW35" s="31"/>
      <c r="BQX35" s="31"/>
      <c r="BQY35" s="31"/>
      <c r="BQZ35" s="31"/>
      <c r="BRA35" s="31"/>
      <c r="BRB35" s="31"/>
      <c r="BRC35" s="31"/>
      <c r="BRD35" s="31"/>
      <c r="BRE35" s="31"/>
      <c r="BRF35" s="31"/>
      <c r="BRG35" s="31"/>
      <c r="BRH35" s="31"/>
      <c r="BRI35" s="31"/>
      <c r="BRJ35" s="31"/>
      <c r="BRK35" s="31"/>
      <c r="BRL35" s="31"/>
      <c r="BRM35" s="31"/>
      <c r="BRN35" s="31"/>
      <c r="BRO35" s="31"/>
      <c r="BRP35" s="31"/>
      <c r="BRQ35" s="31"/>
      <c r="BRR35" s="31"/>
      <c r="BRS35" s="31"/>
      <c r="BRT35" s="31"/>
      <c r="BRU35" s="31"/>
      <c r="BRV35" s="31"/>
      <c r="BRW35" s="31"/>
      <c r="BRX35" s="31"/>
      <c r="BRY35" s="31"/>
      <c r="BRZ35" s="31"/>
      <c r="BSA35" s="31"/>
      <c r="BSB35" s="31"/>
      <c r="BSC35" s="31"/>
      <c r="BSD35" s="31"/>
      <c r="BSE35" s="31"/>
      <c r="BSF35" s="31"/>
      <c r="BSG35" s="31"/>
      <c r="BSH35" s="31"/>
      <c r="BSI35" s="31"/>
      <c r="BSJ35" s="31"/>
      <c r="BSK35" s="31"/>
      <c r="BSL35" s="31"/>
      <c r="BSM35" s="31"/>
      <c r="BSN35" s="31"/>
      <c r="BSO35" s="31"/>
      <c r="BSP35" s="31"/>
      <c r="BSQ35" s="31"/>
      <c r="BSR35" s="31"/>
      <c r="BSS35" s="31"/>
      <c r="BST35" s="31"/>
      <c r="BSU35" s="31"/>
      <c r="BSV35" s="31"/>
      <c r="BSW35" s="31"/>
      <c r="BSX35" s="31"/>
      <c r="BSY35" s="31"/>
      <c r="BSZ35" s="31"/>
      <c r="BTA35" s="31"/>
      <c r="BTB35" s="31"/>
      <c r="BTC35" s="31"/>
      <c r="BTD35" s="31"/>
      <c r="BTE35" s="31"/>
      <c r="BTF35" s="31"/>
      <c r="BTG35" s="31"/>
      <c r="BTH35" s="31"/>
      <c r="BTI35" s="31"/>
      <c r="BTJ35" s="31"/>
      <c r="BTK35" s="31"/>
      <c r="BTL35" s="31"/>
      <c r="BTM35" s="31"/>
      <c r="BTN35" s="31"/>
      <c r="BTO35" s="31"/>
      <c r="BTP35" s="31"/>
      <c r="BTQ35" s="31"/>
      <c r="BTR35" s="31"/>
      <c r="BTS35" s="31"/>
      <c r="BTT35" s="31"/>
      <c r="BTU35" s="31"/>
      <c r="BTV35" s="31"/>
      <c r="BTW35" s="31"/>
      <c r="BTX35" s="31"/>
      <c r="BTY35" s="31"/>
      <c r="BTZ35" s="31"/>
      <c r="BUA35" s="31"/>
      <c r="BUB35" s="31"/>
      <c r="BUC35" s="31"/>
      <c r="BUD35" s="31"/>
      <c r="BUE35" s="31"/>
      <c r="BUF35" s="31"/>
      <c r="BUG35" s="31"/>
      <c r="BUH35" s="31"/>
      <c r="BUI35" s="31"/>
      <c r="BUJ35" s="31"/>
      <c r="BUK35" s="31"/>
      <c r="BUL35" s="31"/>
      <c r="BUM35" s="31"/>
      <c r="BUN35" s="31"/>
      <c r="BUO35" s="31"/>
      <c r="BUP35" s="31"/>
      <c r="BUQ35" s="31"/>
      <c r="BUR35" s="31"/>
      <c r="BUS35" s="31"/>
      <c r="BUT35" s="31"/>
      <c r="BUU35" s="31"/>
      <c r="BUV35" s="31"/>
      <c r="BUW35" s="31"/>
      <c r="BUX35" s="31"/>
      <c r="BUY35" s="31"/>
      <c r="BUZ35" s="31"/>
      <c r="BVA35" s="31"/>
      <c r="BVB35" s="31"/>
      <c r="BVC35" s="31"/>
      <c r="BVD35" s="31"/>
      <c r="BVE35" s="31"/>
      <c r="BVF35" s="31"/>
      <c r="BVG35" s="31"/>
      <c r="BVH35" s="31"/>
      <c r="BVI35" s="31"/>
      <c r="BVJ35" s="31"/>
      <c r="BVK35" s="31"/>
      <c r="BVL35" s="31"/>
      <c r="BVM35" s="31"/>
      <c r="BVN35" s="31"/>
      <c r="BVO35" s="31"/>
      <c r="BVP35" s="31"/>
      <c r="BVQ35" s="31"/>
      <c r="BVR35" s="31"/>
      <c r="BVS35" s="31"/>
      <c r="BVT35" s="31"/>
      <c r="BVU35" s="31"/>
      <c r="BVV35" s="31"/>
      <c r="BVW35" s="31"/>
      <c r="BVX35" s="31"/>
      <c r="BVY35" s="31"/>
      <c r="BVZ35" s="31"/>
      <c r="BWA35" s="31"/>
      <c r="BWB35" s="31"/>
      <c r="BWC35" s="31"/>
      <c r="BWD35" s="31"/>
      <c r="BWE35" s="31"/>
      <c r="BWF35" s="31"/>
      <c r="BWG35" s="31"/>
      <c r="BWH35" s="31"/>
      <c r="BWI35" s="31"/>
      <c r="BWJ35" s="31"/>
      <c r="BWK35" s="31"/>
      <c r="BWL35" s="31"/>
      <c r="BWM35" s="31"/>
      <c r="BWN35" s="31"/>
      <c r="BWO35" s="31"/>
      <c r="BWP35" s="31"/>
      <c r="BWQ35" s="31"/>
      <c r="BWR35" s="31"/>
      <c r="BWS35" s="31"/>
      <c r="BWT35" s="31"/>
      <c r="BWU35" s="31"/>
      <c r="BWV35" s="31"/>
      <c r="BWW35" s="31"/>
      <c r="BWX35" s="31"/>
      <c r="BWY35" s="31"/>
      <c r="BWZ35" s="31"/>
      <c r="BXA35" s="31"/>
      <c r="BXB35" s="31"/>
      <c r="BXC35" s="31"/>
      <c r="BXD35" s="31"/>
      <c r="BXE35" s="31"/>
      <c r="BXF35" s="31"/>
      <c r="BXG35" s="31"/>
      <c r="BXH35" s="31"/>
      <c r="BXI35" s="31"/>
      <c r="BXJ35" s="31"/>
      <c r="BXK35" s="31"/>
      <c r="BXL35" s="31"/>
      <c r="BXM35" s="31"/>
      <c r="BXN35" s="31"/>
      <c r="BXO35" s="31"/>
      <c r="BXP35" s="31"/>
      <c r="BXQ35" s="31"/>
      <c r="BXR35" s="31"/>
      <c r="BXS35" s="31"/>
      <c r="BXT35" s="31"/>
      <c r="BXU35" s="31"/>
      <c r="BXV35" s="31"/>
      <c r="BXW35" s="31"/>
      <c r="BXX35" s="31"/>
      <c r="BXY35" s="31"/>
      <c r="BXZ35" s="31"/>
      <c r="BYA35" s="31"/>
      <c r="BYB35" s="31"/>
      <c r="BYC35" s="31"/>
      <c r="BYD35" s="31"/>
      <c r="BYE35" s="31"/>
      <c r="BYF35" s="31"/>
      <c r="BYG35" s="31"/>
      <c r="BYH35" s="31"/>
      <c r="BYI35" s="31"/>
      <c r="BYJ35" s="31"/>
      <c r="BYK35" s="31"/>
      <c r="BYL35" s="31"/>
      <c r="BYM35" s="31"/>
      <c r="BYN35" s="31"/>
      <c r="BYO35" s="31"/>
      <c r="BYP35" s="31"/>
      <c r="BYQ35" s="31"/>
      <c r="BYR35" s="31"/>
      <c r="BYS35" s="31"/>
      <c r="BYT35" s="31"/>
      <c r="BYU35" s="31"/>
      <c r="BYV35" s="31"/>
      <c r="BYW35" s="31"/>
      <c r="BYX35" s="31"/>
      <c r="BYY35" s="31"/>
      <c r="BYZ35" s="31"/>
      <c r="BZA35" s="31"/>
      <c r="BZB35" s="31"/>
      <c r="BZC35" s="31"/>
      <c r="BZD35" s="31"/>
      <c r="BZE35" s="31"/>
      <c r="BZF35" s="31"/>
      <c r="BZG35" s="31"/>
      <c r="BZH35" s="31"/>
      <c r="BZI35" s="31"/>
      <c r="BZJ35" s="31"/>
      <c r="BZK35" s="31"/>
      <c r="BZL35" s="31"/>
      <c r="BZM35" s="31"/>
      <c r="BZN35" s="31"/>
      <c r="BZO35" s="31"/>
      <c r="BZP35" s="31"/>
      <c r="BZQ35" s="31"/>
      <c r="BZR35" s="31"/>
      <c r="BZS35" s="31"/>
      <c r="BZT35" s="31"/>
      <c r="BZU35" s="31"/>
      <c r="BZV35" s="31"/>
      <c r="BZW35" s="31"/>
      <c r="BZX35" s="31"/>
      <c r="BZY35" s="31"/>
      <c r="BZZ35" s="31"/>
      <c r="CAA35" s="31"/>
      <c r="CAB35" s="31"/>
      <c r="CAC35" s="31"/>
      <c r="CAD35" s="31"/>
      <c r="CAE35" s="31"/>
      <c r="CAF35" s="31"/>
      <c r="CAG35" s="31"/>
      <c r="CAH35" s="31"/>
      <c r="CAI35" s="31"/>
      <c r="CAJ35" s="31"/>
      <c r="CAK35" s="31"/>
      <c r="CAL35" s="31"/>
      <c r="CAM35" s="31"/>
      <c r="CAN35" s="31"/>
      <c r="CAO35" s="31"/>
      <c r="CAP35" s="31"/>
      <c r="CAQ35" s="31"/>
      <c r="CAR35" s="31"/>
      <c r="CAS35" s="31"/>
      <c r="CAT35" s="31"/>
      <c r="CAU35" s="31"/>
      <c r="CAV35" s="31"/>
      <c r="CAW35" s="31"/>
      <c r="CAX35" s="31"/>
      <c r="CAY35" s="31"/>
      <c r="CAZ35" s="31"/>
      <c r="CBA35" s="31"/>
      <c r="CBB35" s="31"/>
      <c r="CBC35" s="31"/>
      <c r="CBD35" s="31"/>
      <c r="CBE35" s="31"/>
      <c r="CBF35" s="31"/>
      <c r="CBG35" s="31"/>
      <c r="CBH35" s="31"/>
      <c r="CBI35" s="31"/>
      <c r="CBJ35" s="31"/>
      <c r="CBK35" s="31"/>
      <c r="CBL35" s="31"/>
      <c r="CBM35" s="31"/>
      <c r="CBN35" s="31"/>
      <c r="CBO35" s="31"/>
      <c r="CBP35" s="31"/>
      <c r="CBQ35" s="31"/>
      <c r="CBR35" s="31"/>
      <c r="CBS35" s="31"/>
      <c r="CBT35" s="31"/>
      <c r="CBU35" s="31"/>
      <c r="CBV35" s="31"/>
      <c r="CBW35" s="31"/>
      <c r="CBX35" s="31"/>
      <c r="CBY35" s="31"/>
      <c r="CBZ35" s="31"/>
      <c r="CCA35" s="31"/>
      <c r="CCB35" s="31"/>
      <c r="CCC35" s="31"/>
      <c r="CCD35" s="31"/>
      <c r="CCE35" s="31"/>
      <c r="CCF35" s="31"/>
      <c r="CCG35" s="31"/>
      <c r="CCH35" s="31"/>
      <c r="CCI35" s="31"/>
      <c r="CCJ35" s="31"/>
      <c r="CCK35" s="31"/>
      <c r="CCL35" s="31"/>
      <c r="CCM35" s="31"/>
      <c r="CCN35" s="31"/>
      <c r="CCO35" s="31"/>
      <c r="CCP35" s="31"/>
      <c r="CCQ35" s="31"/>
      <c r="CCR35" s="31"/>
      <c r="CCS35" s="31"/>
      <c r="CCT35" s="31"/>
      <c r="CCU35" s="31"/>
      <c r="CCV35" s="31"/>
      <c r="CCW35" s="31"/>
      <c r="CCX35" s="31"/>
      <c r="CCY35" s="31"/>
      <c r="CCZ35" s="31"/>
      <c r="CDA35" s="31"/>
      <c r="CDB35" s="31"/>
      <c r="CDC35" s="31"/>
      <c r="CDD35" s="31"/>
      <c r="CDE35" s="31"/>
      <c r="CDF35" s="31"/>
      <c r="CDG35" s="31"/>
      <c r="CDH35" s="31"/>
      <c r="CDI35" s="31"/>
      <c r="CDJ35" s="31"/>
      <c r="CDK35" s="31"/>
      <c r="CDL35" s="31"/>
      <c r="CDM35" s="31"/>
      <c r="CDN35" s="31"/>
      <c r="CDO35" s="31"/>
      <c r="CDP35" s="31"/>
      <c r="CDQ35" s="31"/>
      <c r="CDR35" s="31"/>
      <c r="CDS35" s="31"/>
      <c r="CDT35" s="31"/>
      <c r="CDU35" s="31"/>
      <c r="CDV35" s="31"/>
      <c r="CDW35" s="31"/>
      <c r="CDX35" s="31"/>
      <c r="CDY35" s="31"/>
      <c r="CDZ35" s="31"/>
      <c r="CEA35" s="31"/>
      <c r="CEB35" s="31"/>
      <c r="CEC35" s="31"/>
      <c r="CED35" s="31"/>
      <c r="CEE35" s="31"/>
      <c r="CEF35" s="31"/>
      <c r="CEG35" s="31"/>
      <c r="CEH35" s="31"/>
      <c r="CEI35" s="31"/>
      <c r="CEJ35" s="31"/>
      <c r="CEK35" s="31"/>
      <c r="CEL35" s="31"/>
      <c r="CEM35" s="31"/>
      <c r="CEN35" s="31"/>
      <c r="CEO35" s="31"/>
      <c r="CEP35" s="31"/>
      <c r="CEQ35" s="31"/>
      <c r="CER35" s="31"/>
      <c r="CES35" s="31"/>
      <c r="CET35" s="31"/>
      <c r="CEU35" s="31"/>
      <c r="CEV35" s="31"/>
      <c r="CEW35" s="31"/>
      <c r="CEX35" s="31"/>
      <c r="CEY35" s="31"/>
      <c r="CEZ35" s="31"/>
      <c r="CFA35" s="31"/>
      <c r="CFB35" s="31"/>
      <c r="CFC35" s="31"/>
      <c r="CFD35" s="31"/>
      <c r="CFE35" s="31"/>
      <c r="CFF35" s="31"/>
      <c r="CFG35" s="31"/>
      <c r="CFH35" s="31"/>
      <c r="CFI35" s="31"/>
      <c r="CFJ35" s="31"/>
      <c r="CFK35" s="31"/>
      <c r="CFL35" s="31"/>
      <c r="CFM35" s="31"/>
      <c r="CFN35" s="31"/>
      <c r="CFO35" s="31"/>
      <c r="CFP35" s="31"/>
      <c r="CFQ35" s="31"/>
      <c r="CFR35" s="31"/>
      <c r="CFS35" s="31"/>
      <c r="CFT35" s="31"/>
      <c r="CFU35" s="31"/>
      <c r="CFV35" s="31"/>
      <c r="CFW35" s="31"/>
      <c r="CFX35" s="31"/>
      <c r="CFY35" s="31"/>
      <c r="CFZ35" s="31"/>
      <c r="CGA35" s="31"/>
      <c r="CGB35" s="31"/>
      <c r="CGC35" s="31"/>
      <c r="CGD35" s="31"/>
      <c r="CGE35" s="31"/>
      <c r="CGF35" s="31"/>
      <c r="CGG35" s="31"/>
      <c r="CGH35" s="31"/>
      <c r="CGI35" s="31"/>
      <c r="CGJ35" s="31"/>
      <c r="CGK35" s="31"/>
      <c r="CGL35" s="31"/>
      <c r="CGM35" s="31"/>
      <c r="CGN35" s="31"/>
      <c r="CGO35" s="31"/>
      <c r="CGP35" s="31"/>
      <c r="CGQ35" s="31"/>
      <c r="CGR35" s="31"/>
      <c r="CGS35" s="31"/>
      <c r="CGT35" s="31"/>
      <c r="CGU35" s="31"/>
      <c r="CGV35" s="31"/>
      <c r="CGW35" s="31"/>
      <c r="CGX35" s="31"/>
      <c r="CGY35" s="31"/>
      <c r="CGZ35" s="31"/>
      <c r="CHA35" s="31"/>
      <c r="CHB35" s="31"/>
      <c r="CHC35" s="31"/>
      <c r="CHD35" s="31"/>
      <c r="CHE35" s="31"/>
      <c r="CHF35" s="31"/>
      <c r="CHG35" s="31"/>
      <c r="CHH35" s="31"/>
      <c r="CHI35" s="31"/>
      <c r="CHJ35" s="31"/>
      <c r="CHK35" s="31"/>
      <c r="CHL35" s="31"/>
      <c r="CHM35" s="31"/>
      <c r="CHN35" s="31"/>
      <c r="CHO35" s="31"/>
      <c r="CHP35" s="31"/>
      <c r="CHQ35" s="31"/>
      <c r="CHR35" s="31"/>
      <c r="CHS35" s="31"/>
      <c r="CHT35" s="31"/>
      <c r="CHU35" s="31"/>
      <c r="CHV35" s="31"/>
      <c r="CHW35" s="31"/>
      <c r="CHX35" s="31"/>
      <c r="CHY35" s="31"/>
      <c r="CHZ35" s="31"/>
      <c r="CIA35" s="31"/>
      <c r="CIB35" s="31"/>
      <c r="CIC35" s="31"/>
      <c r="CID35" s="31"/>
      <c r="CIE35" s="31"/>
      <c r="CIF35" s="31"/>
      <c r="CIG35" s="31"/>
      <c r="CIH35" s="31"/>
      <c r="CII35" s="31"/>
      <c r="CIJ35" s="31"/>
      <c r="CIK35" s="31"/>
      <c r="CIL35" s="31"/>
      <c r="CIM35" s="31"/>
      <c r="CIN35" s="31"/>
      <c r="CIO35" s="31"/>
      <c r="CIP35" s="31"/>
      <c r="CIQ35" s="31"/>
      <c r="CIR35" s="31"/>
      <c r="CIS35" s="31"/>
      <c r="CIT35" s="31"/>
      <c r="CIU35" s="31"/>
      <c r="CIV35" s="31"/>
      <c r="CIW35" s="31"/>
      <c r="CIX35" s="31"/>
      <c r="CIY35" s="31"/>
      <c r="CIZ35" s="31"/>
      <c r="CJA35" s="31"/>
      <c r="CJB35" s="31"/>
      <c r="CJC35" s="31"/>
      <c r="CJD35" s="31"/>
      <c r="CJE35" s="31"/>
      <c r="CJF35" s="31"/>
      <c r="CJG35" s="31"/>
      <c r="CJH35" s="31"/>
      <c r="CJI35" s="31"/>
      <c r="CJJ35" s="31"/>
      <c r="CJK35" s="31"/>
      <c r="CJL35" s="31"/>
      <c r="CJM35" s="31"/>
      <c r="CJN35" s="31"/>
      <c r="CJO35" s="31"/>
      <c r="CJP35" s="31"/>
      <c r="CJQ35" s="31"/>
      <c r="CJR35" s="31"/>
      <c r="CJS35" s="31"/>
      <c r="CJT35" s="31"/>
      <c r="CJU35" s="31"/>
      <c r="CJV35" s="31"/>
      <c r="CJW35" s="31"/>
      <c r="CJX35" s="31"/>
      <c r="CJY35" s="31"/>
      <c r="CJZ35" s="31"/>
      <c r="CKA35" s="31"/>
      <c r="CKB35" s="31"/>
      <c r="CKC35" s="31"/>
      <c r="CKD35" s="31"/>
      <c r="CKE35" s="31"/>
      <c r="CKF35" s="31"/>
      <c r="CKG35" s="31"/>
      <c r="CKH35" s="31"/>
      <c r="CKI35" s="31"/>
      <c r="CKJ35" s="31"/>
      <c r="CKK35" s="31"/>
      <c r="CKL35" s="31"/>
      <c r="CKM35" s="31"/>
      <c r="CKN35" s="31"/>
      <c r="CKO35" s="31"/>
      <c r="CKP35" s="31"/>
      <c r="CKQ35" s="31"/>
      <c r="CKR35" s="31"/>
      <c r="CKS35" s="31"/>
      <c r="CKT35" s="31"/>
      <c r="CKU35" s="31"/>
      <c r="CKV35" s="31"/>
      <c r="CKW35" s="31"/>
      <c r="CKX35" s="31"/>
      <c r="CKY35" s="31"/>
      <c r="CKZ35" s="31"/>
      <c r="CLA35" s="31"/>
      <c r="CLB35" s="31"/>
      <c r="CLC35" s="31"/>
      <c r="CLD35" s="31"/>
      <c r="CLE35" s="31"/>
      <c r="CLF35" s="31"/>
      <c r="CLG35" s="31"/>
      <c r="CLH35" s="31"/>
      <c r="CLI35" s="31"/>
      <c r="CLJ35" s="31"/>
      <c r="CLK35" s="31"/>
      <c r="CLL35" s="31"/>
      <c r="CLM35" s="31"/>
      <c r="CLN35" s="31"/>
      <c r="CLO35" s="31"/>
      <c r="CLP35" s="31"/>
      <c r="CLQ35" s="31"/>
      <c r="CLR35" s="31"/>
      <c r="CLS35" s="31"/>
      <c r="CLT35" s="31"/>
      <c r="CLU35" s="31"/>
      <c r="CLV35" s="31"/>
      <c r="CLW35" s="31"/>
      <c r="CLX35" s="31"/>
      <c r="CLY35" s="31"/>
      <c r="CLZ35" s="31"/>
      <c r="CMA35" s="31"/>
      <c r="CMB35" s="31"/>
      <c r="CMC35" s="31"/>
      <c r="CMD35" s="31"/>
      <c r="CME35" s="31"/>
      <c r="CMF35" s="31"/>
      <c r="CMG35" s="31"/>
      <c r="CMH35" s="31"/>
      <c r="CMI35" s="31"/>
      <c r="CMJ35" s="31"/>
      <c r="CMK35" s="31"/>
      <c r="CML35" s="31"/>
      <c r="CMM35" s="31"/>
      <c r="CMN35" s="31"/>
      <c r="CMO35" s="31"/>
      <c r="CMP35" s="31"/>
      <c r="CMQ35" s="31"/>
      <c r="CMR35" s="31"/>
      <c r="CMS35" s="31"/>
      <c r="CMT35" s="31"/>
      <c r="CMU35" s="31"/>
      <c r="CMV35" s="31"/>
      <c r="CMW35" s="31"/>
      <c r="CMX35" s="31"/>
      <c r="CMY35" s="31"/>
      <c r="CMZ35" s="31"/>
      <c r="CNA35" s="31"/>
      <c r="CNB35" s="31"/>
      <c r="CNC35" s="31"/>
      <c r="CND35" s="31"/>
      <c r="CNE35" s="31"/>
      <c r="CNF35" s="31"/>
      <c r="CNG35" s="31"/>
      <c r="CNH35" s="31"/>
      <c r="CNI35" s="31"/>
      <c r="CNJ35" s="31"/>
      <c r="CNK35" s="31"/>
      <c r="CNL35" s="31"/>
      <c r="CNM35" s="31"/>
      <c r="CNN35" s="31"/>
      <c r="CNO35" s="31"/>
      <c r="CNP35" s="31"/>
      <c r="CNQ35" s="31"/>
      <c r="CNR35" s="31"/>
      <c r="CNS35" s="31"/>
      <c r="CNT35" s="31"/>
      <c r="CNU35" s="31"/>
      <c r="CNV35" s="31"/>
      <c r="CNW35" s="31"/>
      <c r="CNX35" s="31"/>
      <c r="CNY35" s="31"/>
      <c r="CNZ35" s="31"/>
      <c r="COA35" s="31"/>
      <c r="COB35" s="31"/>
      <c r="COC35" s="31"/>
      <c r="COD35" s="31"/>
      <c r="COE35" s="31"/>
      <c r="COF35" s="31"/>
      <c r="COG35" s="31"/>
      <c r="COH35" s="31"/>
      <c r="COI35" s="31"/>
      <c r="COJ35" s="31"/>
      <c r="COK35" s="31"/>
      <c r="COL35" s="31"/>
      <c r="COM35" s="31"/>
      <c r="CON35" s="31"/>
      <c r="COO35" s="31"/>
      <c r="COP35" s="31"/>
      <c r="COQ35" s="31"/>
      <c r="COR35" s="31"/>
      <c r="COS35" s="31"/>
      <c r="COT35" s="31"/>
      <c r="COU35" s="31"/>
      <c r="COV35" s="31"/>
      <c r="COW35" s="31"/>
      <c r="COX35" s="31"/>
      <c r="COY35" s="31"/>
      <c r="COZ35" s="31"/>
      <c r="CPA35" s="31"/>
      <c r="CPB35" s="31"/>
      <c r="CPC35" s="31"/>
      <c r="CPD35" s="31"/>
      <c r="CPE35" s="31"/>
      <c r="CPF35" s="31"/>
      <c r="CPG35" s="31"/>
      <c r="CPH35" s="31"/>
      <c r="CPI35" s="31"/>
      <c r="CPJ35" s="31"/>
      <c r="CPK35" s="31"/>
      <c r="CPL35" s="31"/>
      <c r="CPM35" s="31"/>
      <c r="CPN35" s="31"/>
      <c r="CPO35" s="31"/>
      <c r="CPP35" s="31"/>
      <c r="CPQ35" s="31"/>
      <c r="CPR35" s="31"/>
      <c r="CPS35" s="31"/>
      <c r="CPT35" s="31"/>
      <c r="CPU35" s="31"/>
      <c r="CPV35" s="31"/>
      <c r="CPW35" s="31"/>
      <c r="CPX35" s="31"/>
      <c r="CPY35" s="31"/>
      <c r="CPZ35" s="31"/>
      <c r="CQA35" s="31"/>
      <c r="CQB35" s="31"/>
      <c r="CQC35" s="31"/>
      <c r="CQD35" s="31"/>
      <c r="CQE35" s="31"/>
      <c r="CQF35" s="31"/>
      <c r="CQG35" s="31"/>
      <c r="CQH35" s="31"/>
      <c r="CQI35" s="31"/>
      <c r="CQJ35" s="31"/>
      <c r="CQK35" s="31"/>
      <c r="CQL35" s="31"/>
      <c r="CQM35" s="31"/>
      <c r="CQN35" s="31"/>
      <c r="CQO35" s="31"/>
      <c r="CQP35" s="31"/>
      <c r="CQQ35" s="31"/>
      <c r="CQR35" s="31"/>
      <c r="CQS35" s="31"/>
      <c r="CQT35" s="31"/>
      <c r="CQU35" s="31"/>
      <c r="CQV35" s="31"/>
      <c r="CQW35" s="31"/>
      <c r="CQX35" s="31"/>
      <c r="CQY35" s="31"/>
      <c r="CQZ35" s="31"/>
      <c r="CRA35" s="31"/>
      <c r="CRB35" s="31"/>
      <c r="CRC35" s="31"/>
      <c r="CRD35" s="31"/>
      <c r="CRE35" s="31"/>
      <c r="CRF35" s="31"/>
      <c r="CRG35" s="31"/>
      <c r="CRH35" s="31"/>
      <c r="CRI35" s="31"/>
      <c r="CRJ35" s="31"/>
      <c r="CRK35" s="31"/>
      <c r="CRL35" s="31"/>
      <c r="CRM35" s="31"/>
      <c r="CRN35" s="31"/>
      <c r="CRO35" s="31"/>
      <c r="CRP35" s="31"/>
      <c r="CRQ35" s="31"/>
      <c r="CRR35" s="31"/>
      <c r="CRS35" s="31"/>
      <c r="CRT35" s="31"/>
      <c r="CRU35" s="31"/>
      <c r="CRV35" s="31"/>
      <c r="CRW35" s="31"/>
      <c r="CRX35" s="31"/>
      <c r="CRY35" s="31"/>
      <c r="CRZ35" s="31"/>
      <c r="CSA35" s="31"/>
      <c r="CSB35" s="31"/>
      <c r="CSC35" s="31"/>
      <c r="CSD35" s="31"/>
      <c r="CSE35" s="31"/>
      <c r="CSF35" s="31"/>
      <c r="CSG35" s="31"/>
      <c r="CSH35" s="31"/>
      <c r="CSI35" s="31"/>
      <c r="CSJ35" s="31"/>
      <c r="CSK35" s="31"/>
      <c r="CSL35" s="31"/>
      <c r="CSM35" s="31"/>
      <c r="CSN35" s="31"/>
      <c r="CSO35" s="31"/>
      <c r="CSP35" s="31"/>
      <c r="CSQ35" s="31"/>
      <c r="CSR35" s="31"/>
      <c r="CSS35" s="31"/>
      <c r="CST35" s="31"/>
      <c r="CSU35" s="31"/>
      <c r="CSV35" s="31"/>
      <c r="CSW35" s="31"/>
      <c r="CSX35" s="31"/>
      <c r="CSY35" s="31"/>
      <c r="CSZ35" s="31"/>
      <c r="CTA35" s="31"/>
      <c r="CTB35" s="31"/>
      <c r="CTC35" s="31"/>
      <c r="CTD35" s="31"/>
      <c r="CTE35" s="31"/>
      <c r="CTF35" s="31"/>
      <c r="CTG35" s="31"/>
      <c r="CTH35" s="31"/>
      <c r="CTI35" s="31"/>
      <c r="CTJ35" s="31"/>
      <c r="CTK35" s="31"/>
      <c r="CTL35" s="31"/>
      <c r="CTM35" s="31"/>
      <c r="CTN35" s="31"/>
      <c r="CTO35" s="31"/>
      <c r="CTP35" s="31"/>
      <c r="CTQ35" s="31"/>
      <c r="CTR35" s="31"/>
      <c r="CTS35" s="31"/>
      <c r="CTT35" s="31"/>
      <c r="CTU35" s="31"/>
      <c r="CTV35" s="31"/>
      <c r="CTW35" s="31"/>
      <c r="CTX35" s="31"/>
      <c r="CTY35" s="31"/>
      <c r="CTZ35" s="31"/>
      <c r="CUA35" s="31"/>
      <c r="CUB35" s="31"/>
      <c r="CUC35" s="31"/>
      <c r="CUD35" s="31"/>
      <c r="CUE35" s="31"/>
      <c r="CUF35" s="31"/>
      <c r="CUG35" s="31"/>
      <c r="CUH35" s="31"/>
      <c r="CUI35" s="31"/>
      <c r="CUJ35" s="31"/>
      <c r="CUK35" s="31"/>
      <c r="CUL35" s="31"/>
      <c r="CUM35" s="31"/>
      <c r="CUN35" s="31"/>
      <c r="CUO35" s="31"/>
      <c r="CUP35" s="31"/>
      <c r="CUQ35" s="31"/>
      <c r="CUR35" s="31"/>
      <c r="CUS35" s="31"/>
      <c r="CUT35" s="31"/>
      <c r="CUU35" s="31"/>
      <c r="CUV35" s="31"/>
      <c r="CUW35" s="31"/>
      <c r="CUX35" s="31"/>
      <c r="CUY35" s="31"/>
      <c r="CUZ35" s="31"/>
      <c r="CVA35" s="31"/>
      <c r="CVB35" s="31"/>
      <c r="CVC35" s="31"/>
      <c r="CVD35" s="31"/>
      <c r="CVE35" s="31"/>
      <c r="CVF35" s="31"/>
      <c r="CVG35" s="31"/>
      <c r="CVH35" s="31"/>
      <c r="CVI35" s="31"/>
      <c r="CVJ35" s="31"/>
      <c r="CVK35" s="31"/>
      <c r="CVL35" s="31"/>
      <c r="CVM35" s="31"/>
      <c r="CVN35" s="31"/>
      <c r="CVO35" s="31"/>
      <c r="CVP35" s="31"/>
      <c r="CVQ35" s="31"/>
      <c r="CVR35" s="31"/>
      <c r="CVS35" s="31"/>
      <c r="CVT35" s="31"/>
      <c r="CVU35" s="31"/>
      <c r="CVV35" s="31"/>
      <c r="CVW35" s="31"/>
      <c r="CVX35" s="31"/>
      <c r="CVY35" s="31"/>
      <c r="CVZ35" s="31"/>
      <c r="CWA35" s="31"/>
      <c r="CWB35" s="31"/>
      <c r="CWC35" s="31"/>
      <c r="CWD35" s="31"/>
      <c r="CWE35" s="31"/>
      <c r="CWF35" s="31"/>
      <c r="CWG35" s="31"/>
      <c r="CWH35" s="31"/>
      <c r="CWI35" s="31"/>
      <c r="CWJ35" s="31"/>
      <c r="CWK35" s="31"/>
      <c r="CWL35" s="31"/>
      <c r="CWM35" s="31"/>
      <c r="CWN35" s="31"/>
      <c r="CWO35" s="31"/>
      <c r="CWP35" s="31"/>
      <c r="CWQ35" s="31"/>
      <c r="CWR35" s="31"/>
      <c r="CWS35" s="31"/>
      <c r="CWT35" s="31"/>
      <c r="CWU35" s="31"/>
      <c r="CWV35" s="31"/>
      <c r="CWW35" s="31"/>
      <c r="CWX35" s="31"/>
      <c r="CWY35" s="31"/>
      <c r="CWZ35" s="31"/>
      <c r="CXA35" s="31"/>
      <c r="CXB35" s="31"/>
      <c r="CXC35" s="31"/>
      <c r="CXD35" s="31"/>
      <c r="CXE35" s="31"/>
      <c r="CXF35" s="31"/>
      <c r="CXG35" s="31"/>
      <c r="CXH35" s="31"/>
      <c r="CXI35" s="31"/>
      <c r="CXJ35" s="31"/>
      <c r="CXK35" s="31"/>
      <c r="CXL35" s="31"/>
      <c r="CXM35" s="31"/>
      <c r="CXN35" s="31"/>
      <c r="CXO35" s="31"/>
      <c r="CXP35" s="31"/>
      <c r="CXQ35" s="31"/>
      <c r="CXR35" s="31"/>
      <c r="CXS35" s="31"/>
      <c r="CXT35" s="31"/>
      <c r="CXU35" s="31"/>
      <c r="CXV35" s="31"/>
      <c r="CXW35" s="31"/>
      <c r="CXX35" s="31"/>
      <c r="CXY35" s="31"/>
      <c r="CXZ35" s="31"/>
      <c r="CYA35" s="31"/>
      <c r="CYB35" s="31"/>
      <c r="CYC35" s="31"/>
      <c r="CYD35" s="31"/>
      <c r="CYE35" s="31"/>
      <c r="CYF35" s="31"/>
      <c r="CYG35" s="31"/>
      <c r="CYH35" s="31"/>
      <c r="CYI35" s="31"/>
      <c r="CYJ35" s="31"/>
      <c r="CYK35" s="31"/>
      <c r="CYL35" s="31"/>
      <c r="CYM35" s="31"/>
      <c r="CYN35" s="31"/>
      <c r="CYO35" s="31"/>
      <c r="CYP35" s="31"/>
      <c r="CYQ35" s="31"/>
      <c r="CYR35" s="31"/>
      <c r="CYS35" s="31"/>
      <c r="CYT35" s="31"/>
      <c r="CYU35" s="31"/>
      <c r="CYV35" s="31"/>
      <c r="CYW35" s="31"/>
      <c r="CYX35" s="31"/>
      <c r="CYY35" s="31"/>
      <c r="CYZ35" s="31"/>
      <c r="CZA35" s="31"/>
      <c r="CZB35" s="31"/>
      <c r="CZC35" s="31"/>
      <c r="CZD35" s="31"/>
      <c r="CZE35" s="31"/>
      <c r="CZF35" s="31"/>
      <c r="CZG35" s="31"/>
      <c r="CZH35" s="31"/>
      <c r="CZI35" s="31"/>
      <c r="CZJ35" s="31"/>
      <c r="CZK35" s="31"/>
      <c r="CZL35" s="31"/>
      <c r="CZM35" s="31"/>
      <c r="CZN35" s="31"/>
      <c r="CZO35" s="31"/>
      <c r="CZP35" s="31"/>
      <c r="CZQ35" s="31"/>
      <c r="CZR35" s="31"/>
      <c r="CZS35" s="31"/>
      <c r="CZT35" s="31"/>
      <c r="CZU35" s="31"/>
      <c r="CZV35" s="31"/>
      <c r="CZW35" s="31"/>
      <c r="CZX35" s="31"/>
      <c r="CZY35" s="31"/>
      <c r="CZZ35" s="31"/>
      <c r="DAA35" s="31"/>
      <c r="DAB35" s="31"/>
      <c r="DAC35" s="31"/>
      <c r="DAD35" s="31"/>
      <c r="DAE35" s="31"/>
      <c r="DAF35" s="31"/>
      <c r="DAG35" s="31"/>
      <c r="DAH35" s="31"/>
      <c r="DAI35" s="31"/>
      <c r="DAJ35" s="31"/>
      <c r="DAK35" s="31"/>
      <c r="DAL35" s="31"/>
      <c r="DAM35" s="31"/>
      <c r="DAN35" s="31"/>
      <c r="DAO35" s="31"/>
      <c r="DAP35" s="31"/>
      <c r="DAQ35" s="31"/>
      <c r="DAR35" s="31"/>
      <c r="DAS35" s="31"/>
      <c r="DAT35" s="31"/>
      <c r="DAU35" s="31"/>
      <c r="DAV35" s="31"/>
      <c r="DAW35" s="31"/>
      <c r="DAX35" s="31"/>
      <c r="DAY35" s="31"/>
      <c r="DAZ35" s="31"/>
      <c r="DBA35" s="31"/>
      <c r="DBB35" s="31"/>
      <c r="DBC35" s="31"/>
      <c r="DBD35" s="31"/>
      <c r="DBE35" s="31"/>
      <c r="DBF35" s="31"/>
      <c r="DBG35" s="31"/>
      <c r="DBH35" s="31"/>
      <c r="DBI35" s="31"/>
      <c r="DBJ35" s="31"/>
      <c r="DBK35" s="31"/>
      <c r="DBL35" s="31"/>
      <c r="DBM35" s="31"/>
      <c r="DBN35" s="31"/>
      <c r="DBO35" s="31"/>
      <c r="DBP35" s="31"/>
      <c r="DBQ35" s="31"/>
      <c r="DBR35" s="31"/>
      <c r="DBS35" s="31"/>
      <c r="DBT35" s="31"/>
      <c r="DBU35" s="31"/>
      <c r="DBV35" s="31"/>
      <c r="DBW35" s="31"/>
      <c r="DBX35" s="31"/>
      <c r="DBY35" s="31"/>
      <c r="DBZ35" s="31"/>
      <c r="DCA35" s="31"/>
      <c r="DCB35" s="31"/>
      <c r="DCC35" s="31"/>
      <c r="DCD35" s="31"/>
      <c r="DCE35" s="31"/>
      <c r="DCF35" s="31"/>
      <c r="DCG35" s="31"/>
      <c r="DCH35" s="31"/>
      <c r="DCI35" s="31"/>
      <c r="DCJ35" s="31"/>
      <c r="DCK35" s="31"/>
      <c r="DCL35" s="31"/>
      <c r="DCM35" s="31"/>
      <c r="DCN35" s="31"/>
      <c r="DCO35" s="31"/>
      <c r="DCP35" s="31"/>
      <c r="DCQ35" s="31"/>
      <c r="DCR35" s="31"/>
      <c r="DCS35" s="31"/>
      <c r="DCT35" s="31"/>
      <c r="DCU35" s="31"/>
      <c r="DCV35" s="31"/>
      <c r="DCW35" s="31"/>
      <c r="DCX35" s="31"/>
      <c r="DCY35" s="31"/>
      <c r="DCZ35" s="31"/>
      <c r="DDA35" s="31"/>
      <c r="DDB35" s="31"/>
      <c r="DDC35" s="31"/>
      <c r="DDD35" s="31"/>
      <c r="DDE35" s="31"/>
      <c r="DDF35" s="31"/>
      <c r="DDG35" s="31"/>
      <c r="DDH35" s="31"/>
      <c r="DDI35" s="31"/>
      <c r="DDJ35" s="31"/>
      <c r="DDK35" s="31"/>
      <c r="DDL35" s="31"/>
      <c r="DDM35" s="31"/>
      <c r="DDN35" s="31"/>
      <c r="DDO35" s="31"/>
      <c r="DDP35" s="31"/>
      <c r="DDQ35" s="31"/>
      <c r="DDR35" s="31"/>
      <c r="DDS35" s="31"/>
      <c r="DDT35" s="31"/>
      <c r="DDU35" s="31"/>
      <c r="DDV35" s="31"/>
      <c r="DDW35" s="31"/>
      <c r="DDX35" s="31"/>
      <c r="DDY35" s="31"/>
      <c r="DDZ35" s="31"/>
      <c r="DEA35" s="31"/>
      <c r="DEB35" s="31"/>
      <c r="DEC35" s="31"/>
      <c r="DED35" s="31"/>
      <c r="DEE35" s="31"/>
      <c r="DEF35" s="31"/>
      <c r="DEG35" s="31"/>
      <c r="DEH35" s="31"/>
      <c r="DEI35" s="31"/>
      <c r="DEJ35" s="31"/>
      <c r="DEK35" s="31"/>
      <c r="DEL35" s="31"/>
      <c r="DEM35" s="31"/>
      <c r="DEN35" s="31"/>
      <c r="DEO35" s="31"/>
      <c r="DEP35" s="31"/>
      <c r="DEQ35" s="31"/>
      <c r="DER35" s="31"/>
      <c r="DES35" s="31"/>
      <c r="DET35" s="31"/>
      <c r="DEU35" s="31"/>
      <c r="DEV35" s="31"/>
      <c r="DEW35" s="31"/>
      <c r="DEX35" s="31"/>
      <c r="DEY35" s="31"/>
      <c r="DEZ35" s="31"/>
      <c r="DFA35" s="31"/>
      <c r="DFB35" s="31"/>
      <c r="DFC35" s="31"/>
      <c r="DFD35" s="31"/>
      <c r="DFE35" s="31"/>
      <c r="DFF35" s="31"/>
      <c r="DFG35" s="31"/>
      <c r="DFH35" s="31"/>
      <c r="DFI35" s="31"/>
      <c r="DFJ35" s="31"/>
      <c r="DFK35" s="31"/>
      <c r="DFL35" s="31"/>
      <c r="DFM35" s="31"/>
      <c r="DFN35" s="31"/>
      <c r="DFO35" s="31"/>
      <c r="DFP35" s="31"/>
      <c r="DFQ35" s="31"/>
      <c r="DFR35" s="31"/>
      <c r="DFS35" s="31"/>
      <c r="DFT35" s="31"/>
      <c r="DFU35" s="31"/>
      <c r="DFV35" s="31"/>
      <c r="DFW35" s="31"/>
      <c r="DFX35" s="31"/>
      <c r="DFY35" s="31"/>
      <c r="DFZ35" s="31"/>
      <c r="DGA35" s="31"/>
      <c r="DGB35" s="31"/>
      <c r="DGC35" s="31"/>
      <c r="DGD35" s="31"/>
      <c r="DGE35" s="31"/>
      <c r="DGF35" s="31"/>
      <c r="DGG35" s="31"/>
      <c r="DGH35" s="31"/>
      <c r="DGI35" s="31"/>
      <c r="DGJ35" s="31"/>
      <c r="DGK35" s="31"/>
      <c r="DGL35" s="31"/>
      <c r="DGM35" s="31"/>
      <c r="DGN35" s="31"/>
      <c r="DGO35" s="31"/>
      <c r="DGP35" s="31"/>
      <c r="DGQ35" s="31"/>
      <c r="DGR35" s="31"/>
      <c r="DGS35" s="31"/>
      <c r="DGT35" s="31"/>
      <c r="DGU35" s="31"/>
      <c r="DGV35" s="31"/>
      <c r="DGW35" s="31"/>
      <c r="DGX35" s="31"/>
      <c r="DGY35" s="31"/>
      <c r="DGZ35" s="31"/>
      <c r="DHA35" s="31"/>
      <c r="DHB35" s="31"/>
      <c r="DHC35" s="31"/>
      <c r="DHD35" s="31"/>
      <c r="DHE35" s="31"/>
      <c r="DHF35" s="31"/>
      <c r="DHG35" s="31"/>
      <c r="DHH35" s="31"/>
      <c r="DHI35" s="31"/>
      <c r="DHJ35" s="31"/>
      <c r="DHK35" s="31"/>
      <c r="DHL35" s="31"/>
      <c r="DHM35" s="31"/>
      <c r="DHN35" s="31"/>
      <c r="DHO35" s="31"/>
      <c r="DHP35" s="31"/>
      <c r="DHQ35" s="31"/>
      <c r="DHR35" s="31"/>
      <c r="DHS35" s="31"/>
      <c r="DHT35" s="31"/>
      <c r="DHU35" s="31"/>
      <c r="DHV35" s="31"/>
      <c r="DHW35" s="31"/>
      <c r="DHX35" s="31"/>
      <c r="DHY35" s="31"/>
      <c r="DHZ35" s="31"/>
      <c r="DIA35" s="31"/>
      <c r="DIB35" s="31"/>
      <c r="DIC35" s="31"/>
      <c r="DID35" s="31"/>
      <c r="DIE35" s="31"/>
      <c r="DIF35" s="31"/>
      <c r="DIG35" s="31"/>
      <c r="DIH35" s="31"/>
      <c r="DII35" s="31"/>
      <c r="DIJ35" s="31"/>
      <c r="DIK35" s="31"/>
      <c r="DIL35" s="31"/>
      <c r="DIM35" s="31"/>
      <c r="DIN35" s="31"/>
      <c r="DIO35" s="31"/>
      <c r="DIP35" s="31"/>
      <c r="DIQ35" s="31"/>
      <c r="DIR35" s="31"/>
      <c r="DIS35" s="31"/>
      <c r="DIT35" s="31"/>
      <c r="DIU35" s="31"/>
      <c r="DIV35" s="31"/>
      <c r="DIW35" s="31"/>
      <c r="DIX35" s="31"/>
      <c r="DIY35" s="31"/>
      <c r="DIZ35" s="31"/>
      <c r="DJA35" s="31"/>
      <c r="DJB35" s="31"/>
      <c r="DJC35" s="31"/>
      <c r="DJD35" s="31"/>
      <c r="DJE35" s="31"/>
      <c r="DJF35" s="31"/>
      <c r="DJG35" s="31"/>
      <c r="DJH35" s="31"/>
      <c r="DJI35" s="31"/>
      <c r="DJJ35" s="31"/>
      <c r="DJK35" s="31"/>
      <c r="DJL35" s="31"/>
      <c r="DJM35" s="31"/>
      <c r="DJN35" s="31"/>
      <c r="DJO35" s="31"/>
      <c r="DJP35" s="31"/>
      <c r="DJQ35" s="31"/>
      <c r="DJR35" s="31"/>
      <c r="DJS35" s="31"/>
      <c r="DJT35" s="31"/>
      <c r="DJU35" s="31"/>
      <c r="DJV35" s="31"/>
      <c r="DJW35" s="31"/>
      <c r="DJX35" s="31"/>
      <c r="DJY35" s="31"/>
      <c r="DJZ35" s="31"/>
      <c r="DKA35" s="31"/>
      <c r="DKB35" s="31"/>
      <c r="DKC35" s="31"/>
      <c r="DKD35" s="31"/>
      <c r="DKE35" s="31"/>
      <c r="DKF35" s="31"/>
      <c r="DKG35" s="31"/>
      <c r="DKH35" s="31"/>
      <c r="DKI35" s="31"/>
      <c r="DKJ35" s="31"/>
      <c r="DKK35" s="31"/>
      <c r="DKL35" s="31"/>
      <c r="DKM35" s="31"/>
      <c r="DKN35" s="31"/>
      <c r="DKO35" s="31"/>
      <c r="DKP35" s="31"/>
      <c r="DKQ35" s="31"/>
      <c r="DKR35" s="31"/>
      <c r="DKS35" s="31"/>
      <c r="DKT35" s="31"/>
      <c r="DKU35" s="31"/>
      <c r="DKV35" s="31"/>
      <c r="DKW35" s="31"/>
      <c r="DKX35" s="31"/>
      <c r="DKY35" s="31"/>
      <c r="DKZ35" s="31"/>
      <c r="DLA35" s="31"/>
      <c r="DLB35" s="31"/>
      <c r="DLC35" s="31"/>
      <c r="DLD35" s="31"/>
      <c r="DLE35" s="31"/>
      <c r="DLF35" s="31"/>
      <c r="DLG35" s="31"/>
      <c r="DLH35" s="31"/>
      <c r="DLI35" s="31"/>
      <c r="DLJ35" s="31"/>
      <c r="DLK35" s="31"/>
      <c r="DLL35" s="31"/>
      <c r="DLM35" s="31"/>
      <c r="DLN35" s="31"/>
      <c r="DLO35" s="31"/>
      <c r="DLP35" s="31"/>
      <c r="DLQ35" s="31"/>
      <c r="DLR35" s="31"/>
      <c r="DLS35" s="31"/>
      <c r="DLT35" s="31"/>
      <c r="DLU35" s="31"/>
      <c r="DLV35" s="31"/>
      <c r="DLW35" s="31"/>
      <c r="DLX35" s="31"/>
      <c r="DLY35" s="31"/>
      <c r="DLZ35" s="31"/>
      <c r="DMA35" s="31"/>
      <c r="DMB35" s="31"/>
      <c r="DMC35" s="31"/>
      <c r="DMD35" s="31"/>
      <c r="DME35" s="31"/>
      <c r="DMF35" s="31"/>
      <c r="DMG35" s="31"/>
      <c r="DMH35" s="31"/>
      <c r="DMI35" s="31"/>
      <c r="DMJ35" s="31"/>
      <c r="DMK35" s="31"/>
      <c r="DML35" s="31"/>
      <c r="DMM35" s="31"/>
      <c r="DMN35" s="31"/>
      <c r="DMO35" s="31"/>
      <c r="DMP35" s="31"/>
      <c r="DMQ35" s="31"/>
      <c r="DMR35" s="31"/>
      <c r="DMS35" s="31"/>
      <c r="DMT35" s="31"/>
      <c r="DMU35" s="31"/>
      <c r="DMV35" s="31"/>
      <c r="DMW35" s="31"/>
      <c r="DMX35" s="31"/>
      <c r="DMY35" s="31"/>
      <c r="DMZ35" s="31"/>
      <c r="DNA35" s="31"/>
      <c r="DNB35" s="31"/>
      <c r="DNC35" s="31"/>
      <c r="DND35" s="31"/>
      <c r="DNE35" s="31"/>
      <c r="DNF35" s="31"/>
      <c r="DNG35" s="31"/>
      <c r="DNH35" s="31"/>
      <c r="DNI35" s="31"/>
      <c r="DNJ35" s="31"/>
      <c r="DNK35" s="31"/>
      <c r="DNL35" s="31"/>
      <c r="DNM35" s="31"/>
      <c r="DNN35" s="31"/>
      <c r="DNO35" s="31"/>
      <c r="DNP35" s="31"/>
      <c r="DNQ35" s="31"/>
      <c r="DNR35" s="31"/>
      <c r="DNS35" s="31"/>
      <c r="DNT35" s="31"/>
      <c r="DNU35" s="31"/>
      <c r="DNV35" s="31"/>
      <c r="DNW35" s="31"/>
      <c r="DNX35" s="31"/>
      <c r="DNY35" s="31"/>
      <c r="DNZ35" s="31"/>
      <c r="DOA35" s="31"/>
      <c r="DOB35" s="31"/>
      <c r="DOC35" s="31"/>
      <c r="DOD35" s="31"/>
      <c r="DOE35" s="31"/>
      <c r="DOF35" s="31"/>
      <c r="DOG35" s="31"/>
      <c r="DOH35" s="31"/>
      <c r="DOI35" s="31"/>
      <c r="DOJ35" s="31"/>
      <c r="DOK35" s="31"/>
      <c r="DOL35" s="31"/>
      <c r="DOM35" s="31"/>
      <c r="DON35" s="31"/>
      <c r="DOO35" s="31"/>
      <c r="DOP35" s="31"/>
      <c r="DOQ35" s="31"/>
      <c r="DOR35" s="31"/>
      <c r="DOS35" s="31"/>
      <c r="DOT35" s="31"/>
      <c r="DOU35" s="31"/>
      <c r="DOV35" s="31"/>
      <c r="DOW35" s="31"/>
      <c r="DOX35" s="31"/>
      <c r="DOY35" s="31"/>
      <c r="DOZ35" s="31"/>
      <c r="DPA35" s="31"/>
      <c r="DPB35" s="31"/>
      <c r="DPC35" s="31"/>
      <c r="DPD35" s="31"/>
      <c r="DPE35" s="31"/>
      <c r="DPF35" s="31"/>
      <c r="DPG35" s="31"/>
      <c r="DPH35" s="31"/>
      <c r="DPI35" s="31"/>
      <c r="DPJ35" s="31"/>
      <c r="DPK35" s="31"/>
      <c r="DPL35" s="31"/>
      <c r="DPM35" s="31"/>
      <c r="DPN35" s="31"/>
      <c r="DPO35" s="31"/>
      <c r="DPP35" s="31"/>
      <c r="DPQ35" s="31"/>
      <c r="DPR35" s="31"/>
      <c r="DPS35" s="31"/>
      <c r="DPT35" s="31"/>
      <c r="DPU35" s="31"/>
      <c r="DPV35" s="31"/>
      <c r="DPW35" s="31"/>
      <c r="DPX35" s="31"/>
      <c r="DPY35" s="31"/>
      <c r="DPZ35" s="31"/>
      <c r="DQA35" s="31"/>
      <c r="DQB35" s="31"/>
      <c r="DQC35" s="31"/>
      <c r="DQD35" s="31"/>
      <c r="DQE35" s="31"/>
      <c r="DQF35" s="31"/>
      <c r="DQG35" s="31"/>
      <c r="DQH35" s="31"/>
      <c r="DQI35" s="31"/>
      <c r="DQJ35" s="31"/>
      <c r="DQK35" s="31"/>
      <c r="DQL35" s="31"/>
      <c r="DQM35" s="31"/>
      <c r="DQN35" s="31"/>
      <c r="DQO35" s="31"/>
      <c r="DQP35" s="31"/>
      <c r="DQQ35" s="31"/>
      <c r="DQR35" s="31"/>
      <c r="DQS35" s="31"/>
      <c r="DQT35" s="31"/>
      <c r="DQU35" s="31"/>
      <c r="DQV35" s="31"/>
      <c r="DQW35" s="31"/>
      <c r="DQX35" s="31"/>
      <c r="DQY35" s="31"/>
      <c r="DQZ35" s="31"/>
      <c r="DRA35" s="31"/>
      <c r="DRB35" s="31"/>
      <c r="DRC35" s="31"/>
      <c r="DRD35" s="31"/>
      <c r="DRE35" s="31"/>
      <c r="DRF35" s="31"/>
      <c r="DRG35" s="31"/>
      <c r="DRH35" s="31"/>
      <c r="DRI35" s="31"/>
      <c r="DRJ35" s="31"/>
      <c r="DRK35" s="31"/>
      <c r="DRL35" s="31"/>
      <c r="DRM35" s="31"/>
      <c r="DRN35" s="31"/>
      <c r="DRO35" s="31"/>
      <c r="DRP35" s="31"/>
      <c r="DRQ35" s="31"/>
      <c r="DRR35" s="31"/>
      <c r="DRS35" s="31"/>
      <c r="DRT35" s="31"/>
      <c r="DRU35" s="31"/>
      <c r="DRV35" s="31"/>
      <c r="DRW35" s="31"/>
      <c r="DRX35" s="31"/>
      <c r="DRY35" s="31"/>
      <c r="DRZ35" s="31"/>
      <c r="DSA35" s="31"/>
      <c r="DSB35" s="31"/>
      <c r="DSC35" s="31"/>
      <c r="DSD35" s="31"/>
      <c r="DSE35" s="31"/>
      <c r="DSF35" s="31"/>
      <c r="DSG35" s="31"/>
      <c r="DSH35" s="31"/>
      <c r="DSI35" s="31"/>
      <c r="DSJ35" s="31"/>
      <c r="DSK35" s="31"/>
      <c r="DSL35" s="31"/>
      <c r="DSM35" s="31"/>
      <c r="DSN35" s="31"/>
      <c r="DSO35" s="31"/>
      <c r="DSP35" s="31"/>
      <c r="DSQ35" s="31"/>
      <c r="DSR35" s="31"/>
      <c r="DSS35" s="31"/>
      <c r="DST35" s="31"/>
      <c r="DSU35" s="31"/>
      <c r="DSV35" s="31"/>
      <c r="DSW35" s="31"/>
      <c r="DSX35" s="31"/>
      <c r="DSY35" s="31"/>
      <c r="DSZ35" s="31"/>
      <c r="DTA35" s="31"/>
      <c r="DTB35" s="31"/>
      <c r="DTC35" s="31"/>
      <c r="DTD35" s="31"/>
      <c r="DTE35" s="31"/>
      <c r="DTF35" s="31"/>
      <c r="DTG35" s="31"/>
      <c r="DTH35" s="31"/>
      <c r="DTI35" s="31"/>
      <c r="DTJ35" s="31"/>
      <c r="DTK35" s="31"/>
      <c r="DTL35" s="31"/>
      <c r="DTM35" s="31"/>
      <c r="DTN35" s="31"/>
      <c r="DTO35" s="31"/>
      <c r="DTP35" s="31"/>
      <c r="DTQ35" s="31"/>
      <c r="DTR35" s="31"/>
      <c r="DTS35" s="31"/>
      <c r="DTT35" s="31"/>
      <c r="DTU35" s="31"/>
      <c r="DTV35" s="31"/>
      <c r="DTW35" s="31"/>
      <c r="DTX35" s="31"/>
      <c r="DTY35" s="31"/>
      <c r="DTZ35" s="31"/>
      <c r="DUA35" s="31"/>
      <c r="DUB35" s="31"/>
      <c r="DUC35" s="31"/>
      <c r="DUD35" s="31"/>
      <c r="DUE35" s="31"/>
      <c r="DUF35" s="31"/>
      <c r="DUG35" s="31"/>
      <c r="DUH35" s="31"/>
      <c r="DUI35" s="31"/>
      <c r="DUJ35" s="31"/>
      <c r="DUK35" s="31"/>
      <c r="DUL35" s="31"/>
      <c r="DUM35" s="31"/>
      <c r="DUN35" s="31"/>
      <c r="DUO35" s="31"/>
      <c r="DUP35" s="31"/>
      <c r="DUQ35" s="31"/>
      <c r="DUR35" s="31"/>
      <c r="DUS35" s="31"/>
      <c r="DUT35" s="31"/>
      <c r="DUU35" s="31"/>
      <c r="DUV35" s="31"/>
      <c r="DUW35" s="31"/>
      <c r="DUX35" s="31"/>
      <c r="DUY35" s="31"/>
      <c r="DUZ35" s="31"/>
      <c r="DVA35" s="31"/>
      <c r="DVB35" s="31"/>
      <c r="DVC35" s="31"/>
      <c r="DVD35" s="31"/>
      <c r="DVE35" s="31"/>
      <c r="DVF35" s="31"/>
      <c r="DVG35" s="31"/>
      <c r="DVH35" s="31"/>
      <c r="DVI35" s="31"/>
      <c r="DVJ35" s="31"/>
      <c r="DVK35" s="31"/>
      <c r="DVL35" s="31"/>
      <c r="DVM35" s="31"/>
      <c r="DVN35" s="31"/>
      <c r="DVO35" s="31"/>
      <c r="DVP35" s="31"/>
      <c r="DVQ35" s="31"/>
      <c r="DVR35" s="31"/>
      <c r="DVS35" s="31"/>
      <c r="DVT35" s="31"/>
      <c r="DVU35" s="31"/>
      <c r="DVV35" s="31"/>
      <c r="DVW35" s="31"/>
      <c r="DVX35" s="31"/>
      <c r="DVY35" s="31"/>
      <c r="DVZ35" s="31"/>
      <c r="DWA35" s="31"/>
      <c r="DWB35" s="31"/>
      <c r="DWC35" s="31"/>
      <c r="DWD35" s="31"/>
      <c r="DWE35" s="31"/>
      <c r="DWF35" s="31"/>
      <c r="DWG35" s="31"/>
      <c r="DWH35" s="31"/>
      <c r="DWI35" s="31"/>
      <c r="DWJ35" s="31"/>
      <c r="DWK35" s="31"/>
      <c r="DWL35" s="31"/>
      <c r="DWM35" s="31"/>
      <c r="DWN35" s="31"/>
      <c r="DWO35" s="31"/>
      <c r="DWP35" s="31"/>
      <c r="DWQ35" s="31"/>
      <c r="DWR35" s="31"/>
      <c r="DWS35" s="31"/>
      <c r="DWT35" s="31"/>
      <c r="DWU35" s="31"/>
      <c r="DWV35" s="31"/>
      <c r="DWW35" s="31"/>
      <c r="DWX35" s="31"/>
      <c r="DWY35" s="31"/>
      <c r="DWZ35" s="31"/>
      <c r="DXA35" s="31"/>
      <c r="DXB35" s="31"/>
      <c r="DXC35" s="31"/>
      <c r="DXD35" s="31"/>
      <c r="DXE35" s="31"/>
      <c r="DXF35" s="31"/>
      <c r="DXG35" s="31"/>
      <c r="DXH35" s="31"/>
      <c r="DXI35" s="31"/>
      <c r="DXJ35" s="31"/>
      <c r="DXK35" s="31"/>
      <c r="DXL35" s="31"/>
      <c r="DXM35" s="31"/>
      <c r="DXN35" s="31"/>
      <c r="DXO35" s="31"/>
      <c r="DXP35" s="31"/>
      <c r="DXQ35" s="31"/>
      <c r="DXR35" s="31"/>
      <c r="DXS35" s="31"/>
      <c r="DXT35" s="31"/>
      <c r="DXU35" s="31"/>
      <c r="DXV35" s="31"/>
      <c r="DXW35" s="31"/>
      <c r="DXX35" s="31"/>
      <c r="DXY35" s="31"/>
      <c r="DXZ35" s="31"/>
      <c r="DYA35" s="31"/>
      <c r="DYB35" s="31"/>
      <c r="DYC35" s="31"/>
      <c r="DYD35" s="31"/>
      <c r="DYE35" s="31"/>
      <c r="DYF35" s="31"/>
      <c r="DYG35" s="31"/>
      <c r="DYH35" s="31"/>
      <c r="DYI35" s="31"/>
      <c r="DYJ35" s="31"/>
      <c r="DYK35" s="31"/>
      <c r="DYL35" s="31"/>
      <c r="DYM35" s="31"/>
      <c r="DYN35" s="31"/>
      <c r="DYO35" s="31"/>
      <c r="DYP35" s="31"/>
      <c r="DYQ35" s="31"/>
      <c r="DYR35" s="31"/>
      <c r="DYS35" s="31"/>
      <c r="DYT35" s="31"/>
      <c r="DYU35" s="31"/>
      <c r="DYV35" s="31"/>
      <c r="DYW35" s="31"/>
      <c r="DYX35" s="31"/>
      <c r="DYY35" s="31"/>
      <c r="DYZ35" s="31"/>
      <c r="DZA35" s="31"/>
      <c r="DZB35" s="31"/>
      <c r="DZC35" s="31"/>
      <c r="DZD35" s="31"/>
      <c r="DZE35" s="31"/>
      <c r="DZF35" s="31"/>
      <c r="DZG35" s="31"/>
      <c r="DZH35" s="31"/>
      <c r="DZI35" s="31"/>
      <c r="DZJ35" s="31"/>
      <c r="DZK35" s="31"/>
      <c r="DZL35" s="31"/>
      <c r="DZM35" s="31"/>
      <c r="DZN35" s="31"/>
      <c r="DZO35" s="31"/>
      <c r="DZP35" s="31"/>
      <c r="DZQ35" s="31"/>
      <c r="DZR35" s="31"/>
      <c r="DZS35" s="31"/>
      <c r="DZT35" s="31"/>
      <c r="DZU35" s="31"/>
      <c r="DZV35" s="31"/>
      <c r="DZW35" s="31"/>
      <c r="DZX35" s="31"/>
      <c r="DZY35" s="31"/>
      <c r="DZZ35" s="31"/>
      <c r="EAA35" s="31"/>
      <c r="EAB35" s="31"/>
      <c r="EAC35" s="31"/>
      <c r="EAD35" s="31"/>
      <c r="EAE35" s="31"/>
      <c r="EAF35" s="31"/>
      <c r="EAG35" s="31"/>
      <c r="EAH35" s="31"/>
      <c r="EAI35" s="31"/>
      <c r="EAJ35" s="31"/>
      <c r="EAK35" s="31"/>
      <c r="EAL35" s="31"/>
      <c r="EAM35" s="31"/>
      <c r="EAN35" s="31"/>
      <c r="EAO35" s="31"/>
      <c r="EAP35" s="31"/>
      <c r="EAQ35" s="31"/>
      <c r="EAR35" s="31"/>
      <c r="EAS35" s="31"/>
      <c r="EAT35" s="31"/>
      <c r="EAU35" s="31"/>
      <c r="EAV35" s="31"/>
      <c r="EAW35" s="31"/>
      <c r="EAX35" s="31"/>
      <c r="EAY35" s="31"/>
      <c r="EAZ35" s="31"/>
      <c r="EBA35" s="31"/>
      <c r="EBB35" s="31"/>
      <c r="EBC35" s="31"/>
      <c r="EBD35" s="31"/>
      <c r="EBE35" s="31"/>
      <c r="EBF35" s="31"/>
      <c r="EBG35" s="31"/>
      <c r="EBH35" s="31"/>
      <c r="EBI35" s="31"/>
      <c r="EBJ35" s="31"/>
      <c r="EBK35" s="31"/>
      <c r="EBL35" s="31"/>
      <c r="EBM35" s="31"/>
      <c r="EBN35" s="31"/>
      <c r="EBO35" s="31"/>
      <c r="EBP35" s="31"/>
      <c r="EBQ35" s="31"/>
      <c r="EBR35" s="31"/>
      <c r="EBS35" s="31"/>
      <c r="EBT35" s="31"/>
      <c r="EBU35" s="31"/>
      <c r="EBV35" s="31"/>
      <c r="EBW35" s="31"/>
      <c r="EBX35" s="31"/>
      <c r="EBY35" s="31"/>
      <c r="EBZ35" s="31"/>
      <c r="ECA35" s="31"/>
      <c r="ECB35" s="31"/>
      <c r="ECC35" s="31"/>
      <c r="ECD35" s="31"/>
      <c r="ECE35" s="31"/>
      <c r="ECF35" s="31"/>
      <c r="ECG35" s="31"/>
      <c r="ECH35" s="31"/>
      <c r="ECI35" s="31"/>
      <c r="ECJ35" s="31"/>
      <c r="ECK35" s="31"/>
      <c r="ECL35" s="31"/>
      <c r="ECM35" s="31"/>
      <c r="ECN35" s="31"/>
      <c r="ECO35" s="31"/>
      <c r="ECP35" s="31"/>
      <c r="ECQ35" s="31"/>
      <c r="ECR35" s="31"/>
      <c r="ECS35" s="31"/>
      <c r="ECT35" s="31"/>
      <c r="ECU35" s="31"/>
      <c r="ECV35" s="31"/>
      <c r="ECW35" s="31"/>
      <c r="ECX35" s="31"/>
      <c r="ECY35" s="31"/>
      <c r="ECZ35" s="31"/>
      <c r="EDA35" s="31"/>
      <c r="EDB35" s="31"/>
      <c r="EDC35" s="31"/>
      <c r="EDD35" s="31"/>
      <c r="EDE35" s="31"/>
      <c r="EDF35" s="31"/>
      <c r="EDG35" s="31"/>
      <c r="EDH35" s="31"/>
      <c r="EDI35" s="31"/>
      <c r="EDJ35" s="31"/>
      <c r="EDK35" s="31"/>
      <c r="EDL35" s="31"/>
      <c r="EDM35" s="31"/>
      <c r="EDN35" s="31"/>
      <c r="EDO35" s="31"/>
      <c r="EDP35" s="31"/>
      <c r="EDQ35" s="31"/>
      <c r="EDR35" s="31"/>
      <c r="EDS35" s="31"/>
      <c r="EDT35" s="31"/>
      <c r="EDU35" s="31"/>
      <c r="EDV35" s="31"/>
      <c r="EDW35" s="31"/>
      <c r="EDX35" s="31"/>
      <c r="EDY35" s="31"/>
      <c r="EDZ35" s="31"/>
      <c r="EEA35" s="31"/>
      <c r="EEB35" s="31"/>
      <c r="EEC35" s="31"/>
      <c r="EED35" s="31"/>
      <c r="EEE35" s="31"/>
      <c r="EEF35" s="31"/>
      <c r="EEG35" s="31"/>
      <c r="EEH35" s="31"/>
      <c r="EEI35" s="31"/>
      <c r="EEJ35" s="31"/>
      <c r="EEK35" s="31"/>
      <c r="EEL35" s="31"/>
      <c r="EEM35" s="31"/>
      <c r="EEN35" s="31"/>
      <c r="EEO35" s="31"/>
      <c r="EEP35" s="31"/>
      <c r="EEQ35" s="31"/>
      <c r="EER35" s="31"/>
      <c r="EES35" s="31"/>
      <c r="EET35" s="31"/>
      <c r="EEU35" s="31"/>
      <c r="EEV35" s="31"/>
      <c r="EEW35" s="31"/>
      <c r="EEX35" s="31"/>
      <c r="EEY35" s="31"/>
      <c r="EEZ35" s="31"/>
      <c r="EFA35" s="31"/>
      <c r="EFB35" s="31"/>
      <c r="EFC35" s="31"/>
      <c r="EFD35" s="31"/>
      <c r="EFE35" s="31"/>
      <c r="EFF35" s="31"/>
      <c r="EFG35" s="31"/>
      <c r="EFH35" s="31"/>
      <c r="EFI35" s="31"/>
      <c r="EFJ35" s="31"/>
      <c r="EFK35" s="31"/>
      <c r="EFL35" s="31"/>
      <c r="EFM35" s="31"/>
      <c r="EFN35" s="31"/>
      <c r="EFO35" s="31"/>
      <c r="EFP35" s="31"/>
      <c r="EFQ35" s="31"/>
      <c r="EFR35" s="31"/>
      <c r="EFS35" s="31"/>
      <c r="EFT35" s="31"/>
      <c r="EFU35" s="31"/>
      <c r="EFV35" s="31"/>
      <c r="EFW35" s="31"/>
      <c r="EFX35" s="31"/>
      <c r="EFY35" s="31"/>
      <c r="EFZ35" s="31"/>
      <c r="EGA35" s="31"/>
      <c r="EGB35" s="31"/>
      <c r="EGC35" s="31"/>
      <c r="EGD35" s="31"/>
      <c r="EGE35" s="31"/>
      <c r="EGF35" s="31"/>
      <c r="EGG35" s="31"/>
      <c r="EGH35" s="31"/>
      <c r="EGI35" s="31"/>
      <c r="EGJ35" s="31"/>
      <c r="EGK35" s="31"/>
      <c r="EGL35" s="31"/>
      <c r="EGM35" s="31"/>
      <c r="EGN35" s="31"/>
      <c r="EGO35" s="31"/>
      <c r="EGP35" s="31"/>
      <c r="EGQ35" s="31"/>
      <c r="EGR35" s="31"/>
      <c r="EGS35" s="31"/>
      <c r="EGT35" s="31"/>
      <c r="EGU35" s="31"/>
      <c r="EGV35" s="31"/>
      <c r="EGW35" s="31"/>
      <c r="EGX35" s="31"/>
      <c r="EGY35" s="31"/>
      <c r="EGZ35" s="31"/>
      <c r="EHA35" s="31"/>
      <c r="EHB35" s="31"/>
      <c r="EHC35" s="31"/>
      <c r="EHD35" s="31"/>
      <c r="EHE35" s="31"/>
      <c r="EHF35" s="31"/>
      <c r="EHG35" s="31"/>
      <c r="EHH35" s="31"/>
      <c r="EHI35" s="31"/>
      <c r="EHJ35" s="31"/>
      <c r="EHK35" s="31"/>
      <c r="EHL35" s="31"/>
      <c r="EHM35" s="31"/>
      <c r="EHN35" s="31"/>
      <c r="EHO35" s="31"/>
      <c r="EHP35" s="31"/>
      <c r="EHQ35" s="31"/>
      <c r="EHR35" s="31"/>
      <c r="EHS35" s="31"/>
      <c r="EHT35" s="31"/>
      <c r="EHU35" s="31"/>
      <c r="EHV35" s="31"/>
      <c r="EHW35" s="31"/>
      <c r="EHX35" s="31"/>
      <c r="EHY35" s="31"/>
      <c r="EHZ35" s="31"/>
      <c r="EIA35" s="31"/>
      <c r="EIB35" s="31"/>
      <c r="EIC35" s="31"/>
      <c r="EID35" s="31"/>
      <c r="EIE35" s="31"/>
      <c r="EIF35" s="31"/>
      <c r="EIG35" s="31"/>
      <c r="EIH35" s="31"/>
      <c r="EII35" s="31"/>
      <c r="EIJ35" s="31"/>
      <c r="EIK35" s="31"/>
      <c r="EIL35" s="31"/>
      <c r="EIM35" s="31"/>
      <c r="EIN35" s="31"/>
      <c r="EIO35" s="31"/>
      <c r="EIP35" s="31"/>
      <c r="EIQ35" s="31"/>
      <c r="EIR35" s="31"/>
      <c r="EIS35" s="31"/>
      <c r="EIT35" s="31"/>
      <c r="EIU35" s="31"/>
      <c r="EIV35" s="31"/>
      <c r="EIW35" s="31"/>
      <c r="EIX35" s="31"/>
      <c r="EIY35" s="31"/>
      <c r="EIZ35" s="31"/>
      <c r="EJA35" s="31"/>
      <c r="EJB35" s="31"/>
      <c r="EJC35" s="31"/>
      <c r="EJD35" s="31"/>
      <c r="EJE35" s="31"/>
      <c r="EJF35" s="31"/>
      <c r="EJG35" s="31"/>
      <c r="EJH35" s="31"/>
      <c r="EJI35" s="31"/>
      <c r="EJJ35" s="31"/>
      <c r="EJK35" s="31"/>
      <c r="EJL35" s="31"/>
      <c r="EJM35" s="31"/>
      <c r="EJN35" s="31"/>
      <c r="EJO35" s="31"/>
      <c r="EJP35" s="31"/>
      <c r="EJQ35" s="31"/>
      <c r="EJR35" s="31"/>
      <c r="EJS35" s="31"/>
      <c r="EJT35" s="31"/>
      <c r="EJU35" s="31"/>
      <c r="EJV35" s="31"/>
      <c r="EJW35" s="31"/>
      <c r="EJX35" s="31"/>
      <c r="EJY35" s="31"/>
      <c r="EJZ35" s="31"/>
      <c r="EKA35" s="31"/>
      <c r="EKB35" s="31"/>
      <c r="EKC35" s="31"/>
      <c r="EKD35" s="31"/>
      <c r="EKE35" s="31"/>
      <c r="EKF35" s="31"/>
      <c r="EKG35" s="31"/>
      <c r="EKH35" s="31"/>
      <c r="EKI35" s="31"/>
      <c r="EKJ35" s="31"/>
      <c r="EKK35" s="31"/>
      <c r="EKL35" s="31"/>
      <c r="EKM35" s="31"/>
      <c r="EKN35" s="31"/>
      <c r="EKO35" s="31"/>
      <c r="EKP35" s="31"/>
      <c r="EKQ35" s="31"/>
      <c r="EKR35" s="31"/>
      <c r="EKS35" s="31"/>
      <c r="EKT35" s="31"/>
      <c r="EKU35" s="31"/>
      <c r="EKV35" s="31"/>
      <c r="EKW35" s="31"/>
      <c r="EKX35" s="31"/>
      <c r="EKY35" s="31"/>
      <c r="EKZ35" s="31"/>
      <c r="ELA35" s="31"/>
      <c r="ELB35" s="31"/>
      <c r="ELC35" s="31"/>
      <c r="ELD35" s="31"/>
      <c r="ELE35" s="31"/>
      <c r="ELF35" s="31"/>
      <c r="ELG35" s="31"/>
      <c r="ELH35" s="31"/>
      <c r="ELI35" s="31"/>
      <c r="ELJ35" s="31"/>
      <c r="ELK35" s="31"/>
      <c r="ELL35" s="31"/>
      <c r="ELM35" s="31"/>
      <c r="ELN35" s="31"/>
      <c r="ELO35" s="31"/>
      <c r="ELP35" s="31"/>
      <c r="ELQ35" s="31"/>
      <c r="ELR35" s="31"/>
      <c r="ELS35" s="31"/>
      <c r="ELT35" s="31"/>
      <c r="ELU35" s="31"/>
      <c r="ELV35" s="31"/>
      <c r="ELW35" s="31"/>
      <c r="ELX35" s="31"/>
      <c r="ELY35" s="31"/>
      <c r="ELZ35" s="31"/>
      <c r="EMA35" s="31"/>
      <c r="EMB35" s="31"/>
      <c r="EMC35" s="31"/>
      <c r="EMD35" s="31"/>
      <c r="EME35" s="31"/>
      <c r="EMF35" s="31"/>
      <c r="EMG35" s="31"/>
      <c r="EMH35" s="31"/>
      <c r="EMI35" s="31"/>
      <c r="EMJ35" s="31"/>
      <c r="EMK35" s="31"/>
      <c r="EML35" s="31"/>
      <c r="EMM35" s="31"/>
      <c r="EMN35" s="31"/>
      <c r="EMO35" s="31"/>
      <c r="EMP35" s="31"/>
      <c r="EMQ35" s="31"/>
      <c r="EMR35" s="31"/>
      <c r="EMS35" s="31"/>
      <c r="EMT35" s="31"/>
      <c r="EMU35" s="31"/>
      <c r="EMV35" s="31"/>
      <c r="EMW35" s="31"/>
      <c r="EMX35" s="31"/>
      <c r="EMY35" s="31"/>
      <c r="EMZ35" s="31"/>
      <c r="ENA35" s="31"/>
      <c r="ENB35" s="31"/>
      <c r="ENC35" s="31"/>
      <c r="END35" s="31"/>
      <c r="ENE35" s="31"/>
      <c r="ENF35" s="31"/>
      <c r="ENG35" s="31"/>
      <c r="ENH35" s="31"/>
      <c r="ENI35" s="31"/>
      <c r="ENJ35" s="31"/>
      <c r="ENK35" s="31"/>
      <c r="ENL35" s="31"/>
      <c r="ENM35" s="31"/>
      <c r="ENN35" s="31"/>
      <c r="ENO35" s="31"/>
      <c r="ENP35" s="31"/>
      <c r="ENQ35" s="31"/>
      <c r="ENR35" s="31"/>
      <c r="ENS35" s="31"/>
      <c r="ENT35" s="31"/>
      <c r="ENU35" s="31"/>
      <c r="ENV35" s="31"/>
      <c r="ENW35" s="31"/>
      <c r="ENX35" s="31"/>
      <c r="ENY35" s="31"/>
      <c r="ENZ35" s="31"/>
      <c r="EOA35" s="31"/>
      <c r="EOB35" s="31"/>
      <c r="EOC35" s="31"/>
      <c r="EOD35" s="31"/>
      <c r="EOE35" s="31"/>
      <c r="EOF35" s="31"/>
      <c r="EOG35" s="31"/>
      <c r="EOH35" s="31"/>
      <c r="EOI35" s="31"/>
      <c r="EOJ35" s="31"/>
      <c r="EOK35" s="31"/>
      <c r="EOL35" s="31"/>
      <c r="EOM35" s="31"/>
      <c r="EON35" s="31"/>
      <c r="EOO35" s="31"/>
      <c r="EOP35" s="31"/>
      <c r="EOQ35" s="31"/>
      <c r="EOR35" s="31"/>
      <c r="EOS35" s="31"/>
      <c r="EOT35" s="31"/>
      <c r="EOU35" s="31"/>
      <c r="EOV35" s="31"/>
      <c r="EOW35" s="31"/>
      <c r="EOX35" s="31"/>
      <c r="EOY35" s="31"/>
      <c r="EOZ35" s="31"/>
      <c r="EPA35" s="31"/>
      <c r="EPB35" s="31"/>
      <c r="EPC35" s="31"/>
      <c r="EPD35" s="31"/>
      <c r="EPE35" s="31"/>
      <c r="EPF35" s="31"/>
      <c r="EPG35" s="31"/>
      <c r="EPH35" s="31"/>
      <c r="EPI35" s="31"/>
      <c r="EPJ35" s="31"/>
      <c r="EPK35" s="31"/>
      <c r="EPL35" s="31"/>
      <c r="EPM35" s="31"/>
      <c r="EPN35" s="31"/>
      <c r="EPO35" s="31"/>
      <c r="EPP35" s="31"/>
      <c r="EPQ35" s="31"/>
      <c r="EPR35" s="31"/>
      <c r="EPS35" s="31"/>
      <c r="EPT35" s="31"/>
      <c r="EPU35" s="31"/>
      <c r="EPV35" s="31"/>
      <c r="EPW35" s="31"/>
      <c r="EPX35" s="31"/>
      <c r="EPY35" s="31"/>
      <c r="EPZ35" s="31"/>
      <c r="EQA35" s="31"/>
      <c r="EQB35" s="31"/>
      <c r="EQC35" s="31"/>
      <c r="EQD35" s="31"/>
      <c r="EQE35" s="31"/>
      <c r="EQF35" s="31"/>
      <c r="EQG35" s="31"/>
      <c r="EQH35" s="31"/>
      <c r="EQI35" s="31"/>
      <c r="EQJ35" s="31"/>
      <c r="EQK35" s="31"/>
      <c r="EQL35" s="31"/>
      <c r="EQM35" s="31"/>
      <c r="EQN35" s="31"/>
      <c r="EQO35" s="31"/>
      <c r="EQP35" s="31"/>
      <c r="EQQ35" s="31"/>
      <c r="EQR35" s="31"/>
      <c r="EQS35" s="31"/>
      <c r="EQT35" s="31"/>
      <c r="EQU35" s="31"/>
      <c r="EQV35" s="31"/>
      <c r="EQW35" s="31"/>
      <c r="EQX35" s="31"/>
      <c r="EQY35" s="31"/>
      <c r="EQZ35" s="31"/>
      <c r="ERA35" s="31"/>
      <c r="ERB35" s="31"/>
      <c r="ERC35" s="31"/>
      <c r="ERD35" s="31"/>
      <c r="ERE35" s="31"/>
      <c r="ERF35" s="31"/>
      <c r="ERG35" s="31"/>
      <c r="ERH35" s="31"/>
      <c r="ERI35" s="31"/>
      <c r="ERJ35" s="31"/>
      <c r="ERK35" s="31"/>
      <c r="ERL35" s="31"/>
      <c r="ERM35" s="31"/>
      <c r="ERN35" s="31"/>
      <c r="ERO35" s="31"/>
      <c r="ERP35" s="31"/>
      <c r="ERQ35" s="31"/>
      <c r="ERR35" s="31"/>
      <c r="ERS35" s="31"/>
      <c r="ERT35" s="31"/>
      <c r="ERU35" s="31"/>
      <c r="ERV35" s="31"/>
      <c r="ERW35" s="31"/>
      <c r="ERX35" s="31"/>
      <c r="ERY35" s="31"/>
      <c r="ERZ35" s="31"/>
      <c r="ESA35" s="31"/>
      <c r="ESB35" s="31"/>
      <c r="ESC35" s="31"/>
      <c r="ESD35" s="31"/>
      <c r="ESE35" s="31"/>
      <c r="ESF35" s="31"/>
      <c r="ESG35" s="31"/>
      <c r="ESH35" s="31"/>
      <c r="ESI35" s="31"/>
      <c r="ESJ35" s="31"/>
      <c r="ESK35" s="31"/>
      <c r="ESL35" s="31"/>
      <c r="ESM35" s="31"/>
      <c r="ESN35" s="31"/>
      <c r="ESO35" s="31"/>
      <c r="ESP35" s="31"/>
      <c r="ESQ35" s="31"/>
      <c r="ESR35" s="31"/>
      <c r="ESS35" s="31"/>
      <c r="EST35" s="31"/>
      <c r="ESU35" s="31"/>
      <c r="ESV35" s="31"/>
      <c r="ESW35" s="31"/>
      <c r="ESX35" s="31"/>
      <c r="ESY35" s="31"/>
      <c r="ESZ35" s="31"/>
      <c r="ETA35" s="31"/>
      <c r="ETB35" s="31"/>
      <c r="ETC35" s="31"/>
      <c r="ETD35" s="31"/>
      <c r="ETE35" s="31"/>
      <c r="ETF35" s="31"/>
      <c r="ETG35" s="31"/>
      <c r="ETH35" s="31"/>
      <c r="ETI35" s="31"/>
      <c r="ETJ35" s="31"/>
      <c r="ETK35" s="31"/>
      <c r="ETL35" s="31"/>
      <c r="ETM35" s="31"/>
      <c r="ETN35" s="31"/>
      <c r="ETO35" s="31"/>
      <c r="ETP35" s="31"/>
      <c r="ETQ35" s="31"/>
      <c r="ETR35" s="31"/>
      <c r="ETS35" s="31"/>
      <c r="ETT35" s="31"/>
      <c r="ETU35" s="31"/>
      <c r="ETV35" s="31"/>
      <c r="ETW35" s="31"/>
      <c r="ETX35" s="31"/>
      <c r="ETY35" s="31"/>
      <c r="ETZ35" s="31"/>
      <c r="EUA35" s="31"/>
      <c r="EUB35" s="31"/>
      <c r="EUC35" s="31"/>
      <c r="EUD35" s="31"/>
      <c r="EUE35" s="31"/>
      <c r="EUF35" s="31"/>
      <c r="EUG35" s="31"/>
      <c r="EUH35" s="31"/>
      <c r="EUI35" s="31"/>
      <c r="EUJ35" s="31"/>
      <c r="EUK35" s="31"/>
      <c r="EUL35" s="31"/>
      <c r="EUM35" s="31"/>
      <c r="EUN35" s="31"/>
      <c r="EUO35" s="31"/>
      <c r="EUP35" s="31"/>
      <c r="EUQ35" s="31"/>
      <c r="EUR35" s="31"/>
      <c r="EUS35" s="31"/>
      <c r="EUT35" s="31"/>
      <c r="EUU35" s="31"/>
      <c r="EUV35" s="31"/>
      <c r="EUW35" s="31"/>
      <c r="EUX35" s="31"/>
      <c r="EUY35" s="31"/>
      <c r="EUZ35" s="31"/>
      <c r="EVA35" s="31"/>
      <c r="EVB35" s="31"/>
      <c r="EVC35" s="31"/>
      <c r="EVD35" s="31"/>
      <c r="EVE35" s="31"/>
      <c r="EVF35" s="31"/>
      <c r="EVG35" s="31"/>
      <c r="EVH35" s="31"/>
      <c r="EVI35" s="31"/>
      <c r="EVJ35" s="31"/>
      <c r="EVK35" s="31"/>
      <c r="EVL35" s="31"/>
      <c r="EVM35" s="31"/>
      <c r="EVN35" s="31"/>
      <c r="EVO35" s="31"/>
      <c r="EVP35" s="31"/>
      <c r="EVQ35" s="31"/>
      <c r="EVR35" s="31"/>
      <c r="EVS35" s="31"/>
      <c r="EVT35" s="31"/>
      <c r="EVU35" s="31"/>
      <c r="EVV35" s="31"/>
      <c r="EVW35" s="31"/>
      <c r="EVX35" s="31"/>
      <c r="EVY35" s="31"/>
      <c r="EVZ35" s="31"/>
      <c r="EWA35" s="31"/>
      <c r="EWB35" s="31"/>
      <c r="EWC35" s="31"/>
      <c r="EWD35" s="31"/>
      <c r="EWE35" s="31"/>
      <c r="EWF35" s="31"/>
      <c r="EWG35" s="31"/>
      <c r="EWH35" s="31"/>
      <c r="EWI35" s="31"/>
      <c r="EWJ35" s="31"/>
      <c r="EWK35" s="31"/>
      <c r="EWL35" s="31"/>
      <c r="EWM35" s="31"/>
      <c r="EWN35" s="31"/>
      <c r="EWO35" s="31"/>
      <c r="EWP35" s="31"/>
      <c r="EWQ35" s="31"/>
      <c r="EWR35" s="31"/>
      <c r="EWS35" s="31"/>
      <c r="EWT35" s="31"/>
      <c r="EWU35" s="31"/>
      <c r="EWV35" s="31"/>
      <c r="EWW35" s="31"/>
      <c r="EWX35" s="31"/>
      <c r="EWY35" s="31"/>
      <c r="EWZ35" s="31"/>
      <c r="EXA35" s="31"/>
      <c r="EXB35" s="31"/>
      <c r="EXC35" s="31"/>
      <c r="EXD35" s="31"/>
      <c r="EXE35" s="31"/>
      <c r="EXF35" s="31"/>
      <c r="EXG35" s="31"/>
      <c r="EXH35" s="31"/>
      <c r="EXI35" s="31"/>
      <c r="EXJ35" s="31"/>
      <c r="EXK35" s="31"/>
      <c r="EXL35" s="31"/>
      <c r="EXM35" s="31"/>
      <c r="EXN35" s="31"/>
      <c r="EXO35" s="31"/>
      <c r="EXP35" s="31"/>
      <c r="EXQ35" s="31"/>
      <c r="EXR35" s="31"/>
      <c r="EXS35" s="31"/>
      <c r="EXT35" s="31"/>
      <c r="EXU35" s="31"/>
      <c r="EXV35" s="31"/>
      <c r="EXW35" s="31"/>
      <c r="EXX35" s="31"/>
      <c r="EXY35" s="31"/>
      <c r="EXZ35" s="31"/>
      <c r="EYA35" s="31"/>
      <c r="EYB35" s="31"/>
      <c r="EYC35" s="31"/>
      <c r="EYD35" s="31"/>
      <c r="EYE35" s="31"/>
      <c r="EYF35" s="31"/>
      <c r="EYG35" s="31"/>
      <c r="EYH35" s="31"/>
      <c r="EYI35" s="31"/>
      <c r="EYJ35" s="31"/>
      <c r="EYK35" s="31"/>
      <c r="EYL35" s="31"/>
      <c r="EYM35" s="31"/>
      <c r="EYN35" s="31"/>
      <c r="EYO35" s="31"/>
      <c r="EYP35" s="31"/>
      <c r="EYQ35" s="31"/>
      <c r="EYR35" s="31"/>
      <c r="EYS35" s="31"/>
      <c r="EYT35" s="31"/>
      <c r="EYU35" s="31"/>
      <c r="EYV35" s="31"/>
      <c r="EYW35" s="31"/>
      <c r="EYX35" s="31"/>
      <c r="EYY35" s="31"/>
      <c r="EYZ35" s="31"/>
      <c r="EZA35" s="31"/>
      <c r="EZB35" s="31"/>
      <c r="EZC35" s="31"/>
      <c r="EZD35" s="31"/>
      <c r="EZE35" s="31"/>
      <c r="EZF35" s="31"/>
      <c r="EZG35" s="31"/>
      <c r="EZH35" s="31"/>
      <c r="EZI35" s="31"/>
      <c r="EZJ35" s="31"/>
      <c r="EZK35" s="31"/>
      <c r="EZL35" s="31"/>
      <c r="EZM35" s="31"/>
      <c r="EZN35" s="31"/>
      <c r="EZO35" s="31"/>
      <c r="EZP35" s="31"/>
      <c r="EZQ35" s="31"/>
      <c r="EZR35" s="31"/>
      <c r="EZS35" s="31"/>
      <c r="EZT35" s="31"/>
      <c r="EZU35" s="31"/>
      <c r="EZV35" s="31"/>
      <c r="EZW35" s="31"/>
      <c r="EZX35" s="31"/>
      <c r="EZY35" s="31"/>
      <c r="EZZ35" s="31"/>
      <c r="FAA35" s="31"/>
      <c r="FAB35" s="31"/>
      <c r="FAC35" s="31"/>
      <c r="FAD35" s="31"/>
      <c r="FAE35" s="31"/>
      <c r="FAF35" s="31"/>
      <c r="FAG35" s="31"/>
      <c r="FAH35" s="31"/>
      <c r="FAI35" s="31"/>
      <c r="FAJ35" s="31"/>
      <c r="FAK35" s="31"/>
      <c r="FAL35" s="31"/>
      <c r="FAM35" s="31"/>
      <c r="FAN35" s="31"/>
      <c r="FAO35" s="31"/>
      <c r="FAP35" s="31"/>
      <c r="FAQ35" s="31"/>
      <c r="FAR35" s="31"/>
      <c r="FAS35" s="31"/>
      <c r="FAT35" s="31"/>
      <c r="FAU35" s="31"/>
      <c r="FAV35" s="31"/>
      <c r="FAW35" s="31"/>
      <c r="FAX35" s="31"/>
      <c r="FAY35" s="31"/>
      <c r="FAZ35" s="31"/>
      <c r="FBA35" s="31"/>
      <c r="FBB35" s="31"/>
      <c r="FBC35" s="31"/>
      <c r="FBD35" s="31"/>
      <c r="FBE35" s="31"/>
      <c r="FBF35" s="31"/>
      <c r="FBG35" s="31"/>
      <c r="FBH35" s="31"/>
      <c r="FBI35" s="31"/>
      <c r="FBJ35" s="31"/>
      <c r="FBK35" s="31"/>
      <c r="FBL35" s="31"/>
      <c r="FBM35" s="31"/>
      <c r="FBN35" s="31"/>
      <c r="FBO35" s="31"/>
      <c r="FBP35" s="31"/>
      <c r="FBQ35" s="31"/>
      <c r="FBR35" s="31"/>
      <c r="FBS35" s="31"/>
      <c r="FBT35" s="31"/>
      <c r="FBU35" s="31"/>
      <c r="FBV35" s="31"/>
      <c r="FBW35" s="31"/>
      <c r="FBX35" s="31"/>
      <c r="FBY35" s="31"/>
      <c r="FBZ35" s="31"/>
      <c r="FCA35" s="31"/>
      <c r="FCB35" s="31"/>
      <c r="FCC35" s="31"/>
      <c r="FCD35" s="31"/>
      <c r="FCE35" s="31"/>
      <c r="FCF35" s="31"/>
      <c r="FCG35" s="31"/>
      <c r="FCH35" s="31"/>
      <c r="FCI35" s="31"/>
      <c r="FCJ35" s="31"/>
      <c r="FCK35" s="31"/>
      <c r="FCL35" s="31"/>
      <c r="FCM35" s="31"/>
      <c r="FCN35" s="31"/>
      <c r="FCO35" s="31"/>
      <c r="FCP35" s="31"/>
      <c r="FCQ35" s="31"/>
      <c r="FCR35" s="31"/>
      <c r="FCS35" s="31"/>
      <c r="FCT35" s="31"/>
      <c r="FCU35" s="31"/>
      <c r="FCV35" s="31"/>
      <c r="FCW35" s="31"/>
      <c r="FCX35" s="31"/>
      <c r="FCY35" s="31"/>
      <c r="FCZ35" s="31"/>
      <c r="FDA35" s="31"/>
      <c r="FDB35" s="31"/>
      <c r="FDC35" s="31"/>
      <c r="FDD35" s="31"/>
      <c r="FDE35" s="31"/>
      <c r="FDF35" s="31"/>
      <c r="FDG35" s="31"/>
      <c r="FDH35" s="31"/>
      <c r="FDI35" s="31"/>
      <c r="FDJ35" s="31"/>
      <c r="FDK35" s="31"/>
      <c r="FDL35" s="31"/>
      <c r="FDM35" s="31"/>
      <c r="FDN35" s="31"/>
      <c r="FDO35" s="31"/>
      <c r="FDP35" s="31"/>
      <c r="FDQ35" s="31"/>
      <c r="FDR35" s="31"/>
      <c r="FDS35" s="31"/>
      <c r="FDT35" s="31"/>
      <c r="FDU35" s="31"/>
      <c r="FDV35" s="31"/>
      <c r="FDW35" s="31"/>
      <c r="FDX35" s="31"/>
      <c r="FDY35" s="31"/>
      <c r="FDZ35" s="31"/>
      <c r="FEA35" s="31"/>
      <c r="FEB35" s="31"/>
      <c r="FEC35" s="31"/>
      <c r="FED35" s="31"/>
      <c r="FEE35" s="31"/>
      <c r="FEF35" s="31"/>
      <c r="FEG35" s="31"/>
      <c r="FEH35" s="31"/>
      <c r="FEI35" s="31"/>
      <c r="FEJ35" s="31"/>
      <c r="FEK35" s="31"/>
      <c r="FEL35" s="31"/>
      <c r="FEM35" s="31"/>
      <c r="FEN35" s="31"/>
      <c r="FEO35" s="31"/>
      <c r="FEP35" s="31"/>
      <c r="FEQ35" s="31"/>
      <c r="FER35" s="31"/>
      <c r="FES35" s="31"/>
      <c r="FET35" s="31"/>
      <c r="FEU35" s="31"/>
      <c r="FEV35" s="31"/>
      <c r="FEW35" s="31"/>
      <c r="FEX35" s="31"/>
      <c r="FEY35" s="31"/>
      <c r="FEZ35" s="31"/>
      <c r="FFA35" s="31"/>
      <c r="FFB35" s="31"/>
      <c r="FFC35" s="31"/>
      <c r="FFD35" s="31"/>
      <c r="FFE35" s="31"/>
      <c r="FFF35" s="31"/>
      <c r="FFG35" s="31"/>
      <c r="FFH35" s="31"/>
      <c r="FFI35" s="31"/>
      <c r="FFJ35" s="31"/>
      <c r="FFK35" s="31"/>
      <c r="FFL35" s="31"/>
      <c r="FFM35" s="31"/>
      <c r="FFN35" s="31"/>
      <c r="FFO35" s="31"/>
      <c r="FFP35" s="31"/>
      <c r="FFQ35" s="31"/>
      <c r="FFR35" s="31"/>
      <c r="FFS35" s="31"/>
      <c r="FFT35" s="31"/>
      <c r="FFU35" s="31"/>
      <c r="FFV35" s="31"/>
      <c r="FFW35" s="31"/>
      <c r="FFX35" s="31"/>
      <c r="FFY35" s="31"/>
      <c r="FFZ35" s="31"/>
      <c r="FGA35" s="31"/>
      <c r="FGB35" s="31"/>
      <c r="FGC35" s="31"/>
      <c r="FGD35" s="31"/>
      <c r="FGE35" s="31"/>
      <c r="FGF35" s="31"/>
      <c r="FGG35" s="31"/>
      <c r="FGH35" s="31"/>
      <c r="FGI35" s="31"/>
      <c r="FGJ35" s="31"/>
      <c r="FGK35" s="31"/>
      <c r="FGL35" s="31"/>
      <c r="FGM35" s="31"/>
      <c r="FGN35" s="31"/>
      <c r="FGO35" s="31"/>
      <c r="FGP35" s="31"/>
      <c r="FGQ35" s="31"/>
      <c r="FGR35" s="31"/>
      <c r="FGS35" s="31"/>
      <c r="FGT35" s="31"/>
      <c r="FGU35" s="31"/>
      <c r="FGV35" s="31"/>
      <c r="FGW35" s="31"/>
      <c r="FGX35" s="31"/>
      <c r="FGY35" s="31"/>
      <c r="FGZ35" s="31"/>
      <c r="FHA35" s="31"/>
      <c r="FHB35" s="31"/>
      <c r="FHC35" s="31"/>
      <c r="FHD35" s="31"/>
      <c r="FHE35" s="31"/>
      <c r="FHF35" s="31"/>
      <c r="FHG35" s="31"/>
      <c r="FHH35" s="31"/>
      <c r="FHI35" s="31"/>
      <c r="FHJ35" s="31"/>
      <c r="FHK35" s="31"/>
      <c r="FHL35" s="31"/>
      <c r="FHM35" s="31"/>
      <c r="FHN35" s="31"/>
      <c r="FHO35" s="31"/>
      <c r="FHP35" s="31"/>
      <c r="FHQ35" s="31"/>
      <c r="FHR35" s="31"/>
      <c r="FHS35" s="31"/>
      <c r="FHT35" s="31"/>
      <c r="FHU35" s="31"/>
      <c r="FHV35" s="31"/>
      <c r="FHW35" s="31"/>
      <c r="FHX35" s="31"/>
      <c r="FHY35" s="31"/>
      <c r="FHZ35" s="31"/>
      <c r="FIA35" s="31"/>
      <c r="FIB35" s="31"/>
      <c r="FIC35" s="31"/>
      <c r="FID35" s="31"/>
      <c r="FIE35" s="31"/>
      <c r="FIF35" s="31"/>
      <c r="FIG35" s="31"/>
      <c r="FIH35" s="31"/>
      <c r="FII35" s="31"/>
      <c r="FIJ35" s="31"/>
      <c r="FIK35" s="31"/>
      <c r="FIL35" s="31"/>
      <c r="FIM35" s="31"/>
      <c r="FIN35" s="31"/>
      <c r="FIO35" s="31"/>
      <c r="FIP35" s="31"/>
      <c r="FIQ35" s="31"/>
      <c r="FIR35" s="31"/>
      <c r="FIS35" s="31"/>
      <c r="FIT35" s="31"/>
      <c r="FIU35" s="31"/>
      <c r="FIV35" s="31"/>
      <c r="FIW35" s="31"/>
      <c r="FIX35" s="31"/>
      <c r="FIY35" s="31"/>
      <c r="FIZ35" s="31"/>
      <c r="FJA35" s="31"/>
      <c r="FJB35" s="31"/>
      <c r="FJC35" s="31"/>
      <c r="FJD35" s="31"/>
      <c r="FJE35" s="31"/>
      <c r="FJF35" s="31"/>
      <c r="FJG35" s="31"/>
      <c r="FJH35" s="31"/>
      <c r="FJI35" s="31"/>
      <c r="FJJ35" s="31"/>
      <c r="FJK35" s="31"/>
      <c r="FJL35" s="31"/>
      <c r="FJM35" s="31"/>
      <c r="FJN35" s="31"/>
      <c r="FJO35" s="31"/>
      <c r="FJP35" s="31"/>
      <c r="FJQ35" s="31"/>
      <c r="FJR35" s="31"/>
      <c r="FJS35" s="31"/>
      <c r="FJT35" s="31"/>
      <c r="FJU35" s="31"/>
      <c r="FJV35" s="31"/>
      <c r="FJW35" s="31"/>
      <c r="FJX35" s="31"/>
      <c r="FJY35" s="31"/>
      <c r="FJZ35" s="31"/>
      <c r="FKA35" s="31"/>
      <c r="FKB35" s="31"/>
      <c r="FKC35" s="31"/>
      <c r="FKD35" s="31"/>
      <c r="FKE35" s="31"/>
      <c r="FKF35" s="31"/>
      <c r="FKG35" s="31"/>
      <c r="FKH35" s="31"/>
      <c r="FKI35" s="31"/>
      <c r="FKJ35" s="31"/>
      <c r="FKK35" s="31"/>
      <c r="FKL35" s="31"/>
      <c r="FKM35" s="31"/>
      <c r="FKN35" s="31"/>
      <c r="FKO35" s="31"/>
      <c r="FKP35" s="31"/>
      <c r="FKQ35" s="31"/>
      <c r="FKR35" s="31"/>
      <c r="FKS35" s="31"/>
      <c r="FKT35" s="31"/>
      <c r="FKU35" s="31"/>
      <c r="FKV35" s="31"/>
      <c r="FKW35" s="31"/>
      <c r="FKX35" s="31"/>
      <c r="FKY35" s="31"/>
      <c r="FKZ35" s="31"/>
      <c r="FLA35" s="31"/>
      <c r="FLB35" s="31"/>
      <c r="FLC35" s="31"/>
      <c r="FLD35" s="31"/>
      <c r="FLE35" s="31"/>
      <c r="FLF35" s="31"/>
      <c r="FLG35" s="31"/>
      <c r="FLH35" s="31"/>
      <c r="FLI35" s="31"/>
      <c r="FLJ35" s="31"/>
      <c r="FLK35" s="31"/>
      <c r="FLL35" s="31"/>
      <c r="FLM35" s="31"/>
      <c r="FLN35" s="31"/>
      <c r="FLO35" s="31"/>
      <c r="FLP35" s="31"/>
      <c r="FLQ35" s="31"/>
      <c r="FLR35" s="31"/>
      <c r="FLS35" s="31"/>
      <c r="FLT35" s="31"/>
      <c r="FLU35" s="31"/>
      <c r="FLV35" s="31"/>
      <c r="FLW35" s="31"/>
      <c r="FLX35" s="31"/>
      <c r="FLY35" s="31"/>
      <c r="FLZ35" s="31"/>
      <c r="FMA35" s="31"/>
      <c r="FMB35" s="31"/>
      <c r="FMC35" s="31"/>
      <c r="FMD35" s="31"/>
      <c r="FME35" s="31"/>
      <c r="FMF35" s="31"/>
      <c r="FMG35" s="31"/>
      <c r="FMH35" s="31"/>
      <c r="FMI35" s="31"/>
      <c r="FMJ35" s="31"/>
      <c r="FMK35" s="31"/>
      <c r="FML35" s="31"/>
      <c r="FMM35" s="31"/>
      <c r="FMN35" s="31"/>
      <c r="FMO35" s="31"/>
      <c r="FMP35" s="31"/>
      <c r="FMQ35" s="31"/>
      <c r="FMR35" s="31"/>
      <c r="FMS35" s="31"/>
      <c r="FMT35" s="31"/>
      <c r="FMU35" s="31"/>
      <c r="FMV35" s="31"/>
      <c r="FMW35" s="31"/>
      <c r="FMX35" s="31"/>
      <c r="FMY35" s="31"/>
      <c r="FMZ35" s="31"/>
      <c r="FNA35" s="31"/>
      <c r="FNB35" s="31"/>
      <c r="FNC35" s="31"/>
      <c r="FND35" s="31"/>
      <c r="FNE35" s="31"/>
      <c r="FNF35" s="31"/>
      <c r="FNG35" s="31"/>
      <c r="FNH35" s="31"/>
      <c r="FNI35" s="31"/>
      <c r="FNJ35" s="31"/>
      <c r="FNK35" s="31"/>
      <c r="FNL35" s="31"/>
      <c r="FNM35" s="31"/>
      <c r="FNN35" s="31"/>
      <c r="FNO35" s="31"/>
      <c r="FNP35" s="31"/>
      <c r="FNQ35" s="31"/>
      <c r="FNR35" s="31"/>
      <c r="FNS35" s="31"/>
      <c r="FNT35" s="31"/>
      <c r="FNU35" s="31"/>
      <c r="FNV35" s="31"/>
      <c r="FNW35" s="31"/>
      <c r="FNX35" s="31"/>
      <c r="FNY35" s="31"/>
      <c r="FNZ35" s="31"/>
      <c r="FOA35" s="31"/>
      <c r="FOB35" s="31"/>
      <c r="FOC35" s="31"/>
      <c r="FOD35" s="31"/>
      <c r="FOE35" s="31"/>
      <c r="FOF35" s="31"/>
      <c r="FOG35" s="31"/>
      <c r="FOH35" s="31"/>
      <c r="FOI35" s="31"/>
      <c r="FOJ35" s="31"/>
      <c r="FOK35" s="31"/>
      <c r="FOL35" s="31"/>
      <c r="FOM35" s="31"/>
      <c r="FON35" s="31"/>
      <c r="FOO35" s="31"/>
      <c r="FOP35" s="31"/>
      <c r="FOQ35" s="31"/>
      <c r="FOR35" s="31"/>
      <c r="FOS35" s="31"/>
      <c r="FOT35" s="31"/>
      <c r="FOU35" s="31"/>
      <c r="FOV35" s="31"/>
      <c r="FOW35" s="31"/>
      <c r="FOX35" s="31"/>
      <c r="FOY35" s="31"/>
      <c r="FOZ35" s="31"/>
      <c r="FPA35" s="31"/>
      <c r="FPB35" s="31"/>
      <c r="FPC35" s="31"/>
      <c r="FPD35" s="31"/>
      <c r="FPE35" s="31"/>
      <c r="FPF35" s="31"/>
      <c r="FPG35" s="31"/>
      <c r="FPH35" s="31"/>
      <c r="FPI35" s="31"/>
      <c r="FPJ35" s="31"/>
      <c r="FPK35" s="31"/>
      <c r="FPL35" s="31"/>
      <c r="FPM35" s="31"/>
      <c r="FPN35" s="31"/>
      <c r="FPO35" s="31"/>
      <c r="FPP35" s="31"/>
      <c r="FPQ35" s="31"/>
      <c r="FPR35" s="31"/>
      <c r="FPS35" s="31"/>
      <c r="FPT35" s="31"/>
      <c r="FPU35" s="31"/>
      <c r="FPV35" s="31"/>
      <c r="FPW35" s="31"/>
      <c r="FPX35" s="31"/>
      <c r="FPY35" s="31"/>
      <c r="FPZ35" s="31"/>
      <c r="FQA35" s="31"/>
      <c r="FQB35" s="31"/>
      <c r="FQC35" s="31"/>
      <c r="FQD35" s="31"/>
      <c r="FQE35" s="31"/>
      <c r="FQF35" s="31"/>
      <c r="FQG35" s="31"/>
      <c r="FQH35" s="31"/>
      <c r="FQI35" s="31"/>
      <c r="FQJ35" s="31"/>
      <c r="FQK35" s="31"/>
      <c r="FQL35" s="31"/>
      <c r="FQM35" s="31"/>
      <c r="FQN35" s="31"/>
      <c r="FQO35" s="31"/>
      <c r="FQP35" s="31"/>
      <c r="FQQ35" s="31"/>
      <c r="FQR35" s="31"/>
      <c r="FQS35" s="31"/>
      <c r="FQT35" s="31"/>
      <c r="FQU35" s="31"/>
      <c r="FQV35" s="31"/>
      <c r="FQW35" s="31"/>
      <c r="FQX35" s="31"/>
      <c r="FQY35" s="31"/>
      <c r="FQZ35" s="31"/>
      <c r="FRA35" s="31"/>
      <c r="FRB35" s="31"/>
      <c r="FRC35" s="31"/>
      <c r="FRD35" s="31"/>
      <c r="FRE35" s="31"/>
      <c r="FRF35" s="31"/>
      <c r="FRG35" s="31"/>
      <c r="FRH35" s="31"/>
      <c r="FRI35" s="31"/>
      <c r="FRJ35" s="31"/>
      <c r="FRK35" s="31"/>
      <c r="FRL35" s="31"/>
      <c r="FRM35" s="31"/>
      <c r="FRN35" s="31"/>
      <c r="FRO35" s="31"/>
      <c r="FRP35" s="31"/>
      <c r="FRQ35" s="31"/>
      <c r="FRR35" s="31"/>
      <c r="FRS35" s="31"/>
      <c r="FRT35" s="31"/>
      <c r="FRU35" s="31"/>
      <c r="FRV35" s="31"/>
      <c r="FRW35" s="31"/>
      <c r="FRX35" s="31"/>
      <c r="FRY35" s="31"/>
      <c r="FRZ35" s="31"/>
      <c r="FSA35" s="31"/>
      <c r="FSB35" s="31"/>
      <c r="FSC35" s="31"/>
      <c r="FSD35" s="31"/>
      <c r="FSE35" s="31"/>
      <c r="FSF35" s="31"/>
      <c r="FSG35" s="31"/>
      <c r="FSH35" s="31"/>
      <c r="FSI35" s="31"/>
      <c r="FSJ35" s="31"/>
      <c r="FSK35" s="31"/>
      <c r="FSL35" s="31"/>
      <c r="FSM35" s="31"/>
      <c r="FSN35" s="31"/>
      <c r="FSO35" s="31"/>
      <c r="FSP35" s="31"/>
      <c r="FSQ35" s="31"/>
      <c r="FSR35" s="31"/>
      <c r="FSS35" s="31"/>
      <c r="FST35" s="31"/>
      <c r="FSU35" s="31"/>
      <c r="FSV35" s="31"/>
      <c r="FSW35" s="31"/>
      <c r="FSX35" s="31"/>
      <c r="FSY35" s="31"/>
      <c r="FSZ35" s="31"/>
      <c r="FTA35" s="31"/>
      <c r="FTB35" s="31"/>
      <c r="FTC35" s="31"/>
      <c r="FTD35" s="31"/>
      <c r="FTE35" s="31"/>
      <c r="FTF35" s="31"/>
      <c r="FTG35" s="31"/>
      <c r="FTH35" s="31"/>
      <c r="FTI35" s="31"/>
      <c r="FTJ35" s="31"/>
      <c r="FTK35" s="31"/>
      <c r="FTL35" s="31"/>
      <c r="FTM35" s="31"/>
      <c r="FTN35" s="31"/>
      <c r="FTO35" s="31"/>
      <c r="FTP35" s="31"/>
      <c r="FTQ35" s="31"/>
      <c r="FTR35" s="31"/>
      <c r="FTS35" s="31"/>
      <c r="FTT35" s="31"/>
      <c r="FTU35" s="31"/>
      <c r="FTV35" s="31"/>
      <c r="FTW35" s="31"/>
      <c r="FTX35" s="31"/>
      <c r="FTY35" s="31"/>
      <c r="FTZ35" s="31"/>
      <c r="FUA35" s="31"/>
      <c r="FUB35" s="31"/>
      <c r="FUC35" s="31"/>
      <c r="FUD35" s="31"/>
      <c r="FUE35" s="31"/>
      <c r="FUF35" s="31"/>
      <c r="FUG35" s="31"/>
      <c r="FUH35" s="31"/>
      <c r="FUI35" s="31"/>
      <c r="FUJ35" s="31"/>
      <c r="FUK35" s="31"/>
      <c r="FUL35" s="31"/>
      <c r="FUM35" s="31"/>
      <c r="FUN35" s="31"/>
      <c r="FUO35" s="31"/>
      <c r="FUP35" s="31"/>
      <c r="FUQ35" s="31"/>
      <c r="FUR35" s="31"/>
      <c r="FUS35" s="31"/>
      <c r="FUT35" s="31"/>
      <c r="FUU35" s="31"/>
      <c r="FUV35" s="31"/>
      <c r="FUW35" s="31"/>
      <c r="FUX35" s="31"/>
      <c r="FUY35" s="31"/>
      <c r="FUZ35" s="31"/>
      <c r="FVA35" s="31"/>
      <c r="FVB35" s="31"/>
      <c r="FVC35" s="31"/>
      <c r="FVD35" s="31"/>
      <c r="FVE35" s="31"/>
      <c r="FVF35" s="31"/>
      <c r="FVG35" s="31"/>
      <c r="FVH35" s="31"/>
      <c r="FVI35" s="31"/>
      <c r="FVJ35" s="31"/>
      <c r="FVK35" s="31"/>
      <c r="FVL35" s="31"/>
      <c r="FVM35" s="31"/>
      <c r="FVN35" s="31"/>
      <c r="FVO35" s="31"/>
      <c r="FVP35" s="31"/>
      <c r="FVQ35" s="31"/>
      <c r="FVR35" s="31"/>
      <c r="FVS35" s="31"/>
      <c r="FVT35" s="31"/>
      <c r="FVU35" s="31"/>
      <c r="FVV35" s="31"/>
      <c r="FVW35" s="31"/>
      <c r="FVX35" s="31"/>
      <c r="FVY35" s="31"/>
      <c r="FVZ35" s="31"/>
      <c r="FWA35" s="31"/>
      <c r="FWB35" s="31"/>
      <c r="FWC35" s="31"/>
      <c r="FWD35" s="31"/>
      <c r="FWE35" s="31"/>
      <c r="FWF35" s="31"/>
      <c r="FWG35" s="31"/>
      <c r="FWH35" s="31"/>
      <c r="FWI35" s="31"/>
      <c r="FWJ35" s="31"/>
      <c r="FWK35" s="31"/>
      <c r="FWL35" s="31"/>
      <c r="FWM35" s="31"/>
      <c r="FWN35" s="31"/>
      <c r="FWO35" s="31"/>
      <c r="FWP35" s="31"/>
      <c r="FWQ35" s="31"/>
      <c r="FWR35" s="31"/>
      <c r="FWS35" s="31"/>
      <c r="FWT35" s="31"/>
      <c r="FWU35" s="31"/>
      <c r="FWV35" s="31"/>
      <c r="FWW35" s="31"/>
      <c r="FWX35" s="31"/>
      <c r="FWY35" s="31"/>
      <c r="FWZ35" s="31"/>
      <c r="FXA35" s="31"/>
      <c r="FXB35" s="31"/>
      <c r="FXC35" s="31"/>
      <c r="FXD35" s="31"/>
      <c r="FXE35" s="31"/>
      <c r="FXF35" s="31"/>
      <c r="FXG35" s="31"/>
      <c r="FXH35" s="31"/>
      <c r="FXI35" s="31"/>
      <c r="FXJ35" s="31"/>
      <c r="FXK35" s="31"/>
      <c r="FXL35" s="31"/>
      <c r="FXM35" s="31"/>
      <c r="FXN35" s="31"/>
      <c r="FXO35" s="31"/>
      <c r="FXP35" s="31"/>
      <c r="FXQ35" s="31"/>
      <c r="FXR35" s="31"/>
      <c r="FXS35" s="31"/>
      <c r="FXT35" s="31"/>
      <c r="FXU35" s="31"/>
      <c r="FXV35" s="31"/>
      <c r="FXW35" s="31"/>
      <c r="FXX35" s="31"/>
      <c r="FXY35" s="31"/>
      <c r="FXZ35" s="31"/>
      <c r="FYA35" s="31"/>
      <c r="FYB35" s="31"/>
      <c r="FYC35" s="31"/>
      <c r="FYD35" s="31"/>
      <c r="FYE35" s="31"/>
      <c r="FYF35" s="31"/>
      <c r="FYG35" s="31"/>
      <c r="FYH35" s="31"/>
      <c r="FYI35" s="31"/>
      <c r="FYJ35" s="31"/>
      <c r="FYK35" s="31"/>
      <c r="FYL35" s="31"/>
      <c r="FYM35" s="31"/>
      <c r="FYN35" s="31"/>
      <c r="FYO35" s="31"/>
      <c r="FYP35" s="31"/>
      <c r="FYQ35" s="31"/>
      <c r="FYR35" s="31"/>
      <c r="FYS35" s="31"/>
      <c r="FYT35" s="31"/>
      <c r="FYU35" s="31"/>
      <c r="FYV35" s="31"/>
      <c r="FYW35" s="31"/>
      <c r="FYX35" s="31"/>
      <c r="FYY35" s="31"/>
      <c r="FYZ35" s="31"/>
      <c r="FZA35" s="31"/>
      <c r="FZB35" s="31"/>
      <c r="FZC35" s="31"/>
      <c r="FZD35" s="31"/>
      <c r="FZE35" s="31"/>
      <c r="FZF35" s="31"/>
      <c r="FZG35" s="31"/>
      <c r="FZH35" s="31"/>
      <c r="FZI35" s="31"/>
      <c r="FZJ35" s="31"/>
      <c r="FZK35" s="31"/>
      <c r="FZL35" s="31"/>
      <c r="FZM35" s="31"/>
      <c r="FZN35" s="31"/>
      <c r="FZO35" s="31"/>
      <c r="FZP35" s="31"/>
      <c r="FZQ35" s="31"/>
      <c r="FZR35" s="31"/>
      <c r="FZS35" s="31"/>
      <c r="FZT35" s="31"/>
      <c r="FZU35" s="31"/>
      <c r="FZV35" s="31"/>
      <c r="FZW35" s="31"/>
      <c r="FZX35" s="31"/>
      <c r="FZY35" s="31"/>
      <c r="FZZ35" s="31"/>
      <c r="GAA35" s="31"/>
      <c r="GAB35" s="31"/>
      <c r="GAC35" s="31"/>
      <c r="GAD35" s="31"/>
      <c r="GAE35" s="31"/>
      <c r="GAF35" s="31"/>
      <c r="GAG35" s="31"/>
      <c r="GAH35" s="31"/>
      <c r="GAI35" s="31"/>
      <c r="GAJ35" s="31"/>
      <c r="GAK35" s="31"/>
      <c r="GAL35" s="31"/>
      <c r="GAM35" s="31"/>
      <c r="GAN35" s="31"/>
      <c r="GAO35" s="31"/>
      <c r="GAP35" s="31"/>
      <c r="GAQ35" s="31"/>
      <c r="GAR35" s="31"/>
      <c r="GAS35" s="31"/>
      <c r="GAT35" s="31"/>
      <c r="GAU35" s="31"/>
      <c r="GAV35" s="31"/>
      <c r="GAW35" s="31"/>
      <c r="GAX35" s="31"/>
      <c r="GAY35" s="31"/>
      <c r="GAZ35" s="31"/>
      <c r="GBA35" s="31"/>
      <c r="GBB35" s="31"/>
      <c r="GBC35" s="31"/>
      <c r="GBD35" s="31"/>
      <c r="GBE35" s="31"/>
      <c r="GBF35" s="31"/>
      <c r="GBG35" s="31"/>
      <c r="GBH35" s="31"/>
      <c r="GBI35" s="31"/>
      <c r="GBJ35" s="31"/>
      <c r="GBK35" s="31"/>
      <c r="GBL35" s="31"/>
      <c r="GBM35" s="31"/>
      <c r="GBN35" s="31"/>
      <c r="GBO35" s="31"/>
      <c r="GBP35" s="31"/>
      <c r="GBQ35" s="31"/>
      <c r="GBR35" s="31"/>
      <c r="GBS35" s="31"/>
      <c r="GBT35" s="31"/>
      <c r="GBU35" s="31"/>
      <c r="GBV35" s="31"/>
      <c r="GBW35" s="31"/>
      <c r="GBX35" s="31"/>
      <c r="GBY35" s="31"/>
      <c r="GBZ35" s="31"/>
      <c r="GCA35" s="31"/>
      <c r="GCB35" s="31"/>
      <c r="GCC35" s="31"/>
      <c r="GCD35" s="31"/>
      <c r="GCE35" s="31"/>
      <c r="GCF35" s="31"/>
      <c r="GCG35" s="31"/>
      <c r="GCH35" s="31"/>
      <c r="GCI35" s="31"/>
      <c r="GCJ35" s="31"/>
      <c r="GCK35" s="31"/>
      <c r="GCL35" s="31"/>
      <c r="GCM35" s="31"/>
      <c r="GCN35" s="31"/>
      <c r="GCO35" s="31"/>
      <c r="GCP35" s="31"/>
      <c r="GCQ35" s="31"/>
      <c r="GCR35" s="31"/>
      <c r="GCS35" s="31"/>
      <c r="GCT35" s="31"/>
      <c r="GCU35" s="31"/>
      <c r="GCV35" s="31"/>
      <c r="GCW35" s="31"/>
      <c r="GCX35" s="31"/>
      <c r="GCY35" s="31"/>
      <c r="GCZ35" s="31"/>
      <c r="GDA35" s="31"/>
      <c r="GDB35" s="31"/>
      <c r="GDC35" s="31"/>
      <c r="GDD35" s="31"/>
      <c r="GDE35" s="31"/>
      <c r="GDF35" s="31"/>
      <c r="GDG35" s="31"/>
      <c r="GDH35" s="31"/>
      <c r="GDI35" s="31"/>
      <c r="GDJ35" s="31"/>
      <c r="GDK35" s="31"/>
      <c r="GDL35" s="31"/>
      <c r="GDM35" s="31"/>
      <c r="GDN35" s="31"/>
      <c r="GDO35" s="31"/>
      <c r="GDP35" s="31"/>
      <c r="GDQ35" s="31"/>
      <c r="GDR35" s="31"/>
      <c r="GDS35" s="31"/>
      <c r="GDT35" s="31"/>
      <c r="GDU35" s="31"/>
      <c r="GDV35" s="31"/>
      <c r="GDW35" s="31"/>
      <c r="GDX35" s="31"/>
      <c r="GDY35" s="31"/>
      <c r="GDZ35" s="31"/>
      <c r="GEA35" s="31"/>
      <c r="GEB35" s="31"/>
      <c r="GEC35" s="31"/>
      <c r="GED35" s="31"/>
      <c r="GEE35" s="31"/>
      <c r="GEF35" s="31"/>
      <c r="GEG35" s="31"/>
      <c r="GEH35" s="31"/>
      <c r="GEI35" s="31"/>
      <c r="GEJ35" s="31"/>
      <c r="GEK35" s="31"/>
      <c r="GEL35" s="31"/>
      <c r="GEM35" s="31"/>
      <c r="GEN35" s="31"/>
      <c r="GEO35" s="31"/>
      <c r="GEP35" s="31"/>
      <c r="GEQ35" s="31"/>
      <c r="GER35" s="31"/>
      <c r="GES35" s="31"/>
      <c r="GET35" s="31"/>
      <c r="GEU35" s="31"/>
      <c r="GEV35" s="31"/>
      <c r="GEW35" s="31"/>
      <c r="GEX35" s="31"/>
      <c r="GEY35" s="31"/>
      <c r="GEZ35" s="31"/>
      <c r="GFA35" s="31"/>
      <c r="GFB35" s="31"/>
      <c r="GFC35" s="31"/>
      <c r="GFD35" s="31"/>
      <c r="GFE35" s="31"/>
      <c r="GFF35" s="31"/>
      <c r="GFG35" s="31"/>
      <c r="GFH35" s="31"/>
      <c r="GFI35" s="31"/>
      <c r="GFJ35" s="31"/>
      <c r="GFK35" s="31"/>
      <c r="GFL35" s="31"/>
      <c r="GFM35" s="31"/>
      <c r="GFN35" s="31"/>
      <c r="GFO35" s="31"/>
      <c r="GFP35" s="31"/>
      <c r="GFQ35" s="31"/>
      <c r="GFR35" s="31"/>
      <c r="GFS35" s="31"/>
      <c r="GFT35" s="31"/>
      <c r="GFU35" s="31"/>
      <c r="GFV35" s="31"/>
      <c r="GFW35" s="31"/>
      <c r="GFX35" s="31"/>
      <c r="GFY35" s="31"/>
      <c r="GFZ35" s="31"/>
      <c r="GGA35" s="31"/>
      <c r="GGB35" s="31"/>
      <c r="GGC35" s="31"/>
      <c r="GGD35" s="31"/>
      <c r="GGE35" s="31"/>
      <c r="GGF35" s="31"/>
      <c r="GGG35" s="31"/>
      <c r="GGH35" s="31"/>
      <c r="GGI35" s="31"/>
      <c r="GGJ35" s="31"/>
      <c r="GGK35" s="31"/>
      <c r="GGL35" s="31"/>
      <c r="GGM35" s="31"/>
      <c r="GGN35" s="31"/>
      <c r="GGO35" s="31"/>
      <c r="GGP35" s="31"/>
      <c r="GGQ35" s="31"/>
      <c r="GGR35" s="31"/>
      <c r="GGS35" s="31"/>
      <c r="GGT35" s="31"/>
      <c r="GGU35" s="31"/>
      <c r="GGV35" s="31"/>
      <c r="GGW35" s="31"/>
      <c r="GGX35" s="31"/>
      <c r="GGY35" s="31"/>
      <c r="GGZ35" s="31"/>
      <c r="GHA35" s="31"/>
      <c r="GHB35" s="31"/>
      <c r="GHC35" s="31"/>
      <c r="GHD35" s="31"/>
      <c r="GHE35" s="31"/>
      <c r="GHF35" s="31"/>
      <c r="GHG35" s="31"/>
      <c r="GHH35" s="31"/>
      <c r="GHI35" s="31"/>
      <c r="GHJ35" s="31"/>
      <c r="GHK35" s="31"/>
      <c r="GHL35" s="31"/>
      <c r="GHM35" s="31"/>
      <c r="GHN35" s="31"/>
      <c r="GHO35" s="31"/>
      <c r="GHP35" s="31"/>
      <c r="GHQ35" s="31"/>
      <c r="GHR35" s="31"/>
      <c r="GHS35" s="31"/>
      <c r="GHT35" s="31"/>
      <c r="GHU35" s="31"/>
      <c r="GHV35" s="31"/>
      <c r="GHW35" s="31"/>
      <c r="GHX35" s="31"/>
      <c r="GHY35" s="31"/>
      <c r="GHZ35" s="31"/>
      <c r="GIA35" s="31"/>
      <c r="GIB35" s="31"/>
      <c r="GIC35" s="31"/>
      <c r="GID35" s="31"/>
      <c r="GIE35" s="31"/>
      <c r="GIF35" s="31"/>
      <c r="GIG35" s="31"/>
      <c r="GIH35" s="31"/>
      <c r="GII35" s="31"/>
      <c r="GIJ35" s="31"/>
      <c r="GIK35" s="31"/>
      <c r="GIL35" s="31"/>
      <c r="GIM35" s="31"/>
      <c r="GIN35" s="31"/>
      <c r="GIO35" s="31"/>
      <c r="GIP35" s="31"/>
      <c r="GIQ35" s="31"/>
      <c r="GIR35" s="31"/>
      <c r="GIS35" s="31"/>
      <c r="GIT35" s="31"/>
      <c r="GIU35" s="31"/>
      <c r="GIV35" s="31"/>
      <c r="GIW35" s="31"/>
      <c r="GIX35" s="31"/>
      <c r="GIY35" s="31"/>
      <c r="GIZ35" s="31"/>
      <c r="GJA35" s="31"/>
      <c r="GJB35" s="31"/>
      <c r="GJC35" s="31"/>
      <c r="GJD35" s="31"/>
      <c r="GJE35" s="31"/>
      <c r="GJF35" s="31"/>
      <c r="GJG35" s="31"/>
      <c r="GJH35" s="31"/>
      <c r="GJI35" s="31"/>
      <c r="GJJ35" s="31"/>
      <c r="GJK35" s="31"/>
      <c r="GJL35" s="31"/>
      <c r="GJM35" s="31"/>
      <c r="GJN35" s="31"/>
      <c r="GJO35" s="31"/>
      <c r="GJP35" s="31"/>
      <c r="GJQ35" s="31"/>
      <c r="GJR35" s="31"/>
      <c r="GJS35" s="31"/>
      <c r="GJT35" s="31"/>
      <c r="GJU35" s="31"/>
      <c r="GJV35" s="31"/>
      <c r="GJW35" s="31"/>
      <c r="GJX35" s="31"/>
      <c r="GJY35" s="31"/>
      <c r="GJZ35" s="31"/>
      <c r="GKA35" s="31"/>
      <c r="GKB35" s="31"/>
      <c r="GKC35" s="31"/>
      <c r="GKD35" s="31"/>
      <c r="GKE35" s="31"/>
      <c r="GKF35" s="31"/>
      <c r="GKG35" s="31"/>
      <c r="GKH35" s="31"/>
      <c r="GKI35" s="31"/>
      <c r="GKJ35" s="31"/>
      <c r="GKK35" s="31"/>
      <c r="GKL35" s="31"/>
      <c r="GKM35" s="31"/>
      <c r="GKN35" s="31"/>
      <c r="GKO35" s="31"/>
      <c r="GKP35" s="31"/>
      <c r="GKQ35" s="31"/>
      <c r="GKR35" s="31"/>
      <c r="GKS35" s="31"/>
      <c r="GKT35" s="31"/>
      <c r="GKU35" s="31"/>
      <c r="GKV35" s="31"/>
      <c r="GKW35" s="31"/>
      <c r="GKX35" s="31"/>
      <c r="GKY35" s="31"/>
      <c r="GKZ35" s="31"/>
      <c r="GLA35" s="31"/>
      <c r="GLB35" s="31"/>
      <c r="GLC35" s="31"/>
      <c r="GLD35" s="31"/>
      <c r="GLE35" s="31"/>
      <c r="GLF35" s="31"/>
      <c r="GLG35" s="31"/>
      <c r="GLH35" s="31"/>
      <c r="GLI35" s="31"/>
      <c r="GLJ35" s="31"/>
      <c r="GLK35" s="31"/>
      <c r="GLL35" s="31"/>
      <c r="GLM35" s="31"/>
      <c r="GLN35" s="31"/>
      <c r="GLO35" s="31"/>
      <c r="GLP35" s="31"/>
      <c r="GLQ35" s="31"/>
      <c r="GLR35" s="31"/>
      <c r="GLS35" s="31"/>
      <c r="GLT35" s="31"/>
      <c r="GLU35" s="31"/>
      <c r="GLV35" s="31"/>
      <c r="GLW35" s="31"/>
      <c r="GLX35" s="31"/>
      <c r="GLY35" s="31"/>
      <c r="GLZ35" s="31"/>
      <c r="GMA35" s="31"/>
      <c r="GMB35" s="31"/>
      <c r="GMC35" s="31"/>
      <c r="GMD35" s="31"/>
      <c r="GME35" s="31"/>
      <c r="GMF35" s="31"/>
      <c r="GMG35" s="31"/>
      <c r="GMH35" s="31"/>
      <c r="GMI35" s="31"/>
      <c r="GMJ35" s="31"/>
      <c r="GMK35" s="31"/>
      <c r="GML35" s="31"/>
      <c r="GMM35" s="31"/>
      <c r="GMN35" s="31"/>
      <c r="GMO35" s="31"/>
      <c r="GMP35" s="31"/>
      <c r="GMQ35" s="31"/>
      <c r="GMR35" s="31"/>
      <c r="GMS35" s="31"/>
      <c r="GMT35" s="31"/>
      <c r="GMU35" s="31"/>
      <c r="GMV35" s="31"/>
      <c r="GMW35" s="31"/>
      <c r="GMX35" s="31"/>
      <c r="GMY35" s="31"/>
      <c r="GMZ35" s="31"/>
      <c r="GNA35" s="31"/>
      <c r="GNB35" s="31"/>
      <c r="GNC35" s="31"/>
      <c r="GND35" s="31"/>
      <c r="GNE35" s="31"/>
      <c r="GNF35" s="31"/>
      <c r="GNG35" s="31"/>
      <c r="GNH35" s="31"/>
      <c r="GNI35" s="31"/>
      <c r="GNJ35" s="31"/>
      <c r="GNK35" s="31"/>
      <c r="GNL35" s="31"/>
      <c r="GNM35" s="31"/>
      <c r="GNN35" s="31"/>
      <c r="GNO35" s="31"/>
      <c r="GNP35" s="31"/>
      <c r="GNQ35" s="31"/>
      <c r="GNR35" s="31"/>
      <c r="GNS35" s="31"/>
      <c r="GNT35" s="31"/>
      <c r="GNU35" s="31"/>
      <c r="GNV35" s="31"/>
      <c r="GNW35" s="31"/>
      <c r="GNX35" s="31"/>
      <c r="GNY35" s="31"/>
      <c r="GNZ35" s="31"/>
      <c r="GOA35" s="31"/>
      <c r="GOB35" s="31"/>
      <c r="GOC35" s="31"/>
      <c r="GOD35" s="31"/>
      <c r="GOE35" s="31"/>
      <c r="GOF35" s="31"/>
      <c r="GOG35" s="31"/>
      <c r="GOH35" s="31"/>
      <c r="GOI35" s="31"/>
      <c r="GOJ35" s="31"/>
      <c r="GOK35" s="31"/>
      <c r="GOL35" s="31"/>
      <c r="GOM35" s="31"/>
      <c r="GON35" s="31"/>
      <c r="GOO35" s="31"/>
      <c r="GOP35" s="31"/>
      <c r="GOQ35" s="31"/>
      <c r="GOR35" s="31"/>
      <c r="GOS35" s="31"/>
      <c r="GOT35" s="31"/>
      <c r="GOU35" s="31"/>
      <c r="GOV35" s="31"/>
      <c r="GOW35" s="31"/>
      <c r="GOX35" s="31"/>
      <c r="GOY35" s="31"/>
      <c r="GOZ35" s="31"/>
      <c r="GPA35" s="31"/>
      <c r="GPB35" s="31"/>
      <c r="GPC35" s="31"/>
      <c r="GPD35" s="31"/>
      <c r="GPE35" s="31"/>
      <c r="GPF35" s="31"/>
      <c r="GPG35" s="31"/>
      <c r="GPH35" s="31"/>
      <c r="GPI35" s="31"/>
      <c r="GPJ35" s="31"/>
      <c r="GPK35" s="31"/>
      <c r="GPL35" s="31"/>
      <c r="GPM35" s="31"/>
      <c r="GPN35" s="31"/>
      <c r="GPO35" s="31"/>
      <c r="GPP35" s="31"/>
      <c r="GPQ35" s="31"/>
      <c r="GPR35" s="31"/>
      <c r="GPS35" s="31"/>
      <c r="GPT35" s="31"/>
      <c r="GPU35" s="31"/>
      <c r="GPV35" s="31"/>
      <c r="GPW35" s="31"/>
      <c r="GPX35" s="31"/>
      <c r="GPY35" s="31"/>
      <c r="GPZ35" s="31"/>
      <c r="GQA35" s="31"/>
      <c r="GQB35" s="31"/>
      <c r="GQC35" s="31"/>
      <c r="GQD35" s="31"/>
      <c r="GQE35" s="31"/>
      <c r="GQF35" s="31"/>
      <c r="GQG35" s="31"/>
      <c r="GQH35" s="31"/>
      <c r="GQI35" s="31"/>
      <c r="GQJ35" s="31"/>
      <c r="GQK35" s="31"/>
      <c r="GQL35" s="31"/>
      <c r="GQM35" s="31"/>
      <c r="GQN35" s="31"/>
      <c r="GQO35" s="31"/>
      <c r="GQP35" s="31"/>
      <c r="GQQ35" s="31"/>
      <c r="GQR35" s="31"/>
      <c r="GQS35" s="31"/>
      <c r="GQT35" s="31"/>
      <c r="GQU35" s="31"/>
      <c r="GQV35" s="31"/>
      <c r="GQW35" s="31"/>
      <c r="GQX35" s="31"/>
      <c r="GQY35" s="31"/>
      <c r="GQZ35" s="31"/>
      <c r="GRA35" s="31"/>
      <c r="GRB35" s="31"/>
      <c r="GRC35" s="31"/>
      <c r="GRD35" s="31"/>
      <c r="GRE35" s="31"/>
      <c r="GRF35" s="31"/>
      <c r="GRG35" s="31"/>
      <c r="GRH35" s="31"/>
      <c r="GRI35" s="31"/>
      <c r="GRJ35" s="31"/>
      <c r="GRK35" s="31"/>
      <c r="GRL35" s="31"/>
      <c r="GRM35" s="31"/>
      <c r="GRN35" s="31"/>
      <c r="GRO35" s="31"/>
      <c r="GRP35" s="31"/>
      <c r="GRQ35" s="31"/>
      <c r="GRR35" s="31"/>
      <c r="GRS35" s="31"/>
      <c r="GRT35" s="31"/>
      <c r="GRU35" s="31"/>
      <c r="GRV35" s="31"/>
      <c r="GRW35" s="31"/>
      <c r="GRX35" s="31"/>
      <c r="GRY35" s="31"/>
      <c r="GRZ35" s="31"/>
      <c r="GSA35" s="31"/>
      <c r="GSB35" s="31"/>
      <c r="GSC35" s="31"/>
      <c r="GSD35" s="31"/>
      <c r="GSE35" s="31"/>
      <c r="GSF35" s="31"/>
      <c r="GSG35" s="31"/>
      <c r="GSH35" s="31"/>
      <c r="GSI35" s="31"/>
      <c r="GSJ35" s="31"/>
      <c r="GSK35" s="31"/>
      <c r="GSL35" s="31"/>
      <c r="GSM35" s="31"/>
      <c r="GSN35" s="31"/>
      <c r="GSO35" s="31"/>
      <c r="GSP35" s="31"/>
      <c r="GSQ35" s="31"/>
      <c r="GSR35" s="31"/>
      <c r="GSS35" s="31"/>
      <c r="GST35" s="31"/>
      <c r="GSU35" s="31"/>
      <c r="GSV35" s="31"/>
      <c r="GSW35" s="31"/>
      <c r="GSX35" s="31"/>
      <c r="GSY35" s="31"/>
      <c r="GSZ35" s="31"/>
      <c r="GTA35" s="31"/>
      <c r="GTB35" s="31"/>
      <c r="GTC35" s="31"/>
      <c r="GTD35" s="31"/>
      <c r="GTE35" s="31"/>
      <c r="GTF35" s="31"/>
      <c r="GTG35" s="31"/>
      <c r="GTH35" s="31"/>
      <c r="GTI35" s="31"/>
      <c r="GTJ35" s="31"/>
      <c r="GTK35" s="31"/>
      <c r="GTL35" s="31"/>
      <c r="GTM35" s="31"/>
      <c r="GTN35" s="31"/>
      <c r="GTO35" s="31"/>
      <c r="GTP35" s="31"/>
      <c r="GTQ35" s="31"/>
      <c r="GTR35" s="31"/>
      <c r="GTS35" s="31"/>
      <c r="GTT35" s="31"/>
      <c r="GTU35" s="31"/>
      <c r="GTV35" s="31"/>
      <c r="GTW35" s="31"/>
      <c r="GTX35" s="31"/>
      <c r="GTY35" s="31"/>
      <c r="GTZ35" s="31"/>
      <c r="GUA35" s="31"/>
      <c r="GUB35" s="31"/>
      <c r="GUC35" s="31"/>
      <c r="GUD35" s="31"/>
      <c r="GUE35" s="31"/>
      <c r="GUF35" s="31"/>
      <c r="GUG35" s="31"/>
      <c r="GUH35" s="31"/>
      <c r="GUI35" s="31"/>
      <c r="GUJ35" s="31"/>
      <c r="GUK35" s="31"/>
      <c r="GUL35" s="31"/>
      <c r="GUM35" s="31"/>
      <c r="GUN35" s="31"/>
      <c r="GUO35" s="31"/>
      <c r="GUP35" s="31"/>
      <c r="GUQ35" s="31"/>
      <c r="GUR35" s="31"/>
      <c r="GUS35" s="31"/>
      <c r="GUT35" s="31"/>
      <c r="GUU35" s="31"/>
      <c r="GUV35" s="31"/>
      <c r="GUW35" s="31"/>
      <c r="GUX35" s="31"/>
      <c r="GUY35" s="31"/>
      <c r="GUZ35" s="31"/>
      <c r="GVA35" s="31"/>
      <c r="GVB35" s="31"/>
      <c r="GVC35" s="31"/>
      <c r="GVD35" s="31"/>
      <c r="GVE35" s="31"/>
      <c r="GVF35" s="31"/>
      <c r="GVG35" s="31"/>
      <c r="GVH35" s="31"/>
      <c r="GVI35" s="31"/>
      <c r="GVJ35" s="31"/>
      <c r="GVK35" s="31"/>
      <c r="GVL35" s="31"/>
      <c r="GVM35" s="31"/>
      <c r="GVN35" s="31"/>
      <c r="GVO35" s="31"/>
      <c r="GVP35" s="31"/>
      <c r="GVQ35" s="31"/>
      <c r="GVR35" s="31"/>
      <c r="GVS35" s="31"/>
      <c r="GVT35" s="31"/>
      <c r="GVU35" s="31"/>
      <c r="GVV35" s="31"/>
      <c r="GVW35" s="31"/>
      <c r="GVX35" s="31"/>
      <c r="GVY35" s="31"/>
      <c r="GVZ35" s="31"/>
      <c r="GWA35" s="31"/>
      <c r="GWB35" s="31"/>
      <c r="GWC35" s="31"/>
      <c r="GWD35" s="31"/>
      <c r="GWE35" s="31"/>
      <c r="GWF35" s="31"/>
      <c r="GWG35" s="31"/>
      <c r="GWH35" s="31"/>
      <c r="GWI35" s="31"/>
      <c r="GWJ35" s="31"/>
      <c r="GWK35" s="31"/>
      <c r="GWL35" s="31"/>
      <c r="GWM35" s="31"/>
      <c r="GWN35" s="31"/>
      <c r="GWO35" s="31"/>
      <c r="GWP35" s="31"/>
      <c r="GWQ35" s="31"/>
      <c r="GWR35" s="31"/>
      <c r="GWS35" s="31"/>
      <c r="GWT35" s="31"/>
      <c r="GWU35" s="31"/>
      <c r="GWV35" s="31"/>
      <c r="GWW35" s="31"/>
      <c r="GWX35" s="31"/>
      <c r="GWY35" s="31"/>
      <c r="GWZ35" s="31"/>
      <c r="GXA35" s="31"/>
      <c r="GXB35" s="31"/>
      <c r="GXC35" s="31"/>
      <c r="GXD35" s="31"/>
      <c r="GXE35" s="31"/>
      <c r="GXF35" s="31"/>
      <c r="GXG35" s="31"/>
      <c r="GXH35" s="31"/>
      <c r="GXI35" s="31"/>
      <c r="GXJ35" s="31"/>
      <c r="GXK35" s="31"/>
      <c r="GXL35" s="31"/>
      <c r="GXM35" s="31"/>
      <c r="GXN35" s="31"/>
      <c r="GXO35" s="31"/>
      <c r="GXP35" s="31"/>
      <c r="GXQ35" s="31"/>
      <c r="GXR35" s="31"/>
      <c r="GXS35" s="31"/>
      <c r="GXT35" s="31"/>
      <c r="GXU35" s="31"/>
      <c r="GXV35" s="31"/>
      <c r="GXW35" s="31"/>
      <c r="GXX35" s="31"/>
      <c r="GXY35" s="31"/>
      <c r="GXZ35" s="31"/>
      <c r="GYA35" s="31"/>
      <c r="GYB35" s="31"/>
      <c r="GYC35" s="31"/>
      <c r="GYD35" s="31"/>
      <c r="GYE35" s="31"/>
      <c r="GYF35" s="31"/>
      <c r="GYG35" s="31"/>
      <c r="GYH35" s="31"/>
      <c r="GYI35" s="31"/>
      <c r="GYJ35" s="31"/>
      <c r="GYK35" s="31"/>
      <c r="GYL35" s="31"/>
      <c r="GYM35" s="31"/>
      <c r="GYN35" s="31"/>
      <c r="GYO35" s="31"/>
      <c r="GYP35" s="31"/>
      <c r="GYQ35" s="31"/>
      <c r="GYR35" s="31"/>
      <c r="GYS35" s="31"/>
      <c r="GYT35" s="31"/>
      <c r="GYU35" s="31"/>
      <c r="GYV35" s="31"/>
      <c r="GYW35" s="31"/>
      <c r="GYX35" s="31"/>
      <c r="GYY35" s="31"/>
      <c r="GYZ35" s="31"/>
      <c r="GZA35" s="31"/>
      <c r="GZB35" s="31"/>
      <c r="GZC35" s="31"/>
      <c r="GZD35" s="31"/>
      <c r="GZE35" s="31"/>
      <c r="GZF35" s="31"/>
      <c r="GZG35" s="31"/>
      <c r="GZH35" s="31"/>
      <c r="GZI35" s="31"/>
      <c r="GZJ35" s="31"/>
      <c r="GZK35" s="31"/>
      <c r="GZL35" s="31"/>
      <c r="GZM35" s="31"/>
      <c r="GZN35" s="31"/>
      <c r="GZO35" s="31"/>
      <c r="GZP35" s="31"/>
      <c r="GZQ35" s="31"/>
      <c r="GZR35" s="31"/>
      <c r="GZS35" s="31"/>
      <c r="GZT35" s="31"/>
      <c r="GZU35" s="31"/>
      <c r="GZV35" s="31"/>
      <c r="GZW35" s="31"/>
      <c r="GZX35" s="31"/>
      <c r="GZY35" s="31"/>
      <c r="GZZ35" s="31"/>
      <c r="HAA35" s="31"/>
      <c r="HAB35" s="31"/>
      <c r="HAC35" s="31"/>
      <c r="HAD35" s="31"/>
      <c r="HAE35" s="31"/>
      <c r="HAF35" s="31"/>
      <c r="HAG35" s="31"/>
      <c r="HAH35" s="31"/>
      <c r="HAI35" s="31"/>
      <c r="HAJ35" s="31"/>
      <c r="HAK35" s="31"/>
      <c r="HAL35" s="31"/>
      <c r="HAM35" s="31"/>
      <c r="HAN35" s="31"/>
      <c r="HAO35" s="31"/>
      <c r="HAP35" s="31"/>
      <c r="HAQ35" s="31"/>
      <c r="HAR35" s="31"/>
      <c r="HAS35" s="31"/>
      <c r="HAT35" s="31"/>
      <c r="HAU35" s="31"/>
      <c r="HAV35" s="31"/>
      <c r="HAW35" s="31"/>
      <c r="HAX35" s="31"/>
      <c r="HAY35" s="31"/>
      <c r="HAZ35" s="31"/>
      <c r="HBA35" s="31"/>
      <c r="HBB35" s="31"/>
      <c r="HBC35" s="31"/>
      <c r="HBD35" s="31"/>
      <c r="HBE35" s="31"/>
      <c r="HBF35" s="31"/>
      <c r="HBG35" s="31"/>
      <c r="HBH35" s="31"/>
      <c r="HBI35" s="31"/>
      <c r="HBJ35" s="31"/>
      <c r="HBK35" s="31"/>
      <c r="HBL35" s="31"/>
      <c r="HBM35" s="31"/>
      <c r="HBN35" s="31"/>
      <c r="HBO35" s="31"/>
      <c r="HBP35" s="31"/>
      <c r="HBQ35" s="31"/>
      <c r="HBR35" s="31"/>
      <c r="HBS35" s="31"/>
      <c r="HBT35" s="31"/>
      <c r="HBU35" s="31"/>
      <c r="HBV35" s="31"/>
      <c r="HBW35" s="31"/>
      <c r="HBX35" s="31"/>
      <c r="HBY35" s="31"/>
      <c r="HBZ35" s="31"/>
      <c r="HCA35" s="31"/>
      <c r="HCB35" s="31"/>
      <c r="HCC35" s="31"/>
      <c r="HCD35" s="31"/>
      <c r="HCE35" s="31"/>
      <c r="HCF35" s="31"/>
      <c r="HCG35" s="31"/>
      <c r="HCH35" s="31"/>
      <c r="HCI35" s="31"/>
      <c r="HCJ35" s="31"/>
      <c r="HCK35" s="31"/>
      <c r="HCL35" s="31"/>
      <c r="HCM35" s="31"/>
      <c r="HCN35" s="31"/>
      <c r="HCO35" s="31"/>
      <c r="HCP35" s="31"/>
      <c r="HCQ35" s="31"/>
      <c r="HCR35" s="31"/>
      <c r="HCS35" s="31"/>
      <c r="HCT35" s="31"/>
      <c r="HCU35" s="31"/>
      <c r="HCV35" s="31"/>
      <c r="HCW35" s="31"/>
      <c r="HCX35" s="31"/>
      <c r="HCY35" s="31"/>
      <c r="HCZ35" s="31"/>
      <c r="HDA35" s="31"/>
      <c r="HDB35" s="31"/>
      <c r="HDC35" s="31"/>
      <c r="HDD35" s="31"/>
      <c r="HDE35" s="31"/>
      <c r="HDF35" s="31"/>
      <c r="HDG35" s="31"/>
      <c r="HDH35" s="31"/>
      <c r="HDI35" s="31"/>
      <c r="HDJ35" s="31"/>
      <c r="HDK35" s="31"/>
      <c r="HDL35" s="31"/>
      <c r="HDM35" s="31"/>
      <c r="HDN35" s="31"/>
      <c r="HDO35" s="31"/>
      <c r="HDP35" s="31"/>
      <c r="HDQ35" s="31"/>
      <c r="HDR35" s="31"/>
      <c r="HDS35" s="31"/>
      <c r="HDT35" s="31"/>
      <c r="HDU35" s="31"/>
      <c r="HDV35" s="31"/>
      <c r="HDW35" s="31"/>
      <c r="HDX35" s="31"/>
      <c r="HDY35" s="31"/>
      <c r="HDZ35" s="31"/>
      <c r="HEA35" s="31"/>
      <c r="HEB35" s="31"/>
      <c r="HEC35" s="31"/>
      <c r="HED35" s="31"/>
      <c r="HEE35" s="31"/>
      <c r="HEF35" s="31"/>
      <c r="HEG35" s="31"/>
      <c r="HEH35" s="31"/>
      <c r="HEI35" s="31"/>
      <c r="HEJ35" s="31"/>
      <c r="HEK35" s="31"/>
      <c r="HEL35" s="31"/>
      <c r="HEM35" s="31"/>
      <c r="HEN35" s="31"/>
      <c r="HEO35" s="31"/>
      <c r="HEP35" s="31"/>
      <c r="HEQ35" s="31"/>
      <c r="HER35" s="31"/>
      <c r="HES35" s="31"/>
      <c r="HET35" s="31"/>
      <c r="HEU35" s="31"/>
      <c r="HEV35" s="31"/>
      <c r="HEW35" s="31"/>
      <c r="HEX35" s="31"/>
      <c r="HEY35" s="31"/>
      <c r="HEZ35" s="31"/>
      <c r="HFA35" s="31"/>
      <c r="HFB35" s="31"/>
      <c r="HFC35" s="31"/>
      <c r="HFD35" s="31"/>
      <c r="HFE35" s="31"/>
      <c r="HFF35" s="31"/>
      <c r="HFG35" s="31"/>
      <c r="HFH35" s="31"/>
      <c r="HFI35" s="31"/>
      <c r="HFJ35" s="31"/>
      <c r="HFK35" s="31"/>
      <c r="HFL35" s="31"/>
      <c r="HFM35" s="31"/>
      <c r="HFN35" s="31"/>
      <c r="HFO35" s="31"/>
      <c r="HFP35" s="31"/>
      <c r="HFQ35" s="31"/>
      <c r="HFR35" s="31"/>
      <c r="HFS35" s="31"/>
      <c r="HFT35" s="31"/>
      <c r="HFU35" s="31"/>
      <c r="HFV35" s="31"/>
      <c r="HFW35" s="31"/>
      <c r="HFX35" s="31"/>
      <c r="HFY35" s="31"/>
      <c r="HFZ35" s="31"/>
      <c r="HGA35" s="31"/>
      <c r="HGB35" s="31"/>
      <c r="HGC35" s="31"/>
      <c r="HGD35" s="31"/>
      <c r="HGE35" s="31"/>
      <c r="HGF35" s="31"/>
      <c r="HGG35" s="31"/>
      <c r="HGH35" s="31"/>
      <c r="HGI35" s="31"/>
      <c r="HGJ35" s="31"/>
      <c r="HGK35" s="31"/>
      <c r="HGL35" s="31"/>
      <c r="HGM35" s="31"/>
      <c r="HGN35" s="31"/>
      <c r="HGO35" s="31"/>
      <c r="HGP35" s="31"/>
      <c r="HGQ35" s="31"/>
      <c r="HGR35" s="31"/>
      <c r="HGS35" s="31"/>
      <c r="HGT35" s="31"/>
      <c r="HGU35" s="31"/>
      <c r="HGV35" s="31"/>
      <c r="HGW35" s="31"/>
      <c r="HGX35" s="31"/>
      <c r="HGY35" s="31"/>
      <c r="HGZ35" s="31"/>
      <c r="HHA35" s="31"/>
      <c r="HHB35" s="31"/>
      <c r="HHC35" s="31"/>
      <c r="HHD35" s="31"/>
      <c r="HHE35" s="31"/>
      <c r="HHF35" s="31"/>
      <c r="HHG35" s="31"/>
      <c r="HHH35" s="31"/>
      <c r="HHI35" s="31"/>
      <c r="HHJ35" s="31"/>
      <c r="HHK35" s="31"/>
      <c r="HHL35" s="31"/>
      <c r="HHM35" s="31"/>
      <c r="HHN35" s="31"/>
      <c r="HHO35" s="31"/>
      <c r="HHP35" s="31"/>
      <c r="HHQ35" s="31"/>
      <c r="HHR35" s="31"/>
      <c r="HHS35" s="31"/>
      <c r="HHT35" s="31"/>
      <c r="HHU35" s="31"/>
      <c r="HHV35" s="31"/>
      <c r="HHW35" s="31"/>
      <c r="HHX35" s="31"/>
      <c r="HHY35" s="31"/>
      <c r="HHZ35" s="31"/>
      <c r="HIA35" s="31"/>
      <c r="HIB35" s="31"/>
      <c r="HIC35" s="31"/>
      <c r="HID35" s="31"/>
      <c r="HIE35" s="31"/>
      <c r="HIF35" s="31"/>
      <c r="HIG35" s="31"/>
      <c r="HIH35" s="31"/>
      <c r="HII35" s="31"/>
      <c r="HIJ35" s="31"/>
      <c r="HIK35" s="31"/>
      <c r="HIL35" s="31"/>
      <c r="HIM35" s="31"/>
      <c r="HIN35" s="31"/>
      <c r="HIO35" s="31"/>
      <c r="HIP35" s="31"/>
      <c r="HIQ35" s="31"/>
      <c r="HIR35" s="31"/>
      <c r="HIS35" s="31"/>
      <c r="HIT35" s="31"/>
      <c r="HIU35" s="31"/>
      <c r="HIV35" s="31"/>
      <c r="HIW35" s="31"/>
      <c r="HIX35" s="31"/>
      <c r="HIY35" s="31"/>
      <c r="HIZ35" s="31"/>
      <c r="HJA35" s="31"/>
      <c r="HJB35" s="31"/>
      <c r="HJC35" s="31"/>
      <c r="HJD35" s="31"/>
      <c r="HJE35" s="31"/>
      <c r="HJF35" s="31"/>
      <c r="HJG35" s="31"/>
      <c r="HJH35" s="31"/>
      <c r="HJI35" s="31"/>
      <c r="HJJ35" s="31"/>
      <c r="HJK35" s="31"/>
      <c r="HJL35" s="31"/>
      <c r="HJM35" s="31"/>
      <c r="HJN35" s="31"/>
      <c r="HJO35" s="31"/>
      <c r="HJP35" s="31"/>
      <c r="HJQ35" s="31"/>
      <c r="HJR35" s="31"/>
      <c r="HJS35" s="31"/>
      <c r="HJT35" s="31"/>
      <c r="HJU35" s="31"/>
      <c r="HJV35" s="31"/>
      <c r="HJW35" s="31"/>
      <c r="HJX35" s="31"/>
      <c r="HJY35" s="31"/>
      <c r="HJZ35" s="31"/>
      <c r="HKA35" s="31"/>
      <c r="HKB35" s="31"/>
      <c r="HKC35" s="31"/>
      <c r="HKD35" s="31"/>
      <c r="HKE35" s="31"/>
      <c r="HKF35" s="31"/>
      <c r="HKG35" s="31"/>
      <c r="HKH35" s="31"/>
      <c r="HKI35" s="31"/>
      <c r="HKJ35" s="31"/>
      <c r="HKK35" s="31"/>
      <c r="HKL35" s="31"/>
      <c r="HKM35" s="31"/>
      <c r="HKN35" s="31"/>
      <c r="HKO35" s="31"/>
      <c r="HKP35" s="31"/>
      <c r="HKQ35" s="31"/>
      <c r="HKR35" s="31"/>
      <c r="HKS35" s="31"/>
      <c r="HKT35" s="31"/>
      <c r="HKU35" s="31"/>
      <c r="HKV35" s="31"/>
      <c r="HKW35" s="31"/>
      <c r="HKX35" s="31"/>
      <c r="HKY35" s="31"/>
      <c r="HKZ35" s="31"/>
      <c r="HLA35" s="31"/>
      <c r="HLB35" s="31"/>
      <c r="HLC35" s="31"/>
      <c r="HLD35" s="31"/>
      <c r="HLE35" s="31"/>
      <c r="HLF35" s="31"/>
      <c r="HLG35" s="31"/>
      <c r="HLH35" s="31"/>
      <c r="HLI35" s="31"/>
      <c r="HLJ35" s="31"/>
      <c r="HLK35" s="31"/>
      <c r="HLL35" s="31"/>
      <c r="HLM35" s="31"/>
      <c r="HLN35" s="31"/>
      <c r="HLO35" s="31"/>
      <c r="HLP35" s="31"/>
      <c r="HLQ35" s="31"/>
      <c r="HLR35" s="31"/>
      <c r="HLS35" s="31"/>
      <c r="HLT35" s="31"/>
      <c r="HLU35" s="31"/>
      <c r="HLV35" s="31"/>
      <c r="HLW35" s="31"/>
      <c r="HLX35" s="31"/>
      <c r="HLY35" s="31"/>
      <c r="HLZ35" s="31"/>
      <c r="HMA35" s="31"/>
      <c r="HMB35" s="31"/>
      <c r="HMC35" s="31"/>
      <c r="HMD35" s="31"/>
      <c r="HME35" s="31"/>
      <c r="HMF35" s="31"/>
      <c r="HMG35" s="31"/>
      <c r="HMH35" s="31"/>
      <c r="HMI35" s="31"/>
      <c r="HMJ35" s="31"/>
      <c r="HMK35" s="31"/>
      <c r="HML35" s="31"/>
      <c r="HMM35" s="31"/>
      <c r="HMN35" s="31"/>
      <c r="HMO35" s="31"/>
      <c r="HMP35" s="31"/>
      <c r="HMQ35" s="31"/>
      <c r="HMR35" s="31"/>
      <c r="HMS35" s="31"/>
      <c r="HMT35" s="31"/>
      <c r="HMU35" s="31"/>
      <c r="HMV35" s="31"/>
      <c r="HMW35" s="31"/>
      <c r="HMX35" s="31"/>
      <c r="HMY35" s="31"/>
      <c r="HMZ35" s="31"/>
      <c r="HNA35" s="31"/>
      <c r="HNB35" s="31"/>
      <c r="HNC35" s="31"/>
      <c r="HND35" s="31"/>
      <c r="HNE35" s="31"/>
      <c r="HNF35" s="31"/>
      <c r="HNG35" s="31"/>
      <c r="HNH35" s="31"/>
      <c r="HNI35" s="31"/>
      <c r="HNJ35" s="31"/>
      <c r="HNK35" s="31"/>
      <c r="HNL35" s="31"/>
      <c r="HNM35" s="31"/>
      <c r="HNN35" s="31"/>
      <c r="HNO35" s="31"/>
      <c r="HNP35" s="31"/>
      <c r="HNQ35" s="31"/>
      <c r="HNR35" s="31"/>
      <c r="HNS35" s="31"/>
      <c r="HNT35" s="31"/>
      <c r="HNU35" s="31"/>
      <c r="HNV35" s="31"/>
      <c r="HNW35" s="31"/>
      <c r="HNX35" s="31"/>
      <c r="HNY35" s="31"/>
      <c r="HNZ35" s="31"/>
      <c r="HOA35" s="31"/>
      <c r="HOB35" s="31"/>
      <c r="HOC35" s="31"/>
      <c r="HOD35" s="31"/>
      <c r="HOE35" s="31"/>
      <c r="HOF35" s="31"/>
      <c r="HOG35" s="31"/>
      <c r="HOH35" s="31"/>
      <c r="HOI35" s="31"/>
      <c r="HOJ35" s="31"/>
      <c r="HOK35" s="31"/>
      <c r="HOL35" s="31"/>
      <c r="HOM35" s="31"/>
      <c r="HON35" s="31"/>
      <c r="HOO35" s="31"/>
      <c r="HOP35" s="31"/>
      <c r="HOQ35" s="31"/>
      <c r="HOR35" s="31"/>
      <c r="HOS35" s="31"/>
      <c r="HOT35" s="31"/>
      <c r="HOU35" s="31"/>
      <c r="HOV35" s="31"/>
      <c r="HOW35" s="31"/>
      <c r="HOX35" s="31"/>
      <c r="HOY35" s="31"/>
      <c r="HOZ35" s="31"/>
      <c r="HPA35" s="31"/>
      <c r="HPB35" s="31"/>
      <c r="HPC35" s="31"/>
      <c r="HPD35" s="31"/>
      <c r="HPE35" s="31"/>
      <c r="HPF35" s="31"/>
      <c r="HPG35" s="31"/>
      <c r="HPH35" s="31"/>
      <c r="HPI35" s="31"/>
      <c r="HPJ35" s="31"/>
      <c r="HPK35" s="31"/>
      <c r="HPL35" s="31"/>
      <c r="HPM35" s="31"/>
      <c r="HPN35" s="31"/>
      <c r="HPO35" s="31"/>
      <c r="HPP35" s="31"/>
      <c r="HPQ35" s="31"/>
      <c r="HPR35" s="31"/>
      <c r="HPS35" s="31"/>
      <c r="HPT35" s="31"/>
      <c r="HPU35" s="31"/>
      <c r="HPV35" s="31"/>
      <c r="HPW35" s="31"/>
      <c r="HPX35" s="31"/>
      <c r="HPY35" s="31"/>
      <c r="HPZ35" s="31"/>
      <c r="HQA35" s="31"/>
      <c r="HQB35" s="31"/>
      <c r="HQC35" s="31"/>
      <c r="HQD35" s="31"/>
      <c r="HQE35" s="31"/>
      <c r="HQF35" s="31"/>
      <c r="HQG35" s="31"/>
      <c r="HQH35" s="31"/>
      <c r="HQI35" s="31"/>
      <c r="HQJ35" s="31"/>
      <c r="HQK35" s="31"/>
      <c r="HQL35" s="31"/>
      <c r="HQM35" s="31"/>
      <c r="HQN35" s="31"/>
      <c r="HQO35" s="31"/>
      <c r="HQP35" s="31"/>
      <c r="HQQ35" s="31"/>
      <c r="HQR35" s="31"/>
      <c r="HQS35" s="31"/>
      <c r="HQT35" s="31"/>
      <c r="HQU35" s="31"/>
      <c r="HQV35" s="31"/>
      <c r="HQW35" s="31"/>
      <c r="HQX35" s="31"/>
      <c r="HQY35" s="31"/>
      <c r="HQZ35" s="31"/>
      <c r="HRA35" s="31"/>
      <c r="HRB35" s="31"/>
      <c r="HRC35" s="31"/>
      <c r="HRD35" s="31"/>
      <c r="HRE35" s="31"/>
      <c r="HRF35" s="31"/>
      <c r="HRG35" s="31"/>
      <c r="HRH35" s="31"/>
      <c r="HRI35" s="31"/>
      <c r="HRJ35" s="31"/>
      <c r="HRK35" s="31"/>
      <c r="HRL35" s="31"/>
      <c r="HRM35" s="31"/>
      <c r="HRN35" s="31"/>
      <c r="HRO35" s="31"/>
      <c r="HRP35" s="31"/>
      <c r="HRQ35" s="31"/>
      <c r="HRR35" s="31"/>
      <c r="HRS35" s="31"/>
      <c r="HRT35" s="31"/>
      <c r="HRU35" s="31"/>
      <c r="HRV35" s="31"/>
      <c r="HRW35" s="31"/>
      <c r="HRX35" s="31"/>
      <c r="HRY35" s="31"/>
      <c r="HRZ35" s="31"/>
      <c r="HSA35" s="31"/>
      <c r="HSB35" s="31"/>
      <c r="HSC35" s="31"/>
      <c r="HSD35" s="31"/>
      <c r="HSE35" s="31"/>
      <c r="HSF35" s="31"/>
      <c r="HSG35" s="31"/>
      <c r="HSH35" s="31"/>
      <c r="HSI35" s="31"/>
      <c r="HSJ35" s="31"/>
      <c r="HSK35" s="31"/>
      <c r="HSL35" s="31"/>
      <c r="HSM35" s="31"/>
      <c r="HSN35" s="31"/>
      <c r="HSO35" s="31"/>
      <c r="HSP35" s="31"/>
      <c r="HSQ35" s="31"/>
      <c r="HSR35" s="31"/>
      <c r="HSS35" s="31"/>
      <c r="HST35" s="31"/>
      <c r="HSU35" s="31"/>
      <c r="HSV35" s="31"/>
      <c r="HSW35" s="31"/>
      <c r="HSX35" s="31"/>
      <c r="HSY35" s="31"/>
      <c r="HSZ35" s="31"/>
      <c r="HTA35" s="31"/>
      <c r="HTB35" s="31"/>
      <c r="HTC35" s="31"/>
      <c r="HTD35" s="31"/>
      <c r="HTE35" s="31"/>
      <c r="HTF35" s="31"/>
      <c r="HTG35" s="31"/>
      <c r="HTH35" s="31"/>
      <c r="HTI35" s="31"/>
      <c r="HTJ35" s="31"/>
      <c r="HTK35" s="31"/>
      <c r="HTL35" s="31"/>
      <c r="HTM35" s="31"/>
      <c r="HTN35" s="31"/>
      <c r="HTO35" s="31"/>
      <c r="HTP35" s="31"/>
      <c r="HTQ35" s="31"/>
      <c r="HTR35" s="31"/>
      <c r="HTS35" s="31"/>
      <c r="HTT35" s="31"/>
      <c r="HTU35" s="31"/>
      <c r="HTV35" s="31"/>
      <c r="HTW35" s="31"/>
      <c r="HTX35" s="31"/>
      <c r="HTY35" s="31"/>
      <c r="HTZ35" s="31"/>
      <c r="HUA35" s="31"/>
      <c r="HUB35" s="31"/>
      <c r="HUC35" s="31"/>
      <c r="HUD35" s="31"/>
      <c r="HUE35" s="31"/>
      <c r="HUF35" s="31"/>
      <c r="HUG35" s="31"/>
      <c r="HUH35" s="31"/>
      <c r="HUI35" s="31"/>
      <c r="HUJ35" s="31"/>
      <c r="HUK35" s="31"/>
      <c r="HUL35" s="31"/>
      <c r="HUM35" s="31"/>
      <c r="HUN35" s="31"/>
      <c r="HUO35" s="31"/>
      <c r="HUP35" s="31"/>
      <c r="HUQ35" s="31"/>
      <c r="HUR35" s="31"/>
      <c r="HUS35" s="31"/>
      <c r="HUT35" s="31"/>
      <c r="HUU35" s="31"/>
      <c r="HUV35" s="31"/>
      <c r="HUW35" s="31"/>
      <c r="HUX35" s="31"/>
      <c r="HUY35" s="31"/>
      <c r="HUZ35" s="31"/>
      <c r="HVA35" s="31"/>
      <c r="HVB35" s="31"/>
      <c r="HVC35" s="31"/>
      <c r="HVD35" s="31"/>
      <c r="HVE35" s="31"/>
      <c r="HVF35" s="31"/>
      <c r="HVG35" s="31"/>
      <c r="HVH35" s="31"/>
      <c r="HVI35" s="31"/>
      <c r="HVJ35" s="31"/>
      <c r="HVK35" s="31"/>
      <c r="HVL35" s="31"/>
      <c r="HVM35" s="31"/>
      <c r="HVN35" s="31"/>
      <c r="HVO35" s="31"/>
      <c r="HVP35" s="31"/>
      <c r="HVQ35" s="31"/>
      <c r="HVR35" s="31"/>
      <c r="HVS35" s="31"/>
      <c r="HVT35" s="31"/>
      <c r="HVU35" s="31"/>
      <c r="HVV35" s="31"/>
      <c r="HVW35" s="31"/>
      <c r="HVX35" s="31"/>
      <c r="HVY35" s="31"/>
      <c r="HVZ35" s="31"/>
      <c r="HWA35" s="31"/>
      <c r="HWB35" s="31"/>
      <c r="HWC35" s="31"/>
      <c r="HWD35" s="31"/>
      <c r="HWE35" s="31"/>
      <c r="HWF35" s="31"/>
      <c r="HWG35" s="31"/>
      <c r="HWH35" s="31"/>
      <c r="HWI35" s="31"/>
      <c r="HWJ35" s="31"/>
      <c r="HWK35" s="31"/>
      <c r="HWL35" s="31"/>
      <c r="HWM35" s="31"/>
      <c r="HWN35" s="31"/>
      <c r="HWO35" s="31"/>
      <c r="HWP35" s="31"/>
      <c r="HWQ35" s="31"/>
      <c r="HWR35" s="31"/>
      <c r="HWS35" s="31"/>
      <c r="HWT35" s="31"/>
      <c r="HWU35" s="31"/>
      <c r="HWV35" s="31"/>
      <c r="HWW35" s="31"/>
      <c r="HWX35" s="31"/>
      <c r="HWY35" s="31"/>
      <c r="HWZ35" s="31"/>
      <c r="HXA35" s="31"/>
      <c r="HXB35" s="31"/>
      <c r="HXC35" s="31"/>
      <c r="HXD35" s="31"/>
      <c r="HXE35" s="31"/>
      <c r="HXF35" s="31"/>
      <c r="HXG35" s="31"/>
      <c r="HXH35" s="31"/>
      <c r="HXI35" s="31"/>
      <c r="HXJ35" s="31"/>
      <c r="HXK35" s="31"/>
      <c r="HXL35" s="31"/>
      <c r="HXM35" s="31"/>
      <c r="HXN35" s="31"/>
      <c r="HXO35" s="31"/>
      <c r="HXP35" s="31"/>
      <c r="HXQ35" s="31"/>
      <c r="HXR35" s="31"/>
      <c r="HXS35" s="31"/>
      <c r="HXT35" s="31"/>
      <c r="HXU35" s="31"/>
      <c r="HXV35" s="31"/>
      <c r="HXW35" s="31"/>
      <c r="HXX35" s="31"/>
      <c r="HXY35" s="31"/>
      <c r="HXZ35" s="31"/>
      <c r="HYA35" s="31"/>
      <c r="HYB35" s="31"/>
      <c r="HYC35" s="31"/>
      <c r="HYD35" s="31"/>
      <c r="HYE35" s="31"/>
      <c r="HYF35" s="31"/>
      <c r="HYG35" s="31"/>
      <c r="HYH35" s="31"/>
      <c r="HYI35" s="31"/>
      <c r="HYJ35" s="31"/>
      <c r="HYK35" s="31"/>
      <c r="HYL35" s="31"/>
      <c r="HYM35" s="31"/>
      <c r="HYN35" s="31"/>
      <c r="HYO35" s="31"/>
      <c r="HYP35" s="31"/>
      <c r="HYQ35" s="31"/>
      <c r="HYR35" s="31"/>
      <c r="HYS35" s="31"/>
      <c r="HYT35" s="31"/>
      <c r="HYU35" s="31"/>
      <c r="HYV35" s="31"/>
      <c r="HYW35" s="31"/>
      <c r="HYX35" s="31"/>
      <c r="HYY35" s="31"/>
      <c r="HYZ35" s="31"/>
      <c r="HZA35" s="31"/>
      <c r="HZB35" s="31"/>
      <c r="HZC35" s="31"/>
      <c r="HZD35" s="31"/>
      <c r="HZE35" s="31"/>
      <c r="HZF35" s="31"/>
      <c r="HZG35" s="31"/>
      <c r="HZH35" s="31"/>
      <c r="HZI35" s="31"/>
      <c r="HZJ35" s="31"/>
      <c r="HZK35" s="31"/>
      <c r="HZL35" s="31"/>
      <c r="HZM35" s="31"/>
      <c r="HZN35" s="31"/>
      <c r="HZO35" s="31"/>
      <c r="HZP35" s="31"/>
      <c r="HZQ35" s="31"/>
      <c r="HZR35" s="31"/>
      <c r="HZS35" s="31"/>
      <c r="HZT35" s="31"/>
      <c r="HZU35" s="31"/>
      <c r="HZV35" s="31"/>
      <c r="HZW35" s="31"/>
      <c r="HZX35" s="31"/>
      <c r="HZY35" s="31"/>
      <c r="HZZ35" s="31"/>
      <c r="IAA35" s="31"/>
      <c r="IAB35" s="31"/>
      <c r="IAC35" s="31"/>
      <c r="IAD35" s="31"/>
      <c r="IAE35" s="31"/>
      <c r="IAF35" s="31"/>
      <c r="IAG35" s="31"/>
      <c r="IAH35" s="31"/>
      <c r="IAI35" s="31"/>
      <c r="IAJ35" s="31"/>
      <c r="IAK35" s="31"/>
      <c r="IAL35" s="31"/>
      <c r="IAM35" s="31"/>
      <c r="IAN35" s="31"/>
      <c r="IAO35" s="31"/>
      <c r="IAP35" s="31"/>
      <c r="IAQ35" s="31"/>
      <c r="IAR35" s="31"/>
      <c r="IAS35" s="31"/>
      <c r="IAT35" s="31"/>
      <c r="IAU35" s="31"/>
      <c r="IAV35" s="31"/>
      <c r="IAW35" s="31"/>
      <c r="IAX35" s="31"/>
      <c r="IAY35" s="31"/>
      <c r="IAZ35" s="31"/>
      <c r="IBA35" s="31"/>
      <c r="IBB35" s="31"/>
      <c r="IBC35" s="31"/>
      <c r="IBD35" s="31"/>
      <c r="IBE35" s="31"/>
      <c r="IBF35" s="31"/>
      <c r="IBG35" s="31"/>
      <c r="IBH35" s="31"/>
      <c r="IBI35" s="31"/>
      <c r="IBJ35" s="31"/>
      <c r="IBK35" s="31"/>
      <c r="IBL35" s="31"/>
      <c r="IBM35" s="31"/>
      <c r="IBN35" s="31"/>
      <c r="IBO35" s="31"/>
      <c r="IBP35" s="31"/>
      <c r="IBQ35" s="31"/>
      <c r="IBR35" s="31"/>
      <c r="IBS35" s="31"/>
      <c r="IBT35" s="31"/>
      <c r="IBU35" s="31"/>
      <c r="IBV35" s="31"/>
      <c r="IBW35" s="31"/>
      <c r="IBX35" s="31"/>
      <c r="IBY35" s="31"/>
      <c r="IBZ35" s="31"/>
      <c r="ICA35" s="31"/>
      <c r="ICB35" s="31"/>
      <c r="ICC35" s="31"/>
      <c r="ICD35" s="31"/>
      <c r="ICE35" s="31"/>
      <c r="ICF35" s="31"/>
      <c r="ICG35" s="31"/>
      <c r="ICH35" s="31"/>
      <c r="ICI35" s="31"/>
      <c r="ICJ35" s="31"/>
      <c r="ICK35" s="31"/>
      <c r="ICL35" s="31"/>
      <c r="ICM35" s="31"/>
      <c r="ICN35" s="31"/>
      <c r="ICO35" s="31"/>
      <c r="ICP35" s="31"/>
      <c r="ICQ35" s="31"/>
      <c r="ICR35" s="31"/>
      <c r="ICS35" s="31"/>
      <c r="ICT35" s="31"/>
      <c r="ICU35" s="31"/>
      <c r="ICV35" s="31"/>
      <c r="ICW35" s="31"/>
      <c r="ICX35" s="31"/>
      <c r="ICY35" s="31"/>
      <c r="ICZ35" s="31"/>
      <c r="IDA35" s="31"/>
      <c r="IDB35" s="31"/>
      <c r="IDC35" s="31"/>
      <c r="IDD35" s="31"/>
      <c r="IDE35" s="31"/>
      <c r="IDF35" s="31"/>
      <c r="IDG35" s="31"/>
      <c r="IDH35" s="31"/>
      <c r="IDI35" s="31"/>
      <c r="IDJ35" s="31"/>
      <c r="IDK35" s="31"/>
      <c r="IDL35" s="31"/>
      <c r="IDM35" s="31"/>
      <c r="IDN35" s="31"/>
      <c r="IDO35" s="31"/>
      <c r="IDP35" s="31"/>
      <c r="IDQ35" s="31"/>
      <c r="IDR35" s="31"/>
      <c r="IDS35" s="31"/>
      <c r="IDT35" s="31"/>
      <c r="IDU35" s="31"/>
      <c r="IDV35" s="31"/>
      <c r="IDW35" s="31"/>
      <c r="IDX35" s="31"/>
      <c r="IDY35" s="31"/>
      <c r="IDZ35" s="31"/>
      <c r="IEA35" s="31"/>
      <c r="IEB35" s="31"/>
      <c r="IEC35" s="31"/>
      <c r="IED35" s="31"/>
      <c r="IEE35" s="31"/>
      <c r="IEF35" s="31"/>
      <c r="IEG35" s="31"/>
      <c r="IEH35" s="31"/>
      <c r="IEI35" s="31"/>
      <c r="IEJ35" s="31"/>
      <c r="IEK35" s="31"/>
      <c r="IEL35" s="31"/>
      <c r="IEM35" s="31"/>
      <c r="IEN35" s="31"/>
      <c r="IEO35" s="31"/>
      <c r="IEP35" s="31"/>
      <c r="IEQ35" s="31"/>
      <c r="IER35" s="31"/>
      <c r="IES35" s="31"/>
      <c r="IET35" s="31"/>
      <c r="IEU35" s="31"/>
      <c r="IEV35" s="31"/>
      <c r="IEW35" s="31"/>
      <c r="IEX35" s="31"/>
      <c r="IEY35" s="31"/>
      <c r="IEZ35" s="31"/>
      <c r="IFA35" s="31"/>
      <c r="IFB35" s="31"/>
      <c r="IFC35" s="31"/>
      <c r="IFD35" s="31"/>
      <c r="IFE35" s="31"/>
      <c r="IFF35" s="31"/>
      <c r="IFG35" s="31"/>
      <c r="IFH35" s="31"/>
      <c r="IFI35" s="31"/>
      <c r="IFJ35" s="31"/>
      <c r="IFK35" s="31"/>
      <c r="IFL35" s="31"/>
      <c r="IFM35" s="31"/>
      <c r="IFN35" s="31"/>
      <c r="IFO35" s="31"/>
      <c r="IFP35" s="31"/>
      <c r="IFQ35" s="31"/>
      <c r="IFR35" s="31"/>
      <c r="IFS35" s="31"/>
      <c r="IFT35" s="31"/>
      <c r="IFU35" s="31"/>
      <c r="IFV35" s="31"/>
      <c r="IFW35" s="31"/>
      <c r="IFX35" s="31"/>
      <c r="IFY35" s="31"/>
      <c r="IFZ35" s="31"/>
      <c r="IGA35" s="31"/>
      <c r="IGB35" s="31"/>
      <c r="IGC35" s="31"/>
      <c r="IGD35" s="31"/>
      <c r="IGE35" s="31"/>
      <c r="IGF35" s="31"/>
      <c r="IGG35" s="31"/>
      <c r="IGH35" s="31"/>
      <c r="IGI35" s="31"/>
      <c r="IGJ35" s="31"/>
      <c r="IGK35" s="31"/>
      <c r="IGL35" s="31"/>
      <c r="IGM35" s="31"/>
      <c r="IGN35" s="31"/>
      <c r="IGO35" s="31"/>
      <c r="IGP35" s="31"/>
      <c r="IGQ35" s="31"/>
      <c r="IGR35" s="31"/>
      <c r="IGS35" s="31"/>
      <c r="IGT35" s="31"/>
      <c r="IGU35" s="31"/>
      <c r="IGV35" s="31"/>
      <c r="IGW35" s="31"/>
      <c r="IGX35" s="31"/>
      <c r="IGY35" s="31"/>
      <c r="IGZ35" s="31"/>
      <c r="IHA35" s="31"/>
      <c r="IHB35" s="31"/>
      <c r="IHC35" s="31"/>
      <c r="IHD35" s="31"/>
      <c r="IHE35" s="31"/>
      <c r="IHF35" s="31"/>
      <c r="IHG35" s="31"/>
      <c r="IHH35" s="31"/>
      <c r="IHI35" s="31"/>
      <c r="IHJ35" s="31"/>
      <c r="IHK35" s="31"/>
      <c r="IHL35" s="31"/>
      <c r="IHM35" s="31"/>
      <c r="IHN35" s="31"/>
      <c r="IHO35" s="31"/>
      <c r="IHP35" s="31"/>
      <c r="IHQ35" s="31"/>
      <c r="IHR35" s="31"/>
      <c r="IHS35" s="31"/>
      <c r="IHT35" s="31"/>
      <c r="IHU35" s="31"/>
      <c r="IHV35" s="31"/>
      <c r="IHW35" s="31"/>
      <c r="IHX35" s="31"/>
      <c r="IHY35" s="31"/>
      <c r="IHZ35" s="31"/>
      <c r="IIA35" s="31"/>
      <c r="IIB35" s="31"/>
      <c r="IIC35" s="31"/>
      <c r="IID35" s="31"/>
      <c r="IIE35" s="31"/>
      <c r="IIF35" s="31"/>
      <c r="IIG35" s="31"/>
      <c r="IIH35" s="31"/>
      <c r="III35" s="31"/>
      <c r="IIJ35" s="31"/>
      <c r="IIK35" s="31"/>
      <c r="IIL35" s="31"/>
      <c r="IIM35" s="31"/>
      <c r="IIN35" s="31"/>
      <c r="IIO35" s="31"/>
      <c r="IIP35" s="31"/>
      <c r="IIQ35" s="31"/>
      <c r="IIR35" s="31"/>
      <c r="IIS35" s="31"/>
      <c r="IIT35" s="31"/>
      <c r="IIU35" s="31"/>
      <c r="IIV35" s="31"/>
      <c r="IIW35" s="31"/>
      <c r="IIX35" s="31"/>
      <c r="IIY35" s="31"/>
      <c r="IIZ35" s="31"/>
      <c r="IJA35" s="31"/>
      <c r="IJB35" s="31"/>
      <c r="IJC35" s="31"/>
      <c r="IJD35" s="31"/>
      <c r="IJE35" s="31"/>
      <c r="IJF35" s="31"/>
      <c r="IJG35" s="31"/>
      <c r="IJH35" s="31"/>
      <c r="IJI35" s="31"/>
      <c r="IJJ35" s="31"/>
      <c r="IJK35" s="31"/>
      <c r="IJL35" s="31"/>
      <c r="IJM35" s="31"/>
      <c r="IJN35" s="31"/>
      <c r="IJO35" s="31"/>
      <c r="IJP35" s="31"/>
      <c r="IJQ35" s="31"/>
      <c r="IJR35" s="31"/>
      <c r="IJS35" s="31"/>
      <c r="IJT35" s="31"/>
      <c r="IJU35" s="31"/>
      <c r="IJV35" s="31"/>
      <c r="IJW35" s="31"/>
      <c r="IJX35" s="31"/>
      <c r="IJY35" s="31"/>
      <c r="IJZ35" s="31"/>
      <c r="IKA35" s="31"/>
      <c r="IKB35" s="31"/>
      <c r="IKC35" s="31"/>
      <c r="IKD35" s="31"/>
      <c r="IKE35" s="31"/>
      <c r="IKF35" s="31"/>
      <c r="IKG35" s="31"/>
      <c r="IKH35" s="31"/>
      <c r="IKI35" s="31"/>
      <c r="IKJ35" s="31"/>
      <c r="IKK35" s="31"/>
      <c r="IKL35" s="31"/>
      <c r="IKM35" s="31"/>
      <c r="IKN35" s="31"/>
      <c r="IKO35" s="31"/>
      <c r="IKP35" s="31"/>
      <c r="IKQ35" s="31"/>
      <c r="IKR35" s="31"/>
      <c r="IKS35" s="31"/>
      <c r="IKT35" s="31"/>
      <c r="IKU35" s="31"/>
      <c r="IKV35" s="31"/>
      <c r="IKW35" s="31"/>
      <c r="IKX35" s="31"/>
      <c r="IKY35" s="31"/>
      <c r="IKZ35" s="31"/>
      <c r="ILA35" s="31"/>
      <c r="ILB35" s="31"/>
      <c r="ILC35" s="31"/>
      <c r="ILD35" s="31"/>
      <c r="ILE35" s="31"/>
      <c r="ILF35" s="31"/>
      <c r="ILG35" s="31"/>
      <c r="ILH35" s="31"/>
      <c r="ILI35" s="31"/>
      <c r="ILJ35" s="31"/>
      <c r="ILK35" s="31"/>
      <c r="ILL35" s="31"/>
      <c r="ILM35" s="31"/>
      <c r="ILN35" s="31"/>
      <c r="ILO35" s="31"/>
      <c r="ILP35" s="31"/>
      <c r="ILQ35" s="31"/>
      <c r="ILR35" s="31"/>
      <c r="ILS35" s="31"/>
      <c r="ILT35" s="31"/>
      <c r="ILU35" s="31"/>
      <c r="ILV35" s="31"/>
      <c r="ILW35" s="31"/>
      <c r="ILX35" s="31"/>
      <c r="ILY35" s="31"/>
      <c r="ILZ35" s="31"/>
      <c r="IMA35" s="31"/>
      <c r="IMB35" s="31"/>
      <c r="IMC35" s="31"/>
      <c r="IMD35" s="31"/>
      <c r="IME35" s="31"/>
      <c r="IMF35" s="31"/>
      <c r="IMG35" s="31"/>
      <c r="IMH35" s="31"/>
      <c r="IMI35" s="31"/>
      <c r="IMJ35" s="31"/>
      <c r="IMK35" s="31"/>
      <c r="IML35" s="31"/>
      <c r="IMM35" s="31"/>
      <c r="IMN35" s="31"/>
      <c r="IMO35" s="31"/>
      <c r="IMP35" s="31"/>
      <c r="IMQ35" s="31"/>
      <c r="IMR35" s="31"/>
      <c r="IMS35" s="31"/>
      <c r="IMT35" s="31"/>
      <c r="IMU35" s="31"/>
      <c r="IMV35" s="31"/>
      <c r="IMW35" s="31"/>
      <c r="IMX35" s="31"/>
      <c r="IMY35" s="31"/>
      <c r="IMZ35" s="31"/>
      <c r="INA35" s="31"/>
      <c r="INB35" s="31"/>
      <c r="INC35" s="31"/>
      <c r="IND35" s="31"/>
      <c r="INE35" s="31"/>
      <c r="INF35" s="31"/>
      <c r="ING35" s="31"/>
      <c r="INH35" s="31"/>
      <c r="INI35" s="31"/>
      <c r="INJ35" s="31"/>
      <c r="INK35" s="31"/>
      <c r="INL35" s="31"/>
      <c r="INM35" s="31"/>
      <c r="INN35" s="31"/>
      <c r="INO35" s="31"/>
      <c r="INP35" s="31"/>
      <c r="INQ35" s="31"/>
      <c r="INR35" s="31"/>
      <c r="INS35" s="31"/>
      <c r="INT35" s="31"/>
      <c r="INU35" s="31"/>
      <c r="INV35" s="31"/>
      <c r="INW35" s="31"/>
      <c r="INX35" s="31"/>
      <c r="INY35" s="31"/>
      <c r="INZ35" s="31"/>
      <c r="IOA35" s="31"/>
      <c r="IOB35" s="31"/>
      <c r="IOC35" s="31"/>
      <c r="IOD35" s="31"/>
      <c r="IOE35" s="31"/>
      <c r="IOF35" s="31"/>
      <c r="IOG35" s="31"/>
      <c r="IOH35" s="31"/>
      <c r="IOI35" s="31"/>
      <c r="IOJ35" s="31"/>
      <c r="IOK35" s="31"/>
      <c r="IOL35" s="31"/>
      <c r="IOM35" s="31"/>
      <c r="ION35" s="31"/>
      <c r="IOO35" s="31"/>
      <c r="IOP35" s="31"/>
      <c r="IOQ35" s="31"/>
      <c r="IOR35" s="31"/>
      <c r="IOS35" s="31"/>
      <c r="IOT35" s="31"/>
      <c r="IOU35" s="31"/>
      <c r="IOV35" s="31"/>
      <c r="IOW35" s="31"/>
      <c r="IOX35" s="31"/>
      <c r="IOY35" s="31"/>
      <c r="IOZ35" s="31"/>
      <c r="IPA35" s="31"/>
      <c r="IPB35" s="31"/>
      <c r="IPC35" s="31"/>
      <c r="IPD35" s="31"/>
      <c r="IPE35" s="31"/>
      <c r="IPF35" s="31"/>
      <c r="IPG35" s="31"/>
      <c r="IPH35" s="31"/>
      <c r="IPI35" s="31"/>
      <c r="IPJ35" s="31"/>
      <c r="IPK35" s="31"/>
      <c r="IPL35" s="31"/>
      <c r="IPM35" s="31"/>
      <c r="IPN35" s="31"/>
      <c r="IPO35" s="31"/>
      <c r="IPP35" s="31"/>
      <c r="IPQ35" s="31"/>
      <c r="IPR35" s="31"/>
      <c r="IPS35" s="31"/>
      <c r="IPT35" s="31"/>
      <c r="IPU35" s="31"/>
      <c r="IPV35" s="31"/>
      <c r="IPW35" s="31"/>
      <c r="IPX35" s="31"/>
      <c r="IPY35" s="31"/>
      <c r="IPZ35" s="31"/>
      <c r="IQA35" s="31"/>
      <c r="IQB35" s="31"/>
      <c r="IQC35" s="31"/>
      <c r="IQD35" s="31"/>
      <c r="IQE35" s="31"/>
      <c r="IQF35" s="31"/>
      <c r="IQG35" s="31"/>
      <c r="IQH35" s="31"/>
      <c r="IQI35" s="31"/>
      <c r="IQJ35" s="31"/>
      <c r="IQK35" s="31"/>
      <c r="IQL35" s="31"/>
      <c r="IQM35" s="31"/>
      <c r="IQN35" s="31"/>
      <c r="IQO35" s="31"/>
      <c r="IQP35" s="31"/>
      <c r="IQQ35" s="31"/>
      <c r="IQR35" s="31"/>
      <c r="IQS35" s="31"/>
      <c r="IQT35" s="31"/>
      <c r="IQU35" s="31"/>
      <c r="IQV35" s="31"/>
      <c r="IQW35" s="31"/>
      <c r="IQX35" s="31"/>
      <c r="IQY35" s="31"/>
      <c r="IQZ35" s="31"/>
      <c r="IRA35" s="31"/>
      <c r="IRB35" s="31"/>
      <c r="IRC35" s="31"/>
      <c r="IRD35" s="31"/>
      <c r="IRE35" s="31"/>
      <c r="IRF35" s="31"/>
      <c r="IRG35" s="31"/>
      <c r="IRH35" s="31"/>
      <c r="IRI35" s="31"/>
      <c r="IRJ35" s="31"/>
      <c r="IRK35" s="31"/>
      <c r="IRL35" s="31"/>
      <c r="IRM35" s="31"/>
      <c r="IRN35" s="31"/>
      <c r="IRO35" s="31"/>
      <c r="IRP35" s="31"/>
      <c r="IRQ35" s="31"/>
      <c r="IRR35" s="31"/>
      <c r="IRS35" s="31"/>
      <c r="IRT35" s="31"/>
      <c r="IRU35" s="31"/>
      <c r="IRV35" s="31"/>
      <c r="IRW35" s="31"/>
      <c r="IRX35" s="31"/>
      <c r="IRY35" s="31"/>
      <c r="IRZ35" s="31"/>
      <c r="ISA35" s="31"/>
      <c r="ISB35" s="31"/>
      <c r="ISC35" s="31"/>
      <c r="ISD35" s="31"/>
      <c r="ISE35" s="31"/>
      <c r="ISF35" s="31"/>
      <c r="ISG35" s="31"/>
      <c r="ISH35" s="31"/>
      <c r="ISI35" s="31"/>
      <c r="ISJ35" s="31"/>
      <c r="ISK35" s="31"/>
      <c r="ISL35" s="31"/>
      <c r="ISM35" s="31"/>
      <c r="ISN35" s="31"/>
      <c r="ISO35" s="31"/>
      <c r="ISP35" s="31"/>
      <c r="ISQ35" s="31"/>
      <c r="ISR35" s="31"/>
      <c r="ISS35" s="31"/>
      <c r="IST35" s="31"/>
      <c r="ISU35" s="31"/>
      <c r="ISV35" s="31"/>
      <c r="ISW35" s="31"/>
      <c r="ISX35" s="31"/>
      <c r="ISY35" s="31"/>
      <c r="ISZ35" s="31"/>
      <c r="ITA35" s="31"/>
      <c r="ITB35" s="31"/>
      <c r="ITC35" s="31"/>
      <c r="ITD35" s="31"/>
      <c r="ITE35" s="31"/>
      <c r="ITF35" s="31"/>
      <c r="ITG35" s="31"/>
      <c r="ITH35" s="31"/>
      <c r="ITI35" s="31"/>
      <c r="ITJ35" s="31"/>
      <c r="ITK35" s="31"/>
      <c r="ITL35" s="31"/>
      <c r="ITM35" s="31"/>
      <c r="ITN35" s="31"/>
      <c r="ITO35" s="31"/>
      <c r="ITP35" s="31"/>
      <c r="ITQ35" s="31"/>
      <c r="ITR35" s="31"/>
      <c r="ITS35" s="31"/>
      <c r="ITT35" s="31"/>
      <c r="ITU35" s="31"/>
      <c r="ITV35" s="31"/>
      <c r="ITW35" s="31"/>
      <c r="ITX35" s="31"/>
      <c r="ITY35" s="31"/>
      <c r="ITZ35" s="31"/>
      <c r="IUA35" s="31"/>
      <c r="IUB35" s="31"/>
      <c r="IUC35" s="31"/>
      <c r="IUD35" s="31"/>
      <c r="IUE35" s="31"/>
      <c r="IUF35" s="31"/>
      <c r="IUG35" s="31"/>
      <c r="IUH35" s="31"/>
      <c r="IUI35" s="31"/>
      <c r="IUJ35" s="31"/>
      <c r="IUK35" s="31"/>
      <c r="IUL35" s="31"/>
      <c r="IUM35" s="31"/>
      <c r="IUN35" s="31"/>
      <c r="IUO35" s="31"/>
      <c r="IUP35" s="31"/>
      <c r="IUQ35" s="31"/>
      <c r="IUR35" s="31"/>
      <c r="IUS35" s="31"/>
      <c r="IUT35" s="31"/>
      <c r="IUU35" s="31"/>
      <c r="IUV35" s="31"/>
      <c r="IUW35" s="31"/>
      <c r="IUX35" s="31"/>
      <c r="IUY35" s="31"/>
      <c r="IUZ35" s="31"/>
      <c r="IVA35" s="31"/>
      <c r="IVB35" s="31"/>
      <c r="IVC35" s="31"/>
      <c r="IVD35" s="31"/>
      <c r="IVE35" s="31"/>
      <c r="IVF35" s="31"/>
      <c r="IVG35" s="31"/>
      <c r="IVH35" s="31"/>
      <c r="IVI35" s="31"/>
      <c r="IVJ35" s="31"/>
      <c r="IVK35" s="31"/>
      <c r="IVL35" s="31"/>
      <c r="IVM35" s="31"/>
      <c r="IVN35" s="31"/>
      <c r="IVO35" s="31"/>
      <c r="IVP35" s="31"/>
      <c r="IVQ35" s="31"/>
      <c r="IVR35" s="31"/>
      <c r="IVS35" s="31"/>
      <c r="IVT35" s="31"/>
      <c r="IVU35" s="31"/>
      <c r="IVV35" s="31"/>
      <c r="IVW35" s="31"/>
      <c r="IVX35" s="31"/>
      <c r="IVY35" s="31"/>
      <c r="IVZ35" s="31"/>
      <c r="IWA35" s="31"/>
      <c r="IWB35" s="31"/>
      <c r="IWC35" s="31"/>
      <c r="IWD35" s="31"/>
      <c r="IWE35" s="31"/>
      <c r="IWF35" s="31"/>
      <c r="IWG35" s="31"/>
      <c r="IWH35" s="31"/>
      <c r="IWI35" s="31"/>
      <c r="IWJ35" s="31"/>
      <c r="IWK35" s="31"/>
      <c r="IWL35" s="31"/>
      <c r="IWM35" s="31"/>
      <c r="IWN35" s="31"/>
      <c r="IWO35" s="31"/>
      <c r="IWP35" s="31"/>
      <c r="IWQ35" s="31"/>
      <c r="IWR35" s="31"/>
      <c r="IWS35" s="31"/>
      <c r="IWT35" s="31"/>
      <c r="IWU35" s="31"/>
      <c r="IWV35" s="31"/>
      <c r="IWW35" s="31"/>
      <c r="IWX35" s="31"/>
      <c r="IWY35" s="31"/>
      <c r="IWZ35" s="31"/>
      <c r="IXA35" s="31"/>
      <c r="IXB35" s="31"/>
      <c r="IXC35" s="31"/>
      <c r="IXD35" s="31"/>
      <c r="IXE35" s="31"/>
      <c r="IXF35" s="31"/>
      <c r="IXG35" s="31"/>
      <c r="IXH35" s="31"/>
      <c r="IXI35" s="31"/>
      <c r="IXJ35" s="31"/>
      <c r="IXK35" s="31"/>
      <c r="IXL35" s="31"/>
      <c r="IXM35" s="31"/>
      <c r="IXN35" s="31"/>
      <c r="IXO35" s="31"/>
      <c r="IXP35" s="31"/>
      <c r="IXQ35" s="31"/>
      <c r="IXR35" s="31"/>
      <c r="IXS35" s="31"/>
      <c r="IXT35" s="31"/>
      <c r="IXU35" s="31"/>
      <c r="IXV35" s="31"/>
      <c r="IXW35" s="31"/>
      <c r="IXX35" s="31"/>
      <c r="IXY35" s="31"/>
      <c r="IXZ35" s="31"/>
      <c r="IYA35" s="31"/>
      <c r="IYB35" s="31"/>
      <c r="IYC35" s="31"/>
      <c r="IYD35" s="31"/>
      <c r="IYE35" s="31"/>
      <c r="IYF35" s="31"/>
      <c r="IYG35" s="31"/>
      <c r="IYH35" s="31"/>
      <c r="IYI35" s="31"/>
      <c r="IYJ35" s="31"/>
      <c r="IYK35" s="31"/>
      <c r="IYL35" s="31"/>
      <c r="IYM35" s="31"/>
      <c r="IYN35" s="31"/>
      <c r="IYO35" s="31"/>
      <c r="IYP35" s="31"/>
      <c r="IYQ35" s="31"/>
      <c r="IYR35" s="31"/>
      <c r="IYS35" s="31"/>
      <c r="IYT35" s="31"/>
      <c r="IYU35" s="31"/>
      <c r="IYV35" s="31"/>
      <c r="IYW35" s="31"/>
      <c r="IYX35" s="31"/>
      <c r="IYY35" s="31"/>
      <c r="IYZ35" s="31"/>
      <c r="IZA35" s="31"/>
      <c r="IZB35" s="31"/>
      <c r="IZC35" s="31"/>
      <c r="IZD35" s="31"/>
      <c r="IZE35" s="31"/>
      <c r="IZF35" s="31"/>
      <c r="IZG35" s="31"/>
      <c r="IZH35" s="31"/>
      <c r="IZI35" s="31"/>
      <c r="IZJ35" s="31"/>
      <c r="IZK35" s="31"/>
      <c r="IZL35" s="31"/>
      <c r="IZM35" s="31"/>
      <c r="IZN35" s="31"/>
      <c r="IZO35" s="31"/>
      <c r="IZP35" s="31"/>
      <c r="IZQ35" s="31"/>
      <c r="IZR35" s="31"/>
      <c r="IZS35" s="31"/>
      <c r="IZT35" s="31"/>
      <c r="IZU35" s="31"/>
      <c r="IZV35" s="31"/>
      <c r="IZW35" s="31"/>
      <c r="IZX35" s="31"/>
      <c r="IZY35" s="31"/>
      <c r="IZZ35" s="31"/>
      <c r="JAA35" s="31"/>
      <c r="JAB35" s="31"/>
      <c r="JAC35" s="31"/>
      <c r="JAD35" s="31"/>
      <c r="JAE35" s="31"/>
      <c r="JAF35" s="31"/>
      <c r="JAG35" s="31"/>
      <c r="JAH35" s="31"/>
      <c r="JAI35" s="31"/>
      <c r="JAJ35" s="31"/>
      <c r="JAK35" s="31"/>
      <c r="JAL35" s="31"/>
      <c r="JAM35" s="31"/>
      <c r="JAN35" s="31"/>
      <c r="JAO35" s="31"/>
      <c r="JAP35" s="31"/>
      <c r="JAQ35" s="31"/>
      <c r="JAR35" s="31"/>
      <c r="JAS35" s="31"/>
      <c r="JAT35" s="31"/>
      <c r="JAU35" s="31"/>
      <c r="JAV35" s="31"/>
      <c r="JAW35" s="31"/>
      <c r="JAX35" s="31"/>
      <c r="JAY35" s="31"/>
      <c r="JAZ35" s="31"/>
      <c r="JBA35" s="31"/>
      <c r="JBB35" s="31"/>
      <c r="JBC35" s="31"/>
      <c r="JBD35" s="31"/>
      <c r="JBE35" s="31"/>
      <c r="JBF35" s="31"/>
      <c r="JBG35" s="31"/>
      <c r="JBH35" s="31"/>
      <c r="JBI35" s="31"/>
      <c r="JBJ35" s="31"/>
      <c r="JBK35" s="31"/>
      <c r="JBL35" s="31"/>
      <c r="JBM35" s="31"/>
      <c r="JBN35" s="31"/>
      <c r="JBO35" s="31"/>
      <c r="JBP35" s="31"/>
      <c r="JBQ35" s="31"/>
      <c r="JBR35" s="31"/>
      <c r="JBS35" s="31"/>
      <c r="JBT35" s="31"/>
      <c r="JBU35" s="31"/>
      <c r="JBV35" s="31"/>
      <c r="JBW35" s="31"/>
      <c r="JBX35" s="31"/>
      <c r="JBY35" s="31"/>
      <c r="JBZ35" s="31"/>
      <c r="JCA35" s="31"/>
      <c r="JCB35" s="31"/>
      <c r="JCC35" s="31"/>
      <c r="JCD35" s="31"/>
      <c r="JCE35" s="31"/>
      <c r="JCF35" s="31"/>
      <c r="JCG35" s="31"/>
      <c r="JCH35" s="31"/>
      <c r="JCI35" s="31"/>
      <c r="JCJ35" s="31"/>
      <c r="JCK35" s="31"/>
      <c r="JCL35" s="31"/>
      <c r="JCM35" s="31"/>
      <c r="JCN35" s="31"/>
      <c r="JCO35" s="31"/>
      <c r="JCP35" s="31"/>
      <c r="JCQ35" s="31"/>
      <c r="JCR35" s="31"/>
      <c r="JCS35" s="31"/>
      <c r="JCT35" s="31"/>
      <c r="JCU35" s="31"/>
      <c r="JCV35" s="31"/>
      <c r="JCW35" s="31"/>
      <c r="JCX35" s="31"/>
      <c r="JCY35" s="31"/>
      <c r="JCZ35" s="31"/>
      <c r="JDA35" s="31"/>
      <c r="JDB35" s="31"/>
      <c r="JDC35" s="31"/>
      <c r="JDD35" s="31"/>
      <c r="JDE35" s="31"/>
      <c r="JDF35" s="31"/>
      <c r="JDG35" s="31"/>
      <c r="JDH35" s="31"/>
      <c r="JDI35" s="31"/>
      <c r="JDJ35" s="31"/>
      <c r="JDK35" s="31"/>
      <c r="JDL35" s="31"/>
      <c r="JDM35" s="31"/>
      <c r="JDN35" s="31"/>
      <c r="JDO35" s="31"/>
      <c r="JDP35" s="31"/>
      <c r="JDQ35" s="31"/>
      <c r="JDR35" s="31"/>
      <c r="JDS35" s="31"/>
      <c r="JDT35" s="31"/>
      <c r="JDU35" s="31"/>
      <c r="JDV35" s="31"/>
      <c r="JDW35" s="31"/>
      <c r="JDX35" s="31"/>
      <c r="JDY35" s="31"/>
      <c r="JDZ35" s="31"/>
      <c r="JEA35" s="31"/>
      <c r="JEB35" s="31"/>
      <c r="JEC35" s="31"/>
      <c r="JED35" s="31"/>
      <c r="JEE35" s="31"/>
      <c r="JEF35" s="31"/>
      <c r="JEG35" s="31"/>
      <c r="JEH35" s="31"/>
      <c r="JEI35" s="31"/>
      <c r="JEJ35" s="31"/>
      <c r="JEK35" s="31"/>
      <c r="JEL35" s="31"/>
      <c r="JEM35" s="31"/>
      <c r="JEN35" s="31"/>
      <c r="JEO35" s="31"/>
      <c r="JEP35" s="31"/>
      <c r="JEQ35" s="31"/>
      <c r="JER35" s="31"/>
      <c r="JES35" s="31"/>
      <c r="JET35" s="31"/>
      <c r="JEU35" s="31"/>
      <c r="JEV35" s="31"/>
      <c r="JEW35" s="31"/>
      <c r="JEX35" s="31"/>
      <c r="JEY35" s="31"/>
      <c r="JEZ35" s="31"/>
      <c r="JFA35" s="31"/>
      <c r="JFB35" s="31"/>
      <c r="JFC35" s="31"/>
      <c r="JFD35" s="31"/>
      <c r="JFE35" s="31"/>
      <c r="JFF35" s="31"/>
      <c r="JFG35" s="31"/>
      <c r="JFH35" s="31"/>
      <c r="JFI35" s="31"/>
      <c r="JFJ35" s="31"/>
      <c r="JFK35" s="31"/>
      <c r="JFL35" s="31"/>
      <c r="JFM35" s="31"/>
      <c r="JFN35" s="31"/>
      <c r="JFO35" s="31"/>
      <c r="JFP35" s="31"/>
      <c r="JFQ35" s="31"/>
      <c r="JFR35" s="31"/>
      <c r="JFS35" s="31"/>
      <c r="JFT35" s="31"/>
      <c r="JFU35" s="31"/>
      <c r="JFV35" s="31"/>
      <c r="JFW35" s="31"/>
      <c r="JFX35" s="31"/>
      <c r="JFY35" s="31"/>
      <c r="JFZ35" s="31"/>
      <c r="JGA35" s="31"/>
      <c r="JGB35" s="31"/>
      <c r="JGC35" s="31"/>
      <c r="JGD35" s="31"/>
      <c r="JGE35" s="31"/>
      <c r="JGF35" s="31"/>
      <c r="JGG35" s="31"/>
      <c r="JGH35" s="31"/>
      <c r="JGI35" s="31"/>
      <c r="JGJ35" s="31"/>
      <c r="JGK35" s="31"/>
      <c r="JGL35" s="31"/>
      <c r="JGM35" s="31"/>
      <c r="JGN35" s="31"/>
      <c r="JGO35" s="31"/>
      <c r="JGP35" s="31"/>
      <c r="JGQ35" s="31"/>
      <c r="JGR35" s="31"/>
      <c r="JGS35" s="31"/>
      <c r="JGT35" s="31"/>
      <c r="JGU35" s="31"/>
      <c r="JGV35" s="31"/>
      <c r="JGW35" s="31"/>
      <c r="JGX35" s="31"/>
      <c r="JGY35" s="31"/>
      <c r="JGZ35" s="31"/>
      <c r="JHA35" s="31"/>
      <c r="JHB35" s="31"/>
      <c r="JHC35" s="31"/>
      <c r="JHD35" s="31"/>
      <c r="JHE35" s="31"/>
      <c r="JHF35" s="31"/>
      <c r="JHG35" s="31"/>
      <c r="JHH35" s="31"/>
      <c r="JHI35" s="31"/>
      <c r="JHJ35" s="31"/>
      <c r="JHK35" s="31"/>
      <c r="JHL35" s="31"/>
      <c r="JHM35" s="31"/>
      <c r="JHN35" s="31"/>
      <c r="JHO35" s="31"/>
      <c r="JHP35" s="31"/>
      <c r="JHQ35" s="31"/>
      <c r="JHR35" s="31"/>
      <c r="JHS35" s="31"/>
      <c r="JHT35" s="31"/>
      <c r="JHU35" s="31"/>
      <c r="JHV35" s="31"/>
      <c r="JHW35" s="31"/>
      <c r="JHX35" s="31"/>
      <c r="JHY35" s="31"/>
      <c r="JHZ35" s="31"/>
      <c r="JIA35" s="31"/>
      <c r="JIB35" s="31"/>
      <c r="JIC35" s="31"/>
      <c r="JID35" s="31"/>
      <c r="JIE35" s="31"/>
      <c r="JIF35" s="31"/>
      <c r="JIG35" s="31"/>
      <c r="JIH35" s="31"/>
      <c r="JII35" s="31"/>
      <c r="JIJ35" s="31"/>
      <c r="JIK35" s="31"/>
      <c r="JIL35" s="31"/>
      <c r="JIM35" s="31"/>
      <c r="JIN35" s="31"/>
      <c r="JIO35" s="31"/>
      <c r="JIP35" s="31"/>
      <c r="JIQ35" s="31"/>
      <c r="JIR35" s="31"/>
      <c r="JIS35" s="31"/>
      <c r="JIT35" s="31"/>
      <c r="JIU35" s="31"/>
      <c r="JIV35" s="31"/>
      <c r="JIW35" s="31"/>
      <c r="JIX35" s="31"/>
      <c r="JIY35" s="31"/>
      <c r="JIZ35" s="31"/>
      <c r="JJA35" s="31"/>
      <c r="JJB35" s="31"/>
      <c r="JJC35" s="31"/>
      <c r="JJD35" s="31"/>
      <c r="JJE35" s="31"/>
      <c r="JJF35" s="31"/>
      <c r="JJG35" s="31"/>
      <c r="JJH35" s="31"/>
      <c r="JJI35" s="31"/>
      <c r="JJJ35" s="31"/>
      <c r="JJK35" s="31"/>
      <c r="JJL35" s="31"/>
      <c r="JJM35" s="31"/>
      <c r="JJN35" s="31"/>
      <c r="JJO35" s="31"/>
      <c r="JJP35" s="31"/>
      <c r="JJQ35" s="31"/>
      <c r="JJR35" s="31"/>
      <c r="JJS35" s="31"/>
      <c r="JJT35" s="31"/>
      <c r="JJU35" s="31"/>
      <c r="JJV35" s="31"/>
      <c r="JJW35" s="31"/>
      <c r="JJX35" s="31"/>
      <c r="JJY35" s="31"/>
      <c r="JJZ35" s="31"/>
      <c r="JKA35" s="31"/>
      <c r="JKB35" s="31"/>
      <c r="JKC35" s="31"/>
      <c r="JKD35" s="31"/>
      <c r="JKE35" s="31"/>
      <c r="JKF35" s="31"/>
      <c r="JKG35" s="31"/>
      <c r="JKH35" s="31"/>
      <c r="JKI35" s="31"/>
      <c r="JKJ35" s="31"/>
      <c r="JKK35" s="31"/>
      <c r="JKL35" s="31"/>
      <c r="JKM35" s="31"/>
      <c r="JKN35" s="31"/>
      <c r="JKO35" s="31"/>
      <c r="JKP35" s="31"/>
      <c r="JKQ35" s="31"/>
      <c r="JKR35" s="31"/>
      <c r="JKS35" s="31"/>
      <c r="JKT35" s="31"/>
      <c r="JKU35" s="31"/>
      <c r="JKV35" s="31"/>
      <c r="JKW35" s="31"/>
      <c r="JKX35" s="31"/>
      <c r="JKY35" s="31"/>
      <c r="JKZ35" s="31"/>
      <c r="JLA35" s="31"/>
      <c r="JLB35" s="31"/>
      <c r="JLC35" s="31"/>
      <c r="JLD35" s="31"/>
      <c r="JLE35" s="31"/>
      <c r="JLF35" s="31"/>
      <c r="JLG35" s="31"/>
      <c r="JLH35" s="31"/>
      <c r="JLI35" s="31"/>
      <c r="JLJ35" s="31"/>
      <c r="JLK35" s="31"/>
      <c r="JLL35" s="31"/>
      <c r="JLM35" s="31"/>
      <c r="JLN35" s="31"/>
      <c r="JLO35" s="31"/>
      <c r="JLP35" s="31"/>
      <c r="JLQ35" s="31"/>
      <c r="JLR35" s="31"/>
      <c r="JLS35" s="31"/>
      <c r="JLT35" s="31"/>
      <c r="JLU35" s="31"/>
      <c r="JLV35" s="31"/>
      <c r="JLW35" s="31"/>
      <c r="JLX35" s="31"/>
      <c r="JLY35" s="31"/>
      <c r="JLZ35" s="31"/>
      <c r="JMA35" s="31"/>
      <c r="JMB35" s="31"/>
      <c r="JMC35" s="31"/>
      <c r="JMD35" s="31"/>
      <c r="JME35" s="31"/>
      <c r="JMF35" s="31"/>
      <c r="JMG35" s="31"/>
      <c r="JMH35" s="31"/>
      <c r="JMI35" s="31"/>
      <c r="JMJ35" s="31"/>
      <c r="JMK35" s="31"/>
      <c r="JML35" s="31"/>
      <c r="JMM35" s="31"/>
      <c r="JMN35" s="31"/>
      <c r="JMO35" s="31"/>
      <c r="JMP35" s="31"/>
      <c r="JMQ35" s="31"/>
      <c r="JMR35" s="31"/>
      <c r="JMS35" s="31"/>
      <c r="JMT35" s="31"/>
      <c r="JMU35" s="31"/>
      <c r="JMV35" s="31"/>
      <c r="JMW35" s="31"/>
      <c r="JMX35" s="31"/>
      <c r="JMY35" s="31"/>
      <c r="JMZ35" s="31"/>
      <c r="JNA35" s="31"/>
      <c r="JNB35" s="31"/>
      <c r="JNC35" s="31"/>
      <c r="JND35" s="31"/>
      <c r="JNE35" s="31"/>
      <c r="JNF35" s="31"/>
      <c r="JNG35" s="31"/>
      <c r="JNH35" s="31"/>
      <c r="JNI35" s="31"/>
      <c r="JNJ35" s="31"/>
      <c r="JNK35" s="31"/>
      <c r="JNL35" s="31"/>
      <c r="JNM35" s="31"/>
      <c r="JNN35" s="31"/>
      <c r="JNO35" s="31"/>
      <c r="JNP35" s="31"/>
      <c r="JNQ35" s="31"/>
      <c r="JNR35" s="31"/>
      <c r="JNS35" s="31"/>
      <c r="JNT35" s="31"/>
      <c r="JNU35" s="31"/>
      <c r="JNV35" s="31"/>
      <c r="JNW35" s="31"/>
      <c r="JNX35" s="31"/>
      <c r="JNY35" s="31"/>
      <c r="JNZ35" s="31"/>
      <c r="JOA35" s="31"/>
      <c r="JOB35" s="31"/>
      <c r="JOC35" s="31"/>
      <c r="JOD35" s="31"/>
      <c r="JOE35" s="31"/>
      <c r="JOF35" s="31"/>
      <c r="JOG35" s="31"/>
      <c r="JOH35" s="31"/>
      <c r="JOI35" s="31"/>
      <c r="JOJ35" s="31"/>
      <c r="JOK35" s="31"/>
      <c r="JOL35" s="31"/>
      <c r="JOM35" s="31"/>
      <c r="JON35" s="31"/>
      <c r="JOO35" s="31"/>
      <c r="JOP35" s="31"/>
      <c r="JOQ35" s="31"/>
      <c r="JOR35" s="31"/>
      <c r="JOS35" s="31"/>
      <c r="JOT35" s="31"/>
      <c r="JOU35" s="31"/>
      <c r="JOV35" s="31"/>
      <c r="JOW35" s="31"/>
      <c r="JOX35" s="31"/>
      <c r="JOY35" s="31"/>
      <c r="JOZ35" s="31"/>
      <c r="JPA35" s="31"/>
      <c r="JPB35" s="31"/>
      <c r="JPC35" s="31"/>
      <c r="JPD35" s="31"/>
      <c r="JPE35" s="31"/>
      <c r="JPF35" s="31"/>
      <c r="JPG35" s="31"/>
      <c r="JPH35" s="31"/>
      <c r="JPI35" s="31"/>
      <c r="JPJ35" s="31"/>
      <c r="JPK35" s="31"/>
      <c r="JPL35" s="31"/>
      <c r="JPM35" s="31"/>
      <c r="JPN35" s="31"/>
      <c r="JPO35" s="31"/>
      <c r="JPP35" s="31"/>
      <c r="JPQ35" s="31"/>
      <c r="JPR35" s="31"/>
      <c r="JPS35" s="31"/>
      <c r="JPT35" s="31"/>
      <c r="JPU35" s="31"/>
      <c r="JPV35" s="31"/>
      <c r="JPW35" s="31"/>
      <c r="JPX35" s="31"/>
      <c r="JPY35" s="31"/>
      <c r="JPZ35" s="31"/>
      <c r="JQA35" s="31"/>
      <c r="JQB35" s="31"/>
      <c r="JQC35" s="31"/>
      <c r="JQD35" s="31"/>
      <c r="JQE35" s="31"/>
      <c r="JQF35" s="31"/>
      <c r="JQG35" s="31"/>
      <c r="JQH35" s="31"/>
      <c r="JQI35" s="31"/>
      <c r="JQJ35" s="31"/>
      <c r="JQK35" s="31"/>
      <c r="JQL35" s="31"/>
      <c r="JQM35" s="31"/>
      <c r="JQN35" s="31"/>
      <c r="JQO35" s="31"/>
      <c r="JQP35" s="31"/>
      <c r="JQQ35" s="31"/>
      <c r="JQR35" s="31"/>
      <c r="JQS35" s="31"/>
      <c r="JQT35" s="31"/>
      <c r="JQU35" s="31"/>
      <c r="JQV35" s="31"/>
      <c r="JQW35" s="31"/>
      <c r="JQX35" s="31"/>
      <c r="JQY35" s="31"/>
      <c r="JQZ35" s="31"/>
      <c r="JRA35" s="31"/>
      <c r="JRB35" s="31"/>
      <c r="JRC35" s="31"/>
      <c r="JRD35" s="31"/>
      <c r="JRE35" s="31"/>
      <c r="JRF35" s="31"/>
      <c r="JRG35" s="31"/>
      <c r="JRH35" s="31"/>
      <c r="JRI35" s="31"/>
      <c r="JRJ35" s="31"/>
      <c r="JRK35" s="31"/>
      <c r="JRL35" s="31"/>
      <c r="JRM35" s="31"/>
      <c r="JRN35" s="31"/>
      <c r="JRO35" s="31"/>
      <c r="JRP35" s="31"/>
      <c r="JRQ35" s="31"/>
      <c r="JRR35" s="31"/>
      <c r="JRS35" s="31"/>
      <c r="JRT35" s="31"/>
      <c r="JRU35" s="31"/>
      <c r="JRV35" s="31"/>
      <c r="JRW35" s="31"/>
      <c r="JRX35" s="31"/>
      <c r="JRY35" s="31"/>
      <c r="JRZ35" s="31"/>
      <c r="JSA35" s="31"/>
      <c r="JSB35" s="31"/>
      <c r="JSC35" s="31"/>
      <c r="JSD35" s="31"/>
      <c r="JSE35" s="31"/>
      <c r="JSF35" s="31"/>
      <c r="JSG35" s="31"/>
      <c r="JSH35" s="31"/>
      <c r="JSI35" s="31"/>
      <c r="JSJ35" s="31"/>
      <c r="JSK35" s="31"/>
      <c r="JSL35" s="31"/>
      <c r="JSM35" s="31"/>
      <c r="JSN35" s="31"/>
      <c r="JSO35" s="31"/>
      <c r="JSP35" s="31"/>
      <c r="JSQ35" s="31"/>
      <c r="JSR35" s="31"/>
      <c r="JSS35" s="31"/>
      <c r="JST35" s="31"/>
      <c r="JSU35" s="31"/>
      <c r="JSV35" s="31"/>
      <c r="JSW35" s="31"/>
      <c r="JSX35" s="31"/>
      <c r="JSY35" s="31"/>
      <c r="JSZ35" s="31"/>
      <c r="JTA35" s="31"/>
      <c r="JTB35" s="31"/>
      <c r="JTC35" s="31"/>
      <c r="JTD35" s="31"/>
      <c r="JTE35" s="31"/>
      <c r="JTF35" s="31"/>
      <c r="JTG35" s="31"/>
      <c r="JTH35" s="31"/>
      <c r="JTI35" s="31"/>
      <c r="JTJ35" s="31"/>
      <c r="JTK35" s="31"/>
      <c r="JTL35" s="31"/>
      <c r="JTM35" s="31"/>
      <c r="JTN35" s="31"/>
      <c r="JTO35" s="31"/>
      <c r="JTP35" s="31"/>
      <c r="JTQ35" s="31"/>
      <c r="JTR35" s="31"/>
      <c r="JTS35" s="31"/>
      <c r="JTT35" s="31"/>
      <c r="JTU35" s="31"/>
      <c r="JTV35" s="31"/>
      <c r="JTW35" s="31"/>
      <c r="JTX35" s="31"/>
      <c r="JTY35" s="31"/>
      <c r="JTZ35" s="31"/>
      <c r="JUA35" s="31"/>
      <c r="JUB35" s="31"/>
      <c r="JUC35" s="31"/>
      <c r="JUD35" s="31"/>
      <c r="JUE35" s="31"/>
      <c r="JUF35" s="31"/>
      <c r="JUG35" s="31"/>
      <c r="JUH35" s="31"/>
      <c r="JUI35" s="31"/>
      <c r="JUJ35" s="31"/>
      <c r="JUK35" s="31"/>
      <c r="JUL35" s="31"/>
      <c r="JUM35" s="31"/>
      <c r="JUN35" s="31"/>
      <c r="JUO35" s="31"/>
      <c r="JUP35" s="31"/>
      <c r="JUQ35" s="31"/>
      <c r="JUR35" s="31"/>
      <c r="JUS35" s="31"/>
      <c r="JUT35" s="31"/>
      <c r="JUU35" s="31"/>
      <c r="JUV35" s="31"/>
      <c r="JUW35" s="31"/>
      <c r="JUX35" s="31"/>
      <c r="JUY35" s="31"/>
      <c r="JUZ35" s="31"/>
      <c r="JVA35" s="31"/>
      <c r="JVB35" s="31"/>
      <c r="JVC35" s="31"/>
      <c r="JVD35" s="31"/>
      <c r="JVE35" s="31"/>
      <c r="JVF35" s="31"/>
      <c r="JVG35" s="31"/>
      <c r="JVH35" s="31"/>
      <c r="JVI35" s="31"/>
      <c r="JVJ35" s="31"/>
      <c r="JVK35" s="31"/>
      <c r="JVL35" s="31"/>
      <c r="JVM35" s="31"/>
      <c r="JVN35" s="31"/>
      <c r="JVO35" s="31"/>
      <c r="JVP35" s="31"/>
      <c r="JVQ35" s="31"/>
      <c r="JVR35" s="31"/>
      <c r="JVS35" s="31"/>
      <c r="JVT35" s="31"/>
      <c r="JVU35" s="31"/>
      <c r="JVV35" s="31"/>
      <c r="JVW35" s="31"/>
      <c r="JVX35" s="31"/>
      <c r="JVY35" s="31"/>
      <c r="JVZ35" s="31"/>
      <c r="JWA35" s="31"/>
      <c r="JWB35" s="31"/>
      <c r="JWC35" s="31"/>
      <c r="JWD35" s="31"/>
      <c r="JWE35" s="31"/>
      <c r="JWF35" s="31"/>
      <c r="JWG35" s="31"/>
      <c r="JWH35" s="31"/>
      <c r="JWI35" s="31"/>
      <c r="JWJ35" s="31"/>
      <c r="JWK35" s="31"/>
      <c r="JWL35" s="31"/>
      <c r="JWM35" s="31"/>
      <c r="JWN35" s="31"/>
      <c r="JWO35" s="31"/>
      <c r="JWP35" s="31"/>
      <c r="JWQ35" s="31"/>
      <c r="JWR35" s="31"/>
      <c r="JWS35" s="31"/>
      <c r="JWT35" s="31"/>
      <c r="JWU35" s="31"/>
      <c r="JWV35" s="31"/>
      <c r="JWW35" s="31"/>
      <c r="JWX35" s="31"/>
      <c r="JWY35" s="31"/>
      <c r="JWZ35" s="31"/>
      <c r="JXA35" s="31"/>
      <c r="JXB35" s="31"/>
      <c r="JXC35" s="31"/>
      <c r="JXD35" s="31"/>
      <c r="JXE35" s="31"/>
      <c r="JXF35" s="31"/>
      <c r="JXG35" s="31"/>
      <c r="JXH35" s="31"/>
      <c r="JXI35" s="31"/>
      <c r="JXJ35" s="31"/>
      <c r="JXK35" s="31"/>
      <c r="JXL35" s="31"/>
      <c r="JXM35" s="31"/>
      <c r="JXN35" s="31"/>
      <c r="JXO35" s="31"/>
      <c r="JXP35" s="31"/>
      <c r="JXQ35" s="31"/>
      <c r="JXR35" s="31"/>
      <c r="JXS35" s="31"/>
      <c r="JXT35" s="31"/>
      <c r="JXU35" s="31"/>
      <c r="JXV35" s="31"/>
      <c r="JXW35" s="31"/>
      <c r="JXX35" s="31"/>
      <c r="JXY35" s="31"/>
      <c r="JXZ35" s="31"/>
      <c r="JYA35" s="31"/>
      <c r="JYB35" s="31"/>
      <c r="JYC35" s="31"/>
      <c r="JYD35" s="31"/>
      <c r="JYE35" s="31"/>
      <c r="JYF35" s="31"/>
      <c r="JYG35" s="31"/>
      <c r="JYH35" s="31"/>
      <c r="JYI35" s="31"/>
      <c r="JYJ35" s="31"/>
      <c r="JYK35" s="31"/>
      <c r="JYL35" s="31"/>
      <c r="JYM35" s="31"/>
      <c r="JYN35" s="31"/>
      <c r="JYO35" s="31"/>
      <c r="JYP35" s="31"/>
      <c r="JYQ35" s="31"/>
      <c r="JYR35" s="31"/>
      <c r="JYS35" s="31"/>
      <c r="JYT35" s="31"/>
      <c r="JYU35" s="31"/>
      <c r="JYV35" s="31"/>
      <c r="JYW35" s="31"/>
      <c r="JYX35" s="31"/>
      <c r="JYY35" s="31"/>
      <c r="JYZ35" s="31"/>
      <c r="JZA35" s="31"/>
      <c r="JZB35" s="31"/>
      <c r="JZC35" s="31"/>
      <c r="JZD35" s="31"/>
      <c r="JZE35" s="31"/>
      <c r="JZF35" s="31"/>
      <c r="JZG35" s="31"/>
      <c r="JZH35" s="31"/>
      <c r="JZI35" s="31"/>
      <c r="JZJ35" s="31"/>
      <c r="JZK35" s="31"/>
      <c r="JZL35" s="31"/>
      <c r="JZM35" s="31"/>
      <c r="JZN35" s="31"/>
      <c r="JZO35" s="31"/>
      <c r="JZP35" s="31"/>
      <c r="JZQ35" s="31"/>
      <c r="JZR35" s="31"/>
      <c r="JZS35" s="31"/>
      <c r="JZT35" s="31"/>
      <c r="JZU35" s="31"/>
      <c r="JZV35" s="31"/>
      <c r="JZW35" s="31"/>
      <c r="JZX35" s="31"/>
      <c r="JZY35" s="31"/>
      <c r="JZZ35" s="31"/>
      <c r="KAA35" s="31"/>
      <c r="KAB35" s="31"/>
      <c r="KAC35" s="31"/>
      <c r="KAD35" s="31"/>
      <c r="KAE35" s="31"/>
      <c r="KAF35" s="31"/>
      <c r="KAG35" s="31"/>
      <c r="KAH35" s="31"/>
      <c r="KAI35" s="31"/>
      <c r="KAJ35" s="31"/>
      <c r="KAK35" s="31"/>
      <c r="KAL35" s="31"/>
      <c r="KAM35" s="31"/>
      <c r="KAN35" s="31"/>
      <c r="KAO35" s="31"/>
      <c r="KAP35" s="31"/>
      <c r="KAQ35" s="31"/>
      <c r="KAR35" s="31"/>
      <c r="KAS35" s="31"/>
      <c r="KAT35" s="31"/>
      <c r="KAU35" s="31"/>
      <c r="KAV35" s="31"/>
      <c r="KAW35" s="31"/>
      <c r="KAX35" s="31"/>
      <c r="KAY35" s="31"/>
      <c r="KAZ35" s="31"/>
      <c r="KBA35" s="31"/>
      <c r="KBB35" s="31"/>
      <c r="KBC35" s="31"/>
      <c r="KBD35" s="31"/>
      <c r="KBE35" s="31"/>
      <c r="KBF35" s="31"/>
      <c r="KBG35" s="31"/>
      <c r="KBH35" s="31"/>
      <c r="KBI35" s="31"/>
      <c r="KBJ35" s="31"/>
      <c r="KBK35" s="31"/>
      <c r="KBL35" s="31"/>
      <c r="KBM35" s="31"/>
      <c r="KBN35" s="31"/>
      <c r="KBO35" s="31"/>
      <c r="KBP35" s="31"/>
      <c r="KBQ35" s="31"/>
      <c r="KBR35" s="31"/>
      <c r="KBS35" s="31"/>
      <c r="KBT35" s="31"/>
      <c r="KBU35" s="31"/>
      <c r="KBV35" s="31"/>
      <c r="KBW35" s="31"/>
      <c r="KBX35" s="31"/>
      <c r="KBY35" s="31"/>
      <c r="KBZ35" s="31"/>
      <c r="KCA35" s="31"/>
      <c r="KCB35" s="31"/>
      <c r="KCC35" s="31"/>
      <c r="KCD35" s="31"/>
      <c r="KCE35" s="31"/>
      <c r="KCF35" s="31"/>
      <c r="KCG35" s="31"/>
      <c r="KCH35" s="31"/>
      <c r="KCI35" s="31"/>
      <c r="KCJ35" s="31"/>
      <c r="KCK35" s="31"/>
      <c r="KCL35" s="31"/>
      <c r="KCM35" s="31"/>
      <c r="KCN35" s="31"/>
      <c r="KCO35" s="31"/>
      <c r="KCP35" s="31"/>
      <c r="KCQ35" s="31"/>
      <c r="KCR35" s="31"/>
      <c r="KCS35" s="31"/>
      <c r="KCT35" s="31"/>
      <c r="KCU35" s="31"/>
      <c r="KCV35" s="31"/>
      <c r="KCW35" s="31"/>
      <c r="KCX35" s="31"/>
      <c r="KCY35" s="31"/>
      <c r="KCZ35" s="31"/>
      <c r="KDA35" s="31"/>
      <c r="KDB35" s="31"/>
      <c r="KDC35" s="31"/>
      <c r="KDD35" s="31"/>
      <c r="KDE35" s="31"/>
      <c r="KDF35" s="31"/>
      <c r="KDG35" s="31"/>
      <c r="KDH35" s="31"/>
      <c r="KDI35" s="31"/>
      <c r="KDJ35" s="31"/>
      <c r="KDK35" s="31"/>
      <c r="KDL35" s="31"/>
      <c r="KDM35" s="31"/>
      <c r="KDN35" s="31"/>
      <c r="KDO35" s="31"/>
      <c r="KDP35" s="31"/>
      <c r="KDQ35" s="31"/>
      <c r="KDR35" s="31"/>
      <c r="KDS35" s="31"/>
      <c r="KDT35" s="31"/>
      <c r="KDU35" s="31"/>
      <c r="KDV35" s="31"/>
      <c r="KDW35" s="31"/>
      <c r="KDX35" s="31"/>
      <c r="KDY35" s="31"/>
      <c r="KDZ35" s="31"/>
      <c r="KEA35" s="31"/>
      <c r="KEB35" s="31"/>
      <c r="KEC35" s="31"/>
      <c r="KED35" s="31"/>
      <c r="KEE35" s="31"/>
      <c r="KEF35" s="31"/>
      <c r="KEG35" s="31"/>
      <c r="KEH35" s="31"/>
      <c r="KEI35" s="31"/>
      <c r="KEJ35" s="31"/>
      <c r="KEK35" s="31"/>
      <c r="KEL35" s="31"/>
      <c r="KEM35" s="31"/>
      <c r="KEN35" s="31"/>
      <c r="KEO35" s="31"/>
      <c r="KEP35" s="31"/>
      <c r="KEQ35" s="31"/>
      <c r="KER35" s="31"/>
      <c r="KES35" s="31"/>
      <c r="KET35" s="31"/>
      <c r="KEU35" s="31"/>
      <c r="KEV35" s="31"/>
      <c r="KEW35" s="31"/>
      <c r="KEX35" s="31"/>
      <c r="KEY35" s="31"/>
      <c r="KEZ35" s="31"/>
      <c r="KFA35" s="31"/>
      <c r="KFB35" s="31"/>
      <c r="KFC35" s="31"/>
      <c r="KFD35" s="31"/>
      <c r="KFE35" s="31"/>
      <c r="KFF35" s="31"/>
      <c r="KFG35" s="31"/>
      <c r="KFH35" s="31"/>
      <c r="KFI35" s="31"/>
      <c r="KFJ35" s="31"/>
      <c r="KFK35" s="31"/>
      <c r="KFL35" s="31"/>
      <c r="KFM35" s="31"/>
      <c r="KFN35" s="31"/>
      <c r="KFO35" s="31"/>
      <c r="KFP35" s="31"/>
      <c r="KFQ35" s="31"/>
      <c r="KFR35" s="31"/>
      <c r="KFS35" s="31"/>
      <c r="KFT35" s="31"/>
      <c r="KFU35" s="31"/>
      <c r="KFV35" s="31"/>
      <c r="KFW35" s="31"/>
      <c r="KFX35" s="31"/>
      <c r="KFY35" s="31"/>
      <c r="KFZ35" s="31"/>
      <c r="KGA35" s="31"/>
      <c r="KGB35" s="31"/>
      <c r="KGC35" s="31"/>
      <c r="KGD35" s="31"/>
      <c r="KGE35" s="31"/>
      <c r="KGF35" s="31"/>
      <c r="KGG35" s="31"/>
      <c r="KGH35" s="31"/>
      <c r="KGI35" s="31"/>
      <c r="KGJ35" s="31"/>
      <c r="KGK35" s="31"/>
      <c r="KGL35" s="31"/>
      <c r="KGM35" s="31"/>
      <c r="KGN35" s="31"/>
      <c r="KGO35" s="31"/>
      <c r="KGP35" s="31"/>
      <c r="KGQ35" s="31"/>
      <c r="KGR35" s="31"/>
      <c r="KGS35" s="31"/>
      <c r="KGT35" s="31"/>
      <c r="KGU35" s="31"/>
      <c r="KGV35" s="31"/>
      <c r="KGW35" s="31"/>
      <c r="KGX35" s="31"/>
      <c r="KGY35" s="31"/>
      <c r="KGZ35" s="31"/>
      <c r="KHA35" s="31"/>
      <c r="KHB35" s="31"/>
      <c r="KHC35" s="31"/>
      <c r="KHD35" s="31"/>
      <c r="KHE35" s="31"/>
      <c r="KHF35" s="31"/>
      <c r="KHG35" s="31"/>
      <c r="KHH35" s="31"/>
      <c r="KHI35" s="31"/>
      <c r="KHJ35" s="31"/>
      <c r="KHK35" s="31"/>
      <c r="KHL35" s="31"/>
      <c r="KHM35" s="31"/>
      <c r="KHN35" s="31"/>
      <c r="KHO35" s="31"/>
      <c r="KHP35" s="31"/>
      <c r="KHQ35" s="31"/>
      <c r="KHR35" s="31"/>
      <c r="KHS35" s="31"/>
      <c r="KHT35" s="31"/>
      <c r="KHU35" s="31"/>
      <c r="KHV35" s="31"/>
      <c r="KHW35" s="31"/>
      <c r="KHX35" s="31"/>
      <c r="KHY35" s="31"/>
      <c r="KHZ35" s="31"/>
      <c r="KIA35" s="31"/>
      <c r="KIB35" s="31"/>
      <c r="KIC35" s="31"/>
      <c r="KID35" s="31"/>
      <c r="KIE35" s="31"/>
      <c r="KIF35" s="31"/>
      <c r="KIG35" s="31"/>
      <c r="KIH35" s="31"/>
      <c r="KII35" s="31"/>
      <c r="KIJ35" s="31"/>
      <c r="KIK35" s="31"/>
      <c r="KIL35" s="31"/>
      <c r="KIM35" s="31"/>
      <c r="KIN35" s="31"/>
      <c r="KIO35" s="31"/>
      <c r="KIP35" s="31"/>
      <c r="KIQ35" s="31"/>
      <c r="KIR35" s="31"/>
      <c r="KIS35" s="31"/>
      <c r="KIT35" s="31"/>
      <c r="KIU35" s="31"/>
      <c r="KIV35" s="31"/>
      <c r="KIW35" s="31"/>
      <c r="KIX35" s="31"/>
      <c r="KIY35" s="31"/>
      <c r="KIZ35" s="31"/>
      <c r="KJA35" s="31"/>
      <c r="KJB35" s="31"/>
      <c r="KJC35" s="31"/>
      <c r="KJD35" s="31"/>
      <c r="KJE35" s="31"/>
      <c r="KJF35" s="31"/>
      <c r="KJG35" s="31"/>
      <c r="KJH35" s="31"/>
      <c r="KJI35" s="31"/>
      <c r="KJJ35" s="31"/>
      <c r="KJK35" s="31"/>
      <c r="KJL35" s="31"/>
      <c r="KJM35" s="31"/>
      <c r="KJN35" s="31"/>
      <c r="KJO35" s="31"/>
      <c r="KJP35" s="31"/>
      <c r="KJQ35" s="31"/>
      <c r="KJR35" s="31"/>
      <c r="KJS35" s="31"/>
      <c r="KJT35" s="31"/>
      <c r="KJU35" s="31"/>
      <c r="KJV35" s="31"/>
      <c r="KJW35" s="31"/>
      <c r="KJX35" s="31"/>
      <c r="KJY35" s="31"/>
      <c r="KJZ35" s="31"/>
      <c r="KKA35" s="31"/>
      <c r="KKB35" s="31"/>
      <c r="KKC35" s="31"/>
      <c r="KKD35" s="31"/>
      <c r="KKE35" s="31"/>
      <c r="KKF35" s="31"/>
      <c r="KKG35" s="31"/>
      <c r="KKH35" s="31"/>
      <c r="KKI35" s="31"/>
      <c r="KKJ35" s="31"/>
      <c r="KKK35" s="31"/>
      <c r="KKL35" s="31"/>
      <c r="KKM35" s="31"/>
      <c r="KKN35" s="31"/>
      <c r="KKO35" s="31"/>
      <c r="KKP35" s="31"/>
      <c r="KKQ35" s="31"/>
      <c r="KKR35" s="31"/>
      <c r="KKS35" s="31"/>
      <c r="KKT35" s="31"/>
      <c r="KKU35" s="31"/>
      <c r="KKV35" s="31"/>
      <c r="KKW35" s="31"/>
      <c r="KKX35" s="31"/>
      <c r="KKY35" s="31"/>
      <c r="KKZ35" s="31"/>
      <c r="KLA35" s="31"/>
      <c r="KLB35" s="31"/>
      <c r="KLC35" s="31"/>
      <c r="KLD35" s="31"/>
      <c r="KLE35" s="31"/>
      <c r="KLF35" s="31"/>
      <c r="KLG35" s="31"/>
      <c r="KLH35" s="31"/>
      <c r="KLI35" s="31"/>
      <c r="KLJ35" s="31"/>
      <c r="KLK35" s="31"/>
      <c r="KLL35" s="31"/>
      <c r="KLM35" s="31"/>
      <c r="KLN35" s="31"/>
      <c r="KLO35" s="31"/>
      <c r="KLP35" s="31"/>
      <c r="KLQ35" s="31"/>
      <c r="KLR35" s="31"/>
      <c r="KLS35" s="31"/>
      <c r="KLT35" s="31"/>
      <c r="KLU35" s="31"/>
      <c r="KLV35" s="31"/>
      <c r="KLW35" s="31"/>
      <c r="KLX35" s="31"/>
      <c r="KLY35" s="31"/>
      <c r="KLZ35" s="31"/>
      <c r="KMA35" s="31"/>
      <c r="KMB35" s="31"/>
      <c r="KMC35" s="31"/>
      <c r="KMD35" s="31"/>
      <c r="KME35" s="31"/>
      <c r="KMF35" s="31"/>
      <c r="KMG35" s="31"/>
      <c r="KMH35" s="31"/>
      <c r="KMI35" s="31"/>
      <c r="KMJ35" s="31"/>
      <c r="KMK35" s="31"/>
      <c r="KML35" s="31"/>
      <c r="KMM35" s="31"/>
      <c r="KMN35" s="31"/>
      <c r="KMO35" s="31"/>
      <c r="KMP35" s="31"/>
      <c r="KMQ35" s="31"/>
      <c r="KMR35" s="31"/>
      <c r="KMS35" s="31"/>
      <c r="KMT35" s="31"/>
      <c r="KMU35" s="31"/>
      <c r="KMV35" s="31"/>
      <c r="KMW35" s="31"/>
      <c r="KMX35" s="31"/>
      <c r="KMY35" s="31"/>
      <c r="KMZ35" s="31"/>
      <c r="KNA35" s="31"/>
      <c r="KNB35" s="31"/>
      <c r="KNC35" s="31"/>
      <c r="KND35" s="31"/>
      <c r="KNE35" s="31"/>
      <c r="KNF35" s="31"/>
      <c r="KNG35" s="31"/>
      <c r="KNH35" s="31"/>
      <c r="KNI35" s="31"/>
      <c r="KNJ35" s="31"/>
      <c r="KNK35" s="31"/>
      <c r="KNL35" s="31"/>
      <c r="KNM35" s="31"/>
      <c r="KNN35" s="31"/>
      <c r="KNO35" s="31"/>
      <c r="KNP35" s="31"/>
      <c r="KNQ35" s="31"/>
      <c r="KNR35" s="31"/>
      <c r="KNS35" s="31"/>
      <c r="KNT35" s="31"/>
      <c r="KNU35" s="31"/>
      <c r="KNV35" s="31"/>
      <c r="KNW35" s="31"/>
      <c r="KNX35" s="31"/>
      <c r="KNY35" s="31"/>
      <c r="KNZ35" s="31"/>
      <c r="KOA35" s="31"/>
      <c r="KOB35" s="31"/>
      <c r="KOC35" s="31"/>
      <c r="KOD35" s="31"/>
      <c r="KOE35" s="31"/>
      <c r="KOF35" s="31"/>
      <c r="KOG35" s="31"/>
      <c r="KOH35" s="31"/>
      <c r="KOI35" s="31"/>
      <c r="KOJ35" s="31"/>
      <c r="KOK35" s="31"/>
      <c r="KOL35" s="31"/>
      <c r="KOM35" s="31"/>
      <c r="KON35" s="31"/>
      <c r="KOO35" s="31"/>
      <c r="KOP35" s="31"/>
      <c r="KOQ35" s="31"/>
      <c r="KOR35" s="31"/>
      <c r="KOS35" s="31"/>
      <c r="KOT35" s="31"/>
      <c r="KOU35" s="31"/>
      <c r="KOV35" s="31"/>
      <c r="KOW35" s="31"/>
      <c r="KOX35" s="31"/>
      <c r="KOY35" s="31"/>
      <c r="KOZ35" s="31"/>
      <c r="KPA35" s="31"/>
      <c r="KPB35" s="31"/>
      <c r="KPC35" s="31"/>
      <c r="KPD35" s="31"/>
      <c r="KPE35" s="31"/>
      <c r="KPF35" s="31"/>
      <c r="KPG35" s="31"/>
      <c r="KPH35" s="31"/>
      <c r="KPI35" s="31"/>
      <c r="KPJ35" s="31"/>
      <c r="KPK35" s="31"/>
      <c r="KPL35" s="31"/>
      <c r="KPM35" s="31"/>
      <c r="KPN35" s="31"/>
      <c r="KPO35" s="31"/>
      <c r="KPP35" s="31"/>
      <c r="KPQ35" s="31"/>
      <c r="KPR35" s="31"/>
      <c r="KPS35" s="31"/>
      <c r="KPT35" s="31"/>
      <c r="KPU35" s="31"/>
      <c r="KPV35" s="31"/>
      <c r="KPW35" s="31"/>
      <c r="KPX35" s="31"/>
      <c r="KPY35" s="31"/>
      <c r="KPZ35" s="31"/>
      <c r="KQA35" s="31"/>
      <c r="KQB35" s="31"/>
      <c r="KQC35" s="31"/>
      <c r="KQD35" s="31"/>
      <c r="KQE35" s="31"/>
      <c r="KQF35" s="31"/>
      <c r="KQG35" s="31"/>
      <c r="KQH35" s="31"/>
      <c r="KQI35" s="31"/>
      <c r="KQJ35" s="31"/>
      <c r="KQK35" s="31"/>
      <c r="KQL35" s="31"/>
      <c r="KQM35" s="31"/>
      <c r="KQN35" s="31"/>
      <c r="KQO35" s="31"/>
      <c r="KQP35" s="31"/>
      <c r="KQQ35" s="31"/>
      <c r="KQR35" s="31"/>
      <c r="KQS35" s="31"/>
      <c r="KQT35" s="31"/>
      <c r="KQU35" s="31"/>
      <c r="KQV35" s="31"/>
      <c r="KQW35" s="31"/>
      <c r="KQX35" s="31"/>
      <c r="KQY35" s="31"/>
      <c r="KQZ35" s="31"/>
      <c r="KRA35" s="31"/>
      <c r="KRB35" s="31"/>
      <c r="KRC35" s="31"/>
      <c r="KRD35" s="31"/>
      <c r="KRE35" s="31"/>
      <c r="KRF35" s="31"/>
      <c r="KRG35" s="31"/>
      <c r="KRH35" s="31"/>
      <c r="KRI35" s="31"/>
      <c r="KRJ35" s="31"/>
      <c r="KRK35" s="31"/>
      <c r="KRL35" s="31"/>
      <c r="KRM35" s="31"/>
      <c r="KRN35" s="31"/>
      <c r="KRO35" s="31"/>
      <c r="KRP35" s="31"/>
      <c r="KRQ35" s="31"/>
      <c r="KRR35" s="31"/>
      <c r="KRS35" s="31"/>
      <c r="KRT35" s="31"/>
      <c r="KRU35" s="31"/>
      <c r="KRV35" s="31"/>
      <c r="KRW35" s="31"/>
      <c r="KRX35" s="31"/>
      <c r="KRY35" s="31"/>
      <c r="KRZ35" s="31"/>
      <c r="KSA35" s="31"/>
      <c r="KSB35" s="31"/>
      <c r="KSC35" s="31"/>
      <c r="KSD35" s="31"/>
      <c r="KSE35" s="31"/>
      <c r="KSF35" s="31"/>
      <c r="KSG35" s="31"/>
      <c r="KSH35" s="31"/>
      <c r="KSI35" s="31"/>
      <c r="KSJ35" s="31"/>
      <c r="KSK35" s="31"/>
      <c r="KSL35" s="31"/>
      <c r="KSM35" s="31"/>
      <c r="KSN35" s="31"/>
      <c r="KSO35" s="31"/>
      <c r="KSP35" s="31"/>
      <c r="KSQ35" s="31"/>
      <c r="KSR35" s="31"/>
      <c r="KSS35" s="31"/>
      <c r="KST35" s="31"/>
      <c r="KSU35" s="31"/>
      <c r="KSV35" s="31"/>
      <c r="KSW35" s="31"/>
      <c r="KSX35" s="31"/>
      <c r="KSY35" s="31"/>
      <c r="KSZ35" s="31"/>
      <c r="KTA35" s="31"/>
      <c r="KTB35" s="31"/>
      <c r="KTC35" s="31"/>
      <c r="KTD35" s="31"/>
      <c r="KTE35" s="31"/>
      <c r="KTF35" s="31"/>
      <c r="KTG35" s="31"/>
      <c r="KTH35" s="31"/>
      <c r="KTI35" s="31"/>
      <c r="KTJ35" s="31"/>
      <c r="KTK35" s="31"/>
      <c r="KTL35" s="31"/>
      <c r="KTM35" s="31"/>
      <c r="KTN35" s="31"/>
      <c r="KTO35" s="31"/>
      <c r="KTP35" s="31"/>
      <c r="KTQ35" s="31"/>
      <c r="KTR35" s="31"/>
      <c r="KTS35" s="31"/>
      <c r="KTT35" s="31"/>
      <c r="KTU35" s="31"/>
      <c r="KTV35" s="31"/>
      <c r="KTW35" s="31"/>
      <c r="KTX35" s="31"/>
      <c r="KTY35" s="31"/>
      <c r="KTZ35" s="31"/>
      <c r="KUA35" s="31"/>
      <c r="KUB35" s="31"/>
      <c r="KUC35" s="31"/>
      <c r="KUD35" s="31"/>
      <c r="KUE35" s="31"/>
      <c r="KUF35" s="31"/>
      <c r="KUG35" s="31"/>
      <c r="KUH35" s="31"/>
      <c r="KUI35" s="31"/>
      <c r="KUJ35" s="31"/>
      <c r="KUK35" s="31"/>
      <c r="KUL35" s="31"/>
      <c r="KUM35" s="31"/>
      <c r="KUN35" s="31"/>
      <c r="KUO35" s="31"/>
      <c r="KUP35" s="31"/>
      <c r="KUQ35" s="31"/>
      <c r="KUR35" s="31"/>
      <c r="KUS35" s="31"/>
      <c r="KUT35" s="31"/>
      <c r="KUU35" s="31"/>
      <c r="KUV35" s="31"/>
      <c r="KUW35" s="31"/>
      <c r="KUX35" s="31"/>
      <c r="KUY35" s="31"/>
      <c r="KUZ35" s="31"/>
      <c r="KVA35" s="31"/>
      <c r="KVB35" s="31"/>
      <c r="KVC35" s="31"/>
      <c r="KVD35" s="31"/>
      <c r="KVE35" s="31"/>
      <c r="KVF35" s="31"/>
      <c r="KVG35" s="31"/>
      <c r="KVH35" s="31"/>
      <c r="KVI35" s="31"/>
      <c r="KVJ35" s="31"/>
      <c r="KVK35" s="31"/>
      <c r="KVL35" s="31"/>
      <c r="KVM35" s="31"/>
      <c r="KVN35" s="31"/>
      <c r="KVO35" s="31"/>
      <c r="KVP35" s="31"/>
      <c r="KVQ35" s="31"/>
      <c r="KVR35" s="31"/>
      <c r="KVS35" s="31"/>
      <c r="KVT35" s="31"/>
      <c r="KVU35" s="31"/>
      <c r="KVV35" s="31"/>
      <c r="KVW35" s="31"/>
      <c r="KVX35" s="31"/>
      <c r="KVY35" s="31"/>
      <c r="KVZ35" s="31"/>
      <c r="KWA35" s="31"/>
      <c r="KWB35" s="31"/>
      <c r="KWC35" s="31"/>
      <c r="KWD35" s="31"/>
      <c r="KWE35" s="31"/>
      <c r="KWF35" s="31"/>
      <c r="KWG35" s="31"/>
      <c r="KWH35" s="31"/>
      <c r="KWI35" s="31"/>
      <c r="KWJ35" s="31"/>
      <c r="KWK35" s="31"/>
      <c r="KWL35" s="31"/>
      <c r="KWM35" s="31"/>
      <c r="KWN35" s="31"/>
      <c r="KWO35" s="31"/>
      <c r="KWP35" s="31"/>
      <c r="KWQ35" s="31"/>
      <c r="KWR35" s="31"/>
      <c r="KWS35" s="31"/>
      <c r="KWT35" s="31"/>
      <c r="KWU35" s="31"/>
      <c r="KWV35" s="31"/>
      <c r="KWW35" s="31"/>
      <c r="KWX35" s="31"/>
      <c r="KWY35" s="31"/>
      <c r="KWZ35" s="31"/>
      <c r="KXA35" s="31"/>
      <c r="KXB35" s="31"/>
      <c r="KXC35" s="31"/>
      <c r="KXD35" s="31"/>
      <c r="KXE35" s="31"/>
      <c r="KXF35" s="31"/>
      <c r="KXG35" s="31"/>
      <c r="KXH35" s="31"/>
      <c r="KXI35" s="31"/>
      <c r="KXJ35" s="31"/>
      <c r="KXK35" s="31"/>
      <c r="KXL35" s="31"/>
      <c r="KXM35" s="31"/>
      <c r="KXN35" s="31"/>
      <c r="KXO35" s="31"/>
      <c r="KXP35" s="31"/>
      <c r="KXQ35" s="31"/>
      <c r="KXR35" s="31"/>
      <c r="KXS35" s="31"/>
      <c r="KXT35" s="31"/>
      <c r="KXU35" s="31"/>
      <c r="KXV35" s="31"/>
      <c r="KXW35" s="31"/>
      <c r="KXX35" s="31"/>
      <c r="KXY35" s="31"/>
      <c r="KXZ35" s="31"/>
      <c r="KYA35" s="31"/>
      <c r="KYB35" s="31"/>
      <c r="KYC35" s="31"/>
      <c r="KYD35" s="31"/>
      <c r="KYE35" s="31"/>
      <c r="KYF35" s="31"/>
      <c r="KYG35" s="31"/>
      <c r="KYH35" s="31"/>
      <c r="KYI35" s="31"/>
      <c r="KYJ35" s="31"/>
      <c r="KYK35" s="31"/>
      <c r="KYL35" s="31"/>
      <c r="KYM35" s="31"/>
      <c r="KYN35" s="31"/>
      <c r="KYO35" s="31"/>
      <c r="KYP35" s="31"/>
      <c r="KYQ35" s="31"/>
      <c r="KYR35" s="31"/>
      <c r="KYS35" s="31"/>
      <c r="KYT35" s="31"/>
      <c r="KYU35" s="31"/>
      <c r="KYV35" s="31"/>
      <c r="KYW35" s="31"/>
      <c r="KYX35" s="31"/>
      <c r="KYY35" s="31"/>
      <c r="KYZ35" s="31"/>
      <c r="KZA35" s="31"/>
      <c r="KZB35" s="31"/>
      <c r="KZC35" s="31"/>
      <c r="KZD35" s="31"/>
      <c r="KZE35" s="31"/>
      <c r="KZF35" s="31"/>
      <c r="KZG35" s="31"/>
      <c r="KZH35" s="31"/>
      <c r="KZI35" s="31"/>
      <c r="KZJ35" s="31"/>
      <c r="KZK35" s="31"/>
      <c r="KZL35" s="31"/>
      <c r="KZM35" s="31"/>
      <c r="KZN35" s="31"/>
      <c r="KZO35" s="31"/>
      <c r="KZP35" s="31"/>
      <c r="KZQ35" s="31"/>
      <c r="KZR35" s="31"/>
      <c r="KZS35" s="31"/>
      <c r="KZT35" s="31"/>
      <c r="KZU35" s="31"/>
      <c r="KZV35" s="31"/>
      <c r="KZW35" s="31"/>
      <c r="KZX35" s="31"/>
      <c r="KZY35" s="31"/>
      <c r="KZZ35" s="31"/>
      <c r="LAA35" s="31"/>
      <c r="LAB35" s="31"/>
      <c r="LAC35" s="31"/>
      <c r="LAD35" s="31"/>
      <c r="LAE35" s="31"/>
      <c r="LAF35" s="31"/>
      <c r="LAG35" s="31"/>
      <c r="LAH35" s="31"/>
      <c r="LAI35" s="31"/>
      <c r="LAJ35" s="31"/>
      <c r="LAK35" s="31"/>
      <c r="LAL35" s="31"/>
      <c r="LAM35" s="31"/>
      <c r="LAN35" s="31"/>
      <c r="LAO35" s="31"/>
      <c r="LAP35" s="31"/>
      <c r="LAQ35" s="31"/>
      <c r="LAR35" s="31"/>
      <c r="LAS35" s="31"/>
      <c r="LAT35" s="31"/>
      <c r="LAU35" s="31"/>
      <c r="LAV35" s="31"/>
      <c r="LAW35" s="31"/>
      <c r="LAX35" s="31"/>
      <c r="LAY35" s="31"/>
      <c r="LAZ35" s="31"/>
      <c r="LBA35" s="31"/>
      <c r="LBB35" s="31"/>
      <c r="LBC35" s="31"/>
      <c r="LBD35" s="31"/>
      <c r="LBE35" s="31"/>
      <c r="LBF35" s="31"/>
      <c r="LBG35" s="31"/>
      <c r="LBH35" s="31"/>
      <c r="LBI35" s="31"/>
      <c r="LBJ35" s="31"/>
      <c r="LBK35" s="31"/>
      <c r="LBL35" s="31"/>
      <c r="LBM35" s="31"/>
      <c r="LBN35" s="31"/>
      <c r="LBO35" s="31"/>
      <c r="LBP35" s="31"/>
      <c r="LBQ35" s="31"/>
      <c r="LBR35" s="31"/>
      <c r="LBS35" s="31"/>
      <c r="LBT35" s="31"/>
      <c r="LBU35" s="31"/>
      <c r="LBV35" s="31"/>
      <c r="LBW35" s="31"/>
      <c r="LBX35" s="31"/>
      <c r="LBY35" s="31"/>
      <c r="LBZ35" s="31"/>
      <c r="LCA35" s="31"/>
      <c r="LCB35" s="31"/>
      <c r="LCC35" s="31"/>
      <c r="LCD35" s="31"/>
      <c r="LCE35" s="31"/>
      <c r="LCF35" s="31"/>
      <c r="LCG35" s="31"/>
      <c r="LCH35" s="31"/>
      <c r="LCI35" s="31"/>
      <c r="LCJ35" s="31"/>
      <c r="LCK35" s="31"/>
      <c r="LCL35" s="31"/>
      <c r="LCM35" s="31"/>
      <c r="LCN35" s="31"/>
      <c r="LCO35" s="31"/>
      <c r="LCP35" s="31"/>
      <c r="LCQ35" s="31"/>
      <c r="LCR35" s="31"/>
      <c r="LCS35" s="31"/>
      <c r="LCT35" s="31"/>
      <c r="LCU35" s="31"/>
      <c r="LCV35" s="31"/>
      <c r="LCW35" s="31"/>
      <c r="LCX35" s="31"/>
      <c r="LCY35" s="31"/>
      <c r="LCZ35" s="31"/>
      <c r="LDA35" s="31"/>
      <c r="LDB35" s="31"/>
      <c r="LDC35" s="31"/>
      <c r="LDD35" s="31"/>
      <c r="LDE35" s="31"/>
      <c r="LDF35" s="31"/>
      <c r="LDG35" s="31"/>
      <c r="LDH35" s="31"/>
      <c r="LDI35" s="31"/>
      <c r="LDJ35" s="31"/>
      <c r="LDK35" s="31"/>
      <c r="LDL35" s="31"/>
      <c r="LDM35" s="31"/>
      <c r="LDN35" s="31"/>
      <c r="LDO35" s="31"/>
      <c r="LDP35" s="31"/>
      <c r="LDQ35" s="31"/>
      <c r="LDR35" s="31"/>
      <c r="LDS35" s="31"/>
      <c r="LDT35" s="31"/>
      <c r="LDU35" s="31"/>
      <c r="LDV35" s="31"/>
      <c r="LDW35" s="31"/>
      <c r="LDX35" s="31"/>
      <c r="LDY35" s="31"/>
      <c r="LDZ35" s="31"/>
      <c r="LEA35" s="31"/>
      <c r="LEB35" s="31"/>
      <c r="LEC35" s="31"/>
      <c r="LED35" s="31"/>
      <c r="LEE35" s="31"/>
      <c r="LEF35" s="31"/>
      <c r="LEG35" s="31"/>
      <c r="LEH35" s="31"/>
      <c r="LEI35" s="31"/>
      <c r="LEJ35" s="31"/>
      <c r="LEK35" s="31"/>
      <c r="LEL35" s="31"/>
      <c r="LEM35" s="31"/>
      <c r="LEN35" s="31"/>
      <c r="LEO35" s="31"/>
      <c r="LEP35" s="31"/>
      <c r="LEQ35" s="31"/>
      <c r="LER35" s="31"/>
      <c r="LES35" s="31"/>
      <c r="LET35" s="31"/>
      <c r="LEU35" s="31"/>
      <c r="LEV35" s="31"/>
      <c r="LEW35" s="31"/>
      <c r="LEX35" s="31"/>
      <c r="LEY35" s="31"/>
      <c r="LEZ35" s="31"/>
      <c r="LFA35" s="31"/>
      <c r="LFB35" s="31"/>
      <c r="LFC35" s="31"/>
      <c r="LFD35" s="31"/>
      <c r="LFE35" s="31"/>
      <c r="LFF35" s="31"/>
      <c r="LFG35" s="31"/>
      <c r="LFH35" s="31"/>
      <c r="LFI35" s="31"/>
      <c r="LFJ35" s="31"/>
      <c r="LFK35" s="31"/>
      <c r="LFL35" s="31"/>
      <c r="LFM35" s="31"/>
      <c r="LFN35" s="31"/>
      <c r="LFO35" s="31"/>
      <c r="LFP35" s="31"/>
      <c r="LFQ35" s="31"/>
      <c r="LFR35" s="31"/>
      <c r="LFS35" s="31"/>
      <c r="LFT35" s="31"/>
      <c r="LFU35" s="31"/>
      <c r="LFV35" s="31"/>
      <c r="LFW35" s="31"/>
      <c r="LFX35" s="31"/>
      <c r="LFY35" s="31"/>
      <c r="LFZ35" s="31"/>
      <c r="LGA35" s="31"/>
      <c r="LGB35" s="31"/>
      <c r="LGC35" s="31"/>
      <c r="LGD35" s="31"/>
      <c r="LGE35" s="31"/>
      <c r="LGF35" s="31"/>
      <c r="LGG35" s="31"/>
      <c r="LGH35" s="31"/>
      <c r="LGI35" s="31"/>
      <c r="LGJ35" s="31"/>
      <c r="LGK35" s="31"/>
      <c r="LGL35" s="31"/>
      <c r="LGM35" s="31"/>
      <c r="LGN35" s="31"/>
      <c r="LGO35" s="31"/>
      <c r="LGP35" s="31"/>
      <c r="LGQ35" s="31"/>
      <c r="LGR35" s="31"/>
      <c r="LGS35" s="31"/>
      <c r="LGT35" s="31"/>
      <c r="LGU35" s="31"/>
      <c r="LGV35" s="31"/>
      <c r="LGW35" s="31"/>
      <c r="LGX35" s="31"/>
      <c r="LGY35" s="31"/>
      <c r="LGZ35" s="31"/>
      <c r="LHA35" s="31"/>
      <c r="LHB35" s="31"/>
      <c r="LHC35" s="31"/>
      <c r="LHD35" s="31"/>
      <c r="LHE35" s="31"/>
      <c r="LHF35" s="31"/>
      <c r="LHG35" s="31"/>
      <c r="LHH35" s="31"/>
      <c r="LHI35" s="31"/>
      <c r="LHJ35" s="31"/>
      <c r="LHK35" s="31"/>
      <c r="LHL35" s="31"/>
      <c r="LHM35" s="31"/>
      <c r="LHN35" s="31"/>
      <c r="LHO35" s="31"/>
      <c r="LHP35" s="31"/>
      <c r="LHQ35" s="31"/>
      <c r="LHR35" s="31"/>
      <c r="LHS35" s="31"/>
      <c r="LHT35" s="31"/>
      <c r="LHU35" s="31"/>
      <c r="LHV35" s="31"/>
      <c r="LHW35" s="31"/>
      <c r="LHX35" s="31"/>
      <c r="LHY35" s="31"/>
      <c r="LHZ35" s="31"/>
      <c r="LIA35" s="31"/>
      <c r="LIB35" s="31"/>
      <c r="LIC35" s="31"/>
      <c r="LID35" s="31"/>
      <c r="LIE35" s="31"/>
      <c r="LIF35" s="31"/>
      <c r="LIG35" s="31"/>
      <c r="LIH35" s="31"/>
      <c r="LII35" s="31"/>
      <c r="LIJ35" s="31"/>
      <c r="LIK35" s="31"/>
      <c r="LIL35" s="31"/>
      <c r="LIM35" s="31"/>
      <c r="LIN35" s="31"/>
      <c r="LIO35" s="31"/>
      <c r="LIP35" s="31"/>
      <c r="LIQ35" s="31"/>
      <c r="LIR35" s="31"/>
      <c r="LIS35" s="31"/>
      <c r="LIT35" s="31"/>
      <c r="LIU35" s="31"/>
      <c r="LIV35" s="31"/>
      <c r="LIW35" s="31"/>
      <c r="LIX35" s="31"/>
      <c r="LIY35" s="31"/>
      <c r="LIZ35" s="31"/>
      <c r="LJA35" s="31"/>
      <c r="LJB35" s="31"/>
      <c r="LJC35" s="31"/>
      <c r="LJD35" s="31"/>
      <c r="LJE35" s="31"/>
      <c r="LJF35" s="31"/>
      <c r="LJG35" s="31"/>
      <c r="LJH35" s="31"/>
      <c r="LJI35" s="31"/>
      <c r="LJJ35" s="31"/>
      <c r="LJK35" s="31"/>
      <c r="LJL35" s="31"/>
      <c r="LJM35" s="31"/>
      <c r="LJN35" s="31"/>
      <c r="LJO35" s="31"/>
      <c r="LJP35" s="31"/>
      <c r="LJQ35" s="31"/>
      <c r="LJR35" s="31"/>
      <c r="LJS35" s="31"/>
      <c r="LJT35" s="31"/>
      <c r="LJU35" s="31"/>
      <c r="LJV35" s="31"/>
      <c r="LJW35" s="31"/>
      <c r="LJX35" s="31"/>
      <c r="LJY35" s="31"/>
      <c r="LJZ35" s="31"/>
      <c r="LKA35" s="31"/>
      <c r="LKB35" s="31"/>
      <c r="LKC35" s="31"/>
      <c r="LKD35" s="31"/>
      <c r="LKE35" s="31"/>
      <c r="LKF35" s="31"/>
      <c r="LKG35" s="31"/>
      <c r="LKH35" s="31"/>
      <c r="LKI35" s="31"/>
      <c r="LKJ35" s="31"/>
      <c r="LKK35" s="31"/>
      <c r="LKL35" s="31"/>
      <c r="LKM35" s="31"/>
      <c r="LKN35" s="31"/>
      <c r="LKO35" s="31"/>
      <c r="LKP35" s="31"/>
      <c r="LKQ35" s="31"/>
      <c r="LKR35" s="31"/>
      <c r="LKS35" s="31"/>
      <c r="LKT35" s="31"/>
      <c r="LKU35" s="31"/>
      <c r="LKV35" s="31"/>
      <c r="LKW35" s="31"/>
      <c r="LKX35" s="31"/>
      <c r="LKY35" s="31"/>
      <c r="LKZ35" s="31"/>
      <c r="LLA35" s="31"/>
      <c r="LLB35" s="31"/>
      <c r="LLC35" s="31"/>
      <c r="LLD35" s="31"/>
      <c r="LLE35" s="31"/>
      <c r="LLF35" s="31"/>
      <c r="LLG35" s="31"/>
      <c r="LLH35" s="31"/>
      <c r="LLI35" s="31"/>
      <c r="LLJ35" s="31"/>
      <c r="LLK35" s="31"/>
      <c r="LLL35" s="31"/>
      <c r="LLM35" s="31"/>
      <c r="LLN35" s="31"/>
      <c r="LLO35" s="31"/>
      <c r="LLP35" s="31"/>
      <c r="LLQ35" s="31"/>
      <c r="LLR35" s="31"/>
      <c r="LLS35" s="31"/>
      <c r="LLT35" s="31"/>
      <c r="LLU35" s="31"/>
      <c r="LLV35" s="31"/>
      <c r="LLW35" s="31"/>
      <c r="LLX35" s="31"/>
      <c r="LLY35" s="31"/>
      <c r="LLZ35" s="31"/>
      <c r="LMA35" s="31"/>
      <c r="LMB35" s="31"/>
      <c r="LMC35" s="31"/>
      <c r="LMD35" s="31"/>
      <c r="LME35" s="31"/>
      <c r="LMF35" s="31"/>
      <c r="LMG35" s="31"/>
      <c r="LMH35" s="31"/>
      <c r="LMI35" s="31"/>
      <c r="LMJ35" s="31"/>
      <c r="LMK35" s="31"/>
      <c r="LML35" s="31"/>
      <c r="LMM35" s="31"/>
      <c r="LMN35" s="31"/>
      <c r="LMO35" s="31"/>
      <c r="LMP35" s="31"/>
      <c r="LMQ35" s="31"/>
      <c r="LMR35" s="31"/>
      <c r="LMS35" s="31"/>
      <c r="LMT35" s="31"/>
      <c r="LMU35" s="31"/>
      <c r="LMV35" s="31"/>
      <c r="LMW35" s="31"/>
      <c r="LMX35" s="31"/>
      <c r="LMY35" s="31"/>
      <c r="LMZ35" s="31"/>
      <c r="LNA35" s="31"/>
      <c r="LNB35" s="31"/>
      <c r="LNC35" s="31"/>
      <c r="LND35" s="31"/>
      <c r="LNE35" s="31"/>
      <c r="LNF35" s="31"/>
      <c r="LNG35" s="31"/>
      <c r="LNH35" s="31"/>
      <c r="LNI35" s="31"/>
      <c r="LNJ35" s="31"/>
      <c r="LNK35" s="31"/>
      <c r="LNL35" s="31"/>
      <c r="LNM35" s="31"/>
      <c r="LNN35" s="31"/>
      <c r="LNO35" s="31"/>
      <c r="LNP35" s="31"/>
      <c r="LNQ35" s="31"/>
      <c r="LNR35" s="31"/>
      <c r="LNS35" s="31"/>
      <c r="LNT35" s="31"/>
      <c r="LNU35" s="31"/>
      <c r="LNV35" s="31"/>
      <c r="LNW35" s="31"/>
      <c r="LNX35" s="31"/>
      <c r="LNY35" s="31"/>
      <c r="LNZ35" s="31"/>
      <c r="LOA35" s="31"/>
      <c r="LOB35" s="31"/>
      <c r="LOC35" s="31"/>
      <c r="LOD35" s="31"/>
      <c r="LOE35" s="31"/>
      <c r="LOF35" s="31"/>
      <c r="LOG35" s="31"/>
      <c r="LOH35" s="31"/>
      <c r="LOI35" s="31"/>
      <c r="LOJ35" s="31"/>
      <c r="LOK35" s="31"/>
      <c r="LOL35" s="31"/>
      <c r="LOM35" s="31"/>
      <c r="LON35" s="31"/>
      <c r="LOO35" s="31"/>
      <c r="LOP35" s="31"/>
      <c r="LOQ35" s="31"/>
      <c r="LOR35" s="31"/>
      <c r="LOS35" s="31"/>
      <c r="LOT35" s="31"/>
      <c r="LOU35" s="31"/>
      <c r="LOV35" s="31"/>
      <c r="LOW35" s="31"/>
      <c r="LOX35" s="31"/>
      <c r="LOY35" s="31"/>
      <c r="LOZ35" s="31"/>
      <c r="LPA35" s="31"/>
      <c r="LPB35" s="31"/>
      <c r="LPC35" s="31"/>
      <c r="LPD35" s="31"/>
      <c r="LPE35" s="31"/>
      <c r="LPF35" s="31"/>
      <c r="LPG35" s="31"/>
      <c r="LPH35" s="31"/>
      <c r="LPI35" s="31"/>
      <c r="LPJ35" s="31"/>
      <c r="LPK35" s="31"/>
      <c r="LPL35" s="31"/>
      <c r="LPM35" s="31"/>
      <c r="LPN35" s="31"/>
      <c r="LPO35" s="31"/>
      <c r="LPP35" s="31"/>
      <c r="LPQ35" s="31"/>
      <c r="LPR35" s="31"/>
      <c r="LPS35" s="31"/>
      <c r="LPT35" s="31"/>
      <c r="LPU35" s="31"/>
      <c r="LPV35" s="31"/>
      <c r="LPW35" s="31"/>
      <c r="LPX35" s="31"/>
      <c r="LPY35" s="31"/>
      <c r="LPZ35" s="31"/>
      <c r="LQA35" s="31"/>
      <c r="LQB35" s="31"/>
      <c r="LQC35" s="31"/>
      <c r="LQD35" s="31"/>
      <c r="LQE35" s="31"/>
      <c r="LQF35" s="31"/>
      <c r="LQG35" s="31"/>
      <c r="LQH35" s="31"/>
      <c r="LQI35" s="31"/>
      <c r="LQJ35" s="31"/>
      <c r="LQK35" s="31"/>
      <c r="LQL35" s="31"/>
      <c r="LQM35" s="31"/>
      <c r="LQN35" s="31"/>
      <c r="LQO35" s="31"/>
      <c r="LQP35" s="31"/>
      <c r="LQQ35" s="31"/>
      <c r="LQR35" s="31"/>
      <c r="LQS35" s="31"/>
      <c r="LQT35" s="31"/>
      <c r="LQU35" s="31"/>
      <c r="LQV35" s="31"/>
      <c r="LQW35" s="31"/>
      <c r="LQX35" s="31"/>
      <c r="LQY35" s="31"/>
      <c r="LQZ35" s="31"/>
      <c r="LRA35" s="31"/>
      <c r="LRB35" s="31"/>
      <c r="LRC35" s="31"/>
      <c r="LRD35" s="31"/>
      <c r="LRE35" s="31"/>
      <c r="LRF35" s="31"/>
      <c r="LRG35" s="31"/>
      <c r="LRH35" s="31"/>
      <c r="LRI35" s="31"/>
      <c r="LRJ35" s="31"/>
      <c r="LRK35" s="31"/>
      <c r="LRL35" s="31"/>
      <c r="LRM35" s="31"/>
      <c r="LRN35" s="31"/>
      <c r="LRO35" s="31"/>
      <c r="LRP35" s="31"/>
      <c r="LRQ35" s="31"/>
      <c r="LRR35" s="31"/>
      <c r="LRS35" s="31"/>
      <c r="LRT35" s="31"/>
      <c r="LRU35" s="31"/>
      <c r="LRV35" s="31"/>
      <c r="LRW35" s="31"/>
      <c r="LRX35" s="31"/>
      <c r="LRY35" s="31"/>
      <c r="LRZ35" s="31"/>
      <c r="LSA35" s="31"/>
      <c r="LSB35" s="31"/>
      <c r="LSC35" s="31"/>
      <c r="LSD35" s="31"/>
      <c r="LSE35" s="31"/>
      <c r="LSF35" s="31"/>
      <c r="LSG35" s="31"/>
      <c r="LSH35" s="31"/>
      <c r="LSI35" s="31"/>
      <c r="LSJ35" s="31"/>
      <c r="LSK35" s="31"/>
      <c r="LSL35" s="31"/>
      <c r="LSM35" s="31"/>
      <c r="LSN35" s="31"/>
      <c r="LSO35" s="31"/>
      <c r="LSP35" s="31"/>
      <c r="LSQ35" s="31"/>
      <c r="LSR35" s="31"/>
      <c r="LSS35" s="31"/>
      <c r="LST35" s="31"/>
      <c r="LSU35" s="31"/>
      <c r="LSV35" s="31"/>
      <c r="LSW35" s="31"/>
      <c r="LSX35" s="31"/>
      <c r="LSY35" s="31"/>
      <c r="LSZ35" s="31"/>
      <c r="LTA35" s="31"/>
      <c r="LTB35" s="31"/>
      <c r="LTC35" s="31"/>
      <c r="LTD35" s="31"/>
      <c r="LTE35" s="31"/>
      <c r="LTF35" s="31"/>
      <c r="LTG35" s="31"/>
      <c r="LTH35" s="31"/>
      <c r="LTI35" s="31"/>
      <c r="LTJ35" s="31"/>
      <c r="LTK35" s="31"/>
      <c r="LTL35" s="31"/>
      <c r="LTM35" s="31"/>
      <c r="LTN35" s="31"/>
      <c r="LTO35" s="31"/>
      <c r="LTP35" s="31"/>
      <c r="LTQ35" s="31"/>
      <c r="LTR35" s="31"/>
      <c r="LTS35" s="31"/>
      <c r="LTT35" s="31"/>
      <c r="LTU35" s="31"/>
      <c r="LTV35" s="31"/>
      <c r="LTW35" s="31"/>
      <c r="LTX35" s="31"/>
      <c r="LTY35" s="31"/>
      <c r="LTZ35" s="31"/>
      <c r="LUA35" s="31"/>
      <c r="LUB35" s="31"/>
      <c r="LUC35" s="31"/>
      <c r="LUD35" s="31"/>
      <c r="LUE35" s="31"/>
      <c r="LUF35" s="31"/>
      <c r="LUG35" s="31"/>
      <c r="LUH35" s="31"/>
      <c r="LUI35" s="31"/>
      <c r="LUJ35" s="31"/>
      <c r="LUK35" s="31"/>
      <c r="LUL35" s="31"/>
      <c r="LUM35" s="31"/>
      <c r="LUN35" s="31"/>
      <c r="LUO35" s="31"/>
      <c r="LUP35" s="31"/>
      <c r="LUQ35" s="31"/>
      <c r="LUR35" s="31"/>
      <c r="LUS35" s="31"/>
      <c r="LUT35" s="31"/>
      <c r="LUU35" s="31"/>
      <c r="LUV35" s="31"/>
      <c r="LUW35" s="31"/>
      <c r="LUX35" s="31"/>
      <c r="LUY35" s="31"/>
      <c r="LUZ35" s="31"/>
      <c r="LVA35" s="31"/>
      <c r="LVB35" s="31"/>
      <c r="LVC35" s="31"/>
      <c r="LVD35" s="31"/>
      <c r="LVE35" s="31"/>
      <c r="LVF35" s="31"/>
      <c r="LVG35" s="31"/>
      <c r="LVH35" s="31"/>
      <c r="LVI35" s="31"/>
      <c r="LVJ35" s="31"/>
      <c r="LVK35" s="31"/>
      <c r="LVL35" s="31"/>
      <c r="LVM35" s="31"/>
      <c r="LVN35" s="31"/>
      <c r="LVO35" s="31"/>
      <c r="LVP35" s="31"/>
      <c r="LVQ35" s="31"/>
      <c r="LVR35" s="31"/>
      <c r="LVS35" s="31"/>
      <c r="LVT35" s="31"/>
      <c r="LVU35" s="31"/>
      <c r="LVV35" s="31"/>
      <c r="LVW35" s="31"/>
      <c r="LVX35" s="31"/>
      <c r="LVY35" s="31"/>
      <c r="LVZ35" s="31"/>
      <c r="LWA35" s="31"/>
      <c r="LWB35" s="31"/>
      <c r="LWC35" s="31"/>
      <c r="LWD35" s="31"/>
      <c r="LWE35" s="31"/>
      <c r="LWF35" s="31"/>
      <c r="LWG35" s="31"/>
      <c r="LWH35" s="31"/>
      <c r="LWI35" s="31"/>
      <c r="LWJ35" s="31"/>
      <c r="LWK35" s="31"/>
      <c r="LWL35" s="31"/>
      <c r="LWM35" s="31"/>
      <c r="LWN35" s="31"/>
      <c r="LWO35" s="31"/>
      <c r="LWP35" s="31"/>
      <c r="LWQ35" s="31"/>
      <c r="LWR35" s="31"/>
      <c r="LWS35" s="31"/>
      <c r="LWT35" s="31"/>
      <c r="LWU35" s="31"/>
      <c r="LWV35" s="31"/>
      <c r="LWW35" s="31"/>
      <c r="LWX35" s="31"/>
      <c r="LWY35" s="31"/>
      <c r="LWZ35" s="31"/>
      <c r="LXA35" s="31"/>
      <c r="LXB35" s="31"/>
      <c r="LXC35" s="31"/>
      <c r="LXD35" s="31"/>
      <c r="LXE35" s="31"/>
      <c r="LXF35" s="31"/>
      <c r="LXG35" s="31"/>
      <c r="LXH35" s="31"/>
      <c r="LXI35" s="31"/>
      <c r="LXJ35" s="31"/>
      <c r="LXK35" s="31"/>
      <c r="LXL35" s="31"/>
      <c r="LXM35" s="31"/>
      <c r="LXN35" s="31"/>
      <c r="LXO35" s="31"/>
      <c r="LXP35" s="31"/>
      <c r="LXQ35" s="31"/>
      <c r="LXR35" s="31"/>
      <c r="LXS35" s="31"/>
      <c r="LXT35" s="31"/>
      <c r="LXU35" s="31"/>
      <c r="LXV35" s="31"/>
      <c r="LXW35" s="31"/>
      <c r="LXX35" s="31"/>
      <c r="LXY35" s="31"/>
      <c r="LXZ35" s="31"/>
      <c r="LYA35" s="31"/>
      <c r="LYB35" s="31"/>
      <c r="LYC35" s="31"/>
      <c r="LYD35" s="31"/>
      <c r="LYE35" s="31"/>
      <c r="LYF35" s="31"/>
      <c r="LYG35" s="31"/>
      <c r="LYH35" s="31"/>
      <c r="LYI35" s="31"/>
      <c r="LYJ35" s="31"/>
      <c r="LYK35" s="31"/>
      <c r="LYL35" s="31"/>
      <c r="LYM35" s="31"/>
      <c r="LYN35" s="31"/>
      <c r="LYO35" s="31"/>
      <c r="LYP35" s="31"/>
      <c r="LYQ35" s="31"/>
      <c r="LYR35" s="31"/>
      <c r="LYS35" s="31"/>
      <c r="LYT35" s="31"/>
      <c r="LYU35" s="31"/>
      <c r="LYV35" s="31"/>
      <c r="LYW35" s="31"/>
      <c r="LYX35" s="31"/>
      <c r="LYY35" s="31"/>
      <c r="LYZ35" s="31"/>
      <c r="LZA35" s="31"/>
      <c r="LZB35" s="31"/>
      <c r="LZC35" s="31"/>
      <c r="LZD35" s="31"/>
      <c r="LZE35" s="31"/>
      <c r="LZF35" s="31"/>
      <c r="LZG35" s="31"/>
      <c r="LZH35" s="31"/>
      <c r="LZI35" s="31"/>
      <c r="LZJ35" s="31"/>
      <c r="LZK35" s="31"/>
      <c r="LZL35" s="31"/>
      <c r="LZM35" s="31"/>
      <c r="LZN35" s="31"/>
      <c r="LZO35" s="31"/>
      <c r="LZP35" s="31"/>
      <c r="LZQ35" s="31"/>
      <c r="LZR35" s="31"/>
      <c r="LZS35" s="31"/>
      <c r="LZT35" s="31"/>
      <c r="LZU35" s="31"/>
      <c r="LZV35" s="31"/>
      <c r="LZW35" s="31"/>
      <c r="LZX35" s="31"/>
      <c r="LZY35" s="31"/>
      <c r="LZZ35" s="31"/>
      <c r="MAA35" s="31"/>
      <c r="MAB35" s="31"/>
      <c r="MAC35" s="31"/>
      <c r="MAD35" s="31"/>
      <c r="MAE35" s="31"/>
      <c r="MAF35" s="31"/>
      <c r="MAG35" s="31"/>
      <c r="MAH35" s="31"/>
      <c r="MAI35" s="31"/>
      <c r="MAJ35" s="31"/>
      <c r="MAK35" s="31"/>
      <c r="MAL35" s="31"/>
      <c r="MAM35" s="31"/>
      <c r="MAN35" s="31"/>
      <c r="MAO35" s="31"/>
      <c r="MAP35" s="31"/>
      <c r="MAQ35" s="31"/>
      <c r="MAR35" s="31"/>
      <c r="MAS35" s="31"/>
      <c r="MAT35" s="31"/>
      <c r="MAU35" s="31"/>
      <c r="MAV35" s="31"/>
      <c r="MAW35" s="31"/>
      <c r="MAX35" s="31"/>
      <c r="MAY35" s="31"/>
      <c r="MAZ35" s="31"/>
      <c r="MBA35" s="31"/>
      <c r="MBB35" s="31"/>
      <c r="MBC35" s="31"/>
      <c r="MBD35" s="31"/>
      <c r="MBE35" s="31"/>
      <c r="MBF35" s="31"/>
      <c r="MBG35" s="31"/>
      <c r="MBH35" s="31"/>
      <c r="MBI35" s="31"/>
      <c r="MBJ35" s="31"/>
      <c r="MBK35" s="31"/>
      <c r="MBL35" s="31"/>
      <c r="MBM35" s="31"/>
      <c r="MBN35" s="31"/>
      <c r="MBO35" s="31"/>
      <c r="MBP35" s="31"/>
      <c r="MBQ35" s="31"/>
      <c r="MBR35" s="31"/>
      <c r="MBS35" s="31"/>
      <c r="MBT35" s="31"/>
      <c r="MBU35" s="31"/>
      <c r="MBV35" s="31"/>
      <c r="MBW35" s="31"/>
      <c r="MBX35" s="31"/>
      <c r="MBY35" s="31"/>
      <c r="MBZ35" s="31"/>
      <c r="MCA35" s="31"/>
      <c r="MCB35" s="31"/>
      <c r="MCC35" s="31"/>
      <c r="MCD35" s="31"/>
      <c r="MCE35" s="31"/>
      <c r="MCF35" s="31"/>
      <c r="MCG35" s="31"/>
      <c r="MCH35" s="31"/>
      <c r="MCI35" s="31"/>
      <c r="MCJ35" s="31"/>
      <c r="MCK35" s="31"/>
      <c r="MCL35" s="31"/>
      <c r="MCM35" s="31"/>
      <c r="MCN35" s="31"/>
      <c r="MCO35" s="31"/>
      <c r="MCP35" s="31"/>
      <c r="MCQ35" s="31"/>
      <c r="MCR35" s="31"/>
      <c r="MCS35" s="31"/>
      <c r="MCT35" s="31"/>
      <c r="MCU35" s="31"/>
      <c r="MCV35" s="31"/>
      <c r="MCW35" s="31"/>
      <c r="MCX35" s="31"/>
      <c r="MCY35" s="31"/>
      <c r="MCZ35" s="31"/>
      <c r="MDA35" s="31"/>
      <c r="MDB35" s="31"/>
      <c r="MDC35" s="31"/>
      <c r="MDD35" s="31"/>
      <c r="MDE35" s="31"/>
      <c r="MDF35" s="31"/>
      <c r="MDG35" s="31"/>
      <c r="MDH35" s="31"/>
      <c r="MDI35" s="31"/>
      <c r="MDJ35" s="31"/>
      <c r="MDK35" s="31"/>
      <c r="MDL35" s="31"/>
      <c r="MDM35" s="31"/>
      <c r="MDN35" s="31"/>
      <c r="MDO35" s="31"/>
      <c r="MDP35" s="31"/>
      <c r="MDQ35" s="31"/>
      <c r="MDR35" s="31"/>
      <c r="MDS35" s="31"/>
      <c r="MDT35" s="31"/>
      <c r="MDU35" s="31"/>
      <c r="MDV35" s="31"/>
      <c r="MDW35" s="31"/>
      <c r="MDX35" s="31"/>
      <c r="MDY35" s="31"/>
      <c r="MDZ35" s="31"/>
      <c r="MEA35" s="31"/>
      <c r="MEB35" s="31"/>
      <c r="MEC35" s="31"/>
      <c r="MED35" s="31"/>
      <c r="MEE35" s="31"/>
      <c r="MEF35" s="31"/>
      <c r="MEG35" s="31"/>
      <c r="MEH35" s="31"/>
      <c r="MEI35" s="31"/>
      <c r="MEJ35" s="31"/>
      <c r="MEK35" s="31"/>
      <c r="MEL35" s="31"/>
      <c r="MEM35" s="31"/>
      <c r="MEN35" s="31"/>
      <c r="MEO35" s="31"/>
      <c r="MEP35" s="31"/>
      <c r="MEQ35" s="31"/>
      <c r="MER35" s="31"/>
      <c r="MES35" s="31"/>
      <c r="MET35" s="31"/>
      <c r="MEU35" s="31"/>
      <c r="MEV35" s="31"/>
      <c r="MEW35" s="31"/>
      <c r="MEX35" s="31"/>
      <c r="MEY35" s="31"/>
      <c r="MEZ35" s="31"/>
      <c r="MFA35" s="31"/>
      <c r="MFB35" s="31"/>
      <c r="MFC35" s="31"/>
      <c r="MFD35" s="31"/>
      <c r="MFE35" s="31"/>
      <c r="MFF35" s="31"/>
      <c r="MFG35" s="31"/>
      <c r="MFH35" s="31"/>
      <c r="MFI35" s="31"/>
      <c r="MFJ35" s="31"/>
      <c r="MFK35" s="31"/>
      <c r="MFL35" s="31"/>
      <c r="MFM35" s="31"/>
      <c r="MFN35" s="31"/>
      <c r="MFO35" s="31"/>
      <c r="MFP35" s="31"/>
      <c r="MFQ35" s="31"/>
      <c r="MFR35" s="31"/>
      <c r="MFS35" s="31"/>
      <c r="MFT35" s="31"/>
      <c r="MFU35" s="31"/>
      <c r="MFV35" s="31"/>
      <c r="MFW35" s="31"/>
      <c r="MFX35" s="31"/>
      <c r="MFY35" s="31"/>
      <c r="MFZ35" s="31"/>
      <c r="MGA35" s="31"/>
      <c r="MGB35" s="31"/>
      <c r="MGC35" s="31"/>
      <c r="MGD35" s="31"/>
      <c r="MGE35" s="31"/>
      <c r="MGF35" s="31"/>
      <c r="MGG35" s="31"/>
      <c r="MGH35" s="31"/>
      <c r="MGI35" s="31"/>
      <c r="MGJ35" s="31"/>
      <c r="MGK35" s="31"/>
      <c r="MGL35" s="31"/>
      <c r="MGM35" s="31"/>
      <c r="MGN35" s="31"/>
      <c r="MGO35" s="31"/>
      <c r="MGP35" s="31"/>
      <c r="MGQ35" s="31"/>
      <c r="MGR35" s="31"/>
      <c r="MGS35" s="31"/>
      <c r="MGT35" s="31"/>
      <c r="MGU35" s="31"/>
      <c r="MGV35" s="31"/>
      <c r="MGW35" s="31"/>
      <c r="MGX35" s="31"/>
      <c r="MGY35" s="31"/>
      <c r="MGZ35" s="31"/>
      <c r="MHA35" s="31"/>
      <c r="MHB35" s="31"/>
      <c r="MHC35" s="31"/>
      <c r="MHD35" s="31"/>
      <c r="MHE35" s="31"/>
      <c r="MHF35" s="31"/>
      <c r="MHG35" s="31"/>
      <c r="MHH35" s="31"/>
      <c r="MHI35" s="31"/>
      <c r="MHJ35" s="31"/>
      <c r="MHK35" s="31"/>
      <c r="MHL35" s="31"/>
      <c r="MHM35" s="31"/>
      <c r="MHN35" s="31"/>
      <c r="MHO35" s="31"/>
      <c r="MHP35" s="31"/>
      <c r="MHQ35" s="31"/>
      <c r="MHR35" s="31"/>
      <c r="MHS35" s="31"/>
      <c r="MHT35" s="31"/>
      <c r="MHU35" s="31"/>
      <c r="MHV35" s="31"/>
      <c r="MHW35" s="31"/>
      <c r="MHX35" s="31"/>
      <c r="MHY35" s="31"/>
      <c r="MHZ35" s="31"/>
      <c r="MIA35" s="31"/>
      <c r="MIB35" s="31"/>
      <c r="MIC35" s="31"/>
      <c r="MID35" s="31"/>
      <c r="MIE35" s="31"/>
      <c r="MIF35" s="31"/>
      <c r="MIG35" s="31"/>
      <c r="MIH35" s="31"/>
      <c r="MII35" s="31"/>
      <c r="MIJ35" s="31"/>
      <c r="MIK35" s="31"/>
      <c r="MIL35" s="31"/>
      <c r="MIM35" s="31"/>
      <c r="MIN35" s="31"/>
      <c r="MIO35" s="31"/>
      <c r="MIP35" s="31"/>
      <c r="MIQ35" s="31"/>
      <c r="MIR35" s="31"/>
      <c r="MIS35" s="31"/>
      <c r="MIT35" s="31"/>
      <c r="MIU35" s="31"/>
      <c r="MIV35" s="31"/>
      <c r="MIW35" s="31"/>
      <c r="MIX35" s="31"/>
      <c r="MIY35" s="31"/>
      <c r="MIZ35" s="31"/>
      <c r="MJA35" s="31"/>
      <c r="MJB35" s="31"/>
      <c r="MJC35" s="31"/>
      <c r="MJD35" s="31"/>
      <c r="MJE35" s="31"/>
      <c r="MJF35" s="31"/>
      <c r="MJG35" s="31"/>
      <c r="MJH35" s="31"/>
      <c r="MJI35" s="31"/>
      <c r="MJJ35" s="31"/>
      <c r="MJK35" s="31"/>
      <c r="MJL35" s="31"/>
      <c r="MJM35" s="31"/>
      <c r="MJN35" s="31"/>
      <c r="MJO35" s="31"/>
      <c r="MJP35" s="31"/>
      <c r="MJQ35" s="31"/>
      <c r="MJR35" s="31"/>
      <c r="MJS35" s="31"/>
      <c r="MJT35" s="31"/>
      <c r="MJU35" s="31"/>
      <c r="MJV35" s="31"/>
      <c r="MJW35" s="31"/>
      <c r="MJX35" s="31"/>
      <c r="MJY35" s="31"/>
      <c r="MJZ35" s="31"/>
      <c r="MKA35" s="31"/>
      <c r="MKB35" s="31"/>
      <c r="MKC35" s="31"/>
      <c r="MKD35" s="31"/>
      <c r="MKE35" s="31"/>
      <c r="MKF35" s="31"/>
      <c r="MKG35" s="31"/>
      <c r="MKH35" s="31"/>
      <c r="MKI35" s="31"/>
      <c r="MKJ35" s="31"/>
      <c r="MKK35" s="31"/>
      <c r="MKL35" s="31"/>
      <c r="MKM35" s="31"/>
      <c r="MKN35" s="31"/>
      <c r="MKO35" s="31"/>
      <c r="MKP35" s="31"/>
      <c r="MKQ35" s="31"/>
      <c r="MKR35" s="31"/>
      <c r="MKS35" s="31"/>
      <c r="MKT35" s="31"/>
      <c r="MKU35" s="31"/>
      <c r="MKV35" s="31"/>
      <c r="MKW35" s="31"/>
      <c r="MKX35" s="31"/>
      <c r="MKY35" s="31"/>
      <c r="MKZ35" s="31"/>
      <c r="MLA35" s="31"/>
      <c r="MLB35" s="31"/>
      <c r="MLC35" s="31"/>
      <c r="MLD35" s="31"/>
      <c r="MLE35" s="31"/>
      <c r="MLF35" s="31"/>
      <c r="MLG35" s="31"/>
      <c r="MLH35" s="31"/>
      <c r="MLI35" s="31"/>
      <c r="MLJ35" s="31"/>
      <c r="MLK35" s="31"/>
      <c r="MLL35" s="31"/>
      <c r="MLM35" s="31"/>
      <c r="MLN35" s="31"/>
      <c r="MLO35" s="31"/>
      <c r="MLP35" s="31"/>
      <c r="MLQ35" s="31"/>
      <c r="MLR35" s="31"/>
      <c r="MLS35" s="31"/>
      <c r="MLT35" s="31"/>
      <c r="MLU35" s="31"/>
      <c r="MLV35" s="31"/>
      <c r="MLW35" s="31"/>
      <c r="MLX35" s="31"/>
      <c r="MLY35" s="31"/>
      <c r="MLZ35" s="31"/>
      <c r="MMA35" s="31"/>
      <c r="MMB35" s="31"/>
      <c r="MMC35" s="31"/>
      <c r="MMD35" s="31"/>
      <c r="MME35" s="31"/>
      <c r="MMF35" s="31"/>
      <c r="MMG35" s="31"/>
      <c r="MMH35" s="31"/>
      <c r="MMI35" s="31"/>
      <c r="MMJ35" s="31"/>
      <c r="MMK35" s="31"/>
      <c r="MML35" s="31"/>
      <c r="MMM35" s="31"/>
      <c r="MMN35" s="31"/>
      <c r="MMO35" s="31"/>
      <c r="MMP35" s="31"/>
      <c r="MMQ35" s="31"/>
      <c r="MMR35" s="31"/>
      <c r="MMS35" s="31"/>
      <c r="MMT35" s="31"/>
      <c r="MMU35" s="31"/>
      <c r="MMV35" s="31"/>
      <c r="MMW35" s="31"/>
      <c r="MMX35" s="31"/>
      <c r="MMY35" s="31"/>
      <c r="MMZ35" s="31"/>
      <c r="MNA35" s="31"/>
      <c r="MNB35" s="31"/>
      <c r="MNC35" s="31"/>
      <c r="MND35" s="31"/>
      <c r="MNE35" s="31"/>
      <c r="MNF35" s="31"/>
      <c r="MNG35" s="31"/>
      <c r="MNH35" s="31"/>
      <c r="MNI35" s="31"/>
      <c r="MNJ35" s="31"/>
      <c r="MNK35" s="31"/>
      <c r="MNL35" s="31"/>
      <c r="MNM35" s="31"/>
      <c r="MNN35" s="31"/>
      <c r="MNO35" s="31"/>
      <c r="MNP35" s="31"/>
      <c r="MNQ35" s="31"/>
      <c r="MNR35" s="31"/>
      <c r="MNS35" s="31"/>
      <c r="MNT35" s="31"/>
      <c r="MNU35" s="31"/>
      <c r="MNV35" s="31"/>
      <c r="MNW35" s="31"/>
      <c r="MNX35" s="31"/>
      <c r="MNY35" s="31"/>
      <c r="MNZ35" s="31"/>
      <c r="MOA35" s="31"/>
      <c r="MOB35" s="31"/>
      <c r="MOC35" s="31"/>
      <c r="MOD35" s="31"/>
      <c r="MOE35" s="31"/>
      <c r="MOF35" s="31"/>
      <c r="MOG35" s="31"/>
      <c r="MOH35" s="31"/>
      <c r="MOI35" s="31"/>
      <c r="MOJ35" s="31"/>
      <c r="MOK35" s="31"/>
      <c r="MOL35" s="31"/>
      <c r="MOM35" s="31"/>
      <c r="MON35" s="31"/>
      <c r="MOO35" s="31"/>
      <c r="MOP35" s="31"/>
      <c r="MOQ35" s="31"/>
      <c r="MOR35" s="31"/>
      <c r="MOS35" s="31"/>
      <c r="MOT35" s="31"/>
      <c r="MOU35" s="31"/>
      <c r="MOV35" s="31"/>
      <c r="MOW35" s="31"/>
      <c r="MOX35" s="31"/>
      <c r="MOY35" s="31"/>
      <c r="MOZ35" s="31"/>
      <c r="MPA35" s="31"/>
      <c r="MPB35" s="31"/>
      <c r="MPC35" s="31"/>
      <c r="MPD35" s="31"/>
      <c r="MPE35" s="31"/>
      <c r="MPF35" s="31"/>
      <c r="MPG35" s="31"/>
      <c r="MPH35" s="31"/>
      <c r="MPI35" s="31"/>
      <c r="MPJ35" s="31"/>
      <c r="MPK35" s="31"/>
      <c r="MPL35" s="31"/>
      <c r="MPM35" s="31"/>
      <c r="MPN35" s="31"/>
      <c r="MPO35" s="31"/>
      <c r="MPP35" s="31"/>
      <c r="MPQ35" s="31"/>
      <c r="MPR35" s="31"/>
      <c r="MPS35" s="31"/>
      <c r="MPT35" s="31"/>
      <c r="MPU35" s="31"/>
      <c r="MPV35" s="31"/>
      <c r="MPW35" s="31"/>
      <c r="MPX35" s="31"/>
      <c r="MPY35" s="31"/>
      <c r="MPZ35" s="31"/>
      <c r="MQA35" s="31"/>
      <c r="MQB35" s="31"/>
      <c r="MQC35" s="31"/>
      <c r="MQD35" s="31"/>
      <c r="MQE35" s="31"/>
      <c r="MQF35" s="31"/>
      <c r="MQG35" s="31"/>
      <c r="MQH35" s="31"/>
      <c r="MQI35" s="31"/>
      <c r="MQJ35" s="31"/>
      <c r="MQK35" s="31"/>
      <c r="MQL35" s="31"/>
      <c r="MQM35" s="31"/>
      <c r="MQN35" s="31"/>
      <c r="MQO35" s="31"/>
      <c r="MQP35" s="31"/>
      <c r="MQQ35" s="31"/>
      <c r="MQR35" s="31"/>
      <c r="MQS35" s="31"/>
      <c r="MQT35" s="31"/>
      <c r="MQU35" s="31"/>
      <c r="MQV35" s="31"/>
      <c r="MQW35" s="31"/>
      <c r="MQX35" s="31"/>
      <c r="MQY35" s="31"/>
      <c r="MQZ35" s="31"/>
      <c r="MRA35" s="31"/>
      <c r="MRB35" s="31"/>
      <c r="MRC35" s="31"/>
      <c r="MRD35" s="31"/>
      <c r="MRE35" s="31"/>
      <c r="MRF35" s="31"/>
      <c r="MRG35" s="31"/>
      <c r="MRH35" s="31"/>
      <c r="MRI35" s="31"/>
      <c r="MRJ35" s="31"/>
      <c r="MRK35" s="31"/>
      <c r="MRL35" s="31"/>
      <c r="MRM35" s="31"/>
      <c r="MRN35" s="31"/>
      <c r="MRO35" s="31"/>
      <c r="MRP35" s="31"/>
      <c r="MRQ35" s="31"/>
      <c r="MRR35" s="31"/>
      <c r="MRS35" s="31"/>
      <c r="MRT35" s="31"/>
      <c r="MRU35" s="31"/>
      <c r="MRV35" s="31"/>
      <c r="MRW35" s="31"/>
      <c r="MRX35" s="31"/>
      <c r="MRY35" s="31"/>
      <c r="MRZ35" s="31"/>
      <c r="MSA35" s="31"/>
      <c r="MSB35" s="31"/>
      <c r="MSC35" s="31"/>
      <c r="MSD35" s="31"/>
      <c r="MSE35" s="31"/>
      <c r="MSF35" s="31"/>
      <c r="MSG35" s="31"/>
      <c r="MSH35" s="31"/>
      <c r="MSI35" s="31"/>
      <c r="MSJ35" s="31"/>
      <c r="MSK35" s="31"/>
      <c r="MSL35" s="31"/>
      <c r="MSM35" s="31"/>
      <c r="MSN35" s="31"/>
      <c r="MSO35" s="31"/>
      <c r="MSP35" s="31"/>
      <c r="MSQ35" s="31"/>
      <c r="MSR35" s="31"/>
      <c r="MSS35" s="31"/>
      <c r="MST35" s="31"/>
      <c r="MSU35" s="31"/>
      <c r="MSV35" s="31"/>
      <c r="MSW35" s="31"/>
      <c r="MSX35" s="31"/>
      <c r="MSY35" s="31"/>
      <c r="MSZ35" s="31"/>
      <c r="MTA35" s="31"/>
      <c r="MTB35" s="31"/>
      <c r="MTC35" s="31"/>
      <c r="MTD35" s="31"/>
      <c r="MTE35" s="31"/>
      <c r="MTF35" s="31"/>
      <c r="MTG35" s="31"/>
      <c r="MTH35" s="31"/>
      <c r="MTI35" s="31"/>
      <c r="MTJ35" s="31"/>
      <c r="MTK35" s="31"/>
      <c r="MTL35" s="31"/>
      <c r="MTM35" s="31"/>
      <c r="MTN35" s="31"/>
      <c r="MTO35" s="31"/>
      <c r="MTP35" s="31"/>
      <c r="MTQ35" s="31"/>
      <c r="MTR35" s="31"/>
      <c r="MTS35" s="31"/>
      <c r="MTT35" s="31"/>
      <c r="MTU35" s="31"/>
      <c r="MTV35" s="31"/>
      <c r="MTW35" s="31"/>
      <c r="MTX35" s="31"/>
      <c r="MTY35" s="31"/>
      <c r="MTZ35" s="31"/>
      <c r="MUA35" s="31"/>
      <c r="MUB35" s="31"/>
      <c r="MUC35" s="31"/>
      <c r="MUD35" s="31"/>
      <c r="MUE35" s="31"/>
      <c r="MUF35" s="31"/>
      <c r="MUG35" s="31"/>
      <c r="MUH35" s="31"/>
      <c r="MUI35" s="31"/>
      <c r="MUJ35" s="31"/>
      <c r="MUK35" s="31"/>
      <c r="MUL35" s="31"/>
      <c r="MUM35" s="31"/>
      <c r="MUN35" s="31"/>
      <c r="MUO35" s="31"/>
      <c r="MUP35" s="31"/>
      <c r="MUQ35" s="31"/>
      <c r="MUR35" s="31"/>
      <c r="MUS35" s="31"/>
      <c r="MUT35" s="31"/>
      <c r="MUU35" s="31"/>
      <c r="MUV35" s="31"/>
      <c r="MUW35" s="31"/>
      <c r="MUX35" s="31"/>
      <c r="MUY35" s="31"/>
      <c r="MUZ35" s="31"/>
      <c r="MVA35" s="31"/>
      <c r="MVB35" s="31"/>
      <c r="MVC35" s="31"/>
      <c r="MVD35" s="31"/>
      <c r="MVE35" s="31"/>
      <c r="MVF35" s="31"/>
      <c r="MVG35" s="31"/>
      <c r="MVH35" s="31"/>
      <c r="MVI35" s="31"/>
      <c r="MVJ35" s="31"/>
      <c r="MVK35" s="31"/>
      <c r="MVL35" s="31"/>
      <c r="MVM35" s="31"/>
      <c r="MVN35" s="31"/>
      <c r="MVO35" s="31"/>
      <c r="MVP35" s="31"/>
      <c r="MVQ35" s="31"/>
      <c r="MVR35" s="31"/>
      <c r="MVS35" s="31"/>
      <c r="MVT35" s="31"/>
      <c r="MVU35" s="31"/>
      <c r="MVV35" s="31"/>
      <c r="MVW35" s="31"/>
      <c r="MVX35" s="31"/>
      <c r="MVY35" s="31"/>
      <c r="MVZ35" s="31"/>
      <c r="MWA35" s="31"/>
      <c r="MWB35" s="31"/>
      <c r="MWC35" s="31"/>
      <c r="MWD35" s="31"/>
      <c r="MWE35" s="31"/>
      <c r="MWF35" s="31"/>
      <c r="MWG35" s="31"/>
      <c r="MWH35" s="31"/>
      <c r="MWI35" s="31"/>
      <c r="MWJ35" s="31"/>
      <c r="MWK35" s="31"/>
      <c r="MWL35" s="31"/>
      <c r="MWM35" s="31"/>
      <c r="MWN35" s="31"/>
      <c r="MWO35" s="31"/>
      <c r="MWP35" s="31"/>
      <c r="MWQ35" s="31"/>
      <c r="MWR35" s="31"/>
      <c r="MWS35" s="31"/>
      <c r="MWT35" s="31"/>
      <c r="MWU35" s="31"/>
      <c r="MWV35" s="31"/>
      <c r="MWW35" s="31"/>
      <c r="MWX35" s="31"/>
      <c r="MWY35" s="31"/>
      <c r="MWZ35" s="31"/>
      <c r="MXA35" s="31"/>
      <c r="MXB35" s="31"/>
      <c r="MXC35" s="31"/>
      <c r="MXD35" s="31"/>
      <c r="MXE35" s="31"/>
      <c r="MXF35" s="31"/>
      <c r="MXG35" s="31"/>
      <c r="MXH35" s="31"/>
      <c r="MXI35" s="31"/>
      <c r="MXJ35" s="31"/>
      <c r="MXK35" s="31"/>
      <c r="MXL35" s="31"/>
      <c r="MXM35" s="31"/>
      <c r="MXN35" s="31"/>
      <c r="MXO35" s="31"/>
      <c r="MXP35" s="31"/>
      <c r="MXQ35" s="31"/>
      <c r="MXR35" s="31"/>
      <c r="MXS35" s="31"/>
      <c r="MXT35" s="31"/>
      <c r="MXU35" s="31"/>
      <c r="MXV35" s="31"/>
      <c r="MXW35" s="31"/>
      <c r="MXX35" s="31"/>
      <c r="MXY35" s="31"/>
      <c r="MXZ35" s="31"/>
      <c r="MYA35" s="31"/>
      <c r="MYB35" s="31"/>
      <c r="MYC35" s="31"/>
      <c r="MYD35" s="31"/>
      <c r="MYE35" s="31"/>
      <c r="MYF35" s="31"/>
      <c r="MYG35" s="31"/>
      <c r="MYH35" s="31"/>
      <c r="MYI35" s="31"/>
      <c r="MYJ35" s="31"/>
      <c r="MYK35" s="31"/>
      <c r="MYL35" s="31"/>
      <c r="MYM35" s="31"/>
      <c r="MYN35" s="31"/>
      <c r="MYO35" s="31"/>
      <c r="MYP35" s="31"/>
      <c r="MYQ35" s="31"/>
      <c r="MYR35" s="31"/>
      <c r="MYS35" s="31"/>
      <c r="MYT35" s="31"/>
      <c r="MYU35" s="31"/>
      <c r="MYV35" s="31"/>
      <c r="MYW35" s="31"/>
      <c r="MYX35" s="31"/>
      <c r="MYY35" s="31"/>
      <c r="MYZ35" s="31"/>
      <c r="MZA35" s="31"/>
      <c r="MZB35" s="31"/>
      <c r="MZC35" s="31"/>
      <c r="MZD35" s="31"/>
      <c r="MZE35" s="31"/>
      <c r="MZF35" s="31"/>
      <c r="MZG35" s="31"/>
      <c r="MZH35" s="31"/>
      <c r="MZI35" s="31"/>
      <c r="MZJ35" s="31"/>
      <c r="MZK35" s="31"/>
      <c r="MZL35" s="31"/>
      <c r="MZM35" s="31"/>
      <c r="MZN35" s="31"/>
      <c r="MZO35" s="31"/>
      <c r="MZP35" s="31"/>
      <c r="MZQ35" s="31"/>
      <c r="MZR35" s="31"/>
      <c r="MZS35" s="31"/>
      <c r="MZT35" s="31"/>
      <c r="MZU35" s="31"/>
      <c r="MZV35" s="31"/>
      <c r="MZW35" s="31"/>
      <c r="MZX35" s="31"/>
      <c r="MZY35" s="31"/>
      <c r="MZZ35" s="31"/>
      <c r="NAA35" s="31"/>
      <c r="NAB35" s="31"/>
      <c r="NAC35" s="31"/>
      <c r="NAD35" s="31"/>
      <c r="NAE35" s="31"/>
      <c r="NAF35" s="31"/>
      <c r="NAG35" s="31"/>
      <c r="NAH35" s="31"/>
      <c r="NAI35" s="31"/>
      <c r="NAJ35" s="31"/>
      <c r="NAK35" s="31"/>
      <c r="NAL35" s="31"/>
      <c r="NAM35" s="31"/>
      <c r="NAN35" s="31"/>
      <c r="NAO35" s="31"/>
      <c r="NAP35" s="31"/>
      <c r="NAQ35" s="31"/>
      <c r="NAR35" s="31"/>
      <c r="NAS35" s="31"/>
      <c r="NAT35" s="31"/>
      <c r="NAU35" s="31"/>
      <c r="NAV35" s="31"/>
      <c r="NAW35" s="31"/>
      <c r="NAX35" s="31"/>
      <c r="NAY35" s="31"/>
      <c r="NAZ35" s="31"/>
      <c r="NBA35" s="31"/>
      <c r="NBB35" s="31"/>
      <c r="NBC35" s="31"/>
      <c r="NBD35" s="31"/>
      <c r="NBE35" s="31"/>
      <c r="NBF35" s="31"/>
      <c r="NBG35" s="31"/>
      <c r="NBH35" s="31"/>
      <c r="NBI35" s="31"/>
      <c r="NBJ35" s="31"/>
      <c r="NBK35" s="31"/>
      <c r="NBL35" s="31"/>
      <c r="NBM35" s="31"/>
      <c r="NBN35" s="31"/>
      <c r="NBO35" s="31"/>
      <c r="NBP35" s="31"/>
      <c r="NBQ35" s="31"/>
      <c r="NBR35" s="31"/>
      <c r="NBS35" s="31"/>
      <c r="NBT35" s="31"/>
      <c r="NBU35" s="31"/>
      <c r="NBV35" s="31"/>
      <c r="NBW35" s="31"/>
      <c r="NBX35" s="31"/>
      <c r="NBY35" s="31"/>
      <c r="NBZ35" s="31"/>
      <c r="NCA35" s="31"/>
      <c r="NCB35" s="31"/>
      <c r="NCC35" s="31"/>
      <c r="NCD35" s="31"/>
      <c r="NCE35" s="31"/>
      <c r="NCF35" s="31"/>
      <c r="NCG35" s="31"/>
      <c r="NCH35" s="31"/>
      <c r="NCI35" s="31"/>
      <c r="NCJ35" s="31"/>
      <c r="NCK35" s="31"/>
      <c r="NCL35" s="31"/>
      <c r="NCM35" s="31"/>
      <c r="NCN35" s="31"/>
      <c r="NCO35" s="31"/>
      <c r="NCP35" s="31"/>
      <c r="NCQ35" s="31"/>
      <c r="NCR35" s="31"/>
      <c r="NCS35" s="31"/>
      <c r="NCT35" s="31"/>
      <c r="NCU35" s="31"/>
      <c r="NCV35" s="31"/>
      <c r="NCW35" s="31"/>
      <c r="NCX35" s="31"/>
      <c r="NCY35" s="31"/>
      <c r="NCZ35" s="31"/>
      <c r="NDA35" s="31"/>
      <c r="NDB35" s="31"/>
      <c r="NDC35" s="31"/>
      <c r="NDD35" s="31"/>
      <c r="NDE35" s="31"/>
      <c r="NDF35" s="31"/>
      <c r="NDG35" s="31"/>
      <c r="NDH35" s="31"/>
      <c r="NDI35" s="31"/>
      <c r="NDJ35" s="31"/>
      <c r="NDK35" s="31"/>
      <c r="NDL35" s="31"/>
      <c r="NDM35" s="31"/>
      <c r="NDN35" s="31"/>
      <c r="NDO35" s="31"/>
      <c r="NDP35" s="31"/>
      <c r="NDQ35" s="31"/>
      <c r="NDR35" s="31"/>
      <c r="NDS35" s="31"/>
      <c r="NDT35" s="31"/>
      <c r="NDU35" s="31"/>
      <c r="NDV35" s="31"/>
      <c r="NDW35" s="31"/>
      <c r="NDX35" s="31"/>
      <c r="NDY35" s="31"/>
      <c r="NDZ35" s="31"/>
      <c r="NEA35" s="31"/>
      <c r="NEB35" s="31"/>
      <c r="NEC35" s="31"/>
      <c r="NED35" s="31"/>
      <c r="NEE35" s="31"/>
      <c r="NEF35" s="31"/>
      <c r="NEG35" s="31"/>
      <c r="NEH35" s="31"/>
      <c r="NEI35" s="31"/>
      <c r="NEJ35" s="31"/>
      <c r="NEK35" s="31"/>
      <c r="NEL35" s="31"/>
      <c r="NEM35" s="31"/>
      <c r="NEN35" s="31"/>
      <c r="NEO35" s="31"/>
      <c r="NEP35" s="31"/>
      <c r="NEQ35" s="31"/>
      <c r="NER35" s="31"/>
      <c r="NES35" s="31"/>
      <c r="NET35" s="31"/>
      <c r="NEU35" s="31"/>
      <c r="NEV35" s="31"/>
      <c r="NEW35" s="31"/>
      <c r="NEX35" s="31"/>
      <c r="NEY35" s="31"/>
      <c r="NEZ35" s="31"/>
      <c r="NFA35" s="31"/>
      <c r="NFB35" s="31"/>
      <c r="NFC35" s="31"/>
      <c r="NFD35" s="31"/>
      <c r="NFE35" s="31"/>
      <c r="NFF35" s="31"/>
      <c r="NFG35" s="31"/>
      <c r="NFH35" s="31"/>
      <c r="NFI35" s="31"/>
      <c r="NFJ35" s="31"/>
      <c r="NFK35" s="31"/>
      <c r="NFL35" s="31"/>
      <c r="NFM35" s="31"/>
      <c r="NFN35" s="31"/>
      <c r="NFO35" s="31"/>
      <c r="NFP35" s="31"/>
      <c r="NFQ35" s="31"/>
      <c r="NFR35" s="31"/>
      <c r="NFS35" s="31"/>
      <c r="NFT35" s="31"/>
      <c r="NFU35" s="31"/>
      <c r="NFV35" s="31"/>
      <c r="NFW35" s="31"/>
      <c r="NFX35" s="31"/>
      <c r="NFY35" s="31"/>
      <c r="NFZ35" s="31"/>
      <c r="NGA35" s="31"/>
      <c r="NGB35" s="31"/>
      <c r="NGC35" s="31"/>
      <c r="NGD35" s="31"/>
      <c r="NGE35" s="31"/>
      <c r="NGF35" s="31"/>
      <c r="NGG35" s="31"/>
      <c r="NGH35" s="31"/>
      <c r="NGI35" s="31"/>
      <c r="NGJ35" s="31"/>
      <c r="NGK35" s="31"/>
      <c r="NGL35" s="31"/>
      <c r="NGM35" s="31"/>
      <c r="NGN35" s="31"/>
      <c r="NGO35" s="31"/>
      <c r="NGP35" s="31"/>
      <c r="NGQ35" s="31"/>
      <c r="NGR35" s="31"/>
      <c r="NGS35" s="31"/>
      <c r="NGT35" s="31"/>
      <c r="NGU35" s="31"/>
      <c r="NGV35" s="31"/>
      <c r="NGW35" s="31"/>
      <c r="NGX35" s="31"/>
      <c r="NGY35" s="31"/>
      <c r="NGZ35" s="31"/>
      <c r="NHA35" s="31"/>
      <c r="NHB35" s="31"/>
      <c r="NHC35" s="31"/>
      <c r="NHD35" s="31"/>
      <c r="NHE35" s="31"/>
      <c r="NHF35" s="31"/>
      <c r="NHG35" s="31"/>
      <c r="NHH35" s="31"/>
      <c r="NHI35" s="31"/>
      <c r="NHJ35" s="31"/>
      <c r="NHK35" s="31"/>
      <c r="NHL35" s="31"/>
      <c r="NHM35" s="31"/>
      <c r="NHN35" s="31"/>
      <c r="NHO35" s="31"/>
      <c r="NHP35" s="31"/>
      <c r="NHQ35" s="31"/>
      <c r="NHR35" s="31"/>
      <c r="NHS35" s="31"/>
      <c r="NHT35" s="31"/>
      <c r="NHU35" s="31"/>
      <c r="NHV35" s="31"/>
      <c r="NHW35" s="31"/>
      <c r="NHX35" s="31"/>
      <c r="NHY35" s="31"/>
      <c r="NHZ35" s="31"/>
      <c r="NIA35" s="31"/>
      <c r="NIB35" s="31"/>
      <c r="NIC35" s="31"/>
      <c r="NID35" s="31"/>
      <c r="NIE35" s="31"/>
      <c r="NIF35" s="31"/>
      <c r="NIG35" s="31"/>
      <c r="NIH35" s="31"/>
      <c r="NII35" s="31"/>
      <c r="NIJ35" s="31"/>
      <c r="NIK35" s="31"/>
      <c r="NIL35" s="31"/>
      <c r="NIM35" s="31"/>
      <c r="NIN35" s="31"/>
      <c r="NIO35" s="31"/>
      <c r="NIP35" s="31"/>
      <c r="NIQ35" s="31"/>
      <c r="NIR35" s="31"/>
      <c r="NIS35" s="31"/>
      <c r="NIT35" s="31"/>
      <c r="NIU35" s="31"/>
      <c r="NIV35" s="31"/>
      <c r="NIW35" s="31"/>
      <c r="NIX35" s="31"/>
      <c r="NIY35" s="31"/>
      <c r="NIZ35" s="31"/>
      <c r="NJA35" s="31"/>
      <c r="NJB35" s="31"/>
      <c r="NJC35" s="31"/>
      <c r="NJD35" s="31"/>
      <c r="NJE35" s="31"/>
      <c r="NJF35" s="31"/>
      <c r="NJG35" s="31"/>
      <c r="NJH35" s="31"/>
      <c r="NJI35" s="31"/>
      <c r="NJJ35" s="31"/>
      <c r="NJK35" s="31"/>
      <c r="NJL35" s="31"/>
      <c r="NJM35" s="31"/>
      <c r="NJN35" s="31"/>
      <c r="NJO35" s="31"/>
      <c r="NJP35" s="31"/>
      <c r="NJQ35" s="31"/>
      <c r="NJR35" s="31"/>
      <c r="NJS35" s="31"/>
      <c r="NJT35" s="31"/>
      <c r="NJU35" s="31"/>
      <c r="NJV35" s="31"/>
      <c r="NJW35" s="31"/>
      <c r="NJX35" s="31"/>
      <c r="NJY35" s="31"/>
      <c r="NJZ35" s="31"/>
      <c r="NKA35" s="31"/>
      <c r="NKB35" s="31"/>
      <c r="NKC35" s="31"/>
      <c r="NKD35" s="31"/>
      <c r="NKE35" s="31"/>
      <c r="NKF35" s="31"/>
      <c r="NKG35" s="31"/>
      <c r="NKH35" s="31"/>
      <c r="NKI35" s="31"/>
      <c r="NKJ35" s="31"/>
      <c r="NKK35" s="31"/>
      <c r="NKL35" s="31"/>
      <c r="NKM35" s="31"/>
      <c r="NKN35" s="31"/>
      <c r="NKO35" s="31"/>
      <c r="NKP35" s="31"/>
      <c r="NKQ35" s="31"/>
      <c r="NKR35" s="31"/>
      <c r="NKS35" s="31"/>
      <c r="NKT35" s="31"/>
      <c r="NKU35" s="31"/>
      <c r="NKV35" s="31"/>
      <c r="NKW35" s="31"/>
      <c r="NKX35" s="31"/>
      <c r="NKY35" s="31"/>
      <c r="NKZ35" s="31"/>
      <c r="NLA35" s="31"/>
      <c r="NLB35" s="31"/>
      <c r="NLC35" s="31"/>
      <c r="NLD35" s="31"/>
      <c r="NLE35" s="31"/>
      <c r="NLF35" s="31"/>
      <c r="NLG35" s="31"/>
      <c r="NLH35" s="31"/>
      <c r="NLI35" s="31"/>
      <c r="NLJ35" s="31"/>
      <c r="NLK35" s="31"/>
      <c r="NLL35" s="31"/>
      <c r="NLM35" s="31"/>
      <c r="NLN35" s="31"/>
      <c r="NLO35" s="31"/>
      <c r="NLP35" s="31"/>
      <c r="NLQ35" s="31"/>
      <c r="NLR35" s="31"/>
      <c r="NLS35" s="31"/>
      <c r="NLT35" s="31"/>
      <c r="NLU35" s="31"/>
      <c r="NLV35" s="31"/>
      <c r="NLW35" s="31"/>
      <c r="NLX35" s="31"/>
      <c r="NLY35" s="31"/>
      <c r="NLZ35" s="31"/>
      <c r="NMA35" s="31"/>
      <c r="NMB35" s="31"/>
      <c r="NMC35" s="31"/>
      <c r="NMD35" s="31"/>
      <c r="NME35" s="31"/>
      <c r="NMF35" s="31"/>
      <c r="NMG35" s="31"/>
      <c r="NMH35" s="31"/>
      <c r="NMI35" s="31"/>
      <c r="NMJ35" s="31"/>
      <c r="NMK35" s="31"/>
      <c r="NML35" s="31"/>
      <c r="NMM35" s="31"/>
      <c r="NMN35" s="31"/>
      <c r="NMO35" s="31"/>
      <c r="NMP35" s="31"/>
      <c r="NMQ35" s="31"/>
      <c r="NMR35" s="31"/>
      <c r="NMS35" s="31"/>
      <c r="NMT35" s="31"/>
      <c r="NMU35" s="31"/>
      <c r="NMV35" s="31"/>
      <c r="NMW35" s="31"/>
      <c r="NMX35" s="31"/>
      <c r="NMY35" s="31"/>
      <c r="NMZ35" s="31"/>
      <c r="NNA35" s="31"/>
      <c r="NNB35" s="31"/>
      <c r="NNC35" s="31"/>
      <c r="NND35" s="31"/>
      <c r="NNE35" s="31"/>
      <c r="NNF35" s="31"/>
      <c r="NNG35" s="31"/>
      <c r="NNH35" s="31"/>
      <c r="NNI35" s="31"/>
      <c r="NNJ35" s="31"/>
      <c r="NNK35" s="31"/>
      <c r="NNL35" s="31"/>
      <c r="NNM35" s="31"/>
      <c r="NNN35" s="31"/>
      <c r="NNO35" s="31"/>
      <c r="NNP35" s="31"/>
      <c r="NNQ35" s="31"/>
      <c r="NNR35" s="31"/>
      <c r="NNS35" s="31"/>
      <c r="NNT35" s="31"/>
      <c r="NNU35" s="31"/>
      <c r="NNV35" s="31"/>
      <c r="NNW35" s="31"/>
      <c r="NNX35" s="31"/>
      <c r="NNY35" s="31"/>
      <c r="NNZ35" s="31"/>
      <c r="NOA35" s="31"/>
      <c r="NOB35" s="31"/>
      <c r="NOC35" s="31"/>
      <c r="NOD35" s="31"/>
      <c r="NOE35" s="31"/>
      <c r="NOF35" s="31"/>
      <c r="NOG35" s="31"/>
      <c r="NOH35" s="31"/>
      <c r="NOI35" s="31"/>
      <c r="NOJ35" s="31"/>
      <c r="NOK35" s="31"/>
      <c r="NOL35" s="31"/>
      <c r="NOM35" s="31"/>
      <c r="NON35" s="31"/>
      <c r="NOO35" s="31"/>
      <c r="NOP35" s="31"/>
      <c r="NOQ35" s="31"/>
      <c r="NOR35" s="31"/>
      <c r="NOS35" s="31"/>
      <c r="NOT35" s="31"/>
      <c r="NOU35" s="31"/>
      <c r="NOV35" s="31"/>
      <c r="NOW35" s="31"/>
      <c r="NOX35" s="31"/>
      <c r="NOY35" s="31"/>
      <c r="NOZ35" s="31"/>
      <c r="NPA35" s="31"/>
      <c r="NPB35" s="31"/>
      <c r="NPC35" s="31"/>
      <c r="NPD35" s="31"/>
      <c r="NPE35" s="31"/>
      <c r="NPF35" s="31"/>
      <c r="NPG35" s="31"/>
      <c r="NPH35" s="31"/>
      <c r="NPI35" s="31"/>
      <c r="NPJ35" s="31"/>
      <c r="NPK35" s="31"/>
      <c r="NPL35" s="31"/>
      <c r="NPM35" s="31"/>
      <c r="NPN35" s="31"/>
      <c r="NPO35" s="31"/>
      <c r="NPP35" s="31"/>
      <c r="NPQ35" s="31"/>
      <c r="NPR35" s="31"/>
      <c r="NPS35" s="31"/>
      <c r="NPT35" s="31"/>
      <c r="NPU35" s="31"/>
      <c r="NPV35" s="31"/>
      <c r="NPW35" s="31"/>
      <c r="NPX35" s="31"/>
      <c r="NPY35" s="31"/>
      <c r="NPZ35" s="31"/>
      <c r="NQA35" s="31"/>
      <c r="NQB35" s="31"/>
      <c r="NQC35" s="31"/>
      <c r="NQD35" s="31"/>
      <c r="NQE35" s="31"/>
      <c r="NQF35" s="31"/>
      <c r="NQG35" s="31"/>
      <c r="NQH35" s="31"/>
      <c r="NQI35" s="31"/>
      <c r="NQJ35" s="31"/>
      <c r="NQK35" s="31"/>
      <c r="NQL35" s="31"/>
      <c r="NQM35" s="31"/>
      <c r="NQN35" s="31"/>
      <c r="NQO35" s="31"/>
      <c r="NQP35" s="31"/>
      <c r="NQQ35" s="31"/>
      <c r="NQR35" s="31"/>
      <c r="NQS35" s="31"/>
      <c r="NQT35" s="31"/>
      <c r="NQU35" s="31"/>
      <c r="NQV35" s="31"/>
      <c r="NQW35" s="31"/>
      <c r="NQX35" s="31"/>
      <c r="NQY35" s="31"/>
      <c r="NQZ35" s="31"/>
      <c r="NRA35" s="31"/>
      <c r="NRB35" s="31"/>
      <c r="NRC35" s="31"/>
      <c r="NRD35" s="31"/>
      <c r="NRE35" s="31"/>
      <c r="NRF35" s="31"/>
      <c r="NRG35" s="31"/>
      <c r="NRH35" s="31"/>
      <c r="NRI35" s="31"/>
      <c r="NRJ35" s="31"/>
      <c r="NRK35" s="31"/>
      <c r="NRL35" s="31"/>
      <c r="NRM35" s="31"/>
      <c r="NRN35" s="31"/>
      <c r="NRO35" s="31"/>
      <c r="NRP35" s="31"/>
      <c r="NRQ35" s="31"/>
      <c r="NRR35" s="31"/>
      <c r="NRS35" s="31"/>
      <c r="NRT35" s="31"/>
      <c r="NRU35" s="31"/>
      <c r="NRV35" s="31"/>
      <c r="NRW35" s="31"/>
      <c r="NRX35" s="31"/>
      <c r="NRY35" s="31"/>
      <c r="NRZ35" s="31"/>
      <c r="NSA35" s="31"/>
      <c r="NSB35" s="31"/>
      <c r="NSC35" s="31"/>
      <c r="NSD35" s="31"/>
      <c r="NSE35" s="31"/>
      <c r="NSF35" s="31"/>
      <c r="NSG35" s="31"/>
      <c r="NSH35" s="31"/>
      <c r="NSI35" s="31"/>
      <c r="NSJ35" s="31"/>
      <c r="NSK35" s="31"/>
      <c r="NSL35" s="31"/>
      <c r="NSM35" s="31"/>
      <c r="NSN35" s="31"/>
      <c r="NSO35" s="31"/>
      <c r="NSP35" s="31"/>
      <c r="NSQ35" s="31"/>
      <c r="NSR35" s="31"/>
      <c r="NSS35" s="31"/>
      <c r="NST35" s="31"/>
      <c r="NSU35" s="31"/>
      <c r="NSV35" s="31"/>
      <c r="NSW35" s="31"/>
      <c r="NSX35" s="31"/>
      <c r="NSY35" s="31"/>
      <c r="NSZ35" s="31"/>
      <c r="NTA35" s="31"/>
      <c r="NTB35" s="31"/>
      <c r="NTC35" s="31"/>
      <c r="NTD35" s="31"/>
      <c r="NTE35" s="31"/>
      <c r="NTF35" s="31"/>
      <c r="NTG35" s="31"/>
      <c r="NTH35" s="31"/>
      <c r="NTI35" s="31"/>
      <c r="NTJ35" s="31"/>
      <c r="NTK35" s="31"/>
      <c r="NTL35" s="31"/>
      <c r="NTM35" s="31"/>
      <c r="NTN35" s="31"/>
      <c r="NTO35" s="31"/>
      <c r="NTP35" s="31"/>
      <c r="NTQ35" s="31"/>
      <c r="NTR35" s="31"/>
      <c r="NTS35" s="31"/>
      <c r="NTT35" s="31"/>
      <c r="NTU35" s="31"/>
      <c r="NTV35" s="31"/>
      <c r="NTW35" s="31"/>
      <c r="NTX35" s="31"/>
      <c r="NTY35" s="31"/>
      <c r="NTZ35" s="31"/>
      <c r="NUA35" s="31"/>
      <c r="NUB35" s="31"/>
      <c r="NUC35" s="31"/>
      <c r="NUD35" s="31"/>
      <c r="NUE35" s="31"/>
      <c r="NUF35" s="31"/>
      <c r="NUG35" s="31"/>
      <c r="NUH35" s="31"/>
      <c r="NUI35" s="31"/>
      <c r="NUJ35" s="31"/>
      <c r="NUK35" s="31"/>
      <c r="NUL35" s="31"/>
      <c r="NUM35" s="31"/>
      <c r="NUN35" s="31"/>
      <c r="NUO35" s="31"/>
      <c r="NUP35" s="31"/>
      <c r="NUQ35" s="31"/>
      <c r="NUR35" s="31"/>
      <c r="NUS35" s="31"/>
      <c r="NUT35" s="31"/>
      <c r="NUU35" s="31"/>
      <c r="NUV35" s="31"/>
      <c r="NUW35" s="31"/>
      <c r="NUX35" s="31"/>
      <c r="NUY35" s="31"/>
      <c r="NUZ35" s="31"/>
      <c r="NVA35" s="31"/>
      <c r="NVB35" s="31"/>
      <c r="NVC35" s="31"/>
      <c r="NVD35" s="31"/>
      <c r="NVE35" s="31"/>
      <c r="NVF35" s="31"/>
      <c r="NVG35" s="31"/>
      <c r="NVH35" s="31"/>
      <c r="NVI35" s="31"/>
      <c r="NVJ35" s="31"/>
      <c r="NVK35" s="31"/>
      <c r="NVL35" s="31"/>
      <c r="NVM35" s="31"/>
      <c r="NVN35" s="31"/>
      <c r="NVO35" s="31"/>
      <c r="NVP35" s="31"/>
      <c r="NVQ35" s="31"/>
      <c r="NVR35" s="31"/>
      <c r="NVS35" s="31"/>
      <c r="NVT35" s="31"/>
      <c r="NVU35" s="31"/>
      <c r="NVV35" s="31"/>
      <c r="NVW35" s="31"/>
      <c r="NVX35" s="31"/>
      <c r="NVY35" s="31"/>
      <c r="NVZ35" s="31"/>
      <c r="NWA35" s="31"/>
      <c r="NWB35" s="31"/>
      <c r="NWC35" s="31"/>
      <c r="NWD35" s="31"/>
      <c r="NWE35" s="31"/>
      <c r="NWF35" s="31"/>
      <c r="NWG35" s="31"/>
      <c r="NWH35" s="31"/>
      <c r="NWI35" s="31"/>
      <c r="NWJ35" s="31"/>
      <c r="NWK35" s="31"/>
      <c r="NWL35" s="31"/>
      <c r="NWM35" s="31"/>
      <c r="NWN35" s="31"/>
      <c r="NWO35" s="31"/>
      <c r="NWP35" s="31"/>
      <c r="NWQ35" s="31"/>
      <c r="NWR35" s="31"/>
      <c r="NWS35" s="31"/>
      <c r="NWT35" s="31"/>
      <c r="NWU35" s="31"/>
      <c r="NWV35" s="31"/>
      <c r="NWW35" s="31"/>
      <c r="NWX35" s="31"/>
      <c r="NWY35" s="31"/>
      <c r="NWZ35" s="31"/>
      <c r="NXA35" s="31"/>
      <c r="NXB35" s="31"/>
      <c r="NXC35" s="31"/>
      <c r="NXD35" s="31"/>
      <c r="NXE35" s="31"/>
      <c r="NXF35" s="31"/>
      <c r="NXG35" s="31"/>
      <c r="NXH35" s="31"/>
      <c r="NXI35" s="31"/>
      <c r="NXJ35" s="31"/>
      <c r="NXK35" s="31"/>
      <c r="NXL35" s="31"/>
      <c r="NXM35" s="31"/>
      <c r="NXN35" s="31"/>
      <c r="NXO35" s="31"/>
      <c r="NXP35" s="31"/>
      <c r="NXQ35" s="31"/>
      <c r="NXR35" s="31"/>
      <c r="NXS35" s="31"/>
      <c r="NXT35" s="31"/>
      <c r="NXU35" s="31"/>
      <c r="NXV35" s="31"/>
      <c r="NXW35" s="31"/>
      <c r="NXX35" s="31"/>
      <c r="NXY35" s="31"/>
      <c r="NXZ35" s="31"/>
      <c r="NYA35" s="31"/>
      <c r="NYB35" s="31"/>
      <c r="NYC35" s="31"/>
      <c r="NYD35" s="31"/>
      <c r="NYE35" s="31"/>
      <c r="NYF35" s="31"/>
      <c r="NYG35" s="31"/>
      <c r="NYH35" s="31"/>
      <c r="NYI35" s="31"/>
      <c r="NYJ35" s="31"/>
      <c r="NYK35" s="31"/>
      <c r="NYL35" s="31"/>
      <c r="NYM35" s="31"/>
      <c r="NYN35" s="31"/>
      <c r="NYO35" s="31"/>
      <c r="NYP35" s="31"/>
      <c r="NYQ35" s="31"/>
      <c r="NYR35" s="31"/>
      <c r="NYS35" s="31"/>
      <c r="NYT35" s="31"/>
      <c r="NYU35" s="31"/>
      <c r="NYV35" s="31"/>
      <c r="NYW35" s="31"/>
      <c r="NYX35" s="31"/>
      <c r="NYY35" s="31"/>
      <c r="NYZ35" s="31"/>
      <c r="NZA35" s="31"/>
      <c r="NZB35" s="31"/>
      <c r="NZC35" s="31"/>
      <c r="NZD35" s="31"/>
      <c r="NZE35" s="31"/>
      <c r="NZF35" s="31"/>
      <c r="NZG35" s="31"/>
      <c r="NZH35" s="31"/>
      <c r="NZI35" s="31"/>
      <c r="NZJ35" s="31"/>
      <c r="NZK35" s="31"/>
      <c r="NZL35" s="31"/>
      <c r="NZM35" s="31"/>
      <c r="NZN35" s="31"/>
      <c r="NZO35" s="31"/>
      <c r="NZP35" s="31"/>
      <c r="NZQ35" s="31"/>
      <c r="NZR35" s="31"/>
      <c r="NZS35" s="31"/>
      <c r="NZT35" s="31"/>
      <c r="NZU35" s="31"/>
      <c r="NZV35" s="31"/>
      <c r="NZW35" s="31"/>
      <c r="NZX35" s="31"/>
      <c r="NZY35" s="31"/>
      <c r="NZZ35" s="31"/>
      <c r="OAA35" s="31"/>
      <c r="OAB35" s="31"/>
      <c r="OAC35" s="31"/>
      <c r="OAD35" s="31"/>
      <c r="OAE35" s="31"/>
      <c r="OAF35" s="31"/>
      <c r="OAG35" s="31"/>
      <c r="OAH35" s="31"/>
      <c r="OAI35" s="31"/>
      <c r="OAJ35" s="31"/>
      <c r="OAK35" s="31"/>
      <c r="OAL35" s="31"/>
      <c r="OAM35" s="31"/>
      <c r="OAN35" s="31"/>
      <c r="OAO35" s="31"/>
      <c r="OAP35" s="31"/>
      <c r="OAQ35" s="31"/>
      <c r="OAR35" s="31"/>
      <c r="OAS35" s="31"/>
      <c r="OAT35" s="31"/>
      <c r="OAU35" s="31"/>
      <c r="OAV35" s="31"/>
      <c r="OAW35" s="31"/>
      <c r="OAX35" s="31"/>
      <c r="OAY35" s="31"/>
      <c r="OAZ35" s="31"/>
      <c r="OBA35" s="31"/>
      <c r="OBB35" s="31"/>
      <c r="OBC35" s="31"/>
      <c r="OBD35" s="31"/>
      <c r="OBE35" s="31"/>
      <c r="OBF35" s="31"/>
      <c r="OBG35" s="31"/>
      <c r="OBH35" s="31"/>
      <c r="OBI35" s="31"/>
      <c r="OBJ35" s="31"/>
      <c r="OBK35" s="31"/>
      <c r="OBL35" s="31"/>
      <c r="OBM35" s="31"/>
      <c r="OBN35" s="31"/>
      <c r="OBO35" s="31"/>
      <c r="OBP35" s="31"/>
      <c r="OBQ35" s="31"/>
      <c r="OBR35" s="31"/>
      <c r="OBS35" s="31"/>
      <c r="OBT35" s="31"/>
      <c r="OBU35" s="31"/>
      <c r="OBV35" s="31"/>
      <c r="OBW35" s="31"/>
      <c r="OBX35" s="31"/>
      <c r="OBY35" s="31"/>
      <c r="OBZ35" s="31"/>
      <c r="OCA35" s="31"/>
      <c r="OCB35" s="31"/>
      <c r="OCC35" s="31"/>
      <c r="OCD35" s="31"/>
      <c r="OCE35" s="31"/>
      <c r="OCF35" s="31"/>
      <c r="OCG35" s="31"/>
      <c r="OCH35" s="31"/>
      <c r="OCI35" s="31"/>
      <c r="OCJ35" s="31"/>
      <c r="OCK35" s="31"/>
      <c r="OCL35" s="31"/>
      <c r="OCM35" s="31"/>
      <c r="OCN35" s="31"/>
      <c r="OCO35" s="31"/>
      <c r="OCP35" s="31"/>
      <c r="OCQ35" s="31"/>
      <c r="OCR35" s="31"/>
      <c r="OCS35" s="31"/>
      <c r="OCT35" s="31"/>
      <c r="OCU35" s="31"/>
      <c r="OCV35" s="31"/>
      <c r="OCW35" s="31"/>
      <c r="OCX35" s="31"/>
      <c r="OCY35" s="31"/>
      <c r="OCZ35" s="31"/>
      <c r="ODA35" s="31"/>
      <c r="ODB35" s="31"/>
      <c r="ODC35" s="31"/>
      <c r="ODD35" s="31"/>
      <c r="ODE35" s="31"/>
      <c r="ODF35" s="31"/>
      <c r="ODG35" s="31"/>
      <c r="ODH35" s="31"/>
      <c r="ODI35" s="31"/>
      <c r="ODJ35" s="31"/>
      <c r="ODK35" s="31"/>
      <c r="ODL35" s="31"/>
      <c r="ODM35" s="31"/>
      <c r="ODN35" s="31"/>
      <c r="ODO35" s="31"/>
      <c r="ODP35" s="31"/>
      <c r="ODQ35" s="31"/>
      <c r="ODR35" s="31"/>
      <c r="ODS35" s="31"/>
      <c r="ODT35" s="31"/>
      <c r="ODU35" s="31"/>
      <c r="ODV35" s="31"/>
      <c r="ODW35" s="31"/>
      <c r="ODX35" s="31"/>
      <c r="ODY35" s="31"/>
      <c r="ODZ35" s="31"/>
      <c r="OEA35" s="31"/>
      <c r="OEB35" s="31"/>
      <c r="OEC35" s="31"/>
      <c r="OED35" s="31"/>
      <c r="OEE35" s="31"/>
      <c r="OEF35" s="31"/>
      <c r="OEG35" s="31"/>
      <c r="OEH35" s="31"/>
      <c r="OEI35" s="31"/>
      <c r="OEJ35" s="31"/>
      <c r="OEK35" s="31"/>
      <c r="OEL35" s="31"/>
      <c r="OEM35" s="31"/>
      <c r="OEN35" s="31"/>
      <c r="OEO35" s="31"/>
      <c r="OEP35" s="31"/>
      <c r="OEQ35" s="31"/>
      <c r="OER35" s="31"/>
      <c r="OES35" s="31"/>
      <c r="OET35" s="31"/>
      <c r="OEU35" s="31"/>
      <c r="OEV35" s="31"/>
      <c r="OEW35" s="31"/>
      <c r="OEX35" s="31"/>
      <c r="OEY35" s="31"/>
      <c r="OEZ35" s="31"/>
      <c r="OFA35" s="31"/>
      <c r="OFB35" s="31"/>
      <c r="OFC35" s="31"/>
      <c r="OFD35" s="31"/>
      <c r="OFE35" s="31"/>
      <c r="OFF35" s="31"/>
      <c r="OFG35" s="31"/>
      <c r="OFH35" s="31"/>
      <c r="OFI35" s="31"/>
      <c r="OFJ35" s="31"/>
      <c r="OFK35" s="31"/>
      <c r="OFL35" s="31"/>
      <c r="OFM35" s="31"/>
      <c r="OFN35" s="31"/>
      <c r="OFO35" s="31"/>
      <c r="OFP35" s="31"/>
      <c r="OFQ35" s="31"/>
      <c r="OFR35" s="31"/>
      <c r="OFS35" s="31"/>
      <c r="OFT35" s="31"/>
      <c r="OFU35" s="31"/>
      <c r="OFV35" s="31"/>
      <c r="OFW35" s="31"/>
      <c r="OFX35" s="31"/>
      <c r="OFY35" s="31"/>
      <c r="OFZ35" s="31"/>
      <c r="OGA35" s="31"/>
      <c r="OGB35" s="31"/>
      <c r="OGC35" s="31"/>
      <c r="OGD35" s="31"/>
      <c r="OGE35" s="31"/>
      <c r="OGF35" s="31"/>
      <c r="OGG35" s="31"/>
      <c r="OGH35" s="31"/>
      <c r="OGI35" s="31"/>
      <c r="OGJ35" s="31"/>
      <c r="OGK35" s="31"/>
      <c r="OGL35" s="31"/>
      <c r="OGM35" s="31"/>
      <c r="OGN35" s="31"/>
      <c r="OGO35" s="31"/>
      <c r="OGP35" s="31"/>
      <c r="OGQ35" s="31"/>
      <c r="OGR35" s="31"/>
      <c r="OGS35" s="31"/>
      <c r="OGT35" s="31"/>
      <c r="OGU35" s="31"/>
      <c r="OGV35" s="31"/>
      <c r="OGW35" s="31"/>
      <c r="OGX35" s="31"/>
      <c r="OGY35" s="31"/>
      <c r="OGZ35" s="31"/>
      <c r="OHA35" s="31"/>
      <c r="OHB35" s="31"/>
      <c r="OHC35" s="31"/>
      <c r="OHD35" s="31"/>
      <c r="OHE35" s="31"/>
      <c r="OHF35" s="31"/>
      <c r="OHG35" s="31"/>
      <c r="OHH35" s="31"/>
      <c r="OHI35" s="31"/>
      <c r="OHJ35" s="31"/>
      <c r="OHK35" s="31"/>
      <c r="OHL35" s="31"/>
      <c r="OHM35" s="31"/>
      <c r="OHN35" s="31"/>
      <c r="OHO35" s="31"/>
      <c r="OHP35" s="31"/>
      <c r="OHQ35" s="31"/>
      <c r="OHR35" s="31"/>
      <c r="OHS35" s="31"/>
      <c r="OHT35" s="31"/>
      <c r="OHU35" s="31"/>
      <c r="OHV35" s="31"/>
      <c r="OHW35" s="31"/>
      <c r="OHX35" s="31"/>
      <c r="OHY35" s="31"/>
      <c r="OHZ35" s="31"/>
      <c r="OIA35" s="31"/>
      <c r="OIB35" s="31"/>
      <c r="OIC35" s="31"/>
      <c r="OID35" s="31"/>
      <c r="OIE35" s="31"/>
      <c r="OIF35" s="31"/>
      <c r="OIG35" s="31"/>
      <c r="OIH35" s="31"/>
      <c r="OII35" s="31"/>
      <c r="OIJ35" s="31"/>
      <c r="OIK35" s="31"/>
      <c r="OIL35" s="31"/>
      <c r="OIM35" s="31"/>
      <c r="OIN35" s="31"/>
      <c r="OIO35" s="31"/>
      <c r="OIP35" s="31"/>
      <c r="OIQ35" s="31"/>
      <c r="OIR35" s="31"/>
      <c r="OIS35" s="31"/>
      <c r="OIT35" s="31"/>
      <c r="OIU35" s="31"/>
      <c r="OIV35" s="31"/>
      <c r="OIW35" s="31"/>
      <c r="OIX35" s="31"/>
      <c r="OIY35" s="31"/>
      <c r="OIZ35" s="31"/>
      <c r="OJA35" s="31"/>
      <c r="OJB35" s="31"/>
      <c r="OJC35" s="31"/>
      <c r="OJD35" s="31"/>
      <c r="OJE35" s="31"/>
      <c r="OJF35" s="31"/>
      <c r="OJG35" s="31"/>
      <c r="OJH35" s="31"/>
      <c r="OJI35" s="31"/>
      <c r="OJJ35" s="31"/>
      <c r="OJK35" s="31"/>
      <c r="OJL35" s="31"/>
      <c r="OJM35" s="31"/>
      <c r="OJN35" s="31"/>
      <c r="OJO35" s="31"/>
      <c r="OJP35" s="31"/>
      <c r="OJQ35" s="31"/>
      <c r="OJR35" s="31"/>
      <c r="OJS35" s="31"/>
      <c r="OJT35" s="31"/>
      <c r="OJU35" s="31"/>
      <c r="OJV35" s="31"/>
      <c r="OJW35" s="31"/>
      <c r="OJX35" s="31"/>
      <c r="OJY35" s="31"/>
      <c r="OJZ35" s="31"/>
      <c r="OKA35" s="31"/>
      <c r="OKB35" s="31"/>
      <c r="OKC35" s="31"/>
      <c r="OKD35" s="31"/>
      <c r="OKE35" s="31"/>
      <c r="OKF35" s="31"/>
      <c r="OKG35" s="31"/>
      <c r="OKH35" s="31"/>
      <c r="OKI35" s="31"/>
      <c r="OKJ35" s="31"/>
      <c r="OKK35" s="31"/>
      <c r="OKL35" s="31"/>
      <c r="OKM35" s="31"/>
      <c r="OKN35" s="31"/>
      <c r="OKO35" s="31"/>
      <c r="OKP35" s="31"/>
      <c r="OKQ35" s="31"/>
      <c r="OKR35" s="31"/>
      <c r="OKS35" s="31"/>
      <c r="OKT35" s="31"/>
      <c r="OKU35" s="31"/>
      <c r="OKV35" s="31"/>
      <c r="OKW35" s="31"/>
      <c r="OKX35" s="31"/>
      <c r="OKY35" s="31"/>
      <c r="OKZ35" s="31"/>
      <c r="OLA35" s="31"/>
      <c r="OLB35" s="31"/>
      <c r="OLC35" s="31"/>
      <c r="OLD35" s="31"/>
      <c r="OLE35" s="31"/>
      <c r="OLF35" s="31"/>
      <c r="OLG35" s="31"/>
      <c r="OLH35" s="31"/>
      <c r="OLI35" s="31"/>
      <c r="OLJ35" s="31"/>
      <c r="OLK35" s="31"/>
      <c r="OLL35" s="31"/>
      <c r="OLM35" s="31"/>
      <c r="OLN35" s="31"/>
      <c r="OLO35" s="31"/>
      <c r="OLP35" s="31"/>
      <c r="OLQ35" s="31"/>
      <c r="OLR35" s="31"/>
      <c r="OLS35" s="31"/>
      <c r="OLT35" s="31"/>
      <c r="OLU35" s="31"/>
      <c r="OLV35" s="31"/>
      <c r="OLW35" s="31"/>
      <c r="OLX35" s="31"/>
      <c r="OLY35" s="31"/>
      <c r="OLZ35" s="31"/>
      <c r="OMA35" s="31"/>
      <c r="OMB35" s="31"/>
      <c r="OMC35" s="31"/>
      <c r="OMD35" s="31"/>
      <c r="OME35" s="31"/>
      <c r="OMF35" s="31"/>
      <c r="OMG35" s="31"/>
      <c r="OMH35" s="31"/>
      <c r="OMI35" s="31"/>
      <c r="OMJ35" s="31"/>
      <c r="OMK35" s="31"/>
      <c r="OML35" s="31"/>
      <c r="OMM35" s="31"/>
      <c r="OMN35" s="31"/>
      <c r="OMO35" s="31"/>
      <c r="OMP35" s="31"/>
      <c r="OMQ35" s="31"/>
      <c r="OMR35" s="31"/>
      <c r="OMS35" s="31"/>
      <c r="OMT35" s="31"/>
      <c r="OMU35" s="31"/>
      <c r="OMV35" s="31"/>
      <c r="OMW35" s="31"/>
      <c r="OMX35" s="31"/>
      <c r="OMY35" s="31"/>
      <c r="OMZ35" s="31"/>
      <c r="ONA35" s="31"/>
      <c r="ONB35" s="31"/>
      <c r="ONC35" s="31"/>
      <c r="OND35" s="31"/>
      <c r="ONE35" s="31"/>
      <c r="ONF35" s="31"/>
      <c r="ONG35" s="31"/>
      <c r="ONH35" s="31"/>
      <c r="ONI35" s="31"/>
      <c r="ONJ35" s="31"/>
      <c r="ONK35" s="31"/>
      <c r="ONL35" s="31"/>
      <c r="ONM35" s="31"/>
      <c r="ONN35" s="31"/>
      <c r="ONO35" s="31"/>
      <c r="ONP35" s="31"/>
      <c r="ONQ35" s="31"/>
      <c r="ONR35" s="31"/>
      <c r="ONS35" s="31"/>
      <c r="ONT35" s="31"/>
      <c r="ONU35" s="31"/>
      <c r="ONV35" s="31"/>
      <c r="ONW35" s="31"/>
      <c r="ONX35" s="31"/>
      <c r="ONY35" s="31"/>
      <c r="ONZ35" s="31"/>
      <c r="OOA35" s="31"/>
      <c r="OOB35" s="31"/>
      <c r="OOC35" s="31"/>
      <c r="OOD35" s="31"/>
      <c r="OOE35" s="31"/>
      <c r="OOF35" s="31"/>
      <c r="OOG35" s="31"/>
      <c r="OOH35" s="31"/>
      <c r="OOI35" s="31"/>
      <c r="OOJ35" s="31"/>
      <c r="OOK35" s="31"/>
      <c r="OOL35" s="31"/>
      <c r="OOM35" s="31"/>
      <c r="OON35" s="31"/>
      <c r="OOO35" s="31"/>
      <c r="OOP35" s="31"/>
      <c r="OOQ35" s="31"/>
      <c r="OOR35" s="31"/>
      <c r="OOS35" s="31"/>
      <c r="OOT35" s="31"/>
      <c r="OOU35" s="31"/>
      <c r="OOV35" s="31"/>
      <c r="OOW35" s="31"/>
      <c r="OOX35" s="31"/>
      <c r="OOY35" s="31"/>
      <c r="OOZ35" s="31"/>
      <c r="OPA35" s="31"/>
      <c r="OPB35" s="31"/>
      <c r="OPC35" s="31"/>
      <c r="OPD35" s="31"/>
      <c r="OPE35" s="31"/>
      <c r="OPF35" s="31"/>
      <c r="OPG35" s="31"/>
      <c r="OPH35" s="31"/>
      <c r="OPI35" s="31"/>
      <c r="OPJ35" s="31"/>
      <c r="OPK35" s="31"/>
      <c r="OPL35" s="31"/>
      <c r="OPM35" s="31"/>
      <c r="OPN35" s="31"/>
      <c r="OPO35" s="31"/>
      <c r="OPP35" s="31"/>
      <c r="OPQ35" s="31"/>
      <c r="OPR35" s="31"/>
      <c r="OPS35" s="31"/>
      <c r="OPT35" s="31"/>
      <c r="OPU35" s="31"/>
      <c r="OPV35" s="31"/>
      <c r="OPW35" s="31"/>
      <c r="OPX35" s="31"/>
      <c r="OPY35" s="31"/>
      <c r="OPZ35" s="31"/>
      <c r="OQA35" s="31"/>
      <c r="OQB35" s="31"/>
      <c r="OQC35" s="31"/>
      <c r="OQD35" s="31"/>
      <c r="OQE35" s="31"/>
      <c r="OQF35" s="31"/>
      <c r="OQG35" s="31"/>
      <c r="OQH35" s="31"/>
      <c r="OQI35" s="31"/>
      <c r="OQJ35" s="31"/>
      <c r="OQK35" s="31"/>
      <c r="OQL35" s="31"/>
      <c r="OQM35" s="31"/>
      <c r="OQN35" s="31"/>
      <c r="OQO35" s="31"/>
      <c r="OQP35" s="31"/>
      <c r="OQQ35" s="31"/>
      <c r="OQR35" s="31"/>
      <c r="OQS35" s="31"/>
      <c r="OQT35" s="31"/>
      <c r="OQU35" s="31"/>
      <c r="OQV35" s="31"/>
      <c r="OQW35" s="31"/>
      <c r="OQX35" s="31"/>
      <c r="OQY35" s="31"/>
      <c r="OQZ35" s="31"/>
      <c r="ORA35" s="31"/>
      <c r="ORB35" s="31"/>
      <c r="ORC35" s="31"/>
      <c r="ORD35" s="31"/>
      <c r="ORE35" s="31"/>
      <c r="ORF35" s="31"/>
      <c r="ORG35" s="31"/>
      <c r="ORH35" s="31"/>
      <c r="ORI35" s="31"/>
      <c r="ORJ35" s="31"/>
      <c r="ORK35" s="31"/>
      <c r="ORL35" s="31"/>
      <c r="ORM35" s="31"/>
      <c r="ORN35" s="31"/>
      <c r="ORO35" s="31"/>
      <c r="ORP35" s="31"/>
      <c r="ORQ35" s="31"/>
      <c r="ORR35" s="31"/>
      <c r="ORS35" s="31"/>
      <c r="ORT35" s="31"/>
      <c r="ORU35" s="31"/>
      <c r="ORV35" s="31"/>
      <c r="ORW35" s="31"/>
      <c r="ORX35" s="31"/>
      <c r="ORY35" s="31"/>
      <c r="ORZ35" s="31"/>
      <c r="OSA35" s="31"/>
      <c r="OSB35" s="31"/>
      <c r="OSC35" s="31"/>
      <c r="OSD35" s="31"/>
      <c r="OSE35" s="31"/>
      <c r="OSF35" s="31"/>
      <c r="OSG35" s="31"/>
      <c r="OSH35" s="31"/>
      <c r="OSI35" s="31"/>
      <c r="OSJ35" s="31"/>
      <c r="OSK35" s="31"/>
      <c r="OSL35" s="31"/>
      <c r="OSM35" s="31"/>
      <c r="OSN35" s="31"/>
      <c r="OSO35" s="31"/>
      <c r="OSP35" s="31"/>
      <c r="OSQ35" s="31"/>
      <c r="OSR35" s="31"/>
      <c r="OSS35" s="31"/>
      <c r="OST35" s="31"/>
      <c r="OSU35" s="31"/>
      <c r="OSV35" s="31"/>
      <c r="OSW35" s="31"/>
      <c r="OSX35" s="31"/>
      <c r="OSY35" s="31"/>
      <c r="OSZ35" s="31"/>
      <c r="OTA35" s="31"/>
      <c r="OTB35" s="31"/>
      <c r="OTC35" s="31"/>
      <c r="OTD35" s="31"/>
      <c r="OTE35" s="31"/>
      <c r="OTF35" s="31"/>
      <c r="OTG35" s="31"/>
      <c r="OTH35" s="31"/>
      <c r="OTI35" s="31"/>
      <c r="OTJ35" s="31"/>
      <c r="OTK35" s="31"/>
      <c r="OTL35" s="31"/>
      <c r="OTM35" s="31"/>
      <c r="OTN35" s="31"/>
      <c r="OTO35" s="31"/>
      <c r="OTP35" s="31"/>
      <c r="OTQ35" s="31"/>
      <c r="OTR35" s="31"/>
      <c r="OTS35" s="31"/>
      <c r="OTT35" s="31"/>
      <c r="OTU35" s="31"/>
      <c r="OTV35" s="31"/>
      <c r="OTW35" s="31"/>
      <c r="OTX35" s="31"/>
      <c r="OTY35" s="31"/>
      <c r="OTZ35" s="31"/>
      <c r="OUA35" s="31"/>
      <c r="OUB35" s="31"/>
      <c r="OUC35" s="31"/>
      <c r="OUD35" s="31"/>
      <c r="OUE35" s="31"/>
      <c r="OUF35" s="31"/>
      <c r="OUG35" s="31"/>
      <c r="OUH35" s="31"/>
      <c r="OUI35" s="31"/>
      <c r="OUJ35" s="31"/>
      <c r="OUK35" s="31"/>
      <c r="OUL35" s="31"/>
      <c r="OUM35" s="31"/>
      <c r="OUN35" s="31"/>
      <c r="OUO35" s="31"/>
      <c r="OUP35" s="31"/>
      <c r="OUQ35" s="31"/>
      <c r="OUR35" s="31"/>
      <c r="OUS35" s="31"/>
      <c r="OUT35" s="31"/>
      <c r="OUU35" s="31"/>
      <c r="OUV35" s="31"/>
      <c r="OUW35" s="31"/>
      <c r="OUX35" s="31"/>
      <c r="OUY35" s="31"/>
      <c r="OUZ35" s="31"/>
      <c r="OVA35" s="31"/>
      <c r="OVB35" s="31"/>
      <c r="OVC35" s="31"/>
      <c r="OVD35" s="31"/>
      <c r="OVE35" s="31"/>
      <c r="OVF35" s="31"/>
      <c r="OVG35" s="31"/>
      <c r="OVH35" s="31"/>
      <c r="OVI35" s="31"/>
      <c r="OVJ35" s="31"/>
      <c r="OVK35" s="31"/>
      <c r="OVL35" s="31"/>
      <c r="OVM35" s="31"/>
      <c r="OVN35" s="31"/>
      <c r="OVO35" s="31"/>
      <c r="OVP35" s="31"/>
      <c r="OVQ35" s="31"/>
      <c r="OVR35" s="31"/>
      <c r="OVS35" s="31"/>
      <c r="OVT35" s="31"/>
      <c r="OVU35" s="31"/>
      <c r="OVV35" s="31"/>
      <c r="OVW35" s="31"/>
      <c r="OVX35" s="31"/>
      <c r="OVY35" s="31"/>
      <c r="OVZ35" s="31"/>
      <c r="OWA35" s="31"/>
      <c r="OWB35" s="31"/>
      <c r="OWC35" s="31"/>
      <c r="OWD35" s="31"/>
      <c r="OWE35" s="31"/>
      <c r="OWF35" s="31"/>
      <c r="OWG35" s="31"/>
      <c r="OWH35" s="31"/>
      <c r="OWI35" s="31"/>
      <c r="OWJ35" s="31"/>
      <c r="OWK35" s="31"/>
      <c r="OWL35" s="31"/>
      <c r="OWM35" s="31"/>
      <c r="OWN35" s="31"/>
      <c r="OWO35" s="31"/>
      <c r="OWP35" s="31"/>
      <c r="OWQ35" s="31"/>
      <c r="OWR35" s="31"/>
      <c r="OWS35" s="31"/>
      <c r="OWT35" s="31"/>
      <c r="OWU35" s="31"/>
      <c r="OWV35" s="31"/>
      <c r="OWW35" s="31"/>
      <c r="OWX35" s="31"/>
      <c r="OWY35" s="31"/>
      <c r="OWZ35" s="31"/>
      <c r="OXA35" s="31"/>
      <c r="OXB35" s="31"/>
      <c r="OXC35" s="31"/>
      <c r="OXD35" s="31"/>
      <c r="OXE35" s="31"/>
      <c r="OXF35" s="31"/>
      <c r="OXG35" s="31"/>
      <c r="OXH35" s="31"/>
      <c r="OXI35" s="31"/>
      <c r="OXJ35" s="31"/>
      <c r="OXK35" s="31"/>
      <c r="OXL35" s="31"/>
      <c r="OXM35" s="31"/>
      <c r="OXN35" s="31"/>
      <c r="OXO35" s="31"/>
      <c r="OXP35" s="31"/>
      <c r="OXQ35" s="31"/>
      <c r="OXR35" s="31"/>
      <c r="OXS35" s="31"/>
      <c r="OXT35" s="31"/>
      <c r="OXU35" s="31"/>
      <c r="OXV35" s="31"/>
      <c r="OXW35" s="31"/>
      <c r="OXX35" s="31"/>
      <c r="OXY35" s="31"/>
      <c r="OXZ35" s="31"/>
      <c r="OYA35" s="31"/>
      <c r="OYB35" s="31"/>
      <c r="OYC35" s="31"/>
      <c r="OYD35" s="31"/>
      <c r="OYE35" s="31"/>
      <c r="OYF35" s="31"/>
      <c r="OYG35" s="31"/>
      <c r="OYH35" s="31"/>
      <c r="OYI35" s="31"/>
      <c r="OYJ35" s="31"/>
      <c r="OYK35" s="31"/>
      <c r="OYL35" s="31"/>
      <c r="OYM35" s="31"/>
      <c r="OYN35" s="31"/>
      <c r="OYO35" s="31"/>
      <c r="OYP35" s="31"/>
      <c r="OYQ35" s="31"/>
      <c r="OYR35" s="31"/>
      <c r="OYS35" s="31"/>
      <c r="OYT35" s="31"/>
      <c r="OYU35" s="31"/>
      <c r="OYV35" s="31"/>
      <c r="OYW35" s="31"/>
      <c r="OYX35" s="31"/>
      <c r="OYY35" s="31"/>
      <c r="OYZ35" s="31"/>
      <c r="OZA35" s="31"/>
      <c r="OZB35" s="31"/>
      <c r="OZC35" s="31"/>
      <c r="OZD35" s="31"/>
      <c r="OZE35" s="31"/>
      <c r="OZF35" s="31"/>
      <c r="OZG35" s="31"/>
      <c r="OZH35" s="31"/>
      <c r="OZI35" s="31"/>
      <c r="OZJ35" s="31"/>
      <c r="OZK35" s="31"/>
      <c r="OZL35" s="31"/>
      <c r="OZM35" s="31"/>
      <c r="OZN35" s="31"/>
      <c r="OZO35" s="31"/>
      <c r="OZP35" s="31"/>
      <c r="OZQ35" s="31"/>
      <c r="OZR35" s="31"/>
      <c r="OZS35" s="31"/>
      <c r="OZT35" s="31"/>
      <c r="OZU35" s="31"/>
      <c r="OZV35" s="31"/>
      <c r="OZW35" s="31"/>
      <c r="OZX35" s="31"/>
      <c r="OZY35" s="31"/>
      <c r="OZZ35" s="31"/>
      <c r="PAA35" s="31"/>
      <c r="PAB35" s="31"/>
      <c r="PAC35" s="31"/>
      <c r="PAD35" s="31"/>
      <c r="PAE35" s="31"/>
      <c r="PAF35" s="31"/>
      <c r="PAG35" s="31"/>
      <c r="PAH35" s="31"/>
      <c r="PAI35" s="31"/>
      <c r="PAJ35" s="31"/>
      <c r="PAK35" s="31"/>
      <c r="PAL35" s="31"/>
      <c r="PAM35" s="31"/>
      <c r="PAN35" s="31"/>
      <c r="PAO35" s="31"/>
      <c r="PAP35" s="31"/>
      <c r="PAQ35" s="31"/>
      <c r="PAR35" s="31"/>
      <c r="PAS35" s="31"/>
      <c r="PAT35" s="31"/>
      <c r="PAU35" s="31"/>
      <c r="PAV35" s="31"/>
      <c r="PAW35" s="31"/>
      <c r="PAX35" s="31"/>
      <c r="PAY35" s="31"/>
      <c r="PAZ35" s="31"/>
      <c r="PBA35" s="31"/>
      <c r="PBB35" s="31"/>
      <c r="PBC35" s="31"/>
      <c r="PBD35" s="31"/>
      <c r="PBE35" s="31"/>
      <c r="PBF35" s="31"/>
      <c r="PBG35" s="31"/>
      <c r="PBH35" s="31"/>
      <c r="PBI35" s="31"/>
      <c r="PBJ35" s="31"/>
      <c r="PBK35" s="31"/>
      <c r="PBL35" s="31"/>
      <c r="PBM35" s="31"/>
      <c r="PBN35" s="31"/>
      <c r="PBO35" s="31"/>
      <c r="PBP35" s="31"/>
      <c r="PBQ35" s="31"/>
      <c r="PBR35" s="31"/>
      <c r="PBS35" s="31"/>
      <c r="PBT35" s="31"/>
      <c r="PBU35" s="31"/>
      <c r="PBV35" s="31"/>
      <c r="PBW35" s="31"/>
      <c r="PBX35" s="31"/>
      <c r="PBY35" s="31"/>
      <c r="PBZ35" s="31"/>
      <c r="PCA35" s="31"/>
      <c r="PCB35" s="31"/>
      <c r="PCC35" s="31"/>
      <c r="PCD35" s="31"/>
      <c r="PCE35" s="31"/>
      <c r="PCF35" s="31"/>
      <c r="PCG35" s="31"/>
      <c r="PCH35" s="31"/>
      <c r="PCI35" s="31"/>
      <c r="PCJ35" s="31"/>
      <c r="PCK35" s="31"/>
      <c r="PCL35" s="31"/>
      <c r="PCM35" s="31"/>
      <c r="PCN35" s="31"/>
      <c r="PCO35" s="31"/>
      <c r="PCP35" s="31"/>
      <c r="PCQ35" s="31"/>
      <c r="PCR35" s="31"/>
      <c r="PCS35" s="31"/>
      <c r="PCT35" s="31"/>
      <c r="PCU35" s="31"/>
      <c r="PCV35" s="31"/>
      <c r="PCW35" s="31"/>
      <c r="PCX35" s="31"/>
      <c r="PCY35" s="31"/>
      <c r="PCZ35" s="31"/>
      <c r="PDA35" s="31"/>
      <c r="PDB35" s="31"/>
      <c r="PDC35" s="31"/>
      <c r="PDD35" s="31"/>
      <c r="PDE35" s="31"/>
      <c r="PDF35" s="31"/>
      <c r="PDG35" s="31"/>
      <c r="PDH35" s="31"/>
      <c r="PDI35" s="31"/>
      <c r="PDJ35" s="31"/>
      <c r="PDK35" s="31"/>
      <c r="PDL35" s="31"/>
      <c r="PDM35" s="31"/>
      <c r="PDN35" s="31"/>
      <c r="PDO35" s="31"/>
      <c r="PDP35" s="31"/>
      <c r="PDQ35" s="31"/>
      <c r="PDR35" s="31"/>
      <c r="PDS35" s="31"/>
      <c r="PDT35" s="31"/>
      <c r="PDU35" s="31"/>
      <c r="PDV35" s="31"/>
      <c r="PDW35" s="31"/>
      <c r="PDX35" s="31"/>
      <c r="PDY35" s="31"/>
      <c r="PDZ35" s="31"/>
      <c r="PEA35" s="31"/>
      <c r="PEB35" s="31"/>
      <c r="PEC35" s="31"/>
      <c r="PED35" s="31"/>
      <c r="PEE35" s="31"/>
      <c r="PEF35" s="31"/>
      <c r="PEG35" s="31"/>
      <c r="PEH35" s="31"/>
      <c r="PEI35" s="31"/>
      <c r="PEJ35" s="31"/>
      <c r="PEK35" s="31"/>
      <c r="PEL35" s="31"/>
      <c r="PEM35" s="31"/>
      <c r="PEN35" s="31"/>
      <c r="PEO35" s="31"/>
      <c r="PEP35" s="31"/>
      <c r="PEQ35" s="31"/>
      <c r="PER35" s="31"/>
      <c r="PES35" s="31"/>
      <c r="PET35" s="31"/>
      <c r="PEU35" s="31"/>
      <c r="PEV35" s="31"/>
      <c r="PEW35" s="31"/>
      <c r="PEX35" s="31"/>
      <c r="PEY35" s="31"/>
      <c r="PEZ35" s="31"/>
      <c r="PFA35" s="31"/>
      <c r="PFB35" s="31"/>
      <c r="PFC35" s="31"/>
      <c r="PFD35" s="31"/>
      <c r="PFE35" s="31"/>
      <c r="PFF35" s="31"/>
      <c r="PFG35" s="31"/>
      <c r="PFH35" s="31"/>
      <c r="PFI35" s="31"/>
      <c r="PFJ35" s="31"/>
      <c r="PFK35" s="31"/>
      <c r="PFL35" s="31"/>
      <c r="PFM35" s="31"/>
      <c r="PFN35" s="31"/>
      <c r="PFO35" s="31"/>
      <c r="PFP35" s="31"/>
      <c r="PFQ35" s="31"/>
      <c r="PFR35" s="31"/>
      <c r="PFS35" s="31"/>
      <c r="PFT35" s="31"/>
      <c r="PFU35" s="31"/>
      <c r="PFV35" s="31"/>
      <c r="PFW35" s="31"/>
      <c r="PFX35" s="31"/>
      <c r="PFY35" s="31"/>
      <c r="PFZ35" s="31"/>
      <c r="PGA35" s="31"/>
      <c r="PGB35" s="31"/>
      <c r="PGC35" s="31"/>
      <c r="PGD35" s="31"/>
      <c r="PGE35" s="31"/>
      <c r="PGF35" s="31"/>
      <c r="PGG35" s="31"/>
      <c r="PGH35" s="31"/>
      <c r="PGI35" s="31"/>
      <c r="PGJ35" s="31"/>
      <c r="PGK35" s="31"/>
      <c r="PGL35" s="31"/>
      <c r="PGM35" s="31"/>
      <c r="PGN35" s="31"/>
      <c r="PGO35" s="31"/>
      <c r="PGP35" s="31"/>
      <c r="PGQ35" s="31"/>
      <c r="PGR35" s="31"/>
      <c r="PGS35" s="31"/>
      <c r="PGT35" s="31"/>
      <c r="PGU35" s="31"/>
      <c r="PGV35" s="31"/>
      <c r="PGW35" s="31"/>
      <c r="PGX35" s="31"/>
      <c r="PGY35" s="31"/>
      <c r="PGZ35" s="31"/>
      <c r="PHA35" s="31"/>
      <c r="PHB35" s="31"/>
      <c r="PHC35" s="31"/>
      <c r="PHD35" s="31"/>
      <c r="PHE35" s="31"/>
      <c r="PHF35" s="31"/>
      <c r="PHG35" s="31"/>
      <c r="PHH35" s="31"/>
      <c r="PHI35" s="31"/>
      <c r="PHJ35" s="31"/>
      <c r="PHK35" s="31"/>
      <c r="PHL35" s="31"/>
      <c r="PHM35" s="31"/>
      <c r="PHN35" s="31"/>
      <c r="PHO35" s="31"/>
      <c r="PHP35" s="31"/>
      <c r="PHQ35" s="31"/>
      <c r="PHR35" s="31"/>
      <c r="PHS35" s="31"/>
      <c r="PHT35" s="31"/>
      <c r="PHU35" s="31"/>
      <c r="PHV35" s="31"/>
      <c r="PHW35" s="31"/>
      <c r="PHX35" s="31"/>
      <c r="PHY35" s="31"/>
      <c r="PHZ35" s="31"/>
      <c r="PIA35" s="31"/>
      <c r="PIB35" s="31"/>
      <c r="PIC35" s="31"/>
      <c r="PID35" s="31"/>
      <c r="PIE35" s="31"/>
      <c r="PIF35" s="31"/>
      <c r="PIG35" s="31"/>
      <c r="PIH35" s="31"/>
      <c r="PII35" s="31"/>
      <c r="PIJ35" s="31"/>
      <c r="PIK35" s="31"/>
      <c r="PIL35" s="31"/>
      <c r="PIM35" s="31"/>
      <c r="PIN35" s="31"/>
      <c r="PIO35" s="31"/>
      <c r="PIP35" s="31"/>
      <c r="PIQ35" s="31"/>
      <c r="PIR35" s="31"/>
      <c r="PIS35" s="31"/>
      <c r="PIT35" s="31"/>
      <c r="PIU35" s="31"/>
      <c r="PIV35" s="31"/>
      <c r="PIW35" s="31"/>
      <c r="PIX35" s="31"/>
      <c r="PIY35" s="31"/>
      <c r="PIZ35" s="31"/>
      <c r="PJA35" s="31"/>
      <c r="PJB35" s="31"/>
      <c r="PJC35" s="31"/>
      <c r="PJD35" s="31"/>
      <c r="PJE35" s="31"/>
      <c r="PJF35" s="31"/>
      <c r="PJG35" s="31"/>
      <c r="PJH35" s="31"/>
      <c r="PJI35" s="31"/>
      <c r="PJJ35" s="31"/>
      <c r="PJK35" s="31"/>
      <c r="PJL35" s="31"/>
      <c r="PJM35" s="31"/>
      <c r="PJN35" s="31"/>
      <c r="PJO35" s="31"/>
      <c r="PJP35" s="31"/>
      <c r="PJQ35" s="31"/>
      <c r="PJR35" s="31"/>
      <c r="PJS35" s="31"/>
      <c r="PJT35" s="31"/>
      <c r="PJU35" s="31"/>
      <c r="PJV35" s="31"/>
      <c r="PJW35" s="31"/>
      <c r="PJX35" s="31"/>
      <c r="PJY35" s="31"/>
      <c r="PJZ35" s="31"/>
      <c r="PKA35" s="31"/>
      <c r="PKB35" s="31"/>
      <c r="PKC35" s="31"/>
      <c r="PKD35" s="31"/>
      <c r="PKE35" s="31"/>
      <c r="PKF35" s="31"/>
      <c r="PKG35" s="31"/>
      <c r="PKH35" s="31"/>
      <c r="PKI35" s="31"/>
      <c r="PKJ35" s="31"/>
      <c r="PKK35" s="31"/>
      <c r="PKL35" s="31"/>
      <c r="PKM35" s="31"/>
      <c r="PKN35" s="31"/>
      <c r="PKO35" s="31"/>
      <c r="PKP35" s="31"/>
      <c r="PKQ35" s="31"/>
      <c r="PKR35" s="31"/>
      <c r="PKS35" s="31"/>
      <c r="PKT35" s="31"/>
      <c r="PKU35" s="31"/>
      <c r="PKV35" s="31"/>
      <c r="PKW35" s="31"/>
      <c r="PKX35" s="31"/>
      <c r="PKY35" s="31"/>
      <c r="PKZ35" s="31"/>
      <c r="PLA35" s="31"/>
      <c r="PLB35" s="31"/>
      <c r="PLC35" s="31"/>
      <c r="PLD35" s="31"/>
      <c r="PLE35" s="31"/>
      <c r="PLF35" s="31"/>
      <c r="PLG35" s="31"/>
      <c r="PLH35" s="31"/>
      <c r="PLI35" s="31"/>
      <c r="PLJ35" s="31"/>
      <c r="PLK35" s="31"/>
      <c r="PLL35" s="31"/>
      <c r="PLM35" s="31"/>
      <c r="PLN35" s="31"/>
      <c r="PLO35" s="31"/>
      <c r="PLP35" s="31"/>
      <c r="PLQ35" s="31"/>
      <c r="PLR35" s="31"/>
      <c r="PLS35" s="31"/>
      <c r="PLT35" s="31"/>
      <c r="PLU35" s="31"/>
      <c r="PLV35" s="31"/>
      <c r="PLW35" s="31"/>
      <c r="PLX35" s="31"/>
      <c r="PLY35" s="31"/>
      <c r="PLZ35" s="31"/>
      <c r="PMA35" s="31"/>
      <c r="PMB35" s="31"/>
      <c r="PMC35" s="31"/>
      <c r="PMD35" s="31"/>
      <c r="PME35" s="31"/>
      <c r="PMF35" s="31"/>
      <c r="PMG35" s="31"/>
      <c r="PMH35" s="31"/>
      <c r="PMI35" s="31"/>
      <c r="PMJ35" s="31"/>
      <c r="PMK35" s="31"/>
      <c r="PML35" s="31"/>
      <c r="PMM35" s="31"/>
      <c r="PMN35" s="31"/>
      <c r="PMO35" s="31"/>
      <c r="PMP35" s="31"/>
      <c r="PMQ35" s="31"/>
      <c r="PMR35" s="31"/>
      <c r="PMS35" s="31"/>
      <c r="PMT35" s="31"/>
      <c r="PMU35" s="31"/>
      <c r="PMV35" s="31"/>
      <c r="PMW35" s="31"/>
      <c r="PMX35" s="31"/>
      <c r="PMY35" s="31"/>
      <c r="PMZ35" s="31"/>
      <c r="PNA35" s="31"/>
      <c r="PNB35" s="31"/>
      <c r="PNC35" s="31"/>
      <c r="PND35" s="31"/>
      <c r="PNE35" s="31"/>
      <c r="PNF35" s="31"/>
      <c r="PNG35" s="31"/>
      <c r="PNH35" s="31"/>
      <c r="PNI35" s="31"/>
      <c r="PNJ35" s="31"/>
      <c r="PNK35" s="31"/>
      <c r="PNL35" s="31"/>
      <c r="PNM35" s="31"/>
      <c r="PNN35" s="31"/>
      <c r="PNO35" s="31"/>
      <c r="PNP35" s="31"/>
      <c r="PNQ35" s="31"/>
      <c r="PNR35" s="31"/>
      <c r="PNS35" s="31"/>
      <c r="PNT35" s="31"/>
      <c r="PNU35" s="31"/>
      <c r="PNV35" s="31"/>
      <c r="PNW35" s="31"/>
      <c r="PNX35" s="31"/>
      <c r="PNY35" s="31"/>
      <c r="PNZ35" s="31"/>
      <c r="POA35" s="31"/>
      <c r="POB35" s="31"/>
      <c r="POC35" s="31"/>
      <c r="POD35" s="31"/>
      <c r="POE35" s="31"/>
      <c r="POF35" s="31"/>
      <c r="POG35" s="31"/>
      <c r="POH35" s="31"/>
      <c r="POI35" s="31"/>
      <c r="POJ35" s="31"/>
      <c r="POK35" s="31"/>
      <c r="POL35" s="31"/>
      <c r="POM35" s="31"/>
      <c r="PON35" s="31"/>
      <c r="POO35" s="31"/>
      <c r="POP35" s="31"/>
      <c r="POQ35" s="31"/>
      <c r="POR35" s="31"/>
      <c r="POS35" s="31"/>
      <c r="POT35" s="31"/>
      <c r="POU35" s="31"/>
      <c r="POV35" s="31"/>
      <c r="POW35" s="31"/>
      <c r="POX35" s="31"/>
      <c r="POY35" s="31"/>
      <c r="POZ35" s="31"/>
      <c r="PPA35" s="31"/>
      <c r="PPB35" s="31"/>
      <c r="PPC35" s="31"/>
      <c r="PPD35" s="31"/>
      <c r="PPE35" s="31"/>
      <c r="PPF35" s="31"/>
      <c r="PPG35" s="31"/>
      <c r="PPH35" s="31"/>
      <c r="PPI35" s="31"/>
      <c r="PPJ35" s="31"/>
      <c r="PPK35" s="31"/>
      <c r="PPL35" s="31"/>
      <c r="PPM35" s="31"/>
      <c r="PPN35" s="31"/>
      <c r="PPO35" s="31"/>
      <c r="PPP35" s="31"/>
      <c r="PPQ35" s="31"/>
      <c r="PPR35" s="31"/>
      <c r="PPS35" s="31"/>
      <c r="PPT35" s="31"/>
      <c r="PPU35" s="31"/>
      <c r="PPV35" s="31"/>
      <c r="PPW35" s="31"/>
      <c r="PPX35" s="31"/>
      <c r="PPY35" s="31"/>
      <c r="PPZ35" s="31"/>
      <c r="PQA35" s="31"/>
      <c r="PQB35" s="31"/>
      <c r="PQC35" s="31"/>
      <c r="PQD35" s="31"/>
      <c r="PQE35" s="31"/>
      <c r="PQF35" s="31"/>
      <c r="PQG35" s="31"/>
      <c r="PQH35" s="31"/>
      <c r="PQI35" s="31"/>
      <c r="PQJ35" s="31"/>
      <c r="PQK35" s="31"/>
      <c r="PQL35" s="31"/>
      <c r="PQM35" s="31"/>
      <c r="PQN35" s="31"/>
      <c r="PQO35" s="31"/>
      <c r="PQP35" s="31"/>
      <c r="PQQ35" s="31"/>
      <c r="PQR35" s="31"/>
      <c r="PQS35" s="31"/>
      <c r="PQT35" s="31"/>
      <c r="PQU35" s="31"/>
      <c r="PQV35" s="31"/>
      <c r="PQW35" s="31"/>
      <c r="PQX35" s="31"/>
      <c r="PQY35" s="31"/>
      <c r="PQZ35" s="31"/>
      <c r="PRA35" s="31"/>
      <c r="PRB35" s="31"/>
      <c r="PRC35" s="31"/>
      <c r="PRD35" s="31"/>
      <c r="PRE35" s="31"/>
      <c r="PRF35" s="31"/>
      <c r="PRG35" s="31"/>
      <c r="PRH35" s="31"/>
      <c r="PRI35" s="31"/>
      <c r="PRJ35" s="31"/>
      <c r="PRK35" s="31"/>
      <c r="PRL35" s="31"/>
      <c r="PRM35" s="31"/>
      <c r="PRN35" s="31"/>
      <c r="PRO35" s="31"/>
      <c r="PRP35" s="31"/>
      <c r="PRQ35" s="31"/>
      <c r="PRR35" s="31"/>
      <c r="PRS35" s="31"/>
      <c r="PRT35" s="31"/>
      <c r="PRU35" s="31"/>
      <c r="PRV35" s="31"/>
      <c r="PRW35" s="31"/>
      <c r="PRX35" s="31"/>
      <c r="PRY35" s="31"/>
      <c r="PRZ35" s="31"/>
      <c r="PSA35" s="31"/>
      <c r="PSB35" s="31"/>
      <c r="PSC35" s="31"/>
      <c r="PSD35" s="31"/>
      <c r="PSE35" s="31"/>
      <c r="PSF35" s="31"/>
      <c r="PSG35" s="31"/>
      <c r="PSH35" s="31"/>
      <c r="PSI35" s="31"/>
      <c r="PSJ35" s="31"/>
      <c r="PSK35" s="31"/>
      <c r="PSL35" s="31"/>
      <c r="PSM35" s="31"/>
      <c r="PSN35" s="31"/>
      <c r="PSO35" s="31"/>
      <c r="PSP35" s="31"/>
      <c r="PSQ35" s="31"/>
      <c r="PSR35" s="31"/>
      <c r="PSS35" s="31"/>
      <c r="PST35" s="31"/>
      <c r="PSU35" s="31"/>
      <c r="PSV35" s="31"/>
      <c r="PSW35" s="31"/>
      <c r="PSX35" s="31"/>
      <c r="PSY35" s="31"/>
      <c r="PSZ35" s="31"/>
      <c r="PTA35" s="31"/>
      <c r="PTB35" s="31"/>
      <c r="PTC35" s="31"/>
      <c r="PTD35" s="31"/>
      <c r="PTE35" s="31"/>
      <c r="PTF35" s="31"/>
      <c r="PTG35" s="31"/>
      <c r="PTH35" s="31"/>
      <c r="PTI35" s="31"/>
      <c r="PTJ35" s="31"/>
      <c r="PTK35" s="31"/>
      <c r="PTL35" s="31"/>
      <c r="PTM35" s="31"/>
      <c r="PTN35" s="31"/>
      <c r="PTO35" s="31"/>
      <c r="PTP35" s="31"/>
      <c r="PTQ35" s="31"/>
      <c r="PTR35" s="31"/>
      <c r="PTS35" s="31"/>
      <c r="PTT35" s="31"/>
      <c r="PTU35" s="31"/>
      <c r="PTV35" s="31"/>
      <c r="PTW35" s="31"/>
      <c r="PTX35" s="31"/>
      <c r="PTY35" s="31"/>
      <c r="PTZ35" s="31"/>
      <c r="PUA35" s="31"/>
      <c r="PUB35" s="31"/>
      <c r="PUC35" s="31"/>
      <c r="PUD35" s="31"/>
      <c r="PUE35" s="31"/>
      <c r="PUF35" s="31"/>
      <c r="PUG35" s="31"/>
      <c r="PUH35" s="31"/>
      <c r="PUI35" s="31"/>
      <c r="PUJ35" s="31"/>
      <c r="PUK35" s="31"/>
      <c r="PUL35" s="31"/>
      <c r="PUM35" s="31"/>
      <c r="PUN35" s="31"/>
      <c r="PUO35" s="31"/>
      <c r="PUP35" s="31"/>
      <c r="PUQ35" s="31"/>
      <c r="PUR35" s="31"/>
      <c r="PUS35" s="31"/>
      <c r="PUT35" s="31"/>
      <c r="PUU35" s="31"/>
      <c r="PUV35" s="31"/>
      <c r="PUW35" s="31"/>
      <c r="PUX35" s="31"/>
      <c r="PUY35" s="31"/>
      <c r="PUZ35" s="31"/>
      <c r="PVA35" s="31"/>
      <c r="PVB35" s="31"/>
      <c r="PVC35" s="31"/>
      <c r="PVD35" s="31"/>
      <c r="PVE35" s="31"/>
      <c r="PVF35" s="31"/>
      <c r="PVG35" s="31"/>
      <c r="PVH35" s="31"/>
      <c r="PVI35" s="31"/>
      <c r="PVJ35" s="31"/>
      <c r="PVK35" s="31"/>
      <c r="PVL35" s="31"/>
      <c r="PVM35" s="31"/>
      <c r="PVN35" s="31"/>
      <c r="PVO35" s="31"/>
      <c r="PVP35" s="31"/>
      <c r="PVQ35" s="31"/>
      <c r="PVR35" s="31"/>
      <c r="PVS35" s="31"/>
      <c r="PVT35" s="31"/>
      <c r="PVU35" s="31"/>
      <c r="PVV35" s="31"/>
      <c r="PVW35" s="31"/>
      <c r="PVX35" s="31"/>
      <c r="PVY35" s="31"/>
      <c r="PVZ35" s="31"/>
      <c r="PWA35" s="31"/>
      <c r="PWB35" s="31"/>
      <c r="PWC35" s="31"/>
      <c r="PWD35" s="31"/>
      <c r="PWE35" s="31"/>
      <c r="PWF35" s="31"/>
      <c r="PWG35" s="31"/>
      <c r="PWH35" s="31"/>
      <c r="PWI35" s="31"/>
      <c r="PWJ35" s="31"/>
      <c r="PWK35" s="31"/>
      <c r="PWL35" s="31"/>
      <c r="PWM35" s="31"/>
      <c r="PWN35" s="31"/>
      <c r="PWO35" s="31"/>
      <c r="PWP35" s="31"/>
      <c r="PWQ35" s="31"/>
      <c r="PWR35" s="31"/>
      <c r="PWS35" s="31"/>
      <c r="PWT35" s="31"/>
      <c r="PWU35" s="31"/>
      <c r="PWV35" s="31"/>
      <c r="PWW35" s="31"/>
      <c r="PWX35" s="31"/>
      <c r="PWY35" s="31"/>
      <c r="PWZ35" s="31"/>
      <c r="PXA35" s="31"/>
      <c r="PXB35" s="31"/>
      <c r="PXC35" s="31"/>
      <c r="PXD35" s="31"/>
      <c r="PXE35" s="31"/>
      <c r="PXF35" s="31"/>
      <c r="PXG35" s="31"/>
      <c r="PXH35" s="31"/>
      <c r="PXI35" s="31"/>
      <c r="PXJ35" s="31"/>
      <c r="PXK35" s="31"/>
      <c r="PXL35" s="31"/>
      <c r="PXM35" s="31"/>
      <c r="PXN35" s="31"/>
      <c r="PXO35" s="31"/>
      <c r="PXP35" s="31"/>
      <c r="PXQ35" s="31"/>
      <c r="PXR35" s="31"/>
      <c r="PXS35" s="31"/>
      <c r="PXT35" s="31"/>
      <c r="PXU35" s="31"/>
      <c r="PXV35" s="31"/>
      <c r="PXW35" s="31"/>
      <c r="PXX35" s="31"/>
      <c r="PXY35" s="31"/>
      <c r="PXZ35" s="31"/>
      <c r="PYA35" s="31"/>
      <c r="PYB35" s="31"/>
      <c r="PYC35" s="31"/>
      <c r="PYD35" s="31"/>
      <c r="PYE35" s="31"/>
      <c r="PYF35" s="31"/>
      <c r="PYG35" s="31"/>
      <c r="PYH35" s="31"/>
      <c r="PYI35" s="31"/>
      <c r="PYJ35" s="31"/>
      <c r="PYK35" s="31"/>
      <c r="PYL35" s="31"/>
      <c r="PYM35" s="31"/>
      <c r="PYN35" s="31"/>
      <c r="PYO35" s="31"/>
      <c r="PYP35" s="31"/>
      <c r="PYQ35" s="31"/>
      <c r="PYR35" s="31"/>
      <c r="PYS35" s="31"/>
      <c r="PYT35" s="31"/>
      <c r="PYU35" s="31"/>
      <c r="PYV35" s="31"/>
      <c r="PYW35" s="31"/>
      <c r="PYX35" s="31"/>
      <c r="PYY35" s="31"/>
      <c r="PYZ35" s="31"/>
      <c r="PZA35" s="31"/>
      <c r="PZB35" s="31"/>
      <c r="PZC35" s="31"/>
      <c r="PZD35" s="31"/>
      <c r="PZE35" s="31"/>
      <c r="PZF35" s="31"/>
      <c r="PZG35" s="31"/>
      <c r="PZH35" s="31"/>
      <c r="PZI35" s="31"/>
      <c r="PZJ35" s="31"/>
      <c r="PZK35" s="31"/>
      <c r="PZL35" s="31"/>
      <c r="PZM35" s="31"/>
      <c r="PZN35" s="31"/>
      <c r="PZO35" s="31"/>
      <c r="PZP35" s="31"/>
      <c r="PZQ35" s="31"/>
      <c r="PZR35" s="31"/>
      <c r="PZS35" s="31"/>
      <c r="PZT35" s="31"/>
      <c r="PZU35" s="31"/>
      <c r="PZV35" s="31"/>
      <c r="PZW35" s="31"/>
      <c r="PZX35" s="31"/>
      <c r="PZY35" s="31"/>
      <c r="PZZ35" s="31"/>
      <c r="QAA35" s="31"/>
      <c r="QAB35" s="31"/>
      <c r="QAC35" s="31"/>
      <c r="QAD35" s="31"/>
      <c r="QAE35" s="31"/>
      <c r="QAF35" s="31"/>
      <c r="QAG35" s="31"/>
      <c r="QAH35" s="31"/>
      <c r="QAI35" s="31"/>
      <c r="QAJ35" s="31"/>
      <c r="QAK35" s="31"/>
      <c r="QAL35" s="31"/>
      <c r="QAM35" s="31"/>
      <c r="QAN35" s="31"/>
      <c r="QAO35" s="31"/>
      <c r="QAP35" s="31"/>
      <c r="QAQ35" s="31"/>
      <c r="QAR35" s="31"/>
      <c r="QAS35" s="31"/>
      <c r="QAT35" s="31"/>
      <c r="QAU35" s="31"/>
      <c r="QAV35" s="31"/>
      <c r="QAW35" s="31"/>
      <c r="QAX35" s="31"/>
      <c r="QAY35" s="31"/>
      <c r="QAZ35" s="31"/>
      <c r="QBA35" s="31"/>
      <c r="QBB35" s="31"/>
      <c r="QBC35" s="31"/>
      <c r="QBD35" s="31"/>
      <c r="QBE35" s="31"/>
      <c r="QBF35" s="31"/>
      <c r="QBG35" s="31"/>
      <c r="QBH35" s="31"/>
      <c r="QBI35" s="31"/>
      <c r="QBJ35" s="31"/>
      <c r="QBK35" s="31"/>
      <c r="QBL35" s="31"/>
      <c r="QBM35" s="31"/>
      <c r="QBN35" s="31"/>
      <c r="QBO35" s="31"/>
      <c r="QBP35" s="31"/>
      <c r="QBQ35" s="31"/>
      <c r="QBR35" s="31"/>
      <c r="QBS35" s="31"/>
      <c r="QBT35" s="31"/>
      <c r="QBU35" s="31"/>
      <c r="QBV35" s="31"/>
      <c r="QBW35" s="31"/>
      <c r="QBX35" s="31"/>
      <c r="QBY35" s="31"/>
      <c r="QBZ35" s="31"/>
      <c r="QCA35" s="31"/>
      <c r="QCB35" s="31"/>
      <c r="QCC35" s="31"/>
      <c r="QCD35" s="31"/>
      <c r="QCE35" s="31"/>
      <c r="QCF35" s="31"/>
      <c r="QCG35" s="31"/>
      <c r="QCH35" s="31"/>
      <c r="QCI35" s="31"/>
      <c r="QCJ35" s="31"/>
      <c r="QCK35" s="31"/>
      <c r="QCL35" s="31"/>
      <c r="QCM35" s="31"/>
      <c r="QCN35" s="31"/>
      <c r="QCO35" s="31"/>
      <c r="QCP35" s="31"/>
      <c r="QCQ35" s="31"/>
      <c r="QCR35" s="31"/>
      <c r="QCS35" s="31"/>
      <c r="QCT35" s="31"/>
      <c r="QCU35" s="31"/>
      <c r="QCV35" s="31"/>
      <c r="QCW35" s="31"/>
      <c r="QCX35" s="31"/>
      <c r="QCY35" s="31"/>
      <c r="QCZ35" s="31"/>
      <c r="QDA35" s="31"/>
      <c r="QDB35" s="31"/>
      <c r="QDC35" s="31"/>
      <c r="QDD35" s="31"/>
      <c r="QDE35" s="31"/>
      <c r="QDF35" s="31"/>
      <c r="QDG35" s="31"/>
      <c r="QDH35" s="31"/>
      <c r="QDI35" s="31"/>
      <c r="QDJ35" s="31"/>
      <c r="QDK35" s="31"/>
      <c r="QDL35" s="31"/>
      <c r="QDM35" s="31"/>
      <c r="QDN35" s="31"/>
      <c r="QDO35" s="31"/>
      <c r="QDP35" s="31"/>
      <c r="QDQ35" s="31"/>
      <c r="QDR35" s="31"/>
      <c r="QDS35" s="31"/>
      <c r="QDT35" s="31"/>
      <c r="QDU35" s="31"/>
      <c r="QDV35" s="31"/>
      <c r="QDW35" s="31"/>
      <c r="QDX35" s="31"/>
      <c r="QDY35" s="31"/>
      <c r="QDZ35" s="31"/>
      <c r="QEA35" s="31"/>
      <c r="QEB35" s="31"/>
      <c r="QEC35" s="31"/>
      <c r="QED35" s="31"/>
      <c r="QEE35" s="31"/>
      <c r="QEF35" s="31"/>
      <c r="QEG35" s="31"/>
      <c r="QEH35" s="31"/>
      <c r="QEI35" s="31"/>
      <c r="QEJ35" s="31"/>
      <c r="QEK35" s="31"/>
      <c r="QEL35" s="31"/>
      <c r="QEM35" s="31"/>
      <c r="QEN35" s="31"/>
      <c r="QEO35" s="31"/>
      <c r="QEP35" s="31"/>
      <c r="QEQ35" s="31"/>
      <c r="QER35" s="31"/>
      <c r="QES35" s="31"/>
      <c r="QET35" s="31"/>
      <c r="QEU35" s="31"/>
      <c r="QEV35" s="31"/>
      <c r="QEW35" s="31"/>
      <c r="QEX35" s="31"/>
      <c r="QEY35" s="31"/>
      <c r="QEZ35" s="31"/>
      <c r="QFA35" s="31"/>
      <c r="QFB35" s="31"/>
      <c r="QFC35" s="31"/>
      <c r="QFD35" s="31"/>
      <c r="QFE35" s="31"/>
      <c r="QFF35" s="31"/>
      <c r="QFG35" s="31"/>
      <c r="QFH35" s="31"/>
      <c r="QFI35" s="31"/>
      <c r="QFJ35" s="31"/>
      <c r="QFK35" s="31"/>
      <c r="QFL35" s="31"/>
      <c r="QFM35" s="31"/>
      <c r="QFN35" s="31"/>
      <c r="QFO35" s="31"/>
      <c r="QFP35" s="31"/>
      <c r="QFQ35" s="31"/>
      <c r="QFR35" s="31"/>
      <c r="QFS35" s="31"/>
      <c r="QFT35" s="31"/>
      <c r="QFU35" s="31"/>
      <c r="QFV35" s="31"/>
      <c r="QFW35" s="31"/>
      <c r="QFX35" s="31"/>
      <c r="QFY35" s="31"/>
      <c r="QFZ35" s="31"/>
      <c r="QGA35" s="31"/>
      <c r="QGB35" s="31"/>
      <c r="QGC35" s="31"/>
      <c r="QGD35" s="31"/>
      <c r="QGE35" s="31"/>
      <c r="QGF35" s="31"/>
      <c r="QGG35" s="31"/>
      <c r="QGH35" s="31"/>
      <c r="QGI35" s="31"/>
      <c r="QGJ35" s="31"/>
      <c r="QGK35" s="31"/>
      <c r="QGL35" s="31"/>
      <c r="QGM35" s="31"/>
      <c r="QGN35" s="31"/>
      <c r="QGO35" s="31"/>
      <c r="QGP35" s="31"/>
      <c r="QGQ35" s="31"/>
      <c r="QGR35" s="31"/>
      <c r="QGS35" s="31"/>
      <c r="QGT35" s="31"/>
      <c r="QGU35" s="31"/>
      <c r="QGV35" s="31"/>
      <c r="QGW35" s="31"/>
      <c r="QGX35" s="31"/>
      <c r="QGY35" s="31"/>
      <c r="QGZ35" s="31"/>
      <c r="QHA35" s="31"/>
      <c r="QHB35" s="31"/>
      <c r="QHC35" s="31"/>
      <c r="QHD35" s="31"/>
      <c r="QHE35" s="31"/>
      <c r="QHF35" s="31"/>
      <c r="QHG35" s="31"/>
      <c r="QHH35" s="31"/>
      <c r="QHI35" s="31"/>
      <c r="QHJ35" s="31"/>
      <c r="QHK35" s="31"/>
      <c r="QHL35" s="31"/>
      <c r="QHM35" s="31"/>
      <c r="QHN35" s="31"/>
      <c r="QHO35" s="31"/>
      <c r="QHP35" s="31"/>
      <c r="QHQ35" s="31"/>
      <c r="QHR35" s="31"/>
      <c r="QHS35" s="31"/>
      <c r="QHT35" s="31"/>
      <c r="QHU35" s="31"/>
      <c r="QHV35" s="31"/>
      <c r="QHW35" s="31"/>
      <c r="QHX35" s="31"/>
      <c r="QHY35" s="31"/>
      <c r="QHZ35" s="31"/>
      <c r="QIA35" s="31"/>
      <c r="QIB35" s="31"/>
      <c r="QIC35" s="31"/>
      <c r="QID35" s="31"/>
      <c r="QIE35" s="31"/>
      <c r="QIF35" s="31"/>
      <c r="QIG35" s="31"/>
      <c r="QIH35" s="31"/>
      <c r="QII35" s="31"/>
      <c r="QIJ35" s="31"/>
      <c r="QIK35" s="31"/>
      <c r="QIL35" s="31"/>
      <c r="QIM35" s="31"/>
      <c r="QIN35" s="31"/>
      <c r="QIO35" s="31"/>
      <c r="QIP35" s="31"/>
      <c r="QIQ35" s="31"/>
      <c r="QIR35" s="31"/>
      <c r="QIS35" s="31"/>
      <c r="QIT35" s="31"/>
      <c r="QIU35" s="31"/>
      <c r="QIV35" s="31"/>
      <c r="QIW35" s="31"/>
      <c r="QIX35" s="31"/>
      <c r="QIY35" s="31"/>
      <c r="QIZ35" s="31"/>
      <c r="QJA35" s="31"/>
      <c r="QJB35" s="31"/>
      <c r="QJC35" s="31"/>
      <c r="QJD35" s="31"/>
      <c r="QJE35" s="31"/>
      <c r="QJF35" s="31"/>
      <c r="QJG35" s="31"/>
      <c r="QJH35" s="31"/>
      <c r="QJI35" s="31"/>
      <c r="QJJ35" s="31"/>
      <c r="QJK35" s="31"/>
      <c r="QJL35" s="31"/>
      <c r="QJM35" s="31"/>
      <c r="QJN35" s="31"/>
      <c r="QJO35" s="31"/>
      <c r="QJP35" s="31"/>
      <c r="QJQ35" s="31"/>
      <c r="QJR35" s="31"/>
      <c r="QJS35" s="31"/>
      <c r="QJT35" s="31"/>
      <c r="QJU35" s="31"/>
      <c r="QJV35" s="31"/>
      <c r="QJW35" s="31"/>
      <c r="QJX35" s="31"/>
      <c r="QJY35" s="31"/>
      <c r="QJZ35" s="31"/>
      <c r="QKA35" s="31"/>
      <c r="QKB35" s="31"/>
      <c r="QKC35" s="31"/>
      <c r="QKD35" s="31"/>
      <c r="QKE35" s="31"/>
      <c r="QKF35" s="31"/>
      <c r="QKG35" s="31"/>
      <c r="QKH35" s="31"/>
      <c r="QKI35" s="31"/>
      <c r="QKJ35" s="31"/>
      <c r="QKK35" s="31"/>
      <c r="QKL35" s="31"/>
      <c r="QKM35" s="31"/>
      <c r="QKN35" s="31"/>
      <c r="QKO35" s="31"/>
      <c r="QKP35" s="31"/>
      <c r="QKQ35" s="31"/>
      <c r="QKR35" s="31"/>
      <c r="QKS35" s="31"/>
      <c r="QKT35" s="31"/>
      <c r="QKU35" s="31"/>
      <c r="QKV35" s="31"/>
      <c r="QKW35" s="31"/>
      <c r="QKX35" s="31"/>
      <c r="QKY35" s="31"/>
      <c r="QKZ35" s="31"/>
      <c r="QLA35" s="31"/>
      <c r="QLB35" s="31"/>
      <c r="QLC35" s="31"/>
      <c r="QLD35" s="31"/>
      <c r="QLE35" s="31"/>
      <c r="QLF35" s="31"/>
      <c r="QLG35" s="31"/>
      <c r="QLH35" s="31"/>
      <c r="QLI35" s="31"/>
      <c r="QLJ35" s="31"/>
      <c r="QLK35" s="31"/>
      <c r="QLL35" s="31"/>
      <c r="QLM35" s="31"/>
      <c r="QLN35" s="31"/>
      <c r="QLO35" s="31"/>
      <c r="QLP35" s="31"/>
      <c r="QLQ35" s="31"/>
      <c r="QLR35" s="31"/>
      <c r="QLS35" s="31"/>
      <c r="QLT35" s="31"/>
      <c r="QLU35" s="31"/>
      <c r="QLV35" s="31"/>
      <c r="QLW35" s="31"/>
      <c r="QLX35" s="31"/>
      <c r="QLY35" s="31"/>
      <c r="QLZ35" s="31"/>
      <c r="QMA35" s="31"/>
      <c r="QMB35" s="31"/>
      <c r="QMC35" s="31"/>
      <c r="QMD35" s="31"/>
      <c r="QME35" s="31"/>
      <c r="QMF35" s="31"/>
      <c r="QMG35" s="31"/>
      <c r="QMH35" s="31"/>
      <c r="QMI35" s="31"/>
      <c r="QMJ35" s="31"/>
      <c r="QMK35" s="31"/>
      <c r="QML35" s="31"/>
      <c r="QMM35" s="31"/>
      <c r="QMN35" s="31"/>
      <c r="QMO35" s="31"/>
      <c r="QMP35" s="31"/>
      <c r="QMQ35" s="31"/>
      <c r="QMR35" s="31"/>
      <c r="QMS35" s="31"/>
      <c r="QMT35" s="31"/>
      <c r="QMU35" s="31"/>
      <c r="QMV35" s="31"/>
      <c r="QMW35" s="31"/>
      <c r="QMX35" s="31"/>
      <c r="QMY35" s="31"/>
      <c r="QMZ35" s="31"/>
      <c r="QNA35" s="31"/>
      <c r="QNB35" s="31"/>
      <c r="QNC35" s="31"/>
      <c r="QND35" s="31"/>
      <c r="QNE35" s="31"/>
      <c r="QNF35" s="31"/>
      <c r="QNG35" s="31"/>
      <c r="QNH35" s="31"/>
      <c r="QNI35" s="31"/>
      <c r="QNJ35" s="31"/>
      <c r="QNK35" s="31"/>
      <c r="QNL35" s="31"/>
      <c r="QNM35" s="31"/>
      <c r="QNN35" s="31"/>
      <c r="QNO35" s="31"/>
      <c r="QNP35" s="31"/>
      <c r="QNQ35" s="31"/>
      <c r="QNR35" s="31"/>
      <c r="QNS35" s="31"/>
      <c r="QNT35" s="31"/>
      <c r="QNU35" s="31"/>
      <c r="QNV35" s="31"/>
      <c r="QNW35" s="31"/>
      <c r="QNX35" s="31"/>
      <c r="QNY35" s="31"/>
      <c r="QNZ35" s="31"/>
      <c r="QOA35" s="31"/>
      <c r="QOB35" s="31"/>
      <c r="QOC35" s="31"/>
      <c r="QOD35" s="31"/>
      <c r="QOE35" s="31"/>
      <c r="QOF35" s="31"/>
      <c r="QOG35" s="31"/>
      <c r="QOH35" s="31"/>
      <c r="QOI35" s="31"/>
      <c r="QOJ35" s="31"/>
      <c r="QOK35" s="31"/>
      <c r="QOL35" s="31"/>
      <c r="QOM35" s="31"/>
      <c r="QON35" s="31"/>
      <c r="QOO35" s="31"/>
      <c r="QOP35" s="31"/>
      <c r="QOQ35" s="31"/>
      <c r="QOR35" s="31"/>
      <c r="QOS35" s="31"/>
      <c r="QOT35" s="31"/>
      <c r="QOU35" s="31"/>
      <c r="QOV35" s="31"/>
      <c r="QOW35" s="31"/>
      <c r="QOX35" s="31"/>
      <c r="QOY35" s="31"/>
      <c r="QOZ35" s="31"/>
      <c r="QPA35" s="31"/>
      <c r="QPB35" s="31"/>
      <c r="QPC35" s="31"/>
      <c r="QPD35" s="31"/>
      <c r="QPE35" s="31"/>
      <c r="QPF35" s="31"/>
      <c r="QPG35" s="31"/>
      <c r="QPH35" s="31"/>
      <c r="QPI35" s="31"/>
      <c r="QPJ35" s="31"/>
      <c r="QPK35" s="31"/>
      <c r="QPL35" s="31"/>
      <c r="QPM35" s="31"/>
      <c r="QPN35" s="31"/>
      <c r="QPO35" s="31"/>
      <c r="QPP35" s="31"/>
      <c r="QPQ35" s="31"/>
      <c r="QPR35" s="31"/>
      <c r="QPS35" s="31"/>
      <c r="QPT35" s="31"/>
      <c r="QPU35" s="31"/>
      <c r="QPV35" s="31"/>
      <c r="QPW35" s="31"/>
      <c r="QPX35" s="31"/>
      <c r="QPY35" s="31"/>
      <c r="QPZ35" s="31"/>
      <c r="QQA35" s="31"/>
      <c r="QQB35" s="31"/>
      <c r="QQC35" s="31"/>
      <c r="QQD35" s="31"/>
      <c r="QQE35" s="31"/>
      <c r="QQF35" s="31"/>
      <c r="QQG35" s="31"/>
      <c r="QQH35" s="31"/>
      <c r="QQI35" s="31"/>
      <c r="QQJ35" s="31"/>
      <c r="QQK35" s="31"/>
      <c r="QQL35" s="31"/>
      <c r="QQM35" s="31"/>
      <c r="QQN35" s="31"/>
      <c r="QQO35" s="31"/>
      <c r="QQP35" s="31"/>
      <c r="QQQ35" s="31"/>
      <c r="QQR35" s="31"/>
      <c r="QQS35" s="31"/>
      <c r="QQT35" s="31"/>
      <c r="QQU35" s="31"/>
      <c r="QQV35" s="31"/>
      <c r="QQW35" s="31"/>
      <c r="QQX35" s="31"/>
      <c r="QQY35" s="31"/>
      <c r="QQZ35" s="31"/>
      <c r="QRA35" s="31"/>
      <c r="QRB35" s="31"/>
      <c r="QRC35" s="31"/>
      <c r="QRD35" s="31"/>
      <c r="QRE35" s="31"/>
      <c r="QRF35" s="31"/>
      <c r="QRG35" s="31"/>
      <c r="QRH35" s="31"/>
      <c r="QRI35" s="31"/>
      <c r="QRJ35" s="31"/>
      <c r="QRK35" s="31"/>
      <c r="QRL35" s="31"/>
      <c r="QRM35" s="31"/>
      <c r="QRN35" s="31"/>
      <c r="QRO35" s="31"/>
      <c r="QRP35" s="31"/>
      <c r="QRQ35" s="31"/>
      <c r="QRR35" s="31"/>
      <c r="QRS35" s="31"/>
      <c r="QRT35" s="31"/>
      <c r="QRU35" s="31"/>
      <c r="QRV35" s="31"/>
      <c r="QRW35" s="31"/>
      <c r="QRX35" s="31"/>
      <c r="QRY35" s="31"/>
      <c r="QRZ35" s="31"/>
      <c r="QSA35" s="31"/>
      <c r="QSB35" s="31"/>
      <c r="QSC35" s="31"/>
      <c r="QSD35" s="31"/>
      <c r="QSE35" s="31"/>
      <c r="QSF35" s="31"/>
      <c r="QSG35" s="31"/>
      <c r="QSH35" s="31"/>
      <c r="QSI35" s="31"/>
      <c r="QSJ35" s="31"/>
      <c r="QSK35" s="31"/>
      <c r="QSL35" s="31"/>
      <c r="QSM35" s="31"/>
      <c r="QSN35" s="31"/>
      <c r="QSO35" s="31"/>
      <c r="QSP35" s="31"/>
      <c r="QSQ35" s="31"/>
      <c r="QSR35" s="31"/>
      <c r="QSS35" s="31"/>
      <c r="QST35" s="31"/>
      <c r="QSU35" s="31"/>
      <c r="QSV35" s="31"/>
      <c r="QSW35" s="31"/>
      <c r="QSX35" s="31"/>
      <c r="QSY35" s="31"/>
      <c r="QSZ35" s="31"/>
      <c r="QTA35" s="31"/>
      <c r="QTB35" s="31"/>
      <c r="QTC35" s="31"/>
      <c r="QTD35" s="31"/>
      <c r="QTE35" s="31"/>
      <c r="QTF35" s="31"/>
      <c r="QTG35" s="31"/>
      <c r="QTH35" s="31"/>
      <c r="QTI35" s="31"/>
      <c r="QTJ35" s="31"/>
      <c r="QTK35" s="31"/>
      <c r="QTL35" s="31"/>
      <c r="QTM35" s="31"/>
      <c r="QTN35" s="31"/>
      <c r="QTO35" s="31"/>
      <c r="QTP35" s="31"/>
      <c r="QTQ35" s="31"/>
      <c r="QTR35" s="31"/>
      <c r="QTS35" s="31"/>
      <c r="QTT35" s="31"/>
      <c r="QTU35" s="31"/>
      <c r="QTV35" s="31"/>
      <c r="QTW35" s="31"/>
      <c r="QTX35" s="31"/>
      <c r="QTY35" s="31"/>
      <c r="QTZ35" s="31"/>
      <c r="QUA35" s="31"/>
      <c r="QUB35" s="31"/>
      <c r="QUC35" s="31"/>
      <c r="QUD35" s="31"/>
      <c r="QUE35" s="31"/>
      <c r="QUF35" s="31"/>
      <c r="QUG35" s="31"/>
      <c r="QUH35" s="31"/>
      <c r="QUI35" s="31"/>
      <c r="QUJ35" s="31"/>
      <c r="QUK35" s="31"/>
      <c r="QUL35" s="31"/>
      <c r="QUM35" s="31"/>
      <c r="QUN35" s="31"/>
      <c r="QUO35" s="31"/>
      <c r="QUP35" s="31"/>
      <c r="QUQ35" s="31"/>
      <c r="QUR35" s="31"/>
      <c r="QUS35" s="31"/>
      <c r="QUT35" s="31"/>
      <c r="QUU35" s="31"/>
      <c r="QUV35" s="31"/>
      <c r="QUW35" s="31"/>
      <c r="QUX35" s="31"/>
      <c r="QUY35" s="31"/>
      <c r="QUZ35" s="31"/>
      <c r="QVA35" s="31"/>
      <c r="QVB35" s="31"/>
      <c r="QVC35" s="31"/>
      <c r="QVD35" s="31"/>
      <c r="QVE35" s="31"/>
      <c r="QVF35" s="31"/>
      <c r="QVG35" s="31"/>
      <c r="QVH35" s="31"/>
      <c r="QVI35" s="31"/>
      <c r="QVJ35" s="31"/>
      <c r="QVK35" s="31"/>
      <c r="QVL35" s="31"/>
      <c r="QVM35" s="31"/>
      <c r="QVN35" s="31"/>
      <c r="QVO35" s="31"/>
      <c r="QVP35" s="31"/>
      <c r="QVQ35" s="31"/>
      <c r="QVR35" s="31"/>
      <c r="QVS35" s="31"/>
      <c r="QVT35" s="31"/>
      <c r="QVU35" s="31"/>
      <c r="QVV35" s="31"/>
      <c r="QVW35" s="31"/>
      <c r="QVX35" s="31"/>
      <c r="QVY35" s="31"/>
      <c r="QVZ35" s="31"/>
      <c r="QWA35" s="31"/>
      <c r="QWB35" s="31"/>
      <c r="QWC35" s="31"/>
      <c r="QWD35" s="31"/>
      <c r="QWE35" s="31"/>
      <c r="QWF35" s="31"/>
      <c r="QWG35" s="31"/>
      <c r="QWH35" s="31"/>
      <c r="QWI35" s="31"/>
      <c r="QWJ35" s="31"/>
      <c r="QWK35" s="31"/>
      <c r="QWL35" s="31"/>
      <c r="QWM35" s="31"/>
      <c r="QWN35" s="31"/>
      <c r="QWO35" s="31"/>
      <c r="QWP35" s="31"/>
      <c r="QWQ35" s="31"/>
      <c r="QWR35" s="31"/>
      <c r="QWS35" s="31"/>
      <c r="QWT35" s="31"/>
      <c r="QWU35" s="31"/>
      <c r="QWV35" s="31"/>
      <c r="QWW35" s="31"/>
      <c r="QWX35" s="31"/>
      <c r="QWY35" s="31"/>
      <c r="QWZ35" s="31"/>
      <c r="QXA35" s="31"/>
      <c r="QXB35" s="31"/>
      <c r="QXC35" s="31"/>
      <c r="QXD35" s="31"/>
      <c r="QXE35" s="31"/>
      <c r="QXF35" s="31"/>
      <c r="QXG35" s="31"/>
      <c r="QXH35" s="31"/>
      <c r="QXI35" s="31"/>
      <c r="QXJ35" s="31"/>
      <c r="QXK35" s="31"/>
      <c r="QXL35" s="31"/>
      <c r="QXM35" s="31"/>
      <c r="QXN35" s="31"/>
      <c r="QXO35" s="31"/>
      <c r="QXP35" s="31"/>
      <c r="QXQ35" s="31"/>
      <c r="QXR35" s="31"/>
      <c r="QXS35" s="31"/>
      <c r="QXT35" s="31"/>
      <c r="QXU35" s="31"/>
      <c r="QXV35" s="31"/>
      <c r="QXW35" s="31"/>
      <c r="QXX35" s="31"/>
      <c r="QXY35" s="31"/>
      <c r="QXZ35" s="31"/>
      <c r="QYA35" s="31"/>
      <c r="QYB35" s="31"/>
      <c r="QYC35" s="31"/>
      <c r="QYD35" s="31"/>
      <c r="QYE35" s="31"/>
      <c r="QYF35" s="31"/>
      <c r="QYG35" s="31"/>
      <c r="QYH35" s="31"/>
      <c r="QYI35" s="31"/>
      <c r="QYJ35" s="31"/>
      <c r="QYK35" s="31"/>
      <c r="QYL35" s="31"/>
      <c r="QYM35" s="31"/>
      <c r="QYN35" s="31"/>
      <c r="QYO35" s="31"/>
      <c r="QYP35" s="31"/>
      <c r="QYQ35" s="31"/>
      <c r="QYR35" s="31"/>
      <c r="QYS35" s="31"/>
      <c r="QYT35" s="31"/>
      <c r="QYU35" s="31"/>
      <c r="QYV35" s="31"/>
      <c r="QYW35" s="31"/>
      <c r="QYX35" s="31"/>
      <c r="QYY35" s="31"/>
      <c r="QYZ35" s="31"/>
      <c r="QZA35" s="31"/>
      <c r="QZB35" s="31"/>
      <c r="QZC35" s="31"/>
      <c r="QZD35" s="31"/>
      <c r="QZE35" s="31"/>
      <c r="QZF35" s="31"/>
      <c r="QZG35" s="31"/>
      <c r="QZH35" s="31"/>
      <c r="QZI35" s="31"/>
      <c r="QZJ35" s="31"/>
      <c r="QZK35" s="31"/>
      <c r="QZL35" s="31"/>
      <c r="QZM35" s="31"/>
      <c r="QZN35" s="31"/>
      <c r="QZO35" s="31"/>
      <c r="QZP35" s="31"/>
      <c r="QZQ35" s="31"/>
      <c r="QZR35" s="31"/>
      <c r="QZS35" s="31"/>
      <c r="QZT35" s="31"/>
      <c r="QZU35" s="31"/>
      <c r="QZV35" s="31"/>
      <c r="QZW35" s="31"/>
      <c r="QZX35" s="31"/>
      <c r="QZY35" s="31"/>
      <c r="QZZ35" s="31"/>
      <c r="RAA35" s="31"/>
      <c r="RAB35" s="31"/>
      <c r="RAC35" s="31"/>
      <c r="RAD35" s="31"/>
      <c r="RAE35" s="31"/>
      <c r="RAF35" s="31"/>
      <c r="RAG35" s="31"/>
      <c r="RAH35" s="31"/>
      <c r="RAI35" s="31"/>
      <c r="RAJ35" s="31"/>
      <c r="RAK35" s="31"/>
      <c r="RAL35" s="31"/>
      <c r="RAM35" s="31"/>
      <c r="RAN35" s="31"/>
      <c r="RAO35" s="31"/>
      <c r="RAP35" s="31"/>
      <c r="RAQ35" s="31"/>
      <c r="RAR35" s="31"/>
      <c r="RAS35" s="31"/>
      <c r="RAT35" s="31"/>
      <c r="RAU35" s="31"/>
      <c r="RAV35" s="31"/>
      <c r="RAW35" s="31"/>
      <c r="RAX35" s="31"/>
      <c r="RAY35" s="31"/>
      <c r="RAZ35" s="31"/>
      <c r="RBA35" s="31"/>
      <c r="RBB35" s="31"/>
      <c r="RBC35" s="31"/>
      <c r="RBD35" s="31"/>
      <c r="RBE35" s="31"/>
      <c r="RBF35" s="31"/>
      <c r="RBG35" s="31"/>
      <c r="RBH35" s="31"/>
      <c r="RBI35" s="31"/>
      <c r="RBJ35" s="31"/>
      <c r="RBK35" s="31"/>
      <c r="RBL35" s="31"/>
      <c r="RBM35" s="31"/>
      <c r="RBN35" s="31"/>
      <c r="RBO35" s="31"/>
      <c r="RBP35" s="31"/>
      <c r="RBQ35" s="31"/>
      <c r="RBR35" s="31"/>
      <c r="RBS35" s="31"/>
      <c r="RBT35" s="31"/>
      <c r="RBU35" s="31"/>
      <c r="RBV35" s="31"/>
      <c r="RBW35" s="31"/>
      <c r="RBX35" s="31"/>
      <c r="RBY35" s="31"/>
      <c r="RBZ35" s="31"/>
      <c r="RCA35" s="31"/>
      <c r="RCB35" s="31"/>
      <c r="RCC35" s="31"/>
      <c r="RCD35" s="31"/>
      <c r="RCE35" s="31"/>
      <c r="RCF35" s="31"/>
      <c r="RCG35" s="31"/>
      <c r="RCH35" s="31"/>
      <c r="RCI35" s="31"/>
      <c r="RCJ35" s="31"/>
      <c r="RCK35" s="31"/>
      <c r="RCL35" s="31"/>
      <c r="RCM35" s="31"/>
      <c r="RCN35" s="31"/>
      <c r="RCO35" s="31"/>
      <c r="RCP35" s="31"/>
      <c r="RCQ35" s="31"/>
      <c r="RCR35" s="31"/>
      <c r="RCS35" s="31"/>
      <c r="RCT35" s="31"/>
      <c r="RCU35" s="31"/>
      <c r="RCV35" s="31"/>
      <c r="RCW35" s="31"/>
      <c r="RCX35" s="31"/>
      <c r="RCY35" s="31"/>
      <c r="RCZ35" s="31"/>
      <c r="RDA35" s="31"/>
      <c r="RDB35" s="31"/>
      <c r="RDC35" s="31"/>
      <c r="RDD35" s="31"/>
      <c r="RDE35" s="31"/>
      <c r="RDF35" s="31"/>
      <c r="RDG35" s="31"/>
      <c r="RDH35" s="31"/>
      <c r="RDI35" s="31"/>
      <c r="RDJ35" s="31"/>
      <c r="RDK35" s="31"/>
      <c r="RDL35" s="31"/>
      <c r="RDM35" s="31"/>
      <c r="RDN35" s="31"/>
      <c r="RDO35" s="31"/>
      <c r="RDP35" s="31"/>
      <c r="RDQ35" s="31"/>
      <c r="RDR35" s="31"/>
      <c r="RDS35" s="31"/>
      <c r="RDT35" s="31"/>
      <c r="RDU35" s="31"/>
      <c r="RDV35" s="31"/>
      <c r="RDW35" s="31"/>
      <c r="RDX35" s="31"/>
      <c r="RDY35" s="31"/>
      <c r="RDZ35" s="31"/>
      <c r="REA35" s="31"/>
      <c r="REB35" s="31"/>
      <c r="REC35" s="31"/>
      <c r="RED35" s="31"/>
      <c r="REE35" s="31"/>
      <c r="REF35" s="31"/>
      <c r="REG35" s="31"/>
      <c r="REH35" s="31"/>
      <c r="REI35" s="31"/>
      <c r="REJ35" s="31"/>
      <c r="REK35" s="31"/>
      <c r="REL35" s="31"/>
      <c r="REM35" s="31"/>
      <c r="REN35" s="31"/>
      <c r="REO35" s="31"/>
      <c r="REP35" s="31"/>
      <c r="REQ35" s="31"/>
      <c r="RER35" s="31"/>
      <c r="RES35" s="31"/>
      <c r="RET35" s="31"/>
      <c r="REU35" s="31"/>
      <c r="REV35" s="31"/>
      <c r="REW35" s="31"/>
      <c r="REX35" s="31"/>
      <c r="REY35" s="31"/>
      <c r="REZ35" s="31"/>
      <c r="RFA35" s="31"/>
      <c r="RFB35" s="31"/>
      <c r="RFC35" s="31"/>
      <c r="RFD35" s="31"/>
      <c r="RFE35" s="31"/>
      <c r="RFF35" s="31"/>
      <c r="RFG35" s="31"/>
      <c r="RFH35" s="31"/>
      <c r="RFI35" s="31"/>
      <c r="RFJ35" s="31"/>
      <c r="RFK35" s="31"/>
      <c r="RFL35" s="31"/>
      <c r="RFM35" s="31"/>
      <c r="RFN35" s="31"/>
      <c r="RFO35" s="31"/>
      <c r="RFP35" s="31"/>
      <c r="RFQ35" s="31"/>
      <c r="RFR35" s="31"/>
      <c r="RFS35" s="31"/>
      <c r="RFT35" s="31"/>
      <c r="RFU35" s="31"/>
      <c r="RFV35" s="31"/>
      <c r="RFW35" s="31"/>
      <c r="RFX35" s="31"/>
      <c r="RFY35" s="31"/>
      <c r="RFZ35" s="31"/>
      <c r="RGA35" s="31"/>
      <c r="RGB35" s="31"/>
      <c r="RGC35" s="31"/>
      <c r="RGD35" s="31"/>
      <c r="RGE35" s="31"/>
      <c r="RGF35" s="31"/>
      <c r="RGG35" s="31"/>
      <c r="RGH35" s="31"/>
      <c r="RGI35" s="31"/>
      <c r="RGJ35" s="31"/>
      <c r="RGK35" s="31"/>
      <c r="RGL35" s="31"/>
      <c r="RGM35" s="31"/>
      <c r="RGN35" s="31"/>
      <c r="RGO35" s="31"/>
      <c r="RGP35" s="31"/>
      <c r="RGQ35" s="31"/>
      <c r="RGR35" s="31"/>
      <c r="RGS35" s="31"/>
      <c r="RGT35" s="31"/>
      <c r="RGU35" s="31"/>
      <c r="RGV35" s="31"/>
      <c r="RGW35" s="31"/>
      <c r="RGX35" s="31"/>
      <c r="RGY35" s="31"/>
      <c r="RGZ35" s="31"/>
      <c r="RHA35" s="31"/>
      <c r="RHB35" s="31"/>
      <c r="RHC35" s="31"/>
      <c r="RHD35" s="31"/>
      <c r="RHE35" s="31"/>
      <c r="RHF35" s="31"/>
      <c r="RHG35" s="31"/>
      <c r="RHH35" s="31"/>
      <c r="RHI35" s="31"/>
      <c r="RHJ35" s="31"/>
      <c r="RHK35" s="31"/>
      <c r="RHL35" s="31"/>
      <c r="RHM35" s="31"/>
      <c r="RHN35" s="31"/>
      <c r="RHO35" s="31"/>
      <c r="RHP35" s="31"/>
      <c r="RHQ35" s="31"/>
      <c r="RHR35" s="31"/>
      <c r="RHS35" s="31"/>
      <c r="RHT35" s="31"/>
      <c r="RHU35" s="31"/>
      <c r="RHV35" s="31"/>
      <c r="RHW35" s="31"/>
      <c r="RHX35" s="31"/>
      <c r="RHY35" s="31"/>
      <c r="RHZ35" s="31"/>
      <c r="RIA35" s="31"/>
      <c r="RIB35" s="31"/>
      <c r="RIC35" s="31"/>
      <c r="RID35" s="31"/>
      <c r="RIE35" s="31"/>
      <c r="RIF35" s="31"/>
      <c r="RIG35" s="31"/>
      <c r="RIH35" s="31"/>
      <c r="RII35" s="31"/>
      <c r="RIJ35" s="31"/>
      <c r="RIK35" s="31"/>
      <c r="RIL35" s="31"/>
      <c r="RIM35" s="31"/>
      <c r="RIN35" s="31"/>
      <c r="RIO35" s="31"/>
      <c r="RIP35" s="31"/>
      <c r="RIQ35" s="31"/>
      <c r="RIR35" s="31"/>
      <c r="RIS35" s="31"/>
      <c r="RIT35" s="31"/>
      <c r="RIU35" s="31"/>
      <c r="RIV35" s="31"/>
      <c r="RIW35" s="31"/>
      <c r="RIX35" s="31"/>
      <c r="RIY35" s="31"/>
      <c r="RIZ35" s="31"/>
      <c r="RJA35" s="31"/>
      <c r="RJB35" s="31"/>
      <c r="RJC35" s="31"/>
      <c r="RJD35" s="31"/>
      <c r="RJE35" s="31"/>
      <c r="RJF35" s="31"/>
      <c r="RJG35" s="31"/>
      <c r="RJH35" s="31"/>
      <c r="RJI35" s="31"/>
      <c r="RJJ35" s="31"/>
      <c r="RJK35" s="31"/>
      <c r="RJL35" s="31"/>
      <c r="RJM35" s="31"/>
      <c r="RJN35" s="31"/>
      <c r="RJO35" s="31"/>
      <c r="RJP35" s="31"/>
      <c r="RJQ35" s="31"/>
      <c r="RJR35" s="31"/>
      <c r="RJS35" s="31"/>
      <c r="RJT35" s="31"/>
      <c r="RJU35" s="31"/>
      <c r="RJV35" s="31"/>
      <c r="RJW35" s="31"/>
      <c r="RJX35" s="31"/>
      <c r="RJY35" s="31"/>
      <c r="RJZ35" s="31"/>
      <c r="RKA35" s="31"/>
      <c r="RKB35" s="31"/>
      <c r="RKC35" s="31"/>
      <c r="RKD35" s="31"/>
      <c r="RKE35" s="31"/>
      <c r="RKF35" s="31"/>
      <c r="RKG35" s="31"/>
      <c r="RKH35" s="31"/>
      <c r="RKI35" s="31"/>
      <c r="RKJ35" s="31"/>
      <c r="RKK35" s="31"/>
      <c r="RKL35" s="31"/>
      <c r="RKM35" s="31"/>
      <c r="RKN35" s="31"/>
      <c r="RKO35" s="31"/>
      <c r="RKP35" s="31"/>
      <c r="RKQ35" s="31"/>
      <c r="RKR35" s="31"/>
      <c r="RKS35" s="31"/>
      <c r="RKT35" s="31"/>
      <c r="RKU35" s="31"/>
      <c r="RKV35" s="31"/>
      <c r="RKW35" s="31"/>
      <c r="RKX35" s="31"/>
      <c r="RKY35" s="31"/>
      <c r="RKZ35" s="31"/>
      <c r="RLA35" s="31"/>
      <c r="RLB35" s="31"/>
      <c r="RLC35" s="31"/>
      <c r="RLD35" s="31"/>
      <c r="RLE35" s="31"/>
      <c r="RLF35" s="31"/>
      <c r="RLG35" s="31"/>
      <c r="RLH35" s="31"/>
      <c r="RLI35" s="31"/>
      <c r="RLJ35" s="31"/>
      <c r="RLK35" s="31"/>
      <c r="RLL35" s="31"/>
      <c r="RLM35" s="31"/>
      <c r="RLN35" s="31"/>
      <c r="RLO35" s="31"/>
      <c r="RLP35" s="31"/>
      <c r="RLQ35" s="31"/>
      <c r="RLR35" s="31"/>
      <c r="RLS35" s="31"/>
      <c r="RLT35" s="31"/>
      <c r="RLU35" s="31"/>
      <c r="RLV35" s="31"/>
      <c r="RLW35" s="31"/>
      <c r="RLX35" s="31"/>
      <c r="RLY35" s="31"/>
      <c r="RLZ35" s="31"/>
      <c r="RMA35" s="31"/>
      <c r="RMB35" s="31"/>
      <c r="RMC35" s="31"/>
      <c r="RMD35" s="31"/>
      <c r="RME35" s="31"/>
      <c r="RMF35" s="31"/>
      <c r="RMG35" s="31"/>
      <c r="RMH35" s="31"/>
      <c r="RMI35" s="31"/>
      <c r="RMJ35" s="31"/>
      <c r="RMK35" s="31"/>
      <c r="RML35" s="31"/>
      <c r="RMM35" s="31"/>
      <c r="RMN35" s="31"/>
      <c r="RMO35" s="31"/>
      <c r="RMP35" s="31"/>
      <c r="RMQ35" s="31"/>
      <c r="RMR35" s="31"/>
      <c r="RMS35" s="31"/>
      <c r="RMT35" s="31"/>
      <c r="RMU35" s="31"/>
      <c r="RMV35" s="31"/>
      <c r="RMW35" s="31"/>
      <c r="RMX35" s="31"/>
      <c r="RMY35" s="31"/>
      <c r="RMZ35" s="31"/>
      <c r="RNA35" s="31"/>
      <c r="RNB35" s="31"/>
      <c r="RNC35" s="31"/>
      <c r="RND35" s="31"/>
      <c r="RNE35" s="31"/>
      <c r="RNF35" s="31"/>
      <c r="RNG35" s="31"/>
      <c r="RNH35" s="31"/>
      <c r="RNI35" s="31"/>
      <c r="RNJ35" s="31"/>
      <c r="RNK35" s="31"/>
      <c r="RNL35" s="31"/>
      <c r="RNM35" s="31"/>
      <c r="RNN35" s="31"/>
      <c r="RNO35" s="31"/>
      <c r="RNP35" s="31"/>
      <c r="RNQ35" s="31"/>
      <c r="RNR35" s="31"/>
      <c r="RNS35" s="31"/>
      <c r="RNT35" s="31"/>
      <c r="RNU35" s="31"/>
      <c r="RNV35" s="31"/>
      <c r="RNW35" s="31"/>
      <c r="RNX35" s="31"/>
      <c r="RNY35" s="31"/>
      <c r="RNZ35" s="31"/>
      <c r="ROA35" s="31"/>
      <c r="ROB35" s="31"/>
      <c r="ROC35" s="31"/>
      <c r="ROD35" s="31"/>
      <c r="ROE35" s="31"/>
      <c r="ROF35" s="31"/>
      <c r="ROG35" s="31"/>
      <c r="ROH35" s="31"/>
      <c r="ROI35" s="31"/>
      <c r="ROJ35" s="31"/>
      <c r="ROK35" s="31"/>
      <c r="ROL35" s="31"/>
      <c r="ROM35" s="31"/>
      <c r="RON35" s="31"/>
      <c r="ROO35" s="31"/>
      <c r="ROP35" s="31"/>
      <c r="ROQ35" s="31"/>
      <c r="ROR35" s="31"/>
      <c r="ROS35" s="31"/>
      <c r="ROT35" s="31"/>
      <c r="ROU35" s="31"/>
      <c r="ROV35" s="31"/>
      <c r="ROW35" s="31"/>
      <c r="ROX35" s="31"/>
      <c r="ROY35" s="31"/>
      <c r="ROZ35" s="31"/>
      <c r="RPA35" s="31"/>
      <c r="RPB35" s="31"/>
      <c r="RPC35" s="31"/>
      <c r="RPD35" s="31"/>
      <c r="RPE35" s="31"/>
      <c r="RPF35" s="31"/>
      <c r="RPG35" s="31"/>
      <c r="RPH35" s="31"/>
      <c r="RPI35" s="31"/>
      <c r="RPJ35" s="31"/>
      <c r="RPK35" s="31"/>
      <c r="RPL35" s="31"/>
      <c r="RPM35" s="31"/>
      <c r="RPN35" s="31"/>
      <c r="RPO35" s="31"/>
      <c r="RPP35" s="31"/>
      <c r="RPQ35" s="31"/>
      <c r="RPR35" s="31"/>
      <c r="RPS35" s="31"/>
      <c r="RPT35" s="31"/>
      <c r="RPU35" s="31"/>
      <c r="RPV35" s="31"/>
      <c r="RPW35" s="31"/>
      <c r="RPX35" s="31"/>
      <c r="RPY35" s="31"/>
      <c r="RPZ35" s="31"/>
      <c r="RQA35" s="31"/>
      <c r="RQB35" s="31"/>
      <c r="RQC35" s="31"/>
      <c r="RQD35" s="31"/>
      <c r="RQE35" s="31"/>
      <c r="RQF35" s="31"/>
      <c r="RQG35" s="31"/>
      <c r="RQH35" s="31"/>
      <c r="RQI35" s="31"/>
      <c r="RQJ35" s="31"/>
      <c r="RQK35" s="31"/>
      <c r="RQL35" s="31"/>
      <c r="RQM35" s="31"/>
      <c r="RQN35" s="31"/>
      <c r="RQO35" s="31"/>
      <c r="RQP35" s="31"/>
      <c r="RQQ35" s="31"/>
      <c r="RQR35" s="31"/>
      <c r="RQS35" s="31"/>
      <c r="RQT35" s="31"/>
      <c r="RQU35" s="31"/>
      <c r="RQV35" s="31"/>
      <c r="RQW35" s="31"/>
      <c r="RQX35" s="31"/>
      <c r="RQY35" s="31"/>
      <c r="RQZ35" s="31"/>
      <c r="RRA35" s="31"/>
      <c r="RRB35" s="31"/>
      <c r="RRC35" s="31"/>
      <c r="RRD35" s="31"/>
      <c r="RRE35" s="31"/>
      <c r="RRF35" s="31"/>
      <c r="RRG35" s="31"/>
      <c r="RRH35" s="31"/>
      <c r="RRI35" s="31"/>
      <c r="RRJ35" s="31"/>
      <c r="RRK35" s="31"/>
      <c r="RRL35" s="31"/>
      <c r="RRM35" s="31"/>
      <c r="RRN35" s="31"/>
      <c r="RRO35" s="31"/>
      <c r="RRP35" s="31"/>
      <c r="RRQ35" s="31"/>
      <c r="RRR35" s="31"/>
      <c r="RRS35" s="31"/>
      <c r="RRT35" s="31"/>
      <c r="RRU35" s="31"/>
      <c r="RRV35" s="31"/>
      <c r="RRW35" s="31"/>
      <c r="RRX35" s="31"/>
      <c r="RRY35" s="31"/>
      <c r="RRZ35" s="31"/>
      <c r="RSA35" s="31"/>
      <c r="RSB35" s="31"/>
      <c r="RSC35" s="31"/>
      <c r="RSD35" s="31"/>
      <c r="RSE35" s="31"/>
      <c r="RSF35" s="31"/>
      <c r="RSG35" s="31"/>
      <c r="RSH35" s="31"/>
      <c r="RSI35" s="31"/>
      <c r="RSJ35" s="31"/>
      <c r="RSK35" s="31"/>
      <c r="RSL35" s="31"/>
      <c r="RSM35" s="31"/>
      <c r="RSN35" s="31"/>
      <c r="RSO35" s="31"/>
      <c r="RSP35" s="31"/>
      <c r="RSQ35" s="31"/>
      <c r="RSR35" s="31"/>
      <c r="RSS35" s="31"/>
      <c r="RST35" s="31"/>
      <c r="RSU35" s="31"/>
      <c r="RSV35" s="31"/>
      <c r="RSW35" s="31"/>
      <c r="RSX35" s="31"/>
      <c r="RSY35" s="31"/>
      <c r="RSZ35" s="31"/>
      <c r="RTA35" s="31"/>
      <c r="RTB35" s="31"/>
      <c r="RTC35" s="31"/>
      <c r="RTD35" s="31"/>
      <c r="RTE35" s="31"/>
      <c r="RTF35" s="31"/>
      <c r="RTG35" s="31"/>
      <c r="RTH35" s="31"/>
      <c r="RTI35" s="31"/>
      <c r="RTJ35" s="31"/>
      <c r="RTK35" s="31"/>
      <c r="RTL35" s="31"/>
      <c r="RTM35" s="31"/>
      <c r="RTN35" s="31"/>
      <c r="RTO35" s="31"/>
      <c r="RTP35" s="31"/>
      <c r="RTQ35" s="31"/>
      <c r="RTR35" s="31"/>
      <c r="RTS35" s="31"/>
      <c r="RTT35" s="31"/>
      <c r="RTU35" s="31"/>
      <c r="RTV35" s="31"/>
      <c r="RTW35" s="31"/>
      <c r="RTX35" s="31"/>
      <c r="RTY35" s="31"/>
      <c r="RTZ35" s="31"/>
      <c r="RUA35" s="31"/>
      <c r="RUB35" s="31"/>
      <c r="RUC35" s="31"/>
      <c r="RUD35" s="31"/>
      <c r="RUE35" s="31"/>
      <c r="RUF35" s="31"/>
      <c r="RUG35" s="31"/>
      <c r="RUH35" s="31"/>
      <c r="RUI35" s="31"/>
      <c r="RUJ35" s="31"/>
      <c r="RUK35" s="31"/>
      <c r="RUL35" s="31"/>
      <c r="RUM35" s="31"/>
      <c r="RUN35" s="31"/>
      <c r="RUO35" s="31"/>
      <c r="RUP35" s="31"/>
      <c r="RUQ35" s="31"/>
      <c r="RUR35" s="31"/>
      <c r="RUS35" s="31"/>
      <c r="RUT35" s="31"/>
      <c r="RUU35" s="31"/>
      <c r="RUV35" s="31"/>
      <c r="RUW35" s="31"/>
      <c r="RUX35" s="31"/>
      <c r="RUY35" s="31"/>
      <c r="RUZ35" s="31"/>
      <c r="RVA35" s="31"/>
      <c r="RVB35" s="31"/>
      <c r="RVC35" s="31"/>
      <c r="RVD35" s="31"/>
      <c r="RVE35" s="31"/>
      <c r="RVF35" s="31"/>
      <c r="RVG35" s="31"/>
      <c r="RVH35" s="31"/>
      <c r="RVI35" s="31"/>
      <c r="RVJ35" s="31"/>
      <c r="RVK35" s="31"/>
      <c r="RVL35" s="31"/>
      <c r="RVM35" s="31"/>
      <c r="RVN35" s="31"/>
      <c r="RVO35" s="31"/>
      <c r="RVP35" s="31"/>
      <c r="RVQ35" s="31"/>
      <c r="RVR35" s="31"/>
      <c r="RVS35" s="31"/>
      <c r="RVT35" s="31"/>
      <c r="RVU35" s="31"/>
      <c r="RVV35" s="31"/>
      <c r="RVW35" s="31"/>
      <c r="RVX35" s="31"/>
      <c r="RVY35" s="31"/>
      <c r="RVZ35" s="31"/>
      <c r="RWA35" s="31"/>
      <c r="RWB35" s="31"/>
      <c r="RWC35" s="31"/>
      <c r="RWD35" s="31"/>
      <c r="RWE35" s="31"/>
      <c r="RWF35" s="31"/>
      <c r="RWG35" s="31"/>
      <c r="RWH35" s="31"/>
      <c r="RWI35" s="31"/>
      <c r="RWJ35" s="31"/>
      <c r="RWK35" s="31"/>
      <c r="RWL35" s="31"/>
      <c r="RWM35" s="31"/>
      <c r="RWN35" s="31"/>
      <c r="RWO35" s="31"/>
      <c r="RWP35" s="31"/>
      <c r="RWQ35" s="31"/>
      <c r="RWR35" s="31"/>
      <c r="RWS35" s="31"/>
      <c r="RWT35" s="31"/>
      <c r="RWU35" s="31"/>
      <c r="RWV35" s="31"/>
      <c r="RWW35" s="31"/>
      <c r="RWX35" s="31"/>
      <c r="RWY35" s="31"/>
      <c r="RWZ35" s="31"/>
      <c r="RXA35" s="31"/>
      <c r="RXB35" s="31"/>
      <c r="RXC35" s="31"/>
      <c r="RXD35" s="31"/>
      <c r="RXE35" s="31"/>
      <c r="RXF35" s="31"/>
      <c r="RXG35" s="31"/>
      <c r="RXH35" s="31"/>
      <c r="RXI35" s="31"/>
      <c r="RXJ35" s="31"/>
      <c r="RXK35" s="31"/>
      <c r="RXL35" s="31"/>
      <c r="RXM35" s="31"/>
      <c r="RXN35" s="31"/>
      <c r="RXO35" s="31"/>
      <c r="RXP35" s="31"/>
      <c r="RXQ35" s="31"/>
      <c r="RXR35" s="31"/>
      <c r="RXS35" s="31"/>
      <c r="RXT35" s="31"/>
      <c r="RXU35" s="31"/>
      <c r="RXV35" s="31"/>
      <c r="RXW35" s="31"/>
      <c r="RXX35" s="31"/>
      <c r="RXY35" s="31"/>
      <c r="RXZ35" s="31"/>
      <c r="RYA35" s="31"/>
      <c r="RYB35" s="31"/>
      <c r="RYC35" s="31"/>
      <c r="RYD35" s="31"/>
      <c r="RYE35" s="31"/>
      <c r="RYF35" s="31"/>
      <c r="RYG35" s="31"/>
      <c r="RYH35" s="31"/>
      <c r="RYI35" s="31"/>
      <c r="RYJ35" s="31"/>
      <c r="RYK35" s="31"/>
      <c r="RYL35" s="31"/>
      <c r="RYM35" s="31"/>
      <c r="RYN35" s="31"/>
      <c r="RYO35" s="31"/>
      <c r="RYP35" s="31"/>
      <c r="RYQ35" s="31"/>
      <c r="RYR35" s="31"/>
      <c r="RYS35" s="31"/>
      <c r="RYT35" s="31"/>
      <c r="RYU35" s="31"/>
      <c r="RYV35" s="31"/>
      <c r="RYW35" s="31"/>
      <c r="RYX35" s="31"/>
      <c r="RYY35" s="31"/>
      <c r="RYZ35" s="31"/>
      <c r="RZA35" s="31"/>
      <c r="RZB35" s="31"/>
      <c r="RZC35" s="31"/>
      <c r="RZD35" s="31"/>
      <c r="RZE35" s="31"/>
      <c r="RZF35" s="31"/>
      <c r="RZG35" s="31"/>
      <c r="RZH35" s="31"/>
      <c r="RZI35" s="31"/>
      <c r="RZJ35" s="31"/>
      <c r="RZK35" s="31"/>
      <c r="RZL35" s="31"/>
      <c r="RZM35" s="31"/>
      <c r="RZN35" s="31"/>
      <c r="RZO35" s="31"/>
      <c r="RZP35" s="31"/>
      <c r="RZQ35" s="31"/>
      <c r="RZR35" s="31"/>
      <c r="RZS35" s="31"/>
      <c r="RZT35" s="31"/>
      <c r="RZU35" s="31"/>
      <c r="RZV35" s="31"/>
      <c r="RZW35" s="31"/>
      <c r="RZX35" s="31"/>
      <c r="RZY35" s="31"/>
      <c r="RZZ35" s="31"/>
      <c r="SAA35" s="31"/>
      <c r="SAB35" s="31"/>
      <c r="SAC35" s="31"/>
      <c r="SAD35" s="31"/>
      <c r="SAE35" s="31"/>
      <c r="SAF35" s="31"/>
      <c r="SAG35" s="31"/>
      <c r="SAH35" s="31"/>
      <c r="SAI35" s="31"/>
      <c r="SAJ35" s="31"/>
      <c r="SAK35" s="31"/>
      <c r="SAL35" s="31"/>
      <c r="SAM35" s="31"/>
      <c r="SAN35" s="31"/>
      <c r="SAO35" s="31"/>
      <c r="SAP35" s="31"/>
      <c r="SAQ35" s="31"/>
      <c r="SAR35" s="31"/>
      <c r="SAS35" s="31"/>
      <c r="SAT35" s="31"/>
      <c r="SAU35" s="31"/>
      <c r="SAV35" s="31"/>
      <c r="SAW35" s="31"/>
      <c r="SAX35" s="31"/>
      <c r="SAY35" s="31"/>
      <c r="SAZ35" s="31"/>
      <c r="SBA35" s="31"/>
      <c r="SBB35" s="31"/>
      <c r="SBC35" s="31"/>
      <c r="SBD35" s="31"/>
      <c r="SBE35" s="31"/>
      <c r="SBF35" s="31"/>
      <c r="SBG35" s="31"/>
      <c r="SBH35" s="31"/>
      <c r="SBI35" s="31"/>
      <c r="SBJ35" s="31"/>
      <c r="SBK35" s="31"/>
      <c r="SBL35" s="31"/>
      <c r="SBM35" s="31"/>
      <c r="SBN35" s="31"/>
      <c r="SBO35" s="31"/>
      <c r="SBP35" s="31"/>
      <c r="SBQ35" s="31"/>
      <c r="SBR35" s="31"/>
      <c r="SBS35" s="31"/>
      <c r="SBT35" s="31"/>
      <c r="SBU35" s="31"/>
      <c r="SBV35" s="31"/>
      <c r="SBW35" s="31"/>
      <c r="SBX35" s="31"/>
      <c r="SBY35" s="31"/>
      <c r="SBZ35" s="31"/>
      <c r="SCA35" s="31"/>
      <c r="SCB35" s="31"/>
      <c r="SCC35" s="31"/>
      <c r="SCD35" s="31"/>
      <c r="SCE35" s="31"/>
      <c r="SCF35" s="31"/>
      <c r="SCG35" s="31"/>
      <c r="SCH35" s="31"/>
      <c r="SCI35" s="31"/>
      <c r="SCJ35" s="31"/>
      <c r="SCK35" s="31"/>
      <c r="SCL35" s="31"/>
      <c r="SCM35" s="31"/>
      <c r="SCN35" s="31"/>
      <c r="SCO35" s="31"/>
      <c r="SCP35" s="31"/>
      <c r="SCQ35" s="31"/>
      <c r="SCR35" s="31"/>
      <c r="SCS35" s="31"/>
      <c r="SCT35" s="31"/>
      <c r="SCU35" s="31"/>
      <c r="SCV35" s="31"/>
      <c r="SCW35" s="31"/>
      <c r="SCX35" s="31"/>
      <c r="SCY35" s="31"/>
      <c r="SCZ35" s="31"/>
      <c r="SDA35" s="31"/>
      <c r="SDB35" s="31"/>
      <c r="SDC35" s="31"/>
      <c r="SDD35" s="31"/>
      <c r="SDE35" s="31"/>
      <c r="SDF35" s="31"/>
      <c r="SDG35" s="31"/>
      <c r="SDH35" s="31"/>
      <c r="SDI35" s="31"/>
      <c r="SDJ35" s="31"/>
      <c r="SDK35" s="31"/>
      <c r="SDL35" s="31"/>
      <c r="SDM35" s="31"/>
      <c r="SDN35" s="31"/>
      <c r="SDO35" s="31"/>
      <c r="SDP35" s="31"/>
      <c r="SDQ35" s="31"/>
      <c r="SDR35" s="31"/>
      <c r="SDS35" s="31"/>
      <c r="SDT35" s="31"/>
      <c r="SDU35" s="31"/>
      <c r="SDV35" s="31"/>
      <c r="SDW35" s="31"/>
      <c r="SDX35" s="31"/>
      <c r="SDY35" s="31"/>
      <c r="SDZ35" s="31"/>
      <c r="SEA35" s="31"/>
      <c r="SEB35" s="31"/>
      <c r="SEC35" s="31"/>
      <c r="SED35" s="31"/>
      <c r="SEE35" s="31"/>
      <c r="SEF35" s="31"/>
      <c r="SEG35" s="31"/>
      <c r="SEH35" s="31"/>
      <c r="SEI35" s="31"/>
      <c r="SEJ35" s="31"/>
      <c r="SEK35" s="31"/>
      <c r="SEL35" s="31"/>
      <c r="SEM35" s="31"/>
      <c r="SEN35" s="31"/>
      <c r="SEO35" s="31"/>
      <c r="SEP35" s="31"/>
      <c r="SEQ35" s="31"/>
      <c r="SER35" s="31"/>
      <c r="SES35" s="31"/>
      <c r="SET35" s="31"/>
      <c r="SEU35" s="31"/>
      <c r="SEV35" s="31"/>
      <c r="SEW35" s="31"/>
      <c r="SEX35" s="31"/>
      <c r="SEY35" s="31"/>
      <c r="SEZ35" s="31"/>
      <c r="SFA35" s="31"/>
      <c r="SFB35" s="31"/>
      <c r="SFC35" s="31"/>
      <c r="SFD35" s="31"/>
      <c r="SFE35" s="31"/>
      <c r="SFF35" s="31"/>
      <c r="SFG35" s="31"/>
      <c r="SFH35" s="31"/>
      <c r="SFI35" s="31"/>
      <c r="SFJ35" s="31"/>
      <c r="SFK35" s="31"/>
      <c r="SFL35" s="31"/>
      <c r="SFM35" s="31"/>
      <c r="SFN35" s="31"/>
      <c r="SFO35" s="31"/>
      <c r="SFP35" s="31"/>
      <c r="SFQ35" s="31"/>
      <c r="SFR35" s="31"/>
      <c r="SFS35" s="31"/>
      <c r="SFT35" s="31"/>
      <c r="SFU35" s="31"/>
      <c r="SFV35" s="31"/>
      <c r="SFW35" s="31"/>
      <c r="SFX35" s="31"/>
      <c r="SFY35" s="31"/>
      <c r="SFZ35" s="31"/>
      <c r="SGA35" s="31"/>
      <c r="SGB35" s="31"/>
      <c r="SGC35" s="31"/>
      <c r="SGD35" s="31"/>
      <c r="SGE35" s="31"/>
      <c r="SGF35" s="31"/>
      <c r="SGG35" s="31"/>
      <c r="SGH35" s="31"/>
      <c r="SGI35" s="31"/>
      <c r="SGJ35" s="31"/>
      <c r="SGK35" s="31"/>
      <c r="SGL35" s="31"/>
      <c r="SGM35" s="31"/>
      <c r="SGN35" s="31"/>
      <c r="SGO35" s="31"/>
      <c r="SGP35" s="31"/>
      <c r="SGQ35" s="31"/>
      <c r="SGR35" s="31"/>
      <c r="SGS35" s="31"/>
      <c r="SGT35" s="31"/>
      <c r="SGU35" s="31"/>
      <c r="SGV35" s="31"/>
      <c r="SGW35" s="31"/>
      <c r="SGX35" s="31"/>
      <c r="SGY35" s="31"/>
      <c r="SGZ35" s="31"/>
      <c r="SHA35" s="31"/>
      <c r="SHB35" s="31"/>
      <c r="SHC35" s="31"/>
      <c r="SHD35" s="31"/>
      <c r="SHE35" s="31"/>
      <c r="SHF35" s="31"/>
      <c r="SHG35" s="31"/>
      <c r="SHH35" s="31"/>
      <c r="SHI35" s="31"/>
      <c r="SHJ35" s="31"/>
      <c r="SHK35" s="31"/>
      <c r="SHL35" s="31"/>
      <c r="SHM35" s="31"/>
      <c r="SHN35" s="31"/>
      <c r="SHO35" s="31"/>
      <c r="SHP35" s="31"/>
      <c r="SHQ35" s="31"/>
      <c r="SHR35" s="31"/>
      <c r="SHS35" s="31"/>
      <c r="SHT35" s="31"/>
      <c r="SHU35" s="31"/>
      <c r="SHV35" s="31"/>
      <c r="SHW35" s="31"/>
      <c r="SHX35" s="31"/>
      <c r="SHY35" s="31"/>
      <c r="SHZ35" s="31"/>
      <c r="SIA35" s="31"/>
      <c r="SIB35" s="31"/>
      <c r="SIC35" s="31"/>
      <c r="SID35" s="31"/>
      <c r="SIE35" s="31"/>
      <c r="SIF35" s="31"/>
      <c r="SIG35" s="31"/>
      <c r="SIH35" s="31"/>
      <c r="SII35" s="31"/>
      <c r="SIJ35" s="31"/>
      <c r="SIK35" s="31"/>
      <c r="SIL35" s="31"/>
      <c r="SIM35" s="31"/>
      <c r="SIN35" s="31"/>
      <c r="SIO35" s="31"/>
      <c r="SIP35" s="31"/>
      <c r="SIQ35" s="31"/>
      <c r="SIR35" s="31"/>
      <c r="SIS35" s="31"/>
      <c r="SIT35" s="31"/>
      <c r="SIU35" s="31"/>
      <c r="SIV35" s="31"/>
      <c r="SIW35" s="31"/>
      <c r="SIX35" s="31"/>
      <c r="SIY35" s="31"/>
      <c r="SIZ35" s="31"/>
      <c r="SJA35" s="31"/>
      <c r="SJB35" s="31"/>
      <c r="SJC35" s="31"/>
      <c r="SJD35" s="31"/>
      <c r="SJE35" s="31"/>
      <c r="SJF35" s="31"/>
      <c r="SJG35" s="31"/>
      <c r="SJH35" s="31"/>
      <c r="SJI35" s="31"/>
      <c r="SJJ35" s="31"/>
      <c r="SJK35" s="31"/>
      <c r="SJL35" s="31"/>
      <c r="SJM35" s="31"/>
      <c r="SJN35" s="31"/>
      <c r="SJO35" s="31"/>
      <c r="SJP35" s="31"/>
      <c r="SJQ35" s="31"/>
      <c r="SJR35" s="31"/>
      <c r="SJS35" s="31"/>
      <c r="SJT35" s="31"/>
      <c r="SJU35" s="31"/>
      <c r="SJV35" s="31"/>
      <c r="SJW35" s="31"/>
      <c r="SJX35" s="31"/>
      <c r="SJY35" s="31"/>
      <c r="SJZ35" s="31"/>
      <c r="SKA35" s="31"/>
      <c r="SKB35" s="31"/>
      <c r="SKC35" s="31"/>
      <c r="SKD35" s="31"/>
      <c r="SKE35" s="31"/>
      <c r="SKF35" s="31"/>
      <c r="SKG35" s="31"/>
      <c r="SKH35" s="31"/>
      <c r="SKI35" s="31"/>
      <c r="SKJ35" s="31"/>
      <c r="SKK35" s="31"/>
      <c r="SKL35" s="31"/>
      <c r="SKM35" s="31"/>
      <c r="SKN35" s="31"/>
      <c r="SKO35" s="31"/>
      <c r="SKP35" s="31"/>
      <c r="SKQ35" s="31"/>
      <c r="SKR35" s="31"/>
      <c r="SKS35" s="31"/>
      <c r="SKT35" s="31"/>
      <c r="SKU35" s="31"/>
      <c r="SKV35" s="31"/>
      <c r="SKW35" s="31"/>
      <c r="SKX35" s="31"/>
      <c r="SKY35" s="31"/>
      <c r="SKZ35" s="31"/>
      <c r="SLA35" s="31"/>
      <c r="SLB35" s="31"/>
      <c r="SLC35" s="31"/>
      <c r="SLD35" s="31"/>
      <c r="SLE35" s="31"/>
      <c r="SLF35" s="31"/>
      <c r="SLG35" s="31"/>
      <c r="SLH35" s="31"/>
      <c r="SLI35" s="31"/>
      <c r="SLJ35" s="31"/>
      <c r="SLK35" s="31"/>
      <c r="SLL35" s="31"/>
      <c r="SLM35" s="31"/>
      <c r="SLN35" s="31"/>
      <c r="SLO35" s="31"/>
      <c r="SLP35" s="31"/>
      <c r="SLQ35" s="31"/>
      <c r="SLR35" s="31"/>
      <c r="SLS35" s="31"/>
      <c r="SLT35" s="31"/>
      <c r="SLU35" s="31"/>
      <c r="SLV35" s="31"/>
      <c r="SLW35" s="31"/>
      <c r="SLX35" s="31"/>
      <c r="SLY35" s="31"/>
      <c r="SLZ35" s="31"/>
      <c r="SMA35" s="31"/>
      <c r="SMB35" s="31"/>
      <c r="SMC35" s="31"/>
      <c r="SMD35" s="31"/>
      <c r="SME35" s="31"/>
      <c r="SMF35" s="31"/>
      <c r="SMG35" s="31"/>
      <c r="SMH35" s="31"/>
      <c r="SMI35" s="31"/>
      <c r="SMJ35" s="31"/>
      <c r="SMK35" s="31"/>
      <c r="SML35" s="31"/>
      <c r="SMM35" s="31"/>
      <c r="SMN35" s="31"/>
      <c r="SMO35" s="31"/>
      <c r="SMP35" s="31"/>
      <c r="SMQ35" s="31"/>
      <c r="SMR35" s="31"/>
      <c r="SMS35" s="31"/>
      <c r="SMT35" s="31"/>
      <c r="SMU35" s="31"/>
      <c r="SMV35" s="31"/>
      <c r="SMW35" s="31"/>
      <c r="SMX35" s="31"/>
      <c r="SMY35" s="31"/>
      <c r="SMZ35" s="31"/>
      <c r="SNA35" s="31"/>
      <c r="SNB35" s="31"/>
      <c r="SNC35" s="31"/>
      <c r="SND35" s="31"/>
      <c r="SNE35" s="31"/>
      <c r="SNF35" s="31"/>
      <c r="SNG35" s="31"/>
      <c r="SNH35" s="31"/>
      <c r="SNI35" s="31"/>
      <c r="SNJ35" s="31"/>
      <c r="SNK35" s="31"/>
      <c r="SNL35" s="31"/>
      <c r="SNM35" s="31"/>
      <c r="SNN35" s="31"/>
      <c r="SNO35" s="31"/>
      <c r="SNP35" s="31"/>
      <c r="SNQ35" s="31"/>
      <c r="SNR35" s="31"/>
      <c r="SNS35" s="31"/>
      <c r="SNT35" s="31"/>
      <c r="SNU35" s="31"/>
      <c r="SNV35" s="31"/>
      <c r="SNW35" s="31"/>
      <c r="SNX35" s="31"/>
      <c r="SNY35" s="31"/>
      <c r="SNZ35" s="31"/>
      <c r="SOA35" s="31"/>
      <c r="SOB35" s="31"/>
      <c r="SOC35" s="31"/>
      <c r="SOD35" s="31"/>
      <c r="SOE35" s="31"/>
      <c r="SOF35" s="31"/>
      <c r="SOG35" s="31"/>
      <c r="SOH35" s="31"/>
      <c r="SOI35" s="31"/>
      <c r="SOJ35" s="31"/>
      <c r="SOK35" s="31"/>
      <c r="SOL35" s="31"/>
      <c r="SOM35" s="31"/>
      <c r="SON35" s="31"/>
      <c r="SOO35" s="31"/>
      <c r="SOP35" s="31"/>
      <c r="SOQ35" s="31"/>
      <c r="SOR35" s="31"/>
      <c r="SOS35" s="31"/>
      <c r="SOT35" s="31"/>
      <c r="SOU35" s="31"/>
      <c r="SOV35" s="31"/>
      <c r="SOW35" s="31"/>
      <c r="SOX35" s="31"/>
      <c r="SOY35" s="31"/>
      <c r="SOZ35" s="31"/>
      <c r="SPA35" s="31"/>
      <c r="SPB35" s="31"/>
      <c r="SPC35" s="31"/>
      <c r="SPD35" s="31"/>
      <c r="SPE35" s="31"/>
      <c r="SPF35" s="31"/>
      <c r="SPG35" s="31"/>
      <c r="SPH35" s="31"/>
      <c r="SPI35" s="31"/>
      <c r="SPJ35" s="31"/>
      <c r="SPK35" s="31"/>
      <c r="SPL35" s="31"/>
      <c r="SPM35" s="31"/>
      <c r="SPN35" s="31"/>
      <c r="SPO35" s="31"/>
      <c r="SPP35" s="31"/>
      <c r="SPQ35" s="31"/>
      <c r="SPR35" s="31"/>
      <c r="SPS35" s="31"/>
      <c r="SPT35" s="31"/>
      <c r="SPU35" s="31"/>
      <c r="SPV35" s="31"/>
      <c r="SPW35" s="31"/>
      <c r="SPX35" s="31"/>
      <c r="SPY35" s="31"/>
      <c r="SPZ35" s="31"/>
      <c r="SQA35" s="31"/>
      <c r="SQB35" s="31"/>
      <c r="SQC35" s="31"/>
      <c r="SQD35" s="31"/>
      <c r="SQE35" s="31"/>
      <c r="SQF35" s="31"/>
      <c r="SQG35" s="31"/>
      <c r="SQH35" s="31"/>
      <c r="SQI35" s="31"/>
      <c r="SQJ35" s="31"/>
      <c r="SQK35" s="31"/>
      <c r="SQL35" s="31"/>
      <c r="SQM35" s="31"/>
      <c r="SQN35" s="31"/>
      <c r="SQO35" s="31"/>
      <c r="SQP35" s="31"/>
      <c r="SQQ35" s="31"/>
      <c r="SQR35" s="31"/>
      <c r="SQS35" s="31"/>
      <c r="SQT35" s="31"/>
      <c r="SQU35" s="31"/>
      <c r="SQV35" s="31"/>
      <c r="SQW35" s="31"/>
      <c r="SQX35" s="31"/>
      <c r="SQY35" s="31"/>
      <c r="SQZ35" s="31"/>
      <c r="SRA35" s="31"/>
      <c r="SRB35" s="31"/>
      <c r="SRC35" s="31"/>
      <c r="SRD35" s="31"/>
      <c r="SRE35" s="31"/>
      <c r="SRF35" s="31"/>
      <c r="SRG35" s="31"/>
      <c r="SRH35" s="31"/>
      <c r="SRI35" s="31"/>
      <c r="SRJ35" s="31"/>
      <c r="SRK35" s="31"/>
      <c r="SRL35" s="31"/>
      <c r="SRM35" s="31"/>
      <c r="SRN35" s="31"/>
      <c r="SRO35" s="31"/>
      <c r="SRP35" s="31"/>
      <c r="SRQ35" s="31"/>
      <c r="SRR35" s="31"/>
      <c r="SRS35" s="31"/>
      <c r="SRT35" s="31"/>
      <c r="SRU35" s="31"/>
      <c r="SRV35" s="31"/>
      <c r="SRW35" s="31"/>
      <c r="SRX35" s="31"/>
      <c r="SRY35" s="31"/>
      <c r="SRZ35" s="31"/>
      <c r="SSA35" s="31"/>
      <c r="SSB35" s="31"/>
      <c r="SSC35" s="31"/>
      <c r="SSD35" s="31"/>
      <c r="SSE35" s="31"/>
      <c r="SSF35" s="31"/>
      <c r="SSG35" s="31"/>
      <c r="SSH35" s="31"/>
      <c r="SSI35" s="31"/>
      <c r="SSJ35" s="31"/>
      <c r="SSK35" s="31"/>
      <c r="SSL35" s="31"/>
      <c r="SSM35" s="31"/>
      <c r="SSN35" s="31"/>
      <c r="SSO35" s="31"/>
      <c r="SSP35" s="31"/>
      <c r="SSQ35" s="31"/>
      <c r="SSR35" s="31"/>
      <c r="SSS35" s="31"/>
      <c r="SST35" s="31"/>
      <c r="SSU35" s="31"/>
      <c r="SSV35" s="31"/>
      <c r="SSW35" s="31"/>
      <c r="SSX35" s="31"/>
      <c r="SSY35" s="31"/>
      <c r="SSZ35" s="31"/>
      <c r="STA35" s="31"/>
      <c r="STB35" s="31"/>
      <c r="STC35" s="31"/>
      <c r="STD35" s="31"/>
      <c r="STE35" s="31"/>
      <c r="STF35" s="31"/>
      <c r="STG35" s="31"/>
      <c r="STH35" s="31"/>
      <c r="STI35" s="31"/>
      <c r="STJ35" s="31"/>
      <c r="STK35" s="31"/>
      <c r="STL35" s="31"/>
      <c r="STM35" s="31"/>
      <c r="STN35" s="31"/>
      <c r="STO35" s="31"/>
      <c r="STP35" s="31"/>
      <c r="STQ35" s="31"/>
      <c r="STR35" s="31"/>
      <c r="STS35" s="31"/>
      <c r="STT35" s="31"/>
      <c r="STU35" s="31"/>
      <c r="STV35" s="31"/>
      <c r="STW35" s="31"/>
      <c r="STX35" s="31"/>
      <c r="STY35" s="31"/>
      <c r="STZ35" s="31"/>
      <c r="SUA35" s="31"/>
      <c r="SUB35" s="31"/>
      <c r="SUC35" s="31"/>
      <c r="SUD35" s="31"/>
      <c r="SUE35" s="31"/>
      <c r="SUF35" s="31"/>
      <c r="SUG35" s="31"/>
      <c r="SUH35" s="31"/>
      <c r="SUI35" s="31"/>
      <c r="SUJ35" s="31"/>
      <c r="SUK35" s="31"/>
      <c r="SUL35" s="31"/>
      <c r="SUM35" s="31"/>
      <c r="SUN35" s="31"/>
      <c r="SUO35" s="31"/>
      <c r="SUP35" s="31"/>
      <c r="SUQ35" s="31"/>
      <c r="SUR35" s="31"/>
      <c r="SUS35" s="31"/>
      <c r="SUT35" s="31"/>
      <c r="SUU35" s="31"/>
      <c r="SUV35" s="31"/>
      <c r="SUW35" s="31"/>
      <c r="SUX35" s="31"/>
      <c r="SUY35" s="31"/>
      <c r="SUZ35" s="31"/>
      <c r="SVA35" s="31"/>
      <c r="SVB35" s="31"/>
      <c r="SVC35" s="31"/>
      <c r="SVD35" s="31"/>
      <c r="SVE35" s="31"/>
      <c r="SVF35" s="31"/>
      <c r="SVG35" s="31"/>
      <c r="SVH35" s="31"/>
      <c r="SVI35" s="31"/>
      <c r="SVJ35" s="31"/>
      <c r="SVK35" s="31"/>
      <c r="SVL35" s="31"/>
      <c r="SVM35" s="31"/>
      <c r="SVN35" s="31"/>
      <c r="SVO35" s="31"/>
      <c r="SVP35" s="31"/>
      <c r="SVQ35" s="31"/>
      <c r="SVR35" s="31"/>
      <c r="SVS35" s="31"/>
      <c r="SVT35" s="31"/>
      <c r="SVU35" s="31"/>
      <c r="SVV35" s="31"/>
      <c r="SVW35" s="31"/>
      <c r="SVX35" s="31"/>
      <c r="SVY35" s="31"/>
      <c r="SVZ35" s="31"/>
      <c r="SWA35" s="31"/>
      <c r="SWB35" s="31"/>
      <c r="SWC35" s="31"/>
      <c r="SWD35" s="31"/>
      <c r="SWE35" s="31"/>
      <c r="SWF35" s="31"/>
      <c r="SWG35" s="31"/>
      <c r="SWH35" s="31"/>
      <c r="SWI35" s="31"/>
      <c r="SWJ35" s="31"/>
      <c r="SWK35" s="31"/>
      <c r="SWL35" s="31"/>
      <c r="SWM35" s="31"/>
      <c r="SWN35" s="31"/>
      <c r="SWO35" s="31"/>
      <c r="SWP35" s="31"/>
      <c r="SWQ35" s="31"/>
      <c r="SWR35" s="31"/>
      <c r="SWS35" s="31"/>
      <c r="SWT35" s="31"/>
      <c r="SWU35" s="31"/>
      <c r="SWV35" s="31"/>
      <c r="SWW35" s="31"/>
      <c r="SWX35" s="31"/>
      <c r="SWY35" s="31"/>
      <c r="SWZ35" s="31"/>
      <c r="SXA35" s="31"/>
      <c r="SXB35" s="31"/>
      <c r="SXC35" s="31"/>
      <c r="SXD35" s="31"/>
      <c r="SXE35" s="31"/>
      <c r="SXF35" s="31"/>
      <c r="SXG35" s="31"/>
      <c r="SXH35" s="31"/>
      <c r="SXI35" s="31"/>
      <c r="SXJ35" s="31"/>
      <c r="SXK35" s="31"/>
      <c r="SXL35" s="31"/>
      <c r="SXM35" s="31"/>
      <c r="SXN35" s="31"/>
      <c r="SXO35" s="31"/>
      <c r="SXP35" s="31"/>
      <c r="SXQ35" s="31"/>
      <c r="SXR35" s="31"/>
      <c r="SXS35" s="31"/>
      <c r="SXT35" s="31"/>
      <c r="SXU35" s="31"/>
      <c r="SXV35" s="31"/>
      <c r="SXW35" s="31"/>
      <c r="SXX35" s="31"/>
      <c r="SXY35" s="31"/>
      <c r="SXZ35" s="31"/>
      <c r="SYA35" s="31"/>
      <c r="SYB35" s="31"/>
      <c r="SYC35" s="31"/>
      <c r="SYD35" s="31"/>
      <c r="SYE35" s="31"/>
      <c r="SYF35" s="31"/>
      <c r="SYG35" s="31"/>
      <c r="SYH35" s="31"/>
      <c r="SYI35" s="31"/>
      <c r="SYJ35" s="31"/>
      <c r="SYK35" s="31"/>
      <c r="SYL35" s="31"/>
      <c r="SYM35" s="31"/>
      <c r="SYN35" s="31"/>
      <c r="SYO35" s="31"/>
      <c r="SYP35" s="31"/>
      <c r="SYQ35" s="31"/>
      <c r="SYR35" s="31"/>
      <c r="SYS35" s="31"/>
      <c r="SYT35" s="31"/>
      <c r="SYU35" s="31"/>
      <c r="SYV35" s="31"/>
      <c r="SYW35" s="31"/>
      <c r="SYX35" s="31"/>
      <c r="SYY35" s="31"/>
      <c r="SYZ35" s="31"/>
      <c r="SZA35" s="31"/>
      <c r="SZB35" s="31"/>
      <c r="SZC35" s="31"/>
      <c r="SZD35" s="31"/>
      <c r="SZE35" s="31"/>
      <c r="SZF35" s="31"/>
      <c r="SZG35" s="31"/>
      <c r="SZH35" s="31"/>
      <c r="SZI35" s="31"/>
      <c r="SZJ35" s="31"/>
      <c r="SZK35" s="31"/>
      <c r="SZL35" s="31"/>
      <c r="SZM35" s="31"/>
      <c r="SZN35" s="31"/>
      <c r="SZO35" s="31"/>
      <c r="SZP35" s="31"/>
      <c r="SZQ35" s="31"/>
      <c r="SZR35" s="31"/>
      <c r="SZS35" s="31"/>
      <c r="SZT35" s="31"/>
      <c r="SZU35" s="31"/>
      <c r="SZV35" s="31"/>
      <c r="SZW35" s="31"/>
      <c r="SZX35" s="31"/>
      <c r="SZY35" s="31"/>
      <c r="SZZ35" s="31"/>
      <c r="TAA35" s="31"/>
      <c r="TAB35" s="31"/>
      <c r="TAC35" s="31"/>
      <c r="TAD35" s="31"/>
      <c r="TAE35" s="31"/>
      <c r="TAF35" s="31"/>
      <c r="TAG35" s="31"/>
      <c r="TAH35" s="31"/>
      <c r="TAI35" s="31"/>
      <c r="TAJ35" s="31"/>
      <c r="TAK35" s="31"/>
      <c r="TAL35" s="31"/>
      <c r="TAM35" s="31"/>
      <c r="TAN35" s="31"/>
      <c r="TAO35" s="31"/>
      <c r="TAP35" s="31"/>
      <c r="TAQ35" s="31"/>
      <c r="TAR35" s="31"/>
      <c r="TAS35" s="31"/>
      <c r="TAT35" s="31"/>
      <c r="TAU35" s="31"/>
      <c r="TAV35" s="31"/>
      <c r="TAW35" s="31"/>
      <c r="TAX35" s="31"/>
      <c r="TAY35" s="31"/>
      <c r="TAZ35" s="31"/>
      <c r="TBA35" s="31"/>
      <c r="TBB35" s="31"/>
      <c r="TBC35" s="31"/>
      <c r="TBD35" s="31"/>
      <c r="TBE35" s="31"/>
      <c r="TBF35" s="31"/>
      <c r="TBG35" s="31"/>
      <c r="TBH35" s="31"/>
      <c r="TBI35" s="31"/>
      <c r="TBJ35" s="31"/>
      <c r="TBK35" s="31"/>
      <c r="TBL35" s="31"/>
      <c r="TBM35" s="31"/>
      <c r="TBN35" s="31"/>
      <c r="TBO35" s="31"/>
      <c r="TBP35" s="31"/>
      <c r="TBQ35" s="31"/>
      <c r="TBR35" s="31"/>
      <c r="TBS35" s="31"/>
      <c r="TBT35" s="31"/>
      <c r="TBU35" s="31"/>
      <c r="TBV35" s="31"/>
      <c r="TBW35" s="31"/>
      <c r="TBX35" s="31"/>
      <c r="TBY35" s="31"/>
      <c r="TBZ35" s="31"/>
      <c r="TCA35" s="31"/>
      <c r="TCB35" s="31"/>
      <c r="TCC35" s="31"/>
      <c r="TCD35" s="31"/>
      <c r="TCE35" s="31"/>
      <c r="TCF35" s="31"/>
      <c r="TCG35" s="31"/>
      <c r="TCH35" s="31"/>
      <c r="TCI35" s="31"/>
      <c r="TCJ35" s="31"/>
      <c r="TCK35" s="31"/>
      <c r="TCL35" s="31"/>
      <c r="TCM35" s="31"/>
      <c r="TCN35" s="31"/>
      <c r="TCO35" s="31"/>
      <c r="TCP35" s="31"/>
      <c r="TCQ35" s="31"/>
      <c r="TCR35" s="31"/>
      <c r="TCS35" s="31"/>
      <c r="TCT35" s="31"/>
      <c r="TCU35" s="31"/>
      <c r="TCV35" s="31"/>
      <c r="TCW35" s="31"/>
      <c r="TCX35" s="31"/>
      <c r="TCY35" s="31"/>
      <c r="TCZ35" s="31"/>
      <c r="TDA35" s="31"/>
      <c r="TDB35" s="31"/>
      <c r="TDC35" s="31"/>
      <c r="TDD35" s="31"/>
      <c r="TDE35" s="31"/>
      <c r="TDF35" s="31"/>
      <c r="TDG35" s="31"/>
      <c r="TDH35" s="31"/>
      <c r="TDI35" s="31"/>
      <c r="TDJ35" s="31"/>
      <c r="TDK35" s="31"/>
      <c r="TDL35" s="31"/>
      <c r="TDM35" s="31"/>
      <c r="TDN35" s="31"/>
      <c r="TDO35" s="31"/>
      <c r="TDP35" s="31"/>
      <c r="TDQ35" s="31"/>
      <c r="TDR35" s="31"/>
      <c r="TDS35" s="31"/>
      <c r="TDT35" s="31"/>
      <c r="TDU35" s="31"/>
      <c r="TDV35" s="31"/>
      <c r="TDW35" s="31"/>
      <c r="TDX35" s="31"/>
      <c r="TDY35" s="31"/>
      <c r="TDZ35" s="31"/>
      <c r="TEA35" s="31"/>
      <c r="TEB35" s="31"/>
      <c r="TEC35" s="31"/>
      <c r="TED35" s="31"/>
      <c r="TEE35" s="31"/>
      <c r="TEF35" s="31"/>
      <c r="TEG35" s="31"/>
      <c r="TEH35" s="31"/>
      <c r="TEI35" s="31"/>
      <c r="TEJ35" s="31"/>
      <c r="TEK35" s="31"/>
      <c r="TEL35" s="31"/>
      <c r="TEM35" s="31"/>
      <c r="TEN35" s="31"/>
      <c r="TEO35" s="31"/>
      <c r="TEP35" s="31"/>
      <c r="TEQ35" s="31"/>
      <c r="TER35" s="31"/>
      <c r="TES35" s="31"/>
      <c r="TET35" s="31"/>
      <c r="TEU35" s="31"/>
      <c r="TEV35" s="31"/>
      <c r="TEW35" s="31"/>
      <c r="TEX35" s="31"/>
      <c r="TEY35" s="31"/>
      <c r="TEZ35" s="31"/>
      <c r="TFA35" s="31"/>
      <c r="TFB35" s="31"/>
      <c r="TFC35" s="31"/>
      <c r="TFD35" s="31"/>
      <c r="TFE35" s="31"/>
      <c r="TFF35" s="31"/>
      <c r="TFG35" s="31"/>
      <c r="TFH35" s="31"/>
      <c r="TFI35" s="31"/>
      <c r="TFJ35" s="31"/>
      <c r="TFK35" s="31"/>
      <c r="TFL35" s="31"/>
      <c r="TFM35" s="31"/>
      <c r="TFN35" s="31"/>
      <c r="TFO35" s="31"/>
      <c r="TFP35" s="31"/>
      <c r="TFQ35" s="31"/>
      <c r="TFR35" s="31"/>
      <c r="TFS35" s="31"/>
      <c r="TFT35" s="31"/>
      <c r="TFU35" s="31"/>
      <c r="TFV35" s="31"/>
      <c r="TFW35" s="31"/>
      <c r="TFX35" s="31"/>
      <c r="TFY35" s="31"/>
      <c r="TFZ35" s="31"/>
      <c r="TGA35" s="31"/>
      <c r="TGB35" s="31"/>
      <c r="TGC35" s="31"/>
      <c r="TGD35" s="31"/>
      <c r="TGE35" s="31"/>
      <c r="TGF35" s="31"/>
      <c r="TGG35" s="31"/>
      <c r="TGH35" s="31"/>
      <c r="TGI35" s="31"/>
      <c r="TGJ35" s="31"/>
      <c r="TGK35" s="31"/>
      <c r="TGL35" s="31"/>
      <c r="TGM35" s="31"/>
      <c r="TGN35" s="31"/>
      <c r="TGO35" s="31"/>
      <c r="TGP35" s="31"/>
      <c r="TGQ35" s="31"/>
      <c r="TGR35" s="31"/>
      <c r="TGS35" s="31"/>
      <c r="TGT35" s="31"/>
      <c r="TGU35" s="31"/>
      <c r="TGV35" s="31"/>
      <c r="TGW35" s="31"/>
      <c r="TGX35" s="31"/>
      <c r="TGY35" s="31"/>
      <c r="TGZ35" s="31"/>
      <c r="THA35" s="31"/>
      <c r="THB35" s="31"/>
      <c r="THC35" s="31"/>
      <c r="THD35" s="31"/>
      <c r="THE35" s="31"/>
      <c r="THF35" s="31"/>
      <c r="THG35" s="31"/>
      <c r="THH35" s="31"/>
      <c r="THI35" s="31"/>
      <c r="THJ35" s="31"/>
      <c r="THK35" s="31"/>
      <c r="THL35" s="31"/>
      <c r="THM35" s="31"/>
      <c r="THN35" s="31"/>
      <c r="THO35" s="31"/>
      <c r="THP35" s="31"/>
      <c r="THQ35" s="31"/>
      <c r="THR35" s="31"/>
      <c r="THS35" s="31"/>
      <c r="THT35" s="31"/>
      <c r="THU35" s="31"/>
      <c r="THV35" s="31"/>
      <c r="THW35" s="31"/>
      <c r="THX35" s="31"/>
      <c r="THY35" s="31"/>
      <c r="THZ35" s="31"/>
      <c r="TIA35" s="31"/>
      <c r="TIB35" s="31"/>
      <c r="TIC35" s="31"/>
      <c r="TID35" s="31"/>
      <c r="TIE35" s="31"/>
      <c r="TIF35" s="31"/>
      <c r="TIG35" s="31"/>
      <c r="TIH35" s="31"/>
      <c r="TII35" s="31"/>
      <c r="TIJ35" s="31"/>
      <c r="TIK35" s="31"/>
      <c r="TIL35" s="31"/>
      <c r="TIM35" s="31"/>
      <c r="TIN35" s="31"/>
      <c r="TIO35" s="31"/>
      <c r="TIP35" s="31"/>
      <c r="TIQ35" s="31"/>
      <c r="TIR35" s="31"/>
      <c r="TIS35" s="31"/>
      <c r="TIT35" s="31"/>
      <c r="TIU35" s="31"/>
      <c r="TIV35" s="31"/>
      <c r="TIW35" s="31"/>
      <c r="TIX35" s="31"/>
      <c r="TIY35" s="31"/>
      <c r="TIZ35" s="31"/>
      <c r="TJA35" s="31"/>
      <c r="TJB35" s="31"/>
      <c r="TJC35" s="31"/>
      <c r="TJD35" s="31"/>
      <c r="TJE35" s="31"/>
      <c r="TJF35" s="31"/>
      <c r="TJG35" s="31"/>
      <c r="TJH35" s="31"/>
      <c r="TJI35" s="31"/>
      <c r="TJJ35" s="31"/>
      <c r="TJK35" s="31"/>
      <c r="TJL35" s="31"/>
      <c r="TJM35" s="31"/>
      <c r="TJN35" s="31"/>
      <c r="TJO35" s="31"/>
      <c r="TJP35" s="31"/>
      <c r="TJQ35" s="31"/>
      <c r="TJR35" s="31"/>
      <c r="TJS35" s="31"/>
      <c r="TJT35" s="31"/>
      <c r="TJU35" s="31"/>
      <c r="TJV35" s="31"/>
      <c r="TJW35" s="31"/>
      <c r="TJX35" s="31"/>
      <c r="TJY35" s="31"/>
      <c r="TJZ35" s="31"/>
      <c r="TKA35" s="31"/>
      <c r="TKB35" s="31"/>
      <c r="TKC35" s="31"/>
      <c r="TKD35" s="31"/>
      <c r="TKE35" s="31"/>
      <c r="TKF35" s="31"/>
      <c r="TKG35" s="31"/>
      <c r="TKH35" s="31"/>
      <c r="TKI35" s="31"/>
      <c r="TKJ35" s="31"/>
      <c r="TKK35" s="31"/>
      <c r="TKL35" s="31"/>
      <c r="TKM35" s="31"/>
      <c r="TKN35" s="31"/>
      <c r="TKO35" s="31"/>
      <c r="TKP35" s="31"/>
      <c r="TKQ35" s="31"/>
      <c r="TKR35" s="31"/>
      <c r="TKS35" s="31"/>
      <c r="TKT35" s="31"/>
      <c r="TKU35" s="31"/>
      <c r="TKV35" s="31"/>
      <c r="TKW35" s="31"/>
      <c r="TKX35" s="31"/>
      <c r="TKY35" s="31"/>
      <c r="TKZ35" s="31"/>
      <c r="TLA35" s="31"/>
      <c r="TLB35" s="31"/>
      <c r="TLC35" s="31"/>
      <c r="TLD35" s="31"/>
      <c r="TLE35" s="31"/>
      <c r="TLF35" s="31"/>
      <c r="TLG35" s="31"/>
      <c r="TLH35" s="31"/>
      <c r="TLI35" s="31"/>
      <c r="TLJ35" s="31"/>
      <c r="TLK35" s="31"/>
      <c r="TLL35" s="31"/>
      <c r="TLM35" s="31"/>
      <c r="TLN35" s="31"/>
      <c r="TLO35" s="31"/>
      <c r="TLP35" s="31"/>
      <c r="TLQ35" s="31"/>
      <c r="TLR35" s="31"/>
      <c r="TLS35" s="31"/>
      <c r="TLT35" s="31"/>
      <c r="TLU35" s="31"/>
      <c r="TLV35" s="31"/>
      <c r="TLW35" s="31"/>
      <c r="TLX35" s="31"/>
      <c r="TLY35" s="31"/>
      <c r="TLZ35" s="31"/>
      <c r="TMA35" s="31"/>
      <c r="TMB35" s="31"/>
      <c r="TMC35" s="31"/>
      <c r="TMD35" s="31"/>
      <c r="TME35" s="31"/>
      <c r="TMF35" s="31"/>
      <c r="TMG35" s="31"/>
      <c r="TMH35" s="31"/>
      <c r="TMI35" s="31"/>
      <c r="TMJ35" s="31"/>
      <c r="TMK35" s="31"/>
      <c r="TML35" s="31"/>
      <c r="TMM35" s="31"/>
      <c r="TMN35" s="31"/>
      <c r="TMO35" s="31"/>
      <c r="TMP35" s="31"/>
      <c r="TMQ35" s="31"/>
      <c r="TMR35" s="31"/>
      <c r="TMS35" s="31"/>
      <c r="TMT35" s="31"/>
      <c r="TMU35" s="31"/>
      <c r="TMV35" s="31"/>
      <c r="TMW35" s="31"/>
      <c r="TMX35" s="31"/>
      <c r="TMY35" s="31"/>
      <c r="TMZ35" s="31"/>
      <c r="TNA35" s="31"/>
      <c r="TNB35" s="31"/>
      <c r="TNC35" s="31"/>
      <c r="TND35" s="31"/>
      <c r="TNE35" s="31"/>
      <c r="TNF35" s="31"/>
      <c r="TNG35" s="31"/>
      <c r="TNH35" s="31"/>
      <c r="TNI35" s="31"/>
      <c r="TNJ35" s="31"/>
      <c r="TNK35" s="31"/>
      <c r="TNL35" s="31"/>
      <c r="TNM35" s="31"/>
      <c r="TNN35" s="31"/>
      <c r="TNO35" s="31"/>
      <c r="TNP35" s="31"/>
      <c r="TNQ35" s="31"/>
      <c r="TNR35" s="31"/>
      <c r="TNS35" s="31"/>
      <c r="TNT35" s="31"/>
      <c r="TNU35" s="31"/>
      <c r="TNV35" s="31"/>
      <c r="TNW35" s="31"/>
      <c r="TNX35" s="31"/>
      <c r="TNY35" s="31"/>
      <c r="TNZ35" s="31"/>
      <c r="TOA35" s="31"/>
      <c r="TOB35" s="31"/>
      <c r="TOC35" s="31"/>
      <c r="TOD35" s="31"/>
      <c r="TOE35" s="31"/>
      <c r="TOF35" s="31"/>
      <c r="TOG35" s="31"/>
      <c r="TOH35" s="31"/>
      <c r="TOI35" s="31"/>
      <c r="TOJ35" s="31"/>
      <c r="TOK35" s="31"/>
      <c r="TOL35" s="31"/>
      <c r="TOM35" s="31"/>
      <c r="TON35" s="31"/>
      <c r="TOO35" s="31"/>
      <c r="TOP35" s="31"/>
      <c r="TOQ35" s="31"/>
      <c r="TOR35" s="31"/>
      <c r="TOS35" s="31"/>
      <c r="TOT35" s="31"/>
      <c r="TOU35" s="31"/>
      <c r="TOV35" s="31"/>
      <c r="TOW35" s="31"/>
      <c r="TOX35" s="31"/>
      <c r="TOY35" s="31"/>
      <c r="TOZ35" s="31"/>
      <c r="TPA35" s="31"/>
      <c r="TPB35" s="31"/>
      <c r="TPC35" s="31"/>
      <c r="TPD35" s="31"/>
      <c r="TPE35" s="31"/>
      <c r="TPF35" s="31"/>
      <c r="TPG35" s="31"/>
      <c r="TPH35" s="31"/>
      <c r="TPI35" s="31"/>
      <c r="TPJ35" s="31"/>
      <c r="TPK35" s="31"/>
      <c r="TPL35" s="31"/>
      <c r="TPM35" s="31"/>
      <c r="TPN35" s="31"/>
      <c r="TPO35" s="31"/>
      <c r="TPP35" s="31"/>
      <c r="TPQ35" s="31"/>
      <c r="TPR35" s="31"/>
      <c r="TPS35" s="31"/>
      <c r="TPT35" s="31"/>
      <c r="TPU35" s="31"/>
      <c r="TPV35" s="31"/>
      <c r="TPW35" s="31"/>
      <c r="TPX35" s="31"/>
      <c r="TPY35" s="31"/>
      <c r="TPZ35" s="31"/>
      <c r="TQA35" s="31"/>
      <c r="TQB35" s="31"/>
      <c r="TQC35" s="31"/>
      <c r="TQD35" s="31"/>
      <c r="TQE35" s="31"/>
      <c r="TQF35" s="31"/>
      <c r="TQG35" s="31"/>
      <c r="TQH35" s="31"/>
      <c r="TQI35" s="31"/>
      <c r="TQJ35" s="31"/>
      <c r="TQK35" s="31"/>
      <c r="TQL35" s="31"/>
      <c r="TQM35" s="31"/>
      <c r="TQN35" s="31"/>
      <c r="TQO35" s="31"/>
      <c r="TQP35" s="31"/>
      <c r="TQQ35" s="31"/>
      <c r="TQR35" s="31"/>
      <c r="TQS35" s="31"/>
      <c r="TQT35" s="31"/>
      <c r="TQU35" s="31"/>
      <c r="TQV35" s="31"/>
      <c r="TQW35" s="31"/>
      <c r="TQX35" s="31"/>
      <c r="TQY35" s="31"/>
      <c r="TQZ35" s="31"/>
      <c r="TRA35" s="31"/>
      <c r="TRB35" s="31"/>
      <c r="TRC35" s="31"/>
      <c r="TRD35" s="31"/>
      <c r="TRE35" s="31"/>
      <c r="TRF35" s="31"/>
      <c r="TRG35" s="31"/>
      <c r="TRH35" s="31"/>
      <c r="TRI35" s="31"/>
      <c r="TRJ35" s="31"/>
      <c r="TRK35" s="31"/>
      <c r="TRL35" s="31"/>
      <c r="TRM35" s="31"/>
      <c r="TRN35" s="31"/>
      <c r="TRO35" s="31"/>
      <c r="TRP35" s="31"/>
      <c r="TRQ35" s="31"/>
      <c r="TRR35" s="31"/>
      <c r="TRS35" s="31"/>
      <c r="TRT35" s="31"/>
      <c r="TRU35" s="31"/>
      <c r="TRV35" s="31"/>
      <c r="TRW35" s="31"/>
      <c r="TRX35" s="31"/>
      <c r="TRY35" s="31"/>
      <c r="TRZ35" s="31"/>
      <c r="TSA35" s="31"/>
      <c r="TSB35" s="31"/>
      <c r="TSC35" s="31"/>
      <c r="TSD35" s="31"/>
      <c r="TSE35" s="31"/>
      <c r="TSF35" s="31"/>
      <c r="TSG35" s="31"/>
      <c r="TSH35" s="31"/>
      <c r="TSI35" s="31"/>
      <c r="TSJ35" s="31"/>
      <c r="TSK35" s="31"/>
      <c r="TSL35" s="31"/>
      <c r="TSM35" s="31"/>
      <c r="TSN35" s="31"/>
      <c r="TSO35" s="31"/>
      <c r="TSP35" s="31"/>
      <c r="TSQ35" s="31"/>
      <c r="TSR35" s="31"/>
      <c r="TSS35" s="31"/>
      <c r="TST35" s="31"/>
      <c r="TSU35" s="31"/>
      <c r="TSV35" s="31"/>
      <c r="TSW35" s="31"/>
      <c r="TSX35" s="31"/>
      <c r="TSY35" s="31"/>
      <c r="TSZ35" s="31"/>
      <c r="TTA35" s="31"/>
      <c r="TTB35" s="31"/>
      <c r="TTC35" s="31"/>
      <c r="TTD35" s="31"/>
      <c r="TTE35" s="31"/>
      <c r="TTF35" s="31"/>
      <c r="TTG35" s="31"/>
      <c r="TTH35" s="31"/>
      <c r="TTI35" s="31"/>
      <c r="TTJ35" s="31"/>
      <c r="TTK35" s="31"/>
      <c r="TTL35" s="31"/>
      <c r="TTM35" s="31"/>
      <c r="TTN35" s="31"/>
      <c r="TTO35" s="31"/>
      <c r="TTP35" s="31"/>
      <c r="TTQ35" s="31"/>
      <c r="TTR35" s="31"/>
      <c r="TTS35" s="31"/>
      <c r="TTT35" s="31"/>
      <c r="TTU35" s="31"/>
      <c r="TTV35" s="31"/>
      <c r="TTW35" s="31"/>
      <c r="TTX35" s="31"/>
      <c r="TTY35" s="31"/>
      <c r="TTZ35" s="31"/>
      <c r="TUA35" s="31"/>
      <c r="TUB35" s="31"/>
      <c r="TUC35" s="31"/>
      <c r="TUD35" s="31"/>
      <c r="TUE35" s="31"/>
      <c r="TUF35" s="31"/>
      <c r="TUG35" s="31"/>
      <c r="TUH35" s="31"/>
      <c r="TUI35" s="31"/>
      <c r="TUJ35" s="31"/>
      <c r="TUK35" s="31"/>
      <c r="TUL35" s="31"/>
      <c r="TUM35" s="31"/>
      <c r="TUN35" s="31"/>
      <c r="TUO35" s="31"/>
      <c r="TUP35" s="31"/>
      <c r="TUQ35" s="31"/>
      <c r="TUR35" s="31"/>
      <c r="TUS35" s="31"/>
      <c r="TUT35" s="31"/>
      <c r="TUU35" s="31"/>
      <c r="TUV35" s="31"/>
      <c r="TUW35" s="31"/>
      <c r="TUX35" s="31"/>
      <c r="TUY35" s="31"/>
      <c r="TUZ35" s="31"/>
      <c r="TVA35" s="31"/>
      <c r="TVB35" s="31"/>
      <c r="TVC35" s="31"/>
      <c r="TVD35" s="31"/>
      <c r="TVE35" s="31"/>
      <c r="TVF35" s="31"/>
      <c r="TVG35" s="31"/>
      <c r="TVH35" s="31"/>
      <c r="TVI35" s="31"/>
      <c r="TVJ35" s="31"/>
      <c r="TVK35" s="31"/>
      <c r="TVL35" s="31"/>
      <c r="TVM35" s="31"/>
      <c r="TVN35" s="31"/>
      <c r="TVO35" s="31"/>
      <c r="TVP35" s="31"/>
      <c r="TVQ35" s="31"/>
      <c r="TVR35" s="31"/>
      <c r="TVS35" s="31"/>
      <c r="TVT35" s="31"/>
      <c r="TVU35" s="31"/>
      <c r="TVV35" s="31"/>
      <c r="TVW35" s="31"/>
      <c r="TVX35" s="31"/>
      <c r="TVY35" s="31"/>
      <c r="TVZ35" s="31"/>
      <c r="TWA35" s="31"/>
      <c r="TWB35" s="31"/>
      <c r="TWC35" s="31"/>
      <c r="TWD35" s="31"/>
      <c r="TWE35" s="31"/>
      <c r="TWF35" s="31"/>
      <c r="TWG35" s="31"/>
      <c r="TWH35" s="31"/>
      <c r="TWI35" s="31"/>
      <c r="TWJ35" s="31"/>
      <c r="TWK35" s="31"/>
      <c r="TWL35" s="31"/>
      <c r="TWM35" s="31"/>
      <c r="TWN35" s="31"/>
      <c r="TWO35" s="31"/>
      <c r="TWP35" s="31"/>
      <c r="TWQ35" s="31"/>
      <c r="TWR35" s="31"/>
      <c r="TWS35" s="31"/>
      <c r="TWT35" s="31"/>
      <c r="TWU35" s="31"/>
      <c r="TWV35" s="31"/>
      <c r="TWW35" s="31"/>
      <c r="TWX35" s="31"/>
      <c r="TWY35" s="31"/>
      <c r="TWZ35" s="31"/>
      <c r="TXA35" s="31"/>
      <c r="TXB35" s="31"/>
      <c r="TXC35" s="31"/>
      <c r="TXD35" s="31"/>
      <c r="TXE35" s="31"/>
      <c r="TXF35" s="31"/>
      <c r="TXG35" s="31"/>
      <c r="TXH35" s="31"/>
      <c r="TXI35" s="31"/>
      <c r="TXJ35" s="31"/>
      <c r="TXK35" s="31"/>
      <c r="TXL35" s="31"/>
      <c r="TXM35" s="31"/>
      <c r="TXN35" s="31"/>
      <c r="TXO35" s="31"/>
      <c r="TXP35" s="31"/>
      <c r="TXQ35" s="31"/>
      <c r="TXR35" s="31"/>
      <c r="TXS35" s="31"/>
      <c r="TXT35" s="31"/>
      <c r="TXU35" s="31"/>
      <c r="TXV35" s="31"/>
      <c r="TXW35" s="31"/>
      <c r="TXX35" s="31"/>
      <c r="TXY35" s="31"/>
      <c r="TXZ35" s="31"/>
      <c r="TYA35" s="31"/>
      <c r="TYB35" s="31"/>
      <c r="TYC35" s="31"/>
      <c r="TYD35" s="31"/>
      <c r="TYE35" s="31"/>
      <c r="TYF35" s="31"/>
      <c r="TYG35" s="31"/>
      <c r="TYH35" s="31"/>
      <c r="TYI35" s="31"/>
      <c r="TYJ35" s="31"/>
      <c r="TYK35" s="31"/>
      <c r="TYL35" s="31"/>
      <c r="TYM35" s="31"/>
      <c r="TYN35" s="31"/>
      <c r="TYO35" s="31"/>
      <c r="TYP35" s="31"/>
      <c r="TYQ35" s="31"/>
      <c r="TYR35" s="31"/>
      <c r="TYS35" s="31"/>
      <c r="TYT35" s="31"/>
      <c r="TYU35" s="31"/>
      <c r="TYV35" s="31"/>
      <c r="TYW35" s="31"/>
      <c r="TYX35" s="31"/>
      <c r="TYY35" s="31"/>
      <c r="TYZ35" s="31"/>
      <c r="TZA35" s="31"/>
      <c r="TZB35" s="31"/>
      <c r="TZC35" s="31"/>
      <c r="TZD35" s="31"/>
      <c r="TZE35" s="31"/>
      <c r="TZF35" s="31"/>
      <c r="TZG35" s="31"/>
      <c r="TZH35" s="31"/>
      <c r="TZI35" s="31"/>
      <c r="TZJ35" s="31"/>
      <c r="TZK35" s="31"/>
      <c r="TZL35" s="31"/>
      <c r="TZM35" s="31"/>
      <c r="TZN35" s="31"/>
      <c r="TZO35" s="31"/>
      <c r="TZP35" s="31"/>
      <c r="TZQ35" s="31"/>
      <c r="TZR35" s="31"/>
      <c r="TZS35" s="31"/>
      <c r="TZT35" s="31"/>
      <c r="TZU35" s="31"/>
      <c r="TZV35" s="31"/>
      <c r="TZW35" s="31"/>
      <c r="TZX35" s="31"/>
      <c r="TZY35" s="31"/>
      <c r="TZZ35" s="31"/>
      <c r="UAA35" s="31"/>
      <c r="UAB35" s="31"/>
      <c r="UAC35" s="31"/>
      <c r="UAD35" s="31"/>
      <c r="UAE35" s="31"/>
      <c r="UAF35" s="31"/>
      <c r="UAG35" s="31"/>
      <c r="UAH35" s="31"/>
      <c r="UAI35" s="31"/>
      <c r="UAJ35" s="31"/>
      <c r="UAK35" s="31"/>
      <c r="UAL35" s="31"/>
      <c r="UAM35" s="31"/>
      <c r="UAN35" s="31"/>
      <c r="UAO35" s="31"/>
      <c r="UAP35" s="31"/>
      <c r="UAQ35" s="31"/>
      <c r="UAR35" s="31"/>
      <c r="UAS35" s="31"/>
      <c r="UAT35" s="31"/>
      <c r="UAU35" s="31"/>
      <c r="UAV35" s="31"/>
      <c r="UAW35" s="31"/>
      <c r="UAX35" s="31"/>
      <c r="UAY35" s="31"/>
      <c r="UAZ35" s="31"/>
      <c r="UBA35" s="31"/>
      <c r="UBB35" s="31"/>
      <c r="UBC35" s="31"/>
      <c r="UBD35" s="31"/>
      <c r="UBE35" s="31"/>
      <c r="UBF35" s="31"/>
      <c r="UBG35" s="31"/>
      <c r="UBH35" s="31"/>
      <c r="UBI35" s="31"/>
      <c r="UBJ35" s="31"/>
      <c r="UBK35" s="31"/>
      <c r="UBL35" s="31"/>
      <c r="UBM35" s="31"/>
      <c r="UBN35" s="31"/>
      <c r="UBO35" s="31"/>
      <c r="UBP35" s="31"/>
      <c r="UBQ35" s="31"/>
      <c r="UBR35" s="31"/>
      <c r="UBS35" s="31"/>
      <c r="UBT35" s="31"/>
      <c r="UBU35" s="31"/>
      <c r="UBV35" s="31"/>
      <c r="UBW35" s="31"/>
      <c r="UBX35" s="31"/>
      <c r="UBY35" s="31"/>
      <c r="UBZ35" s="31"/>
      <c r="UCA35" s="31"/>
      <c r="UCB35" s="31"/>
      <c r="UCC35" s="31"/>
      <c r="UCD35" s="31"/>
      <c r="UCE35" s="31"/>
      <c r="UCF35" s="31"/>
      <c r="UCG35" s="31"/>
      <c r="UCH35" s="31"/>
      <c r="UCI35" s="31"/>
      <c r="UCJ35" s="31"/>
      <c r="UCK35" s="31"/>
      <c r="UCL35" s="31"/>
      <c r="UCM35" s="31"/>
      <c r="UCN35" s="31"/>
      <c r="UCO35" s="31"/>
      <c r="UCP35" s="31"/>
      <c r="UCQ35" s="31"/>
      <c r="UCR35" s="31"/>
      <c r="UCS35" s="31"/>
      <c r="UCT35" s="31"/>
      <c r="UCU35" s="31"/>
      <c r="UCV35" s="31"/>
      <c r="UCW35" s="31"/>
      <c r="UCX35" s="31"/>
      <c r="UCY35" s="31"/>
      <c r="UCZ35" s="31"/>
      <c r="UDA35" s="31"/>
      <c r="UDB35" s="31"/>
      <c r="UDC35" s="31"/>
      <c r="UDD35" s="31"/>
      <c r="UDE35" s="31"/>
      <c r="UDF35" s="31"/>
      <c r="UDG35" s="31"/>
      <c r="UDH35" s="31"/>
      <c r="UDI35" s="31"/>
      <c r="UDJ35" s="31"/>
      <c r="UDK35" s="31"/>
      <c r="UDL35" s="31"/>
      <c r="UDM35" s="31"/>
      <c r="UDN35" s="31"/>
      <c r="UDO35" s="31"/>
      <c r="UDP35" s="31"/>
      <c r="UDQ35" s="31"/>
      <c r="UDR35" s="31"/>
      <c r="UDS35" s="31"/>
      <c r="UDT35" s="31"/>
      <c r="UDU35" s="31"/>
      <c r="UDV35" s="31"/>
      <c r="UDW35" s="31"/>
      <c r="UDX35" s="31"/>
      <c r="UDY35" s="31"/>
      <c r="UDZ35" s="31"/>
      <c r="UEA35" s="31"/>
      <c r="UEB35" s="31"/>
      <c r="UEC35" s="31"/>
      <c r="UED35" s="31"/>
      <c r="UEE35" s="31"/>
      <c r="UEF35" s="31"/>
      <c r="UEG35" s="31"/>
      <c r="UEH35" s="31"/>
      <c r="UEI35" s="31"/>
      <c r="UEJ35" s="31"/>
      <c r="UEK35" s="31"/>
      <c r="UEL35" s="31"/>
      <c r="UEM35" s="31"/>
      <c r="UEN35" s="31"/>
      <c r="UEO35" s="31"/>
      <c r="UEP35" s="31"/>
      <c r="UEQ35" s="31"/>
      <c r="UER35" s="31"/>
      <c r="UES35" s="31"/>
      <c r="UET35" s="31"/>
      <c r="UEU35" s="31"/>
      <c r="UEV35" s="31"/>
      <c r="UEW35" s="31"/>
      <c r="UEX35" s="31"/>
      <c r="UEY35" s="31"/>
      <c r="UEZ35" s="31"/>
      <c r="UFA35" s="31"/>
      <c r="UFB35" s="31"/>
      <c r="UFC35" s="31"/>
      <c r="UFD35" s="31"/>
      <c r="UFE35" s="31"/>
      <c r="UFF35" s="31"/>
      <c r="UFG35" s="31"/>
      <c r="UFH35" s="31"/>
      <c r="UFI35" s="31"/>
      <c r="UFJ35" s="31"/>
      <c r="UFK35" s="31"/>
      <c r="UFL35" s="31"/>
      <c r="UFM35" s="31"/>
      <c r="UFN35" s="31"/>
      <c r="UFO35" s="31"/>
      <c r="UFP35" s="31"/>
      <c r="UFQ35" s="31"/>
      <c r="UFR35" s="31"/>
      <c r="UFS35" s="31"/>
      <c r="UFT35" s="31"/>
      <c r="UFU35" s="31"/>
      <c r="UFV35" s="31"/>
      <c r="UFW35" s="31"/>
      <c r="UFX35" s="31"/>
      <c r="UFY35" s="31"/>
      <c r="UFZ35" s="31"/>
      <c r="UGA35" s="31"/>
      <c r="UGB35" s="31"/>
      <c r="UGC35" s="31"/>
      <c r="UGD35" s="31"/>
      <c r="UGE35" s="31"/>
      <c r="UGF35" s="31"/>
      <c r="UGG35" s="31"/>
      <c r="UGH35" s="31"/>
      <c r="UGI35" s="31"/>
      <c r="UGJ35" s="31"/>
      <c r="UGK35" s="31"/>
      <c r="UGL35" s="31"/>
      <c r="UGM35" s="31"/>
      <c r="UGN35" s="31"/>
      <c r="UGO35" s="31"/>
      <c r="UGP35" s="31"/>
      <c r="UGQ35" s="31"/>
      <c r="UGR35" s="31"/>
      <c r="UGS35" s="31"/>
      <c r="UGT35" s="31"/>
      <c r="UGU35" s="31"/>
      <c r="UGV35" s="31"/>
      <c r="UGW35" s="31"/>
      <c r="UGX35" s="31"/>
      <c r="UGY35" s="31"/>
      <c r="UGZ35" s="31"/>
      <c r="UHA35" s="31"/>
      <c r="UHB35" s="31"/>
      <c r="UHC35" s="31"/>
      <c r="UHD35" s="31"/>
      <c r="UHE35" s="31"/>
      <c r="UHF35" s="31"/>
      <c r="UHG35" s="31"/>
      <c r="UHH35" s="31"/>
      <c r="UHI35" s="31"/>
      <c r="UHJ35" s="31"/>
      <c r="UHK35" s="31"/>
      <c r="UHL35" s="31"/>
      <c r="UHM35" s="31"/>
      <c r="UHN35" s="31"/>
      <c r="UHO35" s="31"/>
      <c r="UHP35" s="31"/>
      <c r="UHQ35" s="31"/>
      <c r="UHR35" s="31"/>
      <c r="UHS35" s="31"/>
      <c r="UHT35" s="31"/>
      <c r="UHU35" s="31"/>
      <c r="UHV35" s="31"/>
      <c r="UHW35" s="31"/>
      <c r="UHX35" s="31"/>
      <c r="UHY35" s="31"/>
      <c r="UHZ35" s="31"/>
      <c r="UIA35" s="31"/>
      <c r="UIB35" s="31"/>
      <c r="UIC35" s="31"/>
      <c r="UID35" s="31"/>
      <c r="UIE35" s="31"/>
      <c r="UIF35" s="31"/>
      <c r="UIG35" s="31"/>
      <c r="UIH35" s="31"/>
      <c r="UII35" s="31"/>
      <c r="UIJ35" s="31"/>
      <c r="UIK35" s="31"/>
      <c r="UIL35" s="31"/>
      <c r="UIM35" s="31"/>
      <c r="UIN35" s="31"/>
      <c r="UIO35" s="31"/>
      <c r="UIP35" s="31"/>
      <c r="UIQ35" s="31"/>
      <c r="UIR35" s="31"/>
      <c r="UIS35" s="31"/>
      <c r="UIT35" s="31"/>
      <c r="UIU35" s="31"/>
      <c r="UIV35" s="31"/>
      <c r="UIW35" s="31"/>
      <c r="UIX35" s="31"/>
      <c r="UIY35" s="31"/>
      <c r="UIZ35" s="31"/>
      <c r="UJA35" s="31"/>
      <c r="UJB35" s="31"/>
      <c r="UJC35" s="31"/>
      <c r="UJD35" s="31"/>
      <c r="UJE35" s="31"/>
      <c r="UJF35" s="31"/>
      <c r="UJG35" s="31"/>
      <c r="UJH35" s="31"/>
      <c r="UJI35" s="31"/>
      <c r="UJJ35" s="31"/>
      <c r="UJK35" s="31"/>
      <c r="UJL35" s="31"/>
      <c r="UJM35" s="31"/>
      <c r="UJN35" s="31"/>
      <c r="UJO35" s="31"/>
      <c r="UJP35" s="31"/>
      <c r="UJQ35" s="31"/>
      <c r="UJR35" s="31"/>
      <c r="UJS35" s="31"/>
      <c r="UJT35" s="31"/>
      <c r="UJU35" s="31"/>
      <c r="UJV35" s="31"/>
      <c r="UJW35" s="31"/>
      <c r="UJX35" s="31"/>
      <c r="UJY35" s="31"/>
      <c r="UJZ35" s="31"/>
      <c r="UKA35" s="31"/>
      <c r="UKB35" s="31"/>
      <c r="UKC35" s="31"/>
      <c r="UKD35" s="31"/>
      <c r="UKE35" s="31"/>
      <c r="UKF35" s="31"/>
      <c r="UKG35" s="31"/>
      <c r="UKH35" s="31"/>
      <c r="UKI35" s="31"/>
      <c r="UKJ35" s="31"/>
      <c r="UKK35" s="31"/>
      <c r="UKL35" s="31"/>
      <c r="UKM35" s="31"/>
      <c r="UKN35" s="31"/>
      <c r="UKO35" s="31"/>
      <c r="UKP35" s="31"/>
      <c r="UKQ35" s="31"/>
      <c r="UKR35" s="31"/>
      <c r="UKS35" s="31"/>
      <c r="UKT35" s="31"/>
      <c r="UKU35" s="31"/>
      <c r="UKV35" s="31"/>
      <c r="UKW35" s="31"/>
      <c r="UKX35" s="31"/>
      <c r="UKY35" s="31"/>
      <c r="UKZ35" s="31"/>
      <c r="ULA35" s="31"/>
      <c r="ULB35" s="31"/>
      <c r="ULC35" s="31"/>
      <c r="ULD35" s="31"/>
      <c r="ULE35" s="31"/>
      <c r="ULF35" s="31"/>
      <c r="ULG35" s="31"/>
      <c r="ULH35" s="31"/>
      <c r="ULI35" s="31"/>
      <c r="ULJ35" s="31"/>
      <c r="ULK35" s="31"/>
      <c r="ULL35" s="31"/>
      <c r="ULM35" s="31"/>
      <c r="ULN35" s="31"/>
      <c r="ULO35" s="31"/>
      <c r="ULP35" s="31"/>
      <c r="ULQ35" s="31"/>
      <c r="ULR35" s="31"/>
      <c r="ULS35" s="31"/>
      <c r="ULT35" s="31"/>
      <c r="ULU35" s="31"/>
      <c r="ULV35" s="31"/>
      <c r="ULW35" s="31"/>
      <c r="ULX35" s="31"/>
      <c r="ULY35" s="31"/>
      <c r="ULZ35" s="31"/>
      <c r="UMA35" s="31"/>
      <c r="UMB35" s="31"/>
      <c r="UMC35" s="31"/>
      <c r="UMD35" s="31"/>
      <c r="UME35" s="31"/>
      <c r="UMF35" s="31"/>
      <c r="UMG35" s="31"/>
      <c r="UMH35" s="31"/>
      <c r="UMI35" s="31"/>
      <c r="UMJ35" s="31"/>
      <c r="UMK35" s="31"/>
      <c r="UML35" s="31"/>
      <c r="UMM35" s="31"/>
      <c r="UMN35" s="31"/>
      <c r="UMO35" s="31"/>
      <c r="UMP35" s="31"/>
      <c r="UMQ35" s="31"/>
      <c r="UMR35" s="31"/>
      <c r="UMS35" s="31"/>
      <c r="UMT35" s="31"/>
      <c r="UMU35" s="31"/>
      <c r="UMV35" s="31"/>
      <c r="UMW35" s="31"/>
      <c r="UMX35" s="31"/>
      <c r="UMY35" s="31"/>
      <c r="UMZ35" s="31"/>
      <c r="UNA35" s="31"/>
      <c r="UNB35" s="31"/>
      <c r="UNC35" s="31"/>
      <c r="UND35" s="31"/>
      <c r="UNE35" s="31"/>
      <c r="UNF35" s="31"/>
      <c r="UNG35" s="31"/>
      <c r="UNH35" s="31"/>
      <c r="UNI35" s="31"/>
      <c r="UNJ35" s="31"/>
      <c r="UNK35" s="31"/>
      <c r="UNL35" s="31"/>
      <c r="UNM35" s="31"/>
      <c r="UNN35" s="31"/>
      <c r="UNO35" s="31"/>
      <c r="UNP35" s="31"/>
      <c r="UNQ35" s="31"/>
      <c r="UNR35" s="31"/>
      <c r="UNS35" s="31"/>
      <c r="UNT35" s="31"/>
      <c r="UNU35" s="31"/>
      <c r="UNV35" s="31"/>
      <c r="UNW35" s="31"/>
      <c r="UNX35" s="31"/>
      <c r="UNY35" s="31"/>
      <c r="UNZ35" s="31"/>
      <c r="UOA35" s="31"/>
      <c r="UOB35" s="31"/>
      <c r="UOC35" s="31"/>
      <c r="UOD35" s="31"/>
      <c r="UOE35" s="31"/>
      <c r="UOF35" s="31"/>
      <c r="UOG35" s="31"/>
      <c r="UOH35" s="31"/>
      <c r="UOI35" s="31"/>
      <c r="UOJ35" s="31"/>
      <c r="UOK35" s="31"/>
      <c r="UOL35" s="31"/>
      <c r="UOM35" s="31"/>
      <c r="UON35" s="31"/>
      <c r="UOO35" s="31"/>
      <c r="UOP35" s="31"/>
      <c r="UOQ35" s="31"/>
      <c r="UOR35" s="31"/>
      <c r="UOS35" s="31"/>
      <c r="UOT35" s="31"/>
      <c r="UOU35" s="31"/>
      <c r="UOV35" s="31"/>
      <c r="UOW35" s="31"/>
      <c r="UOX35" s="31"/>
      <c r="UOY35" s="31"/>
      <c r="UOZ35" s="31"/>
      <c r="UPA35" s="31"/>
      <c r="UPB35" s="31"/>
      <c r="UPC35" s="31"/>
      <c r="UPD35" s="31"/>
      <c r="UPE35" s="31"/>
      <c r="UPF35" s="31"/>
      <c r="UPG35" s="31"/>
      <c r="UPH35" s="31"/>
      <c r="UPI35" s="31"/>
      <c r="UPJ35" s="31"/>
      <c r="UPK35" s="31"/>
      <c r="UPL35" s="31"/>
      <c r="UPM35" s="31"/>
      <c r="UPN35" s="31"/>
      <c r="UPO35" s="31"/>
      <c r="UPP35" s="31"/>
      <c r="UPQ35" s="31"/>
      <c r="UPR35" s="31"/>
      <c r="UPS35" s="31"/>
      <c r="UPT35" s="31"/>
      <c r="UPU35" s="31"/>
      <c r="UPV35" s="31"/>
      <c r="UPW35" s="31"/>
      <c r="UPX35" s="31"/>
      <c r="UPY35" s="31"/>
      <c r="UPZ35" s="31"/>
      <c r="UQA35" s="31"/>
      <c r="UQB35" s="31"/>
      <c r="UQC35" s="31"/>
      <c r="UQD35" s="31"/>
      <c r="UQE35" s="31"/>
      <c r="UQF35" s="31"/>
      <c r="UQG35" s="31"/>
      <c r="UQH35" s="31"/>
      <c r="UQI35" s="31"/>
      <c r="UQJ35" s="31"/>
      <c r="UQK35" s="31"/>
      <c r="UQL35" s="31"/>
      <c r="UQM35" s="31"/>
      <c r="UQN35" s="31"/>
      <c r="UQO35" s="31"/>
      <c r="UQP35" s="31"/>
      <c r="UQQ35" s="31"/>
      <c r="UQR35" s="31"/>
      <c r="UQS35" s="31"/>
      <c r="UQT35" s="31"/>
      <c r="UQU35" s="31"/>
      <c r="UQV35" s="31"/>
      <c r="UQW35" s="31"/>
      <c r="UQX35" s="31"/>
      <c r="UQY35" s="31"/>
      <c r="UQZ35" s="31"/>
      <c r="URA35" s="31"/>
      <c r="URB35" s="31"/>
      <c r="URC35" s="31"/>
      <c r="URD35" s="31"/>
      <c r="URE35" s="31"/>
      <c r="URF35" s="31"/>
      <c r="URG35" s="31"/>
      <c r="URH35" s="31"/>
      <c r="URI35" s="31"/>
      <c r="URJ35" s="31"/>
      <c r="URK35" s="31"/>
      <c r="URL35" s="31"/>
      <c r="URM35" s="31"/>
      <c r="URN35" s="31"/>
      <c r="URO35" s="31"/>
      <c r="URP35" s="31"/>
      <c r="URQ35" s="31"/>
      <c r="URR35" s="31"/>
      <c r="URS35" s="31"/>
      <c r="URT35" s="31"/>
      <c r="URU35" s="31"/>
      <c r="URV35" s="31"/>
      <c r="URW35" s="31"/>
      <c r="URX35" s="31"/>
      <c r="URY35" s="31"/>
      <c r="URZ35" s="31"/>
      <c r="USA35" s="31"/>
      <c r="USB35" s="31"/>
      <c r="USC35" s="31"/>
      <c r="USD35" s="31"/>
      <c r="USE35" s="31"/>
      <c r="USF35" s="31"/>
      <c r="USG35" s="31"/>
      <c r="USH35" s="31"/>
      <c r="USI35" s="31"/>
      <c r="USJ35" s="31"/>
      <c r="USK35" s="31"/>
      <c r="USL35" s="31"/>
      <c r="USM35" s="31"/>
      <c r="USN35" s="31"/>
      <c r="USO35" s="31"/>
      <c r="USP35" s="31"/>
      <c r="USQ35" s="31"/>
      <c r="USR35" s="31"/>
      <c r="USS35" s="31"/>
      <c r="UST35" s="31"/>
      <c r="USU35" s="31"/>
      <c r="USV35" s="31"/>
      <c r="USW35" s="31"/>
      <c r="USX35" s="31"/>
      <c r="USY35" s="31"/>
      <c r="USZ35" s="31"/>
      <c r="UTA35" s="31"/>
      <c r="UTB35" s="31"/>
      <c r="UTC35" s="31"/>
      <c r="UTD35" s="31"/>
      <c r="UTE35" s="31"/>
      <c r="UTF35" s="31"/>
      <c r="UTG35" s="31"/>
      <c r="UTH35" s="31"/>
      <c r="UTI35" s="31"/>
      <c r="UTJ35" s="31"/>
      <c r="UTK35" s="31"/>
      <c r="UTL35" s="31"/>
      <c r="UTM35" s="31"/>
      <c r="UTN35" s="31"/>
      <c r="UTO35" s="31"/>
      <c r="UTP35" s="31"/>
      <c r="UTQ35" s="31"/>
      <c r="UTR35" s="31"/>
      <c r="UTS35" s="31"/>
      <c r="UTT35" s="31"/>
      <c r="UTU35" s="31"/>
      <c r="UTV35" s="31"/>
      <c r="UTW35" s="31"/>
      <c r="UTX35" s="31"/>
      <c r="UTY35" s="31"/>
      <c r="UTZ35" s="31"/>
      <c r="UUA35" s="31"/>
      <c r="UUB35" s="31"/>
      <c r="UUC35" s="31"/>
      <c r="UUD35" s="31"/>
      <c r="UUE35" s="31"/>
      <c r="UUF35" s="31"/>
      <c r="UUG35" s="31"/>
      <c r="UUH35" s="31"/>
      <c r="UUI35" s="31"/>
      <c r="UUJ35" s="31"/>
      <c r="UUK35" s="31"/>
      <c r="UUL35" s="31"/>
      <c r="UUM35" s="31"/>
      <c r="UUN35" s="31"/>
      <c r="UUO35" s="31"/>
      <c r="UUP35" s="31"/>
      <c r="UUQ35" s="31"/>
      <c r="UUR35" s="31"/>
      <c r="UUS35" s="31"/>
      <c r="UUT35" s="31"/>
      <c r="UUU35" s="31"/>
      <c r="UUV35" s="31"/>
      <c r="UUW35" s="31"/>
      <c r="UUX35" s="31"/>
      <c r="UUY35" s="31"/>
      <c r="UUZ35" s="31"/>
      <c r="UVA35" s="31"/>
      <c r="UVB35" s="31"/>
      <c r="UVC35" s="31"/>
      <c r="UVD35" s="31"/>
      <c r="UVE35" s="31"/>
      <c r="UVF35" s="31"/>
      <c r="UVG35" s="31"/>
      <c r="UVH35" s="31"/>
      <c r="UVI35" s="31"/>
      <c r="UVJ35" s="31"/>
      <c r="UVK35" s="31"/>
      <c r="UVL35" s="31"/>
      <c r="UVM35" s="31"/>
      <c r="UVN35" s="31"/>
      <c r="UVO35" s="31"/>
      <c r="UVP35" s="31"/>
      <c r="UVQ35" s="31"/>
      <c r="UVR35" s="31"/>
      <c r="UVS35" s="31"/>
      <c r="UVT35" s="31"/>
      <c r="UVU35" s="31"/>
      <c r="UVV35" s="31"/>
      <c r="UVW35" s="31"/>
      <c r="UVX35" s="31"/>
      <c r="UVY35" s="31"/>
      <c r="UVZ35" s="31"/>
      <c r="UWA35" s="31"/>
      <c r="UWB35" s="31"/>
      <c r="UWC35" s="31"/>
      <c r="UWD35" s="31"/>
      <c r="UWE35" s="31"/>
      <c r="UWF35" s="31"/>
      <c r="UWG35" s="31"/>
      <c r="UWH35" s="31"/>
      <c r="UWI35" s="31"/>
      <c r="UWJ35" s="31"/>
      <c r="UWK35" s="31"/>
      <c r="UWL35" s="31"/>
      <c r="UWM35" s="31"/>
      <c r="UWN35" s="31"/>
      <c r="UWO35" s="31"/>
      <c r="UWP35" s="31"/>
      <c r="UWQ35" s="31"/>
      <c r="UWR35" s="31"/>
      <c r="UWS35" s="31"/>
      <c r="UWT35" s="31"/>
      <c r="UWU35" s="31"/>
      <c r="UWV35" s="31"/>
      <c r="UWW35" s="31"/>
      <c r="UWX35" s="31"/>
      <c r="UWY35" s="31"/>
      <c r="UWZ35" s="31"/>
      <c r="UXA35" s="31"/>
      <c r="UXB35" s="31"/>
      <c r="UXC35" s="31"/>
      <c r="UXD35" s="31"/>
      <c r="UXE35" s="31"/>
      <c r="UXF35" s="31"/>
      <c r="UXG35" s="31"/>
      <c r="UXH35" s="31"/>
      <c r="UXI35" s="31"/>
      <c r="UXJ35" s="31"/>
      <c r="UXK35" s="31"/>
      <c r="UXL35" s="31"/>
      <c r="UXM35" s="31"/>
      <c r="UXN35" s="31"/>
      <c r="UXO35" s="31"/>
      <c r="UXP35" s="31"/>
      <c r="UXQ35" s="31"/>
      <c r="UXR35" s="31"/>
      <c r="UXS35" s="31"/>
      <c r="UXT35" s="31"/>
      <c r="UXU35" s="31"/>
      <c r="UXV35" s="31"/>
      <c r="UXW35" s="31"/>
      <c r="UXX35" s="31"/>
      <c r="UXY35" s="31"/>
      <c r="UXZ35" s="31"/>
      <c r="UYA35" s="31"/>
      <c r="UYB35" s="31"/>
      <c r="UYC35" s="31"/>
      <c r="UYD35" s="31"/>
      <c r="UYE35" s="31"/>
      <c r="UYF35" s="31"/>
      <c r="UYG35" s="31"/>
      <c r="UYH35" s="31"/>
      <c r="UYI35" s="31"/>
      <c r="UYJ35" s="31"/>
      <c r="UYK35" s="31"/>
      <c r="UYL35" s="31"/>
      <c r="UYM35" s="31"/>
      <c r="UYN35" s="31"/>
      <c r="UYO35" s="31"/>
      <c r="UYP35" s="31"/>
      <c r="UYQ35" s="31"/>
      <c r="UYR35" s="31"/>
      <c r="UYS35" s="31"/>
      <c r="UYT35" s="31"/>
      <c r="UYU35" s="31"/>
      <c r="UYV35" s="31"/>
      <c r="UYW35" s="31"/>
      <c r="UYX35" s="31"/>
      <c r="UYY35" s="31"/>
      <c r="UYZ35" s="31"/>
      <c r="UZA35" s="31"/>
      <c r="UZB35" s="31"/>
      <c r="UZC35" s="31"/>
      <c r="UZD35" s="31"/>
      <c r="UZE35" s="31"/>
      <c r="UZF35" s="31"/>
      <c r="UZG35" s="31"/>
      <c r="UZH35" s="31"/>
      <c r="UZI35" s="31"/>
      <c r="UZJ35" s="31"/>
      <c r="UZK35" s="31"/>
      <c r="UZL35" s="31"/>
      <c r="UZM35" s="31"/>
      <c r="UZN35" s="31"/>
      <c r="UZO35" s="31"/>
      <c r="UZP35" s="31"/>
      <c r="UZQ35" s="31"/>
      <c r="UZR35" s="31"/>
      <c r="UZS35" s="31"/>
      <c r="UZT35" s="31"/>
      <c r="UZU35" s="31"/>
      <c r="UZV35" s="31"/>
      <c r="UZW35" s="31"/>
      <c r="UZX35" s="31"/>
      <c r="UZY35" s="31"/>
      <c r="UZZ35" s="31"/>
      <c r="VAA35" s="31"/>
      <c r="VAB35" s="31"/>
      <c r="VAC35" s="31"/>
      <c r="VAD35" s="31"/>
      <c r="VAE35" s="31"/>
      <c r="VAF35" s="31"/>
      <c r="VAG35" s="31"/>
      <c r="VAH35" s="31"/>
      <c r="VAI35" s="31"/>
      <c r="VAJ35" s="31"/>
      <c r="VAK35" s="31"/>
      <c r="VAL35" s="31"/>
      <c r="VAM35" s="31"/>
      <c r="VAN35" s="31"/>
      <c r="VAO35" s="31"/>
      <c r="VAP35" s="31"/>
      <c r="VAQ35" s="31"/>
      <c r="VAR35" s="31"/>
      <c r="VAS35" s="31"/>
      <c r="VAT35" s="31"/>
      <c r="VAU35" s="31"/>
      <c r="VAV35" s="31"/>
      <c r="VAW35" s="31"/>
      <c r="VAX35" s="31"/>
      <c r="VAY35" s="31"/>
      <c r="VAZ35" s="31"/>
      <c r="VBA35" s="31"/>
      <c r="VBB35" s="31"/>
      <c r="VBC35" s="31"/>
      <c r="VBD35" s="31"/>
      <c r="VBE35" s="31"/>
      <c r="VBF35" s="31"/>
      <c r="VBG35" s="31"/>
      <c r="VBH35" s="31"/>
      <c r="VBI35" s="31"/>
      <c r="VBJ35" s="31"/>
      <c r="VBK35" s="31"/>
      <c r="VBL35" s="31"/>
      <c r="VBM35" s="31"/>
      <c r="VBN35" s="31"/>
      <c r="VBO35" s="31"/>
      <c r="VBP35" s="31"/>
      <c r="VBQ35" s="31"/>
      <c r="VBR35" s="31"/>
      <c r="VBS35" s="31"/>
      <c r="VBT35" s="31"/>
      <c r="VBU35" s="31"/>
      <c r="VBV35" s="31"/>
      <c r="VBW35" s="31"/>
      <c r="VBX35" s="31"/>
      <c r="VBY35" s="31"/>
      <c r="VBZ35" s="31"/>
      <c r="VCA35" s="31"/>
      <c r="VCB35" s="31"/>
      <c r="VCC35" s="31"/>
      <c r="VCD35" s="31"/>
      <c r="VCE35" s="31"/>
      <c r="VCF35" s="31"/>
      <c r="VCG35" s="31"/>
      <c r="VCH35" s="31"/>
      <c r="VCI35" s="31"/>
      <c r="VCJ35" s="31"/>
      <c r="VCK35" s="31"/>
      <c r="VCL35" s="31"/>
      <c r="VCM35" s="31"/>
      <c r="VCN35" s="31"/>
      <c r="VCO35" s="31"/>
      <c r="VCP35" s="31"/>
      <c r="VCQ35" s="31"/>
      <c r="VCR35" s="31"/>
      <c r="VCS35" s="31"/>
      <c r="VCT35" s="31"/>
      <c r="VCU35" s="31"/>
      <c r="VCV35" s="31"/>
      <c r="VCW35" s="31"/>
      <c r="VCX35" s="31"/>
      <c r="VCY35" s="31"/>
      <c r="VCZ35" s="31"/>
      <c r="VDA35" s="31"/>
      <c r="VDB35" s="31"/>
      <c r="VDC35" s="31"/>
      <c r="VDD35" s="31"/>
      <c r="VDE35" s="31"/>
      <c r="VDF35" s="31"/>
      <c r="VDG35" s="31"/>
      <c r="VDH35" s="31"/>
      <c r="VDI35" s="31"/>
      <c r="VDJ35" s="31"/>
      <c r="VDK35" s="31"/>
      <c r="VDL35" s="31"/>
      <c r="VDM35" s="31"/>
      <c r="VDN35" s="31"/>
      <c r="VDO35" s="31"/>
      <c r="VDP35" s="31"/>
      <c r="VDQ35" s="31"/>
      <c r="VDR35" s="31"/>
      <c r="VDS35" s="31"/>
      <c r="VDT35" s="31"/>
      <c r="VDU35" s="31"/>
      <c r="VDV35" s="31"/>
      <c r="VDW35" s="31"/>
      <c r="VDX35" s="31"/>
      <c r="VDY35" s="31"/>
      <c r="VDZ35" s="31"/>
      <c r="VEA35" s="31"/>
      <c r="VEB35" s="31"/>
      <c r="VEC35" s="31"/>
      <c r="VED35" s="31"/>
      <c r="VEE35" s="31"/>
      <c r="VEF35" s="31"/>
      <c r="VEG35" s="31"/>
      <c r="VEH35" s="31"/>
      <c r="VEI35" s="31"/>
      <c r="VEJ35" s="31"/>
      <c r="VEK35" s="31"/>
      <c r="VEL35" s="31"/>
      <c r="VEM35" s="31"/>
      <c r="VEN35" s="31"/>
      <c r="VEO35" s="31"/>
      <c r="VEP35" s="31"/>
      <c r="VEQ35" s="31"/>
      <c r="VER35" s="31"/>
      <c r="VES35" s="31"/>
      <c r="VET35" s="31"/>
      <c r="VEU35" s="31"/>
      <c r="VEV35" s="31"/>
      <c r="VEW35" s="31"/>
      <c r="VEX35" s="31"/>
      <c r="VEY35" s="31"/>
      <c r="VEZ35" s="31"/>
      <c r="VFA35" s="31"/>
      <c r="VFB35" s="31"/>
      <c r="VFC35" s="31"/>
      <c r="VFD35" s="31"/>
      <c r="VFE35" s="31"/>
      <c r="VFF35" s="31"/>
      <c r="VFG35" s="31"/>
      <c r="VFH35" s="31"/>
      <c r="VFI35" s="31"/>
      <c r="VFJ35" s="31"/>
      <c r="VFK35" s="31"/>
      <c r="VFL35" s="31"/>
      <c r="VFM35" s="31"/>
      <c r="VFN35" s="31"/>
      <c r="VFO35" s="31"/>
      <c r="VFP35" s="31"/>
      <c r="VFQ35" s="31"/>
      <c r="VFR35" s="31"/>
      <c r="VFS35" s="31"/>
      <c r="VFT35" s="31"/>
      <c r="VFU35" s="31"/>
      <c r="VFV35" s="31"/>
      <c r="VFW35" s="31"/>
      <c r="VFX35" s="31"/>
      <c r="VFY35" s="31"/>
      <c r="VFZ35" s="31"/>
      <c r="VGA35" s="31"/>
      <c r="VGB35" s="31"/>
      <c r="VGC35" s="31"/>
      <c r="VGD35" s="31"/>
      <c r="VGE35" s="31"/>
      <c r="VGF35" s="31"/>
      <c r="VGG35" s="31"/>
      <c r="VGH35" s="31"/>
      <c r="VGI35" s="31"/>
      <c r="VGJ35" s="31"/>
      <c r="VGK35" s="31"/>
      <c r="VGL35" s="31"/>
      <c r="VGM35" s="31"/>
      <c r="VGN35" s="31"/>
      <c r="VGO35" s="31"/>
      <c r="VGP35" s="31"/>
      <c r="VGQ35" s="31"/>
      <c r="VGR35" s="31"/>
      <c r="VGS35" s="31"/>
      <c r="VGT35" s="31"/>
      <c r="VGU35" s="31"/>
      <c r="VGV35" s="31"/>
      <c r="VGW35" s="31"/>
      <c r="VGX35" s="31"/>
      <c r="VGY35" s="31"/>
      <c r="VGZ35" s="31"/>
      <c r="VHA35" s="31"/>
      <c r="VHB35" s="31"/>
      <c r="VHC35" s="31"/>
      <c r="VHD35" s="31"/>
      <c r="VHE35" s="31"/>
      <c r="VHF35" s="31"/>
      <c r="VHG35" s="31"/>
      <c r="VHH35" s="31"/>
      <c r="VHI35" s="31"/>
      <c r="VHJ35" s="31"/>
      <c r="VHK35" s="31"/>
      <c r="VHL35" s="31"/>
      <c r="VHM35" s="31"/>
      <c r="VHN35" s="31"/>
      <c r="VHO35" s="31"/>
      <c r="VHP35" s="31"/>
      <c r="VHQ35" s="31"/>
      <c r="VHR35" s="31"/>
      <c r="VHS35" s="31"/>
      <c r="VHT35" s="31"/>
      <c r="VHU35" s="31"/>
      <c r="VHV35" s="31"/>
      <c r="VHW35" s="31"/>
      <c r="VHX35" s="31"/>
      <c r="VHY35" s="31"/>
      <c r="VHZ35" s="31"/>
      <c r="VIA35" s="31"/>
      <c r="VIB35" s="31"/>
      <c r="VIC35" s="31"/>
      <c r="VID35" s="31"/>
      <c r="VIE35" s="31"/>
      <c r="VIF35" s="31"/>
      <c r="VIG35" s="31"/>
      <c r="VIH35" s="31"/>
      <c r="VII35" s="31"/>
      <c r="VIJ35" s="31"/>
      <c r="VIK35" s="31"/>
      <c r="VIL35" s="31"/>
      <c r="VIM35" s="31"/>
      <c r="VIN35" s="31"/>
      <c r="VIO35" s="31"/>
      <c r="VIP35" s="31"/>
      <c r="VIQ35" s="31"/>
      <c r="VIR35" s="31"/>
      <c r="VIS35" s="31"/>
      <c r="VIT35" s="31"/>
      <c r="VIU35" s="31"/>
      <c r="VIV35" s="31"/>
      <c r="VIW35" s="31"/>
      <c r="VIX35" s="31"/>
      <c r="VIY35" s="31"/>
      <c r="VIZ35" s="31"/>
      <c r="VJA35" s="31"/>
      <c r="VJB35" s="31"/>
      <c r="VJC35" s="31"/>
      <c r="VJD35" s="31"/>
      <c r="VJE35" s="31"/>
      <c r="VJF35" s="31"/>
      <c r="VJG35" s="31"/>
      <c r="VJH35" s="31"/>
      <c r="VJI35" s="31"/>
      <c r="VJJ35" s="31"/>
      <c r="VJK35" s="31"/>
      <c r="VJL35" s="31"/>
      <c r="VJM35" s="31"/>
      <c r="VJN35" s="31"/>
      <c r="VJO35" s="31"/>
      <c r="VJP35" s="31"/>
      <c r="VJQ35" s="31"/>
      <c r="VJR35" s="31"/>
      <c r="VJS35" s="31"/>
      <c r="VJT35" s="31"/>
      <c r="VJU35" s="31"/>
      <c r="VJV35" s="31"/>
      <c r="VJW35" s="31"/>
      <c r="VJX35" s="31"/>
      <c r="VJY35" s="31"/>
      <c r="VJZ35" s="31"/>
      <c r="VKA35" s="31"/>
      <c r="VKB35" s="31"/>
      <c r="VKC35" s="31"/>
      <c r="VKD35" s="31"/>
      <c r="VKE35" s="31"/>
      <c r="VKF35" s="31"/>
      <c r="VKG35" s="31"/>
      <c r="VKH35" s="31"/>
      <c r="VKI35" s="31"/>
      <c r="VKJ35" s="31"/>
      <c r="VKK35" s="31"/>
      <c r="VKL35" s="31"/>
      <c r="VKM35" s="31"/>
      <c r="VKN35" s="31"/>
      <c r="VKO35" s="31"/>
      <c r="VKP35" s="31"/>
      <c r="VKQ35" s="31"/>
      <c r="VKR35" s="31"/>
      <c r="VKS35" s="31"/>
      <c r="VKT35" s="31"/>
      <c r="VKU35" s="31"/>
      <c r="VKV35" s="31"/>
      <c r="VKW35" s="31"/>
      <c r="VKX35" s="31"/>
      <c r="VKY35" s="31"/>
      <c r="VKZ35" s="31"/>
      <c r="VLA35" s="31"/>
      <c r="VLB35" s="31"/>
      <c r="VLC35" s="31"/>
      <c r="VLD35" s="31"/>
      <c r="VLE35" s="31"/>
      <c r="VLF35" s="31"/>
      <c r="VLG35" s="31"/>
      <c r="VLH35" s="31"/>
      <c r="VLI35" s="31"/>
      <c r="VLJ35" s="31"/>
      <c r="VLK35" s="31"/>
      <c r="VLL35" s="31"/>
      <c r="VLM35" s="31"/>
      <c r="VLN35" s="31"/>
      <c r="VLO35" s="31"/>
      <c r="VLP35" s="31"/>
      <c r="VLQ35" s="31"/>
      <c r="VLR35" s="31"/>
      <c r="VLS35" s="31"/>
      <c r="VLT35" s="31"/>
      <c r="VLU35" s="31"/>
      <c r="VLV35" s="31"/>
      <c r="VLW35" s="31"/>
      <c r="VLX35" s="31"/>
      <c r="VLY35" s="31"/>
      <c r="VLZ35" s="31"/>
      <c r="VMA35" s="31"/>
      <c r="VMB35" s="31"/>
      <c r="VMC35" s="31"/>
      <c r="VMD35" s="31"/>
      <c r="VME35" s="31"/>
      <c r="VMF35" s="31"/>
      <c r="VMG35" s="31"/>
      <c r="VMH35" s="31"/>
      <c r="VMI35" s="31"/>
      <c r="VMJ35" s="31"/>
      <c r="VMK35" s="31"/>
      <c r="VML35" s="31"/>
      <c r="VMM35" s="31"/>
      <c r="VMN35" s="31"/>
      <c r="VMO35" s="31"/>
      <c r="VMP35" s="31"/>
      <c r="VMQ35" s="31"/>
      <c r="VMR35" s="31"/>
      <c r="VMS35" s="31"/>
      <c r="VMT35" s="31"/>
      <c r="VMU35" s="31"/>
      <c r="VMV35" s="31"/>
      <c r="VMW35" s="31"/>
      <c r="VMX35" s="31"/>
      <c r="VMY35" s="31"/>
      <c r="VMZ35" s="31"/>
      <c r="VNA35" s="31"/>
      <c r="VNB35" s="31"/>
      <c r="VNC35" s="31"/>
      <c r="VND35" s="31"/>
      <c r="VNE35" s="31"/>
      <c r="VNF35" s="31"/>
      <c r="VNG35" s="31"/>
      <c r="VNH35" s="31"/>
      <c r="VNI35" s="31"/>
      <c r="VNJ35" s="31"/>
      <c r="VNK35" s="31"/>
      <c r="VNL35" s="31"/>
      <c r="VNM35" s="31"/>
      <c r="VNN35" s="31"/>
      <c r="VNO35" s="31"/>
      <c r="VNP35" s="31"/>
      <c r="VNQ35" s="31"/>
      <c r="VNR35" s="31"/>
      <c r="VNS35" s="31"/>
      <c r="VNT35" s="31"/>
      <c r="VNU35" s="31"/>
      <c r="VNV35" s="31"/>
      <c r="VNW35" s="31"/>
      <c r="VNX35" s="31"/>
      <c r="VNY35" s="31"/>
      <c r="VNZ35" s="31"/>
      <c r="VOA35" s="31"/>
      <c r="VOB35" s="31"/>
      <c r="VOC35" s="31"/>
      <c r="VOD35" s="31"/>
      <c r="VOE35" s="31"/>
      <c r="VOF35" s="31"/>
      <c r="VOG35" s="31"/>
      <c r="VOH35" s="31"/>
      <c r="VOI35" s="31"/>
      <c r="VOJ35" s="31"/>
      <c r="VOK35" s="31"/>
      <c r="VOL35" s="31"/>
      <c r="VOM35" s="31"/>
      <c r="VON35" s="31"/>
      <c r="VOO35" s="31"/>
      <c r="VOP35" s="31"/>
      <c r="VOQ35" s="31"/>
      <c r="VOR35" s="31"/>
      <c r="VOS35" s="31"/>
      <c r="VOT35" s="31"/>
      <c r="VOU35" s="31"/>
      <c r="VOV35" s="31"/>
      <c r="VOW35" s="31"/>
      <c r="VOX35" s="31"/>
      <c r="VOY35" s="31"/>
      <c r="VOZ35" s="31"/>
      <c r="VPA35" s="31"/>
      <c r="VPB35" s="31"/>
      <c r="VPC35" s="31"/>
      <c r="VPD35" s="31"/>
      <c r="VPE35" s="31"/>
      <c r="VPF35" s="31"/>
      <c r="VPG35" s="31"/>
      <c r="VPH35" s="31"/>
      <c r="VPI35" s="31"/>
      <c r="VPJ35" s="31"/>
      <c r="VPK35" s="31"/>
      <c r="VPL35" s="31"/>
      <c r="VPM35" s="31"/>
      <c r="VPN35" s="31"/>
      <c r="VPO35" s="31"/>
      <c r="VPP35" s="31"/>
      <c r="VPQ35" s="31"/>
      <c r="VPR35" s="31"/>
      <c r="VPS35" s="31"/>
      <c r="VPT35" s="31"/>
      <c r="VPU35" s="31"/>
      <c r="VPV35" s="31"/>
      <c r="VPW35" s="31"/>
      <c r="VPX35" s="31"/>
      <c r="VPY35" s="31"/>
      <c r="VPZ35" s="31"/>
      <c r="VQA35" s="31"/>
      <c r="VQB35" s="31"/>
      <c r="VQC35" s="31"/>
      <c r="VQD35" s="31"/>
      <c r="VQE35" s="31"/>
      <c r="VQF35" s="31"/>
      <c r="VQG35" s="31"/>
      <c r="VQH35" s="31"/>
      <c r="VQI35" s="31"/>
      <c r="VQJ35" s="31"/>
      <c r="VQK35" s="31"/>
      <c r="VQL35" s="31"/>
      <c r="VQM35" s="31"/>
      <c r="VQN35" s="31"/>
      <c r="VQO35" s="31"/>
      <c r="VQP35" s="31"/>
      <c r="VQQ35" s="31"/>
      <c r="VQR35" s="31"/>
      <c r="VQS35" s="31"/>
      <c r="VQT35" s="31"/>
      <c r="VQU35" s="31"/>
      <c r="VQV35" s="31"/>
      <c r="VQW35" s="31"/>
      <c r="VQX35" s="31"/>
      <c r="VQY35" s="31"/>
      <c r="VQZ35" s="31"/>
      <c r="VRA35" s="31"/>
      <c r="VRB35" s="31"/>
      <c r="VRC35" s="31"/>
      <c r="VRD35" s="31"/>
      <c r="VRE35" s="31"/>
      <c r="VRF35" s="31"/>
      <c r="VRG35" s="31"/>
      <c r="VRH35" s="31"/>
      <c r="VRI35" s="31"/>
      <c r="VRJ35" s="31"/>
      <c r="VRK35" s="31"/>
      <c r="VRL35" s="31"/>
      <c r="VRM35" s="31"/>
      <c r="VRN35" s="31"/>
      <c r="VRO35" s="31"/>
      <c r="VRP35" s="31"/>
      <c r="VRQ35" s="31"/>
      <c r="VRR35" s="31"/>
      <c r="VRS35" s="31"/>
      <c r="VRT35" s="31"/>
      <c r="VRU35" s="31"/>
      <c r="VRV35" s="31"/>
      <c r="VRW35" s="31"/>
      <c r="VRX35" s="31"/>
      <c r="VRY35" s="31"/>
      <c r="VRZ35" s="31"/>
      <c r="VSA35" s="31"/>
      <c r="VSB35" s="31"/>
      <c r="VSC35" s="31"/>
      <c r="VSD35" s="31"/>
      <c r="VSE35" s="31"/>
      <c r="VSF35" s="31"/>
      <c r="VSG35" s="31"/>
      <c r="VSH35" s="31"/>
      <c r="VSI35" s="31"/>
      <c r="VSJ35" s="31"/>
      <c r="VSK35" s="31"/>
      <c r="VSL35" s="31"/>
      <c r="VSM35" s="31"/>
      <c r="VSN35" s="31"/>
      <c r="VSO35" s="31"/>
      <c r="VSP35" s="31"/>
      <c r="VSQ35" s="31"/>
      <c r="VSR35" s="31"/>
      <c r="VSS35" s="31"/>
      <c r="VST35" s="31"/>
      <c r="VSU35" s="31"/>
      <c r="VSV35" s="31"/>
      <c r="VSW35" s="31"/>
      <c r="VSX35" s="31"/>
      <c r="VSY35" s="31"/>
      <c r="VSZ35" s="31"/>
      <c r="VTA35" s="31"/>
      <c r="VTB35" s="31"/>
      <c r="VTC35" s="31"/>
      <c r="VTD35" s="31"/>
      <c r="VTE35" s="31"/>
      <c r="VTF35" s="31"/>
      <c r="VTG35" s="31"/>
      <c r="VTH35" s="31"/>
      <c r="VTI35" s="31"/>
      <c r="VTJ35" s="31"/>
      <c r="VTK35" s="31"/>
      <c r="VTL35" s="31"/>
      <c r="VTM35" s="31"/>
      <c r="VTN35" s="31"/>
      <c r="VTO35" s="31"/>
      <c r="VTP35" s="31"/>
      <c r="VTQ35" s="31"/>
      <c r="VTR35" s="31"/>
      <c r="VTS35" s="31"/>
      <c r="VTT35" s="31"/>
      <c r="VTU35" s="31"/>
      <c r="VTV35" s="31"/>
      <c r="VTW35" s="31"/>
      <c r="VTX35" s="31"/>
      <c r="VTY35" s="31"/>
      <c r="VTZ35" s="31"/>
      <c r="VUA35" s="31"/>
      <c r="VUB35" s="31"/>
      <c r="VUC35" s="31"/>
      <c r="VUD35" s="31"/>
      <c r="VUE35" s="31"/>
      <c r="VUF35" s="31"/>
      <c r="VUG35" s="31"/>
      <c r="VUH35" s="31"/>
      <c r="VUI35" s="31"/>
      <c r="VUJ35" s="31"/>
      <c r="VUK35" s="31"/>
      <c r="VUL35" s="31"/>
      <c r="VUM35" s="31"/>
      <c r="VUN35" s="31"/>
      <c r="VUO35" s="31"/>
      <c r="VUP35" s="31"/>
      <c r="VUQ35" s="31"/>
      <c r="VUR35" s="31"/>
      <c r="VUS35" s="31"/>
      <c r="VUT35" s="31"/>
      <c r="VUU35" s="31"/>
      <c r="VUV35" s="31"/>
      <c r="VUW35" s="31"/>
      <c r="VUX35" s="31"/>
      <c r="VUY35" s="31"/>
      <c r="VUZ35" s="31"/>
      <c r="VVA35" s="31"/>
      <c r="VVB35" s="31"/>
      <c r="VVC35" s="31"/>
      <c r="VVD35" s="31"/>
      <c r="VVE35" s="31"/>
      <c r="VVF35" s="31"/>
      <c r="VVG35" s="31"/>
      <c r="VVH35" s="31"/>
      <c r="VVI35" s="31"/>
      <c r="VVJ35" s="31"/>
      <c r="VVK35" s="31"/>
      <c r="VVL35" s="31"/>
      <c r="VVM35" s="31"/>
      <c r="VVN35" s="31"/>
      <c r="VVO35" s="31"/>
      <c r="VVP35" s="31"/>
      <c r="VVQ35" s="31"/>
      <c r="VVR35" s="31"/>
      <c r="VVS35" s="31"/>
      <c r="VVT35" s="31"/>
      <c r="VVU35" s="31"/>
      <c r="VVV35" s="31"/>
      <c r="VVW35" s="31"/>
      <c r="VVX35" s="31"/>
      <c r="VVY35" s="31"/>
      <c r="VVZ35" s="31"/>
      <c r="VWA35" s="31"/>
      <c r="VWB35" s="31"/>
      <c r="VWC35" s="31"/>
      <c r="VWD35" s="31"/>
      <c r="VWE35" s="31"/>
      <c r="VWF35" s="31"/>
      <c r="VWG35" s="31"/>
      <c r="VWH35" s="31"/>
      <c r="VWI35" s="31"/>
      <c r="VWJ35" s="31"/>
      <c r="VWK35" s="31"/>
      <c r="VWL35" s="31"/>
      <c r="VWM35" s="31"/>
      <c r="VWN35" s="31"/>
      <c r="VWO35" s="31"/>
      <c r="VWP35" s="31"/>
      <c r="VWQ35" s="31"/>
      <c r="VWR35" s="31"/>
      <c r="VWS35" s="31"/>
      <c r="VWT35" s="31"/>
      <c r="VWU35" s="31"/>
      <c r="VWV35" s="31"/>
      <c r="VWW35" s="31"/>
      <c r="VWX35" s="31"/>
      <c r="VWY35" s="31"/>
      <c r="VWZ35" s="31"/>
      <c r="VXA35" s="31"/>
      <c r="VXB35" s="31"/>
      <c r="VXC35" s="31"/>
      <c r="VXD35" s="31"/>
      <c r="VXE35" s="31"/>
      <c r="VXF35" s="31"/>
      <c r="VXG35" s="31"/>
      <c r="VXH35" s="31"/>
      <c r="VXI35" s="31"/>
      <c r="VXJ35" s="31"/>
      <c r="VXK35" s="31"/>
      <c r="VXL35" s="31"/>
      <c r="VXM35" s="31"/>
      <c r="VXN35" s="31"/>
      <c r="VXO35" s="31"/>
      <c r="VXP35" s="31"/>
      <c r="VXQ35" s="31"/>
      <c r="VXR35" s="31"/>
      <c r="VXS35" s="31"/>
      <c r="VXT35" s="31"/>
      <c r="VXU35" s="31"/>
      <c r="VXV35" s="31"/>
      <c r="VXW35" s="31"/>
      <c r="VXX35" s="31"/>
      <c r="VXY35" s="31"/>
      <c r="VXZ35" s="31"/>
      <c r="VYA35" s="31"/>
      <c r="VYB35" s="31"/>
      <c r="VYC35" s="31"/>
      <c r="VYD35" s="31"/>
      <c r="VYE35" s="31"/>
      <c r="VYF35" s="31"/>
      <c r="VYG35" s="31"/>
      <c r="VYH35" s="31"/>
      <c r="VYI35" s="31"/>
      <c r="VYJ35" s="31"/>
      <c r="VYK35" s="31"/>
      <c r="VYL35" s="31"/>
      <c r="VYM35" s="31"/>
      <c r="VYN35" s="31"/>
      <c r="VYO35" s="31"/>
      <c r="VYP35" s="31"/>
      <c r="VYQ35" s="31"/>
      <c r="VYR35" s="31"/>
      <c r="VYS35" s="31"/>
      <c r="VYT35" s="31"/>
      <c r="VYU35" s="31"/>
      <c r="VYV35" s="31"/>
      <c r="VYW35" s="31"/>
      <c r="VYX35" s="31"/>
      <c r="VYY35" s="31"/>
      <c r="VYZ35" s="31"/>
      <c r="VZA35" s="31"/>
      <c r="VZB35" s="31"/>
      <c r="VZC35" s="31"/>
      <c r="VZD35" s="31"/>
      <c r="VZE35" s="31"/>
      <c r="VZF35" s="31"/>
      <c r="VZG35" s="31"/>
      <c r="VZH35" s="31"/>
      <c r="VZI35" s="31"/>
      <c r="VZJ35" s="31"/>
      <c r="VZK35" s="31"/>
      <c r="VZL35" s="31"/>
      <c r="VZM35" s="31"/>
      <c r="VZN35" s="31"/>
      <c r="VZO35" s="31"/>
      <c r="VZP35" s="31"/>
      <c r="VZQ35" s="31"/>
      <c r="VZR35" s="31"/>
      <c r="VZS35" s="31"/>
      <c r="VZT35" s="31"/>
      <c r="VZU35" s="31"/>
      <c r="VZV35" s="31"/>
      <c r="VZW35" s="31"/>
      <c r="VZX35" s="31"/>
      <c r="VZY35" s="31"/>
      <c r="VZZ35" s="31"/>
      <c r="WAA35" s="31"/>
      <c r="WAB35" s="31"/>
      <c r="WAC35" s="31"/>
      <c r="WAD35" s="31"/>
      <c r="WAE35" s="31"/>
      <c r="WAF35" s="31"/>
      <c r="WAG35" s="31"/>
      <c r="WAH35" s="31"/>
      <c r="WAI35" s="31"/>
      <c r="WAJ35" s="31"/>
      <c r="WAK35" s="31"/>
      <c r="WAL35" s="31"/>
      <c r="WAM35" s="31"/>
      <c r="WAN35" s="31"/>
      <c r="WAO35" s="31"/>
      <c r="WAP35" s="31"/>
      <c r="WAQ35" s="31"/>
      <c r="WAR35" s="31"/>
      <c r="WAS35" s="31"/>
      <c r="WAT35" s="31"/>
      <c r="WAU35" s="31"/>
      <c r="WAV35" s="31"/>
      <c r="WAW35" s="31"/>
      <c r="WAX35" s="31"/>
      <c r="WAY35" s="31"/>
      <c r="WAZ35" s="31"/>
      <c r="WBA35" s="31"/>
      <c r="WBB35" s="31"/>
      <c r="WBC35" s="31"/>
      <c r="WBD35" s="31"/>
      <c r="WBE35" s="31"/>
      <c r="WBF35" s="31"/>
      <c r="WBG35" s="31"/>
      <c r="WBH35" s="31"/>
      <c r="WBI35" s="31"/>
      <c r="WBJ35" s="31"/>
      <c r="WBK35" s="31"/>
      <c r="WBL35" s="31"/>
      <c r="WBM35" s="31"/>
      <c r="WBN35" s="31"/>
      <c r="WBO35" s="31"/>
      <c r="WBP35" s="31"/>
      <c r="WBQ35" s="31"/>
      <c r="WBR35" s="31"/>
      <c r="WBS35" s="31"/>
      <c r="WBT35" s="31"/>
      <c r="WBU35" s="31"/>
      <c r="WBV35" s="31"/>
      <c r="WBW35" s="31"/>
      <c r="WBX35" s="31"/>
      <c r="WBY35" s="31"/>
      <c r="WBZ35" s="31"/>
      <c r="WCA35" s="31"/>
      <c r="WCB35" s="31"/>
      <c r="WCC35" s="31"/>
      <c r="WCD35" s="31"/>
      <c r="WCE35" s="31"/>
      <c r="WCF35" s="31"/>
      <c r="WCG35" s="31"/>
      <c r="WCH35" s="31"/>
      <c r="WCI35" s="31"/>
      <c r="WCJ35" s="31"/>
      <c r="WCK35" s="31"/>
      <c r="WCL35" s="31"/>
      <c r="WCM35" s="31"/>
      <c r="WCN35" s="31"/>
      <c r="WCO35" s="31"/>
      <c r="WCP35" s="31"/>
      <c r="WCQ35" s="31"/>
      <c r="WCR35" s="31"/>
      <c r="WCS35" s="31"/>
      <c r="WCT35" s="31"/>
      <c r="WCU35" s="31"/>
      <c r="WCV35" s="31"/>
      <c r="WCW35" s="31"/>
      <c r="WCX35" s="31"/>
      <c r="WCY35" s="31"/>
      <c r="WCZ35" s="31"/>
      <c r="WDA35" s="31"/>
      <c r="WDB35" s="31"/>
      <c r="WDC35" s="31"/>
      <c r="WDD35" s="31"/>
      <c r="WDE35" s="31"/>
      <c r="WDF35" s="31"/>
      <c r="WDG35" s="31"/>
      <c r="WDH35" s="31"/>
      <c r="WDI35" s="31"/>
      <c r="WDJ35" s="31"/>
      <c r="WDK35" s="31"/>
      <c r="WDL35" s="31"/>
      <c r="WDM35" s="31"/>
      <c r="WDN35" s="31"/>
      <c r="WDO35" s="31"/>
      <c r="WDP35" s="31"/>
      <c r="WDQ35" s="31"/>
      <c r="WDR35" s="31"/>
      <c r="WDS35" s="31"/>
      <c r="WDT35" s="31"/>
      <c r="WDU35" s="31"/>
      <c r="WDV35" s="31"/>
      <c r="WDW35" s="31"/>
      <c r="WDX35" s="31"/>
      <c r="WDY35" s="31"/>
      <c r="WDZ35" s="31"/>
      <c r="WEA35" s="31"/>
      <c r="WEB35" s="31"/>
      <c r="WEC35" s="31"/>
      <c r="WED35" s="31"/>
      <c r="WEE35" s="31"/>
      <c r="WEF35" s="31"/>
      <c r="WEG35" s="31"/>
      <c r="WEH35" s="31"/>
      <c r="WEI35" s="31"/>
      <c r="WEJ35" s="31"/>
      <c r="WEK35" s="31"/>
      <c r="WEL35" s="31"/>
      <c r="WEM35" s="31"/>
      <c r="WEN35" s="31"/>
      <c r="WEO35" s="31"/>
      <c r="WEP35" s="31"/>
      <c r="WEQ35" s="31"/>
      <c r="WER35" s="31"/>
      <c r="WES35" s="31"/>
      <c r="WET35" s="31"/>
      <c r="WEU35" s="31"/>
      <c r="WEV35" s="31"/>
      <c r="WEW35" s="31"/>
      <c r="WEX35" s="31"/>
      <c r="WEY35" s="31"/>
      <c r="WEZ35" s="31"/>
      <c r="WFA35" s="31"/>
      <c r="WFB35" s="31"/>
      <c r="WFC35" s="31"/>
      <c r="WFD35" s="31"/>
      <c r="WFE35" s="31"/>
      <c r="WFF35" s="31"/>
      <c r="WFG35" s="31"/>
      <c r="WFH35" s="31"/>
      <c r="WFI35" s="31"/>
      <c r="WFJ35" s="31"/>
      <c r="WFK35" s="31"/>
      <c r="WFL35" s="31"/>
      <c r="WFM35" s="31"/>
      <c r="WFN35" s="31"/>
      <c r="WFO35" s="31"/>
      <c r="WFP35" s="31"/>
      <c r="WFQ35" s="31"/>
      <c r="WFR35" s="31"/>
      <c r="WFS35" s="31"/>
      <c r="WFT35" s="31"/>
      <c r="WFU35" s="31"/>
      <c r="WFV35" s="31"/>
      <c r="WFW35" s="31"/>
      <c r="WFX35" s="31"/>
      <c r="WFY35" s="31"/>
      <c r="WFZ35" s="31"/>
      <c r="WGA35" s="31"/>
      <c r="WGB35" s="31"/>
      <c r="WGC35" s="31"/>
      <c r="WGD35" s="31"/>
      <c r="WGE35" s="31"/>
      <c r="WGF35" s="31"/>
      <c r="WGG35" s="31"/>
      <c r="WGH35" s="31"/>
      <c r="WGI35" s="31"/>
      <c r="WGJ35" s="31"/>
      <c r="WGK35" s="31"/>
      <c r="WGL35" s="31"/>
      <c r="WGM35" s="31"/>
      <c r="WGN35" s="31"/>
      <c r="WGO35" s="31"/>
      <c r="WGP35" s="31"/>
      <c r="WGQ35" s="31"/>
      <c r="WGR35" s="31"/>
      <c r="WGS35" s="31"/>
      <c r="WGT35" s="31"/>
      <c r="WGU35" s="31"/>
      <c r="WGV35" s="31"/>
      <c r="WGW35" s="31"/>
      <c r="WGX35" s="31"/>
      <c r="WGY35" s="31"/>
      <c r="WGZ35" s="31"/>
      <c r="WHA35" s="31"/>
      <c r="WHB35" s="31"/>
      <c r="WHC35" s="31"/>
      <c r="WHD35" s="31"/>
      <c r="WHE35" s="31"/>
      <c r="WHF35" s="31"/>
      <c r="WHG35" s="31"/>
      <c r="WHH35" s="31"/>
      <c r="WHI35" s="31"/>
      <c r="WHJ35" s="31"/>
      <c r="WHK35" s="31"/>
      <c r="WHL35" s="31"/>
      <c r="WHM35" s="31"/>
      <c r="WHN35" s="31"/>
      <c r="WHO35" s="31"/>
      <c r="WHP35" s="31"/>
      <c r="WHQ35" s="31"/>
      <c r="WHR35" s="31"/>
      <c r="WHS35" s="31"/>
      <c r="WHT35" s="31"/>
      <c r="WHU35" s="31"/>
      <c r="WHV35" s="31"/>
      <c r="WHW35" s="31"/>
      <c r="WHX35" s="31"/>
      <c r="WHY35" s="31"/>
      <c r="WHZ35" s="31"/>
      <c r="WIA35" s="31"/>
      <c r="WIB35" s="31"/>
      <c r="WIC35" s="31"/>
      <c r="WID35" s="31"/>
      <c r="WIE35" s="31"/>
      <c r="WIF35" s="31"/>
      <c r="WIG35" s="31"/>
      <c r="WIH35" s="31"/>
      <c r="WII35" s="31"/>
      <c r="WIJ35" s="31"/>
      <c r="WIK35" s="31"/>
      <c r="WIL35" s="31"/>
      <c r="WIM35" s="31"/>
      <c r="WIN35" s="31"/>
      <c r="WIO35" s="31"/>
      <c r="WIP35" s="31"/>
      <c r="WIQ35" s="31"/>
      <c r="WIR35" s="31"/>
      <c r="WIS35" s="31"/>
      <c r="WIT35" s="31"/>
      <c r="WIU35" s="31"/>
      <c r="WIV35" s="31"/>
      <c r="WIW35" s="31"/>
      <c r="WIX35" s="31"/>
      <c r="WIY35" s="31"/>
      <c r="WIZ35" s="31"/>
      <c r="WJA35" s="31"/>
      <c r="WJB35" s="31"/>
      <c r="WJC35" s="31"/>
      <c r="WJD35" s="31"/>
      <c r="WJE35" s="31"/>
      <c r="WJF35" s="31"/>
      <c r="WJG35" s="31"/>
      <c r="WJH35" s="31"/>
      <c r="WJI35" s="31"/>
      <c r="WJJ35" s="31"/>
      <c r="WJK35" s="31"/>
      <c r="WJL35" s="31"/>
      <c r="WJM35" s="31"/>
      <c r="WJN35" s="31"/>
      <c r="WJO35" s="31"/>
      <c r="WJP35" s="31"/>
      <c r="WJQ35" s="31"/>
      <c r="WJR35" s="31"/>
      <c r="WJS35" s="31"/>
      <c r="WJT35" s="31"/>
      <c r="WJU35" s="31"/>
      <c r="WJV35" s="31"/>
      <c r="WJW35" s="31"/>
      <c r="WJX35" s="31"/>
      <c r="WJY35" s="31"/>
      <c r="WJZ35" s="31"/>
      <c r="WKA35" s="31"/>
      <c r="WKB35" s="31"/>
      <c r="WKC35" s="31"/>
      <c r="WKD35" s="31"/>
      <c r="WKE35" s="31"/>
      <c r="WKF35" s="31"/>
      <c r="WKG35" s="31"/>
      <c r="WKH35" s="31"/>
      <c r="WKI35" s="31"/>
      <c r="WKJ35" s="31"/>
      <c r="WKK35" s="31"/>
      <c r="WKL35" s="31"/>
      <c r="WKM35" s="31"/>
      <c r="WKN35" s="31"/>
      <c r="WKO35" s="31"/>
      <c r="WKP35" s="31"/>
      <c r="WKQ35" s="31"/>
      <c r="WKR35" s="31"/>
      <c r="WKS35" s="31"/>
      <c r="WKT35" s="31"/>
      <c r="WKU35" s="31"/>
      <c r="WKV35" s="31"/>
      <c r="WKW35" s="31"/>
      <c r="WKX35" s="31"/>
      <c r="WKY35" s="31"/>
      <c r="WKZ35" s="31"/>
      <c r="WLA35" s="31"/>
      <c r="WLB35" s="31"/>
      <c r="WLC35" s="31"/>
      <c r="WLD35" s="31"/>
      <c r="WLE35" s="31"/>
      <c r="WLF35" s="31"/>
      <c r="WLG35" s="31"/>
      <c r="WLH35" s="31"/>
      <c r="WLI35" s="31"/>
      <c r="WLJ35" s="31"/>
      <c r="WLK35" s="31"/>
      <c r="WLL35" s="31"/>
      <c r="WLM35" s="31"/>
      <c r="WLN35" s="31"/>
      <c r="WLO35" s="31"/>
      <c r="WLP35" s="31"/>
      <c r="WLQ35" s="31"/>
      <c r="WLR35" s="31"/>
      <c r="WLS35" s="31"/>
      <c r="WLT35" s="31"/>
      <c r="WLU35" s="31"/>
      <c r="WLV35" s="31"/>
      <c r="WLW35" s="31"/>
      <c r="WLX35" s="31"/>
      <c r="WLY35" s="31"/>
      <c r="WLZ35" s="31"/>
      <c r="WMA35" s="31"/>
      <c r="WMB35" s="31"/>
      <c r="WMC35" s="31"/>
      <c r="WMD35" s="31"/>
      <c r="WME35" s="31"/>
      <c r="WMF35" s="31"/>
      <c r="WMG35" s="31"/>
      <c r="WMH35" s="31"/>
      <c r="WMI35" s="31"/>
      <c r="WMJ35" s="31"/>
      <c r="WMK35" s="31"/>
      <c r="WML35" s="31"/>
      <c r="WMM35" s="31"/>
      <c r="WMN35" s="31"/>
      <c r="WMO35" s="31"/>
      <c r="WMP35" s="31"/>
      <c r="WMQ35" s="31"/>
      <c r="WMR35" s="31"/>
      <c r="WMS35" s="31"/>
      <c r="WMT35" s="31"/>
      <c r="WMU35" s="31"/>
      <c r="WMV35" s="31"/>
      <c r="WMW35" s="31"/>
      <c r="WMX35" s="31"/>
      <c r="WMY35" s="31"/>
      <c r="WMZ35" s="31"/>
      <c r="WNA35" s="31"/>
      <c r="WNB35" s="31"/>
      <c r="WNC35" s="31"/>
      <c r="WND35" s="31"/>
      <c r="WNE35" s="31"/>
      <c r="WNF35" s="31"/>
      <c r="WNG35" s="31"/>
      <c r="WNH35" s="31"/>
      <c r="WNI35" s="31"/>
      <c r="WNJ35" s="31"/>
      <c r="WNK35" s="31"/>
      <c r="WNL35" s="31"/>
      <c r="WNM35" s="31"/>
      <c r="WNN35" s="31"/>
      <c r="WNO35" s="31"/>
      <c r="WNP35" s="31"/>
      <c r="WNQ35" s="31"/>
      <c r="WNR35" s="31"/>
      <c r="WNS35" s="31"/>
      <c r="WNT35" s="31"/>
      <c r="WNU35" s="31"/>
      <c r="WNV35" s="31"/>
      <c r="WNW35" s="31"/>
      <c r="WNX35" s="31"/>
      <c r="WNY35" s="31"/>
      <c r="WNZ35" s="31"/>
      <c r="WOA35" s="31"/>
      <c r="WOB35" s="31"/>
      <c r="WOC35" s="31"/>
      <c r="WOD35" s="31"/>
      <c r="WOE35" s="31"/>
      <c r="WOF35" s="31"/>
      <c r="WOG35" s="31"/>
      <c r="WOH35" s="31"/>
      <c r="WOI35" s="31"/>
      <c r="WOJ35" s="31"/>
      <c r="WOK35" s="31"/>
      <c r="WOL35" s="31"/>
      <c r="WOM35" s="31"/>
      <c r="WON35" s="31"/>
      <c r="WOO35" s="31"/>
      <c r="WOP35" s="31"/>
      <c r="WOQ35" s="31"/>
      <c r="WOR35" s="31"/>
      <c r="WOS35" s="31"/>
      <c r="WOT35" s="31"/>
      <c r="WOU35" s="31"/>
      <c r="WOV35" s="31"/>
      <c r="WOW35" s="31"/>
      <c r="WOX35" s="31"/>
      <c r="WOY35" s="31"/>
      <c r="WOZ35" s="31"/>
      <c r="WPA35" s="31"/>
      <c r="WPB35" s="31"/>
      <c r="WPC35" s="31"/>
      <c r="WPD35" s="31"/>
      <c r="WPE35" s="31"/>
      <c r="WPF35" s="31"/>
      <c r="WPG35" s="31"/>
      <c r="WPH35" s="31"/>
      <c r="WPI35" s="31"/>
      <c r="WPJ35" s="31"/>
      <c r="WPK35" s="31"/>
      <c r="WPL35" s="31"/>
      <c r="WPM35" s="31"/>
      <c r="WPN35" s="31"/>
      <c r="WPO35" s="31"/>
      <c r="WPP35" s="31"/>
      <c r="WPQ35" s="31"/>
      <c r="WPR35" s="31"/>
      <c r="WPS35" s="31"/>
      <c r="WPT35" s="31"/>
      <c r="WPU35" s="31"/>
      <c r="WPV35" s="31"/>
      <c r="WPW35" s="31"/>
      <c r="WPX35" s="31"/>
      <c r="WPY35" s="31"/>
      <c r="WPZ35" s="31"/>
      <c r="WQA35" s="31"/>
      <c r="WQB35" s="31"/>
      <c r="WQC35" s="31"/>
      <c r="WQD35" s="31"/>
      <c r="WQE35" s="31"/>
      <c r="WQF35" s="31"/>
      <c r="WQG35" s="31"/>
      <c r="WQH35" s="31"/>
      <c r="WQI35" s="31"/>
      <c r="WQJ35" s="31"/>
      <c r="WQK35" s="31"/>
      <c r="WQL35" s="31"/>
      <c r="WQM35" s="31"/>
      <c r="WQN35" s="31"/>
      <c r="WQO35" s="31"/>
      <c r="WQP35" s="31"/>
      <c r="WQQ35" s="31"/>
      <c r="WQR35" s="31"/>
      <c r="WQS35" s="31"/>
      <c r="WQT35" s="31"/>
      <c r="WQU35" s="31"/>
      <c r="WQV35" s="31"/>
      <c r="WQW35" s="31"/>
      <c r="WQX35" s="31"/>
      <c r="WQY35" s="31"/>
      <c r="WQZ35" s="31"/>
      <c r="WRA35" s="31"/>
      <c r="WRB35" s="31"/>
      <c r="WRC35" s="31"/>
      <c r="WRD35" s="31"/>
      <c r="WRE35" s="31"/>
      <c r="WRF35" s="31"/>
      <c r="WRG35" s="31"/>
      <c r="WRH35" s="31"/>
      <c r="WRI35" s="31"/>
      <c r="WRJ35" s="31"/>
      <c r="WRK35" s="31"/>
      <c r="WRL35" s="31"/>
      <c r="WRM35" s="31"/>
      <c r="WRN35" s="31"/>
      <c r="WRO35" s="31"/>
      <c r="WRP35" s="31"/>
      <c r="WRQ35" s="31"/>
      <c r="WRR35" s="31"/>
      <c r="WRS35" s="31"/>
      <c r="WRT35" s="31"/>
      <c r="WRU35" s="31"/>
      <c r="WRV35" s="31"/>
      <c r="WRW35" s="31"/>
      <c r="WRX35" s="31"/>
      <c r="WRY35" s="31"/>
      <c r="WRZ35" s="31"/>
      <c r="WSA35" s="31"/>
      <c r="WSB35" s="31"/>
      <c r="WSC35" s="31"/>
      <c r="WSD35" s="31"/>
      <c r="WSE35" s="31"/>
      <c r="WSF35" s="31"/>
      <c r="WSG35" s="31"/>
      <c r="WSH35" s="31"/>
      <c r="WSI35" s="31"/>
      <c r="WSJ35" s="31"/>
      <c r="WSK35" s="31"/>
      <c r="WSL35" s="31"/>
      <c r="WSM35" s="31"/>
      <c r="WSN35" s="31"/>
      <c r="WSO35" s="31"/>
      <c r="WSP35" s="31"/>
      <c r="WSQ35" s="31"/>
      <c r="WSR35" s="31"/>
      <c r="WSS35" s="31"/>
      <c r="WST35" s="31"/>
      <c r="WSU35" s="31"/>
      <c r="WSV35" s="31"/>
      <c r="WSW35" s="31"/>
      <c r="WSX35" s="31"/>
      <c r="WSY35" s="31"/>
      <c r="WSZ35" s="31"/>
      <c r="WTA35" s="31"/>
      <c r="WTB35" s="31"/>
      <c r="WTC35" s="31"/>
      <c r="WTD35" s="31"/>
      <c r="WTE35" s="31"/>
      <c r="WTF35" s="31"/>
      <c r="WTG35" s="31"/>
      <c r="WTH35" s="31"/>
      <c r="WTI35" s="31"/>
      <c r="WTJ35" s="31"/>
      <c r="WTK35" s="31"/>
      <c r="WTL35" s="31"/>
      <c r="WTM35" s="31"/>
      <c r="WTN35" s="31"/>
      <c r="WTO35" s="31"/>
      <c r="WTP35" s="31"/>
      <c r="WTQ35" s="31"/>
      <c r="WTR35" s="31"/>
      <c r="WTS35" s="31"/>
      <c r="WTT35" s="31"/>
      <c r="WTU35" s="31"/>
      <c r="WTV35" s="31"/>
      <c r="WTW35" s="31"/>
      <c r="WTX35" s="31"/>
      <c r="WTY35" s="31"/>
      <c r="WTZ35" s="31"/>
      <c r="WUA35" s="31"/>
      <c r="WUB35" s="31"/>
      <c r="WUC35" s="31"/>
      <c r="WUD35" s="31"/>
      <c r="WUE35" s="31"/>
      <c r="WUF35" s="31"/>
      <c r="WUG35" s="31"/>
      <c r="WUH35" s="31"/>
      <c r="WUI35" s="31"/>
      <c r="WUJ35" s="31"/>
      <c r="WUK35" s="31"/>
      <c r="WUL35" s="31"/>
      <c r="WUM35" s="31"/>
      <c r="WUN35" s="31"/>
      <c r="WUO35" s="31"/>
      <c r="WUP35" s="31"/>
      <c r="WUQ35" s="31"/>
      <c r="WUR35" s="31"/>
      <c r="WUS35" s="31"/>
      <c r="WUT35" s="31"/>
      <c r="WUU35" s="31"/>
      <c r="WUV35" s="31"/>
      <c r="WUW35" s="31"/>
      <c r="WUX35" s="31"/>
      <c r="WUY35" s="31"/>
      <c r="WUZ35" s="31"/>
      <c r="WVA35" s="31"/>
      <c r="WVB35" s="31"/>
      <c r="WVC35" s="31"/>
      <c r="WVD35" s="31"/>
      <c r="WVE35" s="31"/>
      <c r="WVF35" s="31"/>
      <c r="WVG35" s="31"/>
      <c r="WVH35" s="31"/>
      <c r="WVI35" s="31"/>
      <c r="WVJ35" s="31"/>
      <c r="WVK35" s="31"/>
      <c r="WVL35" s="31"/>
      <c r="WVM35" s="31"/>
      <c r="WVN35" s="31"/>
      <c r="WVO35" s="31"/>
      <c r="WVP35" s="31"/>
      <c r="WVQ35" s="31"/>
      <c r="WVR35" s="31"/>
      <c r="WVS35" s="31"/>
      <c r="WVT35" s="31"/>
      <c r="WVU35" s="31"/>
      <c r="WVV35" s="31"/>
      <c r="WVW35" s="31"/>
      <c r="WVX35" s="31"/>
      <c r="WVY35" s="31"/>
      <c r="WVZ35" s="31"/>
      <c r="WWA35" s="31"/>
      <c r="WWB35" s="31"/>
      <c r="WWC35" s="31"/>
      <c r="WWD35" s="31"/>
      <c r="WWE35" s="31"/>
      <c r="WWF35" s="31"/>
      <c r="WWG35" s="31"/>
      <c r="WWH35" s="31"/>
      <c r="WWI35" s="31"/>
      <c r="WWJ35" s="31"/>
      <c r="WWK35" s="31"/>
      <c r="WWL35" s="31"/>
      <c r="WWM35" s="31"/>
      <c r="WWN35" s="31"/>
      <c r="WWO35" s="31"/>
      <c r="WWP35" s="31"/>
      <c r="WWQ35" s="31"/>
      <c r="WWR35" s="31"/>
      <c r="WWS35" s="31"/>
      <c r="WWT35" s="31"/>
      <c r="WWU35" s="31"/>
      <c r="WWV35" s="31"/>
      <c r="WWW35" s="31"/>
      <c r="WWX35" s="31"/>
      <c r="WWY35" s="31"/>
      <c r="WWZ35" s="31"/>
      <c r="WXA35" s="31"/>
      <c r="WXB35" s="31"/>
      <c r="WXC35" s="31"/>
      <c r="WXD35" s="31"/>
      <c r="WXE35" s="31"/>
      <c r="WXF35" s="31"/>
      <c r="WXG35" s="31"/>
      <c r="WXH35" s="31"/>
      <c r="WXI35" s="31"/>
      <c r="WXJ35" s="31"/>
      <c r="WXK35" s="31"/>
      <c r="WXL35" s="31"/>
      <c r="WXM35" s="31"/>
      <c r="WXN35" s="31"/>
      <c r="WXO35" s="31"/>
      <c r="WXP35" s="31"/>
      <c r="WXQ35" s="31"/>
      <c r="WXR35" s="31"/>
      <c r="WXS35" s="31"/>
      <c r="WXT35" s="31"/>
      <c r="WXU35" s="31"/>
      <c r="WXV35" s="31"/>
      <c r="WXW35" s="31"/>
      <c r="WXX35" s="31"/>
      <c r="WXY35" s="31"/>
      <c r="WXZ35" s="31"/>
      <c r="WYA35" s="31"/>
      <c r="WYB35" s="31"/>
      <c r="WYC35" s="31"/>
      <c r="WYD35" s="31"/>
      <c r="WYE35" s="31"/>
      <c r="WYF35" s="31"/>
      <c r="WYG35" s="31"/>
      <c r="WYH35" s="31"/>
      <c r="WYI35" s="31"/>
      <c r="WYJ35" s="31"/>
      <c r="WYK35" s="31"/>
      <c r="WYL35" s="31"/>
      <c r="WYM35" s="31"/>
      <c r="WYN35" s="31"/>
      <c r="WYO35" s="31"/>
      <c r="WYP35" s="31"/>
      <c r="WYQ35" s="31"/>
      <c r="WYR35" s="31"/>
      <c r="WYS35" s="31"/>
      <c r="WYT35" s="31"/>
      <c r="WYU35" s="31"/>
      <c r="WYV35" s="31"/>
      <c r="WYW35" s="31"/>
      <c r="WYX35" s="31"/>
      <c r="WYY35" s="31"/>
      <c r="WYZ35" s="31"/>
      <c r="WZA35" s="31"/>
      <c r="WZB35" s="31"/>
      <c r="WZC35" s="31"/>
      <c r="WZD35" s="31"/>
      <c r="WZE35" s="31"/>
      <c r="WZF35" s="31"/>
      <c r="WZG35" s="31"/>
      <c r="WZH35" s="31"/>
      <c r="WZI35" s="31"/>
      <c r="WZJ35" s="31"/>
      <c r="WZK35" s="31"/>
      <c r="WZL35" s="31"/>
      <c r="WZM35" s="31"/>
      <c r="WZN35" s="31"/>
      <c r="WZO35" s="31"/>
      <c r="WZP35" s="31"/>
      <c r="WZQ35" s="31"/>
      <c r="WZR35" s="31"/>
      <c r="WZS35" s="31"/>
      <c r="WZT35" s="31"/>
      <c r="WZU35" s="31"/>
      <c r="WZV35" s="31"/>
      <c r="WZW35" s="31"/>
      <c r="WZX35" s="31"/>
      <c r="WZY35" s="31"/>
      <c r="WZZ35" s="31"/>
      <c r="XAA35" s="31"/>
      <c r="XAB35" s="31"/>
      <c r="XAC35" s="31"/>
      <c r="XAD35" s="31"/>
      <c r="XAE35" s="31"/>
      <c r="XAF35" s="31"/>
      <c r="XAG35" s="31"/>
      <c r="XAH35" s="31"/>
      <c r="XAI35" s="31"/>
      <c r="XAJ35" s="31"/>
      <c r="XAK35" s="31"/>
      <c r="XAL35" s="31"/>
      <c r="XAM35" s="31"/>
      <c r="XAN35" s="31"/>
      <c r="XAO35" s="31"/>
      <c r="XAP35" s="31"/>
      <c r="XAQ35" s="31"/>
      <c r="XAR35" s="31"/>
      <c r="XAS35" s="31"/>
      <c r="XAT35" s="31"/>
      <c r="XAU35" s="31"/>
      <c r="XAV35" s="31"/>
      <c r="XAW35" s="31"/>
      <c r="XAX35" s="31"/>
      <c r="XAY35" s="31"/>
      <c r="XAZ35" s="31"/>
      <c r="XBA35" s="31"/>
      <c r="XBB35" s="31"/>
      <c r="XBC35" s="31"/>
      <c r="XBD35" s="31"/>
      <c r="XBE35" s="31"/>
      <c r="XBF35" s="31"/>
      <c r="XBG35" s="31"/>
      <c r="XBH35" s="31"/>
      <c r="XBI35" s="31"/>
      <c r="XBJ35" s="31"/>
      <c r="XBK35" s="31"/>
      <c r="XBL35" s="31"/>
      <c r="XBM35" s="31"/>
      <c r="XBN35" s="31"/>
      <c r="XBO35" s="31"/>
      <c r="XBP35" s="31"/>
      <c r="XBQ35" s="31"/>
      <c r="XBR35" s="31"/>
      <c r="XBS35" s="31"/>
      <c r="XBT35" s="31"/>
      <c r="XBU35" s="31"/>
      <c r="XBV35" s="31"/>
      <c r="XBW35" s="31"/>
      <c r="XBX35" s="31"/>
      <c r="XBY35" s="31"/>
      <c r="XBZ35" s="31"/>
      <c r="XCA35" s="31"/>
      <c r="XCB35" s="31"/>
      <c r="XCC35" s="31"/>
      <c r="XCD35" s="31"/>
      <c r="XCE35" s="31"/>
      <c r="XCF35" s="31"/>
      <c r="XCG35" s="31"/>
      <c r="XCH35" s="31"/>
      <c r="XCI35" s="31"/>
      <c r="XCJ35" s="31"/>
      <c r="XCK35" s="31"/>
      <c r="XCL35" s="31"/>
      <c r="XCM35" s="31"/>
      <c r="XCN35" s="31"/>
      <c r="XCO35" s="31"/>
      <c r="XCP35" s="31"/>
      <c r="XCQ35" s="31"/>
      <c r="XCR35" s="31"/>
      <c r="XCS35" s="31"/>
      <c r="XCT35" s="31"/>
      <c r="XCU35" s="31"/>
      <c r="XCV35" s="31"/>
      <c r="XCW35" s="31"/>
      <c r="XCX35" s="31"/>
      <c r="XCY35" s="31"/>
      <c r="XCZ35" s="31"/>
      <c r="XDA35" s="31"/>
      <c r="XDB35" s="31"/>
      <c r="XDC35" s="31"/>
      <c r="XDD35" s="31"/>
      <c r="XDE35" s="31"/>
      <c r="XDF35" s="31"/>
      <c r="XDG35" s="31"/>
      <c r="XDH35" s="31"/>
      <c r="XDI35" s="31"/>
      <c r="XDJ35" s="31"/>
      <c r="XDK35" s="31"/>
      <c r="XDL35" s="31"/>
      <c r="XDM35" s="31"/>
      <c r="XDN35" s="31"/>
      <c r="XDO35" s="31"/>
      <c r="XDP35" s="31"/>
      <c r="XDQ35" s="31"/>
      <c r="XDR35" s="31"/>
      <c r="XDS35" s="31"/>
      <c r="XDT35" s="31"/>
      <c r="XDU35" s="31"/>
      <c r="XDV35" s="31"/>
      <c r="XDW35" s="31"/>
      <c r="XDX35" s="31"/>
      <c r="XDY35" s="31"/>
      <c r="XDZ35" s="31"/>
      <c r="XEA35" s="31"/>
      <c r="XEB35" s="31"/>
      <c r="XEC35" s="31"/>
      <c r="XED35" s="31"/>
      <c r="XEE35" s="31"/>
      <c r="XEF35" s="31"/>
      <c r="XEG35" s="31"/>
      <c r="XEH35" s="31"/>
      <c r="XEI35" s="31"/>
      <c r="XEJ35" s="31"/>
      <c r="XEK35" s="31"/>
      <c r="XEL35" s="31"/>
      <c r="XEM35" s="31"/>
      <c r="XEN35" s="31"/>
      <c r="XEO35" s="31"/>
      <c r="XEP35" s="31"/>
      <c r="XEQ35" s="31"/>
      <c r="XER35" s="31"/>
      <c r="XES35" s="31"/>
      <c r="XET35" s="31"/>
      <c r="XEU35" s="31"/>
      <c r="XEV35" s="31"/>
      <c r="XEW35" s="31"/>
      <c r="XEX35" s="31"/>
      <c r="XEY35" s="31"/>
      <c r="XEZ35" s="31"/>
      <c r="XFA35" s="31"/>
    </row>
    <row r="36" spans="1:16381" s="29" customFormat="1" ht="15.45">
      <c r="A36" s="382"/>
      <c r="B36" s="369"/>
    </row>
    <row r="37" spans="1:16381" s="29" customFormat="1" ht="14.15" customHeight="1">
      <c r="A37" s="382"/>
      <c r="B37" s="369"/>
    </row>
    <row r="38" spans="1:16381">
      <c r="A38" s="22"/>
    </row>
    <row r="39" spans="1:16381">
      <c r="A39" s="22"/>
    </row>
    <row r="40" spans="1:16381">
      <c r="A40" s="22"/>
    </row>
  </sheetData>
  <sheetProtection algorithmName="SHA-512" hashValue="LI7iJGIwP9SNSrgYg3r753gaVMBCEOOtVQ6nWs+nmZQs0BUc7IpzlmLNlsXl09TXTFpbJNxvxDZTeZ3VS0LPmA==" saltValue="suRAA5DwMFIkE3Ilp0qLNg==" spinCount="100000" sheet="1" formatCells="0" formatColumns="0" formatRows="0" selectLockedCells="1"/>
  <mergeCells count="2">
    <mergeCell ref="A2:B2"/>
    <mergeCell ref="A4:B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F50"/>
  <sheetViews>
    <sheetView showGridLines="0" zoomScale="75" zoomScaleNormal="75" workbookViewId="0">
      <selection activeCell="B11" sqref="B11"/>
    </sheetView>
  </sheetViews>
  <sheetFormatPr defaultColWidth="9.19921875" defaultRowHeight="14.6"/>
  <cols>
    <col min="1" max="1" width="4.19921875" style="38" customWidth="1"/>
    <col min="2" max="2" width="100.19921875" style="38" customWidth="1"/>
    <col min="3" max="3" width="3.46484375" style="38" customWidth="1"/>
    <col min="4" max="4" width="34.19921875" style="38" customWidth="1"/>
    <col min="5" max="16384" width="9.19921875" style="38"/>
  </cols>
  <sheetData>
    <row r="1" spans="1:6" s="125" customFormat="1" ht="41.15" customHeight="1">
      <c r="A1" s="788" t="s">
        <v>68</v>
      </c>
      <c r="B1" s="788"/>
    </row>
    <row r="2" spans="1:6" customFormat="1" ht="20.149999999999999" customHeight="1">
      <c r="A2" s="10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2" s="101"/>
      <c r="D2" s="101"/>
      <c r="E2" s="101"/>
      <c r="F2" s="101"/>
    </row>
    <row r="3" spans="1:6" customFormat="1" ht="14.9" customHeight="1">
      <c r="A3" s="101"/>
      <c r="C3" s="101"/>
      <c r="D3" s="101"/>
      <c r="E3" s="101"/>
      <c r="F3" s="101"/>
    </row>
    <row r="4" spans="1:6" customFormat="1" ht="30" customHeight="1">
      <c r="B4" s="130" t="s">
        <v>69</v>
      </c>
    </row>
    <row r="5" spans="1:6" ht="55.5" customHeight="1">
      <c r="B5" s="128" t="s">
        <v>70</v>
      </c>
    </row>
    <row r="6" spans="1:6" ht="22.5" customHeight="1">
      <c r="B6" s="128"/>
    </row>
    <row r="7" spans="1:6" ht="30" customHeight="1">
      <c r="B7" s="127" t="s">
        <v>71</v>
      </c>
    </row>
    <row r="8" spans="1:6" ht="3" customHeight="1">
      <c r="B8" s="129"/>
    </row>
    <row r="9" spans="1:6" ht="55.5" customHeight="1">
      <c r="B9" s="164" t="s">
        <v>72</v>
      </c>
      <c r="C9" s="39"/>
    </row>
    <row r="10" spans="1:6" ht="12" customHeight="1" thickBot="1">
      <c r="B10" s="129"/>
      <c r="C10" s="39"/>
    </row>
    <row r="11" spans="1:6" ht="42.65" customHeight="1" thickBot="1">
      <c r="B11" s="223" t="s">
        <v>73</v>
      </c>
      <c r="C11" s="73"/>
      <c r="D11"/>
      <c r="E11" s="241" t="s">
        <v>74</v>
      </c>
    </row>
    <row r="12" spans="1:6" ht="22.5" customHeight="1">
      <c r="B12" s="128"/>
      <c r="C12" s="70"/>
      <c r="D12" s="789"/>
    </row>
    <row r="13" spans="1:6" ht="21.65" customHeight="1">
      <c r="B13" s="127" t="s">
        <v>75</v>
      </c>
      <c r="C13" s="70"/>
      <c r="D13" s="789"/>
    </row>
    <row r="14" spans="1:6" ht="8.15" customHeight="1">
      <c r="B14" s="128"/>
      <c r="C14" s="70"/>
      <c r="D14" s="789"/>
    </row>
    <row r="15" spans="1:6" s="134" customFormat="1" ht="72.650000000000006" customHeight="1">
      <c r="B15" s="164" t="s">
        <v>76</v>
      </c>
      <c r="D15" s="789"/>
    </row>
    <row r="16" spans="1:6" ht="18" customHeight="1">
      <c r="B16" s="128"/>
      <c r="D16" s="165"/>
    </row>
    <row r="17" spans="2:4" ht="18.649999999999999" customHeight="1">
      <c r="B17" s="128" t="s">
        <v>77</v>
      </c>
      <c r="D17" s="165"/>
    </row>
    <row r="18" spans="2:4" ht="5.9" customHeight="1">
      <c r="B18" s="128"/>
      <c r="D18" s="165"/>
    </row>
    <row r="19" spans="2:4" ht="30" customHeight="1">
      <c r="B19" s="128" t="s">
        <v>78</v>
      </c>
    </row>
    <row r="20" spans="2:4" ht="30" customHeight="1">
      <c r="B20" s="224" t="s">
        <v>79</v>
      </c>
    </row>
    <row r="21" spans="2:4" ht="50.15" customHeight="1">
      <c r="B21" s="128" t="s">
        <v>80</v>
      </c>
    </row>
    <row r="22" spans="2:4" ht="114.65" customHeight="1">
      <c r="B22" s="128" t="s">
        <v>81</v>
      </c>
    </row>
    <row r="23" spans="2:4" ht="15">
      <c r="B23" s="128"/>
    </row>
    <row r="24" spans="2:4" ht="15">
      <c r="B24" s="128"/>
    </row>
    <row r="25" spans="2:4" ht="15">
      <c r="B25" s="128"/>
    </row>
    <row r="26" spans="2:4" ht="15">
      <c r="B26" s="128"/>
    </row>
    <row r="27" spans="2:4" ht="15">
      <c r="B27" s="128"/>
    </row>
    <row r="28" spans="2:4" ht="22.4" customHeight="1">
      <c r="B28" s="128"/>
    </row>
    <row r="29" spans="2:4" ht="15">
      <c r="B29" s="128"/>
    </row>
    <row r="30" spans="2:4" ht="15">
      <c r="B30" s="128"/>
    </row>
    <row r="31" spans="2:4" ht="15">
      <c r="B31" s="128"/>
    </row>
    <row r="32" spans="2:4" ht="18.45">
      <c r="B32" s="40"/>
    </row>
    <row r="33" spans="2:2" ht="18.45">
      <c r="B33" s="40"/>
    </row>
    <row r="34" spans="2:2" ht="15">
      <c r="B34" s="41"/>
    </row>
    <row r="35" spans="2:2" ht="15">
      <c r="B35" s="42"/>
    </row>
    <row r="36" spans="2:2">
      <c r="B36" s="43"/>
    </row>
    <row r="38" spans="2:2" ht="15">
      <c r="B38" s="44"/>
    </row>
    <row r="39" spans="2:2" ht="15">
      <c r="B39" s="45"/>
    </row>
    <row r="40" spans="2:2">
      <c r="B40" s="46"/>
    </row>
    <row r="41" spans="2:2" ht="15">
      <c r="B41" s="44"/>
    </row>
    <row r="42" spans="2:2" ht="15">
      <c r="B42" s="47"/>
    </row>
    <row r="43" spans="2:2" ht="15">
      <c r="B43" s="47"/>
    </row>
    <row r="44" spans="2:2" ht="15">
      <c r="B44" s="42"/>
    </row>
    <row r="45" spans="2:2" ht="15">
      <c r="B45" s="48"/>
    </row>
    <row r="46" spans="2:2" ht="15">
      <c r="B46" s="48"/>
    </row>
    <row r="47" spans="2:2" ht="15">
      <c r="B47" s="48"/>
    </row>
    <row r="48" spans="2:2" ht="15">
      <c r="B48" s="49"/>
    </row>
    <row r="49" spans="2:2" ht="15">
      <c r="B49" s="50"/>
    </row>
    <row r="50" spans="2:2" ht="15">
      <c r="B50" s="51"/>
    </row>
  </sheetData>
  <sheetProtection algorithmName="SHA-512" hashValue="qZIRD0pX387kTYJRZOLV8i7EeFz2G8rITpSPb5lAsHas0wNIKXWnDBJewXMEdVieK0pXRw5H8qWYeNqBaMAdtg==" saltValue="J31QctO+O8Hp0d6oGCMtyQ==" spinCount="100000" sheet="1" formatCells="0" formatColumns="0" formatRows="0" selectLockedCells="1"/>
  <mergeCells count="2">
    <mergeCell ref="A1:B1"/>
    <mergeCell ref="D12:D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41B496"/>
  </sheetPr>
  <dimension ref="A1:WPB654"/>
  <sheetViews>
    <sheetView showGridLines="0" topLeftCell="A3" zoomScale="75" zoomScaleNormal="75" workbookViewId="0">
      <selection activeCell="C250" sqref="C250"/>
    </sheetView>
  </sheetViews>
  <sheetFormatPr defaultColWidth="9.19921875" defaultRowHeight="14.6"/>
  <cols>
    <col min="1" max="1" width="2.46484375" style="599" customWidth="1"/>
    <col min="2" max="2" width="3.59765625" style="624" customWidth="1"/>
    <col min="3" max="5" width="41.19921875" style="599" customWidth="1"/>
    <col min="6" max="6" width="3.46484375" style="599" customWidth="1"/>
    <col min="7" max="7" width="48.19921875" style="708" customWidth="1"/>
    <col min="8" max="8" width="1.9296875" style="591" bestFit="1" customWidth="1"/>
    <col min="9" max="10" width="26" style="591" bestFit="1" customWidth="1"/>
    <col min="11" max="12" width="26" style="593" bestFit="1" customWidth="1"/>
    <col min="13" max="16" width="22.19921875" style="593" bestFit="1" customWidth="1"/>
    <col min="17" max="20" width="20.06640625" style="593" bestFit="1" customWidth="1"/>
    <col min="21" max="16384" width="9.19921875" style="593"/>
  </cols>
  <sheetData>
    <row r="1" spans="1:15966" ht="45.65" hidden="1" customHeight="1">
      <c r="A1" s="586"/>
      <c r="B1" s="587"/>
      <c r="C1" s="588" t="s">
        <v>0</v>
      </c>
      <c r="D1" s="588" t="s">
        <v>1</v>
      </c>
      <c r="E1" s="588" t="s">
        <v>2</v>
      </c>
      <c r="F1" s="589"/>
      <c r="G1" s="590" t="s">
        <v>3</v>
      </c>
      <c r="I1" s="762" t="s">
        <v>4</v>
      </c>
      <c r="J1" s="762" t="s">
        <v>5</v>
      </c>
      <c r="K1" s="762" t="s">
        <v>6</v>
      </c>
      <c r="L1" s="592" t="s">
        <v>7</v>
      </c>
      <c r="M1" s="592" t="s">
        <v>8</v>
      </c>
      <c r="N1" s="592" t="s">
        <v>9</v>
      </c>
      <c r="O1" s="592" t="s">
        <v>10</v>
      </c>
      <c r="P1" s="592" t="s">
        <v>11</v>
      </c>
      <c r="Q1" s="592" t="s">
        <v>12</v>
      </c>
      <c r="R1" s="592" t="s">
        <v>13</v>
      </c>
      <c r="S1" s="592" t="s">
        <v>14</v>
      </c>
      <c r="T1" s="592" t="s">
        <v>15</v>
      </c>
    </row>
    <row r="2" spans="1:15966" ht="58.85" hidden="1" customHeight="1">
      <c r="A2" s="586"/>
      <c r="B2" s="587"/>
      <c r="C2" s="587">
        <f>SUM(H1:H1051)</f>
        <v>0</v>
      </c>
      <c r="D2" s="587" t="s">
        <v>82</v>
      </c>
      <c r="E2" s="587">
        <f>IF(
 C4=0,
 0,
 IF(
  AND(
   OR(AND(D2="Ja", C2&gt;=P2), AND(D2="Nej", C2&gt;=P4)),
   D4/C4&gt;=0.8,
   H27&gt;=4, H45&gt;=4, H57&gt;=4, H69&gt;=4, H81&gt;=4, H97&gt;=4, H113&gt;=4, H129&gt;=4,
   H145&gt;=4, H162&gt;=4, H178&gt;=4, H194&gt;=4, H210&gt;=4, H224&gt;=4, H238&gt;=4, H254&gt;=4,
   H266&gt;=4, H278&gt;=4, H290&gt;=4, H303&gt;=4, H315&gt;=4, H327&gt;=4, H339&gt;=4, H351&gt;=4,
   H363&gt;=4, H375&gt;=4, H387&gt;=4, H399&gt;=4, H418&gt;=4, H432&gt;=4, H446&gt;=4, H460&gt;=4,
   H474&gt;=4, H488&gt;=4, H502&gt;=4, H516&gt;=4, H530&gt;=4, H544&gt;=4, H560&gt;=4, H576&gt;=4
  ),
  4,
  IF(
   AND(
    OR(AND(D2="Ja", C2&gt;=O2), AND(D2="Nej", C2&gt;=O4)),
    D4/C4&gt;=0.7,
    H27&gt;=3, H45&gt;=3, H57&gt;=3, H69&gt;=3, H81&gt;=3, H97&gt;=3, H113&gt;=3, H129&gt;=3,
    H145&gt;=3, H162&gt;=3, H178&gt;=3, H194&gt;=3, H210&gt;=3, H224&gt;=3, H238&gt;=3, H254&gt;=3,
    H266&gt;=3, H278&gt;=3, H290&gt;=3, H303&gt;=3, H315&gt;=3, H327&gt;=3, H339&gt;=3, H351&gt;=3,
    H363&gt;=3, H375&gt;=3, H387&gt;=3, H399&gt;=3, H418&gt;=3, H432&gt;=3, H446&gt;=3, H460&gt;=3,
    H474&gt;=3, H488&gt;=3, H502&gt;=3, H516&gt;=3, H530&gt;=3, H544&gt;=3
   ),
   3,
   IF(
    AND(
     OR(AND(D2="Ja", C2&gt;=N2), AND(D2="Nej", C2&gt;=N4)),
     D4/C4&gt;=0.6,
     H27&gt;=2, H45&gt;=2, H57&gt;=2, H69&gt;=2, H81&gt;=2, H97&gt;=2, H113&gt;=2, H129&gt;=2,
     H145&gt;=2, H162&gt;=2, H178&gt;=2, H194&gt;=2, H210&gt;=2, H224&gt;=2, H238&gt;=2, H254&gt;=2,
     H266&gt;=2, H278&gt;=2, H290&gt;=2, H303&gt;=2, H315&gt;=2, H327&gt;=2, H339&gt;=2, H351&gt;=2,
     H363&gt;=2, H375&gt;=2, H387&gt;=2, H399&gt;=2
    ),
    2,
    IF(
     AND(
      D4/C4&gt;=0.5,
      H27&gt;=1, H45&gt;=1, H57&gt;=1, H69&gt;=1, H81&gt;=1, H97&gt;=1, H113&gt;=1, H129&gt;=1,
      H145&gt;=1, H162&gt;=1, H178&gt;=1, H194&gt;=1, H210&gt;=1, H224&gt;=1, H238&gt;=1
     ),
     1,
     0
    )
   )
  )
 )
)</f>
        <v>0</v>
      </c>
      <c r="F2" s="594"/>
      <c r="G2" s="595">
        <f>COUNTIF(E27:E550,"ANGE SVAR OCKSÅ")+COUNTIF(E27:E550,"MOTSÄGELSEFULLT SVAR")+COUNTIF(E27:E550,"ANGE BEDÖMNING OCKSÅ")+COUNTIF(E27:E550,"MOTSÄGELSEFULL BEDÖMNING")+COUNTIF(E27:E550,"DET ANGIVNA SVARET ÄR INTE ETT SAMMANHÄNGANDE INTERVALL")</f>
        <v>0</v>
      </c>
      <c r="I2" s="763">
        <f>SUM(I10:I2063)</f>
        <v>0</v>
      </c>
      <c r="J2" s="763">
        <f>SUM(J10:J2063)</f>
        <v>0</v>
      </c>
      <c r="K2" s="763">
        <f>SUM(K10:K2063)</f>
        <v>0</v>
      </c>
      <c r="L2" s="593">
        <f>SUM(L10:L2063)</f>
        <v>0</v>
      </c>
      <c r="M2" s="593">
        <f>ROUND(1.5*(COUNTIF(A10:A2063,1)),0)</f>
        <v>23</v>
      </c>
      <c r="N2" s="593">
        <f>ROUND(2.5*(COUNTIF(A10:A2063,1))+2.5*(COUNTIF(A10:A2063,2)),0)</f>
        <v>70</v>
      </c>
      <c r="O2" s="596">
        <f>ROUND(3.5*(COUNTIF(A10:A2063,1)+COUNTIF(A10:A2063,2)+COUNTIF(A10:A2063,3)),0)</f>
        <v>133</v>
      </c>
      <c r="P2" s="596">
        <f>ROUND(4.5*(COUNTIF(A10:A2063,1)+COUNTIF(A10:A2063,2)+COUNTIF(A10:A2063,3)+COUNTIF(A10:A2063,4)),0)</f>
        <v>180</v>
      </c>
      <c r="Q2" s="593">
        <f>COUNTIF(A1:A2063,1)</f>
        <v>15</v>
      </c>
      <c r="R2" s="593">
        <f>COUNTIF(A1:A2063,2)</f>
        <v>13</v>
      </c>
      <c r="S2" s="593">
        <f>COUNTIF(A1:A2063,3)</f>
        <v>10</v>
      </c>
      <c r="T2" s="593">
        <f>COUNTIF(A1:A2063,4)</f>
        <v>2</v>
      </c>
    </row>
    <row r="3" spans="1:15966" ht="0.65" customHeight="1">
      <c r="A3" s="586"/>
      <c r="B3" s="587"/>
      <c r="C3" s="588" t="s">
        <v>16</v>
      </c>
      <c r="D3" s="588" t="s">
        <v>17</v>
      </c>
      <c r="E3" s="588" t="s">
        <v>18</v>
      </c>
      <c r="F3" s="589"/>
      <c r="G3" s="590" t="s">
        <v>19</v>
      </c>
      <c r="I3" s="763"/>
      <c r="J3" s="763"/>
      <c r="K3" s="763"/>
      <c r="N3" s="592" t="s">
        <v>20</v>
      </c>
      <c r="O3" s="592" t="s">
        <v>21</v>
      </c>
      <c r="P3" s="592" t="s">
        <v>22</v>
      </c>
    </row>
    <row r="4" spans="1:15966" ht="1.2" customHeight="1">
      <c r="A4" s="586"/>
      <c r="B4" s="587"/>
      <c r="C4" s="587">
        <f>IF(
 AND(E27&gt;=0,E27&lt;=5),
 1,
 0)
+IF(
 AND(E45&gt;=0,E45&lt;=5),
 1,
 0)
+IF(
 AND(E57&gt;=0,E57&lt;=5),
 1,
 0)
+IF(
 AND(E69&gt;=0,E69&lt;=5),
 1,
 0)
+IF(
 AND(E81&gt;=0,E81&lt;=5),
 1,
 0)
+IF(
 AND(E97&gt;=0,E97&lt;=5),
 1,
 0)
+IF(
 AND(E113&gt;=0,E113&lt;=5),
 1,
 0)
+IF(
 AND(E129&gt;=0,E129&lt;=5),
 1,
 0)
+IF(
 AND(E145&gt;=0,E145&lt;=5),
 1,
 0)
+IF(
 AND(E162&gt;=0,E162&lt;=5),
 1,
 0)
+IF(
 AND(E178&gt;=0,E178&lt;=5),
 1,
 0)
+IF(
 AND(E194&gt;=0,E194&lt;=5),
 1,
 0)
+IF(
 AND(E210&gt;=0,E210&lt;=5),
 1,
 0)
+IF(
 AND(E224&gt;=0,E224&lt;=5),
 1,
 0)
+IF(
 AND(E238&gt;=0,E238&lt;=5),
 1,
 0)
+IF(
 AND(E254&gt;=0,E254&lt;=5),
 1,
 0)
+IF(
 AND(E266&gt;=0,E266&lt;=5),
 1,
 0)
+IF(
 AND(E278&gt;=0,E278&lt;=5),
 1,
 0)
+IF(
 AND(E290&gt;=0,E290&lt;=5),
 1,
 0)
+IF(
 AND(E303&gt;=0,E303&lt;=5),
 1,
 0)
+IF(
 AND(E315&gt;=0,E315&lt;=5),
 1,
 0)
+IF(
 AND(E327&gt;=0,E327&lt;=5),
 1,
 0)
+IF(
 AND(E339&gt;=0,E339&lt;=5),
 1,
 0)
+IF(
 AND(E351&gt;=0,E351&lt;=5),
 1,
 0)
+IF(
 AND(E363&gt;=0,E363&lt;=5),
 1,
 0)
 +IF(
 AND(E375&gt;=0,E375&lt;=5),
 1,
 0)
+IF(
 AND(E387&gt;=0,E387&lt;=5),
 1,
 0)
+IF(
 AND(E399&gt;=0,E399&lt;=5),
 1,
 0)
+IF(
 AND(E418&gt;=0,E418&lt;=5),
 1,
 0)
+IF(
 AND(E432&gt;=0,E432&lt;=5),
 1,
 0)
+IF(
 AND(E446&gt;=0,E446&lt;=5),
 1,
 0)
+IF(
 AND(E460&gt;=0,E460&lt;=5),
 1,
 0)
+IF(
 AND(E474&gt;=0,E474&lt;=5),
 1,
 0)
+IF(
 AND(E488&gt;=0,E488&lt;=5),
 1,
 0)
+IF(
 AND(E502&gt;=0,E502&lt;=5),
 1,
 0)
+IF(
 AND(E516&gt;=0,E516&lt;=5),
 1,
 0)
+IF(
 AND(E530&gt;=0,E530&lt;=5),
 1,
 0)
+IF(
 AND(E544&gt;=0,E544&lt;=5),
 1,
 0)
+IF(
 AND(E560&gt;=0,E560&lt;=5),
 1,
 0)
+IF(
 AND(E576&gt;=0,E576&lt;=5),
 1,
 0)</f>
        <v>0</v>
      </c>
      <c r="D4" s="587">
        <f>IF(
 AND(C27="x",ISNUMBER(E27)),
 1,
 0)
+IF(
 AND(C45="x",ISNUMBER(E45)),
 1,
 0)
+IF(
 AND(C57="x",ISNUMBER(E57)),
 1,
 0)
+IF(
 AND(C69="x",ISNUMBER(E69)),
 1,
 0)
+IF(
 AND(C81="x",ISNUMBER(E81)),
 1,
 0)
+IF(
 AND(C97="x",ISNUMBER(E97)),
 1,
 0)
+IF(
 AND(C113="x",ISNUMBER(E113)),
 1,
 0)
+IF(
 AND(C129="x",ISNUMBER(E129)),
 1,
 0)
+IF(
 AND(C145="x",ISNUMBER(E145)),
 1,
 0)
+IF(
 AND(C162="x",ISNUMBER(E162)),
 1,
 0)
+IF(
 AND(C178="x",ISNUMBER(E178)),
 1,
 0)
+IF(
 AND(C194="x",ISNUMBER(E194)),
 1,
 0)
+IF(
 AND(C210="x",ISNUMBER(E210)),
 1,
 0)
+IF(
 AND(C224="x",ISNUMBER(E224)),
 1,
 0)
+IF(
 AND(C238="x",ISNUMBER(E238)),
 1,
 0)
+IF(
 AND(C254="x",ISNUMBER(E254)),
 1,
 0)
+IF(
 AND(C266="x",ISNUMBER(E266)),
 1,
 0)
+IF(
 AND(C278="x",ISNUMBER(E278)),
 1,
 0)
+IF(
 AND(C290="x",ISNUMBER(E290)),
 1,
 0)
+IF(
 AND(C303="x",ISNUMBER(E303)),
 1,
 0)
+IF(
 AND(C315="x",ISNUMBER(E315)),
 1,
 0)
+IF(
 AND(C327="x",ISNUMBER(E327)),
 1,
 0)
+IF(
 AND(C339="x",ISNUMBER(E339)),
 1,
 0)
+IF(
 AND(C351="x",ISNUMBER(E351)),
 1,
 0)
+IF(
 AND(C363="x",ISNUMBER(E363)),
 1,
 0)
+IF(
 AND(C375="x",ISNUMBER(E375)),
 1,
 0)
+IF(
 AND(C387="x",ISNUMBER(E387)),
 1,
 0)
+IF(
 AND(C399="x",ISNUMBER(E399)),
 1,
 0)
+IF(
 AND(C418="x",ISNUMBER(E418)),
 1,
 0)
+IF(
 AND(C432="x",ISNUMBER(E432)),
 1,
 0)
+IF(
 AND(C446="x",ISNUMBER(E446)),
 1,
 0)
+IF(
 AND(C460="x",ISNUMBER(E460)),
 1,
 0)
+IF(
 AND(C474="x",ISNUMBER(E474)),
 1,
 0)
+IF(
 AND(C488="x",ISNUMBER(E488)),
 1,
 0)
+IF(
 AND(C502="x",ISNUMBER(E502)),
 1,
 0)
+IF(
 AND(C516="x",ISNUMBER(E516)),
 1,
 0)
+IF(
 AND(C530="x",ISNUMBER(E530)),
 1,
 0)
+IF(
 AND(C544="x",ISNUMBER(E544)),
 1,
 0)
+IF(
 AND(C560="x",ISNUMBER(E560)),
 1,
 0)
+IF(
 AND(C576="x",ISNUMBER(E576)),
 1,
 0)</f>
        <v>0</v>
      </c>
      <c r="E4" s="597">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23</v>
      </c>
      <c r="F4" s="598"/>
      <c r="G4" s="595">
        <f>IF(
 E2=0,
 COUNTIF(H13:H238,"&lt;1"),
 IF(
  E2=1,
  COUNTIF(H13:H399,"&lt;2"),
  IF(
   E2=2,
   COUNTIF(H13:H544,"&lt;3"),
   IF(
    E2=3,
    COUNTIF(H13:H577,"&lt;4"),
 IF(
  E2=4,
  COUNTIF(H13:H577,"&lt;5"),
  "Något har gått fel.")))))</f>
        <v>15</v>
      </c>
      <c r="I4" s="763"/>
      <c r="J4" s="763"/>
      <c r="K4" s="763"/>
      <c r="N4" s="599">
        <f>ROUND(2.5*(COUNTIF(A10:A2063,1)-1)+2.5*(COUNTIF(A10:A2063,2)),0)</f>
        <v>68</v>
      </c>
      <c r="O4" s="600">
        <f>ROUND(3.5*(COUNTIF(A10:A2063,1)-1+COUNTIF(A10:A2063,2)+COUNTIF(A10:A2063,3)),0)</f>
        <v>130</v>
      </c>
      <c r="P4" s="600">
        <f>ROUND(4.5*(COUNTIF(A10:A2063,1)-1+COUNTIF(A10:A2063,2)+COUNTIF(A10:A2063,3)+COUNTIF(A10:A2063,4)),0)</f>
        <v>176</v>
      </c>
    </row>
    <row r="5" spans="1:15966" s="606" customFormat="1" ht="65.400000000000006" hidden="1" customHeight="1" thickBot="1">
      <c r="A5" s="601" t="s">
        <v>23</v>
      </c>
      <c r="B5" s="602" t="s">
        <v>24</v>
      </c>
      <c r="C5" s="820" t="s">
        <v>25</v>
      </c>
      <c r="D5" s="820"/>
      <c r="E5" s="820"/>
      <c r="F5" s="603"/>
      <c r="G5" s="604" t="s">
        <v>26</v>
      </c>
      <c r="H5" s="605"/>
      <c r="I5" s="605"/>
      <c r="J5" s="605"/>
      <c r="M5" s="607"/>
      <c r="N5" s="607"/>
    </row>
    <row r="6" spans="1:15966" ht="41.15" customHeight="1">
      <c r="A6" s="608" t="s">
        <v>83</v>
      </c>
      <c r="B6" s="609"/>
      <c r="C6" s="610"/>
      <c r="D6" s="610"/>
      <c r="E6" s="610"/>
      <c r="F6" s="611"/>
      <c r="G6" s="611"/>
      <c r="H6" s="611"/>
      <c r="I6" s="611"/>
      <c r="J6" s="611"/>
      <c r="K6" s="612"/>
      <c r="L6" s="612"/>
      <c r="M6" s="613"/>
      <c r="N6" s="613"/>
      <c r="O6" s="612"/>
      <c r="P6" s="612"/>
      <c r="Q6" s="612"/>
      <c r="R6" s="612"/>
      <c r="S6" s="612"/>
      <c r="T6" s="612"/>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c r="AT6" s="612"/>
      <c r="AU6" s="612"/>
      <c r="AV6" s="612"/>
      <c r="AW6" s="612"/>
      <c r="AX6" s="612"/>
      <c r="AY6" s="612"/>
      <c r="AZ6" s="612"/>
      <c r="BA6" s="612"/>
      <c r="BB6" s="612"/>
      <c r="BC6" s="612"/>
      <c r="BD6" s="612"/>
      <c r="BE6" s="612"/>
      <c r="BF6" s="612"/>
      <c r="BG6" s="612"/>
      <c r="BH6" s="612"/>
      <c r="BI6" s="612"/>
      <c r="BJ6" s="612"/>
      <c r="BK6" s="612"/>
      <c r="BL6" s="612"/>
      <c r="BM6" s="612"/>
      <c r="BN6" s="612"/>
      <c r="BO6" s="612"/>
      <c r="BP6" s="612"/>
      <c r="BQ6" s="612"/>
      <c r="BR6" s="612"/>
      <c r="BS6" s="612"/>
      <c r="BT6" s="612"/>
      <c r="BU6" s="612"/>
      <c r="BV6" s="612"/>
      <c r="BW6" s="612"/>
      <c r="BX6" s="612"/>
      <c r="BY6" s="612"/>
      <c r="BZ6" s="612"/>
      <c r="CA6" s="612"/>
      <c r="CB6" s="612"/>
      <c r="CC6" s="612"/>
      <c r="CD6" s="612"/>
      <c r="CE6" s="612"/>
      <c r="CF6" s="612"/>
      <c r="CG6" s="612"/>
      <c r="CH6" s="612"/>
      <c r="CI6" s="612"/>
      <c r="CJ6" s="612"/>
      <c r="CK6" s="612"/>
      <c r="CL6" s="612"/>
      <c r="CM6" s="612"/>
      <c r="CN6" s="612"/>
      <c r="CO6" s="612"/>
      <c r="CP6" s="612"/>
      <c r="CQ6" s="612"/>
      <c r="CR6" s="612"/>
      <c r="CS6" s="612"/>
      <c r="CT6" s="612"/>
      <c r="CU6" s="612"/>
      <c r="CV6" s="612"/>
      <c r="CW6" s="612"/>
      <c r="CX6" s="612"/>
      <c r="CY6" s="612"/>
      <c r="CZ6" s="612"/>
      <c r="DA6" s="612"/>
      <c r="DB6" s="612"/>
      <c r="DC6" s="612"/>
      <c r="DD6" s="612"/>
      <c r="DE6" s="612"/>
      <c r="DF6" s="612"/>
      <c r="DG6" s="612"/>
      <c r="DH6" s="612"/>
      <c r="DI6" s="612"/>
      <c r="DJ6" s="612"/>
      <c r="DK6" s="612"/>
      <c r="DL6" s="612"/>
      <c r="DM6" s="612"/>
      <c r="DN6" s="612"/>
      <c r="DO6" s="612"/>
      <c r="DP6" s="612"/>
      <c r="DQ6" s="612"/>
      <c r="DR6" s="612"/>
      <c r="DS6" s="612"/>
      <c r="DT6" s="612"/>
      <c r="DU6" s="612"/>
      <c r="DV6" s="612"/>
      <c r="DW6" s="612"/>
      <c r="DX6" s="612"/>
      <c r="DY6" s="612"/>
      <c r="DZ6" s="612"/>
      <c r="EA6" s="612"/>
      <c r="EB6" s="612"/>
      <c r="EC6" s="612"/>
      <c r="ED6" s="612"/>
      <c r="EE6" s="612"/>
      <c r="EF6" s="612"/>
      <c r="EG6" s="612"/>
      <c r="EH6" s="612"/>
      <c r="EI6" s="612"/>
      <c r="EJ6" s="612"/>
      <c r="EK6" s="612"/>
      <c r="EL6" s="612"/>
      <c r="EM6" s="612"/>
      <c r="EN6" s="612"/>
      <c r="EO6" s="612"/>
      <c r="EP6" s="612"/>
      <c r="EQ6" s="612"/>
      <c r="ER6" s="612"/>
      <c r="ES6" s="612"/>
      <c r="ET6" s="612"/>
      <c r="EU6" s="612"/>
      <c r="EV6" s="612"/>
      <c r="EW6" s="612"/>
      <c r="EX6" s="612"/>
      <c r="EY6" s="612"/>
      <c r="EZ6" s="612"/>
      <c r="FA6" s="612"/>
      <c r="FB6" s="612"/>
      <c r="FC6" s="612"/>
      <c r="FD6" s="612"/>
      <c r="FE6" s="612"/>
      <c r="FF6" s="612"/>
      <c r="FG6" s="612"/>
      <c r="FH6" s="612"/>
      <c r="FI6" s="612"/>
      <c r="FJ6" s="612"/>
      <c r="FK6" s="612"/>
      <c r="FL6" s="612"/>
      <c r="FM6" s="612"/>
      <c r="FN6" s="612"/>
      <c r="FO6" s="612"/>
      <c r="FP6" s="612"/>
      <c r="FQ6" s="612"/>
      <c r="FR6" s="612"/>
      <c r="FS6" s="612"/>
      <c r="FT6" s="612"/>
      <c r="FU6" s="612"/>
      <c r="FV6" s="612"/>
      <c r="FW6" s="612"/>
      <c r="FX6" s="612"/>
      <c r="FY6" s="612"/>
      <c r="FZ6" s="612"/>
      <c r="GA6" s="612"/>
      <c r="GB6" s="612"/>
      <c r="GC6" s="612"/>
      <c r="GD6" s="612"/>
      <c r="GE6" s="612"/>
      <c r="GF6" s="612"/>
      <c r="GG6" s="612"/>
      <c r="GH6" s="612"/>
      <c r="GI6" s="612"/>
      <c r="GJ6" s="612"/>
      <c r="GK6" s="612"/>
      <c r="GL6" s="612"/>
      <c r="GM6" s="612"/>
      <c r="GN6" s="612"/>
      <c r="GO6" s="612"/>
      <c r="GP6" s="612"/>
      <c r="GQ6" s="612"/>
      <c r="GR6" s="612"/>
      <c r="GS6" s="612"/>
      <c r="GT6" s="612"/>
      <c r="GU6" s="612"/>
      <c r="GV6" s="612"/>
      <c r="GW6" s="612"/>
      <c r="GX6" s="612"/>
      <c r="GY6" s="612"/>
      <c r="GZ6" s="612"/>
      <c r="HA6" s="612"/>
      <c r="HB6" s="612"/>
      <c r="HC6" s="612"/>
      <c r="HD6" s="612"/>
      <c r="HE6" s="612"/>
      <c r="HF6" s="612"/>
      <c r="HG6" s="612"/>
      <c r="HH6" s="612"/>
      <c r="HI6" s="612"/>
      <c r="HJ6" s="612"/>
      <c r="HK6" s="612"/>
      <c r="HL6" s="612"/>
      <c r="HM6" s="612"/>
      <c r="HN6" s="612"/>
      <c r="HO6" s="612"/>
      <c r="HP6" s="612"/>
      <c r="HQ6" s="612"/>
      <c r="HR6" s="612"/>
      <c r="HS6" s="612"/>
      <c r="HT6" s="612"/>
      <c r="HU6" s="612"/>
      <c r="HV6" s="612"/>
      <c r="HW6" s="612"/>
      <c r="HX6" s="612"/>
      <c r="HY6" s="612"/>
      <c r="HZ6" s="612"/>
      <c r="IA6" s="612"/>
      <c r="IB6" s="612"/>
      <c r="IC6" s="612"/>
      <c r="ID6" s="612"/>
      <c r="IE6" s="612"/>
      <c r="IF6" s="612"/>
      <c r="IG6" s="612"/>
      <c r="IH6" s="612"/>
      <c r="II6" s="612"/>
      <c r="IJ6" s="612"/>
      <c r="IK6" s="612"/>
      <c r="IL6" s="612"/>
      <c r="IM6" s="612"/>
      <c r="IN6" s="612"/>
      <c r="IO6" s="612"/>
      <c r="IP6" s="612"/>
      <c r="IQ6" s="612"/>
      <c r="IR6" s="612"/>
      <c r="IS6" s="612"/>
      <c r="IT6" s="612"/>
      <c r="IU6" s="612"/>
      <c r="IV6" s="612"/>
      <c r="IW6" s="612"/>
      <c r="IX6" s="612"/>
      <c r="IY6" s="612"/>
      <c r="IZ6" s="612"/>
      <c r="JA6" s="612"/>
      <c r="JB6" s="612"/>
      <c r="JC6" s="612"/>
      <c r="JD6" s="612"/>
      <c r="JE6" s="612"/>
      <c r="JF6" s="612"/>
      <c r="JG6" s="612"/>
      <c r="JH6" s="612"/>
      <c r="JI6" s="612"/>
      <c r="JJ6" s="612"/>
      <c r="JK6" s="612"/>
      <c r="JL6" s="612"/>
      <c r="JM6" s="612"/>
      <c r="JN6" s="612"/>
      <c r="JO6" s="612"/>
      <c r="JP6" s="612"/>
      <c r="JQ6" s="612"/>
      <c r="JR6" s="612"/>
      <c r="JS6" s="612"/>
      <c r="JT6" s="612"/>
      <c r="JU6" s="612"/>
      <c r="JV6" s="612"/>
      <c r="JW6" s="612"/>
      <c r="JX6" s="612"/>
      <c r="JY6" s="612"/>
      <c r="JZ6" s="612"/>
      <c r="KA6" s="612"/>
      <c r="KB6" s="612"/>
      <c r="KC6" s="612"/>
      <c r="KD6" s="612"/>
      <c r="KE6" s="612"/>
      <c r="KF6" s="612"/>
      <c r="KG6" s="612"/>
      <c r="KH6" s="612"/>
      <c r="KI6" s="612"/>
      <c r="KJ6" s="612"/>
      <c r="KK6" s="612"/>
      <c r="KL6" s="612"/>
      <c r="KM6" s="612"/>
      <c r="KN6" s="612"/>
      <c r="KO6" s="612"/>
      <c r="KP6" s="612"/>
      <c r="KQ6" s="612"/>
      <c r="KR6" s="612"/>
      <c r="KS6" s="612"/>
      <c r="KT6" s="612"/>
      <c r="KU6" s="612"/>
      <c r="KV6" s="612"/>
      <c r="KW6" s="612"/>
      <c r="KX6" s="612"/>
      <c r="KY6" s="612"/>
      <c r="KZ6" s="612"/>
      <c r="LA6" s="612"/>
      <c r="LB6" s="612"/>
      <c r="LC6" s="612"/>
      <c r="LD6" s="612"/>
      <c r="LE6" s="612"/>
      <c r="LF6" s="612"/>
      <c r="LG6" s="612"/>
      <c r="LH6" s="612"/>
      <c r="LI6" s="612"/>
      <c r="LJ6" s="612"/>
      <c r="LK6" s="612"/>
      <c r="LL6" s="612"/>
      <c r="LM6" s="612"/>
      <c r="LN6" s="612"/>
      <c r="LO6" s="612"/>
      <c r="LP6" s="612"/>
      <c r="LQ6" s="612"/>
      <c r="LR6" s="612"/>
      <c r="LS6" s="612"/>
      <c r="LT6" s="612"/>
      <c r="LU6" s="612"/>
      <c r="LV6" s="612"/>
      <c r="LW6" s="612"/>
      <c r="LX6" s="612"/>
      <c r="LY6" s="612"/>
      <c r="LZ6" s="612"/>
      <c r="MA6" s="612"/>
      <c r="MB6" s="612"/>
      <c r="MC6" s="612"/>
      <c r="MD6" s="612"/>
      <c r="ME6" s="612"/>
      <c r="MF6" s="612"/>
      <c r="MG6" s="612"/>
      <c r="MH6" s="612"/>
      <c r="MI6" s="612"/>
      <c r="MJ6" s="612"/>
      <c r="MK6" s="612"/>
      <c r="ML6" s="612"/>
      <c r="MM6" s="612"/>
      <c r="MN6" s="612"/>
      <c r="MO6" s="612"/>
      <c r="MP6" s="612"/>
      <c r="MQ6" s="612"/>
      <c r="MR6" s="612"/>
      <c r="MS6" s="612"/>
      <c r="MT6" s="612"/>
      <c r="MU6" s="612"/>
      <c r="MV6" s="612"/>
      <c r="MW6" s="612"/>
      <c r="MX6" s="612"/>
      <c r="MY6" s="612"/>
      <c r="MZ6" s="612"/>
      <c r="NA6" s="612"/>
      <c r="NB6" s="612"/>
      <c r="NC6" s="612"/>
      <c r="ND6" s="612"/>
      <c r="NE6" s="612"/>
      <c r="NF6" s="612"/>
      <c r="NG6" s="612"/>
      <c r="NH6" s="612"/>
      <c r="NI6" s="612"/>
      <c r="NJ6" s="612"/>
      <c r="NK6" s="612"/>
      <c r="NL6" s="612"/>
      <c r="NM6" s="612"/>
      <c r="NN6" s="612"/>
      <c r="NO6" s="612"/>
      <c r="NP6" s="612"/>
      <c r="NQ6" s="612"/>
      <c r="NR6" s="612"/>
      <c r="NS6" s="612"/>
      <c r="NT6" s="612"/>
      <c r="NU6" s="612"/>
      <c r="NV6" s="612"/>
      <c r="NW6" s="612"/>
      <c r="NX6" s="612"/>
      <c r="NY6" s="612"/>
      <c r="NZ6" s="612"/>
      <c r="OA6" s="612"/>
      <c r="OB6" s="612"/>
      <c r="OC6" s="612"/>
      <c r="OD6" s="612"/>
      <c r="OE6" s="612"/>
      <c r="OF6" s="612"/>
      <c r="OG6" s="612"/>
      <c r="OH6" s="612"/>
      <c r="OI6" s="612"/>
      <c r="OJ6" s="612"/>
      <c r="OK6" s="612"/>
      <c r="OL6" s="612"/>
      <c r="OM6" s="612"/>
      <c r="ON6" s="612"/>
      <c r="OO6" s="612"/>
      <c r="OP6" s="612"/>
      <c r="OQ6" s="612"/>
      <c r="OR6" s="612"/>
      <c r="OS6" s="612"/>
      <c r="OT6" s="612"/>
      <c r="OU6" s="612"/>
      <c r="OV6" s="612"/>
      <c r="OW6" s="612"/>
      <c r="OX6" s="612"/>
      <c r="OY6" s="612"/>
      <c r="OZ6" s="612"/>
      <c r="PA6" s="612"/>
      <c r="PB6" s="612"/>
      <c r="PC6" s="612"/>
      <c r="PD6" s="612"/>
      <c r="PE6" s="612"/>
      <c r="PF6" s="612"/>
      <c r="PG6" s="612"/>
      <c r="PH6" s="612"/>
      <c r="PI6" s="612"/>
      <c r="PJ6" s="612"/>
      <c r="PK6" s="612"/>
      <c r="PL6" s="612"/>
      <c r="PM6" s="612"/>
      <c r="PN6" s="612"/>
      <c r="PO6" s="612"/>
      <c r="PP6" s="612"/>
      <c r="PQ6" s="612"/>
      <c r="PR6" s="612"/>
      <c r="PS6" s="612"/>
      <c r="PT6" s="612"/>
      <c r="PU6" s="612"/>
      <c r="PV6" s="612"/>
      <c r="PW6" s="612"/>
      <c r="PX6" s="612"/>
      <c r="PY6" s="612"/>
      <c r="PZ6" s="612"/>
      <c r="QA6" s="612"/>
      <c r="QB6" s="612"/>
      <c r="QC6" s="612"/>
      <c r="QD6" s="612"/>
      <c r="QE6" s="612"/>
      <c r="QF6" s="612"/>
      <c r="QG6" s="612"/>
      <c r="QH6" s="612"/>
      <c r="QI6" s="612"/>
      <c r="QJ6" s="612"/>
      <c r="QK6" s="612"/>
      <c r="QL6" s="612"/>
      <c r="QM6" s="612"/>
      <c r="QN6" s="612"/>
      <c r="QO6" s="612"/>
      <c r="QP6" s="612"/>
      <c r="QQ6" s="612"/>
      <c r="QR6" s="612"/>
      <c r="QS6" s="612"/>
      <c r="QT6" s="612"/>
      <c r="QU6" s="612"/>
      <c r="QV6" s="612"/>
      <c r="QW6" s="612"/>
      <c r="QX6" s="612"/>
      <c r="QY6" s="612"/>
      <c r="QZ6" s="612"/>
      <c r="RA6" s="612"/>
      <c r="RB6" s="612"/>
      <c r="RC6" s="612"/>
      <c r="RD6" s="612"/>
      <c r="RE6" s="612"/>
      <c r="RF6" s="612"/>
      <c r="RG6" s="612"/>
      <c r="RH6" s="612"/>
      <c r="RI6" s="612"/>
      <c r="RJ6" s="612"/>
      <c r="RK6" s="612"/>
      <c r="RL6" s="612"/>
      <c r="RM6" s="612"/>
      <c r="RN6" s="612"/>
      <c r="RO6" s="612"/>
      <c r="RP6" s="612"/>
      <c r="RQ6" s="612"/>
      <c r="RR6" s="612"/>
      <c r="RS6" s="612"/>
      <c r="RT6" s="612"/>
      <c r="RU6" s="612"/>
      <c r="RV6" s="612"/>
      <c r="RW6" s="612"/>
      <c r="RX6" s="612"/>
      <c r="RY6" s="612"/>
      <c r="RZ6" s="612"/>
      <c r="SA6" s="612"/>
      <c r="SB6" s="612"/>
      <c r="SC6" s="612"/>
      <c r="SD6" s="612"/>
      <c r="SE6" s="612"/>
      <c r="SF6" s="612"/>
      <c r="SG6" s="612"/>
      <c r="SH6" s="612"/>
      <c r="SI6" s="612"/>
      <c r="SJ6" s="612"/>
      <c r="SK6" s="612"/>
      <c r="SL6" s="612"/>
      <c r="SM6" s="612"/>
      <c r="SN6" s="612"/>
      <c r="SO6" s="612"/>
      <c r="SP6" s="612"/>
      <c r="SQ6" s="612"/>
      <c r="SR6" s="612"/>
      <c r="SS6" s="612"/>
      <c r="ST6" s="612"/>
      <c r="SU6" s="612"/>
      <c r="SV6" s="612"/>
      <c r="SW6" s="612"/>
      <c r="SX6" s="612"/>
      <c r="SY6" s="612"/>
      <c r="SZ6" s="612"/>
      <c r="TA6" s="612"/>
      <c r="TB6" s="612"/>
      <c r="TC6" s="612"/>
      <c r="TD6" s="612"/>
      <c r="TE6" s="612"/>
      <c r="TF6" s="612"/>
      <c r="TG6" s="612"/>
      <c r="TH6" s="612"/>
      <c r="TI6" s="612"/>
      <c r="TJ6" s="612"/>
      <c r="TK6" s="612"/>
      <c r="TL6" s="612"/>
      <c r="TM6" s="612"/>
      <c r="TN6" s="612"/>
      <c r="TO6" s="612"/>
      <c r="TP6" s="612"/>
      <c r="TQ6" s="612"/>
      <c r="TR6" s="612"/>
      <c r="TS6" s="612"/>
      <c r="TT6" s="612"/>
      <c r="TU6" s="612"/>
      <c r="TV6" s="612"/>
      <c r="TW6" s="612"/>
      <c r="TX6" s="612"/>
      <c r="TY6" s="612"/>
      <c r="TZ6" s="612"/>
      <c r="UA6" s="612"/>
      <c r="UB6" s="612"/>
      <c r="UC6" s="612"/>
      <c r="UD6" s="612"/>
      <c r="UE6" s="612"/>
      <c r="UF6" s="612"/>
      <c r="UG6" s="612"/>
      <c r="UH6" s="612"/>
      <c r="UI6" s="612"/>
      <c r="UJ6" s="612"/>
      <c r="UK6" s="612"/>
      <c r="UL6" s="612"/>
      <c r="UM6" s="612"/>
      <c r="UN6" s="612"/>
      <c r="UO6" s="612"/>
      <c r="UP6" s="612"/>
      <c r="UQ6" s="612"/>
      <c r="UR6" s="612"/>
      <c r="US6" s="612"/>
      <c r="UT6" s="612"/>
      <c r="UU6" s="612"/>
      <c r="UV6" s="612"/>
      <c r="UW6" s="612"/>
      <c r="UX6" s="612"/>
      <c r="UY6" s="612"/>
      <c r="UZ6" s="612"/>
      <c r="VA6" s="612"/>
      <c r="VB6" s="612"/>
      <c r="VC6" s="612"/>
      <c r="VD6" s="612"/>
      <c r="VE6" s="612"/>
      <c r="VF6" s="612"/>
      <c r="VG6" s="612"/>
      <c r="VH6" s="612"/>
      <c r="VI6" s="612"/>
      <c r="VJ6" s="612"/>
      <c r="VK6" s="612"/>
      <c r="VL6" s="612"/>
      <c r="VM6" s="612"/>
      <c r="VN6" s="612"/>
      <c r="VO6" s="612"/>
      <c r="VP6" s="612"/>
      <c r="VQ6" s="612"/>
      <c r="VR6" s="612"/>
      <c r="VS6" s="612"/>
      <c r="VT6" s="612"/>
      <c r="VU6" s="612"/>
      <c r="VV6" s="612"/>
      <c r="VW6" s="612"/>
      <c r="VX6" s="612"/>
      <c r="VY6" s="612"/>
      <c r="VZ6" s="612"/>
      <c r="WA6" s="612"/>
      <c r="WB6" s="612"/>
      <c r="WC6" s="612"/>
      <c r="WD6" s="612"/>
      <c r="WE6" s="612"/>
      <c r="WF6" s="612"/>
      <c r="WG6" s="612"/>
      <c r="WH6" s="612"/>
      <c r="WI6" s="612"/>
      <c r="WJ6" s="612"/>
      <c r="WK6" s="612"/>
      <c r="WL6" s="612"/>
      <c r="WM6" s="612"/>
      <c r="WN6" s="612"/>
      <c r="WO6" s="612"/>
      <c r="WP6" s="612"/>
      <c r="WQ6" s="612"/>
      <c r="WR6" s="612"/>
      <c r="WS6" s="612"/>
      <c r="WT6" s="612"/>
      <c r="WU6" s="612"/>
      <c r="WV6" s="612"/>
      <c r="WW6" s="612"/>
      <c r="WX6" s="612"/>
      <c r="WY6" s="612"/>
      <c r="WZ6" s="612"/>
      <c r="XA6" s="612"/>
      <c r="XB6" s="612"/>
      <c r="XC6" s="612"/>
      <c r="XD6" s="612"/>
      <c r="XE6" s="612"/>
      <c r="XF6" s="612"/>
      <c r="XG6" s="612"/>
      <c r="XH6" s="612"/>
      <c r="XI6" s="612"/>
      <c r="XJ6" s="612"/>
      <c r="XK6" s="612"/>
      <c r="XL6" s="612"/>
      <c r="XM6" s="612"/>
      <c r="XN6" s="612"/>
      <c r="XO6" s="612"/>
      <c r="XP6" s="612"/>
      <c r="XQ6" s="612"/>
      <c r="XR6" s="612"/>
      <c r="XS6" s="612"/>
      <c r="XT6" s="612"/>
      <c r="XU6" s="612"/>
      <c r="XV6" s="612"/>
      <c r="XW6" s="612"/>
      <c r="XX6" s="612"/>
      <c r="XY6" s="612"/>
      <c r="XZ6" s="612"/>
      <c r="YA6" s="612"/>
      <c r="YB6" s="612"/>
      <c r="YC6" s="612"/>
      <c r="YD6" s="612"/>
      <c r="YE6" s="612"/>
      <c r="YF6" s="612"/>
      <c r="YG6" s="612"/>
      <c r="YH6" s="612"/>
      <c r="YI6" s="612"/>
      <c r="YJ6" s="612"/>
      <c r="YK6" s="612"/>
      <c r="YL6" s="612"/>
      <c r="YM6" s="612"/>
      <c r="YN6" s="612"/>
      <c r="YO6" s="612"/>
      <c r="YP6" s="612"/>
      <c r="YQ6" s="612"/>
      <c r="YR6" s="612"/>
      <c r="YS6" s="612"/>
      <c r="YT6" s="612"/>
      <c r="YU6" s="612"/>
      <c r="YV6" s="612"/>
      <c r="YW6" s="612"/>
      <c r="YX6" s="612"/>
      <c r="YY6" s="612"/>
      <c r="YZ6" s="612"/>
      <c r="ZA6" s="612"/>
      <c r="ZB6" s="612"/>
      <c r="ZC6" s="612"/>
      <c r="ZD6" s="612"/>
      <c r="ZE6" s="612"/>
      <c r="ZF6" s="612"/>
      <c r="ZG6" s="612"/>
      <c r="ZH6" s="612"/>
      <c r="ZI6" s="612"/>
      <c r="ZJ6" s="612"/>
      <c r="ZK6" s="612"/>
      <c r="ZL6" s="612"/>
      <c r="ZM6" s="612"/>
      <c r="ZN6" s="612"/>
      <c r="ZO6" s="612"/>
      <c r="ZP6" s="612"/>
      <c r="ZQ6" s="612"/>
      <c r="ZR6" s="612"/>
      <c r="ZS6" s="612"/>
      <c r="ZT6" s="612"/>
      <c r="ZU6" s="612"/>
      <c r="ZV6" s="612"/>
      <c r="ZW6" s="612"/>
      <c r="ZX6" s="612"/>
      <c r="ZY6" s="612"/>
      <c r="ZZ6" s="612"/>
      <c r="AAA6" s="612"/>
      <c r="AAB6" s="612"/>
      <c r="AAC6" s="612"/>
      <c r="AAD6" s="612"/>
      <c r="AAE6" s="612"/>
      <c r="AAF6" s="612"/>
      <c r="AAG6" s="612"/>
      <c r="AAH6" s="612"/>
      <c r="AAI6" s="612"/>
      <c r="AAJ6" s="612"/>
      <c r="AAK6" s="612"/>
      <c r="AAL6" s="612"/>
      <c r="AAM6" s="612"/>
      <c r="AAN6" s="612"/>
      <c r="AAO6" s="612"/>
      <c r="AAP6" s="612"/>
      <c r="AAQ6" s="612"/>
      <c r="AAR6" s="612"/>
      <c r="AAS6" s="612"/>
      <c r="AAT6" s="612"/>
      <c r="AAU6" s="612"/>
      <c r="AAV6" s="612"/>
      <c r="AAW6" s="612"/>
      <c r="AAX6" s="612"/>
      <c r="AAY6" s="612"/>
      <c r="AAZ6" s="612"/>
      <c r="ABA6" s="612"/>
      <c r="ABB6" s="612"/>
      <c r="ABC6" s="612"/>
      <c r="ABD6" s="612"/>
      <c r="ABE6" s="612"/>
      <c r="ABF6" s="612"/>
      <c r="ABG6" s="612"/>
      <c r="ABH6" s="612"/>
      <c r="ABI6" s="612"/>
      <c r="ABJ6" s="612"/>
      <c r="ABK6" s="612"/>
      <c r="ABL6" s="612"/>
      <c r="ABM6" s="612"/>
      <c r="ABN6" s="612"/>
      <c r="ABO6" s="612"/>
      <c r="ABP6" s="612"/>
      <c r="ABQ6" s="612"/>
      <c r="ABR6" s="612"/>
      <c r="ABS6" s="612"/>
      <c r="ABT6" s="612"/>
      <c r="ABU6" s="612"/>
      <c r="ABV6" s="612"/>
      <c r="ABW6" s="612"/>
      <c r="ABX6" s="612"/>
      <c r="ABY6" s="612"/>
      <c r="ABZ6" s="612"/>
      <c r="ACA6" s="612"/>
      <c r="ACB6" s="612"/>
      <c r="ACC6" s="612"/>
      <c r="ACD6" s="612"/>
      <c r="ACE6" s="612"/>
      <c r="ACF6" s="612"/>
      <c r="ACG6" s="612"/>
      <c r="ACH6" s="612"/>
      <c r="ACI6" s="612"/>
      <c r="ACJ6" s="612"/>
      <c r="ACK6" s="612"/>
      <c r="ACL6" s="612"/>
      <c r="ACM6" s="612"/>
      <c r="ACN6" s="612"/>
      <c r="ACO6" s="612"/>
      <c r="ACP6" s="612"/>
      <c r="ACQ6" s="612"/>
      <c r="ACR6" s="612"/>
      <c r="ACS6" s="612"/>
      <c r="ACT6" s="612"/>
      <c r="ACU6" s="612"/>
      <c r="ACV6" s="612"/>
      <c r="ACW6" s="612"/>
      <c r="ACX6" s="612"/>
      <c r="ACY6" s="612"/>
      <c r="ACZ6" s="612"/>
      <c r="ADA6" s="612"/>
      <c r="ADB6" s="612"/>
      <c r="ADC6" s="612"/>
      <c r="ADD6" s="612"/>
      <c r="ADE6" s="612"/>
      <c r="ADF6" s="612"/>
      <c r="ADG6" s="612"/>
      <c r="ADH6" s="612"/>
      <c r="ADI6" s="612"/>
      <c r="ADJ6" s="612"/>
      <c r="ADK6" s="612"/>
      <c r="ADL6" s="612"/>
      <c r="ADM6" s="612"/>
      <c r="ADN6" s="612"/>
      <c r="ADO6" s="612"/>
      <c r="ADP6" s="612"/>
      <c r="ADQ6" s="612"/>
      <c r="ADR6" s="612"/>
      <c r="ADS6" s="612"/>
      <c r="ADT6" s="612"/>
      <c r="ADU6" s="612"/>
      <c r="ADV6" s="612"/>
      <c r="ADW6" s="612"/>
      <c r="ADX6" s="612"/>
      <c r="ADY6" s="612"/>
      <c r="ADZ6" s="612"/>
      <c r="AEA6" s="612"/>
      <c r="AEB6" s="612"/>
      <c r="AEC6" s="612"/>
      <c r="AED6" s="612"/>
      <c r="AEE6" s="612"/>
      <c r="AEF6" s="612"/>
      <c r="AEG6" s="612"/>
      <c r="AEH6" s="612"/>
      <c r="AEI6" s="612"/>
      <c r="AEJ6" s="612"/>
      <c r="AEK6" s="612"/>
      <c r="AEL6" s="612"/>
      <c r="AEM6" s="612"/>
      <c r="AEN6" s="612"/>
      <c r="AEO6" s="612"/>
      <c r="AEP6" s="612"/>
      <c r="AEQ6" s="612"/>
      <c r="AER6" s="612"/>
      <c r="AES6" s="612"/>
      <c r="AET6" s="612"/>
      <c r="AEU6" s="612"/>
      <c r="AEV6" s="612"/>
      <c r="AEW6" s="612"/>
      <c r="AEX6" s="612"/>
      <c r="AEY6" s="612"/>
      <c r="AEZ6" s="612"/>
      <c r="AFA6" s="612"/>
      <c r="AFB6" s="612"/>
      <c r="AFC6" s="612"/>
      <c r="AFD6" s="612"/>
      <c r="AFE6" s="612"/>
      <c r="AFF6" s="612"/>
      <c r="AFG6" s="612"/>
      <c r="AFH6" s="612"/>
      <c r="AFI6" s="612"/>
      <c r="AFJ6" s="612"/>
      <c r="AFK6" s="612"/>
      <c r="AFL6" s="612"/>
      <c r="AFM6" s="612"/>
      <c r="AFN6" s="612"/>
      <c r="AFO6" s="612"/>
      <c r="AFP6" s="612"/>
      <c r="AFQ6" s="612"/>
      <c r="AFR6" s="612"/>
      <c r="AFS6" s="612"/>
      <c r="AFT6" s="612"/>
      <c r="AFU6" s="612"/>
      <c r="AFV6" s="612"/>
      <c r="AFW6" s="612"/>
      <c r="AFX6" s="612"/>
      <c r="AFY6" s="612"/>
      <c r="AFZ6" s="612"/>
      <c r="AGA6" s="612"/>
      <c r="AGB6" s="612"/>
      <c r="AGC6" s="612"/>
      <c r="AGD6" s="612"/>
      <c r="AGE6" s="612"/>
      <c r="AGF6" s="612"/>
      <c r="AGG6" s="612"/>
      <c r="AGH6" s="612"/>
      <c r="AGI6" s="612"/>
      <c r="AGJ6" s="612"/>
      <c r="AGK6" s="612"/>
      <c r="AGL6" s="612"/>
      <c r="AGM6" s="612"/>
      <c r="AGN6" s="612"/>
      <c r="AGO6" s="612"/>
      <c r="AGP6" s="612"/>
      <c r="AGQ6" s="612"/>
      <c r="AGR6" s="612"/>
      <c r="AGS6" s="612"/>
      <c r="AGT6" s="612"/>
      <c r="AGU6" s="612"/>
      <c r="AGV6" s="612"/>
      <c r="AGW6" s="612"/>
      <c r="AGX6" s="612"/>
      <c r="AGY6" s="612"/>
      <c r="AGZ6" s="612"/>
      <c r="AHA6" s="612"/>
      <c r="AHB6" s="612"/>
      <c r="AHC6" s="612"/>
      <c r="AHD6" s="612"/>
      <c r="AHE6" s="612"/>
      <c r="AHF6" s="612"/>
      <c r="AHG6" s="612"/>
      <c r="AHH6" s="612"/>
      <c r="AHI6" s="612"/>
      <c r="AHJ6" s="612"/>
      <c r="AHK6" s="612"/>
      <c r="AHL6" s="612"/>
      <c r="AHM6" s="612"/>
      <c r="AHN6" s="612"/>
      <c r="AHO6" s="612"/>
      <c r="AHP6" s="612"/>
      <c r="AHQ6" s="612"/>
      <c r="AHR6" s="612"/>
      <c r="AHS6" s="612"/>
      <c r="AHT6" s="612"/>
      <c r="AHU6" s="612"/>
      <c r="AHV6" s="612"/>
      <c r="AHW6" s="612"/>
      <c r="AHX6" s="612"/>
      <c r="AHY6" s="612"/>
      <c r="AHZ6" s="612"/>
      <c r="AIA6" s="612"/>
      <c r="AIB6" s="612"/>
      <c r="AIC6" s="612"/>
      <c r="AID6" s="612"/>
      <c r="AIE6" s="612"/>
      <c r="AIF6" s="612"/>
      <c r="AIG6" s="612"/>
      <c r="AIH6" s="612"/>
      <c r="AII6" s="612"/>
      <c r="AIJ6" s="612"/>
      <c r="AIK6" s="612"/>
      <c r="AIL6" s="612"/>
      <c r="AIM6" s="612"/>
      <c r="AIN6" s="612"/>
      <c r="AIO6" s="612"/>
      <c r="AIP6" s="612"/>
      <c r="AIQ6" s="612"/>
      <c r="AIR6" s="612"/>
      <c r="AIS6" s="612"/>
      <c r="AIT6" s="612"/>
      <c r="AIU6" s="612"/>
      <c r="AIV6" s="612"/>
      <c r="AIW6" s="612"/>
      <c r="AIX6" s="612"/>
      <c r="AIY6" s="612"/>
      <c r="AIZ6" s="612"/>
      <c r="AJA6" s="612"/>
      <c r="AJB6" s="612"/>
      <c r="AJC6" s="612"/>
      <c r="AJD6" s="612"/>
      <c r="AJE6" s="612"/>
      <c r="AJF6" s="612"/>
      <c r="AJG6" s="612"/>
      <c r="AJH6" s="612"/>
      <c r="AJI6" s="612"/>
      <c r="AJJ6" s="612"/>
      <c r="AJK6" s="612"/>
      <c r="AJL6" s="612"/>
      <c r="AJM6" s="612"/>
      <c r="AJN6" s="612"/>
      <c r="AJO6" s="612"/>
      <c r="AJP6" s="612"/>
      <c r="AJQ6" s="612"/>
      <c r="AJR6" s="612"/>
      <c r="AJS6" s="612"/>
      <c r="AJT6" s="612"/>
      <c r="AJU6" s="612"/>
      <c r="AJV6" s="612"/>
      <c r="AJW6" s="612"/>
      <c r="AJX6" s="612"/>
      <c r="AJY6" s="612"/>
      <c r="AJZ6" s="612"/>
      <c r="AKA6" s="612"/>
      <c r="AKB6" s="612"/>
      <c r="AKC6" s="612"/>
      <c r="AKD6" s="612"/>
      <c r="AKE6" s="612"/>
      <c r="AKF6" s="612"/>
      <c r="AKG6" s="612"/>
      <c r="AKH6" s="612"/>
      <c r="AKI6" s="612"/>
      <c r="AKJ6" s="612"/>
      <c r="AKK6" s="612"/>
      <c r="AKL6" s="612"/>
      <c r="AKM6" s="612"/>
      <c r="AKN6" s="612"/>
      <c r="AKO6" s="612"/>
      <c r="AKP6" s="612"/>
      <c r="AKQ6" s="612"/>
      <c r="AKR6" s="612"/>
      <c r="AKS6" s="612"/>
      <c r="AKT6" s="612"/>
      <c r="AKU6" s="612"/>
      <c r="AKV6" s="612"/>
      <c r="AKW6" s="612"/>
      <c r="AKX6" s="612"/>
      <c r="AKY6" s="612"/>
      <c r="AKZ6" s="612"/>
      <c r="ALA6" s="612"/>
      <c r="ALB6" s="612"/>
      <c r="ALC6" s="612"/>
      <c r="ALD6" s="612"/>
      <c r="ALE6" s="612"/>
      <c r="ALF6" s="612"/>
      <c r="ALG6" s="612"/>
      <c r="ALH6" s="612"/>
      <c r="ALI6" s="612"/>
      <c r="ALJ6" s="612"/>
      <c r="ALK6" s="612"/>
      <c r="ALL6" s="612"/>
      <c r="ALM6" s="612"/>
      <c r="ALN6" s="612"/>
      <c r="ALO6" s="612"/>
      <c r="ALP6" s="612"/>
      <c r="ALQ6" s="612"/>
      <c r="ALR6" s="612"/>
      <c r="ALS6" s="612"/>
      <c r="ALT6" s="612"/>
      <c r="ALU6" s="612"/>
      <c r="ALV6" s="612"/>
      <c r="ALW6" s="612"/>
      <c r="ALX6" s="612"/>
      <c r="ALY6" s="612"/>
      <c r="ALZ6" s="612"/>
      <c r="AMA6" s="612"/>
      <c r="AMB6" s="612"/>
      <c r="AMC6" s="612"/>
      <c r="AMD6" s="612"/>
      <c r="AME6" s="612"/>
      <c r="AMF6" s="612"/>
      <c r="AMG6" s="612"/>
      <c r="AMH6" s="612"/>
      <c r="AMI6" s="612"/>
      <c r="AMJ6" s="612"/>
      <c r="AMK6" s="612"/>
      <c r="AML6" s="612"/>
      <c r="AMM6" s="612"/>
      <c r="AMN6" s="612"/>
      <c r="AMO6" s="612"/>
      <c r="AMP6" s="612"/>
      <c r="AMQ6" s="612"/>
      <c r="AMR6" s="612"/>
      <c r="AMS6" s="612"/>
      <c r="AMT6" s="612"/>
      <c r="AMU6" s="612"/>
      <c r="AMV6" s="612"/>
      <c r="AMW6" s="612"/>
      <c r="AMX6" s="612"/>
      <c r="AMY6" s="612"/>
      <c r="AMZ6" s="612"/>
      <c r="ANA6" s="612"/>
      <c r="ANB6" s="612"/>
      <c r="ANC6" s="612"/>
      <c r="AND6" s="612"/>
      <c r="ANE6" s="612"/>
      <c r="ANF6" s="612"/>
      <c r="ANG6" s="612"/>
      <c r="ANH6" s="612"/>
      <c r="ANI6" s="612"/>
      <c r="ANJ6" s="612"/>
      <c r="ANK6" s="612"/>
      <c r="ANL6" s="612"/>
      <c r="ANM6" s="612"/>
      <c r="ANN6" s="612"/>
      <c r="ANO6" s="612"/>
      <c r="ANP6" s="612"/>
      <c r="ANQ6" s="612"/>
      <c r="ANR6" s="612"/>
      <c r="ANS6" s="612"/>
      <c r="ANT6" s="612"/>
      <c r="ANU6" s="612"/>
      <c r="ANV6" s="612"/>
      <c r="ANW6" s="612"/>
      <c r="ANX6" s="612"/>
      <c r="ANY6" s="612"/>
      <c r="ANZ6" s="612"/>
      <c r="AOA6" s="612"/>
      <c r="AOB6" s="612"/>
      <c r="AOC6" s="612"/>
      <c r="AOD6" s="612"/>
      <c r="AOE6" s="612"/>
      <c r="AOF6" s="612"/>
      <c r="AOG6" s="612"/>
      <c r="AOH6" s="612"/>
      <c r="AOI6" s="612"/>
      <c r="AOJ6" s="612"/>
      <c r="AOK6" s="612"/>
      <c r="AOL6" s="612"/>
      <c r="AOM6" s="612"/>
      <c r="AON6" s="612"/>
      <c r="AOO6" s="612"/>
      <c r="AOP6" s="612"/>
      <c r="AOQ6" s="612"/>
      <c r="AOR6" s="612"/>
      <c r="AOS6" s="612"/>
      <c r="AOT6" s="612"/>
      <c r="AOU6" s="612"/>
      <c r="AOV6" s="612"/>
      <c r="AOW6" s="612"/>
      <c r="AOX6" s="612"/>
      <c r="AOY6" s="612"/>
      <c r="AOZ6" s="612"/>
      <c r="APA6" s="612"/>
      <c r="APB6" s="612"/>
      <c r="APC6" s="612"/>
      <c r="APD6" s="612"/>
      <c r="APE6" s="612"/>
      <c r="APF6" s="612"/>
      <c r="APG6" s="612"/>
      <c r="APH6" s="612"/>
      <c r="API6" s="612"/>
      <c r="APJ6" s="612"/>
      <c r="APK6" s="612"/>
      <c r="APL6" s="612"/>
      <c r="APM6" s="612"/>
      <c r="APN6" s="612"/>
      <c r="APO6" s="612"/>
      <c r="APP6" s="612"/>
      <c r="APQ6" s="612"/>
      <c r="APR6" s="612"/>
      <c r="APS6" s="612"/>
      <c r="APT6" s="612"/>
      <c r="APU6" s="612"/>
      <c r="APV6" s="612"/>
      <c r="APW6" s="612"/>
      <c r="APX6" s="612"/>
      <c r="APY6" s="612"/>
      <c r="APZ6" s="612"/>
      <c r="AQA6" s="612"/>
      <c r="AQB6" s="612"/>
      <c r="AQC6" s="612"/>
      <c r="AQD6" s="612"/>
      <c r="AQE6" s="612"/>
      <c r="AQF6" s="612"/>
      <c r="AQG6" s="612"/>
      <c r="AQH6" s="612"/>
      <c r="AQI6" s="612"/>
      <c r="AQJ6" s="612"/>
      <c r="AQK6" s="612"/>
      <c r="AQL6" s="612"/>
      <c r="AQM6" s="612"/>
      <c r="AQN6" s="612"/>
      <c r="AQO6" s="612"/>
      <c r="AQP6" s="612"/>
      <c r="AQQ6" s="612"/>
      <c r="AQR6" s="612"/>
      <c r="AQS6" s="612"/>
      <c r="AQT6" s="612"/>
      <c r="AQU6" s="612"/>
      <c r="AQV6" s="612"/>
      <c r="AQW6" s="612"/>
      <c r="AQX6" s="612"/>
      <c r="AQY6" s="612"/>
      <c r="AQZ6" s="612"/>
      <c r="ARA6" s="612"/>
      <c r="ARB6" s="612"/>
      <c r="ARC6" s="612"/>
      <c r="ARD6" s="612"/>
      <c r="ARE6" s="612"/>
      <c r="ARF6" s="612"/>
      <c r="ARG6" s="612"/>
      <c r="ARH6" s="612"/>
      <c r="ARI6" s="612"/>
      <c r="ARJ6" s="612"/>
      <c r="ARK6" s="612"/>
      <c r="ARL6" s="612"/>
      <c r="ARM6" s="612"/>
      <c r="ARN6" s="612"/>
      <c r="ARO6" s="612"/>
      <c r="ARP6" s="612"/>
      <c r="ARQ6" s="612"/>
      <c r="ARR6" s="612"/>
      <c r="ARS6" s="612"/>
      <c r="ART6" s="612"/>
      <c r="ARU6" s="612"/>
      <c r="ARV6" s="612"/>
      <c r="ARW6" s="612"/>
      <c r="ARX6" s="612"/>
      <c r="ARY6" s="612"/>
      <c r="ARZ6" s="612"/>
      <c r="ASA6" s="612"/>
      <c r="ASB6" s="612"/>
      <c r="ASC6" s="612"/>
      <c r="ASD6" s="612"/>
      <c r="ASE6" s="612"/>
      <c r="ASF6" s="612"/>
      <c r="ASG6" s="612"/>
      <c r="ASH6" s="612"/>
      <c r="ASI6" s="612"/>
      <c r="ASJ6" s="612"/>
      <c r="ASK6" s="612"/>
      <c r="ASL6" s="612"/>
      <c r="ASM6" s="612"/>
      <c r="ASN6" s="612"/>
      <c r="ASO6" s="612"/>
      <c r="ASP6" s="612"/>
      <c r="ASQ6" s="612"/>
      <c r="ASR6" s="612"/>
      <c r="ASS6" s="612"/>
      <c r="AST6" s="612"/>
      <c r="ASU6" s="612"/>
      <c r="ASV6" s="612"/>
      <c r="ASW6" s="612"/>
      <c r="ASX6" s="612"/>
      <c r="ASY6" s="612"/>
      <c r="ASZ6" s="612"/>
      <c r="ATA6" s="612"/>
      <c r="ATB6" s="612"/>
      <c r="ATC6" s="612"/>
      <c r="ATD6" s="612"/>
      <c r="ATE6" s="612"/>
      <c r="ATF6" s="612"/>
      <c r="ATG6" s="612"/>
      <c r="ATH6" s="612"/>
      <c r="ATI6" s="612"/>
      <c r="ATJ6" s="612"/>
      <c r="ATK6" s="612"/>
      <c r="ATL6" s="612"/>
      <c r="ATM6" s="612"/>
      <c r="ATN6" s="612"/>
      <c r="ATO6" s="612"/>
      <c r="ATP6" s="612"/>
      <c r="ATQ6" s="612"/>
      <c r="ATR6" s="612"/>
      <c r="ATS6" s="612"/>
      <c r="ATT6" s="612"/>
      <c r="ATU6" s="612"/>
      <c r="ATV6" s="612"/>
      <c r="ATW6" s="612"/>
      <c r="ATX6" s="612"/>
      <c r="ATY6" s="612"/>
      <c r="ATZ6" s="612"/>
      <c r="AUA6" s="612"/>
      <c r="AUB6" s="612"/>
      <c r="AUC6" s="612"/>
      <c r="AUD6" s="612"/>
      <c r="AUE6" s="612"/>
      <c r="AUF6" s="612"/>
      <c r="AUG6" s="612"/>
      <c r="AUH6" s="612"/>
      <c r="AUI6" s="612"/>
      <c r="AUJ6" s="612"/>
      <c r="AUK6" s="612"/>
      <c r="AUL6" s="612"/>
      <c r="AUM6" s="612"/>
      <c r="AUN6" s="612"/>
      <c r="AUO6" s="612"/>
      <c r="AUP6" s="612"/>
      <c r="AUQ6" s="612"/>
      <c r="AUR6" s="612"/>
      <c r="AUS6" s="612"/>
      <c r="AUT6" s="612"/>
      <c r="AUU6" s="612"/>
      <c r="AUV6" s="612"/>
      <c r="AUW6" s="612"/>
      <c r="AUX6" s="612"/>
      <c r="AUY6" s="612"/>
      <c r="AUZ6" s="612"/>
      <c r="AVA6" s="612"/>
      <c r="AVB6" s="612"/>
      <c r="AVC6" s="612"/>
      <c r="AVD6" s="612"/>
      <c r="AVE6" s="612"/>
      <c r="AVF6" s="612"/>
      <c r="AVG6" s="612"/>
      <c r="AVH6" s="612"/>
      <c r="AVI6" s="612"/>
      <c r="AVJ6" s="612"/>
      <c r="AVK6" s="612"/>
      <c r="AVL6" s="612"/>
      <c r="AVM6" s="612"/>
      <c r="AVN6" s="612"/>
      <c r="AVO6" s="612"/>
      <c r="AVP6" s="612"/>
      <c r="AVQ6" s="612"/>
      <c r="AVR6" s="612"/>
      <c r="AVS6" s="612"/>
      <c r="AVT6" s="612"/>
      <c r="AVU6" s="612"/>
      <c r="AVV6" s="612"/>
      <c r="AVW6" s="612"/>
      <c r="AVX6" s="612"/>
      <c r="AVY6" s="612"/>
      <c r="AVZ6" s="612"/>
      <c r="AWA6" s="612"/>
      <c r="AWB6" s="612"/>
      <c r="AWC6" s="612"/>
      <c r="AWD6" s="612"/>
      <c r="AWE6" s="612"/>
      <c r="AWF6" s="612"/>
      <c r="AWG6" s="612"/>
      <c r="AWH6" s="612"/>
      <c r="AWI6" s="612"/>
      <c r="AWJ6" s="612"/>
      <c r="AWK6" s="612"/>
      <c r="AWL6" s="612"/>
      <c r="AWM6" s="612"/>
      <c r="AWN6" s="612"/>
      <c r="AWO6" s="612"/>
      <c r="AWP6" s="612"/>
      <c r="AWQ6" s="612"/>
      <c r="AWR6" s="612"/>
      <c r="AWS6" s="612"/>
      <c r="AWT6" s="612"/>
      <c r="AWU6" s="612"/>
      <c r="AWV6" s="612"/>
      <c r="AWW6" s="612"/>
      <c r="AWX6" s="612"/>
      <c r="AWY6" s="612"/>
      <c r="AWZ6" s="612"/>
      <c r="AXA6" s="612"/>
      <c r="AXB6" s="612"/>
      <c r="AXC6" s="612"/>
      <c r="AXD6" s="612"/>
      <c r="AXE6" s="612"/>
      <c r="AXF6" s="612"/>
      <c r="AXG6" s="612"/>
      <c r="AXH6" s="612"/>
      <c r="AXI6" s="612"/>
      <c r="AXJ6" s="612"/>
      <c r="AXK6" s="612"/>
      <c r="AXL6" s="612"/>
      <c r="AXM6" s="612"/>
      <c r="AXN6" s="612"/>
      <c r="AXO6" s="612"/>
      <c r="AXP6" s="612"/>
      <c r="AXQ6" s="612"/>
      <c r="AXR6" s="612"/>
      <c r="AXS6" s="612"/>
      <c r="AXT6" s="612"/>
      <c r="AXU6" s="612"/>
      <c r="AXV6" s="612"/>
      <c r="AXW6" s="612"/>
      <c r="AXX6" s="612"/>
      <c r="AXY6" s="612"/>
      <c r="AXZ6" s="612"/>
      <c r="AYA6" s="612"/>
      <c r="AYB6" s="612"/>
      <c r="AYC6" s="612"/>
      <c r="AYD6" s="612"/>
      <c r="AYE6" s="612"/>
      <c r="AYF6" s="612"/>
      <c r="AYG6" s="612"/>
      <c r="AYH6" s="612"/>
      <c r="AYI6" s="612"/>
      <c r="AYJ6" s="612"/>
      <c r="AYK6" s="612"/>
      <c r="AYL6" s="612"/>
      <c r="AYM6" s="612"/>
      <c r="AYN6" s="612"/>
      <c r="AYO6" s="612"/>
      <c r="AYP6" s="612"/>
      <c r="AYQ6" s="612"/>
      <c r="AYR6" s="612"/>
      <c r="AYS6" s="612"/>
      <c r="AYT6" s="612"/>
      <c r="AYU6" s="612"/>
      <c r="AYV6" s="612"/>
      <c r="AYW6" s="612"/>
      <c r="AYX6" s="612"/>
      <c r="AYY6" s="612"/>
      <c r="AYZ6" s="612"/>
      <c r="AZA6" s="612"/>
      <c r="AZB6" s="612"/>
      <c r="AZC6" s="612"/>
      <c r="AZD6" s="612"/>
      <c r="AZE6" s="612"/>
      <c r="AZF6" s="612"/>
      <c r="AZG6" s="612"/>
      <c r="AZH6" s="612"/>
      <c r="AZI6" s="612"/>
      <c r="AZJ6" s="612"/>
      <c r="AZK6" s="612"/>
      <c r="AZL6" s="612"/>
      <c r="AZM6" s="612"/>
      <c r="AZN6" s="612"/>
      <c r="AZO6" s="612"/>
      <c r="AZP6" s="612"/>
      <c r="AZQ6" s="612"/>
      <c r="AZR6" s="612"/>
      <c r="AZS6" s="612"/>
      <c r="AZT6" s="612"/>
      <c r="AZU6" s="612"/>
      <c r="AZV6" s="612"/>
      <c r="AZW6" s="612"/>
      <c r="AZX6" s="612"/>
      <c r="AZY6" s="612"/>
      <c r="AZZ6" s="612"/>
      <c r="BAA6" s="612"/>
      <c r="BAB6" s="612"/>
      <c r="BAC6" s="612"/>
      <c r="BAD6" s="612"/>
      <c r="BAE6" s="612"/>
      <c r="BAF6" s="612"/>
      <c r="BAG6" s="612"/>
      <c r="BAH6" s="612"/>
      <c r="BAI6" s="612"/>
      <c r="BAJ6" s="612"/>
      <c r="BAK6" s="612"/>
      <c r="BAL6" s="612"/>
      <c r="BAM6" s="612"/>
      <c r="BAN6" s="612"/>
      <c r="BAO6" s="612"/>
      <c r="BAP6" s="612"/>
      <c r="BAQ6" s="612"/>
      <c r="BAR6" s="612"/>
      <c r="BAS6" s="612"/>
      <c r="BAT6" s="612"/>
      <c r="BAU6" s="612"/>
      <c r="BAV6" s="612"/>
      <c r="BAW6" s="612"/>
      <c r="BAX6" s="612"/>
      <c r="BAY6" s="612"/>
      <c r="BAZ6" s="612"/>
      <c r="BBA6" s="612"/>
      <c r="BBB6" s="612"/>
      <c r="BBC6" s="612"/>
      <c r="BBD6" s="612"/>
      <c r="BBE6" s="612"/>
      <c r="BBF6" s="612"/>
      <c r="BBG6" s="612"/>
      <c r="BBH6" s="612"/>
      <c r="BBI6" s="612"/>
      <c r="BBJ6" s="612"/>
      <c r="BBK6" s="612"/>
      <c r="BBL6" s="612"/>
      <c r="BBM6" s="612"/>
      <c r="BBN6" s="612"/>
      <c r="BBO6" s="612"/>
      <c r="BBP6" s="612"/>
      <c r="BBQ6" s="612"/>
      <c r="BBR6" s="612"/>
      <c r="BBS6" s="612"/>
      <c r="BBT6" s="612"/>
      <c r="BBU6" s="612"/>
      <c r="BBV6" s="612"/>
      <c r="BBW6" s="612"/>
      <c r="BBX6" s="612"/>
      <c r="BBY6" s="612"/>
      <c r="BBZ6" s="612"/>
      <c r="BCA6" s="612"/>
      <c r="BCB6" s="612"/>
      <c r="BCC6" s="612"/>
      <c r="BCD6" s="612"/>
      <c r="BCE6" s="612"/>
      <c r="BCF6" s="612"/>
      <c r="BCG6" s="612"/>
      <c r="BCH6" s="612"/>
      <c r="BCI6" s="612"/>
      <c r="BCJ6" s="612"/>
      <c r="BCK6" s="612"/>
      <c r="BCL6" s="612"/>
      <c r="BCM6" s="612"/>
      <c r="BCN6" s="612"/>
      <c r="BCO6" s="612"/>
      <c r="BCP6" s="612"/>
      <c r="BCQ6" s="612"/>
      <c r="BCR6" s="612"/>
      <c r="BCS6" s="612"/>
      <c r="BCT6" s="612"/>
      <c r="BCU6" s="612"/>
      <c r="BCV6" s="612"/>
      <c r="BCW6" s="612"/>
      <c r="BCX6" s="612"/>
      <c r="BCY6" s="612"/>
      <c r="BCZ6" s="612"/>
      <c r="BDA6" s="612"/>
      <c r="BDB6" s="612"/>
      <c r="BDC6" s="612"/>
      <c r="BDD6" s="612"/>
      <c r="BDE6" s="612"/>
      <c r="BDF6" s="612"/>
      <c r="BDG6" s="612"/>
      <c r="BDH6" s="612"/>
      <c r="BDI6" s="612"/>
      <c r="BDJ6" s="612"/>
      <c r="BDK6" s="612"/>
      <c r="BDL6" s="612"/>
      <c r="BDM6" s="612"/>
      <c r="BDN6" s="612"/>
      <c r="BDO6" s="612"/>
      <c r="BDP6" s="612"/>
      <c r="BDQ6" s="612"/>
      <c r="BDR6" s="612"/>
      <c r="BDS6" s="612"/>
      <c r="BDT6" s="612"/>
      <c r="BDU6" s="612"/>
      <c r="BDV6" s="612"/>
      <c r="BDW6" s="612"/>
      <c r="BDX6" s="612"/>
      <c r="BDY6" s="612"/>
      <c r="BDZ6" s="612"/>
      <c r="BEA6" s="612"/>
      <c r="BEB6" s="612"/>
      <c r="BEC6" s="612"/>
      <c r="BED6" s="612"/>
      <c r="BEE6" s="612"/>
      <c r="BEF6" s="612"/>
      <c r="BEG6" s="612"/>
      <c r="BEH6" s="612"/>
      <c r="BEI6" s="612"/>
      <c r="BEJ6" s="612"/>
      <c r="BEK6" s="612"/>
      <c r="BEL6" s="612"/>
      <c r="BEM6" s="612"/>
      <c r="BEN6" s="612"/>
      <c r="BEO6" s="612"/>
      <c r="BEP6" s="612"/>
      <c r="BEQ6" s="612"/>
      <c r="BER6" s="612"/>
      <c r="BES6" s="612"/>
      <c r="BET6" s="612"/>
      <c r="BEU6" s="612"/>
      <c r="BEV6" s="612"/>
      <c r="BEW6" s="612"/>
      <c r="BEX6" s="612"/>
      <c r="BEY6" s="612"/>
      <c r="BEZ6" s="612"/>
      <c r="BFA6" s="612"/>
      <c r="BFB6" s="612"/>
      <c r="BFC6" s="612"/>
      <c r="BFD6" s="612"/>
      <c r="BFE6" s="612"/>
      <c r="BFF6" s="612"/>
      <c r="BFG6" s="612"/>
      <c r="BFH6" s="612"/>
      <c r="BFI6" s="612"/>
      <c r="BFJ6" s="612"/>
      <c r="BFK6" s="612"/>
      <c r="BFL6" s="612"/>
      <c r="BFM6" s="612"/>
      <c r="BFN6" s="612"/>
      <c r="BFO6" s="612"/>
      <c r="BFP6" s="612"/>
      <c r="BFQ6" s="612"/>
      <c r="BFR6" s="612"/>
      <c r="BFS6" s="612"/>
      <c r="BFT6" s="612"/>
      <c r="BFU6" s="612"/>
      <c r="BFV6" s="612"/>
      <c r="BFW6" s="612"/>
      <c r="BFX6" s="612"/>
      <c r="BFY6" s="612"/>
      <c r="BFZ6" s="612"/>
      <c r="BGA6" s="612"/>
      <c r="BGB6" s="612"/>
      <c r="BGC6" s="612"/>
      <c r="BGD6" s="612"/>
      <c r="BGE6" s="612"/>
      <c r="BGF6" s="612"/>
      <c r="BGG6" s="612"/>
      <c r="BGH6" s="612"/>
      <c r="BGI6" s="612"/>
      <c r="BGJ6" s="612"/>
      <c r="BGK6" s="612"/>
      <c r="BGL6" s="612"/>
      <c r="BGM6" s="612"/>
      <c r="BGN6" s="612"/>
      <c r="BGO6" s="612"/>
      <c r="BGP6" s="612"/>
      <c r="BGQ6" s="612"/>
      <c r="BGR6" s="612"/>
      <c r="BGS6" s="612"/>
      <c r="BGT6" s="612"/>
      <c r="BGU6" s="612"/>
      <c r="BGV6" s="612"/>
      <c r="BGW6" s="612"/>
      <c r="BGX6" s="612"/>
      <c r="BGY6" s="612"/>
      <c r="BGZ6" s="612"/>
      <c r="BHA6" s="612"/>
      <c r="BHB6" s="612"/>
      <c r="BHC6" s="612"/>
      <c r="BHD6" s="612"/>
      <c r="BHE6" s="612"/>
      <c r="BHF6" s="612"/>
      <c r="BHG6" s="612"/>
      <c r="BHH6" s="612"/>
      <c r="BHI6" s="612"/>
      <c r="BHJ6" s="612"/>
      <c r="BHK6" s="612"/>
      <c r="BHL6" s="612"/>
      <c r="BHM6" s="612"/>
      <c r="BHN6" s="612"/>
      <c r="BHO6" s="612"/>
      <c r="BHP6" s="612"/>
      <c r="BHQ6" s="612"/>
      <c r="BHR6" s="612"/>
      <c r="BHS6" s="612"/>
      <c r="BHT6" s="612"/>
      <c r="BHU6" s="612"/>
      <c r="BHV6" s="612"/>
      <c r="BHW6" s="612"/>
      <c r="BHX6" s="612"/>
      <c r="BHY6" s="612"/>
      <c r="BHZ6" s="612"/>
      <c r="BIA6" s="612"/>
      <c r="BIB6" s="612"/>
      <c r="BIC6" s="612"/>
      <c r="BID6" s="612"/>
      <c r="BIE6" s="612"/>
      <c r="BIF6" s="612"/>
      <c r="BIG6" s="612"/>
      <c r="BIH6" s="612"/>
      <c r="BII6" s="612"/>
      <c r="BIJ6" s="612"/>
      <c r="BIK6" s="612"/>
      <c r="BIL6" s="612"/>
      <c r="BIM6" s="612"/>
      <c r="BIN6" s="612"/>
      <c r="BIO6" s="612"/>
      <c r="BIP6" s="612"/>
      <c r="BIQ6" s="612"/>
      <c r="BIR6" s="612"/>
      <c r="BIS6" s="612"/>
      <c r="BIT6" s="612"/>
      <c r="BIU6" s="612"/>
      <c r="BIV6" s="612"/>
      <c r="BIW6" s="612"/>
      <c r="BIX6" s="612"/>
      <c r="BIY6" s="612"/>
      <c r="BIZ6" s="612"/>
      <c r="BJA6" s="612"/>
      <c r="BJB6" s="612"/>
      <c r="BJC6" s="612"/>
      <c r="BJD6" s="612"/>
      <c r="BJE6" s="612"/>
      <c r="BJF6" s="612"/>
      <c r="BJG6" s="612"/>
      <c r="BJH6" s="612"/>
      <c r="BJI6" s="612"/>
      <c r="BJJ6" s="612"/>
      <c r="BJK6" s="612"/>
      <c r="BJL6" s="612"/>
      <c r="BJM6" s="612"/>
      <c r="BJN6" s="612"/>
      <c r="BJO6" s="612"/>
      <c r="BJP6" s="612"/>
      <c r="BJQ6" s="612"/>
      <c r="BJR6" s="612"/>
      <c r="BJS6" s="612"/>
      <c r="BJT6" s="612"/>
      <c r="BJU6" s="612"/>
      <c r="BJV6" s="612"/>
      <c r="BJW6" s="612"/>
      <c r="BJX6" s="612"/>
      <c r="BJY6" s="612"/>
      <c r="BJZ6" s="612"/>
      <c r="BKA6" s="612"/>
      <c r="BKB6" s="612"/>
      <c r="BKC6" s="612"/>
      <c r="BKD6" s="612"/>
      <c r="BKE6" s="612"/>
      <c r="BKF6" s="612"/>
      <c r="BKG6" s="612"/>
      <c r="BKH6" s="612"/>
      <c r="BKI6" s="612"/>
      <c r="BKJ6" s="612"/>
      <c r="BKK6" s="612"/>
      <c r="BKL6" s="612"/>
      <c r="BKM6" s="612"/>
      <c r="BKN6" s="612"/>
      <c r="BKO6" s="612"/>
      <c r="BKP6" s="612"/>
      <c r="BKQ6" s="612"/>
      <c r="BKR6" s="612"/>
      <c r="BKS6" s="612"/>
      <c r="BKT6" s="612"/>
      <c r="BKU6" s="612"/>
      <c r="BKV6" s="612"/>
      <c r="BKW6" s="612"/>
      <c r="BKX6" s="612"/>
      <c r="BKY6" s="612"/>
      <c r="BKZ6" s="612"/>
      <c r="BLA6" s="612"/>
      <c r="BLB6" s="612"/>
      <c r="BLC6" s="612"/>
      <c r="BLD6" s="612"/>
      <c r="BLE6" s="612"/>
      <c r="BLF6" s="612"/>
      <c r="BLG6" s="612"/>
      <c r="BLH6" s="612"/>
      <c r="BLI6" s="612"/>
      <c r="BLJ6" s="612"/>
      <c r="BLK6" s="612"/>
      <c r="BLL6" s="612"/>
      <c r="BLM6" s="612"/>
      <c r="BLN6" s="612"/>
      <c r="BLO6" s="612"/>
      <c r="BLP6" s="612"/>
      <c r="BLQ6" s="612"/>
      <c r="BLR6" s="612"/>
      <c r="BLS6" s="612"/>
      <c r="BLT6" s="612"/>
      <c r="BLU6" s="612"/>
      <c r="BLV6" s="612"/>
      <c r="BLW6" s="612"/>
      <c r="BLX6" s="612"/>
      <c r="BLY6" s="612"/>
      <c r="BLZ6" s="612"/>
      <c r="BMA6" s="612"/>
      <c r="BMB6" s="612"/>
      <c r="BMC6" s="612"/>
      <c r="BMD6" s="612"/>
      <c r="BME6" s="612"/>
      <c r="BMF6" s="612"/>
      <c r="BMG6" s="612"/>
      <c r="BMH6" s="612"/>
      <c r="BMI6" s="612"/>
      <c r="BMJ6" s="612"/>
      <c r="BMK6" s="612"/>
      <c r="BML6" s="612"/>
      <c r="BMM6" s="612"/>
      <c r="BMN6" s="612"/>
      <c r="BMO6" s="612"/>
      <c r="BMP6" s="612"/>
      <c r="BMQ6" s="612"/>
      <c r="BMR6" s="612"/>
      <c r="BMS6" s="612"/>
      <c r="BMT6" s="612"/>
      <c r="BMU6" s="612"/>
      <c r="BMV6" s="612"/>
      <c r="BMW6" s="612"/>
      <c r="BMX6" s="612"/>
      <c r="BMY6" s="612"/>
      <c r="BMZ6" s="612"/>
      <c r="BNA6" s="612"/>
      <c r="BNB6" s="612"/>
      <c r="BNC6" s="612"/>
      <c r="BND6" s="612"/>
      <c r="BNE6" s="612"/>
      <c r="BNF6" s="612"/>
      <c r="BNG6" s="612"/>
      <c r="BNH6" s="612"/>
      <c r="BNI6" s="612"/>
      <c r="BNJ6" s="612"/>
      <c r="BNK6" s="612"/>
      <c r="BNL6" s="612"/>
      <c r="BNM6" s="612"/>
      <c r="BNN6" s="612"/>
      <c r="BNO6" s="612"/>
      <c r="BNP6" s="612"/>
      <c r="BNQ6" s="612"/>
      <c r="BNR6" s="612"/>
      <c r="BNS6" s="612"/>
      <c r="BNT6" s="612"/>
      <c r="BNU6" s="612"/>
      <c r="BNV6" s="612"/>
      <c r="BNW6" s="612"/>
      <c r="BNX6" s="612"/>
      <c r="BNY6" s="612"/>
      <c r="BNZ6" s="612"/>
      <c r="BOA6" s="612"/>
      <c r="BOB6" s="612"/>
      <c r="BOC6" s="612"/>
      <c r="BOD6" s="612"/>
      <c r="BOE6" s="612"/>
      <c r="BOF6" s="612"/>
      <c r="BOG6" s="612"/>
      <c r="BOH6" s="612"/>
      <c r="BOI6" s="612"/>
      <c r="BOJ6" s="612"/>
      <c r="BOK6" s="612"/>
      <c r="BOL6" s="612"/>
      <c r="BOM6" s="612"/>
      <c r="BON6" s="612"/>
      <c r="BOO6" s="612"/>
      <c r="BOP6" s="612"/>
      <c r="BOQ6" s="612"/>
      <c r="BOR6" s="612"/>
      <c r="BOS6" s="612"/>
      <c r="BOT6" s="612"/>
      <c r="BOU6" s="612"/>
      <c r="BOV6" s="612"/>
      <c r="BOW6" s="612"/>
      <c r="BOX6" s="612"/>
      <c r="BOY6" s="612"/>
      <c r="BOZ6" s="612"/>
      <c r="BPA6" s="612"/>
      <c r="BPB6" s="612"/>
      <c r="BPC6" s="612"/>
      <c r="BPD6" s="612"/>
      <c r="BPE6" s="612"/>
      <c r="BPF6" s="612"/>
      <c r="BPG6" s="612"/>
      <c r="BPH6" s="612"/>
      <c r="BPI6" s="612"/>
      <c r="BPJ6" s="612"/>
      <c r="BPK6" s="612"/>
      <c r="BPL6" s="612"/>
      <c r="BPM6" s="612"/>
      <c r="BPN6" s="612"/>
      <c r="BPO6" s="612"/>
      <c r="BPP6" s="612"/>
      <c r="BPQ6" s="612"/>
      <c r="BPR6" s="612"/>
      <c r="BPS6" s="612"/>
      <c r="BPT6" s="612"/>
      <c r="BPU6" s="612"/>
      <c r="BPV6" s="612"/>
      <c r="BPW6" s="612"/>
      <c r="BPX6" s="612"/>
      <c r="BPY6" s="612"/>
      <c r="BPZ6" s="612"/>
      <c r="BQA6" s="612"/>
      <c r="BQB6" s="612"/>
      <c r="BQC6" s="612"/>
      <c r="BQD6" s="612"/>
      <c r="BQE6" s="612"/>
      <c r="BQF6" s="612"/>
      <c r="BQG6" s="612"/>
      <c r="BQH6" s="612"/>
      <c r="BQI6" s="612"/>
      <c r="BQJ6" s="612"/>
      <c r="BQK6" s="612"/>
      <c r="BQL6" s="612"/>
      <c r="BQM6" s="612"/>
      <c r="BQN6" s="612"/>
      <c r="BQO6" s="612"/>
      <c r="BQP6" s="612"/>
      <c r="BQQ6" s="612"/>
      <c r="BQR6" s="612"/>
      <c r="BQS6" s="612"/>
      <c r="BQT6" s="612"/>
      <c r="BQU6" s="612"/>
      <c r="BQV6" s="612"/>
      <c r="BQW6" s="612"/>
      <c r="BQX6" s="612"/>
      <c r="BQY6" s="612"/>
      <c r="BQZ6" s="612"/>
      <c r="BRA6" s="612"/>
      <c r="BRB6" s="612"/>
      <c r="BRC6" s="612"/>
      <c r="BRD6" s="612"/>
      <c r="BRE6" s="612"/>
      <c r="BRF6" s="612"/>
      <c r="BRG6" s="612"/>
      <c r="BRH6" s="612"/>
      <c r="BRI6" s="612"/>
      <c r="BRJ6" s="612"/>
      <c r="BRK6" s="612"/>
      <c r="BRL6" s="612"/>
      <c r="BRM6" s="612"/>
      <c r="BRN6" s="612"/>
      <c r="BRO6" s="612"/>
      <c r="BRP6" s="612"/>
      <c r="BRQ6" s="612"/>
      <c r="BRR6" s="612"/>
      <c r="BRS6" s="612"/>
      <c r="BRT6" s="612"/>
      <c r="BRU6" s="612"/>
      <c r="BRV6" s="612"/>
      <c r="BRW6" s="612"/>
      <c r="BRX6" s="612"/>
      <c r="BRY6" s="612"/>
      <c r="BRZ6" s="612"/>
      <c r="BSA6" s="612"/>
      <c r="BSB6" s="612"/>
      <c r="BSC6" s="612"/>
      <c r="BSD6" s="612"/>
      <c r="BSE6" s="612"/>
      <c r="BSF6" s="612"/>
      <c r="BSG6" s="612"/>
      <c r="BSH6" s="612"/>
      <c r="BSI6" s="612"/>
      <c r="BSJ6" s="612"/>
      <c r="BSK6" s="612"/>
      <c r="BSL6" s="612"/>
      <c r="BSM6" s="612"/>
      <c r="BSN6" s="612"/>
      <c r="BSO6" s="612"/>
      <c r="BSP6" s="612"/>
      <c r="BSQ6" s="612"/>
      <c r="BSR6" s="612"/>
      <c r="BSS6" s="612"/>
      <c r="BST6" s="612"/>
      <c r="BSU6" s="612"/>
      <c r="BSV6" s="612"/>
      <c r="BSW6" s="612"/>
      <c r="BSX6" s="612"/>
      <c r="BSY6" s="612"/>
      <c r="BSZ6" s="612"/>
      <c r="BTA6" s="612"/>
      <c r="BTB6" s="612"/>
      <c r="BTC6" s="612"/>
      <c r="BTD6" s="612"/>
      <c r="BTE6" s="612"/>
      <c r="BTF6" s="612"/>
      <c r="BTG6" s="612"/>
      <c r="BTH6" s="612"/>
      <c r="BTI6" s="612"/>
      <c r="BTJ6" s="612"/>
      <c r="BTK6" s="612"/>
      <c r="BTL6" s="612"/>
      <c r="BTM6" s="612"/>
      <c r="BTN6" s="612"/>
      <c r="BTO6" s="612"/>
      <c r="BTP6" s="612"/>
      <c r="BTQ6" s="612"/>
      <c r="BTR6" s="612"/>
      <c r="BTS6" s="612"/>
      <c r="BTT6" s="612"/>
      <c r="BTU6" s="612"/>
      <c r="BTV6" s="612"/>
      <c r="BTW6" s="612"/>
      <c r="BTX6" s="612"/>
      <c r="BTY6" s="612"/>
      <c r="BTZ6" s="612"/>
      <c r="BUA6" s="612"/>
      <c r="BUB6" s="612"/>
      <c r="BUC6" s="612"/>
      <c r="BUD6" s="612"/>
      <c r="BUE6" s="612"/>
      <c r="BUF6" s="612"/>
      <c r="BUG6" s="612"/>
      <c r="BUH6" s="612"/>
      <c r="BUI6" s="612"/>
      <c r="BUJ6" s="612"/>
      <c r="BUK6" s="612"/>
      <c r="BUL6" s="612"/>
      <c r="BUM6" s="612"/>
      <c r="BUN6" s="612"/>
      <c r="BUO6" s="612"/>
      <c r="BUP6" s="612"/>
      <c r="BUQ6" s="612"/>
      <c r="BUR6" s="612"/>
      <c r="BUS6" s="612"/>
      <c r="BUT6" s="612"/>
      <c r="BUU6" s="612"/>
      <c r="BUV6" s="612"/>
      <c r="BUW6" s="612"/>
      <c r="BUX6" s="612"/>
      <c r="BUY6" s="612"/>
      <c r="BUZ6" s="612"/>
      <c r="BVA6" s="612"/>
      <c r="BVB6" s="612"/>
      <c r="BVC6" s="612"/>
      <c r="BVD6" s="612"/>
      <c r="BVE6" s="612"/>
      <c r="BVF6" s="612"/>
      <c r="BVG6" s="612"/>
      <c r="BVH6" s="612"/>
      <c r="BVI6" s="612"/>
      <c r="BVJ6" s="612"/>
      <c r="BVK6" s="612"/>
      <c r="BVL6" s="612"/>
      <c r="BVM6" s="612"/>
      <c r="BVN6" s="612"/>
      <c r="BVO6" s="612"/>
      <c r="BVP6" s="612"/>
      <c r="BVQ6" s="612"/>
      <c r="BVR6" s="612"/>
      <c r="BVS6" s="612"/>
      <c r="BVT6" s="612"/>
      <c r="BVU6" s="612"/>
      <c r="BVV6" s="612"/>
      <c r="BVW6" s="612"/>
      <c r="BVX6" s="612"/>
      <c r="BVY6" s="612"/>
      <c r="BVZ6" s="612"/>
      <c r="BWA6" s="612"/>
      <c r="BWB6" s="612"/>
      <c r="BWC6" s="612"/>
      <c r="BWD6" s="612"/>
      <c r="BWE6" s="612"/>
      <c r="BWF6" s="612"/>
      <c r="BWG6" s="612"/>
      <c r="BWH6" s="612"/>
      <c r="BWI6" s="612"/>
      <c r="BWJ6" s="612"/>
      <c r="BWK6" s="612"/>
      <c r="BWL6" s="612"/>
      <c r="BWM6" s="612"/>
      <c r="BWN6" s="612"/>
      <c r="BWO6" s="612"/>
      <c r="BWP6" s="612"/>
      <c r="BWQ6" s="612"/>
      <c r="BWR6" s="612"/>
      <c r="BWS6" s="612"/>
      <c r="BWT6" s="612"/>
      <c r="BWU6" s="612"/>
      <c r="BWV6" s="612"/>
      <c r="BWW6" s="612"/>
      <c r="BWX6" s="612"/>
      <c r="BWY6" s="612"/>
      <c r="BWZ6" s="612"/>
      <c r="BXA6" s="612"/>
      <c r="BXB6" s="612"/>
      <c r="BXC6" s="612"/>
      <c r="BXD6" s="612"/>
      <c r="BXE6" s="612"/>
      <c r="BXF6" s="612"/>
      <c r="BXG6" s="612"/>
      <c r="BXH6" s="612"/>
      <c r="BXI6" s="612"/>
      <c r="BXJ6" s="612"/>
      <c r="BXK6" s="612"/>
      <c r="BXL6" s="612"/>
      <c r="BXM6" s="612"/>
      <c r="BXN6" s="612"/>
      <c r="BXO6" s="612"/>
      <c r="BXP6" s="612"/>
      <c r="BXQ6" s="612"/>
      <c r="BXR6" s="612"/>
      <c r="BXS6" s="612"/>
      <c r="BXT6" s="612"/>
      <c r="BXU6" s="612"/>
      <c r="BXV6" s="612"/>
      <c r="BXW6" s="612"/>
      <c r="BXX6" s="612"/>
      <c r="BXY6" s="612"/>
      <c r="BXZ6" s="612"/>
      <c r="BYA6" s="612"/>
      <c r="BYB6" s="612"/>
      <c r="BYC6" s="612"/>
      <c r="BYD6" s="612"/>
      <c r="BYE6" s="612"/>
      <c r="BYF6" s="612"/>
      <c r="BYG6" s="612"/>
      <c r="BYH6" s="612"/>
      <c r="BYI6" s="612"/>
      <c r="BYJ6" s="612"/>
      <c r="BYK6" s="612"/>
      <c r="BYL6" s="612"/>
      <c r="BYM6" s="612"/>
      <c r="BYN6" s="612"/>
      <c r="BYO6" s="612"/>
      <c r="BYP6" s="612"/>
      <c r="BYQ6" s="612"/>
      <c r="BYR6" s="612"/>
      <c r="BYS6" s="612"/>
      <c r="BYT6" s="612"/>
      <c r="BYU6" s="612"/>
      <c r="BYV6" s="612"/>
      <c r="BYW6" s="612"/>
      <c r="BYX6" s="612"/>
      <c r="BYY6" s="612"/>
      <c r="BYZ6" s="612"/>
      <c r="BZA6" s="612"/>
      <c r="BZB6" s="612"/>
      <c r="BZC6" s="612"/>
      <c r="BZD6" s="612"/>
      <c r="BZE6" s="612"/>
      <c r="BZF6" s="612"/>
      <c r="BZG6" s="612"/>
      <c r="BZH6" s="612"/>
      <c r="BZI6" s="612"/>
      <c r="BZJ6" s="612"/>
      <c r="BZK6" s="612"/>
      <c r="BZL6" s="612"/>
      <c r="BZM6" s="612"/>
      <c r="BZN6" s="612"/>
      <c r="BZO6" s="612"/>
      <c r="BZP6" s="612"/>
      <c r="BZQ6" s="612"/>
      <c r="BZR6" s="612"/>
      <c r="BZS6" s="612"/>
      <c r="BZT6" s="612"/>
      <c r="BZU6" s="612"/>
      <c r="BZV6" s="612"/>
      <c r="BZW6" s="612"/>
      <c r="BZX6" s="612"/>
      <c r="BZY6" s="612"/>
      <c r="BZZ6" s="612"/>
      <c r="CAA6" s="612"/>
      <c r="CAB6" s="612"/>
      <c r="CAC6" s="612"/>
      <c r="CAD6" s="612"/>
      <c r="CAE6" s="612"/>
      <c r="CAF6" s="612"/>
      <c r="CAG6" s="612"/>
      <c r="CAH6" s="612"/>
      <c r="CAI6" s="612"/>
      <c r="CAJ6" s="612"/>
      <c r="CAK6" s="612"/>
      <c r="CAL6" s="612"/>
      <c r="CAM6" s="612"/>
      <c r="CAN6" s="612"/>
      <c r="CAO6" s="612"/>
      <c r="CAP6" s="612"/>
      <c r="CAQ6" s="612"/>
      <c r="CAR6" s="612"/>
      <c r="CAS6" s="612"/>
      <c r="CAT6" s="612"/>
      <c r="CAU6" s="612"/>
      <c r="CAV6" s="612"/>
      <c r="CAW6" s="612"/>
      <c r="CAX6" s="612"/>
      <c r="CAY6" s="612"/>
      <c r="CAZ6" s="612"/>
      <c r="CBA6" s="612"/>
      <c r="CBB6" s="612"/>
      <c r="CBC6" s="612"/>
      <c r="CBD6" s="612"/>
      <c r="CBE6" s="612"/>
      <c r="CBF6" s="612"/>
      <c r="CBG6" s="612"/>
      <c r="CBH6" s="612"/>
      <c r="CBI6" s="612"/>
      <c r="CBJ6" s="612"/>
      <c r="CBK6" s="612"/>
      <c r="CBL6" s="612"/>
      <c r="CBM6" s="612"/>
      <c r="CBN6" s="612"/>
      <c r="CBO6" s="612"/>
      <c r="CBP6" s="612"/>
      <c r="CBQ6" s="612"/>
      <c r="CBR6" s="612"/>
      <c r="CBS6" s="612"/>
      <c r="CBT6" s="612"/>
      <c r="CBU6" s="612"/>
      <c r="CBV6" s="612"/>
      <c r="CBW6" s="612"/>
      <c r="CBX6" s="612"/>
      <c r="CBY6" s="612"/>
      <c r="CBZ6" s="612"/>
      <c r="CCA6" s="612"/>
      <c r="CCB6" s="612"/>
      <c r="CCC6" s="612"/>
      <c r="CCD6" s="612"/>
      <c r="CCE6" s="612"/>
      <c r="CCF6" s="612"/>
      <c r="CCG6" s="612"/>
      <c r="CCH6" s="612"/>
      <c r="CCI6" s="612"/>
      <c r="CCJ6" s="612"/>
      <c r="CCK6" s="612"/>
      <c r="CCL6" s="612"/>
      <c r="CCM6" s="612"/>
      <c r="CCN6" s="612"/>
      <c r="CCO6" s="612"/>
      <c r="CCP6" s="612"/>
      <c r="CCQ6" s="612"/>
      <c r="CCR6" s="612"/>
      <c r="CCS6" s="612"/>
      <c r="CCT6" s="612"/>
      <c r="CCU6" s="612"/>
      <c r="CCV6" s="612"/>
      <c r="CCW6" s="612"/>
      <c r="CCX6" s="612"/>
      <c r="CCY6" s="612"/>
      <c r="CCZ6" s="612"/>
      <c r="CDA6" s="612"/>
      <c r="CDB6" s="612"/>
      <c r="CDC6" s="612"/>
      <c r="CDD6" s="612"/>
      <c r="CDE6" s="612"/>
      <c r="CDF6" s="612"/>
      <c r="CDG6" s="612"/>
      <c r="CDH6" s="612"/>
      <c r="CDI6" s="612"/>
      <c r="CDJ6" s="612"/>
      <c r="CDK6" s="612"/>
      <c r="CDL6" s="612"/>
      <c r="CDM6" s="612"/>
      <c r="CDN6" s="612"/>
      <c r="CDO6" s="612"/>
      <c r="CDP6" s="612"/>
      <c r="CDQ6" s="612"/>
      <c r="CDR6" s="612"/>
      <c r="CDS6" s="612"/>
      <c r="CDT6" s="612"/>
      <c r="CDU6" s="612"/>
      <c r="CDV6" s="612"/>
      <c r="CDW6" s="612"/>
      <c r="CDX6" s="612"/>
      <c r="CDY6" s="612"/>
      <c r="CDZ6" s="612"/>
      <c r="CEA6" s="612"/>
      <c r="CEB6" s="612"/>
      <c r="CEC6" s="612"/>
      <c r="CED6" s="612"/>
      <c r="CEE6" s="612"/>
      <c r="CEF6" s="612"/>
      <c r="CEG6" s="612"/>
      <c r="CEH6" s="612"/>
      <c r="CEI6" s="612"/>
      <c r="CEJ6" s="612"/>
      <c r="CEK6" s="612"/>
      <c r="CEL6" s="612"/>
      <c r="CEM6" s="612"/>
      <c r="CEN6" s="612"/>
      <c r="CEO6" s="612"/>
      <c r="CEP6" s="612"/>
      <c r="CEQ6" s="612"/>
      <c r="CER6" s="612"/>
      <c r="CES6" s="612"/>
      <c r="CET6" s="612"/>
      <c r="CEU6" s="612"/>
      <c r="CEV6" s="612"/>
      <c r="CEW6" s="612"/>
      <c r="CEX6" s="612"/>
      <c r="CEY6" s="612"/>
      <c r="CEZ6" s="612"/>
      <c r="CFA6" s="612"/>
      <c r="CFB6" s="612"/>
      <c r="CFC6" s="612"/>
      <c r="CFD6" s="612"/>
      <c r="CFE6" s="612"/>
      <c r="CFF6" s="612"/>
      <c r="CFG6" s="612"/>
      <c r="CFH6" s="612"/>
      <c r="CFI6" s="612"/>
      <c r="CFJ6" s="612"/>
      <c r="CFK6" s="612"/>
      <c r="CFL6" s="612"/>
      <c r="CFM6" s="612"/>
      <c r="CFN6" s="612"/>
      <c r="CFO6" s="612"/>
      <c r="CFP6" s="612"/>
      <c r="CFQ6" s="612"/>
      <c r="CFR6" s="612"/>
      <c r="CFS6" s="612"/>
      <c r="CFT6" s="612"/>
      <c r="CFU6" s="612"/>
      <c r="CFV6" s="612"/>
      <c r="CFW6" s="612"/>
      <c r="CFX6" s="612"/>
      <c r="CFY6" s="612"/>
      <c r="CFZ6" s="612"/>
      <c r="CGA6" s="612"/>
      <c r="CGB6" s="612"/>
      <c r="CGC6" s="612"/>
      <c r="CGD6" s="612"/>
      <c r="CGE6" s="612"/>
      <c r="CGF6" s="612"/>
      <c r="CGG6" s="612"/>
      <c r="CGH6" s="612"/>
      <c r="CGI6" s="612"/>
      <c r="CGJ6" s="612"/>
      <c r="CGK6" s="612"/>
      <c r="CGL6" s="612"/>
      <c r="CGM6" s="612"/>
      <c r="CGN6" s="612"/>
      <c r="CGO6" s="612"/>
      <c r="CGP6" s="612"/>
      <c r="CGQ6" s="612"/>
      <c r="CGR6" s="612"/>
      <c r="CGS6" s="612"/>
      <c r="CGT6" s="612"/>
      <c r="CGU6" s="612"/>
      <c r="CGV6" s="612"/>
      <c r="CGW6" s="612"/>
      <c r="CGX6" s="612"/>
      <c r="CGY6" s="612"/>
      <c r="CGZ6" s="612"/>
      <c r="CHA6" s="612"/>
      <c r="CHB6" s="612"/>
      <c r="CHC6" s="612"/>
      <c r="CHD6" s="612"/>
      <c r="CHE6" s="612"/>
      <c r="CHF6" s="612"/>
      <c r="CHG6" s="612"/>
      <c r="CHH6" s="612"/>
      <c r="CHI6" s="612"/>
      <c r="CHJ6" s="612"/>
      <c r="CHK6" s="612"/>
      <c r="CHL6" s="612"/>
      <c r="CHM6" s="612"/>
      <c r="CHN6" s="612"/>
      <c r="CHO6" s="612"/>
      <c r="CHP6" s="612"/>
      <c r="CHQ6" s="612"/>
      <c r="CHR6" s="612"/>
      <c r="CHS6" s="612"/>
      <c r="CHT6" s="612"/>
      <c r="CHU6" s="612"/>
      <c r="CHV6" s="612"/>
      <c r="CHW6" s="612"/>
      <c r="CHX6" s="612"/>
      <c r="CHY6" s="612"/>
      <c r="CHZ6" s="612"/>
      <c r="CIA6" s="612"/>
      <c r="CIB6" s="612"/>
      <c r="CIC6" s="612"/>
      <c r="CID6" s="612"/>
      <c r="CIE6" s="612"/>
      <c r="CIF6" s="612"/>
      <c r="CIG6" s="612"/>
      <c r="CIH6" s="612"/>
      <c r="CII6" s="612"/>
      <c r="CIJ6" s="612"/>
      <c r="CIK6" s="612"/>
      <c r="CIL6" s="612"/>
      <c r="CIM6" s="612"/>
      <c r="CIN6" s="612"/>
      <c r="CIO6" s="612"/>
      <c r="CIP6" s="612"/>
      <c r="CIQ6" s="612"/>
      <c r="CIR6" s="612"/>
      <c r="CIS6" s="612"/>
      <c r="CIT6" s="612"/>
      <c r="CIU6" s="612"/>
      <c r="CIV6" s="612"/>
      <c r="CIW6" s="612"/>
      <c r="CIX6" s="612"/>
      <c r="CIY6" s="612"/>
      <c r="CIZ6" s="612"/>
      <c r="CJA6" s="612"/>
      <c r="CJB6" s="612"/>
      <c r="CJC6" s="612"/>
      <c r="CJD6" s="612"/>
      <c r="CJE6" s="612"/>
      <c r="CJF6" s="612"/>
      <c r="CJG6" s="612"/>
      <c r="CJH6" s="612"/>
      <c r="CJI6" s="612"/>
      <c r="CJJ6" s="612"/>
      <c r="CJK6" s="612"/>
      <c r="CJL6" s="612"/>
      <c r="CJM6" s="612"/>
      <c r="CJN6" s="612"/>
      <c r="CJO6" s="612"/>
      <c r="CJP6" s="612"/>
      <c r="CJQ6" s="612"/>
      <c r="CJR6" s="612"/>
      <c r="CJS6" s="612"/>
      <c r="CJT6" s="612"/>
      <c r="CJU6" s="612"/>
      <c r="CJV6" s="612"/>
      <c r="CJW6" s="612"/>
      <c r="CJX6" s="612"/>
      <c r="CJY6" s="612"/>
      <c r="CJZ6" s="612"/>
      <c r="CKA6" s="612"/>
      <c r="CKB6" s="612"/>
      <c r="CKC6" s="612"/>
      <c r="CKD6" s="612"/>
      <c r="CKE6" s="612"/>
      <c r="CKF6" s="612"/>
      <c r="CKG6" s="612"/>
      <c r="CKH6" s="612"/>
      <c r="CKI6" s="612"/>
      <c r="CKJ6" s="612"/>
      <c r="CKK6" s="612"/>
      <c r="CKL6" s="612"/>
      <c r="CKM6" s="612"/>
      <c r="CKN6" s="612"/>
      <c r="CKO6" s="612"/>
      <c r="CKP6" s="612"/>
      <c r="CKQ6" s="612"/>
      <c r="CKR6" s="612"/>
      <c r="CKS6" s="612"/>
      <c r="CKT6" s="612"/>
      <c r="CKU6" s="612"/>
      <c r="CKV6" s="612"/>
      <c r="CKW6" s="612"/>
      <c r="CKX6" s="612"/>
      <c r="CKY6" s="612"/>
      <c r="CKZ6" s="612"/>
      <c r="CLA6" s="612"/>
      <c r="CLB6" s="612"/>
      <c r="CLC6" s="612"/>
      <c r="CLD6" s="612"/>
      <c r="CLE6" s="612"/>
      <c r="CLF6" s="612"/>
      <c r="CLG6" s="612"/>
      <c r="CLH6" s="612"/>
      <c r="CLI6" s="612"/>
      <c r="CLJ6" s="612"/>
      <c r="CLK6" s="612"/>
      <c r="CLL6" s="612"/>
      <c r="CLM6" s="612"/>
      <c r="CLN6" s="612"/>
      <c r="CLO6" s="612"/>
      <c r="CLP6" s="612"/>
      <c r="CLQ6" s="612"/>
      <c r="CLR6" s="612"/>
      <c r="CLS6" s="612"/>
      <c r="CLT6" s="612"/>
      <c r="CLU6" s="612"/>
      <c r="CLV6" s="612"/>
      <c r="CLW6" s="612"/>
      <c r="CLX6" s="612"/>
      <c r="CLY6" s="612"/>
      <c r="CLZ6" s="612"/>
      <c r="CMA6" s="612"/>
      <c r="CMB6" s="612"/>
      <c r="CMC6" s="612"/>
      <c r="CMD6" s="612"/>
      <c r="CME6" s="612"/>
      <c r="CMF6" s="612"/>
      <c r="CMG6" s="612"/>
      <c r="CMH6" s="612"/>
      <c r="CMI6" s="612"/>
      <c r="CMJ6" s="612"/>
      <c r="CMK6" s="612"/>
      <c r="CML6" s="612"/>
      <c r="CMM6" s="612"/>
      <c r="CMN6" s="612"/>
      <c r="CMO6" s="612"/>
      <c r="CMP6" s="612"/>
      <c r="CMQ6" s="612"/>
      <c r="CMR6" s="612"/>
      <c r="CMS6" s="612"/>
      <c r="CMT6" s="612"/>
      <c r="CMU6" s="612"/>
      <c r="CMV6" s="612"/>
      <c r="CMW6" s="612"/>
      <c r="CMX6" s="612"/>
      <c r="CMY6" s="612"/>
      <c r="CMZ6" s="612"/>
      <c r="CNA6" s="612"/>
      <c r="CNB6" s="612"/>
      <c r="CNC6" s="612"/>
      <c r="CND6" s="612"/>
      <c r="CNE6" s="612"/>
      <c r="CNF6" s="612"/>
      <c r="CNG6" s="612"/>
      <c r="CNH6" s="612"/>
      <c r="CNI6" s="612"/>
      <c r="CNJ6" s="612"/>
      <c r="CNK6" s="612"/>
      <c r="CNL6" s="612"/>
      <c r="CNM6" s="612"/>
      <c r="CNN6" s="612"/>
      <c r="CNO6" s="612"/>
      <c r="CNP6" s="612"/>
      <c r="CNQ6" s="612"/>
      <c r="CNR6" s="612"/>
      <c r="CNS6" s="612"/>
      <c r="CNT6" s="612"/>
      <c r="CNU6" s="612"/>
      <c r="CNV6" s="612"/>
      <c r="CNW6" s="612"/>
      <c r="CNX6" s="612"/>
      <c r="CNY6" s="612"/>
      <c r="CNZ6" s="612"/>
      <c r="COA6" s="612"/>
      <c r="COB6" s="612"/>
      <c r="COC6" s="612"/>
      <c r="COD6" s="612"/>
      <c r="COE6" s="612"/>
      <c r="COF6" s="612"/>
      <c r="COG6" s="612"/>
      <c r="COH6" s="612"/>
      <c r="COI6" s="612"/>
      <c r="COJ6" s="612"/>
      <c r="COK6" s="612"/>
      <c r="COL6" s="612"/>
      <c r="COM6" s="612"/>
      <c r="CON6" s="612"/>
      <c r="COO6" s="612"/>
      <c r="COP6" s="612"/>
      <c r="COQ6" s="612"/>
      <c r="COR6" s="612"/>
      <c r="COS6" s="612"/>
      <c r="COT6" s="612"/>
      <c r="COU6" s="612"/>
      <c r="COV6" s="612"/>
      <c r="COW6" s="612"/>
      <c r="COX6" s="612"/>
      <c r="COY6" s="612"/>
      <c r="COZ6" s="612"/>
      <c r="CPA6" s="612"/>
      <c r="CPB6" s="612"/>
      <c r="CPC6" s="612"/>
      <c r="CPD6" s="612"/>
      <c r="CPE6" s="612"/>
      <c r="CPF6" s="612"/>
      <c r="CPG6" s="612"/>
      <c r="CPH6" s="612"/>
      <c r="CPI6" s="612"/>
      <c r="CPJ6" s="612"/>
      <c r="CPK6" s="612"/>
      <c r="CPL6" s="612"/>
      <c r="CPM6" s="612"/>
      <c r="CPN6" s="612"/>
      <c r="CPO6" s="612"/>
      <c r="CPP6" s="612"/>
      <c r="CPQ6" s="612"/>
      <c r="CPR6" s="612"/>
      <c r="CPS6" s="612"/>
      <c r="CPT6" s="612"/>
      <c r="CPU6" s="612"/>
      <c r="CPV6" s="612"/>
      <c r="CPW6" s="612"/>
      <c r="CPX6" s="612"/>
      <c r="CPY6" s="612"/>
      <c r="CPZ6" s="612"/>
      <c r="CQA6" s="612"/>
      <c r="CQB6" s="612"/>
      <c r="CQC6" s="612"/>
      <c r="CQD6" s="612"/>
      <c r="CQE6" s="612"/>
      <c r="CQF6" s="612"/>
      <c r="CQG6" s="612"/>
      <c r="CQH6" s="612"/>
      <c r="CQI6" s="612"/>
      <c r="CQJ6" s="612"/>
      <c r="CQK6" s="612"/>
      <c r="CQL6" s="612"/>
      <c r="CQM6" s="612"/>
      <c r="CQN6" s="612"/>
      <c r="CQO6" s="612"/>
      <c r="CQP6" s="612"/>
      <c r="CQQ6" s="612"/>
      <c r="CQR6" s="612"/>
      <c r="CQS6" s="612"/>
      <c r="CQT6" s="612"/>
      <c r="CQU6" s="612"/>
      <c r="CQV6" s="612"/>
      <c r="CQW6" s="612"/>
      <c r="CQX6" s="612"/>
      <c r="CQY6" s="612"/>
      <c r="CQZ6" s="612"/>
      <c r="CRA6" s="612"/>
      <c r="CRB6" s="612"/>
      <c r="CRC6" s="612"/>
      <c r="CRD6" s="612"/>
      <c r="CRE6" s="612"/>
      <c r="CRF6" s="612"/>
      <c r="CRG6" s="612"/>
      <c r="CRH6" s="612"/>
      <c r="CRI6" s="612"/>
      <c r="CRJ6" s="612"/>
      <c r="CRK6" s="612"/>
      <c r="CRL6" s="612"/>
      <c r="CRM6" s="612"/>
      <c r="CRN6" s="612"/>
      <c r="CRO6" s="612"/>
      <c r="CRP6" s="612"/>
      <c r="CRQ6" s="612"/>
      <c r="CRR6" s="612"/>
      <c r="CRS6" s="612"/>
      <c r="CRT6" s="612"/>
      <c r="CRU6" s="612"/>
      <c r="CRV6" s="612"/>
      <c r="CRW6" s="612"/>
      <c r="CRX6" s="612"/>
      <c r="CRY6" s="612"/>
      <c r="CRZ6" s="612"/>
      <c r="CSA6" s="612"/>
      <c r="CSB6" s="612"/>
      <c r="CSC6" s="612"/>
      <c r="CSD6" s="612"/>
      <c r="CSE6" s="612"/>
      <c r="CSF6" s="612"/>
      <c r="CSG6" s="612"/>
      <c r="CSH6" s="612"/>
      <c r="CSI6" s="612"/>
      <c r="CSJ6" s="612"/>
      <c r="CSK6" s="612"/>
      <c r="CSL6" s="612"/>
      <c r="CSM6" s="612"/>
      <c r="CSN6" s="612"/>
      <c r="CSO6" s="612"/>
      <c r="CSP6" s="612"/>
      <c r="CSQ6" s="612"/>
      <c r="CSR6" s="612"/>
      <c r="CSS6" s="612"/>
      <c r="CST6" s="612"/>
      <c r="CSU6" s="612"/>
      <c r="CSV6" s="612"/>
      <c r="CSW6" s="612"/>
      <c r="CSX6" s="612"/>
      <c r="CSY6" s="612"/>
      <c r="CSZ6" s="612"/>
      <c r="CTA6" s="612"/>
      <c r="CTB6" s="612"/>
      <c r="CTC6" s="612"/>
      <c r="CTD6" s="612"/>
      <c r="CTE6" s="612"/>
      <c r="CTF6" s="612"/>
      <c r="CTG6" s="612"/>
      <c r="CTH6" s="612"/>
      <c r="CTI6" s="612"/>
      <c r="CTJ6" s="612"/>
      <c r="CTK6" s="612"/>
      <c r="CTL6" s="612"/>
      <c r="CTM6" s="612"/>
      <c r="CTN6" s="612"/>
      <c r="CTO6" s="612"/>
      <c r="CTP6" s="612"/>
      <c r="CTQ6" s="612"/>
      <c r="CTR6" s="612"/>
      <c r="CTS6" s="612"/>
      <c r="CTT6" s="612"/>
      <c r="CTU6" s="612"/>
      <c r="CTV6" s="612"/>
      <c r="CTW6" s="612"/>
      <c r="CTX6" s="612"/>
      <c r="CTY6" s="612"/>
      <c r="CTZ6" s="612"/>
      <c r="CUA6" s="612"/>
      <c r="CUB6" s="612"/>
      <c r="CUC6" s="612"/>
      <c r="CUD6" s="612"/>
      <c r="CUE6" s="612"/>
      <c r="CUF6" s="612"/>
      <c r="CUG6" s="612"/>
      <c r="CUH6" s="612"/>
      <c r="CUI6" s="612"/>
      <c r="CUJ6" s="612"/>
      <c r="CUK6" s="612"/>
      <c r="CUL6" s="612"/>
      <c r="CUM6" s="612"/>
      <c r="CUN6" s="612"/>
      <c r="CUO6" s="612"/>
      <c r="CUP6" s="612"/>
      <c r="CUQ6" s="612"/>
      <c r="CUR6" s="612"/>
      <c r="CUS6" s="612"/>
      <c r="CUT6" s="612"/>
      <c r="CUU6" s="612"/>
      <c r="CUV6" s="612"/>
      <c r="CUW6" s="612"/>
      <c r="CUX6" s="612"/>
      <c r="CUY6" s="612"/>
      <c r="CUZ6" s="612"/>
      <c r="CVA6" s="612"/>
      <c r="CVB6" s="612"/>
      <c r="CVC6" s="612"/>
      <c r="CVD6" s="612"/>
      <c r="CVE6" s="612"/>
      <c r="CVF6" s="612"/>
      <c r="CVG6" s="612"/>
      <c r="CVH6" s="612"/>
      <c r="CVI6" s="612"/>
      <c r="CVJ6" s="612"/>
      <c r="CVK6" s="612"/>
      <c r="CVL6" s="612"/>
      <c r="CVM6" s="612"/>
      <c r="CVN6" s="612"/>
      <c r="CVO6" s="612"/>
      <c r="CVP6" s="612"/>
      <c r="CVQ6" s="612"/>
      <c r="CVR6" s="612"/>
      <c r="CVS6" s="612"/>
      <c r="CVT6" s="612"/>
      <c r="CVU6" s="612"/>
      <c r="CVV6" s="612"/>
      <c r="CVW6" s="612"/>
      <c r="CVX6" s="612"/>
      <c r="CVY6" s="612"/>
      <c r="CVZ6" s="612"/>
      <c r="CWA6" s="612"/>
      <c r="CWB6" s="612"/>
      <c r="CWC6" s="612"/>
      <c r="CWD6" s="612"/>
      <c r="CWE6" s="612"/>
      <c r="CWF6" s="612"/>
      <c r="CWG6" s="612"/>
      <c r="CWH6" s="612"/>
      <c r="CWI6" s="612"/>
      <c r="CWJ6" s="612"/>
      <c r="CWK6" s="612"/>
      <c r="CWL6" s="612"/>
      <c r="CWM6" s="612"/>
      <c r="CWN6" s="612"/>
      <c r="CWO6" s="612"/>
      <c r="CWP6" s="612"/>
      <c r="CWQ6" s="612"/>
      <c r="CWR6" s="612"/>
      <c r="CWS6" s="612"/>
      <c r="CWT6" s="612"/>
      <c r="CWU6" s="612"/>
      <c r="CWV6" s="612"/>
      <c r="CWW6" s="612"/>
      <c r="CWX6" s="612"/>
      <c r="CWY6" s="612"/>
      <c r="CWZ6" s="612"/>
      <c r="CXA6" s="612"/>
      <c r="CXB6" s="612"/>
      <c r="CXC6" s="612"/>
      <c r="CXD6" s="612"/>
      <c r="CXE6" s="612"/>
      <c r="CXF6" s="612"/>
      <c r="CXG6" s="612"/>
      <c r="CXH6" s="612"/>
      <c r="CXI6" s="612"/>
      <c r="CXJ6" s="612"/>
      <c r="CXK6" s="612"/>
      <c r="CXL6" s="612"/>
      <c r="CXM6" s="612"/>
      <c r="CXN6" s="612"/>
      <c r="CXO6" s="612"/>
      <c r="CXP6" s="612"/>
      <c r="CXQ6" s="612"/>
      <c r="CXR6" s="612"/>
      <c r="CXS6" s="612"/>
      <c r="CXT6" s="612"/>
      <c r="CXU6" s="612"/>
      <c r="CXV6" s="612"/>
      <c r="CXW6" s="612"/>
      <c r="CXX6" s="612"/>
      <c r="CXY6" s="612"/>
      <c r="CXZ6" s="612"/>
      <c r="CYA6" s="612"/>
      <c r="CYB6" s="612"/>
      <c r="CYC6" s="612"/>
      <c r="CYD6" s="612"/>
      <c r="CYE6" s="612"/>
      <c r="CYF6" s="612"/>
      <c r="CYG6" s="612"/>
      <c r="CYH6" s="612"/>
      <c r="CYI6" s="612"/>
      <c r="CYJ6" s="612"/>
      <c r="CYK6" s="612"/>
      <c r="CYL6" s="612"/>
      <c r="CYM6" s="612"/>
      <c r="CYN6" s="612"/>
      <c r="CYO6" s="612"/>
      <c r="CYP6" s="612"/>
      <c r="CYQ6" s="612"/>
      <c r="CYR6" s="612"/>
      <c r="CYS6" s="612"/>
      <c r="CYT6" s="612"/>
      <c r="CYU6" s="612"/>
      <c r="CYV6" s="612"/>
      <c r="CYW6" s="612"/>
      <c r="CYX6" s="612"/>
      <c r="CYY6" s="612"/>
      <c r="CYZ6" s="612"/>
      <c r="CZA6" s="612"/>
      <c r="CZB6" s="612"/>
      <c r="CZC6" s="612"/>
      <c r="CZD6" s="612"/>
      <c r="CZE6" s="612"/>
      <c r="CZF6" s="612"/>
      <c r="CZG6" s="612"/>
      <c r="CZH6" s="612"/>
      <c r="CZI6" s="612"/>
      <c r="CZJ6" s="612"/>
      <c r="CZK6" s="612"/>
      <c r="CZL6" s="612"/>
      <c r="CZM6" s="612"/>
      <c r="CZN6" s="612"/>
      <c r="CZO6" s="612"/>
      <c r="CZP6" s="612"/>
      <c r="CZQ6" s="612"/>
      <c r="CZR6" s="612"/>
      <c r="CZS6" s="612"/>
      <c r="CZT6" s="612"/>
      <c r="CZU6" s="612"/>
      <c r="CZV6" s="612"/>
      <c r="CZW6" s="612"/>
      <c r="CZX6" s="612"/>
      <c r="CZY6" s="612"/>
      <c r="CZZ6" s="612"/>
      <c r="DAA6" s="612"/>
      <c r="DAB6" s="612"/>
      <c r="DAC6" s="612"/>
      <c r="DAD6" s="612"/>
      <c r="DAE6" s="612"/>
      <c r="DAF6" s="612"/>
      <c r="DAG6" s="612"/>
      <c r="DAH6" s="612"/>
      <c r="DAI6" s="612"/>
      <c r="DAJ6" s="612"/>
      <c r="DAK6" s="612"/>
      <c r="DAL6" s="612"/>
      <c r="DAM6" s="612"/>
      <c r="DAN6" s="612"/>
      <c r="DAO6" s="612"/>
      <c r="DAP6" s="612"/>
      <c r="DAQ6" s="612"/>
      <c r="DAR6" s="612"/>
      <c r="DAS6" s="612"/>
      <c r="DAT6" s="612"/>
      <c r="DAU6" s="612"/>
      <c r="DAV6" s="612"/>
      <c r="DAW6" s="612"/>
      <c r="DAX6" s="612"/>
      <c r="DAY6" s="612"/>
      <c r="DAZ6" s="612"/>
      <c r="DBA6" s="612"/>
      <c r="DBB6" s="612"/>
      <c r="DBC6" s="612"/>
      <c r="DBD6" s="612"/>
      <c r="DBE6" s="612"/>
      <c r="DBF6" s="612"/>
      <c r="DBG6" s="612"/>
      <c r="DBH6" s="612"/>
      <c r="DBI6" s="612"/>
      <c r="DBJ6" s="612"/>
      <c r="DBK6" s="612"/>
      <c r="DBL6" s="612"/>
      <c r="DBM6" s="612"/>
      <c r="DBN6" s="612"/>
      <c r="DBO6" s="612"/>
      <c r="DBP6" s="612"/>
      <c r="DBQ6" s="612"/>
      <c r="DBR6" s="612"/>
      <c r="DBS6" s="612"/>
      <c r="DBT6" s="612"/>
      <c r="DBU6" s="612"/>
      <c r="DBV6" s="612"/>
      <c r="DBW6" s="612"/>
      <c r="DBX6" s="612"/>
      <c r="DBY6" s="612"/>
      <c r="DBZ6" s="612"/>
      <c r="DCA6" s="612"/>
      <c r="DCB6" s="612"/>
      <c r="DCC6" s="612"/>
      <c r="DCD6" s="612"/>
      <c r="DCE6" s="612"/>
      <c r="DCF6" s="612"/>
      <c r="DCG6" s="612"/>
      <c r="DCH6" s="612"/>
      <c r="DCI6" s="612"/>
      <c r="DCJ6" s="612"/>
      <c r="DCK6" s="612"/>
      <c r="DCL6" s="612"/>
      <c r="DCM6" s="612"/>
      <c r="DCN6" s="612"/>
      <c r="DCO6" s="612"/>
      <c r="DCP6" s="612"/>
      <c r="DCQ6" s="612"/>
      <c r="DCR6" s="612"/>
      <c r="DCS6" s="612"/>
      <c r="DCT6" s="612"/>
      <c r="DCU6" s="612"/>
      <c r="DCV6" s="612"/>
      <c r="DCW6" s="612"/>
      <c r="DCX6" s="612"/>
      <c r="DCY6" s="612"/>
      <c r="DCZ6" s="612"/>
      <c r="DDA6" s="612"/>
      <c r="DDB6" s="612"/>
      <c r="DDC6" s="612"/>
      <c r="DDD6" s="612"/>
      <c r="DDE6" s="612"/>
      <c r="DDF6" s="612"/>
      <c r="DDG6" s="612"/>
      <c r="DDH6" s="612"/>
      <c r="DDI6" s="612"/>
      <c r="DDJ6" s="612"/>
      <c r="DDK6" s="612"/>
      <c r="DDL6" s="612"/>
      <c r="DDM6" s="612"/>
      <c r="DDN6" s="612"/>
      <c r="DDO6" s="612"/>
      <c r="DDP6" s="612"/>
      <c r="DDQ6" s="612"/>
      <c r="DDR6" s="612"/>
      <c r="DDS6" s="612"/>
      <c r="DDT6" s="612"/>
      <c r="DDU6" s="612"/>
      <c r="DDV6" s="612"/>
      <c r="DDW6" s="612"/>
      <c r="DDX6" s="612"/>
      <c r="DDY6" s="612"/>
      <c r="DDZ6" s="612"/>
      <c r="DEA6" s="612"/>
      <c r="DEB6" s="612"/>
      <c r="DEC6" s="612"/>
      <c r="DED6" s="612"/>
      <c r="DEE6" s="612"/>
      <c r="DEF6" s="612"/>
      <c r="DEG6" s="612"/>
      <c r="DEH6" s="612"/>
      <c r="DEI6" s="612"/>
      <c r="DEJ6" s="612"/>
      <c r="DEK6" s="612"/>
      <c r="DEL6" s="612"/>
      <c r="DEM6" s="612"/>
      <c r="DEN6" s="612"/>
      <c r="DEO6" s="612"/>
      <c r="DEP6" s="612"/>
      <c r="DEQ6" s="612"/>
      <c r="DER6" s="612"/>
      <c r="DES6" s="612"/>
      <c r="DET6" s="612"/>
      <c r="DEU6" s="612"/>
      <c r="DEV6" s="612"/>
      <c r="DEW6" s="612"/>
      <c r="DEX6" s="612"/>
      <c r="DEY6" s="612"/>
      <c r="DEZ6" s="612"/>
      <c r="DFA6" s="612"/>
      <c r="DFB6" s="612"/>
      <c r="DFC6" s="612"/>
      <c r="DFD6" s="612"/>
      <c r="DFE6" s="612"/>
      <c r="DFF6" s="612"/>
      <c r="DFG6" s="612"/>
      <c r="DFH6" s="612"/>
      <c r="DFI6" s="612"/>
      <c r="DFJ6" s="612"/>
      <c r="DFK6" s="612"/>
      <c r="DFL6" s="612"/>
      <c r="DFM6" s="612"/>
      <c r="DFN6" s="612"/>
      <c r="DFO6" s="612"/>
      <c r="DFP6" s="612"/>
      <c r="DFQ6" s="612"/>
      <c r="DFR6" s="612"/>
      <c r="DFS6" s="612"/>
      <c r="DFT6" s="612"/>
      <c r="DFU6" s="612"/>
      <c r="DFV6" s="612"/>
      <c r="DFW6" s="612"/>
      <c r="DFX6" s="612"/>
      <c r="DFY6" s="612"/>
      <c r="DFZ6" s="612"/>
      <c r="DGA6" s="612"/>
      <c r="DGB6" s="612"/>
      <c r="DGC6" s="612"/>
      <c r="DGD6" s="612"/>
      <c r="DGE6" s="612"/>
      <c r="DGF6" s="612"/>
      <c r="DGG6" s="612"/>
      <c r="DGH6" s="612"/>
      <c r="DGI6" s="612"/>
      <c r="DGJ6" s="612"/>
      <c r="DGK6" s="612"/>
      <c r="DGL6" s="612"/>
      <c r="DGM6" s="612"/>
      <c r="DGN6" s="612"/>
      <c r="DGO6" s="612"/>
      <c r="DGP6" s="612"/>
      <c r="DGQ6" s="612"/>
      <c r="DGR6" s="612"/>
      <c r="DGS6" s="612"/>
      <c r="DGT6" s="612"/>
      <c r="DGU6" s="612"/>
      <c r="DGV6" s="612"/>
      <c r="DGW6" s="612"/>
      <c r="DGX6" s="612"/>
      <c r="DGY6" s="612"/>
      <c r="DGZ6" s="612"/>
      <c r="DHA6" s="612"/>
      <c r="DHB6" s="612"/>
      <c r="DHC6" s="612"/>
      <c r="DHD6" s="612"/>
      <c r="DHE6" s="612"/>
      <c r="DHF6" s="612"/>
      <c r="DHG6" s="612"/>
      <c r="DHH6" s="612"/>
      <c r="DHI6" s="612"/>
      <c r="DHJ6" s="612"/>
      <c r="DHK6" s="612"/>
      <c r="DHL6" s="612"/>
      <c r="DHM6" s="612"/>
      <c r="DHN6" s="612"/>
      <c r="DHO6" s="612"/>
      <c r="DHP6" s="612"/>
      <c r="DHQ6" s="612"/>
      <c r="DHR6" s="612"/>
      <c r="DHS6" s="612"/>
      <c r="DHT6" s="612"/>
      <c r="DHU6" s="612"/>
      <c r="DHV6" s="612"/>
      <c r="DHW6" s="612"/>
      <c r="DHX6" s="612"/>
      <c r="DHY6" s="612"/>
      <c r="DHZ6" s="612"/>
      <c r="DIA6" s="612"/>
      <c r="DIB6" s="612"/>
      <c r="DIC6" s="612"/>
      <c r="DID6" s="612"/>
      <c r="DIE6" s="612"/>
      <c r="DIF6" s="612"/>
      <c r="DIG6" s="612"/>
      <c r="DIH6" s="612"/>
      <c r="DII6" s="612"/>
      <c r="DIJ6" s="612"/>
      <c r="DIK6" s="612"/>
      <c r="DIL6" s="612"/>
      <c r="DIM6" s="612"/>
      <c r="DIN6" s="612"/>
      <c r="DIO6" s="612"/>
      <c r="DIP6" s="612"/>
      <c r="DIQ6" s="612"/>
      <c r="DIR6" s="612"/>
      <c r="DIS6" s="612"/>
      <c r="DIT6" s="612"/>
      <c r="DIU6" s="612"/>
      <c r="DIV6" s="612"/>
      <c r="DIW6" s="612"/>
      <c r="DIX6" s="612"/>
      <c r="DIY6" s="612"/>
      <c r="DIZ6" s="612"/>
      <c r="DJA6" s="612"/>
      <c r="DJB6" s="612"/>
      <c r="DJC6" s="612"/>
      <c r="DJD6" s="612"/>
      <c r="DJE6" s="612"/>
      <c r="DJF6" s="612"/>
      <c r="DJG6" s="612"/>
      <c r="DJH6" s="612"/>
      <c r="DJI6" s="612"/>
      <c r="DJJ6" s="612"/>
      <c r="DJK6" s="612"/>
      <c r="DJL6" s="612"/>
      <c r="DJM6" s="612"/>
      <c r="DJN6" s="612"/>
      <c r="DJO6" s="612"/>
      <c r="DJP6" s="612"/>
      <c r="DJQ6" s="612"/>
      <c r="DJR6" s="612"/>
      <c r="DJS6" s="612"/>
      <c r="DJT6" s="612"/>
      <c r="DJU6" s="612"/>
      <c r="DJV6" s="612"/>
      <c r="DJW6" s="612"/>
      <c r="DJX6" s="612"/>
      <c r="DJY6" s="612"/>
      <c r="DJZ6" s="612"/>
      <c r="DKA6" s="612"/>
      <c r="DKB6" s="612"/>
      <c r="DKC6" s="612"/>
      <c r="DKD6" s="612"/>
      <c r="DKE6" s="612"/>
      <c r="DKF6" s="612"/>
      <c r="DKG6" s="612"/>
      <c r="DKH6" s="612"/>
      <c r="DKI6" s="612"/>
      <c r="DKJ6" s="612"/>
      <c r="DKK6" s="612"/>
      <c r="DKL6" s="612"/>
      <c r="DKM6" s="612"/>
      <c r="DKN6" s="612"/>
      <c r="DKO6" s="612"/>
      <c r="DKP6" s="612"/>
      <c r="DKQ6" s="612"/>
      <c r="DKR6" s="612"/>
      <c r="DKS6" s="612"/>
      <c r="DKT6" s="612"/>
      <c r="DKU6" s="612"/>
      <c r="DKV6" s="612"/>
      <c r="DKW6" s="612"/>
      <c r="DKX6" s="612"/>
      <c r="DKY6" s="612"/>
      <c r="DKZ6" s="612"/>
      <c r="DLA6" s="612"/>
      <c r="DLB6" s="612"/>
      <c r="DLC6" s="612"/>
      <c r="DLD6" s="612"/>
      <c r="DLE6" s="612"/>
      <c r="DLF6" s="612"/>
      <c r="DLG6" s="612"/>
      <c r="DLH6" s="612"/>
      <c r="DLI6" s="612"/>
      <c r="DLJ6" s="612"/>
      <c r="DLK6" s="612"/>
      <c r="DLL6" s="612"/>
      <c r="DLM6" s="612"/>
      <c r="DLN6" s="612"/>
      <c r="DLO6" s="612"/>
      <c r="DLP6" s="612"/>
      <c r="DLQ6" s="612"/>
      <c r="DLR6" s="612"/>
      <c r="DLS6" s="612"/>
      <c r="DLT6" s="612"/>
      <c r="DLU6" s="612"/>
      <c r="DLV6" s="612"/>
      <c r="DLW6" s="612"/>
      <c r="DLX6" s="612"/>
      <c r="DLY6" s="612"/>
      <c r="DLZ6" s="612"/>
      <c r="DMA6" s="612"/>
      <c r="DMB6" s="612"/>
      <c r="DMC6" s="612"/>
      <c r="DMD6" s="612"/>
      <c r="DME6" s="612"/>
      <c r="DMF6" s="612"/>
      <c r="DMG6" s="612"/>
      <c r="DMH6" s="612"/>
      <c r="DMI6" s="612"/>
      <c r="DMJ6" s="612"/>
      <c r="DMK6" s="612"/>
      <c r="DML6" s="612"/>
      <c r="DMM6" s="612"/>
      <c r="DMN6" s="612"/>
      <c r="DMO6" s="612"/>
      <c r="DMP6" s="612"/>
      <c r="DMQ6" s="612"/>
      <c r="DMR6" s="612"/>
      <c r="DMS6" s="612"/>
      <c r="DMT6" s="612"/>
      <c r="DMU6" s="612"/>
      <c r="DMV6" s="612"/>
      <c r="DMW6" s="612"/>
      <c r="DMX6" s="612"/>
      <c r="DMY6" s="612"/>
      <c r="DMZ6" s="612"/>
      <c r="DNA6" s="612"/>
      <c r="DNB6" s="612"/>
      <c r="DNC6" s="612"/>
      <c r="DND6" s="612"/>
      <c r="DNE6" s="612"/>
      <c r="DNF6" s="612"/>
      <c r="DNG6" s="612"/>
      <c r="DNH6" s="612"/>
      <c r="DNI6" s="612"/>
      <c r="DNJ6" s="612"/>
      <c r="DNK6" s="612"/>
      <c r="DNL6" s="612"/>
      <c r="DNM6" s="612"/>
      <c r="DNN6" s="612"/>
      <c r="DNO6" s="612"/>
      <c r="DNP6" s="612"/>
      <c r="DNQ6" s="612"/>
      <c r="DNR6" s="612"/>
      <c r="DNS6" s="612"/>
      <c r="DNT6" s="612"/>
      <c r="DNU6" s="612"/>
      <c r="DNV6" s="612"/>
      <c r="DNW6" s="612"/>
      <c r="DNX6" s="612"/>
      <c r="DNY6" s="612"/>
      <c r="DNZ6" s="612"/>
      <c r="DOA6" s="612"/>
      <c r="DOB6" s="612"/>
      <c r="DOC6" s="612"/>
      <c r="DOD6" s="612"/>
      <c r="DOE6" s="612"/>
      <c r="DOF6" s="612"/>
      <c r="DOG6" s="612"/>
      <c r="DOH6" s="612"/>
      <c r="DOI6" s="612"/>
      <c r="DOJ6" s="612"/>
      <c r="DOK6" s="612"/>
      <c r="DOL6" s="612"/>
      <c r="DOM6" s="612"/>
      <c r="DON6" s="612"/>
      <c r="DOO6" s="612"/>
      <c r="DOP6" s="612"/>
      <c r="DOQ6" s="612"/>
      <c r="DOR6" s="612"/>
      <c r="DOS6" s="612"/>
      <c r="DOT6" s="612"/>
      <c r="DOU6" s="612"/>
      <c r="DOV6" s="612"/>
      <c r="DOW6" s="612"/>
      <c r="DOX6" s="612"/>
      <c r="DOY6" s="612"/>
      <c r="DOZ6" s="612"/>
      <c r="DPA6" s="612"/>
      <c r="DPB6" s="612"/>
      <c r="DPC6" s="612"/>
      <c r="DPD6" s="612"/>
      <c r="DPE6" s="612"/>
      <c r="DPF6" s="612"/>
      <c r="DPG6" s="612"/>
      <c r="DPH6" s="612"/>
      <c r="DPI6" s="612"/>
      <c r="DPJ6" s="612"/>
      <c r="DPK6" s="612"/>
      <c r="DPL6" s="612"/>
      <c r="DPM6" s="612"/>
      <c r="DPN6" s="612"/>
      <c r="DPO6" s="612"/>
      <c r="DPP6" s="612"/>
      <c r="DPQ6" s="612"/>
      <c r="DPR6" s="612"/>
      <c r="DPS6" s="612"/>
      <c r="DPT6" s="612"/>
      <c r="DPU6" s="612"/>
      <c r="DPV6" s="612"/>
      <c r="DPW6" s="612"/>
      <c r="DPX6" s="612"/>
      <c r="DPY6" s="612"/>
      <c r="DPZ6" s="612"/>
      <c r="DQA6" s="612"/>
      <c r="DQB6" s="612"/>
      <c r="DQC6" s="612"/>
      <c r="DQD6" s="612"/>
      <c r="DQE6" s="612"/>
      <c r="DQF6" s="612"/>
      <c r="DQG6" s="612"/>
      <c r="DQH6" s="612"/>
      <c r="DQI6" s="612"/>
      <c r="DQJ6" s="612"/>
      <c r="DQK6" s="612"/>
      <c r="DQL6" s="612"/>
      <c r="DQM6" s="612"/>
      <c r="DQN6" s="612"/>
      <c r="DQO6" s="612"/>
      <c r="DQP6" s="612"/>
      <c r="DQQ6" s="612"/>
      <c r="DQR6" s="612"/>
      <c r="DQS6" s="612"/>
      <c r="DQT6" s="612"/>
      <c r="DQU6" s="612"/>
      <c r="DQV6" s="612"/>
      <c r="DQW6" s="612"/>
      <c r="DQX6" s="612"/>
      <c r="DQY6" s="612"/>
      <c r="DQZ6" s="612"/>
      <c r="DRA6" s="612"/>
      <c r="DRB6" s="612"/>
      <c r="DRC6" s="612"/>
      <c r="DRD6" s="612"/>
      <c r="DRE6" s="612"/>
      <c r="DRF6" s="612"/>
      <c r="DRG6" s="612"/>
      <c r="DRH6" s="612"/>
      <c r="DRI6" s="612"/>
      <c r="DRJ6" s="612"/>
      <c r="DRK6" s="612"/>
      <c r="DRL6" s="612"/>
      <c r="DRM6" s="612"/>
      <c r="DRN6" s="612"/>
      <c r="DRO6" s="612"/>
      <c r="DRP6" s="612"/>
      <c r="DRQ6" s="612"/>
      <c r="DRR6" s="612"/>
      <c r="DRS6" s="612"/>
      <c r="DRT6" s="612"/>
      <c r="DRU6" s="612"/>
      <c r="DRV6" s="612"/>
      <c r="DRW6" s="612"/>
      <c r="DRX6" s="612"/>
      <c r="DRY6" s="612"/>
      <c r="DRZ6" s="612"/>
      <c r="DSA6" s="612"/>
      <c r="DSB6" s="612"/>
      <c r="DSC6" s="612"/>
      <c r="DSD6" s="612"/>
      <c r="DSE6" s="612"/>
      <c r="DSF6" s="612"/>
      <c r="DSG6" s="612"/>
      <c r="DSH6" s="612"/>
      <c r="DSI6" s="612"/>
      <c r="DSJ6" s="612"/>
      <c r="DSK6" s="612"/>
      <c r="DSL6" s="612"/>
      <c r="DSM6" s="612"/>
      <c r="DSN6" s="612"/>
      <c r="DSO6" s="612"/>
      <c r="DSP6" s="612"/>
      <c r="DSQ6" s="612"/>
      <c r="DSR6" s="612"/>
      <c r="DSS6" s="612"/>
      <c r="DST6" s="612"/>
      <c r="DSU6" s="612"/>
      <c r="DSV6" s="612"/>
      <c r="DSW6" s="612"/>
      <c r="DSX6" s="612"/>
      <c r="DSY6" s="612"/>
      <c r="DSZ6" s="612"/>
      <c r="DTA6" s="612"/>
      <c r="DTB6" s="612"/>
      <c r="DTC6" s="612"/>
      <c r="DTD6" s="612"/>
      <c r="DTE6" s="612"/>
      <c r="DTF6" s="612"/>
      <c r="DTG6" s="612"/>
      <c r="DTH6" s="612"/>
      <c r="DTI6" s="612"/>
      <c r="DTJ6" s="612"/>
      <c r="DTK6" s="612"/>
      <c r="DTL6" s="612"/>
      <c r="DTM6" s="612"/>
      <c r="DTN6" s="612"/>
      <c r="DTO6" s="612"/>
      <c r="DTP6" s="612"/>
      <c r="DTQ6" s="612"/>
      <c r="DTR6" s="612"/>
      <c r="DTS6" s="612"/>
      <c r="DTT6" s="612"/>
      <c r="DTU6" s="612"/>
      <c r="DTV6" s="612"/>
      <c r="DTW6" s="612"/>
      <c r="DTX6" s="612"/>
      <c r="DTY6" s="612"/>
      <c r="DTZ6" s="612"/>
      <c r="DUA6" s="612"/>
      <c r="DUB6" s="612"/>
      <c r="DUC6" s="612"/>
      <c r="DUD6" s="612"/>
      <c r="DUE6" s="612"/>
      <c r="DUF6" s="612"/>
      <c r="DUG6" s="612"/>
      <c r="DUH6" s="612"/>
      <c r="DUI6" s="612"/>
      <c r="DUJ6" s="612"/>
      <c r="DUK6" s="612"/>
      <c r="DUL6" s="612"/>
      <c r="DUM6" s="612"/>
      <c r="DUN6" s="612"/>
      <c r="DUO6" s="612"/>
      <c r="DUP6" s="612"/>
      <c r="DUQ6" s="612"/>
      <c r="DUR6" s="612"/>
      <c r="DUS6" s="612"/>
      <c r="DUT6" s="612"/>
      <c r="DUU6" s="612"/>
      <c r="DUV6" s="612"/>
      <c r="DUW6" s="612"/>
      <c r="DUX6" s="612"/>
      <c r="DUY6" s="612"/>
      <c r="DUZ6" s="612"/>
      <c r="DVA6" s="612"/>
      <c r="DVB6" s="612"/>
      <c r="DVC6" s="612"/>
      <c r="DVD6" s="612"/>
      <c r="DVE6" s="612"/>
      <c r="DVF6" s="612"/>
      <c r="DVG6" s="612"/>
      <c r="DVH6" s="612"/>
      <c r="DVI6" s="612"/>
      <c r="DVJ6" s="612"/>
      <c r="DVK6" s="612"/>
      <c r="DVL6" s="612"/>
      <c r="DVM6" s="612"/>
      <c r="DVN6" s="612"/>
      <c r="DVO6" s="612"/>
      <c r="DVP6" s="612"/>
      <c r="DVQ6" s="612"/>
      <c r="DVR6" s="612"/>
      <c r="DVS6" s="612"/>
      <c r="DVT6" s="612"/>
      <c r="DVU6" s="612"/>
      <c r="DVV6" s="612"/>
      <c r="DVW6" s="612"/>
      <c r="DVX6" s="612"/>
      <c r="DVY6" s="612"/>
      <c r="DVZ6" s="612"/>
      <c r="DWA6" s="612"/>
      <c r="DWB6" s="612"/>
      <c r="DWC6" s="612"/>
      <c r="DWD6" s="612"/>
      <c r="DWE6" s="612"/>
      <c r="DWF6" s="612"/>
      <c r="DWG6" s="612"/>
      <c r="DWH6" s="612"/>
      <c r="DWI6" s="612"/>
      <c r="DWJ6" s="612"/>
      <c r="DWK6" s="612"/>
      <c r="DWL6" s="612"/>
      <c r="DWM6" s="612"/>
      <c r="DWN6" s="612"/>
      <c r="DWO6" s="612"/>
      <c r="DWP6" s="612"/>
      <c r="DWQ6" s="612"/>
      <c r="DWR6" s="612"/>
      <c r="DWS6" s="612"/>
      <c r="DWT6" s="612"/>
      <c r="DWU6" s="612"/>
      <c r="DWV6" s="612"/>
      <c r="DWW6" s="612"/>
      <c r="DWX6" s="612"/>
      <c r="DWY6" s="612"/>
      <c r="DWZ6" s="612"/>
      <c r="DXA6" s="612"/>
      <c r="DXB6" s="612"/>
      <c r="DXC6" s="612"/>
      <c r="DXD6" s="612"/>
      <c r="DXE6" s="612"/>
      <c r="DXF6" s="612"/>
      <c r="DXG6" s="612"/>
      <c r="DXH6" s="612"/>
      <c r="DXI6" s="612"/>
      <c r="DXJ6" s="612"/>
      <c r="DXK6" s="612"/>
      <c r="DXL6" s="612"/>
      <c r="DXM6" s="612"/>
      <c r="DXN6" s="612"/>
      <c r="DXO6" s="612"/>
      <c r="DXP6" s="612"/>
      <c r="DXQ6" s="612"/>
      <c r="DXR6" s="612"/>
      <c r="DXS6" s="612"/>
      <c r="DXT6" s="612"/>
      <c r="DXU6" s="612"/>
      <c r="DXV6" s="612"/>
      <c r="DXW6" s="612"/>
      <c r="DXX6" s="612"/>
      <c r="DXY6" s="612"/>
      <c r="DXZ6" s="612"/>
      <c r="DYA6" s="612"/>
      <c r="DYB6" s="612"/>
      <c r="DYC6" s="612"/>
      <c r="DYD6" s="612"/>
      <c r="DYE6" s="612"/>
      <c r="DYF6" s="612"/>
      <c r="DYG6" s="612"/>
      <c r="DYH6" s="612"/>
      <c r="DYI6" s="612"/>
      <c r="DYJ6" s="612"/>
      <c r="DYK6" s="612"/>
      <c r="DYL6" s="612"/>
      <c r="DYM6" s="612"/>
      <c r="DYN6" s="612"/>
      <c r="DYO6" s="612"/>
      <c r="DYP6" s="612"/>
      <c r="DYQ6" s="612"/>
      <c r="DYR6" s="612"/>
      <c r="DYS6" s="612"/>
      <c r="DYT6" s="612"/>
      <c r="DYU6" s="612"/>
      <c r="DYV6" s="612"/>
      <c r="DYW6" s="612"/>
      <c r="DYX6" s="612"/>
      <c r="DYY6" s="612"/>
      <c r="DYZ6" s="612"/>
      <c r="DZA6" s="612"/>
      <c r="DZB6" s="612"/>
      <c r="DZC6" s="612"/>
      <c r="DZD6" s="612"/>
      <c r="DZE6" s="612"/>
      <c r="DZF6" s="612"/>
      <c r="DZG6" s="612"/>
      <c r="DZH6" s="612"/>
      <c r="DZI6" s="612"/>
      <c r="DZJ6" s="612"/>
      <c r="DZK6" s="612"/>
      <c r="DZL6" s="612"/>
      <c r="DZM6" s="612"/>
      <c r="DZN6" s="612"/>
      <c r="DZO6" s="612"/>
      <c r="DZP6" s="612"/>
      <c r="DZQ6" s="612"/>
      <c r="DZR6" s="612"/>
      <c r="DZS6" s="612"/>
      <c r="DZT6" s="612"/>
      <c r="DZU6" s="612"/>
      <c r="DZV6" s="612"/>
      <c r="DZW6" s="612"/>
      <c r="DZX6" s="612"/>
      <c r="DZY6" s="612"/>
      <c r="DZZ6" s="612"/>
      <c r="EAA6" s="612"/>
      <c r="EAB6" s="612"/>
      <c r="EAC6" s="612"/>
      <c r="EAD6" s="612"/>
      <c r="EAE6" s="612"/>
      <c r="EAF6" s="612"/>
      <c r="EAG6" s="612"/>
      <c r="EAH6" s="612"/>
      <c r="EAI6" s="612"/>
      <c r="EAJ6" s="612"/>
      <c r="EAK6" s="612"/>
      <c r="EAL6" s="612"/>
      <c r="EAM6" s="612"/>
      <c r="EAN6" s="612"/>
      <c r="EAO6" s="612"/>
      <c r="EAP6" s="612"/>
      <c r="EAQ6" s="612"/>
      <c r="EAR6" s="612"/>
      <c r="EAS6" s="612"/>
      <c r="EAT6" s="612"/>
      <c r="EAU6" s="612"/>
      <c r="EAV6" s="612"/>
      <c r="EAW6" s="612"/>
      <c r="EAX6" s="612"/>
      <c r="EAY6" s="612"/>
      <c r="EAZ6" s="612"/>
      <c r="EBA6" s="612"/>
      <c r="EBB6" s="612"/>
      <c r="EBC6" s="612"/>
      <c r="EBD6" s="612"/>
      <c r="EBE6" s="612"/>
      <c r="EBF6" s="612"/>
      <c r="EBG6" s="612"/>
      <c r="EBH6" s="612"/>
      <c r="EBI6" s="612"/>
      <c r="EBJ6" s="612"/>
      <c r="EBK6" s="612"/>
      <c r="EBL6" s="612"/>
      <c r="EBM6" s="612"/>
      <c r="EBN6" s="612"/>
      <c r="EBO6" s="612"/>
      <c r="EBP6" s="612"/>
      <c r="EBQ6" s="612"/>
      <c r="EBR6" s="612"/>
      <c r="EBS6" s="612"/>
      <c r="EBT6" s="612"/>
      <c r="EBU6" s="612"/>
      <c r="EBV6" s="612"/>
      <c r="EBW6" s="612"/>
      <c r="EBX6" s="612"/>
      <c r="EBY6" s="612"/>
      <c r="EBZ6" s="612"/>
      <c r="ECA6" s="612"/>
      <c r="ECB6" s="612"/>
      <c r="ECC6" s="612"/>
      <c r="ECD6" s="612"/>
      <c r="ECE6" s="612"/>
      <c r="ECF6" s="612"/>
      <c r="ECG6" s="612"/>
      <c r="ECH6" s="612"/>
      <c r="ECI6" s="612"/>
      <c r="ECJ6" s="612"/>
      <c r="ECK6" s="612"/>
      <c r="ECL6" s="612"/>
      <c r="ECM6" s="612"/>
      <c r="ECN6" s="612"/>
      <c r="ECO6" s="612"/>
      <c r="ECP6" s="612"/>
      <c r="ECQ6" s="612"/>
      <c r="ECR6" s="612"/>
      <c r="ECS6" s="612"/>
      <c r="ECT6" s="612"/>
      <c r="ECU6" s="612"/>
      <c r="ECV6" s="612"/>
      <c r="ECW6" s="612"/>
      <c r="ECX6" s="612"/>
      <c r="ECY6" s="612"/>
      <c r="ECZ6" s="612"/>
      <c r="EDA6" s="612"/>
      <c r="EDB6" s="612"/>
      <c r="EDC6" s="612"/>
      <c r="EDD6" s="612"/>
      <c r="EDE6" s="612"/>
      <c r="EDF6" s="612"/>
      <c r="EDG6" s="612"/>
      <c r="EDH6" s="612"/>
      <c r="EDI6" s="612"/>
      <c r="EDJ6" s="612"/>
      <c r="EDK6" s="612"/>
      <c r="EDL6" s="612"/>
      <c r="EDM6" s="612"/>
      <c r="EDN6" s="612"/>
      <c r="EDO6" s="612"/>
      <c r="EDP6" s="612"/>
      <c r="EDQ6" s="612"/>
      <c r="EDR6" s="612"/>
      <c r="EDS6" s="612"/>
      <c r="EDT6" s="612"/>
      <c r="EDU6" s="612"/>
      <c r="EDV6" s="612"/>
      <c r="EDW6" s="612"/>
      <c r="EDX6" s="612"/>
      <c r="EDY6" s="612"/>
      <c r="EDZ6" s="612"/>
      <c r="EEA6" s="612"/>
      <c r="EEB6" s="612"/>
      <c r="EEC6" s="612"/>
      <c r="EED6" s="612"/>
      <c r="EEE6" s="612"/>
      <c r="EEF6" s="612"/>
      <c r="EEG6" s="612"/>
      <c r="EEH6" s="612"/>
      <c r="EEI6" s="612"/>
      <c r="EEJ6" s="612"/>
      <c r="EEK6" s="612"/>
      <c r="EEL6" s="612"/>
      <c r="EEM6" s="612"/>
      <c r="EEN6" s="612"/>
      <c r="EEO6" s="612"/>
      <c r="EEP6" s="612"/>
      <c r="EEQ6" s="612"/>
      <c r="EER6" s="612"/>
      <c r="EES6" s="612"/>
      <c r="EET6" s="612"/>
      <c r="EEU6" s="612"/>
      <c r="EEV6" s="612"/>
      <c r="EEW6" s="612"/>
      <c r="EEX6" s="612"/>
      <c r="EEY6" s="612"/>
      <c r="EEZ6" s="612"/>
      <c r="EFA6" s="612"/>
      <c r="EFB6" s="612"/>
      <c r="EFC6" s="612"/>
      <c r="EFD6" s="612"/>
      <c r="EFE6" s="612"/>
      <c r="EFF6" s="612"/>
      <c r="EFG6" s="612"/>
      <c r="EFH6" s="612"/>
      <c r="EFI6" s="612"/>
      <c r="EFJ6" s="612"/>
      <c r="EFK6" s="612"/>
      <c r="EFL6" s="612"/>
      <c r="EFM6" s="612"/>
      <c r="EFN6" s="612"/>
      <c r="EFO6" s="612"/>
      <c r="EFP6" s="612"/>
      <c r="EFQ6" s="612"/>
      <c r="EFR6" s="612"/>
      <c r="EFS6" s="612"/>
      <c r="EFT6" s="612"/>
      <c r="EFU6" s="612"/>
      <c r="EFV6" s="612"/>
      <c r="EFW6" s="612"/>
      <c r="EFX6" s="612"/>
      <c r="EFY6" s="612"/>
      <c r="EFZ6" s="612"/>
      <c r="EGA6" s="612"/>
      <c r="EGB6" s="612"/>
      <c r="EGC6" s="612"/>
      <c r="EGD6" s="612"/>
      <c r="EGE6" s="612"/>
      <c r="EGF6" s="612"/>
      <c r="EGG6" s="612"/>
      <c r="EGH6" s="612"/>
      <c r="EGI6" s="612"/>
      <c r="EGJ6" s="612"/>
      <c r="EGK6" s="612"/>
      <c r="EGL6" s="612"/>
      <c r="EGM6" s="612"/>
      <c r="EGN6" s="612"/>
      <c r="EGO6" s="612"/>
      <c r="EGP6" s="612"/>
      <c r="EGQ6" s="612"/>
      <c r="EGR6" s="612"/>
      <c r="EGS6" s="612"/>
      <c r="EGT6" s="612"/>
      <c r="EGU6" s="612"/>
      <c r="EGV6" s="612"/>
      <c r="EGW6" s="612"/>
      <c r="EGX6" s="612"/>
      <c r="EGY6" s="612"/>
      <c r="EGZ6" s="612"/>
      <c r="EHA6" s="612"/>
      <c r="EHB6" s="612"/>
      <c r="EHC6" s="612"/>
      <c r="EHD6" s="612"/>
      <c r="EHE6" s="612"/>
      <c r="EHF6" s="612"/>
      <c r="EHG6" s="612"/>
      <c r="EHH6" s="612"/>
      <c r="EHI6" s="612"/>
      <c r="EHJ6" s="612"/>
      <c r="EHK6" s="612"/>
      <c r="EHL6" s="612"/>
      <c r="EHM6" s="612"/>
      <c r="EHN6" s="612"/>
      <c r="EHO6" s="612"/>
      <c r="EHP6" s="612"/>
      <c r="EHQ6" s="612"/>
      <c r="EHR6" s="612"/>
      <c r="EHS6" s="612"/>
      <c r="EHT6" s="612"/>
      <c r="EHU6" s="612"/>
      <c r="EHV6" s="612"/>
      <c r="EHW6" s="612"/>
      <c r="EHX6" s="612"/>
      <c r="EHY6" s="612"/>
      <c r="EHZ6" s="612"/>
      <c r="EIA6" s="612"/>
      <c r="EIB6" s="612"/>
      <c r="EIC6" s="612"/>
      <c r="EID6" s="612"/>
      <c r="EIE6" s="612"/>
      <c r="EIF6" s="612"/>
      <c r="EIG6" s="612"/>
      <c r="EIH6" s="612"/>
      <c r="EII6" s="612"/>
      <c r="EIJ6" s="612"/>
      <c r="EIK6" s="612"/>
      <c r="EIL6" s="612"/>
      <c r="EIM6" s="612"/>
      <c r="EIN6" s="612"/>
      <c r="EIO6" s="612"/>
      <c r="EIP6" s="612"/>
      <c r="EIQ6" s="612"/>
      <c r="EIR6" s="612"/>
      <c r="EIS6" s="612"/>
      <c r="EIT6" s="612"/>
      <c r="EIU6" s="612"/>
      <c r="EIV6" s="612"/>
      <c r="EIW6" s="612"/>
      <c r="EIX6" s="612"/>
      <c r="EIY6" s="612"/>
      <c r="EIZ6" s="612"/>
      <c r="EJA6" s="612"/>
      <c r="EJB6" s="612"/>
      <c r="EJC6" s="612"/>
      <c r="EJD6" s="612"/>
      <c r="EJE6" s="612"/>
      <c r="EJF6" s="612"/>
      <c r="EJG6" s="612"/>
      <c r="EJH6" s="612"/>
      <c r="EJI6" s="612"/>
      <c r="EJJ6" s="612"/>
      <c r="EJK6" s="612"/>
      <c r="EJL6" s="612"/>
      <c r="EJM6" s="612"/>
      <c r="EJN6" s="612"/>
      <c r="EJO6" s="612"/>
      <c r="EJP6" s="612"/>
      <c r="EJQ6" s="612"/>
      <c r="EJR6" s="612"/>
      <c r="EJS6" s="612"/>
      <c r="EJT6" s="612"/>
      <c r="EJU6" s="612"/>
      <c r="EJV6" s="612"/>
      <c r="EJW6" s="612"/>
      <c r="EJX6" s="612"/>
      <c r="EJY6" s="612"/>
      <c r="EJZ6" s="612"/>
      <c r="EKA6" s="612"/>
      <c r="EKB6" s="612"/>
      <c r="EKC6" s="612"/>
      <c r="EKD6" s="612"/>
      <c r="EKE6" s="612"/>
      <c r="EKF6" s="612"/>
      <c r="EKG6" s="612"/>
      <c r="EKH6" s="612"/>
      <c r="EKI6" s="612"/>
      <c r="EKJ6" s="612"/>
      <c r="EKK6" s="612"/>
      <c r="EKL6" s="612"/>
      <c r="EKM6" s="612"/>
      <c r="EKN6" s="612"/>
      <c r="EKO6" s="612"/>
      <c r="EKP6" s="612"/>
      <c r="EKQ6" s="612"/>
      <c r="EKR6" s="612"/>
      <c r="EKS6" s="612"/>
      <c r="EKT6" s="612"/>
      <c r="EKU6" s="612"/>
      <c r="EKV6" s="612"/>
      <c r="EKW6" s="612"/>
      <c r="EKX6" s="612"/>
      <c r="EKY6" s="612"/>
      <c r="EKZ6" s="612"/>
      <c r="ELA6" s="612"/>
      <c r="ELB6" s="612"/>
      <c r="ELC6" s="612"/>
      <c r="ELD6" s="612"/>
      <c r="ELE6" s="612"/>
      <c r="ELF6" s="612"/>
      <c r="ELG6" s="612"/>
      <c r="ELH6" s="612"/>
      <c r="ELI6" s="612"/>
      <c r="ELJ6" s="612"/>
      <c r="ELK6" s="612"/>
      <c r="ELL6" s="612"/>
      <c r="ELM6" s="612"/>
      <c r="ELN6" s="612"/>
      <c r="ELO6" s="612"/>
      <c r="ELP6" s="612"/>
      <c r="ELQ6" s="612"/>
      <c r="ELR6" s="612"/>
      <c r="ELS6" s="612"/>
      <c r="ELT6" s="612"/>
      <c r="ELU6" s="612"/>
      <c r="ELV6" s="612"/>
      <c r="ELW6" s="612"/>
      <c r="ELX6" s="612"/>
      <c r="ELY6" s="612"/>
      <c r="ELZ6" s="612"/>
      <c r="EMA6" s="612"/>
      <c r="EMB6" s="612"/>
      <c r="EMC6" s="612"/>
      <c r="EMD6" s="612"/>
      <c r="EME6" s="612"/>
      <c r="EMF6" s="612"/>
      <c r="EMG6" s="612"/>
      <c r="EMH6" s="612"/>
      <c r="EMI6" s="612"/>
      <c r="EMJ6" s="612"/>
      <c r="EMK6" s="612"/>
      <c r="EML6" s="612"/>
      <c r="EMM6" s="612"/>
      <c r="EMN6" s="612"/>
      <c r="EMO6" s="612"/>
      <c r="EMP6" s="612"/>
      <c r="EMQ6" s="612"/>
      <c r="EMR6" s="612"/>
      <c r="EMS6" s="612"/>
      <c r="EMT6" s="612"/>
      <c r="EMU6" s="612"/>
      <c r="EMV6" s="612"/>
      <c r="EMW6" s="612"/>
      <c r="EMX6" s="612"/>
      <c r="EMY6" s="612"/>
      <c r="EMZ6" s="612"/>
      <c r="ENA6" s="612"/>
      <c r="ENB6" s="612"/>
      <c r="ENC6" s="612"/>
      <c r="END6" s="612"/>
      <c r="ENE6" s="612"/>
      <c r="ENF6" s="612"/>
      <c r="ENG6" s="612"/>
      <c r="ENH6" s="612"/>
      <c r="ENI6" s="612"/>
      <c r="ENJ6" s="612"/>
      <c r="ENK6" s="612"/>
      <c r="ENL6" s="612"/>
      <c r="ENM6" s="612"/>
      <c r="ENN6" s="612"/>
      <c r="ENO6" s="612"/>
      <c r="ENP6" s="612"/>
      <c r="ENQ6" s="612"/>
      <c r="ENR6" s="612"/>
      <c r="ENS6" s="612"/>
      <c r="ENT6" s="612"/>
      <c r="ENU6" s="612"/>
      <c r="ENV6" s="612"/>
      <c r="ENW6" s="612"/>
      <c r="ENX6" s="612"/>
      <c r="ENY6" s="612"/>
      <c r="ENZ6" s="612"/>
      <c r="EOA6" s="612"/>
      <c r="EOB6" s="612"/>
      <c r="EOC6" s="612"/>
      <c r="EOD6" s="612"/>
      <c r="EOE6" s="612"/>
      <c r="EOF6" s="612"/>
      <c r="EOG6" s="612"/>
      <c r="EOH6" s="612"/>
      <c r="EOI6" s="612"/>
      <c r="EOJ6" s="612"/>
      <c r="EOK6" s="612"/>
      <c r="EOL6" s="612"/>
      <c r="EOM6" s="612"/>
      <c r="EON6" s="612"/>
      <c r="EOO6" s="612"/>
      <c r="EOP6" s="612"/>
      <c r="EOQ6" s="612"/>
      <c r="EOR6" s="612"/>
      <c r="EOS6" s="612"/>
      <c r="EOT6" s="612"/>
      <c r="EOU6" s="612"/>
      <c r="EOV6" s="612"/>
      <c r="EOW6" s="612"/>
      <c r="EOX6" s="612"/>
      <c r="EOY6" s="612"/>
      <c r="EOZ6" s="612"/>
      <c r="EPA6" s="612"/>
      <c r="EPB6" s="612"/>
      <c r="EPC6" s="612"/>
      <c r="EPD6" s="612"/>
      <c r="EPE6" s="612"/>
      <c r="EPF6" s="612"/>
      <c r="EPG6" s="612"/>
      <c r="EPH6" s="612"/>
      <c r="EPI6" s="612"/>
      <c r="EPJ6" s="612"/>
      <c r="EPK6" s="612"/>
      <c r="EPL6" s="612"/>
      <c r="EPM6" s="612"/>
      <c r="EPN6" s="612"/>
      <c r="EPO6" s="612"/>
      <c r="EPP6" s="612"/>
      <c r="EPQ6" s="612"/>
      <c r="EPR6" s="612"/>
      <c r="EPS6" s="612"/>
      <c r="EPT6" s="612"/>
      <c r="EPU6" s="612"/>
      <c r="EPV6" s="612"/>
      <c r="EPW6" s="612"/>
      <c r="EPX6" s="612"/>
      <c r="EPY6" s="612"/>
      <c r="EPZ6" s="612"/>
      <c r="EQA6" s="612"/>
      <c r="EQB6" s="612"/>
      <c r="EQC6" s="612"/>
      <c r="EQD6" s="612"/>
      <c r="EQE6" s="612"/>
      <c r="EQF6" s="612"/>
      <c r="EQG6" s="612"/>
      <c r="EQH6" s="612"/>
      <c r="EQI6" s="612"/>
      <c r="EQJ6" s="612"/>
      <c r="EQK6" s="612"/>
      <c r="EQL6" s="612"/>
      <c r="EQM6" s="612"/>
      <c r="EQN6" s="612"/>
      <c r="EQO6" s="612"/>
      <c r="EQP6" s="612"/>
      <c r="EQQ6" s="612"/>
      <c r="EQR6" s="612"/>
      <c r="EQS6" s="612"/>
      <c r="EQT6" s="612"/>
      <c r="EQU6" s="612"/>
      <c r="EQV6" s="612"/>
      <c r="EQW6" s="612"/>
      <c r="EQX6" s="612"/>
      <c r="EQY6" s="612"/>
      <c r="EQZ6" s="612"/>
      <c r="ERA6" s="612"/>
      <c r="ERB6" s="612"/>
      <c r="ERC6" s="612"/>
      <c r="ERD6" s="612"/>
      <c r="ERE6" s="612"/>
      <c r="ERF6" s="612"/>
      <c r="ERG6" s="612"/>
      <c r="ERH6" s="612"/>
      <c r="ERI6" s="612"/>
      <c r="ERJ6" s="612"/>
      <c r="ERK6" s="612"/>
      <c r="ERL6" s="612"/>
      <c r="ERM6" s="612"/>
      <c r="ERN6" s="612"/>
      <c r="ERO6" s="612"/>
      <c r="ERP6" s="612"/>
      <c r="ERQ6" s="612"/>
      <c r="ERR6" s="612"/>
      <c r="ERS6" s="612"/>
      <c r="ERT6" s="612"/>
      <c r="ERU6" s="612"/>
      <c r="ERV6" s="612"/>
      <c r="ERW6" s="612"/>
      <c r="ERX6" s="612"/>
      <c r="ERY6" s="612"/>
      <c r="ERZ6" s="612"/>
      <c r="ESA6" s="612"/>
      <c r="ESB6" s="612"/>
      <c r="ESC6" s="612"/>
      <c r="ESD6" s="612"/>
      <c r="ESE6" s="612"/>
      <c r="ESF6" s="612"/>
      <c r="ESG6" s="612"/>
      <c r="ESH6" s="612"/>
      <c r="ESI6" s="612"/>
      <c r="ESJ6" s="612"/>
      <c r="ESK6" s="612"/>
      <c r="ESL6" s="612"/>
      <c r="ESM6" s="612"/>
      <c r="ESN6" s="612"/>
      <c r="ESO6" s="612"/>
      <c r="ESP6" s="612"/>
      <c r="ESQ6" s="612"/>
      <c r="ESR6" s="612"/>
      <c r="ESS6" s="612"/>
      <c r="EST6" s="612"/>
      <c r="ESU6" s="612"/>
      <c r="ESV6" s="612"/>
      <c r="ESW6" s="612"/>
      <c r="ESX6" s="612"/>
      <c r="ESY6" s="612"/>
      <c r="ESZ6" s="612"/>
      <c r="ETA6" s="612"/>
      <c r="ETB6" s="612"/>
      <c r="ETC6" s="612"/>
      <c r="ETD6" s="612"/>
      <c r="ETE6" s="612"/>
      <c r="ETF6" s="612"/>
      <c r="ETG6" s="612"/>
      <c r="ETH6" s="612"/>
      <c r="ETI6" s="612"/>
      <c r="ETJ6" s="612"/>
      <c r="ETK6" s="612"/>
      <c r="ETL6" s="612"/>
      <c r="ETM6" s="612"/>
      <c r="ETN6" s="612"/>
      <c r="ETO6" s="612"/>
      <c r="ETP6" s="612"/>
      <c r="ETQ6" s="612"/>
      <c r="ETR6" s="612"/>
      <c r="ETS6" s="612"/>
      <c r="ETT6" s="612"/>
      <c r="ETU6" s="612"/>
      <c r="ETV6" s="612"/>
      <c r="ETW6" s="612"/>
      <c r="ETX6" s="612"/>
      <c r="ETY6" s="612"/>
      <c r="ETZ6" s="612"/>
      <c r="EUA6" s="612"/>
      <c r="EUB6" s="612"/>
      <c r="EUC6" s="612"/>
      <c r="EUD6" s="612"/>
      <c r="EUE6" s="612"/>
      <c r="EUF6" s="612"/>
      <c r="EUG6" s="612"/>
      <c r="EUH6" s="612"/>
      <c r="EUI6" s="612"/>
      <c r="EUJ6" s="612"/>
      <c r="EUK6" s="612"/>
      <c r="EUL6" s="612"/>
      <c r="EUM6" s="612"/>
      <c r="EUN6" s="612"/>
      <c r="EUO6" s="612"/>
      <c r="EUP6" s="612"/>
      <c r="EUQ6" s="612"/>
      <c r="EUR6" s="612"/>
      <c r="EUS6" s="612"/>
      <c r="EUT6" s="612"/>
      <c r="EUU6" s="612"/>
      <c r="EUV6" s="612"/>
      <c r="EUW6" s="612"/>
      <c r="EUX6" s="612"/>
      <c r="EUY6" s="612"/>
      <c r="EUZ6" s="612"/>
      <c r="EVA6" s="612"/>
      <c r="EVB6" s="612"/>
      <c r="EVC6" s="612"/>
      <c r="EVD6" s="612"/>
      <c r="EVE6" s="612"/>
      <c r="EVF6" s="612"/>
      <c r="EVG6" s="612"/>
      <c r="EVH6" s="612"/>
      <c r="EVI6" s="612"/>
      <c r="EVJ6" s="612"/>
      <c r="EVK6" s="612"/>
      <c r="EVL6" s="612"/>
      <c r="EVM6" s="612"/>
      <c r="EVN6" s="612"/>
      <c r="EVO6" s="612"/>
      <c r="EVP6" s="612"/>
      <c r="EVQ6" s="612"/>
      <c r="EVR6" s="612"/>
      <c r="EVS6" s="612"/>
      <c r="EVT6" s="612"/>
      <c r="EVU6" s="612"/>
      <c r="EVV6" s="612"/>
      <c r="EVW6" s="612"/>
      <c r="EVX6" s="612"/>
      <c r="EVY6" s="612"/>
      <c r="EVZ6" s="612"/>
      <c r="EWA6" s="612"/>
      <c r="EWB6" s="612"/>
      <c r="EWC6" s="612"/>
      <c r="EWD6" s="612"/>
      <c r="EWE6" s="612"/>
      <c r="EWF6" s="612"/>
      <c r="EWG6" s="612"/>
      <c r="EWH6" s="612"/>
      <c r="EWI6" s="612"/>
      <c r="EWJ6" s="612"/>
      <c r="EWK6" s="612"/>
      <c r="EWL6" s="612"/>
      <c r="EWM6" s="612"/>
      <c r="EWN6" s="612"/>
      <c r="EWO6" s="612"/>
      <c r="EWP6" s="612"/>
      <c r="EWQ6" s="612"/>
      <c r="EWR6" s="612"/>
      <c r="EWS6" s="612"/>
      <c r="EWT6" s="612"/>
      <c r="EWU6" s="612"/>
      <c r="EWV6" s="612"/>
      <c r="EWW6" s="612"/>
      <c r="EWX6" s="612"/>
      <c r="EWY6" s="612"/>
      <c r="EWZ6" s="612"/>
      <c r="EXA6" s="612"/>
      <c r="EXB6" s="612"/>
      <c r="EXC6" s="612"/>
      <c r="EXD6" s="612"/>
      <c r="EXE6" s="612"/>
      <c r="EXF6" s="612"/>
      <c r="EXG6" s="612"/>
      <c r="EXH6" s="612"/>
      <c r="EXI6" s="612"/>
      <c r="EXJ6" s="612"/>
      <c r="EXK6" s="612"/>
      <c r="EXL6" s="612"/>
      <c r="EXM6" s="612"/>
      <c r="EXN6" s="612"/>
      <c r="EXO6" s="612"/>
      <c r="EXP6" s="612"/>
      <c r="EXQ6" s="612"/>
      <c r="EXR6" s="612"/>
      <c r="EXS6" s="612"/>
      <c r="EXT6" s="612"/>
      <c r="EXU6" s="612"/>
      <c r="EXV6" s="612"/>
      <c r="EXW6" s="612"/>
      <c r="EXX6" s="612"/>
      <c r="EXY6" s="612"/>
      <c r="EXZ6" s="612"/>
      <c r="EYA6" s="612"/>
      <c r="EYB6" s="612"/>
      <c r="EYC6" s="612"/>
      <c r="EYD6" s="612"/>
      <c r="EYE6" s="612"/>
      <c r="EYF6" s="612"/>
      <c r="EYG6" s="612"/>
      <c r="EYH6" s="612"/>
      <c r="EYI6" s="612"/>
      <c r="EYJ6" s="612"/>
      <c r="EYK6" s="612"/>
      <c r="EYL6" s="612"/>
      <c r="EYM6" s="612"/>
      <c r="EYN6" s="612"/>
      <c r="EYO6" s="612"/>
      <c r="EYP6" s="612"/>
      <c r="EYQ6" s="612"/>
      <c r="EYR6" s="612"/>
      <c r="EYS6" s="612"/>
      <c r="EYT6" s="612"/>
      <c r="EYU6" s="612"/>
      <c r="EYV6" s="612"/>
      <c r="EYW6" s="612"/>
      <c r="EYX6" s="612"/>
      <c r="EYY6" s="612"/>
      <c r="EYZ6" s="612"/>
      <c r="EZA6" s="612"/>
      <c r="EZB6" s="612"/>
      <c r="EZC6" s="612"/>
      <c r="EZD6" s="612"/>
      <c r="EZE6" s="612"/>
      <c r="EZF6" s="612"/>
      <c r="EZG6" s="612"/>
      <c r="EZH6" s="612"/>
      <c r="EZI6" s="612"/>
      <c r="EZJ6" s="612"/>
      <c r="EZK6" s="612"/>
      <c r="EZL6" s="612"/>
      <c r="EZM6" s="612"/>
      <c r="EZN6" s="612"/>
      <c r="EZO6" s="612"/>
      <c r="EZP6" s="612"/>
      <c r="EZQ6" s="612"/>
      <c r="EZR6" s="612"/>
      <c r="EZS6" s="612"/>
      <c r="EZT6" s="612"/>
      <c r="EZU6" s="612"/>
      <c r="EZV6" s="612"/>
      <c r="EZW6" s="612"/>
      <c r="EZX6" s="612"/>
      <c r="EZY6" s="612"/>
      <c r="EZZ6" s="612"/>
      <c r="FAA6" s="612"/>
      <c r="FAB6" s="612"/>
      <c r="FAC6" s="612"/>
      <c r="FAD6" s="612"/>
      <c r="FAE6" s="612"/>
      <c r="FAF6" s="612"/>
      <c r="FAG6" s="612"/>
      <c r="FAH6" s="612"/>
      <c r="FAI6" s="612"/>
      <c r="FAJ6" s="612"/>
      <c r="FAK6" s="612"/>
      <c r="FAL6" s="612"/>
      <c r="FAM6" s="612"/>
      <c r="FAN6" s="612"/>
      <c r="FAO6" s="612"/>
      <c r="FAP6" s="612"/>
      <c r="FAQ6" s="612"/>
      <c r="FAR6" s="612"/>
      <c r="FAS6" s="612"/>
      <c r="FAT6" s="612"/>
      <c r="FAU6" s="612"/>
      <c r="FAV6" s="612"/>
      <c r="FAW6" s="612"/>
      <c r="FAX6" s="612"/>
      <c r="FAY6" s="612"/>
      <c r="FAZ6" s="612"/>
      <c r="FBA6" s="612"/>
      <c r="FBB6" s="612"/>
      <c r="FBC6" s="612"/>
      <c r="FBD6" s="612"/>
      <c r="FBE6" s="612"/>
      <c r="FBF6" s="612"/>
      <c r="FBG6" s="612"/>
      <c r="FBH6" s="612"/>
      <c r="FBI6" s="612"/>
      <c r="FBJ6" s="612"/>
      <c r="FBK6" s="612"/>
      <c r="FBL6" s="612"/>
      <c r="FBM6" s="612"/>
      <c r="FBN6" s="612"/>
      <c r="FBO6" s="612"/>
      <c r="FBP6" s="612"/>
      <c r="FBQ6" s="612"/>
      <c r="FBR6" s="612"/>
      <c r="FBS6" s="612"/>
      <c r="FBT6" s="612"/>
      <c r="FBU6" s="612"/>
      <c r="FBV6" s="612"/>
      <c r="FBW6" s="612"/>
      <c r="FBX6" s="612"/>
      <c r="FBY6" s="612"/>
      <c r="FBZ6" s="612"/>
      <c r="FCA6" s="612"/>
      <c r="FCB6" s="612"/>
      <c r="FCC6" s="612"/>
      <c r="FCD6" s="612"/>
      <c r="FCE6" s="612"/>
      <c r="FCF6" s="612"/>
      <c r="FCG6" s="612"/>
      <c r="FCH6" s="612"/>
      <c r="FCI6" s="612"/>
      <c r="FCJ6" s="612"/>
      <c r="FCK6" s="612"/>
      <c r="FCL6" s="612"/>
      <c r="FCM6" s="612"/>
      <c r="FCN6" s="612"/>
      <c r="FCO6" s="612"/>
      <c r="FCP6" s="612"/>
      <c r="FCQ6" s="612"/>
      <c r="FCR6" s="612"/>
      <c r="FCS6" s="612"/>
      <c r="FCT6" s="612"/>
      <c r="FCU6" s="612"/>
      <c r="FCV6" s="612"/>
      <c r="FCW6" s="612"/>
      <c r="FCX6" s="612"/>
      <c r="FCY6" s="612"/>
      <c r="FCZ6" s="612"/>
      <c r="FDA6" s="612"/>
      <c r="FDB6" s="612"/>
      <c r="FDC6" s="612"/>
      <c r="FDD6" s="612"/>
      <c r="FDE6" s="612"/>
      <c r="FDF6" s="612"/>
      <c r="FDG6" s="612"/>
      <c r="FDH6" s="612"/>
      <c r="FDI6" s="612"/>
      <c r="FDJ6" s="612"/>
      <c r="FDK6" s="612"/>
      <c r="FDL6" s="612"/>
      <c r="FDM6" s="612"/>
      <c r="FDN6" s="612"/>
      <c r="FDO6" s="612"/>
      <c r="FDP6" s="612"/>
      <c r="FDQ6" s="612"/>
      <c r="FDR6" s="612"/>
      <c r="FDS6" s="612"/>
      <c r="FDT6" s="612"/>
      <c r="FDU6" s="612"/>
      <c r="FDV6" s="612"/>
      <c r="FDW6" s="612"/>
      <c r="FDX6" s="612"/>
      <c r="FDY6" s="612"/>
      <c r="FDZ6" s="612"/>
      <c r="FEA6" s="612"/>
      <c r="FEB6" s="612"/>
      <c r="FEC6" s="612"/>
      <c r="FED6" s="612"/>
      <c r="FEE6" s="612"/>
      <c r="FEF6" s="612"/>
      <c r="FEG6" s="612"/>
      <c r="FEH6" s="612"/>
      <c r="FEI6" s="612"/>
      <c r="FEJ6" s="612"/>
      <c r="FEK6" s="612"/>
      <c r="FEL6" s="612"/>
      <c r="FEM6" s="612"/>
      <c r="FEN6" s="612"/>
      <c r="FEO6" s="612"/>
      <c r="FEP6" s="612"/>
      <c r="FEQ6" s="612"/>
      <c r="FER6" s="612"/>
      <c r="FES6" s="612"/>
      <c r="FET6" s="612"/>
      <c r="FEU6" s="612"/>
      <c r="FEV6" s="612"/>
      <c r="FEW6" s="612"/>
      <c r="FEX6" s="612"/>
      <c r="FEY6" s="612"/>
      <c r="FEZ6" s="612"/>
      <c r="FFA6" s="612"/>
      <c r="FFB6" s="612"/>
      <c r="FFC6" s="612"/>
      <c r="FFD6" s="612"/>
      <c r="FFE6" s="612"/>
      <c r="FFF6" s="612"/>
      <c r="FFG6" s="612"/>
      <c r="FFH6" s="612"/>
      <c r="FFI6" s="612"/>
      <c r="FFJ6" s="612"/>
      <c r="FFK6" s="612"/>
      <c r="FFL6" s="612"/>
      <c r="FFM6" s="612"/>
      <c r="FFN6" s="612"/>
      <c r="FFO6" s="612"/>
      <c r="FFP6" s="612"/>
      <c r="FFQ6" s="612"/>
      <c r="FFR6" s="612"/>
      <c r="FFS6" s="612"/>
      <c r="FFT6" s="612"/>
      <c r="FFU6" s="612"/>
      <c r="FFV6" s="612"/>
      <c r="FFW6" s="612"/>
      <c r="FFX6" s="612"/>
      <c r="FFY6" s="612"/>
      <c r="FFZ6" s="612"/>
      <c r="FGA6" s="612"/>
      <c r="FGB6" s="612"/>
      <c r="FGC6" s="612"/>
      <c r="FGD6" s="612"/>
      <c r="FGE6" s="612"/>
      <c r="FGF6" s="612"/>
      <c r="FGG6" s="612"/>
      <c r="FGH6" s="612"/>
      <c r="FGI6" s="612"/>
      <c r="FGJ6" s="612"/>
      <c r="FGK6" s="612"/>
      <c r="FGL6" s="612"/>
      <c r="FGM6" s="612"/>
      <c r="FGN6" s="612"/>
      <c r="FGO6" s="612"/>
      <c r="FGP6" s="612"/>
      <c r="FGQ6" s="612"/>
      <c r="FGR6" s="612"/>
      <c r="FGS6" s="612"/>
      <c r="FGT6" s="612"/>
      <c r="FGU6" s="612"/>
      <c r="FGV6" s="612"/>
      <c r="FGW6" s="612"/>
      <c r="FGX6" s="612"/>
      <c r="FGY6" s="612"/>
      <c r="FGZ6" s="612"/>
      <c r="FHA6" s="612"/>
      <c r="FHB6" s="612"/>
      <c r="FHC6" s="612"/>
      <c r="FHD6" s="612"/>
      <c r="FHE6" s="612"/>
      <c r="FHF6" s="612"/>
      <c r="FHG6" s="612"/>
      <c r="FHH6" s="612"/>
      <c r="FHI6" s="612"/>
      <c r="FHJ6" s="612"/>
      <c r="FHK6" s="612"/>
      <c r="FHL6" s="612"/>
      <c r="FHM6" s="612"/>
      <c r="FHN6" s="612"/>
      <c r="FHO6" s="612"/>
      <c r="FHP6" s="612"/>
      <c r="FHQ6" s="612"/>
      <c r="FHR6" s="612"/>
      <c r="FHS6" s="612"/>
      <c r="FHT6" s="612"/>
      <c r="FHU6" s="612"/>
      <c r="FHV6" s="612"/>
      <c r="FHW6" s="612"/>
      <c r="FHX6" s="612"/>
      <c r="FHY6" s="612"/>
      <c r="FHZ6" s="612"/>
      <c r="FIA6" s="612"/>
      <c r="FIB6" s="612"/>
      <c r="FIC6" s="612"/>
      <c r="FID6" s="612"/>
      <c r="FIE6" s="612"/>
      <c r="FIF6" s="612"/>
      <c r="FIG6" s="612"/>
      <c r="FIH6" s="612"/>
      <c r="FII6" s="612"/>
      <c r="FIJ6" s="612"/>
      <c r="FIK6" s="612"/>
      <c r="FIL6" s="612"/>
      <c r="FIM6" s="612"/>
      <c r="FIN6" s="612"/>
      <c r="FIO6" s="612"/>
      <c r="FIP6" s="612"/>
      <c r="FIQ6" s="612"/>
      <c r="FIR6" s="612"/>
      <c r="FIS6" s="612"/>
      <c r="FIT6" s="612"/>
      <c r="FIU6" s="612"/>
      <c r="FIV6" s="612"/>
      <c r="FIW6" s="612"/>
      <c r="FIX6" s="612"/>
      <c r="FIY6" s="612"/>
      <c r="FIZ6" s="612"/>
      <c r="FJA6" s="612"/>
      <c r="FJB6" s="612"/>
      <c r="FJC6" s="612"/>
      <c r="FJD6" s="612"/>
      <c r="FJE6" s="612"/>
      <c r="FJF6" s="612"/>
      <c r="FJG6" s="612"/>
      <c r="FJH6" s="612"/>
      <c r="FJI6" s="612"/>
      <c r="FJJ6" s="612"/>
      <c r="FJK6" s="612"/>
      <c r="FJL6" s="612"/>
      <c r="FJM6" s="612"/>
      <c r="FJN6" s="612"/>
      <c r="FJO6" s="612"/>
      <c r="FJP6" s="612"/>
      <c r="FJQ6" s="612"/>
      <c r="FJR6" s="612"/>
      <c r="FJS6" s="612"/>
      <c r="FJT6" s="612"/>
      <c r="FJU6" s="612"/>
      <c r="FJV6" s="612"/>
      <c r="FJW6" s="612"/>
      <c r="FJX6" s="612"/>
      <c r="FJY6" s="612"/>
      <c r="FJZ6" s="612"/>
      <c r="FKA6" s="612"/>
      <c r="FKB6" s="612"/>
      <c r="FKC6" s="612"/>
      <c r="FKD6" s="612"/>
      <c r="FKE6" s="612"/>
      <c r="FKF6" s="612"/>
      <c r="FKG6" s="612"/>
      <c r="FKH6" s="612"/>
      <c r="FKI6" s="612"/>
      <c r="FKJ6" s="612"/>
      <c r="FKK6" s="612"/>
      <c r="FKL6" s="612"/>
      <c r="FKM6" s="612"/>
      <c r="FKN6" s="612"/>
      <c r="FKO6" s="612"/>
      <c r="FKP6" s="612"/>
      <c r="FKQ6" s="612"/>
      <c r="FKR6" s="612"/>
      <c r="FKS6" s="612"/>
      <c r="FKT6" s="612"/>
      <c r="FKU6" s="612"/>
      <c r="FKV6" s="612"/>
      <c r="FKW6" s="612"/>
      <c r="FKX6" s="612"/>
      <c r="FKY6" s="612"/>
      <c r="FKZ6" s="612"/>
      <c r="FLA6" s="612"/>
      <c r="FLB6" s="612"/>
      <c r="FLC6" s="612"/>
      <c r="FLD6" s="612"/>
      <c r="FLE6" s="612"/>
      <c r="FLF6" s="612"/>
      <c r="FLG6" s="612"/>
      <c r="FLH6" s="612"/>
      <c r="FLI6" s="612"/>
      <c r="FLJ6" s="612"/>
      <c r="FLK6" s="612"/>
      <c r="FLL6" s="612"/>
      <c r="FLM6" s="612"/>
      <c r="FLN6" s="612"/>
      <c r="FLO6" s="612"/>
      <c r="FLP6" s="612"/>
      <c r="FLQ6" s="612"/>
      <c r="FLR6" s="612"/>
      <c r="FLS6" s="612"/>
      <c r="FLT6" s="612"/>
      <c r="FLU6" s="612"/>
      <c r="FLV6" s="612"/>
      <c r="FLW6" s="612"/>
      <c r="FLX6" s="612"/>
      <c r="FLY6" s="612"/>
      <c r="FLZ6" s="612"/>
      <c r="FMA6" s="612"/>
      <c r="FMB6" s="612"/>
      <c r="FMC6" s="612"/>
      <c r="FMD6" s="612"/>
      <c r="FME6" s="612"/>
      <c r="FMF6" s="612"/>
      <c r="FMG6" s="612"/>
      <c r="FMH6" s="612"/>
      <c r="FMI6" s="612"/>
      <c r="FMJ6" s="612"/>
      <c r="FMK6" s="612"/>
      <c r="FML6" s="612"/>
      <c r="FMM6" s="612"/>
      <c r="FMN6" s="612"/>
      <c r="FMO6" s="612"/>
      <c r="FMP6" s="612"/>
      <c r="FMQ6" s="612"/>
      <c r="FMR6" s="612"/>
      <c r="FMS6" s="612"/>
      <c r="FMT6" s="612"/>
      <c r="FMU6" s="612"/>
      <c r="FMV6" s="612"/>
      <c r="FMW6" s="612"/>
      <c r="FMX6" s="612"/>
      <c r="FMY6" s="612"/>
      <c r="FMZ6" s="612"/>
      <c r="FNA6" s="612"/>
      <c r="FNB6" s="612"/>
      <c r="FNC6" s="612"/>
      <c r="FND6" s="612"/>
      <c r="FNE6" s="612"/>
      <c r="FNF6" s="612"/>
      <c r="FNG6" s="612"/>
      <c r="FNH6" s="612"/>
      <c r="FNI6" s="612"/>
      <c r="FNJ6" s="612"/>
      <c r="FNK6" s="612"/>
      <c r="FNL6" s="612"/>
      <c r="FNM6" s="612"/>
      <c r="FNN6" s="612"/>
      <c r="FNO6" s="612"/>
      <c r="FNP6" s="612"/>
      <c r="FNQ6" s="612"/>
      <c r="FNR6" s="612"/>
      <c r="FNS6" s="612"/>
      <c r="FNT6" s="612"/>
      <c r="FNU6" s="612"/>
      <c r="FNV6" s="612"/>
      <c r="FNW6" s="612"/>
      <c r="FNX6" s="612"/>
      <c r="FNY6" s="612"/>
      <c r="FNZ6" s="612"/>
      <c r="FOA6" s="612"/>
      <c r="FOB6" s="612"/>
      <c r="FOC6" s="612"/>
      <c r="FOD6" s="612"/>
      <c r="FOE6" s="612"/>
      <c r="FOF6" s="612"/>
      <c r="FOG6" s="612"/>
      <c r="FOH6" s="612"/>
      <c r="FOI6" s="612"/>
      <c r="FOJ6" s="612"/>
      <c r="FOK6" s="612"/>
      <c r="FOL6" s="612"/>
      <c r="FOM6" s="612"/>
      <c r="FON6" s="612"/>
      <c r="FOO6" s="612"/>
      <c r="FOP6" s="612"/>
      <c r="FOQ6" s="612"/>
      <c r="FOR6" s="612"/>
      <c r="FOS6" s="612"/>
      <c r="FOT6" s="612"/>
      <c r="FOU6" s="612"/>
      <c r="FOV6" s="612"/>
      <c r="FOW6" s="612"/>
      <c r="FOX6" s="612"/>
      <c r="FOY6" s="612"/>
      <c r="FOZ6" s="612"/>
      <c r="FPA6" s="612"/>
      <c r="FPB6" s="612"/>
      <c r="FPC6" s="612"/>
      <c r="FPD6" s="612"/>
      <c r="FPE6" s="612"/>
      <c r="FPF6" s="612"/>
      <c r="FPG6" s="612"/>
      <c r="FPH6" s="612"/>
      <c r="FPI6" s="612"/>
      <c r="FPJ6" s="612"/>
      <c r="FPK6" s="612"/>
      <c r="FPL6" s="612"/>
      <c r="FPM6" s="612"/>
      <c r="FPN6" s="612"/>
      <c r="FPO6" s="612"/>
      <c r="FPP6" s="612"/>
      <c r="FPQ6" s="612"/>
      <c r="FPR6" s="612"/>
      <c r="FPS6" s="612"/>
      <c r="FPT6" s="612"/>
      <c r="FPU6" s="612"/>
      <c r="FPV6" s="612"/>
      <c r="FPW6" s="612"/>
      <c r="FPX6" s="612"/>
      <c r="FPY6" s="612"/>
      <c r="FPZ6" s="612"/>
      <c r="FQA6" s="612"/>
      <c r="FQB6" s="612"/>
      <c r="FQC6" s="612"/>
      <c r="FQD6" s="612"/>
      <c r="FQE6" s="612"/>
      <c r="FQF6" s="612"/>
      <c r="FQG6" s="612"/>
      <c r="FQH6" s="612"/>
      <c r="FQI6" s="612"/>
      <c r="FQJ6" s="612"/>
      <c r="FQK6" s="612"/>
      <c r="FQL6" s="612"/>
      <c r="FQM6" s="612"/>
      <c r="FQN6" s="612"/>
      <c r="FQO6" s="612"/>
      <c r="FQP6" s="612"/>
      <c r="FQQ6" s="612"/>
      <c r="FQR6" s="612"/>
      <c r="FQS6" s="612"/>
      <c r="FQT6" s="612"/>
      <c r="FQU6" s="612"/>
      <c r="FQV6" s="612"/>
      <c r="FQW6" s="612"/>
      <c r="FQX6" s="612"/>
      <c r="FQY6" s="612"/>
      <c r="FQZ6" s="612"/>
      <c r="FRA6" s="612"/>
      <c r="FRB6" s="612"/>
      <c r="FRC6" s="612"/>
      <c r="FRD6" s="612"/>
      <c r="FRE6" s="612"/>
      <c r="FRF6" s="612"/>
      <c r="FRG6" s="612"/>
      <c r="FRH6" s="612"/>
      <c r="FRI6" s="612"/>
      <c r="FRJ6" s="612"/>
      <c r="FRK6" s="612"/>
      <c r="FRL6" s="612"/>
      <c r="FRM6" s="612"/>
      <c r="FRN6" s="612"/>
      <c r="FRO6" s="612"/>
      <c r="FRP6" s="612"/>
      <c r="FRQ6" s="612"/>
      <c r="FRR6" s="612"/>
      <c r="FRS6" s="612"/>
      <c r="FRT6" s="612"/>
      <c r="FRU6" s="612"/>
      <c r="FRV6" s="612"/>
      <c r="FRW6" s="612"/>
      <c r="FRX6" s="612"/>
      <c r="FRY6" s="612"/>
      <c r="FRZ6" s="612"/>
      <c r="FSA6" s="612"/>
      <c r="FSB6" s="612"/>
      <c r="FSC6" s="612"/>
      <c r="FSD6" s="612"/>
      <c r="FSE6" s="612"/>
      <c r="FSF6" s="612"/>
      <c r="FSG6" s="612"/>
      <c r="FSH6" s="612"/>
      <c r="FSI6" s="612"/>
      <c r="FSJ6" s="612"/>
      <c r="FSK6" s="612"/>
      <c r="FSL6" s="612"/>
      <c r="FSM6" s="612"/>
      <c r="FSN6" s="612"/>
      <c r="FSO6" s="612"/>
      <c r="FSP6" s="612"/>
      <c r="FSQ6" s="612"/>
      <c r="FSR6" s="612"/>
      <c r="FSS6" s="612"/>
      <c r="FST6" s="612"/>
      <c r="FSU6" s="612"/>
      <c r="FSV6" s="612"/>
      <c r="FSW6" s="612"/>
      <c r="FSX6" s="612"/>
      <c r="FSY6" s="612"/>
      <c r="FSZ6" s="612"/>
      <c r="FTA6" s="612"/>
      <c r="FTB6" s="612"/>
      <c r="FTC6" s="612"/>
      <c r="FTD6" s="612"/>
      <c r="FTE6" s="612"/>
      <c r="FTF6" s="612"/>
      <c r="FTG6" s="612"/>
      <c r="FTH6" s="612"/>
      <c r="FTI6" s="612"/>
      <c r="FTJ6" s="612"/>
      <c r="FTK6" s="612"/>
      <c r="FTL6" s="612"/>
      <c r="FTM6" s="612"/>
      <c r="FTN6" s="612"/>
      <c r="FTO6" s="612"/>
      <c r="FTP6" s="612"/>
      <c r="FTQ6" s="612"/>
      <c r="FTR6" s="612"/>
      <c r="FTS6" s="612"/>
      <c r="FTT6" s="612"/>
      <c r="FTU6" s="612"/>
      <c r="FTV6" s="612"/>
      <c r="FTW6" s="612"/>
      <c r="FTX6" s="612"/>
      <c r="FTY6" s="612"/>
      <c r="FTZ6" s="612"/>
      <c r="FUA6" s="612"/>
      <c r="FUB6" s="612"/>
      <c r="FUC6" s="612"/>
      <c r="FUD6" s="612"/>
      <c r="FUE6" s="612"/>
      <c r="FUF6" s="612"/>
      <c r="FUG6" s="612"/>
      <c r="FUH6" s="612"/>
      <c r="FUI6" s="612"/>
      <c r="FUJ6" s="612"/>
      <c r="FUK6" s="612"/>
      <c r="FUL6" s="612"/>
      <c r="FUM6" s="612"/>
      <c r="FUN6" s="612"/>
      <c r="FUO6" s="612"/>
      <c r="FUP6" s="612"/>
      <c r="FUQ6" s="612"/>
      <c r="FUR6" s="612"/>
      <c r="FUS6" s="612"/>
      <c r="FUT6" s="612"/>
      <c r="FUU6" s="612"/>
      <c r="FUV6" s="612"/>
      <c r="FUW6" s="612"/>
      <c r="FUX6" s="612"/>
      <c r="FUY6" s="612"/>
      <c r="FUZ6" s="612"/>
      <c r="FVA6" s="612"/>
      <c r="FVB6" s="612"/>
      <c r="FVC6" s="612"/>
      <c r="FVD6" s="612"/>
      <c r="FVE6" s="612"/>
      <c r="FVF6" s="612"/>
      <c r="FVG6" s="612"/>
      <c r="FVH6" s="612"/>
      <c r="FVI6" s="612"/>
      <c r="FVJ6" s="612"/>
      <c r="FVK6" s="612"/>
      <c r="FVL6" s="612"/>
      <c r="FVM6" s="612"/>
      <c r="FVN6" s="612"/>
      <c r="FVO6" s="612"/>
      <c r="FVP6" s="612"/>
      <c r="FVQ6" s="612"/>
      <c r="FVR6" s="612"/>
      <c r="FVS6" s="612"/>
      <c r="FVT6" s="612"/>
      <c r="FVU6" s="612"/>
      <c r="FVV6" s="612"/>
      <c r="FVW6" s="612"/>
      <c r="FVX6" s="612"/>
      <c r="FVY6" s="612"/>
      <c r="FVZ6" s="612"/>
      <c r="FWA6" s="612"/>
      <c r="FWB6" s="612"/>
      <c r="FWC6" s="612"/>
      <c r="FWD6" s="612"/>
      <c r="FWE6" s="612"/>
      <c r="FWF6" s="612"/>
      <c r="FWG6" s="612"/>
      <c r="FWH6" s="612"/>
      <c r="FWI6" s="612"/>
      <c r="FWJ6" s="612"/>
      <c r="FWK6" s="612"/>
      <c r="FWL6" s="612"/>
      <c r="FWM6" s="612"/>
      <c r="FWN6" s="612"/>
      <c r="FWO6" s="612"/>
      <c r="FWP6" s="612"/>
      <c r="FWQ6" s="612"/>
      <c r="FWR6" s="612"/>
      <c r="FWS6" s="612"/>
      <c r="FWT6" s="612"/>
      <c r="FWU6" s="612"/>
      <c r="FWV6" s="612"/>
      <c r="FWW6" s="612"/>
      <c r="FWX6" s="612"/>
      <c r="FWY6" s="612"/>
      <c r="FWZ6" s="612"/>
      <c r="FXA6" s="612"/>
      <c r="FXB6" s="612"/>
      <c r="FXC6" s="612"/>
      <c r="FXD6" s="612"/>
      <c r="FXE6" s="612"/>
      <c r="FXF6" s="612"/>
      <c r="FXG6" s="612"/>
      <c r="FXH6" s="612"/>
      <c r="FXI6" s="612"/>
      <c r="FXJ6" s="612"/>
      <c r="FXK6" s="612"/>
      <c r="FXL6" s="612"/>
      <c r="FXM6" s="612"/>
      <c r="FXN6" s="612"/>
      <c r="FXO6" s="612"/>
      <c r="FXP6" s="612"/>
      <c r="FXQ6" s="612"/>
      <c r="FXR6" s="612"/>
      <c r="FXS6" s="612"/>
      <c r="FXT6" s="612"/>
      <c r="FXU6" s="612"/>
      <c r="FXV6" s="612"/>
      <c r="FXW6" s="612"/>
      <c r="FXX6" s="612"/>
      <c r="FXY6" s="612"/>
      <c r="FXZ6" s="612"/>
      <c r="FYA6" s="612"/>
      <c r="FYB6" s="612"/>
      <c r="FYC6" s="612"/>
      <c r="FYD6" s="612"/>
      <c r="FYE6" s="612"/>
      <c r="FYF6" s="612"/>
      <c r="FYG6" s="612"/>
      <c r="FYH6" s="612"/>
      <c r="FYI6" s="612"/>
      <c r="FYJ6" s="612"/>
      <c r="FYK6" s="612"/>
      <c r="FYL6" s="612"/>
      <c r="FYM6" s="612"/>
      <c r="FYN6" s="612"/>
      <c r="FYO6" s="612"/>
      <c r="FYP6" s="612"/>
      <c r="FYQ6" s="612"/>
      <c r="FYR6" s="612"/>
      <c r="FYS6" s="612"/>
      <c r="FYT6" s="612"/>
      <c r="FYU6" s="612"/>
      <c r="FYV6" s="612"/>
      <c r="FYW6" s="612"/>
      <c r="FYX6" s="612"/>
      <c r="FYY6" s="612"/>
      <c r="FYZ6" s="612"/>
      <c r="FZA6" s="612"/>
      <c r="FZB6" s="612"/>
      <c r="FZC6" s="612"/>
      <c r="FZD6" s="612"/>
      <c r="FZE6" s="612"/>
      <c r="FZF6" s="612"/>
      <c r="FZG6" s="612"/>
      <c r="FZH6" s="612"/>
      <c r="FZI6" s="612"/>
      <c r="FZJ6" s="612"/>
      <c r="FZK6" s="612"/>
      <c r="FZL6" s="612"/>
      <c r="FZM6" s="612"/>
      <c r="FZN6" s="612"/>
      <c r="FZO6" s="612"/>
      <c r="FZP6" s="612"/>
      <c r="FZQ6" s="612"/>
      <c r="FZR6" s="612"/>
      <c r="FZS6" s="612"/>
      <c r="FZT6" s="612"/>
      <c r="FZU6" s="612"/>
      <c r="FZV6" s="612"/>
      <c r="FZW6" s="612"/>
      <c r="FZX6" s="612"/>
      <c r="FZY6" s="612"/>
      <c r="FZZ6" s="612"/>
      <c r="GAA6" s="612"/>
      <c r="GAB6" s="612"/>
      <c r="GAC6" s="612"/>
      <c r="GAD6" s="612"/>
      <c r="GAE6" s="612"/>
      <c r="GAF6" s="612"/>
      <c r="GAG6" s="612"/>
      <c r="GAH6" s="612"/>
      <c r="GAI6" s="612"/>
      <c r="GAJ6" s="612"/>
      <c r="GAK6" s="612"/>
      <c r="GAL6" s="612"/>
      <c r="GAM6" s="612"/>
      <c r="GAN6" s="612"/>
      <c r="GAO6" s="612"/>
      <c r="GAP6" s="612"/>
      <c r="GAQ6" s="612"/>
      <c r="GAR6" s="612"/>
      <c r="GAS6" s="612"/>
      <c r="GAT6" s="612"/>
      <c r="GAU6" s="612"/>
      <c r="GAV6" s="612"/>
      <c r="GAW6" s="612"/>
      <c r="GAX6" s="612"/>
      <c r="GAY6" s="612"/>
      <c r="GAZ6" s="612"/>
      <c r="GBA6" s="612"/>
      <c r="GBB6" s="612"/>
      <c r="GBC6" s="612"/>
      <c r="GBD6" s="612"/>
      <c r="GBE6" s="612"/>
      <c r="GBF6" s="612"/>
      <c r="GBG6" s="612"/>
      <c r="GBH6" s="612"/>
      <c r="GBI6" s="612"/>
      <c r="GBJ6" s="612"/>
      <c r="GBK6" s="612"/>
      <c r="GBL6" s="612"/>
      <c r="GBM6" s="612"/>
      <c r="GBN6" s="612"/>
      <c r="GBO6" s="612"/>
      <c r="GBP6" s="612"/>
      <c r="GBQ6" s="612"/>
      <c r="GBR6" s="612"/>
      <c r="GBS6" s="612"/>
      <c r="GBT6" s="612"/>
      <c r="GBU6" s="612"/>
      <c r="GBV6" s="612"/>
      <c r="GBW6" s="612"/>
      <c r="GBX6" s="612"/>
      <c r="GBY6" s="612"/>
      <c r="GBZ6" s="612"/>
      <c r="GCA6" s="612"/>
      <c r="GCB6" s="612"/>
      <c r="GCC6" s="612"/>
      <c r="GCD6" s="612"/>
      <c r="GCE6" s="612"/>
      <c r="GCF6" s="612"/>
      <c r="GCG6" s="612"/>
      <c r="GCH6" s="612"/>
      <c r="GCI6" s="612"/>
      <c r="GCJ6" s="612"/>
      <c r="GCK6" s="612"/>
      <c r="GCL6" s="612"/>
      <c r="GCM6" s="612"/>
      <c r="GCN6" s="612"/>
      <c r="GCO6" s="612"/>
      <c r="GCP6" s="612"/>
      <c r="GCQ6" s="612"/>
      <c r="GCR6" s="612"/>
      <c r="GCS6" s="612"/>
      <c r="GCT6" s="612"/>
      <c r="GCU6" s="612"/>
      <c r="GCV6" s="612"/>
      <c r="GCW6" s="612"/>
      <c r="GCX6" s="612"/>
      <c r="GCY6" s="612"/>
      <c r="GCZ6" s="612"/>
      <c r="GDA6" s="612"/>
      <c r="GDB6" s="612"/>
      <c r="GDC6" s="612"/>
      <c r="GDD6" s="612"/>
      <c r="GDE6" s="612"/>
      <c r="GDF6" s="612"/>
      <c r="GDG6" s="612"/>
      <c r="GDH6" s="612"/>
      <c r="GDI6" s="612"/>
      <c r="GDJ6" s="612"/>
      <c r="GDK6" s="612"/>
      <c r="GDL6" s="612"/>
      <c r="GDM6" s="612"/>
      <c r="GDN6" s="612"/>
      <c r="GDO6" s="612"/>
      <c r="GDP6" s="612"/>
      <c r="GDQ6" s="612"/>
      <c r="GDR6" s="612"/>
      <c r="GDS6" s="612"/>
      <c r="GDT6" s="612"/>
      <c r="GDU6" s="612"/>
      <c r="GDV6" s="612"/>
      <c r="GDW6" s="612"/>
      <c r="GDX6" s="612"/>
      <c r="GDY6" s="612"/>
      <c r="GDZ6" s="612"/>
      <c r="GEA6" s="612"/>
      <c r="GEB6" s="612"/>
      <c r="GEC6" s="612"/>
      <c r="GED6" s="612"/>
      <c r="GEE6" s="612"/>
      <c r="GEF6" s="612"/>
      <c r="GEG6" s="612"/>
      <c r="GEH6" s="612"/>
      <c r="GEI6" s="612"/>
      <c r="GEJ6" s="612"/>
      <c r="GEK6" s="612"/>
      <c r="GEL6" s="612"/>
      <c r="GEM6" s="612"/>
      <c r="GEN6" s="612"/>
      <c r="GEO6" s="612"/>
      <c r="GEP6" s="612"/>
      <c r="GEQ6" s="612"/>
      <c r="GER6" s="612"/>
      <c r="GES6" s="612"/>
      <c r="GET6" s="612"/>
      <c r="GEU6" s="612"/>
      <c r="GEV6" s="612"/>
      <c r="GEW6" s="612"/>
      <c r="GEX6" s="612"/>
      <c r="GEY6" s="612"/>
      <c r="GEZ6" s="612"/>
      <c r="GFA6" s="612"/>
      <c r="GFB6" s="612"/>
      <c r="GFC6" s="612"/>
      <c r="GFD6" s="612"/>
      <c r="GFE6" s="612"/>
      <c r="GFF6" s="612"/>
      <c r="GFG6" s="612"/>
      <c r="GFH6" s="612"/>
      <c r="GFI6" s="612"/>
      <c r="GFJ6" s="612"/>
      <c r="GFK6" s="612"/>
      <c r="GFL6" s="612"/>
      <c r="GFM6" s="612"/>
      <c r="GFN6" s="612"/>
      <c r="GFO6" s="612"/>
      <c r="GFP6" s="612"/>
      <c r="GFQ6" s="612"/>
      <c r="GFR6" s="612"/>
      <c r="GFS6" s="612"/>
      <c r="GFT6" s="612"/>
      <c r="GFU6" s="612"/>
      <c r="GFV6" s="612"/>
      <c r="GFW6" s="612"/>
      <c r="GFX6" s="612"/>
      <c r="GFY6" s="612"/>
      <c r="GFZ6" s="612"/>
      <c r="GGA6" s="612"/>
      <c r="GGB6" s="612"/>
      <c r="GGC6" s="612"/>
      <c r="GGD6" s="612"/>
      <c r="GGE6" s="612"/>
      <c r="GGF6" s="612"/>
      <c r="GGG6" s="612"/>
      <c r="GGH6" s="612"/>
      <c r="GGI6" s="612"/>
      <c r="GGJ6" s="612"/>
      <c r="GGK6" s="612"/>
      <c r="GGL6" s="612"/>
      <c r="GGM6" s="612"/>
      <c r="GGN6" s="612"/>
      <c r="GGO6" s="612"/>
      <c r="GGP6" s="612"/>
      <c r="GGQ6" s="612"/>
      <c r="GGR6" s="612"/>
      <c r="GGS6" s="612"/>
      <c r="GGT6" s="612"/>
      <c r="GGU6" s="612"/>
      <c r="GGV6" s="612"/>
      <c r="GGW6" s="612"/>
      <c r="GGX6" s="612"/>
      <c r="GGY6" s="612"/>
      <c r="GGZ6" s="612"/>
      <c r="GHA6" s="612"/>
      <c r="GHB6" s="612"/>
      <c r="GHC6" s="612"/>
      <c r="GHD6" s="612"/>
      <c r="GHE6" s="612"/>
      <c r="GHF6" s="612"/>
      <c r="GHG6" s="612"/>
      <c r="GHH6" s="612"/>
      <c r="GHI6" s="612"/>
      <c r="GHJ6" s="612"/>
      <c r="GHK6" s="612"/>
      <c r="GHL6" s="612"/>
      <c r="GHM6" s="612"/>
      <c r="GHN6" s="612"/>
      <c r="GHO6" s="612"/>
      <c r="GHP6" s="612"/>
      <c r="GHQ6" s="612"/>
      <c r="GHR6" s="612"/>
      <c r="GHS6" s="612"/>
      <c r="GHT6" s="612"/>
      <c r="GHU6" s="612"/>
      <c r="GHV6" s="612"/>
      <c r="GHW6" s="612"/>
      <c r="GHX6" s="612"/>
      <c r="GHY6" s="612"/>
      <c r="GHZ6" s="612"/>
      <c r="GIA6" s="612"/>
      <c r="GIB6" s="612"/>
      <c r="GIC6" s="612"/>
      <c r="GID6" s="612"/>
      <c r="GIE6" s="612"/>
      <c r="GIF6" s="612"/>
      <c r="GIG6" s="612"/>
      <c r="GIH6" s="612"/>
      <c r="GII6" s="612"/>
      <c r="GIJ6" s="612"/>
      <c r="GIK6" s="612"/>
      <c r="GIL6" s="612"/>
      <c r="GIM6" s="612"/>
      <c r="GIN6" s="612"/>
      <c r="GIO6" s="612"/>
      <c r="GIP6" s="612"/>
      <c r="GIQ6" s="612"/>
      <c r="GIR6" s="612"/>
      <c r="GIS6" s="612"/>
      <c r="GIT6" s="612"/>
      <c r="GIU6" s="612"/>
      <c r="GIV6" s="612"/>
      <c r="GIW6" s="612"/>
      <c r="GIX6" s="612"/>
      <c r="GIY6" s="612"/>
      <c r="GIZ6" s="612"/>
      <c r="GJA6" s="612"/>
      <c r="GJB6" s="612"/>
      <c r="GJC6" s="612"/>
      <c r="GJD6" s="612"/>
      <c r="GJE6" s="612"/>
      <c r="GJF6" s="612"/>
      <c r="GJG6" s="612"/>
      <c r="GJH6" s="612"/>
      <c r="GJI6" s="612"/>
      <c r="GJJ6" s="612"/>
      <c r="GJK6" s="612"/>
      <c r="GJL6" s="612"/>
      <c r="GJM6" s="612"/>
      <c r="GJN6" s="612"/>
      <c r="GJO6" s="612"/>
      <c r="GJP6" s="612"/>
      <c r="GJQ6" s="612"/>
      <c r="GJR6" s="612"/>
      <c r="GJS6" s="612"/>
      <c r="GJT6" s="612"/>
      <c r="GJU6" s="612"/>
      <c r="GJV6" s="612"/>
      <c r="GJW6" s="612"/>
      <c r="GJX6" s="612"/>
      <c r="GJY6" s="612"/>
      <c r="GJZ6" s="612"/>
      <c r="GKA6" s="612"/>
      <c r="GKB6" s="612"/>
      <c r="GKC6" s="612"/>
      <c r="GKD6" s="612"/>
      <c r="GKE6" s="612"/>
      <c r="GKF6" s="612"/>
      <c r="GKG6" s="612"/>
      <c r="GKH6" s="612"/>
      <c r="GKI6" s="612"/>
      <c r="GKJ6" s="612"/>
      <c r="GKK6" s="612"/>
      <c r="GKL6" s="612"/>
      <c r="GKM6" s="612"/>
      <c r="GKN6" s="612"/>
      <c r="GKO6" s="612"/>
      <c r="GKP6" s="612"/>
      <c r="GKQ6" s="612"/>
      <c r="GKR6" s="612"/>
      <c r="GKS6" s="612"/>
      <c r="GKT6" s="612"/>
      <c r="GKU6" s="612"/>
      <c r="GKV6" s="612"/>
      <c r="GKW6" s="612"/>
      <c r="GKX6" s="612"/>
      <c r="GKY6" s="612"/>
      <c r="GKZ6" s="612"/>
      <c r="GLA6" s="612"/>
      <c r="GLB6" s="612"/>
      <c r="GLC6" s="612"/>
      <c r="GLD6" s="612"/>
      <c r="GLE6" s="612"/>
      <c r="GLF6" s="612"/>
      <c r="GLG6" s="612"/>
      <c r="GLH6" s="612"/>
      <c r="GLI6" s="612"/>
      <c r="GLJ6" s="612"/>
      <c r="GLK6" s="612"/>
      <c r="GLL6" s="612"/>
      <c r="GLM6" s="612"/>
      <c r="GLN6" s="612"/>
      <c r="GLO6" s="612"/>
      <c r="GLP6" s="612"/>
      <c r="GLQ6" s="612"/>
      <c r="GLR6" s="612"/>
      <c r="GLS6" s="612"/>
      <c r="GLT6" s="612"/>
      <c r="GLU6" s="612"/>
      <c r="GLV6" s="612"/>
      <c r="GLW6" s="612"/>
      <c r="GLX6" s="612"/>
      <c r="GLY6" s="612"/>
      <c r="GLZ6" s="612"/>
      <c r="GMA6" s="612"/>
      <c r="GMB6" s="612"/>
      <c r="GMC6" s="612"/>
      <c r="GMD6" s="612"/>
      <c r="GME6" s="612"/>
      <c r="GMF6" s="612"/>
      <c r="GMG6" s="612"/>
      <c r="GMH6" s="612"/>
      <c r="GMI6" s="612"/>
      <c r="GMJ6" s="612"/>
      <c r="GMK6" s="612"/>
      <c r="GML6" s="612"/>
      <c r="GMM6" s="612"/>
      <c r="GMN6" s="612"/>
      <c r="GMO6" s="612"/>
      <c r="GMP6" s="612"/>
      <c r="GMQ6" s="612"/>
      <c r="GMR6" s="612"/>
      <c r="GMS6" s="612"/>
      <c r="GMT6" s="612"/>
      <c r="GMU6" s="612"/>
      <c r="GMV6" s="612"/>
      <c r="GMW6" s="612"/>
      <c r="GMX6" s="612"/>
      <c r="GMY6" s="612"/>
      <c r="GMZ6" s="612"/>
      <c r="GNA6" s="612"/>
      <c r="GNB6" s="612"/>
      <c r="GNC6" s="612"/>
      <c r="GND6" s="612"/>
      <c r="GNE6" s="612"/>
      <c r="GNF6" s="612"/>
      <c r="GNG6" s="612"/>
      <c r="GNH6" s="612"/>
      <c r="GNI6" s="612"/>
      <c r="GNJ6" s="612"/>
      <c r="GNK6" s="612"/>
      <c r="GNL6" s="612"/>
      <c r="GNM6" s="612"/>
      <c r="GNN6" s="612"/>
      <c r="GNO6" s="612"/>
      <c r="GNP6" s="612"/>
      <c r="GNQ6" s="612"/>
      <c r="GNR6" s="612"/>
      <c r="GNS6" s="612"/>
      <c r="GNT6" s="612"/>
      <c r="GNU6" s="612"/>
      <c r="GNV6" s="612"/>
      <c r="GNW6" s="612"/>
      <c r="GNX6" s="612"/>
      <c r="GNY6" s="612"/>
      <c r="GNZ6" s="612"/>
      <c r="GOA6" s="612"/>
      <c r="GOB6" s="612"/>
      <c r="GOC6" s="612"/>
      <c r="GOD6" s="612"/>
      <c r="GOE6" s="612"/>
      <c r="GOF6" s="612"/>
      <c r="GOG6" s="612"/>
      <c r="GOH6" s="612"/>
      <c r="GOI6" s="612"/>
      <c r="GOJ6" s="612"/>
      <c r="GOK6" s="612"/>
      <c r="GOL6" s="612"/>
      <c r="GOM6" s="612"/>
      <c r="GON6" s="612"/>
      <c r="GOO6" s="612"/>
      <c r="GOP6" s="612"/>
      <c r="GOQ6" s="612"/>
      <c r="GOR6" s="612"/>
      <c r="GOS6" s="612"/>
      <c r="GOT6" s="612"/>
      <c r="GOU6" s="612"/>
      <c r="GOV6" s="612"/>
      <c r="GOW6" s="612"/>
      <c r="GOX6" s="612"/>
      <c r="GOY6" s="612"/>
      <c r="GOZ6" s="612"/>
      <c r="GPA6" s="612"/>
      <c r="GPB6" s="612"/>
      <c r="GPC6" s="612"/>
      <c r="GPD6" s="612"/>
      <c r="GPE6" s="612"/>
      <c r="GPF6" s="612"/>
      <c r="GPG6" s="612"/>
      <c r="GPH6" s="612"/>
      <c r="GPI6" s="612"/>
      <c r="GPJ6" s="612"/>
      <c r="GPK6" s="612"/>
      <c r="GPL6" s="612"/>
      <c r="GPM6" s="612"/>
      <c r="GPN6" s="612"/>
      <c r="GPO6" s="612"/>
      <c r="GPP6" s="612"/>
      <c r="GPQ6" s="612"/>
      <c r="GPR6" s="612"/>
      <c r="GPS6" s="612"/>
      <c r="GPT6" s="612"/>
      <c r="GPU6" s="612"/>
      <c r="GPV6" s="612"/>
      <c r="GPW6" s="612"/>
      <c r="GPX6" s="612"/>
      <c r="GPY6" s="612"/>
      <c r="GPZ6" s="612"/>
      <c r="GQA6" s="612"/>
      <c r="GQB6" s="612"/>
      <c r="GQC6" s="612"/>
      <c r="GQD6" s="612"/>
      <c r="GQE6" s="612"/>
      <c r="GQF6" s="612"/>
      <c r="GQG6" s="612"/>
      <c r="GQH6" s="612"/>
      <c r="GQI6" s="612"/>
      <c r="GQJ6" s="612"/>
      <c r="GQK6" s="612"/>
      <c r="GQL6" s="612"/>
      <c r="GQM6" s="612"/>
      <c r="GQN6" s="612"/>
      <c r="GQO6" s="612"/>
      <c r="GQP6" s="612"/>
      <c r="GQQ6" s="612"/>
      <c r="GQR6" s="612"/>
      <c r="GQS6" s="612"/>
      <c r="GQT6" s="612"/>
      <c r="GQU6" s="612"/>
      <c r="GQV6" s="612"/>
      <c r="GQW6" s="612"/>
      <c r="GQX6" s="612"/>
      <c r="GQY6" s="612"/>
      <c r="GQZ6" s="612"/>
      <c r="GRA6" s="612"/>
      <c r="GRB6" s="612"/>
      <c r="GRC6" s="612"/>
      <c r="GRD6" s="612"/>
      <c r="GRE6" s="612"/>
      <c r="GRF6" s="612"/>
      <c r="GRG6" s="612"/>
      <c r="GRH6" s="612"/>
      <c r="GRI6" s="612"/>
      <c r="GRJ6" s="612"/>
      <c r="GRK6" s="612"/>
      <c r="GRL6" s="612"/>
      <c r="GRM6" s="612"/>
      <c r="GRN6" s="612"/>
      <c r="GRO6" s="612"/>
      <c r="GRP6" s="612"/>
      <c r="GRQ6" s="612"/>
      <c r="GRR6" s="612"/>
      <c r="GRS6" s="612"/>
      <c r="GRT6" s="612"/>
      <c r="GRU6" s="612"/>
      <c r="GRV6" s="612"/>
      <c r="GRW6" s="612"/>
      <c r="GRX6" s="612"/>
      <c r="GRY6" s="612"/>
      <c r="GRZ6" s="612"/>
      <c r="GSA6" s="612"/>
      <c r="GSB6" s="612"/>
      <c r="GSC6" s="612"/>
      <c r="GSD6" s="612"/>
      <c r="GSE6" s="612"/>
      <c r="GSF6" s="612"/>
      <c r="GSG6" s="612"/>
      <c r="GSH6" s="612"/>
      <c r="GSI6" s="612"/>
      <c r="GSJ6" s="612"/>
      <c r="GSK6" s="612"/>
      <c r="GSL6" s="612"/>
      <c r="GSM6" s="612"/>
      <c r="GSN6" s="612"/>
      <c r="GSO6" s="612"/>
      <c r="GSP6" s="612"/>
      <c r="GSQ6" s="612"/>
      <c r="GSR6" s="612"/>
      <c r="GSS6" s="612"/>
      <c r="GST6" s="612"/>
      <c r="GSU6" s="612"/>
      <c r="GSV6" s="612"/>
      <c r="GSW6" s="612"/>
      <c r="GSX6" s="612"/>
      <c r="GSY6" s="612"/>
      <c r="GSZ6" s="612"/>
      <c r="GTA6" s="612"/>
      <c r="GTB6" s="612"/>
      <c r="GTC6" s="612"/>
      <c r="GTD6" s="612"/>
      <c r="GTE6" s="612"/>
      <c r="GTF6" s="612"/>
      <c r="GTG6" s="612"/>
      <c r="GTH6" s="612"/>
      <c r="GTI6" s="612"/>
      <c r="GTJ6" s="612"/>
      <c r="GTK6" s="612"/>
      <c r="GTL6" s="612"/>
      <c r="GTM6" s="612"/>
      <c r="GTN6" s="612"/>
      <c r="GTO6" s="612"/>
      <c r="GTP6" s="612"/>
      <c r="GTQ6" s="612"/>
      <c r="GTR6" s="612"/>
      <c r="GTS6" s="612"/>
      <c r="GTT6" s="612"/>
      <c r="GTU6" s="612"/>
      <c r="GTV6" s="612"/>
      <c r="GTW6" s="612"/>
      <c r="GTX6" s="612"/>
      <c r="GTY6" s="612"/>
      <c r="GTZ6" s="612"/>
      <c r="GUA6" s="612"/>
      <c r="GUB6" s="612"/>
      <c r="GUC6" s="612"/>
      <c r="GUD6" s="612"/>
      <c r="GUE6" s="612"/>
      <c r="GUF6" s="612"/>
      <c r="GUG6" s="612"/>
      <c r="GUH6" s="612"/>
      <c r="GUI6" s="612"/>
      <c r="GUJ6" s="612"/>
      <c r="GUK6" s="612"/>
      <c r="GUL6" s="612"/>
      <c r="GUM6" s="612"/>
      <c r="GUN6" s="612"/>
      <c r="GUO6" s="612"/>
      <c r="GUP6" s="612"/>
      <c r="GUQ6" s="612"/>
      <c r="GUR6" s="612"/>
      <c r="GUS6" s="612"/>
      <c r="GUT6" s="612"/>
      <c r="GUU6" s="612"/>
      <c r="GUV6" s="612"/>
      <c r="GUW6" s="612"/>
      <c r="GUX6" s="612"/>
      <c r="GUY6" s="612"/>
      <c r="GUZ6" s="612"/>
      <c r="GVA6" s="612"/>
      <c r="GVB6" s="612"/>
      <c r="GVC6" s="612"/>
      <c r="GVD6" s="612"/>
      <c r="GVE6" s="612"/>
      <c r="GVF6" s="612"/>
      <c r="GVG6" s="612"/>
      <c r="GVH6" s="612"/>
      <c r="GVI6" s="612"/>
      <c r="GVJ6" s="612"/>
      <c r="GVK6" s="612"/>
      <c r="GVL6" s="612"/>
      <c r="GVM6" s="612"/>
      <c r="GVN6" s="612"/>
      <c r="GVO6" s="612"/>
      <c r="GVP6" s="612"/>
      <c r="GVQ6" s="612"/>
      <c r="GVR6" s="612"/>
      <c r="GVS6" s="612"/>
      <c r="GVT6" s="612"/>
      <c r="GVU6" s="612"/>
      <c r="GVV6" s="612"/>
      <c r="GVW6" s="612"/>
      <c r="GVX6" s="612"/>
      <c r="GVY6" s="612"/>
      <c r="GVZ6" s="612"/>
      <c r="GWA6" s="612"/>
      <c r="GWB6" s="612"/>
      <c r="GWC6" s="612"/>
      <c r="GWD6" s="612"/>
      <c r="GWE6" s="612"/>
      <c r="GWF6" s="612"/>
      <c r="GWG6" s="612"/>
      <c r="GWH6" s="612"/>
      <c r="GWI6" s="612"/>
      <c r="GWJ6" s="612"/>
      <c r="GWK6" s="612"/>
      <c r="GWL6" s="612"/>
      <c r="GWM6" s="612"/>
      <c r="GWN6" s="612"/>
      <c r="GWO6" s="612"/>
      <c r="GWP6" s="612"/>
      <c r="GWQ6" s="612"/>
      <c r="GWR6" s="612"/>
      <c r="GWS6" s="612"/>
      <c r="GWT6" s="612"/>
      <c r="GWU6" s="612"/>
      <c r="GWV6" s="612"/>
      <c r="GWW6" s="612"/>
      <c r="GWX6" s="612"/>
      <c r="GWY6" s="612"/>
      <c r="GWZ6" s="612"/>
      <c r="GXA6" s="612"/>
      <c r="GXB6" s="612"/>
      <c r="GXC6" s="612"/>
      <c r="GXD6" s="612"/>
      <c r="GXE6" s="612"/>
      <c r="GXF6" s="612"/>
      <c r="GXG6" s="612"/>
      <c r="GXH6" s="612"/>
      <c r="GXI6" s="612"/>
      <c r="GXJ6" s="612"/>
      <c r="GXK6" s="612"/>
      <c r="GXL6" s="612"/>
      <c r="GXM6" s="612"/>
      <c r="GXN6" s="612"/>
      <c r="GXO6" s="612"/>
      <c r="GXP6" s="612"/>
      <c r="GXQ6" s="612"/>
      <c r="GXR6" s="612"/>
      <c r="GXS6" s="612"/>
      <c r="GXT6" s="612"/>
      <c r="GXU6" s="612"/>
      <c r="GXV6" s="612"/>
      <c r="GXW6" s="612"/>
      <c r="GXX6" s="612"/>
      <c r="GXY6" s="612"/>
      <c r="GXZ6" s="612"/>
      <c r="GYA6" s="612"/>
      <c r="GYB6" s="612"/>
      <c r="GYC6" s="612"/>
      <c r="GYD6" s="612"/>
      <c r="GYE6" s="612"/>
      <c r="GYF6" s="612"/>
      <c r="GYG6" s="612"/>
      <c r="GYH6" s="612"/>
      <c r="GYI6" s="612"/>
      <c r="GYJ6" s="612"/>
      <c r="GYK6" s="612"/>
      <c r="GYL6" s="612"/>
      <c r="GYM6" s="612"/>
      <c r="GYN6" s="612"/>
      <c r="GYO6" s="612"/>
      <c r="GYP6" s="612"/>
      <c r="GYQ6" s="612"/>
      <c r="GYR6" s="612"/>
      <c r="GYS6" s="612"/>
      <c r="GYT6" s="612"/>
      <c r="GYU6" s="612"/>
      <c r="GYV6" s="612"/>
      <c r="GYW6" s="612"/>
      <c r="GYX6" s="612"/>
      <c r="GYY6" s="612"/>
      <c r="GYZ6" s="612"/>
      <c r="GZA6" s="612"/>
      <c r="GZB6" s="612"/>
      <c r="GZC6" s="612"/>
      <c r="GZD6" s="612"/>
      <c r="GZE6" s="612"/>
      <c r="GZF6" s="612"/>
      <c r="GZG6" s="612"/>
      <c r="GZH6" s="612"/>
      <c r="GZI6" s="612"/>
      <c r="GZJ6" s="612"/>
      <c r="GZK6" s="612"/>
      <c r="GZL6" s="612"/>
      <c r="GZM6" s="612"/>
      <c r="GZN6" s="612"/>
      <c r="GZO6" s="612"/>
      <c r="GZP6" s="612"/>
      <c r="GZQ6" s="612"/>
      <c r="GZR6" s="612"/>
      <c r="GZS6" s="612"/>
      <c r="GZT6" s="612"/>
      <c r="GZU6" s="612"/>
      <c r="GZV6" s="612"/>
      <c r="GZW6" s="612"/>
      <c r="GZX6" s="612"/>
      <c r="GZY6" s="612"/>
      <c r="GZZ6" s="612"/>
      <c r="HAA6" s="612"/>
      <c r="HAB6" s="612"/>
      <c r="HAC6" s="612"/>
      <c r="HAD6" s="612"/>
      <c r="HAE6" s="612"/>
      <c r="HAF6" s="612"/>
      <c r="HAG6" s="612"/>
      <c r="HAH6" s="612"/>
      <c r="HAI6" s="612"/>
      <c r="HAJ6" s="612"/>
      <c r="HAK6" s="612"/>
      <c r="HAL6" s="612"/>
      <c r="HAM6" s="612"/>
      <c r="HAN6" s="612"/>
      <c r="HAO6" s="612"/>
      <c r="HAP6" s="612"/>
      <c r="HAQ6" s="612"/>
      <c r="HAR6" s="612"/>
      <c r="HAS6" s="612"/>
      <c r="HAT6" s="612"/>
      <c r="HAU6" s="612"/>
      <c r="HAV6" s="612"/>
      <c r="HAW6" s="612"/>
      <c r="HAX6" s="612"/>
      <c r="HAY6" s="612"/>
      <c r="HAZ6" s="612"/>
      <c r="HBA6" s="612"/>
      <c r="HBB6" s="612"/>
      <c r="HBC6" s="612"/>
      <c r="HBD6" s="612"/>
      <c r="HBE6" s="612"/>
      <c r="HBF6" s="612"/>
      <c r="HBG6" s="612"/>
      <c r="HBH6" s="612"/>
      <c r="HBI6" s="612"/>
      <c r="HBJ6" s="612"/>
      <c r="HBK6" s="612"/>
      <c r="HBL6" s="612"/>
      <c r="HBM6" s="612"/>
      <c r="HBN6" s="612"/>
      <c r="HBO6" s="612"/>
      <c r="HBP6" s="612"/>
      <c r="HBQ6" s="612"/>
      <c r="HBR6" s="612"/>
      <c r="HBS6" s="612"/>
      <c r="HBT6" s="612"/>
      <c r="HBU6" s="612"/>
      <c r="HBV6" s="612"/>
      <c r="HBW6" s="612"/>
      <c r="HBX6" s="612"/>
      <c r="HBY6" s="612"/>
      <c r="HBZ6" s="612"/>
      <c r="HCA6" s="612"/>
      <c r="HCB6" s="612"/>
      <c r="HCC6" s="612"/>
      <c r="HCD6" s="612"/>
      <c r="HCE6" s="612"/>
      <c r="HCF6" s="612"/>
      <c r="HCG6" s="612"/>
      <c r="HCH6" s="612"/>
      <c r="HCI6" s="612"/>
      <c r="HCJ6" s="612"/>
      <c r="HCK6" s="612"/>
      <c r="HCL6" s="612"/>
      <c r="HCM6" s="612"/>
      <c r="HCN6" s="612"/>
      <c r="HCO6" s="612"/>
      <c r="HCP6" s="612"/>
      <c r="HCQ6" s="612"/>
      <c r="HCR6" s="612"/>
      <c r="HCS6" s="612"/>
      <c r="HCT6" s="612"/>
      <c r="HCU6" s="612"/>
      <c r="HCV6" s="612"/>
      <c r="HCW6" s="612"/>
      <c r="HCX6" s="612"/>
      <c r="HCY6" s="612"/>
      <c r="HCZ6" s="612"/>
      <c r="HDA6" s="612"/>
      <c r="HDB6" s="612"/>
      <c r="HDC6" s="612"/>
      <c r="HDD6" s="612"/>
      <c r="HDE6" s="612"/>
      <c r="HDF6" s="612"/>
      <c r="HDG6" s="612"/>
      <c r="HDH6" s="612"/>
      <c r="HDI6" s="612"/>
      <c r="HDJ6" s="612"/>
      <c r="HDK6" s="612"/>
      <c r="HDL6" s="612"/>
      <c r="HDM6" s="612"/>
      <c r="HDN6" s="612"/>
      <c r="HDO6" s="612"/>
      <c r="HDP6" s="612"/>
      <c r="HDQ6" s="612"/>
      <c r="HDR6" s="612"/>
      <c r="HDS6" s="612"/>
      <c r="HDT6" s="612"/>
      <c r="HDU6" s="612"/>
      <c r="HDV6" s="612"/>
      <c r="HDW6" s="612"/>
      <c r="HDX6" s="612"/>
      <c r="HDY6" s="612"/>
      <c r="HDZ6" s="612"/>
      <c r="HEA6" s="612"/>
      <c r="HEB6" s="612"/>
      <c r="HEC6" s="612"/>
      <c r="HED6" s="612"/>
      <c r="HEE6" s="612"/>
      <c r="HEF6" s="612"/>
      <c r="HEG6" s="612"/>
      <c r="HEH6" s="612"/>
      <c r="HEI6" s="612"/>
      <c r="HEJ6" s="612"/>
      <c r="HEK6" s="612"/>
      <c r="HEL6" s="612"/>
      <c r="HEM6" s="612"/>
      <c r="HEN6" s="612"/>
      <c r="HEO6" s="612"/>
      <c r="HEP6" s="612"/>
      <c r="HEQ6" s="612"/>
      <c r="HER6" s="612"/>
      <c r="HES6" s="612"/>
      <c r="HET6" s="612"/>
      <c r="HEU6" s="612"/>
      <c r="HEV6" s="612"/>
      <c r="HEW6" s="612"/>
      <c r="HEX6" s="612"/>
      <c r="HEY6" s="612"/>
      <c r="HEZ6" s="612"/>
      <c r="HFA6" s="612"/>
      <c r="HFB6" s="612"/>
      <c r="HFC6" s="612"/>
      <c r="HFD6" s="612"/>
      <c r="HFE6" s="612"/>
      <c r="HFF6" s="612"/>
      <c r="HFG6" s="612"/>
      <c r="HFH6" s="612"/>
      <c r="HFI6" s="612"/>
      <c r="HFJ6" s="612"/>
      <c r="HFK6" s="612"/>
      <c r="HFL6" s="612"/>
      <c r="HFM6" s="612"/>
      <c r="HFN6" s="612"/>
      <c r="HFO6" s="612"/>
      <c r="HFP6" s="612"/>
      <c r="HFQ6" s="612"/>
      <c r="HFR6" s="612"/>
      <c r="HFS6" s="612"/>
      <c r="HFT6" s="612"/>
      <c r="HFU6" s="612"/>
      <c r="HFV6" s="612"/>
      <c r="HFW6" s="612"/>
      <c r="HFX6" s="612"/>
      <c r="HFY6" s="612"/>
      <c r="HFZ6" s="612"/>
      <c r="HGA6" s="612"/>
      <c r="HGB6" s="612"/>
      <c r="HGC6" s="612"/>
      <c r="HGD6" s="612"/>
      <c r="HGE6" s="612"/>
      <c r="HGF6" s="612"/>
      <c r="HGG6" s="612"/>
      <c r="HGH6" s="612"/>
      <c r="HGI6" s="612"/>
      <c r="HGJ6" s="612"/>
      <c r="HGK6" s="612"/>
      <c r="HGL6" s="612"/>
      <c r="HGM6" s="612"/>
      <c r="HGN6" s="612"/>
      <c r="HGO6" s="612"/>
      <c r="HGP6" s="612"/>
      <c r="HGQ6" s="612"/>
      <c r="HGR6" s="612"/>
      <c r="HGS6" s="612"/>
      <c r="HGT6" s="612"/>
      <c r="HGU6" s="612"/>
      <c r="HGV6" s="612"/>
      <c r="HGW6" s="612"/>
      <c r="HGX6" s="612"/>
      <c r="HGY6" s="612"/>
      <c r="HGZ6" s="612"/>
      <c r="HHA6" s="612"/>
      <c r="HHB6" s="612"/>
      <c r="HHC6" s="612"/>
      <c r="HHD6" s="612"/>
      <c r="HHE6" s="612"/>
      <c r="HHF6" s="612"/>
      <c r="HHG6" s="612"/>
      <c r="HHH6" s="612"/>
      <c r="HHI6" s="612"/>
      <c r="HHJ6" s="612"/>
      <c r="HHK6" s="612"/>
      <c r="HHL6" s="612"/>
      <c r="HHM6" s="612"/>
      <c r="HHN6" s="612"/>
      <c r="HHO6" s="612"/>
      <c r="HHP6" s="612"/>
      <c r="HHQ6" s="612"/>
      <c r="HHR6" s="612"/>
      <c r="HHS6" s="612"/>
      <c r="HHT6" s="612"/>
      <c r="HHU6" s="612"/>
      <c r="HHV6" s="612"/>
      <c r="HHW6" s="612"/>
      <c r="HHX6" s="612"/>
      <c r="HHY6" s="612"/>
      <c r="HHZ6" s="612"/>
      <c r="HIA6" s="612"/>
      <c r="HIB6" s="612"/>
      <c r="HIC6" s="612"/>
      <c r="HID6" s="612"/>
      <c r="HIE6" s="612"/>
      <c r="HIF6" s="612"/>
      <c r="HIG6" s="612"/>
      <c r="HIH6" s="612"/>
      <c r="HII6" s="612"/>
      <c r="HIJ6" s="612"/>
      <c r="HIK6" s="612"/>
      <c r="HIL6" s="612"/>
      <c r="HIM6" s="612"/>
      <c r="HIN6" s="612"/>
      <c r="HIO6" s="612"/>
      <c r="HIP6" s="612"/>
      <c r="HIQ6" s="612"/>
      <c r="HIR6" s="612"/>
      <c r="HIS6" s="612"/>
      <c r="HIT6" s="612"/>
      <c r="HIU6" s="612"/>
      <c r="HIV6" s="612"/>
      <c r="HIW6" s="612"/>
      <c r="HIX6" s="612"/>
      <c r="HIY6" s="612"/>
      <c r="HIZ6" s="612"/>
      <c r="HJA6" s="612"/>
      <c r="HJB6" s="612"/>
      <c r="HJC6" s="612"/>
      <c r="HJD6" s="612"/>
      <c r="HJE6" s="612"/>
      <c r="HJF6" s="612"/>
      <c r="HJG6" s="612"/>
      <c r="HJH6" s="612"/>
      <c r="HJI6" s="612"/>
      <c r="HJJ6" s="612"/>
      <c r="HJK6" s="612"/>
      <c r="HJL6" s="612"/>
      <c r="HJM6" s="612"/>
      <c r="HJN6" s="612"/>
      <c r="HJO6" s="612"/>
      <c r="HJP6" s="612"/>
      <c r="HJQ6" s="612"/>
      <c r="HJR6" s="612"/>
      <c r="HJS6" s="612"/>
      <c r="HJT6" s="612"/>
      <c r="HJU6" s="612"/>
      <c r="HJV6" s="612"/>
      <c r="HJW6" s="612"/>
      <c r="HJX6" s="612"/>
      <c r="HJY6" s="612"/>
      <c r="HJZ6" s="612"/>
      <c r="HKA6" s="612"/>
      <c r="HKB6" s="612"/>
      <c r="HKC6" s="612"/>
      <c r="HKD6" s="612"/>
      <c r="HKE6" s="612"/>
      <c r="HKF6" s="612"/>
      <c r="HKG6" s="612"/>
      <c r="HKH6" s="612"/>
      <c r="HKI6" s="612"/>
      <c r="HKJ6" s="612"/>
      <c r="HKK6" s="612"/>
      <c r="HKL6" s="612"/>
      <c r="HKM6" s="612"/>
      <c r="HKN6" s="612"/>
      <c r="HKO6" s="612"/>
      <c r="HKP6" s="612"/>
      <c r="HKQ6" s="612"/>
      <c r="HKR6" s="612"/>
      <c r="HKS6" s="612"/>
      <c r="HKT6" s="612"/>
      <c r="HKU6" s="612"/>
      <c r="HKV6" s="612"/>
      <c r="HKW6" s="612"/>
      <c r="HKX6" s="612"/>
      <c r="HKY6" s="612"/>
      <c r="HKZ6" s="612"/>
      <c r="HLA6" s="612"/>
      <c r="HLB6" s="612"/>
      <c r="HLC6" s="612"/>
      <c r="HLD6" s="612"/>
      <c r="HLE6" s="612"/>
      <c r="HLF6" s="612"/>
      <c r="HLG6" s="612"/>
      <c r="HLH6" s="612"/>
      <c r="HLI6" s="612"/>
      <c r="HLJ6" s="612"/>
      <c r="HLK6" s="612"/>
      <c r="HLL6" s="612"/>
      <c r="HLM6" s="612"/>
      <c r="HLN6" s="612"/>
      <c r="HLO6" s="612"/>
      <c r="HLP6" s="612"/>
      <c r="HLQ6" s="612"/>
      <c r="HLR6" s="612"/>
      <c r="HLS6" s="612"/>
      <c r="HLT6" s="612"/>
      <c r="HLU6" s="612"/>
      <c r="HLV6" s="612"/>
      <c r="HLW6" s="612"/>
      <c r="HLX6" s="612"/>
      <c r="HLY6" s="612"/>
      <c r="HLZ6" s="612"/>
      <c r="HMA6" s="612"/>
      <c r="HMB6" s="612"/>
      <c r="HMC6" s="612"/>
      <c r="HMD6" s="612"/>
      <c r="HME6" s="612"/>
      <c r="HMF6" s="612"/>
      <c r="HMG6" s="612"/>
      <c r="HMH6" s="612"/>
      <c r="HMI6" s="612"/>
      <c r="HMJ6" s="612"/>
      <c r="HMK6" s="612"/>
      <c r="HML6" s="612"/>
      <c r="HMM6" s="612"/>
      <c r="HMN6" s="612"/>
      <c r="HMO6" s="612"/>
      <c r="HMP6" s="612"/>
      <c r="HMQ6" s="612"/>
      <c r="HMR6" s="612"/>
      <c r="HMS6" s="612"/>
      <c r="HMT6" s="612"/>
      <c r="HMU6" s="612"/>
      <c r="HMV6" s="612"/>
      <c r="HMW6" s="612"/>
      <c r="HMX6" s="612"/>
      <c r="HMY6" s="612"/>
      <c r="HMZ6" s="612"/>
      <c r="HNA6" s="612"/>
      <c r="HNB6" s="612"/>
      <c r="HNC6" s="612"/>
      <c r="HND6" s="612"/>
      <c r="HNE6" s="612"/>
      <c r="HNF6" s="612"/>
      <c r="HNG6" s="612"/>
      <c r="HNH6" s="612"/>
      <c r="HNI6" s="612"/>
      <c r="HNJ6" s="612"/>
      <c r="HNK6" s="612"/>
      <c r="HNL6" s="612"/>
      <c r="HNM6" s="612"/>
      <c r="HNN6" s="612"/>
      <c r="HNO6" s="612"/>
      <c r="HNP6" s="612"/>
      <c r="HNQ6" s="612"/>
      <c r="HNR6" s="612"/>
      <c r="HNS6" s="612"/>
      <c r="HNT6" s="612"/>
      <c r="HNU6" s="612"/>
      <c r="HNV6" s="612"/>
      <c r="HNW6" s="612"/>
      <c r="HNX6" s="612"/>
      <c r="HNY6" s="612"/>
      <c r="HNZ6" s="612"/>
      <c r="HOA6" s="612"/>
      <c r="HOB6" s="612"/>
      <c r="HOC6" s="612"/>
      <c r="HOD6" s="612"/>
      <c r="HOE6" s="612"/>
      <c r="HOF6" s="612"/>
      <c r="HOG6" s="612"/>
      <c r="HOH6" s="612"/>
      <c r="HOI6" s="612"/>
      <c r="HOJ6" s="612"/>
      <c r="HOK6" s="612"/>
      <c r="HOL6" s="612"/>
      <c r="HOM6" s="612"/>
      <c r="HON6" s="612"/>
      <c r="HOO6" s="612"/>
      <c r="HOP6" s="612"/>
      <c r="HOQ6" s="612"/>
      <c r="HOR6" s="612"/>
      <c r="HOS6" s="612"/>
      <c r="HOT6" s="612"/>
      <c r="HOU6" s="612"/>
      <c r="HOV6" s="612"/>
      <c r="HOW6" s="612"/>
      <c r="HOX6" s="612"/>
      <c r="HOY6" s="612"/>
      <c r="HOZ6" s="612"/>
      <c r="HPA6" s="612"/>
      <c r="HPB6" s="612"/>
      <c r="HPC6" s="612"/>
      <c r="HPD6" s="612"/>
      <c r="HPE6" s="612"/>
      <c r="HPF6" s="612"/>
      <c r="HPG6" s="612"/>
      <c r="HPH6" s="612"/>
      <c r="HPI6" s="612"/>
      <c r="HPJ6" s="612"/>
      <c r="HPK6" s="612"/>
      <c r="HPL6" s="612"/>
      <c r="HPM6" s="612"/>
      <c r="HPN6" s="612"/>
      <c r="HPO6" s="612"/>
      <c r="HPP6" s="612"/>
      <c r="HPQ6" s="612"/>
      <c r="HPR6" s="612"/>
      <c r="HPS6" s="612"/>
      <c r="HPT6" s="612"/>
      <c r="HPU6" s="612"/>
      <c r="HPV6" s="612"/>
      <c r="HPW6" s="612"/>
      <c r="HPX6" s="612"/>
      <c r="HPY6" s="612"/>
      <c r="HPZ6" s="612"/>
      <c r="HQA6" s="612"/>
      <c r="HQB6" s="612"/>
      <c r="HQC6" s="612"/>
      <c r="HQD6" s="612"/>
      <c r="HQE6" s="612"/>
      <c r="HQF6" s="612"/>
      <c r="HQG6" s="612"/>
      <c r="HQH6" s="612"/>
      <c r="HQI6" s="612"/>
      <c r="HQJ6" s="612"/>
      <c r="HQK6" s="612"/>
      <c r="HQL6" s="612"/>
      <c r="HQM6" s="612"/>
      <c r="HQN6" s="612"/>
      <c r="HQO6" s="612"/>
      <c r="HQP6" s="612"/>
      <c r="HQQ6" s="612"/>
      <c r="HQR6" s="612"/>
      <c r="HQS6" s="612"/>
      <c r="HQT6" s="612"/>
      <c r="HQU6" s="612"/>
      <c r="HQV6" s="612"/>
      <c r="HQW6" s="612"/>
      <c r="HQX6" s="612"/>
      <c r="HQY6" s="612"/>
      <c r="HQZ6" s="612"/>
      <c r="HRA6" s="612"/>
      <c r="HRB6" s="612"/>
      <c r="HRC6" s="612"/>
      <c r="HRD6" s="612"/>
      <c r="HRE6" s="612"/>
      <c r="HRF6" s="612"/>
      <c r="HRG6" s="612"/>
      <c r="HRH6" s="612"/>
      <c r="HRI6" s="612"/>
      <c r="HRJ6" s="612"/>
      <c r="HRK6" s="612"/>
      <c r="HRL6" s="612"/>
      <c r="HRM6" s="612"/>
      <c r="HRN6" s="612"/>
      <c r="HRO6" s="612"/>
      <c r="HRP6" s="612"/>
      <c r="HRQ6" s="612"/>
      <c r="HRR6" s="612"/>
      <c r="HRS6" s="612"/>
      <c r="HRT6" s="612"/>
      <c r="HRU6" s="612"/>
      <c r="HRV6" s="612"/>
      <c r="HRW6" s="612"/>
      <c r="HRX6" s="612"/>
      <c r="HRY6" s="612"/>
      <c r="HRZ6" s="612"/>
      <c r="HSA6" s="612"/>
      <c r="HSB6" s="612"/>
      <c r="HSC6" s="612"/>
      <c r="HSD6" s="612"/>
      <c r="HSE6" s="612"/>
      <c r="HSF6" s="612"/>
      <c r="HSG6" s="612"/>
      <c r="HSH6" s="612"/>
      <c r="HSI6" s="612"/>
      <c r="HSJ6" s="612"/>
      <c r="HSK6" s="612"/>
      <c r="HSL6" s="612"/>
      <c r="HSM6" s="612"/>
      <c r="HSN6" s="612"/>
      <c r="HSO6" s="612"/>
      <c r="HSP6" s="612"/>
      <c r="HSQ6" s="612"/>
      <c r="HSR6" s="612"/>
      <c r="HSS6" s="612"/>
      <c r="HST6" s="612"/>
      <c r="HSU6" s="612"/>
      <c r="HSV6" s="612"/>
      <c r="HSW6" s="612"/>
      <c r="HSX6" s="612"/>
      <c r="HSY6" s="612"/>
      <c r="HSZ6" s="612"/>
      <c r="HTA6" s="612"/>
      <c r="HTB6" s="612"/>
      <c r="HTC6" s="612"/>
      <c r="HTD6" s="612"/>
      <c r="HTE6" s="612"/>
      <c r="HTF6" s="612"/>
      <c r="HTG6" s="612"/>
      <c r="HTH6" s="612"/>
      <c r="HTI6" s="612"/>
      <c r="HTJ6" s="612"/>
      <c r="HTK6" s="612"/>
      <c r="HTL6" s="612"/>
      <c r="HTM6" s="612"/>
      <c r="HTN6" s="612"/>
      <c r="HTO6" s="612"/>
      <c r="HTP6" s="612"/>
      <c r="HTQ6" s="612"/>
      <c r="HTR6" s="612"/>
      <c r="HTS6" s="612"/>
      <c r="HTT6" s="612"/>
      <c r="HTU6" s="612"/>
      <c r="HTV6" s="612"/>
      <c r="HTW6" s="612"/>
      <c r="HTX6" s="612"/>
      <c r="HTY6" s="612"/>
      <c r="HTZ6" s="612"/>
      <c r="HUA6" s="612"/>
      <c r="HUB6" s="612"/>
      <c r="HUC6" s="612"/>
      <c r="HUD6" s="612"/>
      <c r="HUE6" s="612"/>
      <c r="HUF6" s="612"/>
      <c r="HUG6" s="612"/>
      <c r="HUH6" s="612"/>
      <c r="HUI6" s="612"/>
      <c r="HUJ6" s="612"/>
      <c r="HUK6" s="612"/>
      <c r="HUL6" s="612"/>
      <c r="HUM6" s="612"/>
      <c r="HUN6" s="612"/>
      <c r="HUO6" s="612"/>
      <c r="HUP6" s="612"/>
      <c r="HUQ6" s="612"/>
      <c r="HUR6" s="612"/>
      <c r="HUS6" s="612"/>
      <c r="HUT6" s="612"/>
      <c r="HUU6" s="612"/>
      <c r="HUV6" s="612"/>
      <c r="HUW6" s="612"/>
      <c r="HUX6" s="612"/>
      <c r="HUY6" s="612"/>
      <c r="HUZ6" s="612"/>
      <c r="HVA6" s="612"/>
      <c r="HVB6" s="612"/>
      <c r="HVC6" s="612"/>
      <c r="HVD6" s="612"/>
      <c r="HVE6" s="612"/>
      <c r="HVF6" s="612"/>
      <c r="HVG6" s="612"/>
      <c r="HVH6" s="612"/>
      <c r="HVI6" s="612"/>
      <c r="HVJ6" s="612"/>
      <c r="HVK6" s="612"/>
      <c r="HVL6" s="612"/>
      <c r="HVM6" s="612"/>
      <c r="HVN6" s="612"/>
      <c r="HVO6" s="612"/>
      <c r="HVP6" s="612"/>
      <c r="HVQ6" s="612"/>
      <c r="HVR6" s="612"/>
      <c r="HVS6" s="612"/>
      <c r="HVT6" s="612"/>
      <c r="HVU6" s="612"/>
      <c r="HVV6" s="612"/>
      <c r="HVW6" s="612"/>
      <c r="HVX6" s="612"/>
      <c r="HVY6" s="612"/>
      <c r="HVZ6" s="612"/>
      <c r="HWA6" s="612"/>
      <c r="HWB6" s="612"/>
      <c r="HWC6" s="612"/>
      <c r="HWD6" s="612"/>
      <c r="HWE6" s="612"/>
      <c r="HWF6" s="612"/>
      <c r="HWG6" s="612"/>
      <c r="HWH6" s="612"/>
      <c r="HWI6" s="612"/>
      <c r="HWJ6" s="612"/>
      <c r="HWK6" s="612"/>
      <c r="HWL6" s="612"/>
      <c r="HWM6" s="612"/>
      <c r="HWN6" s="612"/>
      <c r="HWO6" s="612"/>
      <c r="HWP6" s="612"/>
      <c r="HWQ6" s="612"/>
      <c r="HWR6" s="612"/>
      <c r="HWS6" s="612"/>
      <c r="HWT6" s="612"/>
      <c r="HWU6" s="612"/>
      <c r="HWV6" s="612"/>
      <c r="HWW6" s="612"/>
      <c r="HWX6" s="612"/>
      <c r="HWY6" s="612"/>
      <c r="HWZ6" s="612"/>
      <c r="HXA6" s="612"/>
      <c r="HXB6" s="612"/>
      <c r="HXC6" s="612"/>
      <c r="HXD6" s="612"/>
      <c r="HXE6" s="612"/>
      <c r="HXF6" s="612"/>
      <c r="HXG6" s="612"/>
      <c r="HXH6" s="612"/>
      <c r="HXI6" s="612"/>
      <c r="HXJ6" s="612"/>
      <c r="HXK6" s="612"/>
      <c r="HXL6" s="612"/>
      <c r="HXM6" s="612"/>
      <c r="HXN6" s="612"/>
      <c r="HXO6" s="612"/>
      <c r="HXP6" s="612"/>
      <c r="HXQ6" s="612"/>
      <c r="HXR6" s="612"/>
      <c r="HXS6" s="612"/>
      <c r="HXT6" s="612"/>
      <c r="HXU6" s="612"/>
      <c r="HXV6" s="612"/>
      <c r="HXW6" s="612"/>
      <c r="HXX6" s="612"/>
      <c r="HXY6" s="612"/>
      <c r="HXZ6" s="612"/>
      <c r="HYA6" s="612"/>
      <c r="HYB6" s="612"/>
      <c r="HYC6" s="612"/>
      <c r="HYD6" s="612"/>
      <c r="HYE6" s="612"/>
      <c r="HYF6" s="612"/>
      <c r="HYG6" s="612"/>
      <c r="HYH6" s="612"/>
      <c r="HYI6" s="612"/>
      <c r="HYJ6" s="612"/>
      <c r="HYK6" s="612"/>
      <c r="HYL6" s="612"/>
      <c r="HYM6" s="612"/>
      <c r="HYN6" s="612"/>
      <c r="HYO6" s="612"/>
      <c r="HYP6" s="612"/>
      <c r="HYQ6" s="612"/>
      <c r="HYR6" s="612"/>
      <c r="HYS6" s="612"/>
      <c r="HYT6" s="612"/>
      <c r="HYU6" s="612"/>
      <c r="HYV6" s="612"/>
      <c r="HYW6" s="612"/>
      <c r="HYX6" s="612"/>
      <c r="HYY6" s="612"/>
      <c r="HYZ6" s="612"/>
      <c r="HZA6" s="612"/>
      <c r="HZB6" s="612"/>
      <c r="HZC6" s="612"/>
      <c r="HZD6" s="612"/>
      <c r="HZE6" s="612"/>
      <c r="HZF6" s="612"/>
      <c r="HZG6" s="612"/>
      <c r="HZH6" s="612"/>
      <c r="HZI6" s="612"/>
      <c r="HZJ6" s="612"/>
      <c r="HZK6" s="612"/>
      <c r="HZL6" s="612"/>
      <c r="HZM6" s="612"/>
      <c r="HZN6" s="612"/>
      <c r="HZO6" s="612"/>
      <c r="HZP6" s="612"/>
      <c r="HZQ6" s="612"/>
      <c r="HZR6" s="612"/>
      <c r="HZS6" s="612"/>
      <c r="HZT6" s="612"/>
      <c r="HZU6" s="612"/>
      <c r="HZV6" s="612"/>
      <c r="HZW6" s="612"/>
      <c r="HZX6" s="612"/>
      <c r="HZY6" s="612"/>
      <c r="HZZ6" s="612"/>
      <c r="IAA6" s="612"/>
      <c r="IAB6" s="612"/>
      <c r="IAC6" s="612"/>
      <c r="IAD6" s="612"/>
      <c r="IAE6" s="612"/>
      <c r="IAF6" s="612"/>
      <c r="IAG6" s="612"/>
      <c r="IAH6" s="612"/>
      <c r="IAI6" s="612"/>
      <c r="IAJ6" s="612"/>
      <c r="IAK6" s="612"/>
      <c r="IAL6" s="612"/>
      <c r="IAM6" s="612"/>
      <c r="IAN6" s="612"/>
      <c r="IAO6" s="612"/>
      <c r="IAP6" s="612"/>
      <c r="IAQ6" s="612"/>
      <c r="IAR6" s="612"/>
      <c r="IAS6" s="612"/>
      <c r="IAT6" s="612"/>
      <c r="IAU6" s="612"/>
      <c r="IAV6" s="612"/>
      <c r="IAW6" s="612"/>
      <c r="IAX6" s="612"/>
      <c r="IAY6" s="612"/>
      <c r="IAZ6" s="612"/>
      <c r="IBA6" s="612"/>
      <c r="IBB6" s="612"/>
      <c r="IBC6" s="612"/>
      <c r="IBD6" s="612"/>
      <c r="IBE6" s="612"/>
      <c r="IBF6" s="612"/>
      <c r="IBG6" s="612"/>
      <c r="IBH6" s="612"/>
      <c r="IBI6" s="612"/>
      <c r="IBJ6" s="612"/>
      <c r="IBK6" s="612"/>
      <c r="IBL6" s="612"/>
      <c r="IBM6" s="612"/>
      <c r="IBN6" s="612"/>
      <c r="IBO6" s="612"/>
      <c r="IBP6" s="612"/>
      <c r="IBQ6" s="612"/>
      <c r="IBR6" s="612"/>
      <c r="IBS6" s="612"/>
      <c r="IBT6" s="612"/>
      <c r="IBU6" s="612"/>
      <c r="IBV6" s="612"/>
      <c r="IBW6" s="612"/>
      <c r="IBX6" s="612"/>
      <c r="IBY6" s="612"/>
      <c r="IBZ6" s="612"/>
      <c r="ICA6" s="612"/>
      <c r="ICB6" s="612"/>
      <c r="ICC6" s="612"/>
      <c r="ICD6" s="612"/>
      <c r="ICE6" s="612"/>
      <c r="ICF6" s="612"/>
      <c r="ICG6" s="612"/>
      <c r="ICH6" s="612"/>
      <c r="ICI6" s="612"/>
      <c r="ICJ6" s="612"/>
      <c r="ICK6" s="612"/>
      <c r="ICL6" s="612"/>
      <c r="ICM6" s="612"/>
      <c r="ICN6" s="612"/>
      <c r="ICO6" s="612"/>
      <c r="ICP6" s="612"/>
      <c r="ICQ6" s="612"/>
      <c r="ICR6" s="612"/>
      <c r="ICS6" s="612"/>
      <c r="ICT6" s="612"/>
      <c r="ICU6" s="612"/>
      <c r="ICV6" s="612"/>
      <c r="ICW6" s="612"/>
      <c r="ICX6" s="612"/>
      <c r="ICY6" s="612"/>
      <c r="ICZ6" s="612"/>
      <c r="IDA6" s="612"/>
      <c r="IDB6" s="612"/>
      <c r="IDC6" s="612"/>
      <c r="IDD6" s="612"/>
      <c r="IDE6" s="612"/>
      <c r="IDF6" s="612"/>
      <c r="IDG6" s="612"/>
      <c r="IDH6" s="612"/>
      <c r="IDI6" s="612"/>
      <c r="IDJ6" s="612"/>
      <c r="IDK6" s="612"/>
      <c r="IDL6" s="612"/>
      <c r="IDM6" s="612"/>
      <c r="IDN6" s="612"/>
      <c r="IDO6" s="612"/>
      <c r="IDP6" s="612"/>
      <c r="IDQ6" s="612"/>
      <c r="IDR6" s="612"/>
      <c r="IDS6" s="612"/>
      <c r="IDT6" s="612"/>
      <c r="IDU6" s="612"/>
      <c r="IDV6" s="612"/>
      <c r="IDW6" s="612"/>
      <c r="IDX6" s="612"/>
      <c r="IDY6" s="612"/>
      <c r="IDZ6" s="612"/>
      <c r="IEA6" s="612"/>
      <c r="IEB6" s="612"/>
      <c r="IEC6" s="612"/>
      <c r="IED6" s="612"/>
      <c r="IEE6" s="612"/>
      <c r="IEF6" s="612"/>
      <c r="IEG6" s="612"/>
      <c r="IEH6" s="612"/>
      <c r="IEI6" s="612"/>
      <c r="IEJ6" s="612"/>
      <c r="IEK6" s="612"/>
      <c r="IEL6" s="612"/>
      <c r="IEM6" s="612"/>
      <c r="IEN6" s="612"/>
      <c r="IEO6" s="612"/>
      <c r="IEP6" s="612"/>
      <c r="IEQ6" s="612"/>
      <c r="IER6" s="612"/>
      <c r="IES6" s="612"/>
      <c r="IET6" s="612"/>
      <c r="IEU6" s="612"/>
      <c r="IEV6" s="612"/>
      <c r="IEW6" s="612"/>
      <c r="IEX6" s="612"/>
      <c r="IEY6" s="612"/>
      <c r="IEZ6" s="612"/>
      <c r="IFA6" s="612"/>
      <c r="IFB6" s="612"/>
      <c r="IFC6" s="612"/>
      <c r="IFD6" s="612"/>
      <c r="IFE6" s="612"/>
      <c r="IFF6" s="612"/>
      <c r="IFG6" s="612"/>
      <c r="IFH6" s="612"/>
      <c r="IFI6" s="612"/>
      <c r="IFJ6" s="612"/>
      <c r="IFK6" s="612"/>
      <c r="IFL6" s="612"/>
      <c r="IFM6" s="612"/>
      <c r="IFN6" s="612"/>
      <c r="IFO6" s="612"/>
      <c r="IFP6" s="612"/>
      <c r="IFQ6" s="612"/>
      <c r="IFR6" s="612"/>
      <c r="IFS6" s="612"/>
      <c r="IFT6" s="612"/>
      <c r="IFU6" s="612"/>
      <c r="IFV6" s="612"/>
      <c r="IFW6" s="612"/>
      <c r="IFX6" s="612"/>
      <c r="IFY6" s="612"/>
      <c r="IFZ6" s="612"/>
      <c r="IGA6" s="612"/>
      <c r="IGB6" s="612"/>
      <c r="IGC6" s="612"/>
      <c r="IGD6" s="612"/>
      <c r="IGE6" s="612"/>
      <c r="IGF6" s="612"/>
      <c r="IGG6" s="612"/>
      <c r="IGH6" s="612"/>
      <c r="IGI6" s="612"/>
      <c r="IGJ6" s="612"/>
      <c r="IGK6" s="612"/>
      <c r="IGL6" s="612"/>
      <c r="IGM6" s="612"/>
      <c r="IGN6" s="612"/>
      <c r="IGO6" s="612"/>
      <c r="IGP6" s="612"/>
      <c r="IGQ6" s="612"/>
      <c r="IGR6" s="612"/>
      <c r="IGS6" s="612"/>
      <c r="IGT6" s="612"/>
      <c r="IGU6" s="612"/>
      <c r="IGV6" s="612"/>
      <c r="IGW6" s="612"/>
      <c r="IGX6" s="612"/>
      <c r="IGY6" s="612"/>
      <c r="IGZ6" s="612"/>
      <c r="IHA6" s="612"/>
      <c r="IHB6" s="612"/>
      <c r="IHC6" s="612"/>
      <c r="IHD6" s="612"/>
      <c r="IHE6" s="612"/>
      <c r="IHF6" s="612"/>
      <c r="IHG6" s="612"/>
      <c r="IHH6" s="612"/>
      <c r="IHI6" s="612"/>
      <c r="IHJ6" s="612"/>
      <c r="IHK6" s="612"/>
      <c r="IHL6" s="612"/>
      <c r="IHM6" s="612"/>
      <c r="IHN6" s="612"/>
      <c r="IHO6" s="612"/>
      <c r="IHP6" s="612"/>
      <c r="IHQ6" s="612"/>
      <c r="IHR6" s="612"/>
      <c r="IHS6" s="612"/>
      <c r="IHT6" s="612"/>
      <c r="IHU6" s="612"/>
      <c r="IHV6" s="612"/>
      <c r="IHW6" s="612"/>
      <c r="IHX6" s="612"/>
      <c r="IHY6" s="612"/>
      <c r="IHZ6" s="612"/>
      <c r="IIA6" s="612"/>
      <c r="IIB6" s="612"/>
      <c r="IIC6" s="612"/>
      <c r="IID6" s="612"/>
      <c r="IIE6" s="612"/>
      <c r="IIF6" s="612"/>
      <c r="IIG6" s="612"/>
      <c r="IIH6" s="612"/>
      <c r="III6" s="612"/>
      <c r="IIJ6" s="612"/>
      <c r="IIK6" s="612"/>
      <c r="IIL6" s="612"/>
      <c r="IIM6" s="612"/>
      <c r="IIN6" s="612"/>
      <c r="IIO6" s="612"/>
      <c r="IIP6" s="612"/>
      <c r="IIQ6" s="612"/>
      <c r="IIR6" s="612"/>
      <c r="IIS6" s="612"/>
      <c r="IIT6" s="612"/>
      <c r="IIU6" s="612"/>
      <c r="IIV6" s="612"/>
      <c r="IIW6" s="612"/>
      <c r="IIX6" s="612"/>
      <c r="IIY6" s="612"/>
      <c r="IIZ6" s="612"/>
      <c r="IJA6" s="612"/>
      <c r="IJB6" s="612"/>
      <c r="IJC6" s="612"/>
      <c r="IJD6" s="612"/>
      <c r="IJE6" s="612"/>
      <c r="IJF6" s="612"/>
      <c r="IJG6" s="612"/>
      <c r="IJH6" s="612"/>
      <c r="IJI6" s="612"/>
      <c r="IJJ6" s="612"/>
      <c r="IJK6" s="612"/>
      <c r="IJL6" s="612"/>
      <c r="IJM6" s="612"/>
      <c r="IJN6" s="612"/>
      <c r="IJO6" s="612"/>
      <c r="IJP6" s="612"/>
      <c r="IJQ6" s="612"/>
      <c r="IJR6" s="612"/>
      <c r="IJS6" s="612"/>
      <c r="IJT6" s="612"/>
      <c r="IJU6" s="612"/>
      <c r="IJV6" s="612"/>
      <c r="IJW6" s="612"/>
      <c r="IJX6" s="612"/>
      <c r="IJY6" s="612"/>
      <c r="IJZ6" s="612"/>
      <c r="IKA6" s="612"/>
      <c r="IKB6" s="612"/>
      <c r="IKC6" s="612"/>
      <c r="IKD6" s="612"/>
      <c r="IKE6" s="612"/>
      <c r="IKF6" s="612"/>
      <c r="IKG6" s="612"/>
      <c r="IKH6" s="612"/>
      <c r="IKI6" s="612"/>
      <c r="IKJ6" s="612"/>
      <c r="IKK6" s="612"/>
      <c r="IKL6" s="612"/>
      <c r="IKM6" s="612"/>
      <c r="IKN6" s="612"/>
      <c r="IKO6" s="612"/>
      <c r="IKP6" s="612"/>
      <c r="IKQ6" s="612"/>
      <c r="IKR6" s="612"/>
      <c r="IKS6" s="612"/>
      <c r="IKT6" s="612"/>
      <c r="IKU6" s="612"/>
      <c r="IKV6" s="612"/>
      <c r="IKW6" s="612"/>
      <c r="IKX6" s="612"/>
      <c r="IKY6" s="612"/>
      <c r="IKZ6" s="612"/>
      <c r="ILA6" s="612"/>
      <c r="ILB6" s="612"/>
      <c r="ILC6" s="612"/>
      <c r="ILD6" s="612"/>
      <c r="ILE6" s="612"/>
      <c r="ILF6" s="612"/>
      <c r="ILG6" s="612"/>
      <c r="ILH6" s="612"/>
      <c r="ILI6" s="612"/>
      <c r="ILJ6" s="612"/>
      <c r="ILK6" s="612"/>
      <c r="ILL6" s="612"/>
      <c r="ILM6" s="612"/>
      <c r="ILN6" s="612"/>
      <c r="ILO6" s="612"/>
      <c r="ILP6" s="612"/>
      <c r="ILQ6" s="612"/>
      <c r="ILR6" s="612"/>
      <c r="ILS6" s="612"/>
      <c r="ILT6" s="612"/>
      <c r="ILU6" s="612"/>
      <c r="ILV6" s="612"/>
      <c r="ILW6" s="612"/>
      <c r="ILX6" s="612"/>
      <c r="ILY6" s="612"/>
      <c r="ILZ6" s="612"/>
      <c r="IMA6" s="612"/>
      <c r="IMB6" s="612"/>
      <c r="IMC6" s="612"/>
      <c r="IMD6" s="612"/>
      <c r="IME6" s="612"/>
      <c r="IMF6" s="612"/>
      <c r="IMG6" s="612"/>
      <c r="IMH6" s="612"/>
      <c r="IMI6" s="612"/>
      <c r="IMJ6" s="612"/>
      <c r="IMK6" s="612"/>
      <c r="IML6" s="612"/>
      <c r="IMM6" s="612"/>
      <c r="IMN6" s="612"/>
      <c r="IMO6" s="612"/>
      <c r="IMP6" s="612"/>
      <c r="IMQ6" s="612"/>
      <c r="IMR6" s="612"/>
      <c r="IMS6" s="612"/>
      <c r="IMT6" s="612"/>
      <c r="IMU6" s="612"/>
      <c r="IMV6" s="612"/>
      <c r="IMW6" s="612"/>
      <c r="IMX6" s="612"/>
      <c r="IMY6" s="612"/>
      <c r="IMZ6" s="612"/>
      <c r="INA6" s="612"/>
      <c r="INB6" s="612"/>
      <c r="INC6" s="612"/>
      <c r="IND6" s="612"/>
      <c r="INE6" s="612"/>
      <c r="INF6" s="612"/>
      <c r="ING6" s="612"/>
      <c r="INH6" s="612"/>
      <c r="INI6" s="612"/>
      <c r="INJ6" s="612"/>
      <c r="INK6" s="612"/>
      <c r="INL6" s="612"/>
      <c r="INM6" s="612"/>
      <c r="INN6" s="612"/>
      <c r="INO6" s="612"/>
      <c r="INP6" s="612"/>
      <c r="INQ6" s="612"/>
      <c r="INR6" s="612"/>
      <c r="INS6" s="612"/>
      <c r="INT6" s="612"/>
      <c r="INU6" s="612"/>
      <c r="INV6" s="612"/>
      <c r="INW6" s="612"/>
      <c r="INX6" s="612"/>
      <c r="INY6" s="612"/>
      <c r="INZ6" s="612"/>
      <c r="IOA6" s="612"/>
      <c r="IOB6" s="612"/>
      <c r="IOC6" s="612"/>
      <c r="IOD6" s="612"/>
      <c r="IOE6" s="612"/>
      <c r="IOF6" s="612"/>
      <c r="IOG6" s="612"/>
      <c r="IOH6" s="612"/>
      <c r="IOI6" s="612"/>
      <c r="IOJ6" s="612"/>
      <c r="IOK6" s="612"/>
      <c r="IOL6" s="612"/>
      <c r="IOM6" s="612"/>
      <c r="ION6" s="612"/>
      <c r="IOO6" s="612"/>
      <c r="IOP6" s="612"/>
      <c r="IOQ6" s="612"/>
      <c r="IOR6" s="612"/>
      <c r="IOS6" s="612"/>
      <c r="IOT6" s="612"/>
      <c r="IOU6" s="612"/>
      <c r="IOV6" s="612"/>
      <c r="IOW6" s="612"/>
      <c r="IOX6" s="612"/>
      <c r="IOY6" s="612"/>
      <c r="IOZ6" s="612"/>
      <c r="IPA6" s="612"/>
      <c r="IPB6" s="612"/>
      <c r="IPC6" s="612"/>
      <c r="IPD6" s="612"/>
      <c r="IPE6" s="612"/>
      <c r="IPF6" s="612"/>
      <c r="IPG6" s="612"/>
      <c r="IPH6" s="612"/>
      <c r="IPI6" s="612"/>
      <c r="IPJ6" s="612"/>
      <c r="IPK6" s="612"/>
      <c r="IPL6" s="612"/>
      <c r="IPM6" s="612"/>
      <c r="IPN6" s="612"/>
      <c r="IPO6" s="612"/>
      <c r="IPP6" s="612"/>
      <c r="IPQ6" s="612"/>
      <c r="IPR6" s="612"/>
      <c r="IPS6" s="612"/>
      <c r="IPT6" s="612"/>
      <c r="IPU6" s="612"/>
      <c r="IPV6" s="612"/>
      <c r="IPW6" s="612"/>
      <c r="IPX6" s="612"/>
      <c r="IPY6" s="612"/>
      <c r="IPZ6" s="612"/>
      <c r="IQA6" s="612"/>
      <c r="IQB6" s="612"/>
      <c r="IQC6" s="612"/>
      <c r="IQD6" s="612"/>
      <c r="IQE6" s="612"/>
      <c r="IQF6" s="612"/>
      <c r="IQG6" s="612"/>
      <c r="IQH6" s="612"/>
      <c r="IQI6" s="612"/>
      <c r="IQJ6" s="612"/>
      <c r="IQK6" s="612"/>
      <c r="IQL6" s="612"/>
      <c r="IQM6" s="612"/>
      <c r="IQN6" s="612"/>
      <c r="IQO6" s="612"/>
      <c r="IQP6" s="612"/>
      <c r="IQQ6" s="612"/>
      <c r="IQR6" s="612"/>
      <c r="IQS6" s="612"/>
      <c r="IQT6" s="612"/>
      <c r="IQU6" s="612"/>
      <c r="IQV6" s="612"/>
      <c r="IQW6" s="612"/>
      <c r="IQX6" s="612"/>
      <c r="IQY6" s="612"/>
      <c r="IQZ6" s="612"/>
      <c r="IRA6" s="612"/>
      <c r="IRB6" s="612"/>
      <c r="IRC6" s="612"/>
      <c r="IRD6" s="612"/>
      <c r="IRE6" s="612"/>
      <c r="IRF6" s="612"/>
      <c r="IRG6" s="612"/>
      <c r="IRH6" s="612"/>
      <c r="IRI6" s="612"/>
      <c r="IRJ6" s="612"/>
      <c r="IRK6" s="612"/>
      <c r="IRL6" s="612"/>
      <c r="IRM6" s="612"/>
      <c r="IRN6" s="612"/>
      <c r="IRO6" s="612"/>
      <c r="IRP6" s="612"/>
      <c r="IRQ6" s="612"/>
      <c r="IRR6" s="612"/>
      <c r="IRS6" s="612"/>
      <c r="IRT6" s="612"/>
      <c r="IRU6" s="612"/>
      <c r="IRV6" s="612"/>
      <c r="IRW6" s="612"/>
      <c r="IRX6" s="612"/>
      <c r="IRY6" s="612"/>
      <c r="IRZ6" s="612"/>
      <c r="ISA6" s="612"/>
      <c r="ISB6" s="612"/>
      <c r="ISC6" s="612"/>
      <c r="ISD6" s="612"/>
      <c r="ISE6" s="612"/>
      <c r="ISF6" s="612"/>
      <c r="ISG6" s="612"/>
      <c r="ISH6" s="612"/>
      <c r="ISI6" s="612"/>
      <c r="ISJ6" s="612"/>
      <c r="ISK6" s="612"/>
      <c r="ISL6" s="612"/>
      <c r="ISM6" s="612"/>
      <c r="ISN6" s="612"/>
      <c r="ISO6" s="612"/>
      <c r="ISP6" s="612"/>
      <c r="ISQ6" s="612"/>
      <c r="ISR6" s="612"/>
      <c r="ISS6" s="612"/>
      <c r="IST6" s="612"/>
      <c r="ISU6" s="612"/>
      <c r="ISV6" s="612"/>
      <c r="ISW6" s="612"/>
      <c r="ISX6" s="612"/>
      <c r="ISY6" s="612"/>
      <c r="ISZ6" s="612"/>
      <c r="ITA6" s="612"/>
      <c r="ITB6" s="612"/>
      <c r="ITC6" s="612"/>
      <c r="ITD6" s="612"/>
      <c r="ITE6" s="612"/>
      <c r="ITF6" s="612"/>
      <c r="ITG6" s="612"/>
      <c r="ITH6" s="612"/>
      <c r="ITI6" s="612"/>
      <c r="ITJ6" s="612"/>
      <c r="ITK6" s="612"/>
      <c r="ITL6" s="612"/>
      <c r="ITM6" s="612"/>
      <c r="ITN6" s="612"/>
      <c r="ITO6" s="612"/>
      <c r="ITP6" s="612"/>
      <c r="ITQ6" s="612"/>
      <c r="ITR6" s="612"/>
      <c r="ITS6" s="612"/>
      <c r="ITT6" s="612"/>
      <c r="ITU6" s="612"/>
      <c r="ITV6" s="612"/>
      <c r="ITW6" s="612"/>
      <c r="ITX6" s="612"/>
      <c r="ITY6" s="612"/>
      <c r="ITZ6" s="612"/>
      <c r="IUA6" s="612"/>
      <c r="IUB6" s="612"/>
      <c r="IUC6" s="612"/>
      <c r="IUD6" s="612"/>
      <c r="IUE6" s="612"/>
      <c r="IUF6" s="612"/>
      <c r="IUG6" s="612"/>
      <c r="IUH6" s="612"/>
      <c r="IUI6" s="612"/>
      <c r="IUJ6" s="612"/>
      <c r="IUK6" s="612"/>
      <c r="IUL6" s="612"/>
      <c r="IUM6" s="612"/>
      <c r="IUN6" s="612"/>
      <c r="IUO6" s="612"/>
      <c r="IUP6" s="612"/>
      <c r="IUQ6" s="612"/>
      <c r="IUR6" s="612"/>
      <c r="IUS6" s="612"/>
      <c r="IUT6" s="612"/>
      <c r="IUU6" s="612"/>
      <c r="IUV6" s="612"/>
      <c r="IUW6" s="612"/>
      <c r="IUX6" s="612"/>
      <c r="IUY6" s="612"/>
      <c r="IUZ6" s="612"/>
      <c r="IVA6" s="612"/>
      <c r="IVB6" s="612"/>
      <c r="IVC6" s="612"/>
      <c r="IVD6" s="612"/>
      <c r="IVE6" s="612"/>
      <c r="IVF6" s="612"/>
      <c r="IVG6" s="612"/>
      <c r="IVH6" s="612"/>
      <c r="IVI6" s="612"/>
      <c r="IVJ6" s="612"/>
      <c r="IVK6" s="612"/>
      <c r="IVL6" s="612"/>
      <c r="IVM6" s="612"/>
      <c r="IVN6" s="612"/>
      <c r="IVO6" s="612"/>
      <c r="IVP6" s="612"/>
      <c r="IVQ6" s="612"/>
      <c r="IVR6" s="612"/>
      <c r="IVS6" s="612"/>
      <c r="IVT6" s="612"/>
      <c r="IVU6" s="612"/>
      <c r="IVV6" s="612"/>
      <c r="IVW6" s="612"/>
      <c r="IVX6" s="612"/>
      <c r="IVY6" s="612"/>
      <c r="IVZ6" s="612"/>
      <c r="IWA6" s="612"/>
      <c r="IWB6" s="612"/>
      <c r="IWC6" s="612"/>
      <c r="IWD6" s="612"/>
      <c r="IWE6" s="612"/>
      <c r="IWF6" s="612"/>
      <c r="IWG6" s="612"/>
      <c r="IWH6" s="612"/>
      <c r="IWI6" s="612"/>
      <c r="IWJ6" s="612"/>
      <c r="IWK6" s="612"/>
      <c r="IWL6" s="612"/>
      <c r="IWM6" s="612"/>
      <c r="IWN6" s="612"/>
      <c r="IWO6" s="612"/>
      <c r="IWP6" s="612"/>
      <c r="IWQ6" s="612"/>
      <c r="IWR6" s="612"/>
      <c r="IWS6" s="612"/>
      <c r="IWT6" s="612"/>
      <c r="IWU6" s="612"/>
      <c r="IWV6" s="612"/>
      <c r="IWW6" s="612"/>
      <c r="IWX6" s="612"/>
      <c r="IWY6" s="612"/>
      <c r="IWZ6" s="612"/>
      <c r="IXA6" s="612"/>
      <c r="IXB6" s="612"/>
      <c r="IXC6" s="612"/>
      <c r="IXD6" s="612"/>
      <c r="IXE6" s="612"/>
      <c r="IXF6" s="612"/>
      <c r="IXG6" s="612"/>
      <c r="IXH6" s="612"/>
      <c r="IXI6" s="612"/>
      <c r="IXJ6" s="612"/>
      <c r="IXK6" s="612"/>
      <c r="IXL6" s="612"/>
      <c r="IXM6" s="612"/>
      <c r="IXN6" s="612"/>
      <c r="IXO6" s="612"/>
      <c r="IXP6" s="612"/>
      <c r="IXQ6" s="612"/>
      <c r="IXR6" s="612"/>
      <c r="IXS6" s="612"/>
      <c r="IXT6" s="612"/>
      <c r="IXU6" s="612"/>
      <c r="IXV6" s="612"/>
      <c r="IXW6" s="612"/>
      <c r="IXX6" s="612"/>
      <c r="IXY6" s="612"/>
      <c r="IXZ6" s="612"/>
      <c r="IYA6" s="612"/>
      <c r="IYB6" s="612"/>
      <c r="IYC6" s="612"/>
      <c r="IYD6" s="612"/>
      <c r="IYE6" s="612"/>
      <c r="IYF6" s="612"/>
      <c r="IYG6" s="612"/>
      <c r="IYH6" s="612"/>
      <c r="IYI6" s="612"/>
      <c r="IYJ6" s="612"/>
      <c r="IYK6" s="612"/>
      <c r="IYL6" s="612"/>
      <c r="IYM6" s="612"/>
      <c r="IYN6" s="612"/>
      <c r="IYO6" s="612"/>
      <c r="IYP6" s="612"/>
      <c r="IYQ6" s="612"/>
      <c r="IYR6" s="612"/>
      <c r="IYS6" s="612"/>
      <c r="IYT6" s="612"/>
      <c r="IYU6" s="612"/>
      <c r="IYV6" s="612"/>
      <c r="IYW6" s="612"/>
      <c r="IYX6" s="612"/>
      <c r="IYY6" s="612"/>
      <c r="IYZ6" s="612"/>
      <c r="IZA6" s="612"/>
      <c r="IZB6" s="612"/>
      <c r="IZC6" s="612"/>
      <c r="IZD6" s="612"/>
      <c r="IZE6" s="612"/>
      <c r="IZF6" s="612"/>
      <c r="IZG6" s="612"/>
      <c r="IZH6" s="612"/>
      <c r="IZI6" s="612"/>
      <c r="IZJ6" s="612"/>
      <c r="IZK6" s="612"/>
      <c r="IZL6" s="612"/>
      <c r="IZM6" s="612"/>
      <c r="IZN6" s="612"/>
      <c r="IZO6" s="612"/>
      <c r="IZP6" s="612"/>
      <c r="IZQ6" s="612"/>
      <c r="IZR6" s="612"/>
      <c r="IZS6" s="612"/>
      <c r="IZT6" s="612"/>
      <c r="IZU6" s="612"/>
      <c r="IZV6" s="612"/>
      <c r="IZW6" s="612"/>
      <c r="IZX6" s="612"/>
      <c r="IZY6" s="612"/>
      <c r="IZZ6" s="612"/>
      <c r="JAA6" s="612"/>
      <c r="JAB6" s="612"/>
      <c r="JAC6" s="612"/>
      <c r="JAD6" s="612"/>
      <c r="JAE6" s="612"/>
      <c r="JAF6" s="612"/>
      <c r="JAG6" s="612"/>
      <c r="JAH6" s="612"/>
      <c r="JAI6" s="612"/>
      <c r="JAJ6" s="612"/>
      <c r="JAK6" s="612"/>
      <c r="JAL6" s="612"/>
      <c r="JAM6" s="612"/>
      <c r="JAN6" s="612"/>
      <c r="JAO6" s="612"/>
      <c r="JAP6" s="612"/>
      <c r="JAQ6" s="612"/>
      <c r="JAR6" s="612"/>
      <c r="JAS6" s="612"/>
      <c r="JAT6" s="612"/>
      <c r="JAU6" s="612"/>
      <c r="JAV6" s="612"/>
      <c r="JAW6" s="612"/>
      <c r="JAX6" s="612"/>
      <c r="JAY6" s="612"/>
      <c r="JAZ6" s="612"/>
      <c r="JBA6" s="612"/>
      <c r="JBB6" s="612"/>
      <c r="JBC6" s="612"/>
      <c r="JBD6" s="612"/>
      <c r="JBE6" s="612"/>
      <c r="JBF6" s="612"/>
      <c r="JBG6" s="612"/>
      <c r="JBH6" s="612"/>
      <c r="JBI6" s="612"/>
      <c r="JBJ6" s="612"/>
      <c r="JBK6" s="612"/>
      <c r="JBL6" s="612"/>
      <c r="JBM6" s="612"/>
      <c r="JBN6" s="612"/>
      <c r="JBO6" s="612"/>
      <c r="JBP6" s="612"/>
      <c r="JBQ6" s="612"/>
      <c r="JBR6" s="612"/>
      <c r="JBS6" s="612"/>
      <c r="JBT6" s="612"/>
      <c r="JBU6" s="612"/>
      <c r="JBV6" s="612"/>
      <c r="JBW6" s="612"/>
      <c r="JBX6" s="612"/>
      <c r="JBY6" s="612"/>
      <c r="JBZ6" s="612"/>
      <c r="JCA6" s="612"/>
      <c r="JCB6" s="612"/>
      <c r="JCC6" s="612"/>
      <c r="JCD6" s="612"/>
      <c r="JCE6" s="612"/>
      <c r="JCF6" s="612"/>
      <c r="JCG6" s="612"/>
      <c r="JCH6" s="612"/>
      <c r="JCI6" s="612"/>
      <c r="JCJ6" s="612"/>
      <c r="JCK6" s="612"/>
      <c r="JCL6" s="612"/>
      <c r="JCM6" s="612"/>
      <c r="JCN6" s="612"/>
      <c r="JCO6" s="612"/>
      <c r="JCP6" s="612"/>
      <c r="JCQ6" s="612"/>
      <c r="JCR6" s="612"/>
      <c r="JCS6" s="612"/>
      <c r="JCT6" s="612"/>
      <c r="JCU6" s="612"/>
      <c r="JCV6" s="612"/>
      <c r="JCW6" s="612"/>
      <c r="JCX6" s="612"/>
      <c r="JCY6" s="612"/>
      <c r="JCZ6" s="612"/>
      <c r="JDA6" s="612"/>
      <c r="JDB6" s="612"/>
      <c r="JDC6" s="612"/>
      <c r="JDD6" s="612"/>
      <c r="JDE6" s="612"/>
      <c r="JDF6" s="612"/>
      <c r="JDG6" s="612"/>
      <c r="JDH6" s="612"/>
      <c r="JDI6" s="612"/>
      <c r="JDJ6" s="612"/>
      <c r="JDK6" s="612"/>
      <c r="JDL6" s="612"/>
      <c r="JDM6" s="612"/>
      <c r="JDN6" s="612"/>
      <c r="JDO6" s="612"/>
      <c r="JDP6" s="612"/>
      <c r="JDQ6" s="612"/>
      <c r="JDR6" s="612"/>
      <c r="JDS6" s="612"/>
      <c r="JDT6" s="612"/>
      <c r="JDU6" s="612"/>
      <c r="JDV6" s="612"/>
      <c r="JDW6" s="612"/>
      <c r="JDX6" s="612"/>
      <c r="JDY6" s="612"/>
      <c r="JDZ6" s="612"/>
      <c r="JEA6" s="612"/>
      <c r="JEB6" s="612"/>
      <c r="JEC6" s="612"/>
      <c r="JED6" s="612"/>
      <c r="JEE6" s="612"/>
      <c r="JEF6" s="612"/>
      <c r="JEG6" s="612"/>
      <c r="JEH6" s="612"/>
      <c r="JEI6" s="612"/>
      <c r="JEJ6" s="612"/>
      <c r="JEK6" s="612"/>
      <c r="JEL6" s="612"/>
      <c r="JEM6" s="612"/>
      <c r="JEN6" s="612"/>
      <c r="JEO6" s="612"/>
      <c r="JEP6" s="612"/>
      <c r="JEQ6" s="612"/>
      <c r="JER6" s="612"/>
      <c r="JES6" s="612"/>
      <c r="JET6" s="612"/>
      <c r="JEU6" s="612"/>
      <c r="JEV6" s="612"/>
      <c r="JEW6" s="612"/>
      <c r="JEX6" s="612"/>
      <c r="JEY6" s="612"/>
      <c r="JEZ6" s="612"/>
      <c r="JFA6" s="612"/>
      <c r="JFB6" s="612"/>
      <c r="JFC6" s="612"/>
      <c r="JFD6" s="612"/>
      <c r="JFE6" s="612"/>
      <c r="JFF6" s="612"/>
      <c r="JFG6" s="612"/>
      <c r="JFH6" s="612"/>
      <c r="JFI6" s="612"/>
      <c r="JFJ6" s="612"/>
      <c r="JFK6" s="612"/>
      <c r="JFL6" s="612"/>
      <c r="JFM6" s="612"/>
      <c r="JFN6" s="612"/>
      <c r="JFO6" s="612"/>
      <c r="JFP6" s="612"/>
      <c r="JFQ6" s="612"/>
      <c r="JFR6" s="612"/>
      <c r="JFS6" s="612"/>
      <c r="JFT6" s="612"/>
      <c r="JFU6" s="612"/>
      <c r="JFV6" s="612"/>
      <c r="JFW6" s="612"/>
      <c r="JFX6" s="612"/>
      <c r="JFY6" s="612"/>
      <c r="JFZ6" s="612"/>
      <c r="JGA6" s="612"/>
      <c r="JGB6" s="612"/>
      <c r="JGC6" s="612"/>
      <c r="JGD6" s="612"/>
      <c r="JGE6" s="612"/>
      <c r="JGF6" s="612"/>
      <c r="JGG6" s="612"/>
      <c r="JGH6" s="612"/>
      <c r="JGI6" s="612"/>
      <c r="JGJ6" s="612"/>
      <c r="JGK6" s="612"/>
      <c r="JGL6" s="612"/>
      <c r="JGM6" s="612"/>
      <c r="JGN6" s="612"/>
      <c r="JGO6" s="612"/>
      <c r="JGP6" s="612"/>
      <c r="JGQ6" s="612"/>
      <c r="JGR6" s="612"/>
      <c r="JGS6" s="612"/>
      <c r="JGT6" s="612"/>
      <c r="JGU6" s="612"/>
      <c r="JGV6" s="612"/>
      <c r="JGW6" s="612"/>
      <c r="JGX6" s="612"/>
      <c r="JGY6" s="612"/>
      <c r="JGZ6" s="612"/>
      <c r="JHA6" s="612"/>
      <c r="JHB6" s="612"/>
      <c r="JHC6" s="612"/>
      <c r="JHD6" s="612"/>
      <c r="JHE6" s="612"/>
      <c r="JHF6" s="612"/>
      <c r="JHG6" s="612"/>
      <c r="JHH6" s="612"/>
      <c r="JHI6" s="612"/>
      <c r="JHJ6" s="612"/>
      <c r="JHK6" s="612"/>
      <c r="JHL6" s="612"/>
      <c r="JHM6" s="612"/>
      <c r="JHN6" s="612"/>
      <c r="JHO6" s="612"/>
      <c r="JHP6" s="612"/>
      <c r="JHQ6" s="612"/>
      <c r="JHR6" s="612"/>
      <c r="JHS6" s="612"/>
      <c r="JHT6" s="612"/>
      <c r="JHU6" s="612"/>
      <c r="JHV6" s="612"/>
      <c r="JHW6" s="612"/>
      <c r="JHX6" s="612"/>
      <c r="JHY6" s="612"/>
      <c r="JHZ6" s="612"/>
      <c r="JIA6" s="612"/>
      <c r="JIB6" s="612"/>
      <c r="JIC6" s="612"/>
      <c r="JID6" s="612"/>
      <c r="JIE6" s="612"/>
      <c r="JIF6" s="612"/>
      <c r="JIG6" s="612"/>
      <c r="JIH6" s="612"/>
      <c r="JII6" s="612"/>
      <c r="JIJ6" s="612"/>
      <c r="JIK6" s="612"/>
      <c r="JIL6" s="612"/>
      <c r="JIM6" s="612"/>
      <c r="JIN6" s="612"/>
      <c r="JIO6" s="612"/>
      <c r="JIP6" s="612"/>
      <c r="JIQ6" s="612"/>
      <c r="JIR6" s="612"/>
      <c r="JIS6" s="612"/>
      <c r="JIT6" s="612"/>
      <c r="JIU6" s="612"/>
      <c r="JIV6" s="612"/>
      <c r="JIW6" s="612"/>
      <c r="JIX6" s="612"/>
      <c r="JIY6" s="612"/>
      <c r="JIZ6" s="612"/>
      <c r="JJA6" s="612"/>
      <c r="JJB6" s="612"/>
      <c r="JJC6" s="612"/>
      <c r="JJD6" s="612"/>
      <c r="JJE6" s="612"/>
      <c r="JJF6" s="612"/>
      <c r="JJG6" s="612"/>
      <c r="JJH6" s="612"/>
      <c r="JJI6" s="612"/>
      <c r="JJJ6" s="612"/>
      <c r="JJK6" s="612"/>
      <c r="JJL6" s="612"/>
      <c r="JJM6" s="612"/>
      <c r="JJN6" s="612"/>
      <c r="JJO6" s="612"/>
      <c r="JJP6" s="612"/>
      <c r="JJQ6" s="612"/>
      <c r="JJR6" s="612"/>
      <c r="JJS6" s="612"/>
      <c r="JJT6" s="612"/>
      <c r="JJU6" s="612"/>
      <c r="JJV6" s="612"/>
      <c r="JJW6" s="612"/>
      <c r="JJX6" s="612"/>
      <c r="JJY6" s="612"/>
      <c r="JJZ6" s="612"/>
      <c r="JKA6" s="612"/>
      <c r="JKB6" s="612"/>
      <c r="JKC6" s="612"/>
      <c r="JKD6" s="612"/>
      <c r="JKE6" s="612"/>
      <c r="JKF6" s="612"/>
      <c r="JKG6" s="612"/>
      <c r="JKH6" s="612"/>
      <c r="JKI6" s="612"/>
      <c r="JKJ6" s="612"/>
      <c r="JKK6" s="612"/>
      <c r="JKL6" s="612"/>
      <c r="JKM6" s="612"/>
      <c r="JKN6" s="612"/>
      <c r="JKO6" s="612"/>
      <c r="JKP6" s="612"/>
      <c r="JKQ6" s="612"/>
      <c r="JKR6" s="612"/>
      <c r="JKS6" s="612"/>
      <c r="JKT6" s="612"/>
      <c r="JKU6" s="612"/>
      <c r="JKV6" s="612"/>
      <c r="JKW6" s="612"/>
      <c r="JKX6" s="612"/>
      <c r="JKY6" s="612"/>
      <c r="JKZ6" s="612"/>
      <c r="JLA6" s="612"/>
      <c r="JLB6" s="612"/>
      <c r="JLC6" s="612"/>
      <c r="JLD6" s="612"/>
      <c r="JLE6" s="612"/>
      <c r="JLF6" s="612"/>
      <c r="JLG6" s="612"/>
      <c r="JLH6" s="612"/>
      <c r="JLI6" s="612"/>
      <c r="JLJ6" s="612"/>
      <c r="JLK6" s="612"/>
      <c r="JLL6" s="612"/>
      <c r="JLM6" s="612"/>
      <c r="JLN6" s="612"/>
      <c r="JLO6" s="612"/>
      <c r="JLP6" s="612"/>
      <c r="JLQ6" s="612"/>
      <c r="JLR6" s="612"/>
      <c r="JLS6" s="612"/>
      <c r="JLT6" s="612"/>
      <c r="JLU6" s="612"/>
      <c r="JLV6" s="612"/>
      <c r="JLW6" s="612"/>
      <c r="JLX6" s="612"/>
      <c r="JLY6" s="612"/>
      <c r="JLZ6" s="612"/>
      <c r="JMA6" s="612"/>
      <c r="JMB6" s="612"/>
      <c r="JMC6" s="612"/>
      <c r="JMD6" s="612"/>
      <c r="JME6" s="612"/>
      <c r="JMF6" s="612"/>
      <c r="JMG6" s="612"/>
      <c r="JMH6" s="612"/>
      <c r="JMI6" s="612"/>
      <c r="JMJ6" s="612"/>
      <c r="JMK6" s="612"/>
      <c r="JML6" s="612"/>
      <c r="JMM6" s="612"/>
      <c r="JMN6" s="612"/>
      <c r="JMO6" s="612"/>
      <c r="JMP6" s="612"/>
      <c r="JMQ6" s="612"/>
      <c r="JMR6" s="612"/>
      <c r="JMS6" s="612"/>
      <c r="JMT6" s="612"/>
      <c r="JMU6" s="612"/>
      <c r="JMV6" s="612"/>
      <c r="JMW6" s="612"/>
      <c r="JMX6" s="612"/>
      <c r="JMY6" s="612"/>
      <c r="JMZ6" s="612"/>
      <c r="JNA6" s="612"/>
      <c r="JNB6" s="612"/>
      <c r="JNC6" s="612"/>
      <c r="JND6" s="612"/>
      <c r="JNE6" s="612"/>
      <c r="JNF6" s="612"/>
      <c r="JNG6" s="612"/>
      <c r="JNH6" s="612"/>
      <c r="JNI6" s="612"/>
      <c r="JNJ6" s="612"/>
      <c r="JNK6" s="612"/>
      <c r="JNL6" s="612"/>
      <c r="JNM6" s="612"/>
      <c r="JNN6" s="612"/>
      <c r="JNO6" s="612"/>
      <c r="JNP6" s="612"/>
      <c r="JNQ6" s="612"/>
      <c r="JNR6" s="612"/>
      <c r="JNS6" s="612"/>
      <c r="JNT6" s="612"/>
      <c r="JNU6" s="612"/>
      <c r="JNV6" s="612"/>
      <c r="JNW6" s="612"/>
      <c r="JNX6" s="612"/>
      <c r="JNY6" s="612"/>
      <c r="JNZ6" s="612"/>
      <c r="JOA6" s="612"/>
      <c r="JOB6" s="612"/>
      <c r="JOC6" s="612"/>
      <c r="JOD6" s="612"/>
      <c r="JOE6" s="612"/>
      <c r="JOF6" s="612"/>
      <c r="JOG6" s="612"/>
      <c r="JOH6" s="612"/>
      <c r="JOI6" s="612"/>
      <c r="JOJ6" s="612"/>
      <c r="JOK6" s="612"/>
      <c r="JOL6" s="612"/>
      <c r="JOM6" s="612"/>
      <c r="JON6" s="612"/>
      <c r="JOO6" s="612"/>
      <c r="JOP6" s="612"/>
      <c r="JOQ6" s="612"/>
      <c r="JOR6" s="612"/>
      <c r="JOS6" s="612"/>
      <c r="JOT6" s="612"/>
      <c r="JOU6" s="612"/>
      <c r="JOV6" s="612"/>
      <c r="JOW6" s="612"/>
      <c r="JOX6" s="612"/>
      <c r="JOY6" s="612"/>
      <c r="JOZ6" s="612"/>
      <c r="JPA6" s="612"/>
      <c r="JPB6" s="612"/>
      <c r="JPC6" s="612"/>
      <c r="JPD6" s="612"/>
      <c r="JPE6" s="612"/>
      <c r="JPF6" s="612"/>
      <c r="JPG6" s="612"/>
      <c r="JPH6" s="612"/>
      <c r="JPI6" s="612"/>
      <c r="JPJ6" s="612"/>
      <c r="JPK6" s="612"/>
      <c r="JPL6" s="612"/>
      <c r="JPM6" s="612"/>
      <c r="JPN6" s="612"/>
      <c r="JPO6" s="612"/>
      <c r="JPP6" s="612"/>
      <c r="JPQ6" s="612"/>
      <c r="JPR6" s="612"/>
      <c r="JPS6" s="612"/>
      <c r="JPT6" s="612"/>
      <c r="JPU6" s="612"/>
      <c r="JPV6" s="612"/>
      <c r="JPW6" s="612"/>
      <c r="JPX6" s="612"/>
      <c r="JPY6" s="612"/>
      <c r="JPZ6" s="612"/>
      <c r="JQA6" s="612"/>
      <c r="JQB6" s="612"/>
      <c r="JQC6" s="612"/>
      <c r="JQD6" s="612"/>
      <c r="JQE6" s="612"/>
      <c r="JQF6" s="612"/>
      <c r="JQG6" s="612"/>
      <c r="JQH6" s="612"/>
      <c r="JQI6" s="612"/>
      <c r="JQJ6" s="612"/>
      <c r="JQK6" s="612"/>
      <c r="JQL6" s="612"/>
      <c r="JQM6" s="612"/>
      <c r="JQN6" s="612"/>
      <c r="JQO6" s="612"/>
      <c r="JQP6" s="612"/>
      <c r="JQQ6" s="612"/>
      <c r="JQR6" s="612"/>
      <c r="JQS6" s="612"/>
      <c r="JQT6" s="612"/>
      <c r="JQU6" s="612"/>
      <c r="JQV6" s="612"/>
      <c r="JQW6" s="612"/>
      <c r="JQX6" s="612"/>
      <c r="JQY6" s="612"/>
      <c r="JQZ6" s="612"/>
      <c r="JRA6" s="612"/>
      <c r="JRB6" s="612"/>
      <c r="JRC6" s="612"/>
      <c r="JRD6" s="612"/>
      <c r="JRE6" s="612"/>
      <c r="JRF6" s="612"/>
      <c r="JRG6" s="612"/>
      <c r="JRH6" s="612"/>
      <c r="JRI6" s="612"/>
      <c r="JRJ6" s="612"/>
      <c r="JRK6" s="612"/>
      <c r="JRL6" s="612"/>
      <c r="JRM6" s="612"/>
      <c r="JRN6" s="612"/>
      <c r="JRO6" s="612"/>
      <c r="JRP6" s="612"/>
      <c r="JRQ6" s="612"/>
      <c r="JRR6" s="612"/>
      <c r="JRS6" s="612"/>
      <c r="JRT6" s="612"/>
      <c r="JRU6" s="612"/>
      <c r="JRV6" s="612"/>
      <c r="JRW6" s="612"/>
      <c r="JRX6" s="612"/>
      <c r="JRY6" s="612"/>
      <c r="JRZ6" s="612"/>
      <c r="JSA6" s="612"/>
      <c r="JSB6" s="612"/>
      <c r="JSC6" s="612"/>
      <c r="JSD6" s="612"/>
      <c r="JSE6" s="612"/>
      <c r="JSF6" s="612"/>
      <c r="JSG6" s="612"/>
      <c r="JSH6" s="612"/>
      <c r="JSI6" s="612"/>
      <c r="JSJ6" s="612"/>
      <c r="JSK6" s="612"/>
      <c r="JSL6" s="612"/>
      <c r="JSM6" s="612"/>
      <c r="JSN6" s="612"/>
      <c r="JSO6" s="612"/>
      <c r="JSP6" s="612"/>
      <c r="JSQ6" s="612"/>
      <c r="JSR6" s="612"/>
      <c r="JSS6" s="612"/>
      <c r="JST6" s="612"/>
      <c r="JSU6" s="612"/>
      <c r="JSV6" s="612"/>
      <c r="JSW6" s="612"/>
      <c r="JSX6" s="612"/>
      <c r="JSY6" s="612"/>
      <c r="JSZ6" s="612"/>
      <c r="JTA6" s="612"/>
      <c r="JTB6" s="612"/>
      <c r="JTC6" s="612"/>
      <c r="JTD6" s="612"/>
      <c r="JTE6" s="612"/>
      <c r="JTF6" s="612"/>
      <c r="JTG6" s="612"/>
      <c r="JTH6" s="612"/>
      <c r="JTI6" s="612"/>
      <c r="JTJ6" s="612"/>
      <c r="JTK6" s="612"/>
      <c r="JTL6" s="612"/>
      <c r="JTM6" s="612"/>
      <c r="JTN6" s="612"/>
      <c r="JTO6" s="612"/>
      <c r="JTP6" s="612"/>
      <c r="JTQ6" s="612"/>
      <c r="JTR6" s="612"/>
      <c r="JTS6" s="612"/>
      <c r="JTT6" s="612"/>
      <c r="JTU6" s="612"/>
      <c r="JTV6" s="612"/>
      <c r="JTW6" s="612"/>
      <c r="JTX6" s="612"/>
      <c r="JTY6" s="612"/>
      <c r="JTZ6" s="612"/>
      <c r="JUA6" s="612"/>
      <c r="JUB6" s="612"/>
      <c r="JUC6" s="612"/>
      <c r="JUD6" s="612"/>
      <c r="JUE6" s="612"/>
      <c r="JUF6" s="612"/>
      <c r="JUG6" s="612"/>
      <c r="JUH6" s="612"/>
      <c r="JUI6" s="612"/>
      <c r="JUJ6" s="612"/>
      <c r="JUK6" s="612"/>
      <c r="JUL6" s="612"/>
      <c r="JUM6" s="612"/>
      <c r="JUN6" s="612"/>
      <c r="JUO6" s="612"/>
      <c r="JUP6" s="612"/>
      <c r="JUQ6" s="612"/>
      <c r="JUR6" s="612"/>
      <c r="JUS6" s="612"/>
      <c r="JUT6" s="612"/>
      <c r="JUU6" s="612"/>
      <c r="JUV6" s="612"/>
      <c r="JUW6" s="612"/>
      <c r="JUX6" s="612"/>
      <c r="JUY6" s="612"/>
      <c r="JUZ6" s="612"/>
      <c r="JVA6" s="612"/>
      <c r="JVB6" s="612"/>
      <c r="JVC6" s="612"/>
      <c r="JVD6" s="612"/>
      <c r="JVE6" s="612"/>
      <c r="JVF6" s="612"/>
      <c r="JVG6" s="612"/>
      <c r="JVH6" s="612"/>
      <c r="JVI6" s="612"/>
      <c r="JVJ6" s="612"/>
      <c r="JVK6" s="612"/>
      <c r="JVL6" s="612"/>
      <c r="JVM6" s="612"/>
      <c r="JVN6" s="612"/>
      <c r="JVO6" s="612"/>
      <c r="JVP6" s="612"/>
      <c r="JVQ6" s="612"/>
      <c r="JVR6" s="612"/>
      <c r="JVS6" s="612"/>
      <c r="JVT6" s="612"/>
      <c r="JVU6" s="612"/>
      <c r="JVV6" s="612"/>
      <c r="JVW6" s="612"/>
      <c r="JVX6" s="612"/>
      <c r="JVY6" s="612"/>
      <c r="JVZ6" s="612"/>
      <c r="JWA6" s="612"/>
      <c r="JWB6" s="612"/>
      <c r="JWC6" s="612"/>
      <c r="JWD6" s="612"/>
      <c r="JWE6" s="612"/>
      <c r="JWF6" s="612"/>
      <c r="JWG6" s="612"/>
      <c r="JWH6" s="612"/>
      <c r="JWI6" s="612"/>
      <c r="JWJ6" s="612"/>
      <c r="JWK6" s="612"/>
      <c r="JWL6" s="612"/>
      <c r="JWM6" s="612"/>
      <c r="JWN6" s="612"/>
      <c r="JWO6" s="612"/>
      <c r="JWP6" s="612"/>
      <c r="JWQ6" s="612"/>
      <c r="JWR6" s="612"/>
      <c r="JWS6" s="612"/>
      <c r="JWT6" s="612"/>
      <c r="JWU6" s="612"/>
      <c r="JWV6" s="612"/>
      <c r="JWW6" s="612"/>
      <c r="JWX6" s="612"/>
      <c r="JWY6" s="612"/>
      <c r="JWZ6" s="612"/>
      <c r="JXA6" s="612"/>
      <c r="JXB6" s="612"/>
      <c r="JXC6" s="612"/>
      <c r="JXD6" s="612"/>
      <c r="JXE6" s="612"/>
      <c r="JXF6" s="612"/>
      <c r="JXG6" s="612"/>
      <c r="JXH6" s="612"/>
      <c r="JXI6" s="612"/>
      <c r="JXJ6" s="612"/>
      <c r="JXK6" s="612"/>
      <c r="JXL6" s="612"/>
      <c r="JXM6" s="612"/>
      <c r="JXN6" s="612"/>
      <c r="JXO6" s="612"/>
      <c r="JXP6" s="612"/>
      <c r="JXQ6" s="612"/>
      <c r="JXR6" s="612"/>
      <c r="JXS6" s="612"/>
      <c r="JXT6" s="612"/>
      <c r="JXU6" s="612"/>
      <c r="JXV6" s="612"/>
      <c r="JXW6" s="612"/>
      <c r="JXX6" s="612"/>
      <c r="JXY6" s="612"/>
      <c r="JXZ6" s="612"/>
      <c r="JYA6" s="612"/>
      <c r="JYB6" s="612"/>
      <c r="JYC6" s="612"/>
      <c r="JYD6" s="612"/>
      <c r="JYE6" s="612"/>
      <c r="JYF6" s="612"/>
      <c r="JYG6" s="612"/>
      <c r="JYH6" s="612"/>
      <c r="JYI6" s="612"/>
      <c r="JYJ6" s="612"/>
      <c r="JYK6" s="612"/>
      <c r="JYL6" s="612"/>
      <c r="JYM6" s="612"/>
      <c r="JYN6" s="612"/>
      <c r="JYO6" s="612"/>
      <c r="JYP6" s="612"/>
      <c r="JYQ6" s="612"/>
      <c r="JYR6" s="612"/>
      <c r="JYS6" s="612"/>
      <c r="JYT6" s="612"/>
      <c r="JYU6" s="612"/>
      <c r="JYV6" s="612"/>
      <c r="JYW6" s="612"/>
      <c r="JYX6" s="612"/>
      <c r="JYY6" s="612"/>
      <c r="JYZ6" s="612"/>
      <c r="JZA6" s="612"/>
      <c r="JZB6" s="612"/>
      <c r="JZC6" s="612"/>
      <c r="JZD6" s="612"/>
      <c r="JZE6" s="612"/>
      <c r="JZF6" s="612"/>
      <c r="JZG6" s="612"/>
      <c r="JZH6" s="612"/>
      <c r="JZI6" s="612"/>
      <c r="JZJ6" s="612"/>
      <c r="JZK6" s="612"/>
      <c r="JZL6" s="612"/>
      <c r="JZM6" s="612"/>
      <c r="JZN6" s="612"/>
      <c r="JZO6" s="612"/>
      <c r="JZP6" s="612"/>
      <c r="JZQ6" s="612"/>
      <c r="JZR6" s="612"/>
      <c r="JZS6" s="612"/>
      <c r="JZT6" s="612"/>
      <c r="JZU6" s="612"/>
      <c r="JZV6" s="612"/>
      <c r="JZW6" s="612"/>
      <c r="JZX6" s="612"/>
      <c r="JZY6" s="612"/>
      <c r="JZZ6" s="612"/>
      <c r="KAA6" s="612"/>
      <c r="KAB6" s="612"/>
      <c r="KAC6" s="612"/>
      <c r="KAD6" s="612"/>
      <c r="KAE6" s="612"/>
      <c r="KAF6" s="612"/>
      <c r="KAG6" s="612"/>
      <c r="KAH6" s="612"/>
      <c r="KAI6" s="612"/>
      <c r="KAJ6" s="612"/>
      <c r="KAK6" s="612"/>
      <c r="KAL6" s="612"/>
      <c r="KAM6" s="612"/>
      <c r="KAN6" s="612"/>
      <c r="KAO6" s="612"/>
      <c r="KAP6" s="612"/>
      <c r="KAQ6" s="612"/>
      <c r="KAR6" s="612"/>
      <c r="KAS6" s="612"/>
      <c r="KAT6" s="612"/>
      <c r="KAU6" s="612"/>
      <c r="KAV6" s="612"/>
      <c r="KAW6" s="612"/>
      <c r="KAX6" s="612"/>
      <c r="KAY6" s="612"/>
      <c r="KAZ6" s="612"/>
      <c r="KBA6" s="612"/>
      <c r="KBB6" s="612"/>
      <c r="KBC6" s="612"/>
      <c r="KBD6" s="612"/>
      <c r="KBE6" s="612"/>
      <c r="KBF6" s="612"/>
      <c r="KBG6" s="612"/>
      <c r="KBH6" s="612"/>
      <c r="KBI6" s="612"/>
      <c r="KBJ6" s="612"/>
      <c r="KBK6" s="612"/>
      <c r="KBL6" s="612"/>
      <c r="KBM6" s="612"/>
      <c r="KBN6" s="612"/>
      <c r="KBO6" s="612"/>
      <c r="KBP6" s="612"/>
      <c r="KBQ6" s="612"/>
      <c r="KBR6" s="612"/>
      <c r="KBS6" s="612"/>
      <c r="KBT6" s="612"/>
      <c r="KBU6" s="612"/>
      <c r="KBV6" s="612"/>
      <c r="KBW6" s="612"/>
      <c r="KBX6" s="612"/>
      <c r="KBY6" s="612"/>
      <c r="KBZ6" s="612"/>
      <c r="KCA6" s="612"/>
      <c r="KCB6" s="612"/>
      <c r="KCC6" s="612"/>
      <c r="KCD6" s="612"/>
      <c r="KCE6" s="612"/>
      <c r="KCF6" s="612"/>
      <c r="KCG6" s="612"/>
      <c r="KCH6" s="612"/>
      <c r="KCI6" s="612"/>
      <c r="KCJ6" s="612"/>
      <c r="KCK6" s="612"/>
      <c r="KCL6" s="612"/>
      <c r="KCM6" s="612"/>
      <c r="KCN6" s="612"/>
      <c r="KCO6" s="612"/>
      <c r="KCP6" s="612"/>
      <c r="KCQ6" s="612"/>
      <c r="KCR6" s="612"/>
      <c r="KCS6" s="612"/>
      <c r="KCT6" s="612"/>
      <c r="KCU6" s="612"/>
      <c r="KCV6" s="612"/>
      <c r="KCW6" s="612"/>
      <c r="KCX6" s="612"/>
      <c r="KCY6" s="612"/>
      <c r="KCZ6" s="612"/>
      <c r="KDA6" s="612"/>
      <c r="KDB6" s="612"/>
      <c r="KDC6" s="612"/>
      <c r="KDD6" s="612"/>
      <c r="KDE6" s="612"/>
      <c r="KDF6" s="612"/>
      <c r="KDG6" s="612"/>
      <c r="KDH6" s="612"/>
      <c r="KDI6" s="612"/>
      <c r="KDJ6" s="612"/>
      <c r="KDK6" s="612"/>
      <c r="KDL6" s="612"/>
      <c r="KDM6" s="612"/>
      <c r="KDN6" s="612"/>
      <c r="KDO6" s="612"/>
      <c r="KDP6" s="612"/>
      <c r="KDQ6" s="612"/>
      <c r="KDR6" s="612"/>
      <c r="KDS6" s="612"/>
      <c r="KDT6" s="612"/>
      <c r="KDU6" s="612"/>
      <c r="KDV6" s="612"/>
      <c r="KDW6" s="612"/>
      <c r="KDX6" s="612"/>
      <c r="KDY6" s="612"/>
      <c r="KDZ6" s="612"/>
      <c r="KEA6" s="612"/>
      <c r="KEB6" s="612"/>
      <c r="KEC6" s="612"/>
      <c r="KED6" s="612"/>
      <c r="KEE6" s="612"/>
      <c r="KEF6" s="612"/>
      <c r="KEG6" s="612"/>
      <c r="KEH6" s="612"/>
      <c r="KEI6" s="612"/>
      <c r="KEJ6" s="612"/>
      <c r="KEK6" s="612"/>
      <c r="KEL6" s="612"/>
      <c r="KEM6" s="612"/>
      <c r="KEN6" s="612"/>
      <c r="KEO6" s="612"/>
      <c r="KEP6" s="612"/>
      <c r="KEQ6" s="612"/>
      <c r="KER6" s="612"/>
      <c r="KES6" s="612"/>
      <c r="KET6" s="612"/>
      <c r="KEU6" s="612"/>
      <c r="KEV6" s="612"/>
      <c r="KEW6" s="612"/>
      <c r="KEX6" s="612"/>
      <c r="KEY6" s="612"/>
      <c r="KEZ6" s="612"/>
      <c r="KFA6" s="612"/>
      <c r="KFB6" s="612"/>
      <c r="KFC6" s="612"/>
      <c r="KFD6" s="612"/>
      <c r="KFE6" s="612"/>
      <c r="KFF6" s="612"/>
      <c r="KFG6" s="612"/>
      <c r="KFH6" s="612"/>
      <c r="KFI6" s="612"/>
      <c r="KFJ6" s="612"/>
      <c r="KFK6" s="612"/>
      <c r="KFL6" s="612"/>
      <c r="KFM6" s="612"/>
      <c r="KFN6" s="612"/>
      <c r="KFO6" s="612"/>
      <c r="KFP6" s="612"/>
      <c r="KFQ6" s="612"/>
      <c r="KFR6" s="612"/>
      <c r="KFS6" s="612"/>
      <c r="KFT6" s="612"/>
      <c r="KFU6" s="612"/>
      <c r="KFV6" s="612"/>
      <c r="KFW6" s="612"/>
      <c r="KFX6" s="612"/>
      <c r="KFY6" s="612"/>
      <c r="KFZ6" s="612"/>
      <c r="KGA6" s="612"/>
      <c r="KGB6" s="612"/>
      <c r="KGC6" s="612"/>
      <c r="KGD6" s="612"/>
      <c r="KGE6" s="612"/>
      <c r="KGF6" s="612"/>
      <c r="KGG6" s="612"/>
      <c r="KGH6" s="612"/>
      <c r="KGI6" s="612"/>
      <c r="KGJ6" s="612"/>
      <c r="KGK6" s="612"/>
      <c r="KGL6" s="612"/>
      <c r="KGM6" s="612"/>
      <c r="KGN6" s="612"/>
      <c r="KGO6" s="612"/>
      <c r="KGP6" s="612"/>
      <c r="KGQ6" s="612"/>
      <c r="KGR6" s="612"/>
      <c r="KGS6" s="612"/>
      <c r="KGT6" s="612"/>
      <c r="KGU6" s="612"/>
      <c r="KGV6" s="612"/>
      <c r="KGW6" s="612"/>
      <c r="KGX6" s="612"/>
      <c r="KGY6" s="612"/>
      <c r="KGZ6" s="612"/>
      <c r="KHA6" s="612"/>
      <c r="KHB6" s="612"/>
      <c r="KHC6" s="612"/>
      <c r="KHD6" s="612"/>
      <c r="KHE6" s="612"/>
      <c r="KHF6" s="612"/>
      <c r="KHG6" s="612"/>
      <c r="KHH6" s="612"/>
      <c r="KHI6" s="612"/>
      <c r="KHJ6" s="612"/>
      <c r="KHK6" s="612"/>
      <c r="KHL6" s="612"/>
      <c r="KHM6" s="612"/>
      <c r="KHN6" s="612"/>
      <c r="KHO6" s="612"/>
      <c r="KHP6" s="612"/>
      <c r="KHQ6" s="612"/>
      <c r="KHR6" s="612"/>
      <c r="KHS6" s="612"/>
      <c r="KHT6" s="612"/>
      <c r="KHU6" s="612"/>
      <c r="KHV6" s="612"/>
      <c r="KHW6" s="612"/>
      <c r="KHX6" s="612"/>
      <c r="KHY6" s="612"/>
      <c r="KHZ6" s="612"/>
      <c r="KIA6" s="612"/>
      <c r="KIB6" s="612"/>
      <c r="KIC6" s="612"/>
      <c r="KID6" s="612"/>
      <c r="KIE6" s="612"/>
      <c r="KIF6" s="612"/>
      <c r="KIG6" s="612"/>
      <c r="KIH6" s="612"/>
      <c r="KII6" s="612"/>
      <c r="KIJ6" s="612"/>
      <c r="KIK6" s="612"/>
      <c r="KIL6" s="612"/>
      <c r="KIM6" s="612"/>
      <c r="KIN6" s="612"/>
      <c r="KIO6" s="612"/>
      <c r="KIP6" s="612"/>
      <c r="KIQ6" s="612"/>
      <c r="KIR6" s="612"/>
      <c r="KIS6" s="612"/>
      <c r="KIT6" s="612"/>
      <c r="KIU6" s="612"/>
      <c r="KIV6" s="612"/>
      <c r="KIW6" s="612"/>
      <c r="KIX6" s="612"/>
      <c r="KIY6" s="612"/>
      <c r="KIZ6" s="612"/>
      <c r="KJA6" s="612"/>
      <c r="KJB6" s="612"/>
      <c r="KJC6" s="612"/>
      <c r="KJD6" s="612"/>
      <c r="KJE6" s="612"/>
      <c r="KJF6" s="612"/>
      <c r="KJG6" s="612"/>
      <c r="KJH6" s="612"/>
      <c r="KJI6" s="612"/>
      <c r="KJJ6" s="612"/>
      <c r="KJK6" s="612"/>
      <c r="KJL6" s="612"/>
      <c r="KJM6" s="612"/>
      <c r="KJN6" s="612"/>
      <c r="KJO6" s="612"/>
      <c r="KJP6" s="612"/>
      <c r="KJQ6" s="612"/>
      <c r="KJR6" s="612"/>
      <c r="KJS6" s="612"/>
      <c r="KJT6" s="612"/>
      <c r="KJU6" s="612"/>
      <c r="KJV6" s="612"/>
      <c r="KJW6" s="612"/>
      <c r="KJX6" s="612"/>
      <c r="KJY6" s="612"/>
      <c r="KJZ6" s="612"/>
      <c r="KKA6" s="612"/>
      <c r="KKB6" s="612"/>
      <c r="KKC6" s="612"/>
      <c r="KKD6" s="612"/>
      <c r="KKE6" s="612"/>
      <c r="KKF6" s="612"/>
      <c r="KKG6" s="612"/>
      <c r="KKH6" s="612"/>
      <c r="KKI6" s="612"/>
      <c r="KKJ6" s="612"/>
      <c r="KKK6" s="612"/>
      <c r="KKL6" s="612"/>
      <c r="KKM6" s="612"/>
      <c r="KKN6" s="612"/>
      <c r="KKO6" s="612"/>
      <c r="KKP6" s="612"/>
      <c r="KKQ6" s="612"/>
      <c r="KKR6" s="612"/>
      <c r="KKS6" s="612"/>
      <c r="KKT6" s="612"/>
      <c r="KKU6" s="612"/>
      <c r="KKV6" s="612"/>
      <c r="KKW6" s="612"/>
      <c r="KKX6" s="612"/>
      <c r="KKY6" s="612"/>
      <c r="KKZ6" s="612"/>
      <c r="KLA6" s="612"/>
      <c r="KLB6" s="612"/>
      <c r="KLC6" s="612"/>
      <c r="KLD6" s="612"/>
      <c r="KLE6" s="612"/>
      <c r="KLF6" s="612"/>
      <c r="KLG6" s="612"/>
      <c r="KLH6" s="612"/>
      <c r="KLI6" s="612"/>
      <c r="KLJ6" s="612"/>
      <c r="KLK6" s="612"/>
      <c r="KLL6" s="612"/>
      <c r="KLM6" s="612"/>
      <c r="KLN6" s="612"/>
      <c r="KLO6" s="612"/>
      <c r="KLP6" s="612"/>
      <c r="KLQ6" s="612"/>
      <c r="KLR6" s="612"/>
      <c r="KLS6" s="612"/>
      <c r="KLT6" s="612"/>
      <c r="KLU6" s="612"/>
      <c r="KLV6" s="612"/>
      <c r="KLW6" s="612"/>
      <c r="KLX6" s="612"/>
      <c r="KLY6" s="612"/>
      <c r="KLZ6" s="612"/>
      <c r="KMA6" s="612"/>
      <c r="KMB6" s="612"/>
      <c r="KMC6" s="612"/>
      <c r="KMD6" s="612"/>
      <c r="KME6" s="612"/>
      <c r="KMF6" s="612"/>
      <c r="KMG6" s="612"/>
      <c r="KMH6" s="612"/>
      <c r="KMI6" s="612"/>
      <c r="KMJ6" s="612"/>
      <c r="KMK6" s="612"/>
      <c r="KML6" s="612"/>
      <c r="KMM6" s="612"/>
      <c r="KMN6" s="612"/>
      <c r="KMO6" s="612"/>
      <c r="KMP6" s="612"/>
      <c r="KMQ6" s="612"/>
      <c r="KMR6" s="612"/>
      <c r="KMS6" s="612"/>
      <c r="KMT6" s="612"/>
      <c r="KMU6" s="612"/>
      <c r="KMV6" s="612"/>
      <c r="KMW6" s="612"/>
      <c r="KMX6" s="612"/>
      <c r="KMY6" s="612"/>
      <c r="KMZ6" s="612"/>
      <c r="KNA6" s="612"/>
      <c r="KNB6" s="612"/>
      <c r="KNC6" s="612"/>
      <c r="KND6" s="612"/>
      <c r="KNE6" s="612"/>
      <c r="KNF6" s="612"/>
      <c r="KNG6" s="612"/>
      <c r="KNH6" s="612"/>
      <c r="KNI6" s="612"/>
      <c r="KNJ6" s="612"/>
      <c r="KNK6" s="612"/>
      <c r="KNL6" s="612"/>
      <c r="KNM6" s="612"/>
      <c r="KNN6" s="612"/>
      <c r="KNO6" s="612"/>
      <c r="KNP6" s="612"/>
      <c r="KNQ6" s="612"/>
      <c r="KNR6" s="612"/>
      <c r="KNS6" s="612"/>
      <c r="KNT6" s="612"/>
      <c r="KNU6" s="612"/>
      <c r="KNV6" s="612"/>
      <c r="KNW6" s="612"/>
      <c r="KNX6" s="612"/>
      <c r="KNY6" s="612"/>
      <c r="KNZ6" s="612"/>
      <c r="KOA6" s="612"/>
      <c r="KOB6" s="612"/>
      <c r="KOC6" s="612"/>
      <c r="KOD6" s="612"/>
      <c r="KOE6" s="612"/>
      <c r="KOF6" s="612"/>
      <c r="KOG6" s="612"/>
      <c r="KOH6" s="612"/>
      <c r="KOI6" s="612"/>
      <c r="KOJ6" s="612"/>
      <c r="KOK6" s="612"/>
      <c r="KOL6" s="612"/>
      <c r="KOM6" s="612"/>
      <c r="KON6" s="612"/>
      <c r="KOO6" s="612"/>
      <c r="KOP6" s="612"/>
      <c r="KOQ6" s="612"/>
      <c r="KOR6" s="612"/>
      <c r="KOS6" s="612"/>
      <c r="KOT6" s="612"/>
      <c r="KOU6" s="612"/>
      <c r="KOV6" s="612"/>
      <c r="KOW6" s="612"/>
      <c r="KOX6" s="612"/>
      <c r="KOY6" s="612"/>
      <c r="KOZ6" s="612"/>
      <c r="KPA6" s="612"/>
      <c r="KPB6" s="612"/>
      <c r="KPC6" s="612"/>
      <c r="KPD6" s="612"/>
      <c r="KPE6" s="612"/>
      <c r="KPF6" s="612"/>
      <c r="KPG6" s="612"/>
      <c r="KPH6" s="612"/>
      <c r="KPI6" s="612"/>
      <c r="KPJ6" s="612"/>
      <c r="KPK6" s="612"/>
      <c r="KPL6" s="612"/>
      <c r="KPM6" s="612"/>
      <c r="KPN6" s="612"/>
      <c r="KPO6" s="612"/>
      <c r="KPP6" s="612"/>
      <c r="KPQ6" s="612"/>
      <c r="KPR6" s="612"/>
      <c r="KPS6" s="612"/>
      <c r="KPT6" s="612"/>
      <c r="KPU6" s="612"/>
      <c r="KPV6" s="612"/>
      <c r="KPW6" s="612"/>
      <c r="KPX6" s="612"/>
      <c r="KPY6" s="612"/>
      <c r="KPZ6" s="612"/>
      <c r="KQA6" s="612"/>
      <c r="KQB6" s="612"/>
      <c r="KQC6" s="612"/>
      <c r="KQD6" s="612"/>
      <c r="KQE6" s="612"/>
      <c r="KQF6" s="612"/>
      <c r="KQG6" s="612"/>
      <c r="KQH6" s="612"/>
      <c r="KQI6" s="612"/>
      <c r="KQJ6" s="612"/>
      <c r="KQK6" s="612"/>
      <c r="KQL6" s="612"/>
      <c r="KQM6" s="612"/>
      <c r="KQN6" s="612"/>
      <c r="KQO6" s="612"/>
      <c r="KQP6" s="612"/>
      <c r="KQQ6" s="612"/>
      <c r="KQR6" s="612"/>
      <c r="KQS6" s="612"/>
      <c r="KQT6" s="612"/>
      <c r="KQU6" s="612"/>
      <c r="KQV6" s="612"/>
      <c r="KQW6" s="612"/>
      <c r="KQX6" s="612"/>
      <c r="KQY6" s="612"/>
      <c r="KQZ6" s="612"/>
      <c r="KRA6" s="612"/>
      <c r="KRB6" s="612"/>
      <c r="KRC6" s="612"/>
      <c r="KRD6" s="612"/>
      <c r="KRE6" s="612"/>
      <c r="KRF6" s="612"/>
      <c r="KRG6" s="612"/>
      <c r="KRH6" s="612"/>
      <c r="KRI6" s="612"/>
      <c r="KRJ6" s="612"/>
      <c r="KRK6" s="612"/>
      <c r="KRL6" s="612"/>
      <c r="KRM6" s="612"/>
      <c r="KRN6" s="612"/>
      <c r="KRO6" s="612"/>
      <c r="KRP6" s="612"/>
      <c r="KRQ6" s="612"/>
      <c r="KRR6" s="612"/>
      <c r="KRS6" s="612"/>
      <c r="KRT6" s="612"/>
      <c r="KRU6" s="612"/>
      <c r="KRV6" s="612"/>
      <c r="KRW6" s="612"/>
      <c r="KRX6" s="612"/>
      <c r="KRY6" s="612"/>
      <c r="KRZ6" s="612"/>
      <c r="KSA6" s="612"/>
      <c r="KSB6" s="612"/>
      <c r="KSC6" s="612"/>
      <c r="KSD6" s="612"/>
      <c r="KSE6" s="612"/>
      <c r="KSF6" s="612"/>
      <c r="KSG6" s="612"/>
      <c r="KSH6" s="612"/>
      <c r="KSI6" s="612"/>
      <c r="KSJ6" s="612"/>
      <c r="KSK6" s="612"/>
      <c r="KSL6" s="612"/>
      <c r="KSM6" s="612"/>
      <c r="KSN6" s="612"/>
      <c r="KSO6" s="612"/>
      <c r="KSP6" s="612"/>
      <c r="KSQ6" s="612"/>
      <c r="KSR6" s="612"/>
      <c r="KSS6" s="612"/>
      <c r="KST6" s="612"/>
      <c r="KSU6" s="612"/>
      <c r="KSV6" s="612"/>
      <c r="KSW6" s="612"/>
      <c r="KSX6" s="612"/>
      <c r="KSY6" s="612"/>
      <c r="KSZ6" s="612"/>
      <c r="KTA6" s="612"/>
      <c r="KTB6" s="612"/>
      <c r="KTC6" s="612"/>
      <c r="KTD6" s="612"/>
      <c r="KTE6" s="612"/>
      <c r="KTF6" s="612"/>
      <c r="KTG6" s="612"/>
      <c r="KTH6" s="612"/>
      <c r="KTI6" s="612"/>
      <c r="KTJ6" s="612"/>
      <c r="KTK6" s="612"/>
      <c r="KTL6" s="612"/>
      <c r="KTM6" s="612"/>
      <c r="KTN6" s="612"/>
      <c r="KTO6" s="612"/>
      <c r="KTP6" s="612"/>
      <c r="KTQ6" s="612"/>
      <c r="KTR6" s="612"/>
      <c r="KTS6" s="612"/>
      <c r="KTT6" s="612"/>
      <c r="KTU6" s="612"/>
      <c r="KTV6" s="612"/>
      <c r="KTW6" s="612"/>
      <c r="KTX6" s="612"/>
      <c r="KTY6" s="612"/>
      <c r="KTZ6" s="612"/>
      <c r="KUA6" s="612"/>
      <c r="KUB6" s="612"/>
      <c r="KUC6" s="612"/>
      <c r="KUD6" s="612"/>
      <c r="KUE6" s="612"/>
      <c r="KUF6" s="612"/>
      <c r="KUG6" s="612"/>
      <c r="KUH6" s="612"/>
      <c r="KUI6" s="612"/>
      <c r="KUJ6" s="612"/>
      <c r="KUK6" s="612"/>
      <c r="KUL6" s="612"/>
      <c r="KUM6" s="612"/>
      <c r="KUN6" s="612"/>
      <c r="KUO6" s="612"/>
      <c r="KUP6" s="612"/>
      <c r="KUQ6" s="612"/>
      <c r="KUR6" s="612"/>
      <c r="KUS6" s="612"/>
      <c r="KUT6" s="612"/>
      <c r="KUU6" s="612"/>
      <c r="KUV6" s="612"/>
      <c r="KUW6" s="612"/>
      <c r="KUX6" s="612"/>
      <c r="KUY6" s="612"/>
      <c r="KUZ6" s="612"/>
      <c r="KVA6" s="612"/>
      <c r="KVB6" s="612"/>
      <c r="KVC6" s="612"/>
      <c r="KVD6" s="612"/>
      <c r="KVE6" s="612"/>
      <c r="KVF6" s="612"/>
      <c r="KVG6" s="612"/>
      <c r="KVH6" s="612"/>
      <c r="KVI6" s="612"/>
      <c r="KVJ6" s="612"/>
      <c r="KVK6" s="612"/>
      <c r="KVL6" s="612"/>
      <c r="KVM6" s="612"/>
      <c r="KVN6" s="612"/>
      <c r="KVO6" s="612"/>
      <c r="KVP6" s="612"/>
      <c r="KVQ6" s="612"/>
      <c r="KVR6" s="612"/>
      <c r="KVS6" s="612"/>
      <c r="KVT6" s="612"/>
      <c r="KVU6" s="612"/>
      <c r="KVV6" s="612"/>
      <c r="KVW6" s="612"/>
      <c r="KVX6" s="612"/>
      <c r="KVY6" s="612"/>
      <c r="KVZ6" s="612"/>
      <c r="KWA6" s="612"/>
      <c r="KWB6" s="612"/>
      <c r="KWC6" s="612"/>
      <c r="KWD6" s="612"/>
      <c r="KWE6" s="612"/>
      <c r="KWF6" s="612"/>
      <c r="KWG6" s="612"/>
      <c r="KWH6" s="612"/>
      <c r="KWI6" s="612"/>
      <c r="KWJ6" s="612"/>
      <c r="KWK6" s="612"/>
      <c r="KWL6" s="612"/>
      <c r="KWM6" s="612"/>
      <c r="KWN6" s="612"/>
      <c r="KWO6" s="612"/>
      <c r="KWP6" s="612"/>
      <c r="KWQ6" s="612"/>
      <c r="KWR6" s="612"/>
      <c r="KWS6" s="612"/>
      <c r="KWT6" s="612"/>
      <c r="KWU6" s="612"/>
      <c r="KWV6" s="612"/>
      <c r="KWW6" s="612"/>
      <c r="KWX6" s="612"/>
      <c r="KWY6" s="612"/>
      <c r="KWZ6" s="612"/>
      <c r="KXA6" s="612"/>
      <c r="KXB6" s="612"/>
      <c r="KXC6" s="612"/>
      <c r="KXD6" s="612"/>
      <c r="KXE6" s="612"/>
      <c r="KXF6" s="612"/>
      <c r="KXG6" s="612"/>
      <c r="KXH6" s="612"/>
      <c r="KXI6" s="612"/>
      <c r="KXJ6" s="612"/>
      <c r="KXK6" s="612"/>
      <c r="KXL6" s="612"/>
      <c r="KXM6" s="612"/>
      <c r="KXN6" s="612"/>
      <c r="KXO6" s="612"/>
      <c r="KXP6" s="612"/>
      <c r="KXQ6" s="612"/>
      <c r="KXR6" s="612"/>
      <c r="KXS6" s="612"/>
      <c r="KXT6" s="612"/>
      <c r="KXU6" s="612"/>
      <c r="KXV6" s="612"/>
      <c r="KXW6" s="612"/>
      <c r="KXX6" s="612"/>
      <c r="KXY6" s="612"/>
      <c r="KXZ6" s="612"/>
      <c r="KYA6" s="612"/>
      <c r="KYB6" s="612"/>
      <c r="KYC6" s="612"/>
      <c r="KYD6" s="612"/>
      <c r="KYE6" s="612"/>
      <c r="KYF6" s="612"/>
      <c r="KYG6" s="612"/>
      <c r="KYH6" s="612"/>
      <c r="KYI6" s="612"/>
      <c r="KYJ6" s="612"/>
      <c r="KYK6" s="612"/>
      <c r="KYL6" s="612"/>
      <c r="KYM6" s="612"/>
      <c r="KYN6" s="612"/>
      <c r="KYO6" s="612"/>
      <c r="KYP6" s="612"/>
      <c r="KYQ6" s="612"/>
      <c r="KYR6" s="612"/>
      <c r="KYS6" s="612"/>
      <c r="KYT6" s="612"/>
      <c r="KYU6" s="612"/>
      <c r="KYV6" s="612"/>
      <c r="KYW6" s="612"/>
      <c r="KYX6" s="612"/>
      <c r="KYY6" s="612"/>
      <c r="KYZ6" s="612"/>
      <c r="KZA6" s="612"/>
      <c r="KZB6" s="612"/>
      <c r="KZC6" s="612"/>
      <c r="KZD6" s="612"/>
      <c r="KZE6" s="612"/>
      <c r="KZF6" s="612"/>
      <c r="KZG6" s="612"/>
      <c r="KZH6" s="612"/>
      <c r="KZI6" s="612"/>
      <c r="KZJ6" s="612"/>
      <c r="KZK6" s="612"/>
      <c r="KZL6" s="612"/>
      <c r="KZM6" s="612"/>
      <c r="KZN6" s="612"/>
      <c r="KZO6" s="612"/>
      <c r="KZP6" s="612"/>
      <c r="KZQ6" s="612"/>
      <c r="KZR6" s="612"/>
      <c r="KZS6" s="612"/>
      <c r="KZT6" s="612"/>
      <c r="KZU6" s="612"/>
      <c r="KZV6" s="612"/>
      <c r="KZW6" s="612"/>
      <c r="KZX6" s="612"/>
      <c r="KZY6" s="612"/>
      <c r="KZZ6" s="612"/>
      <c r="LAA6" s="612"/>
      <c r="LAB6" s="612"/>
      <c r="LAC6" s="612"/>
      <c r="LAD6" s="612"/>
      <c r="LAE6" s="612"/>
      <c r="LAF6" s="612"/>
      <c r="LAG6" s="612"/>
      <c r="LAH6" s="612"/>
      <c r="LAI6" s="612"/>
      <c r="LAJ6" s="612"/>
      <c r="LAK6" s="612"/>
      <c r="LAL6" s="612"/>
      <c r="LAM6" s="612"/>
      <c r="LAN6" s="612"/>
      <c r="LAO6" s="612"/>
      <c r="LAP6" s="612"/>
      <c r="LAQ6" s="612"/>
      <c r="LAR6" s="612"/>
      <c r="LAS6" s="612"/>
      <c r="LAT6" s="612"/>
      <c r="LAU6" s="612"/>
      <c r="LAV6" s="612"/>
      <c r="LAW6" s="612"/>
      <c r="LAX6" s="612"/>
      <c r="LAY6" s="612"/>
      <c r="LAZ6" s="612"/>
      <c r="LBA6" s="612"/>
      <c r="LBB6" s="612"/>
      <c r="LBC6" s="612"/>
      <c r="LBD6" s="612"/>
      <c r="LBE6" s="612"/>
      <c r="LBF6" s="612"/>
      <c r="LBG6" s="612"/>
      <c r="LBH6" s="612"/>
      <c r="LBI6" s="612"/>
      <c r="LBJ6" s="612"/>
      <c r="LBK6" s="612"/>
      <c r="LBL6" s="612"/>
      <c r="LBM6" s="612"/>
      <c r="LBN6" s="612"/>
      <c r="LBO6" s="612"/>
      <c r="LBP6" s="612"/>
      <c r="LBQ6" s="612"/>
      <c r="LBR6" s="612"/>
      <c r="LBS6" s="612"/>
      <c r="LBT6" s="612"/>
      <c r="LBU6" s="612"/>
      <c r="LBV6" s="612"/>
      <c r="LBW6" s="612"/>
      <c r="LBX6" s="612"/>
      <c r="LBY6" s="612"/>
      <c r="LBZ6" s="612"/>
      <c r="LCA6" s="612"/>
      <c r="LCB6" s="612"/>
      <c r="LCC6" s="612"/>
      <c r="LCD6" s="612"/>
      <c r="LCE6" s="612"/>
      <c r="LCF6" s="612"/>
      <c r="LCG6" s="612"/>
      <c r="LCH6" s="612"/>
      <c r="LCI6" s="612"/>
      <c r="LCJ6" s="612"/>
      <c r="LCK6" s="612"/>
      <c r="LCL6" s="612"/>
      <c r="LCM6" s="612"/>
      <c r="LCN6" s="612"/>
      <c r="LCO6" s="612"/>
      <c r="LCP6" s="612"/>
      <c r="LCQ6" s="612"/>
      <c r="LCR6" s="612"/>
      <c r="LCS6" s="612"/>
      <c r="LCT6" s="612"/>
      <c r="LCU6" s="612"/>
      <c r="LCV6" s="612"/>
      <c r="LCW6" s="612"/>
      <c r="LCX6" s="612"/>
      <c r="LCY6" s="612"/>
      <c r="LCZ6" s="612"/>
      <c r="LDA6" s="612"/>
      <c r="LDB6" s="612"/>
      <c r="LDC6" s="612"/>
      <c r="LDD6" s="612"/>
      <c r="LDE6" s="612"/>
      <c r="LDF6" s="612"/>
      <c r="LDG6" s="612"/>
      <c r="LDH6" s="612"/>
      <c r="LDI6" s="612"/>
      <c r="LDJ6" s="612"/>
      <c r="LDK6" s="612"/>
      <c r="LDL6" s="612"/>
      <c r="LDM6" s="612"/>
      <c r="LDN6" s="612"/>
      <c r="LDO6" s="612"/>
      <c r="LDP6" s="612"/>
      <c r="LDQ6" s="612"/>
      <c r="LDR6" s="612"/>
      <c r="LDS6" s="612"/>
      <c r="LDT6" s="612"/>
      <c r="LDU6" s="612"/>
      <c r="LDV6" s="612"/>
      <c r="LDW6" s="612"/>
      <c r="LDX6" s="612"/>
      <c r="LDY6" s="612"/>
      <c r="LDZ6" s="612"/>
      <c r="LEA6" s="612"/>
      <c r="LEB6" s="612"/>
      <c r="LEC6" s="612"/>
      <c r="LED6" s="612"/>
      <c r="LEE6" s="612"/>
      <c r="LEF6" s="612"/>
      <c r="LEG6" s="612"/>
      <c r="LEH6" s="612"/>
      <c r="LEI6" s="612"/>
      <c r="LEJ6" s="612"/>
      <c r="LEK6" s="612"/>
      <c r="LEL6" s="612"/>
      <c r="LEM6" s="612"/>
      <c r="LEN6" s="612"/>
      <c r="LEO6" s="612"/>
      <c r="LEP6" s="612"/>
      <c r="LEQ6" s="612"/>
      <c r="LER6" s="612"/>
      <c r="LES6" s="612"/>
      <c r="LET6" s="612"/>
      <c r="LEU6" s="612"/>
      <c r="LEV6" s="612"/>
      <c r="LEW6" s="612"/>
      <c r="LEX6" s="612"/>
      <c r="LEY6" s="612"/>
      <c r="LEZ6" s="612"/>
      <c r="LFA6" s="612"/>
      <c r="LFB6" s="612"/>
      <c r="LFC6" s="612"/>
      <c r="LFD6" s="612"/>
      <c r="LFE6" s="612"/>
      <c r="LFF6" s="612"/>
      <c r="LFG6" s="612"/>
      <c r="LFH6" s="612"/>
      <c r="LFI6" s="612"/>
      <c r="LFJ6" s="612"/>
      <c r="LFK6" s="612"/>
      <c r="LFL6" s="612"/>
      <c r="LFM6" s="612"/>
      <c r="LFN6" s="612"/>
      <c r="LFO6" s="612"/>
      <c r="LFP6" s="612"/>
      <c r="LFQ6" s="612"/>
      <c r="LFR6" s="612"/>
      <c r="LFS6" s="612"/>
      <c r="LFT6" s="612"/>
      <c r="LFU6" s="612"/>
      <c r="LFV6" s="612"/>
      <c r="LFW6" s="612"/>
      <c r="LFX6" s="612"/>
      <c r="LFY6" s="612"/>
      <c r="LFZ6" s="612"/>
      <c r="LGA6" s="612"/>
      <c r="LGB6" s="612"/>
      <c r="LGC6" s="612"/>
      <c r="LGD6" s="612"/>
      <c r="LGE6" s="612"/>
      <c r="LGF6" s="612"/>
      <c r="LGG6" s="612"/>
      <c r="LGH6" s="612"/>
      <c r="LGI6" s="612"/>
      <c r="LGJ6" s="612"/>
      <c r="LGK6" s="612"/>
      <c r="LGL6" s="612"/>
      <c r="LGM6" s="612"/>
      <c r="LGN6" s="612"/>
      <c r="LGO6" s="612"/>
      <c r="LGP6" s="612"/>
      <c r="LGQ6" s="612"/>
      <c r="LGR6" s="612"/>
      <c r="LGS6" s="612"/>
      <c r="LGT6" s="612"/>
      <c r="LGU6" s="612"/>
      <c r="LGV6" s="612"/>
      <c r="LGW6" s="612"/>
      <c r="LGX6" s="612"/>
      <c r="LGY6" s="612"/>
      <c r="LGZ6" s="612"/>
      <c r="LHA6" s="612"/>
      <c r="LHB6" s="612"/>
      <c r="LHC6" s="612"/>
      <c r="LHD6" s="612"/>
      <c r="LHE6" s="612"/>
      <c r="LHF6" s="612"/>
      <c r="LHG6" s="612"/>
      <c r="LHH6" s="612"/>
      <c r="LHI6" s="612"/>
      <c r="LHJ6" s="612"/>
      <c r="LHK6" s="612"/>
      <c r="LHL6" s="612"/>
      <c r="LHM6" s="612"/>
      <c r="LHN6" s="612"/>
      <c r="LHO6" s="612"/>
      <c r="LHP6" s="612"/>
      <c r="LHQ6" s="612"/>
      <c r="LHR6" s="612"/>
      <c r="LHS6" s="612"/>
      <c r="LHT6" s="612"/>
      <c r="LHU6" s="612"/>
      <c r="LHV6" s="612"/>
      <c r="LHW6" s="612"/>
      <c r="LHX6" s="612"/>
      <c r="LHY6" s="612"/>
      <c r="LHZ6" s="612"/>
      <c r="LIA6" s="612"/>
      <c r="LIB6" s="612"/>
      <c r="LIC6" s="612"/>
      <c r="LID6" s="612"/>
      <c r="LIE6" s="612"/>
      <c r="LIF6" s="612"/>
      <c r="LIG6" s="612"/>
      <c r="LIH6" s="612"/>
      <c r="LII6" s="612"/>
      <c r="LIJ6" s="612"/>
      <c r="LIK6" s="612"/>
      <c r="LIL6" s="612"/>
      <c r="LIM6" s="612"/>
      <c r="LIN6" s="612"/>
      <c r="LIO6" s="612"/>
      <c r="LIP6" s="612"/>
      <c r="LIQ6" s="612"/>
      <c r="LIR6" s="612"/>
      <c r="LIS6" s="612"/>
      <c r="LIT6" s="612"/>
      <c r="LIU6" s="612"/>
      <c r="LIV6" s="612"/>
      <c r="LIW6" s="612"/>
      <c r="LIX6" s="612"/>
      <c r="LIY6" s="612"/>
      <c r="LIZ6" s="612"/>
      <c r="LJA6" s="612"/>
      <c r="LJB6" s="612"/>
      <c r="LJC6" s="612"/>
      <c r="LJD6" s="612"/>
      <c r="LJE6" s="612"/>
      <c r="LJF6" s="612"/>
      <c r="LJG6" s="612"/>
      <c r="LJH6" s="612"/>
      <c r="LJI6" s="612"/>
      <c r="LJJ6" s="612"/>
      <c r="LJK6" s="612"/>
      <c r="LJL6" s="612"/>
      <c r="LJM6" s="612"/>
      <c r="LJN6" s="612"/>
      <c r="LJO6" s="612"/>
      <c r="LJP6" s="612"/>
      <c r="LJQ6" s="612"/>
      <c r="LJR6" s="612"/>
      <c r="LJS6" s="612"/>
      <c r="LJT6" s="612"/>
      <c r="LJU6" s="612"/>
      <c r="LJV6" s="612"/>
      <c r="LJW6" s="612"/>
      <c r="LJX6" s="612"/>
      <c r="LJY6" s="612"/>
      <c r="LJZ6" s="612"/>
      <c r="LKA6" s="612"/>
      <c r="LKB6" s="612"/>
      <c r="LKC6" s="612"/>
      <c r="LKD6" s="612"/>
      <c r="LKE6" s="612"/>
      <c r="LKF6" s="612"/>
      <c r="LKG6" s="612"/>
      <c r="LKH6" s="612"/>
      <c r="LKI6" s="612"/>
      <c r="LKJ6" s="612"/>
      <c r="LKK6" s="612"/>
      <c r="LKL6" s="612"/>
      <c r="LKM6" s="612"/>
      <c r="LKN6" s="612"/>
      <c r="LKO6" s="612"/>
      <c r="LKP6" s="612"/>
      <c r="LKQ6" s="612"/>
      <c r="LKR6" s="612"/>
      <c r="LKS6" s="612"/>
      <c r="LKT6" s="612"/>
      <c r="LKU6" s="612"/>
      <c r="LKV6" s="612"/>
      <c r="LKW6" s="612"/>
      <c r="LKX6" s="612"/>
      <c r="LKY6" s="612"/>
      <c r="LKZ6" s="612"/>
      <c r="LLA6" s="612"/>
      <c r="LLB6" s="612"/>
      <c r="LLC6" s="612"/>
      <c r="LLD6" s="612"/>
      <c r="LLE6" s="612"/>
      <c r="LLF6" s="612"/>
      <c r="LLG6" s="612"/>
      <c r="LLH6" s="612"/>
      <c r="LLI6" s="612"/>
      <c r="LLJ6" s="612"/>
      <c r="LLK6" s="612"/>
      <c r="LLL6" s="612"/>
      <c r="LLM6" s="612"/>
      <c r="LLN6" s="612"/>
      <c r="LLO6" s="612"/>
      <c r="LLP6" s="612"/>
      <c r="LLQ6" s="612"/>
      <c r="LLR6" s="612"/>
      <c r="LLS6" s="612"/>
      <c r="LLT6" s="612"/>
      <c r="LLU6" s="612"/>
      <c r="LLV6" s="612"/>
      <c r="LLW6" s="612"/>
      <c r="LLX6" s="612"/>
      <c r="LLY6" s="612"/>
      <c r="LLZ6" s="612"/>
      <c r="LMA6" s="612"/>
      <c r="LMB6" s="612"/>
      <c r="LMC6" s="612"/>
      <c r="LMD6" s="612"/>
      <c r="LME6" s="612"/>
      <c r="LMF6" s="612"/>
      <c r="LMG6" s="612"/>
      <c r="LMH6" s="612"/>
      <c r="LMI6" s="612"/>
      <c r="LMJ6" s="612"/>
      <c r="LMK6" s="612"/>
      <c r="LML6" s="612"/>
      <c r="LMM6" s="612"/>
      <c r="LMN6" s="612"/>
      <c r="LMO6" s="612"/>
      <c r="LMP6" s="612"/>
      <c r="LMQ6" s="612"/>
      <c r="LMR6" s="612"/>
      <c r="LMS6" s="612"/>
      <c r="LMT6" s="612"/>
      <c r="LMU6" s="612"/>
      <c r="LMV6" s="612"/>
      <c r="LMW6" s="612"/>
      <c r="LMX6" s="612"/>
      <c r="LMY6" s="612"/>
      <c r="LMZ6" s="612"/>
      <c r="LNA6" s="612"/>
      <c r="LNB6" s="612"/>
      <c r="LNC6" s="612"/>
      <c r="LND6" s="612"/>
      <c r="LNE6" s="612"/>
      <c r="LNF6" s="612"/>
      <c r="LNG6" s="612"/>
      <c r="LNH6" s="612"/>
      <c r="LNI6" s="612"/>
      <c r="LNJ6" s="612"/>
      <c r="LNK6" s="612"/>
      <c r="LNL6" s="612"/>
      <c r="LNM6" s="612"/>
      <c r="LNN6" s="612"/>
      <c r="LNO6" s="612"/>
      <c r="LNP6" s="612"/>
      <c r="LNQ6" s="612"/>
      <c r="LNR6" s="612"/>
      <c r="LNS6" s="612"/>
      <c r="LNT6" s="612"/>
      <c r="LNU6" s="612"/>
      <c r="LNV6" s="612"/>
      <c r="LNW6" s="612"/>
      <c r="LNX6" s="612"/>
      <c r="LNY6" s="612"/>
      <c r="LNZ6" s="612"/>
      <c r="LOA6" s="612"/>
      <c r="LOB6" s="612"/>
      <c r="LOC6" s="612"/>
      <c r="LOD6" s="612"/>
      <c r="LOE6" s="612"/>
      <c r="LOF6" s="612"/>
      <c r="LOG6" s="612"/>
      <c r="LOH6" s="612"/>
      <c r="LOI6" s="612"/>
      <c r="LOJ6" s="612"/>
      <c r="LOK6" s="612"/>
      <c r="LOL6" s="612"/>
      <c r="LOM6" s="612"/>
      <c r="LON6" s="612"/>
      <c r="LOO6" s="612"/>
      <c r="LOP6" s="612"/>
      <c r="LOQ6" s="612"/>
      <c r="LOR6" s="612"/>
      <c r="LOS6" s="612"/>
      <c r="LOT6" s="612"/>
      <c r="LOU6" s="612"/>
      <c r="LOV6" s="612"/>
      <c r="LOW6" s="612"/>
      <c r="LOX6" s="612"/>
      <c r="LOY6" s="612"/>
      <c r="LOZ6" s="612"/>
      <c r="LPA6" s="612"/>
      <c r="LPB6" s="612"/>
      <c r="LPC6" s="612"/>
      <c r="LPD6" s="612"/>
      <c r="LPE6" s="612"/>
      <c r="LPF6" s="612"/>
      <c r="LPG6" s="612"/>
      <c r="LPH6" s="612"/>
      <c r="LPI6" s="612"/>
      <c r="LPJ6" s="612"/>
      <c r="LPK6" s="612"/>
      <c r="LPL6" s="612"/>
      <c r="LPM6" s="612"/>
      <c r="LPN6" s="612"/>
      <c r="LPO6" s="612"/>
      <c r="LPP6" s="612"/>
      <c r="LPQ6" s="612"/>
      <c r="LPR6" s="612"/>
      <c r="LPS6" s="612"/>
      <c r="LPT6" s="612"/>
      <c r="LPU6" s="612"/>
      <c r="LPV6" s="612"/>
      <c r="LPW6" s="612"/>
      <c r="LPX6" s="612"/>
      <c r="LPY6" s="612"/>
      <c r="LPZ6" s="612"/>
      <c r="LQA6" s="612"/>
      <c r="LQB6" s="612"/>
      <c r="LQC6" s="612"/>
      <c r="LQD6" s="612"/>
      <c r="LQE6" s="612"/>
      <c r="LQF6" s="612"/>
      <c r="LQG6" s="612"/>
      <c r="LQH6" s="612"/>
      <c r="LQI6" s="612"/>
      <c r="LQJ6" s="612"/>
      <c r="LQK6" s="612"/>
      <c r="LQL6" s="612"/>
      <c r="LQM6" s="612"/>
      <c r="LQN6" s="612"/>
      <c r="LQO6" s="612"/>
      <c r="LQP6" s="612"/>
      <c r="LQQ6" s="612"/>
      <c r="LQR6" s="612"/>
      <c r="LQS6" s="612"/>
      <c r="LQT6" s="612"/>
      <c r="LQU6" s="612"/>
      <c r="LQV6" s="612"/>
      <c r="LQW6" s="612"/>
      <c r="LQX6" s="612"/>
      <c r="LQY6" s="612"/>
      <c r="LQZ6" s="612"/>
      <c r="LRA6" s="612"/>
      <c r="LRB6" s="612"/>
      <c r="LRC6" s="612"/>
      <c r="LRD6" s="612"/>
      <c r="LRE6" s="612"/>
      <c r="LRF6" s="612"/>
      <c r="LRG6" s="612"/>
      <c r="LRH6" s="612"/>
      <c r="LRI6" s="612"/>
      <c r="LRJ6" s="612"/>
      <c r="LRK6" s="612"/>
      <c r="LRL6" s="612"/>
      <c r="LRM6" s="612"/>
      <c r="LRN6" s="612"/>
      <c r="LRO6" s="612"/>
      <c r="LRP6" s="612"/>
      <c r="LRQ6" s="612"/>
      <c r="LRR6" s="612"/>
      <c r="LRS6" s="612"/>
      <c r="LRT6" s="612"/>
      <c r="LRU6" s="612"/>
      <c r="LRV6" s="612"/>
      <c r="LRW6" s="612"/>
      <c r="LRX6" s="612"/>
      <c r="LRY6" s="612"/>
      <c r="LRZ6" s="612"/>
      <c r="LSA6" s="612"/>
      <c r="LSB6" s="612"/>
      <c r="LSC6" s="612"/>
      <c r="LSD6" s="612"/>
      <c r="LSE6" s="612"/>
      <c r="LSF6" s="612"/>
      <c r="LSG6" s="612"/>
      <c r="LSH6" s="612"/>
      <c r="LSI6" s="612"/>
      <c r="LSJ6" s="612"/>
      <c r="LSK6" s="612"/>
      <c r="LSL6" s="612"/>
      <c r="LSM6" s="612"/>
      <c r="LSN6" s="612"/>
      <c r="LSO6" s="612"/>
      <c r="LSP6" s="612"/>
      <c r="LSQ6" s="612"/>
      <c r="LSR6" s="612"/>
      <c r="LSS6" s="612"/>
      <c r="LST6" s="612"/>
      <c r="LSU6" s="612"/>
      <c r="LSV6" s="612"/>
      <c r="LSW6" s="612"/>
      <c r="LSX6" s="612"/>
      <c r="LSY6" s="612"/>
      <c r="LSZ6" s="612"/>
      <c r="LTA6" s="612"/>
      <c r="LTB6" s="612"/>
      <c r="LTC6" s="612"/>
      <c r="LTD6" s="612"/>
      <c r="LTE6" s="612"/>
      <c r="LTF6" s="612"/>
      <c r="LTG6" s="612"/>
      <c r="LTH6" s="612"/>
      <c r="LTI6" s="612"/>
      <c r="LTJ6" s="612"/>
      <c r="LTK6" s="612"/>
      <c r="LTL6" s="612"/>
      <c r="LTM6" s="612"/>
      <c r="LTN6" s="612"/>
      <c r="LTO6" s="612"/>
      <c r="LTP6" s="612"/>
      <c r="LTQ6" s="612"/>
      <c r="LTR6" s="612"/>
      <c r="LTS6" s="612"/>
      <c r="LTT6" s="612"/>
      <c r="LTU6" s="612"/>
      <c r="LTV6" s="612"/>
      <c r="LTW6" s="612"/>
      <c r="LTX6" s="612"/>
      <c r="LTY6" s="612"/>
      <c r="LTZ6" s="612"/>
      <c r="LUA6" s="612"/>
      <c r="LUB6" s="612"/>
      <c r="LUC6" s="612"/>
      <c r="LUD6" s="612"/>
      <c r="LUE6" s="612"/>
      <c r="LUF6" s="612"/>
      <c r="LUG6" s="612"/>
      <c r="LUH6" s="612"/>
      <c r="LUI6" s="612"/>
      <c r="LUJ6" s="612"/>
      <c r="LUK6" s="612"/>
      <c r="LUL6" s="612"/>
      <c r="LUM6" s="612"/>
      <c r="LUN6" s="612"/>
      <c r="LUO6" s="612"/>
      <c r="LUP6" s="612"/>
      <c r="LUQ6" s="612"/>
      <c r="LUR6" s="612"/>
      <c r="LUS6" s="612"/>
      <c r="LUT6" s="612"/>
      <c r="LUU6" s="612"/>
      <c r="LUV6" s="612"/>
      <c r="LUW6" s="612"/>
      <c r="LUX6" s="612"/>
      <c r="LUY6" s="612"/>
      <c r="LUZ6" s="612"/>
      <c r="LVA6" s="612"/>
      <c r="LVB6" s="612"/>
      <c r="LVC6" s="612"/>
      <c r="LVD6" s="612"/>
      <c r="LVE6" s="612"/>
      <c r="LVF6" s="612"/>
      <c r="LVG6" s="612"/>
      <c r="LVH6" s="612"/>
      <c r="LVI6" s="612"/>
      <c r="LVJ6" s="612"/>
      <c r="LVK6" s="612"/>
      <c r="LVL6" s="612"/>
      <c r="LVM6" s="612"/>
      <c r="LVN6" s="612"/>
      <c r="LVO6" s="612"/>
      <c r="LVP6" s="612"/>
      <c r="LVQ6" s="612"/>
      <c r="LVR6" s="612"/>
      <c r="LVS6" s="612"/>
      <c r="LVT6" s="612"/>
      <c r="LVU6" s="612"/>
      <c r="LVV6" s="612"/>
      <c r="LVW6" s="612"/>
      <c r="LVX6" s="612"/>
      <c r="LVY6" s="612"/>
      <c r="LVZ6" s="612"/>
      <c r="LWA6" s="612"/>
      <c r="LWB6" s="612"/>
      <c r="LWC6" s="612"/>
      <c r="LWD6" s="612"/>
      <c r="LWE6" s="612"/>
      <c r="LWF6" s="612"/>
      <c r="LWG6" s="612"/>
      <c r="LWH6" s="612"/>
      <c r="LWI6" s="612"/>
      <c r="LWJ6" s="612"/>
      <c r="LWK6" s="612"/>
      <c r="LWL6" s="612"/>
      <c r="LWM6" s="612"/>
      <c r="LWN6" s="612"/>
      <c r="LWO6" s="612"/>
      <c r="LWP6" s="612"/>
      <c r="LWQ6" s="612"/>
      <c r="LWR6" s="612"/>
      <c r="LWS6" s="612"/>
      <c r="LWT6" s="612"/>
      <c r="LWU6" s="612"/>
      <c r="LWV6" s="612"/>
      <c r="LWW6" s="612"/>
      <c r="LWX6" s="612"/>
      <c r="LWY6" s="612"/>
      <c r="LWZ6" s="612"/>
      <c r="LXA6" s="612"/>
      <c r="LXB6" s="612"/>
      <c r="LXC6" s="612"/>
      <c r="LXD6" s="612"/>
      <c r="LXE6" s="612"/>
      <c r="LXF6" s="612"/>
      <c r="LXG6" s="612"/>
      <c r="LXH6" s="612"/>
      <c r="LXI6" s="612"/>
      <c r="LXJ6" s="612"/>
      <c r="LXK6" s="612"/>
      <c r="LXL6" s="612"/>
      <c r="LXM6" s="612"/>
      <c r="LXN6" s="612"/>
      <c r="LXO6" s="612"/>
      <c r="LXP6" s="612"/>
      <c r="LXQ6" s="612"/>
      <c r="LXR6" s="612"/>
      <c r="LXS6" s="612"/>
      <c r="LXT6" s="612"/>
      <c r="LXU6" s="612"/>
      <c r="LXV6" s="612"/>
      <c r="LXW6" s="612"/>
      <c r="LXX6" s="612"/>
      <c r="LXY6" s="612"/>
      <c r="LXZ6" s="612"/>
      <c r="LYA6" s="612"/>
      <c r="LYB6" s="612"/>
      <c r="LYC6" s="612"/>
      <c r="LYD6" s="612"/>
      <c r="LYE6" s="612"/>
      <c r="LYF6" s="612"/>
      <c r="LYG6" s="612"/>
      <c r="LYH6" s="612"/>
      <c r="LYI6" s="612"/>
      <c r="LYJ6" s="612"/>
      <c r="LYK6" s="612"/>
      <c r="LYL6" s="612"/>
      <c r="LYM6" s="612"/>
      <c r="LYN6" s="612"/>
      <c r="LYO6" s="612"/>
      <c r="LYP6" s="612"/>
      <c r="LYQ6" s="612"/>
      <c r="LYR6" s="612"/>
      <c r="LYS6" s="612"/>
      <c r="LYT6" s="612"/>
      <c r="LYU6" s="612"/>
      <c r="LYV6" s="612"/>
      <c r="LYW6" s="612"/>
      <c r="LYX6" s="612"/>
      <c r="LYY6" s="612"/>
      <c r="LYZ6" s="612"/>
      <c r="LZA6" s="612"/>
      <c r="LZB6" s="612"/>
      <c r="LZC6" s="612"/>
      <c r="LZD6" s="612"/>
      <c r="LZE6" s="612"/>
      <c r="LZF6" s="612"/>
      <c r="LZG6" s="612"/>
      <c r="LZH6" s="612"/>
      <c r="LZI6" s="612"/>
      <c r="LZJ6" s="612"/>
      <c r="LZK6" s="612"/>
      <c r="LZL6" s="612"/>
      <c r="LZM6" s="612"/>
      <c r="LZN6" s="612"/>
      <c r="LZO6" s="612"/>
      <c r="LZP6" s="612"/>
      <c r="LZQ6" s="612"/>
      <c r="LZR6" s="612"/>
      <c r="LZS6" s="612"/>
      <c r="LZT6" s="612"/>
      <c r="LZU6" s="612"/>
      <c r="LZV6" s="612"/>
      <c r="LZW6" s="612"/>
      <c r="LZX6" s="612"/>
      <c r="LZY6" s="612"/>
      <c r="LZZ6" s="612"/>
      <c r="MAA6" s="612"/>
      <c r="MAB6" s="612"/>
      <c r="MAC6" s="612"/>
      <c r="MAD6" s="612"/>
      <c r="MAE6" s="612"/>
      <c r="MAF6" s="612"/>
      <c r="MAG6" s="612"/>
      <c r="MAH6" s="612"/>
      <c r="MAI6" s="612"/>
      <c r="MAJ6" s="612"/>
      <c r="MAK6" s="612"/>
      <c r="MAL6" s="612"/>
      <c r="MAM6" s="612"/>
      <c r="MAN6" s="612"/>
      <c r="MAO6" s="612"/>
      <c r="MAP6" s="612"/>
      <c r="MAQ6" s="612"/>
      <c r="MAR6" s="612"/>
      <c r="MAS6" s="612"/>
      <c r="MAT6" s="612"/>
      <c r="MAU6" s="612"/>
      <c r="MAV6" s="612"/>
      <c r="MAW6" s="612"/>
      <c r="MAX6" s="612"/>
      <c r="MAY6" s="612"/>
      <c r="MAZ6" s="612"/>
      <c r="MBA6" s="612"/>
      <c r="MBB6" s="612"/>
      <c r="MBC6" s="612"/>
      <c r="MBD6" s="612"/>
      <c r="MBE6" s="612"/>
      <c r="MBF6" s="612"/>
      <c r="MBG6" s="612"/>
      <c r="MBH6" s="612"/>
      <c r="MBI6" s="612"/>
      <c r="MBJ6" s="612"/>
      <c r="MBK6" s="612"/>
      <c r="MBL6" s="612"/>
      <c r="MBM6" s="612"/>
      <c r="MBN6" s="612"/>
      <c r="MBO6" s="612"/>
      <c r="MBP6" s="612"/>
      <c r="MBQ6" s="612"/>
      <c r="MBR6" s="612"/>
      <c r="MBS6" s="612"/>
      <c r="MBT6" s="612"/>
      <c r="MBU6" s="612"/>
      <c r="MBV6" s="612"/>
      <c r="MBW6" s="612"/>
      <c r="MBX6" s="612"/>
      <c r="MBY6" s="612"/>
      <c r="MBZ6" s="612"/>
      <c r="MCA6" s="612"/>
      <c r="MCB6" s="612"/>
      <c r="MCC6" s="612"/>
      <c r="MCD6" s="612"/>
      <c r="MCE6" s="612"/>
      <c r="MCF6" s="612"/>
      <c r="MCG6" s="612"/>
      <c r="MCH6" s="612"/>
      <c r="MCI6" s="612"/>
      <c r="MCJ6" s="612"/>
      <c r="MCK6" s="612"/>
      <c r="MCL6" s="612"/>
      <c r="MCM6" s="612"/>
      <c r="MCN6" s="612"/>
      <c r="MCO6" s="612"/>
      <c r="MCP6" s="612"/>
      <c r="MCQ6" s="612"/>
      <c r="MCR6" s="612"/>
      <c r="MCS6" s="612"/>
      <c r="MCT6" s="612"/>
      <c r="MCU6" s="612"/>
      <c r="MCV6" s="612"/>
      <c r="MCW6" s="612"/>
      <c r="MCX6" s="612"/>
      <c r="MCY6" s="612"/>
      <c r="MCZ6" s="612"/>
      <c r="MDA6" s="612"/>
      <c r="MDB6" s="612"/>
      <c r="MDC6" s="612"/>
      <c r="MDD6" s="612"/>
      <c r="MDE6" s="612"/>
      <c r="MDF6" s="612"/>
      <c r="MDG6" s="612"/>
      <c r="MDH6" s="612"/>
      <c r="MDI6" s="612"/>
      <c r="MDJ6" s="612"/>
      <c r="MDK6" s="612"/>
      <c r="MDL6" s="612"/>
      <c r="MDM6" s="612"/>
      <c r="MDN6" s="612"/>
      <c r="MDO6" s="612"/>
      <c r="MDP6" s="612"/>
      <c r="MDQ6" s="612"/>
      <c r="MDR6" s="612"/>
      <c r="MDS6" s="612"/>
      <c r="MDT6" s="612"/>
      <c r="MDU6" s="612"/>
      <c r="MDV6" s="612"/>
      <c r="MDW6" s="612"/>
      <c r="MDX6" s="612"/>
      <c r="MDY6" s="612"/>
      <c r="MDZ6" s="612"/>
      <c r="MEA6" s="612"/>
      <c r="MEB6" s="612"/>
      <c r="MEC6" s="612"/>
      <c r="MED6" s="612"/>
      <c r="MEE6" s="612"/>
      <c r="MEF6" s="612"/>
      <c r="MEG6" s="612"/>
      <c r="MEH6" s="612"/>
      <c r="MEI6" s="612"/>
      <c r="MEJ6" s="612"/>
      <c r="MEK6" s="612"/>
      <c r="MEL6" s="612"/>
      <c r="MEM6" s="612"/>
      <c r="MEN6" s="612"/>
      <c r="MEO6" s="612"/>
      <c r="MEP6" s="612"/>
      <c r="MEQ6" s="612"/>
      <c r="MER6" s="612"/>
      <c r="MES6" s="612"/>
      <c r="MET6" s="612"/>
      <c r="MEU6" s="612"/>
      <c r="MEV6" s="612"/>
      <c r="MEW6" s="612"/>
      <c r="MEX6" s="612"/>
      <c r="MEY6" s="612"/>
      <c r="MEZ6" s="612"/>
      <c r="MFA6" s="612"/>
      <c r="MFB6" s="612"/>
      <c r="MFC6" s="612"/>
      <c r="MFD6" s="612"/>
      <c r="MFE6" s="612"/>
      <c r="MFF6" s="612"/>
      <c r="MFG6" s="612"/>
      <c r="MFH6" s="612"/>
      <c r="MFI6" s="612"/>
      <c r="MFJ6" s="612"/>
      <c r="MFK6" s="612"/>
      <c r="MFL6" s="612"/>
      <c r="MFM6" s="612"/>
      <c r="MFN6" s="612"/>
      <c r="MFO6" s="612"/>
      <c r="MFP6" s="612"/>
      <c r="MFQ6" s="612"/>
      <c r="MFR6" s="612"/>
      <c r="MFS6" s="612"/>
      <c r="MFT6" s="612"/>
      <c r="MFU6" s="612"/>
      <c r="MFV6" s="612"/>
      <c r="MFW6" s="612"/>
      <c r="MFX6" s="612"/>
      <c r="MFY6" s="612"/>
      <c r="MFZ6" s="612"/>
      <c r="MGA6" s="612"/>
      <c r="MGB6" s="612"/>
      <c r="MGC6" s="612"/>
      <c r="MGD6" s="612"/>
      <c r="MGE6" s="612"/>
      <c r="MGF6" s="612"/>
      <c r="MGG6" s="612"/>
      <c r="MGH6" s="612"/>
      <c r="MGI6" s="612"/>
      <c r="MGJ6" s="612"/>
      <c r="MGK6" s="612"/>
      <c r="MGL6" s="612"/>
      <c r="MGM6" s="612"/>
      <c r="MGN6" s="612"/>
      <c r="MGO6" s="612"/>
      <c r="MGP6" s="612"/>
      <c r="MGQ6" s="612"/>
      <c r="MGR6" s="612"/>
      <c r="MGS6" s="612"/>
      <c r="MGT6" s="612"/>
      <c r="MGU6" s="612"/>
      <c r="MGV6" s="612"/>
      <c r="MGW6" s="612"/>
      <c r="MGX6" s="612"/>
      <c r="MGY6" s="612"/>
      <c r="MGZ6" s="612"/>
      <c r="MHA6" s="612"/>
      <c r="MHB6" s="612"/>
      <c r="MHC6" s="612"/>
      <c r="MHD6" s="612"/>
      <c r="MHE6" s="612"/>
      <c r="MHF6" s="612"/>
      <c r="MHG6" s="612"/>
      <c r="MHH6" s="612"/>
      <c r="MHI6" s="612"/>
      <c r="MHJ6" s="612"/>
      <c r="MHK6" s="612"/>
      <c r="MHL6" s="612"/>
      <c r="MHM6" s="612"/>
      <c r="MHN6" s="612"/>
      <c r="MHO6" s="612"/>
      <c r="MHP6" s="612"/>
      <c r="MHQ6" s="612"/>
      <c r="MHR6" s="612"/>
      <c r="MHS6" s="612"/>
      <c r="MHT6" s="612"/>
      <c r="MHU6" s="612"/>
      <c r="MHV6" s="612"/>
      <c r="MHW6" s="612"/>
      <c r="MHX6" s="612"/>
      <c r="MHY6" s="612"/>
      <c r="MHZ6" s="612"/>
      <c r="MIA6" s="612"/>
      <c r="MIB6" s="612"/>
      <c r="MIC6" s="612"/>
      <c r="MID6" s="612"/>
      <c r="MIE6" s="612"/>
      <c r="MIF6" s="612"/>
      <c r="MIG6" s="612"/>
      <c r="MIH6" s="612"/>
      <c r="MII6" s="612"/>
      <c r="MIJ6" s="612"/>
      <c r="MIK6" s="612"/>
      <c r="MIL6" s="612"/>
      <c r="MIM6" s="612"/>
      <c r="MIN6" s="612"/>
      <c r="MIO6" s="612"/>
      <c r="MIP6" s="612"/>
      <c r="MIQ6" s="612"/>
      <c r="MIR6" s="612"/>
      <c r="MIS6" s="612"/>
      <c r="MIT6" s="612"/>
      <c r="MIU6" s="612"/>
      <c r="MIV6" s="612"/>
      <c r="MIW6" s="612"/>
      <c r="MIX6" s="612"/>
      <c r="MIY6" s="612"/>
      <c r="MIZ6" s="612"/>
      <c r="MJA6" s="612"/>
      <c r="MJB6" s="612"/>
      <c r="MJC6" s="612"/>
      <c r="MJD6" s="612"/>
      <c r="MJE6" s="612"/>
      <c r="MJF6" s="612"/>
      <c r="MJG6" s="612"/>
      <c r="MJH6" s="612"/>
      <c r="MJI6" s="612"/>
      <c r="MJJ6" s="612"/>
      <c r="MJK6" s="612"/>
      <c r="MJL6" s="612"/>
      <c r="MJM6" s="612"/>
      <c r="MJN6" s="612"/>
      <c r="MJO6" s="612"/>
      <c r="MJP6" s="612"/>
      <c r="MJQ6" s="612"/>
      <c r="MJR6" s="612"/>
      <c r="MJS6" s="612"/>
      <c r="MJT6" s="612"/>
      <c r="MJU6" s="612"/>
      <c r="MJV6" s="612"/>
      <c r="MJW6" s="612"/>
      <c r="MJX6" s="612"/>
      <c r="MJY6" s="612"/>
      <c r="MJZ6" s="612"/>
      <c r="MKA6" s="612"/>
      <c r="MKB6" s="612"/>
      <c r="MKC6" s="612"/>
      <c r="MKD6" s="612"/>
      <c r="MKE6" s="612"/>
      <c r="MKF6" s="612"/>
      <c r="MKG6" s="612"/>
      <c r="MKH6" s="612"/>
      <c r="MKI6" s="612"/>
      <c r="MKJ6" s="612"/>
      <c r="MKK6" s="612"/>
      <c r="MKL6" s="612"/>
      <c r="MKM6" s="612"/>
      <c r="MKN6" s="612"/>
      <c r="MKO6" s="612"/>
      <c r="MKP6" s="612"/>
      <c r="MKQ6" s="612"/>
      <c r="MKR6" s="612"/>
      <c r="MKS6" s="612"/>
      <c r="MKT6" s="612"/>
      <c r="MKU6" s="612"/>
      <c r="MKV6" s="612"/>
      <c r="MKW6" s="612"/>
      <c r="MKX6" s="612"/>
      <c r="MKY6" s="612"/>
      <c r="MKZ6" s="612"/>
      <c r="MLA6" s="612"/>
      <c r="MLB6" s="612"/>
      <c r="MLC6" s="612"/>
      <c r="MLD6" s="612"/>
      <c r="MLE6" s="612"/>
      <c r="MLF6" s="612"/>
      <c r="MLG6" s="612"/>
      <c r="MLH6" s="612"/>
      <c r="MLI6" s="612"/>
      <c r="MLJ6" s="612"/>
      <c r="MLK6" s="612"/>
      <c r="MLL6" s="612"/>
      <c r="MLM6" s="612"/>
      <c r="MLN6" s="612"/>
      <c r="MLO6" s="612"/>
      <c r="MLP6" s="612"/>
      <c r="MLQ6" s="612"/>
      <c r="MLR6" s="612"/>
      <c r="MLS6" s="612"/>
      <c r="MLT6" s="612"/>
      <c r="MLU6" s="612"/>
      <c r="MLV6" s="612"/>
      <c r="MLW6" s="612"/>
      <c r="MLX6" s="612"/>
      <c r="MLY6" s="612"/>
      <c r="MLZ6" s="612"/>
      <c r="MMA6" s="612"/>
      <c r="MMB6" s="612"/>
      <c r="MMC6" s="612"/>
      <c r="MMD6" s="612"/>
      <c r="MME6" s="612"/>
      <c r="MMF6" s="612"/>
      <c r="MMG6" s="612"/>
      <c r="MMH6" s="612"/>
      <c r="MMI6" s="612"/>
      <c r="MMJ6" s="612"/>
      <c r="MMK6" s="612"/>
      <c r="MML6" s="612"/>
      <c r="MMM6" s="612"/>
      <c r="MMN6" s="612"/>
      <c r="MMO6" s="612"/>
      <c r="MMP6" s="612"/>
      <c r="MMQ6" s="612"/>
      <c r="MMR6" s="612"/>
      <c r="MMS6" s="612"/>
      <c r="MMT6" s="612"/>
      <c r="MMU6" s="612"/>
      <c r="MMV6" s="612"/>
      <c r="MMW6" s="612"/>
      <c r="MMX6" s="612"/>
      <c r="MMY6" s="612"/>
      <c r="MMZ6" s="612"/>
      <c r="MNA6" s="612"/>
      <c r="MNB6" s="612"/>
      <c r="MNC6" s="612"/>
      <c r="MND6" s="612"/>
      <c r="MNE6" s="612"/>
      <c r="MNF6" s="612"/>
      <c r="MNG6" s="612"/>
      <c r="MNH6" s="612"/>
      <c r="MNI6" s="612"/>
      <c r="MNJ6" s="612"/>
      <c r="MNK6" s="612"/>
      <c r="MNL6" s="612"/>
      <c r="MNM6" s="612"/>
      <c r="MNN6" s="612"/>
      <c r="MNO6" s="612"/>
      <c r="MNP6" s="612"/>
      <c r="MNQ6" s="612"/>
      <c r="MNR6" s="612"/>
      <c r="MNS6" s="612"/>
      <c r="MNT6" s="612"/>
      <c r="MNU6" s="612"/>
      <c r="MNV6" s="612"/>
      <c r="MNW6" s="612"/>
      <c r="MNX6" s="612"/>
      <c r="MNY6" s="612"/>
      <c r="MNZ6" s="612"/>
      <c r="MOA6" s="612"/>
      <c r="MOB6" s="612"/>
      <c r="MOC6" s="612"/>
      <c r="MOD6" s="612"/>
      <c r="MOE6" s="612"/>
      <c r="MOF6" s="612"/>
      <c r="MOG6" s="612"/>
      <c r="MOH6" s="612"/>
      <c r="MOI6" s="612"/>
      <c r="MOJ6" s="612"/>
      <c r="MOK6" s="612"/>
      <c r="MOL6" s="612"/>
      <c r="MOM6" s="612"/>
      <c r="MON6" s="612"/>
      <c r="MOO6" s="612"/>
      <c r="MOP6" s="612"/>
      <c r="MOQ6" s="612"/>
      <c r="MOR6" s="612"/>
      <c r="MOS6" s="612"/>
      <c r="MOT6" s="612"/>
      <c r="MOU6" s="612"/>
      <c r="MOV6" s="612"/>
      <c r="MOW6" s="612"/>
      <c r="MOX6" s="612"/>
      <c r="MOY6" s="612"/>
      <c r="MOZ6" s="612"/>
      <c r="MPA6" s="612"/>
      <c r="MPB6" s="612"/>
      <c r="MPC6" s="612"/>
      <c r="MPD6" s="612"/>
      <c r="MPE6" s="612"/>
      <c r="MPF6" s="612"/>
      <c r="MPG6" s="612"/>
      <c r="MPH6" s="612"/>
      <c r="MPI6" s="612"/>
      <c r="MPJ6" s="612"/>
      <c r="MPK6" s="612"/>
      <c r="MPL6" s="612"/>
      <c r="MPM6" s="612"/>
      <c r="MPN6" s="612"/>
      <c r="MPO6" s="612"/>
      <c r="MPP6" s="612"/>
      <c r="MPQ6" s="612"/>
      <c r="MPR6" s="612"/>
      <c r="MPS6" s="612"/>
      <c r="MPT6" s="612"/>
      <c r="MPU6" s="612"/>
      <c r="MPV6" s="612"/>
      <c r="MPW6" s="612"/>
      <c r="MPX6" s="612"/>
      <c r="MPY6" s="612"/>
      <c r="MPZ6" s="612"/>
      <c r="MQA6" s="612"/>
      <c r="MQB6" s="612"/>
      <c r="MQC6" s="612"/>
      <c r="MQD6" s="612"/>
      <c r="MQE6" s="612"/>
      <c r="MQF6" s="612"/>
      <c r="MQG6" s="612"/>
      <c r="MQH6" s="612"/>
      <c r="MQI6" s="612"/>
      <c r="MQJ6" s="612"/>
      <c r="MQK6" s="612"/>
      <c r="MQL6" s="612"/>
      <c r="MQM6" s="612"/>
      <c r="MQN6" s="612"/>
      <c r="MQO6" s="612"/>
      <c r="MQP6" s="612"/>
      <c r="MQQ6" s="612"/>
      <c r="MQR6" s="612"/>
      <c r="MQS6" s="612"/>
      <c r="MQT6" s="612"/>
      <c r="MQU6" s="612"/>
      <c r="MQV6" s="612"/>
      <c r="MQW6" s="612"/>
      <c r="MQX6" s="612"/>
      <c r="MQY6" s="612"/>
      <c r="MQZ6" s="612"/>
      <c r="MRA6" s="612"/>
      <c r="MRB6" s="612"/>
      <c r="MRC6" s="612"/>
      <c r="MRD6" s="612"/>
      <c r="MRE6" s="612"/>
      <c r="MRF6" s="612"/>
      <c r="MRG6" s="612"/>
      <c r="MRH6" s="612"/>
      <c r="MRI6" s="612"/>
      <c r="MRJ6" s="612"/>
      <c r="MRK6" s="612"/>
      <c r="MRL6" s="612"/>
      <c r="MRM6" s="612"/>
      <c r="MRN6" s="612"/>
      <c r="MRO6" s="612"/>
      <c r="MRP6" s="612"/>
      <c r="MRQ6" s="612"/>
      <c r="MRR6" s="612"/>
      <c r="MRS6" s="612"/>
      <c r="MRT6" s="612"/>
      <c r="MRU6" s="612"/>
      <c r="MRV6" s="612"/>
      <c r="MRW6" s="612"/>
      <c r="MRX6" s="612"/>
      <c r="MRY6" s="612"/>
      <c r="MRZ6" s="612"/>
      <c r="MSA6" s="612"/>
      <c r="MSB6" s="612"/>
      <c r="MSC6" s="612"/>
      <c r="MSD6" s="612"/>
      <c r="MSE6" s="612"/>
      <c r="MSF6" s="612"/>
      <c r="MSG6" s="612"/>
      <c r="MSH6" s="612"/>
      <c r="MSI6" s="612"/>
      <c r="MSJ6" s="612"/>
      <c r="MSK6" s="612"/>
      <c r="MSL6" s="612"/>
      <c r="MSM6" s="612"/>
      <c r="MSN6" s="612"/>
      <c r="MSO6" s="612"/>
      <c r="MSP6" s="612"/>
      <c r="MSQ6" s="612"/>
      <c r="MSR6" s="612"/>
      <c r="MSS6" s="612"/>
      <c r="MST6" s="612"/>
      <c r="MSU6" s="612"/>
      <c r="MSV6" s="612"/>
      <c r="MSW6" s="612"/>
      <c r="MSX6" s="612"/>
      <c r="MSY6" s="612"/>
      <c r="MSZ6" s="612"/>
      <c r="MTA6" s="612"/>
      <c r="MTB6" s="612"/>
      <c r="MTC6" s="612"/>
      <c r="MTD6" s="612"/>
      <c r="MTE6" s="612"/>
      <c r="MTF6" s="612"/>
      <c r="MTG6" s="612"/>
      <c r="MTH6" s="612"/>
      <c r="MTI6" s="612"/>
      <c r="MTJ6" s="612"/>
      <c r="MTK6" s="612"/>
      <c r="MTL6" s="612"/>
      <c r="MTM6" s="612"/>
      <c r="MTN6" s="612"/>
      <c r="MTO6" s="612"/>
      <c r="MTP6" s="612"/>
      <c r="MTQ6" s="612"/>
      <c r="MTR6" s="612"/>
      <c r="MTS6" s="612"/>
      <c r="MTT6" s="612"/>
      <c r="MTU6" s="612"/>
      <c r="MTV6" s="612"/>
      <c r="MTW6" s="612"/>
      <c r="MTX6" s="612"/>
      <c r="MTY6" s="612"/>
      <c r="MTZ6" s="612"/>
      <c r="MUA6" s="612"/>
      <c r="MUB6" s="612"/>
      <c r="MUC6" s="612"/>
      <c r="MUD6" s="612"/>
      <c r="MUE6" s="612"/>
      <c r="MUF6" s="612"/>
      <c r="MUG6" s="612"/>
      <c r="MUH6" s="612"/>
      <c r="MUI6" s="612"/>
      <c r="MUJ6" s="612"/>
      <c r="MUK6" s="612"/>
      <c r="MUL6" s="612"/>
      <c r="MUM6" s="612"/>
      <c r="MUN6" s="612"/>
      <c r="MUO6" s="612"/>
      <c r="MUP6" s="612"/>
      <c r="MUQ6" s="612"/>
      <c r="MUR6" s="612"/>
      <c r="MUS6" s="612"/>
      <c r="MUT6" s="612"/>
      <c r="MUU6" s="612"/>
      <c r="MUV6" s="612"/>
      <c r="MUW6" s="612"/>
      <c r="MUX6" s="612"/>
      <c r="MUY6" s="612"/>
      <c r="MUZ6" s="612"/>
      <c r="MVA6" s="612"/>
      <c r="MVB6" s="612"/>
      <c r="MVC6" s="612"/>
      <c r="MVD6" s="612"/>
      <c r="MVE6" s="612"/>
      <c r="MVF6" s="612"/>
      <c r="MVG6" s="612"/>
      <c r="MVH6" s="612"/>
      <c r="MVI6" s="612"/>
      <c r="MVJ6" s="612"/>
      <c r="MVK6" s="612"/>
      <c r="MVL6" s="612"/>
      <c r="MVM6" s="612"/>
      <c r="MVN6" s="612"/>
      <c r="MVO6" s="612"/>
      <c r="MVP6" s="612"/>
      <c r="MVQ6" s="612"/>
      <c r="MVR6" s="612"/>
      <c r="MVS6" s="612"/>
      <c r="MVT6" s="612"/>
      <c r="MVU6" s="612"/>
      <c r="MVV6" s="612"/>
      <c r="MVW6" s="612"/>
      <c r="MVX6" s="612"/>
      <c r="MVY6" s="612"/>
      <c r="MVZ6" s="612"/>
      <c r="MWA6" s="612"/>
      <c r="MWB6" s="612"/>
      <c r="MWC6" s="612"/>
      <c r="MWD6" s="612"/>
      <c r="MWE6" s="612"/>
      <c r="MWF6" s="612"/>
      <c r="MWG6" s="612"/>
      <c r="MWH6" s="612"/>
      <c r="MWI6" s="612"/>
      <c r="MWJ6" s="612"/>
      <c r="MWK6" s="612"/>
      <c r="MWL6" s="612"/>
      <c r="MWM6" s="612"/>
      <c r="MWN6" s="612"/>
      <c r="MWO6" s="612"/>
      <c r="MWP6" s="612"/>
      <c r="MWQ6" s="612"/>
      <c r="MWR6" s="612"/>
      <c r="MWS6" s="612"/>
      <c r="MWT6" s="612"/>
      <c r="MWU6" s="612"/>
      <c r="MWV6" s="612"/>
      <c r="MWW6" s="612"/>
      <c r="MWX6" s="612"/>
      <c r="MWY6" s="612"/>
      <c r="MWZ6" s="612"/>
      <c r="MXA6" s="612"/>
      <c r="MXB6" s="612"/>
      <c r="MXC6" s="612"/>
      <c r="MXD6" s="612"/>
      <c r="MXE6" s="612"/>
      <c r="MXF6" s="612"/>
      <c r="MXG6" s="612"/>
      <c r="MXH6" s="612"/>
      <c r="MXI6" s="612"/>
      <c r="MXJ6" s="612"/>
      <c r="MXK6" s="612"/>
      <c r="MXL6" s="612"/>
      <c r="MXM6" s="612"/>
      <c r="MXN6" s="612"/>
      <c r="MXO6" s="612"/>
      <c r="MXP6" s="612"/>
      <c r="MXQ6" s="612"/>
      <c r="MXR6" s="612"/>
      <c r="MXS6" s="612"/>
      <c r="MXT6" s="612"/>
      <c r="MXU6" s="612"/>
      <c r="MXV6" s="612"/>
      <c r="MXW6" s="612"/>
      <c r="MXX6" s="612"/>
      <c r="MXY6" s="612"/>
      <c r="MXZ6" s="612"/>
      <c r="MYA6" s="612"/>
      <c r="MYB6" s="612"/>
      <c r="MYC6" s="612"/>
      <c r="MYD6" s="612"/>
      <c r="MYE6" s="612"/>
      <c r="MYF6" s="612"/>
      <c r="MYG6" s="612"/>
      <c r="MYH6" s="612"/>
      <c r="MYI6" s="612"/>
      <c r="MYJ6" s="612"/>
      <c r="MYK6" s="612"/>
      <c r="MYL6" s="612"/>
      <c r="MYM6" s="612"/>
      <c r="MYN6" s="612"/>
      <c r="MYO6" s="612"/>
      <c r="MYP6" s="612"/>
      <c r="MYQ6" s="612"/>
      <c r="MYR6" s="612"/>
      <c r="MYS6" s="612"/>
      <c r="MYT6" s="612"/>
      <c r="MYU6" s="612"/>
      <c r="MYV6" s="612"/>
      <c r="MYW6" s="612"/>
      <c r="MYX6" s="612"/>
      <c r="MYY6" s="612"/>
      <c r="MYZ6" s="612"/>
      <c r="MZA6" s="612"/>
      <c r="MZB6" s="612"/>
      <c r="MZC6" s="612"/>
      <c r="MZD6" s="612"/>
      <c r="MZE6" s="612"/>
      <c r="MZF6" s="612"/>
      <c r="MZG6" s="612"/>
      <c r="MZH6" s="612"/>
      <c r="MZI6" s="612"/>
      <c r="MZJ6" s="612"/>
      <c r="MZK6" s="612"/>
      <c r="MZL6" s="612"/>
      <c r="MZM6" s="612"/>
      <c r="MZN6" s="612"/>
      <c r="MZO6" s="612"/>
      <c r="MZP6" s="612"/>
      <c r="MZQ6" s="612"/>
      <c r="MZR6" s="612"/>
      <c r="MZS6" s="612"/>
      <c r="MZT6" s="612"/>
      <c r="MZU6" s="612"/>
      <c r="MZV6" s="612"/>
      <c r="MZW6" s="612"/>
      <c r="MZX6" s="612"/>
      <c r="MZY6" s="612"/>
      <c r="MZZ6" s="612"/>
      <c r="NAA6" s="612"/>
      <c r="NAB6" s="612"/>
      <c r="NAC6" s="612"/>
      <c r="NAD6" s="612"/>
      <c r="NAE6" s="612"/>
      <c r="NAF6" s="612"/>
      <c r="NAG6" s="612"/>
      <c r="NAH6" s="612"/>
      <c r="NAI6" s="612"/>
      <c r="NAJ6" s="612"/>
      <c r="NAK6" s="612"/>
      <c r="NAL6" s="612"/>
      <c r="NAM6" s="612"/>
      <c r="NAN6" s="612"/>
      <c r="NAO6" s="612"/>
      <c r="NAP6" s="612"/>
      <c r="NAQ6" s="612"/>
      <c r="NAR6" s="612"/>
      <c r="NAS6" s="612"/>
      <c r="NAT6" s="612"/>
      <c r="NAU6" s="612"/>
      <c r="NAV6" s="612"/>
      <c r="NAW6" s="612"/>
      <c r="NAX6" s="612"/>
      <c r="NAY6" s="612"/>
      <c r="NAZ6" s="612"/>
      <c r="NBA6" s="612"/>
      <c r="NBB6" s="612"/>
      <c r="NBC6" s="612"/>
      <c r="NBD6" s="612"/>
      <c r="NBE6" s="612"/>
      <c r="NBF6" s="612"/>
      <c r="NBG6" s="612"/>
      <c r="NBH6" s="612"/>
      <c r="NBI6" s="612"/>
      <c r="NBJ6" s="612"/>
      <c r="NBK6" s="612"/>
      <c r="NBL6" s="612"/>
      <c r="NBM6" s="612"/>
      <c r="NBN6" s="612"/>
      <c r="NBO6" s="612"/>
      <c r="NBP6" s="612"/>
      <c r="NBQ6" s="612"/>
      <c r="NBR6" s="612"/>
      <c r="NBS6" s="612"/>
      <c r="NBT6" s="612"/>
      <c r="NBU6" s="612"/>
      <c r="NBV6" s="612"/>
      <c r="NBW6" s="612"/>
      <c r="NBX6" s="612"/>
      <c r="NBY6" s="612"/>
      <c r="NBZ6" s="612"/>
      <c r="NCA6" s="612"/>
      <c r="NCB6" s="612"/>
      <c r="NCC6" s="612"/>
      <c r="NCD6" s="612"/>
      <c r="NCE6" s="612"/>
      <c r="NCF6" s="612"/>
      <c r="NCG6" s="612"/>
      <c r="NCH6" s="612"/>
      <c r="NCI6" s="612"/>
      <c r="NCJ6" s="612"/>
      <c r="NCK6" s="612"/>
      <c r="NCL6" s="612"/>
      <c r="NCM6" s="612"/>
      <c r="NCN6" s="612"/>
      <c r="NCO6" s="612"/>
      <c r="NCP6" s="612"/>
      <c r="NCQ6" s="612"/>
      <c r="NCR6" s="612"/>
      <c r="NCS6" s="612"/>
      <c r="NCT6" s="612"/>
      <c r="NCU6" s="612"/>
      <c r="NCV6" s="612"/>
      <c r="NCW6" s="612"/>
      <c r="NCX6" s="612"/>
      <c r="NCY6" s="612"/>
      <c r="NCZ6" s="612"/>
      <c r="NDA6" s="612"/>
      <c r="NDB6" s="612"/>
      <c r="NDC6" s="612"/>
      <c r="NDD6" s="612"/>
      <c r="NDE6" s="612"/>
      <c r="NDF6" s="612"/>
      <c r="NDG6" s="612"/>
      <c r="NDH6" s="612"/>
      <c r="NDI6" s="612"/>
      <c r="NDJ6" s="612"/>
      <c r="NDK6" s="612"/>
      <c r="NDL6" s="612"/>
      <c r="NDM6" s="612"/>
      <c r="NDN6" s="612"/>
      <c r="NDO6" s="612"/>
      <c r="NDP6" s="612"/>
      <c r="NDQ6" s="612"/>
      <c r="NDR6" s="612"/>
      <c r="NDS6" s="612"/>
      <c r="NDT6" s="612"/>
      <c r="NDU6" s="612"/>
      <c r="NDV6" s="612"/>
      <c r="NDW6" s="612"/>
      <c r="NDX6" s="612"/>
      <c r="NDY6" s="612"/>
      <c r="NDZ6" s="612"/>
      <c r="NEA6" s="612"/>
      <c r="NEB6" s="612"/>
      <c r="NEC6" s="612"/>
      <c r="NED6" s="612"/>
      <c r="NEE6" s="612"/>
      <c r="NEF6" s="612"/>
      <c r="NEG6" s="612"/>
      <c r="NEH6" s="612"/>
      <c r="NEI6" s="612"/>
      <c r="NEJ6" s="612"/>
      <c r="NEK6" s="612"/>
      <c r="NEL6" s="612"/>
      <c r="NEM6" s="612"/>
      <c r="NEN6" s="612"/>
      <c r="NEO6" s="612"/>
      <c r="NEP6" s="612"/>
      <c r="NEQ6" s="612"/>
      <c r="NER6" s="612"/>
      <c r="NES6" s="612"/>
      <c r="NET6" s="612"/>
      <c r="NEU6" s="612"/>
      <c r="NEV6" s="612"/>
      <c r="NEW6" s="612"/>
      <c r="NEX6" s="612"/>
      <c r="NEY6" s="612"/>
      <c r="NEZ6" s="612"/>
      <c r="NFA6" s="612"/>
      <c r="NFB6" s="612"/>
      <c r="NFC6" s="612"/>
      <c r="NFD6" s="612"/>
      <c r="NFE6" s="612"/>
      <c r="NFF6" s="612"/>
      <c r="NFG6" s="612"/>
      <c r="NFH6" s="612"/>
      <c r="NFI6" s="612"/>
      <c r="NFJ6" s="612"/>
      <c r="NFK6" s="612"/>
      <c r="NFL6" s="612"/>
      <c r="NFM6" s="612"/>
      <c r="NFN6" s="612"/>
      <c r="NFO6" s="612"/>
      <c r="NFP6" s="612"/>
      <c r="NFQ6" s="612"/>
      <c r="NFR6" s="612"/>
      <c r="NFS6" s="612"/>
      <c r="NFT6" s="612"/>
      <c r="NFU6" s="612"/>
      <c r="NFV6" s="612"/>
      <c r="NFW6" s="612"/>
      <c r="NFX6" s="612"/>
      <c r="NFY6" s="612"/>
      <c r="NFZ6" s="612"/>
      <c r="NGA6" s="612"/>
      <c r="NGB6" s="612"/>
      <c r="NGC6" s="612"/>
      <c r="NGD6" s="612"/>
      <c r="NGE6" s="612"/>
      <c r="NGF6" s="612"/>
      <c r="NGG6" s="612"/>
      <c r="NGH6" s="612"/>
      <c r="NGI6" s="612"/>
      <c r="NGJ6" s="612"/>
      <c r="NGK6" s="612"/>
      <c r="NGL6" s="612"/>
      <c r="NGM6" s="612"/>
      <c r="NGN6" s="612"/>
      <c r="NGO6" s="612"/>
      <c r="NGP6" s="612"/>
      <c r="NGQ6" s="612"/>
      <c r="NGR6" s="612"/>
      <c r="NGS6" s="612"/>
      <c r="NGT6" s="612"/>
      <c r="NGU6" s="612"/>
      <c r="NGV6" s="612"/>
      <c r="NGW6" s="612"/>
      <c r="NGX6" s="612"/>
      <c r="NGY6" s="612"/>
      <c r="NGZ6" s="612"/>
      <c r="NHA6" s="612"/>
      <c r="NHB6" s="612"/>
      <c r="NHC6" s="612"/>
      <c r="NHD6" s="612"/>
      <c r="NHE6" s="612"/>
      <c r="NHF6" s="612"/>
      <c r="NHG6" s="612"/>
      <c r="NHH6" s="612"/>
      <c r="NHI6" s="612"/>
      <c r="NHJ6" s="612"/>
      <c r="NHK6" s="612"/>
      <c r="NHL6" s="612"/>
      <c r="NHM6" s="612"/>
      <c r="NHN6" s="612"/>
      <c r="NHO6" s="612"/>
      <c r="NHP6" s="612"/>
      <c r="NHQ6" s="612"/>
      <c r="NHR6" s="612"/>
      <c r="NHS6" s="612"/>
      <c r="NHT6" s="612"/>
      <c r="NHU6" s="612"/>
      <c r="NHV6" s="612"/>
      <c r="NHW6" s="612"/>
      <c r="NHX6" s="612"/>
      <c r="NHY6" s="612"/>
      <c r="NHZ6" s="612"/>
      <c r="NIA6" s="612"/>
      <c r="NIB6" s="612"/>
      <c r="NIC6" s="612"/>
      <c r="NID6" s="612"/>
      <c r="NIE6" s="612"/>
      <c r="NIF6" s="612"/>
      <c r="NIG6" s="612"/>
      <c r="NIH6" s="612"/>
      <c r="NII6" s="612"/>
      <c r="NIJ6" s="612"/>
      <c r="NIK6" s="612"/>
      <c r="NIL6" s="612"/>
      <c r="NIM6" s="612"/>
      <c r="NIN6" s="612"/>
      <c r="NIO6" s="612"/>
      <c r="NIP6" s="612"/>
      <c r="NIQ6" s="612"/>
      <c r="NIR6" s="612"/>
      <c r="NIS6" s="612"/>
      <c r="NIT6" s="612"/>
      <c r="NIU6" s="612"/>
      <c r="NIV6" s="612"/>
      <c r="NIW6" s="612"/>
      <c r="NIX6" s="612"/>
      <c r="NIY6" s="612"/>
      <c r="NIZ6" s="612"/>
      <c r="NJA6" s="612"/>
      <c r="NJB6" s="612"/>
      <c r="NJC6" s="612"/>
      <c r="NJD6" s="612"/>
      <c r="NJE6" s="612"/>
      <c r="NJF6" s="612"/>
      <c r="NJG6" s="612"/>
      <c r="NJH6" s="612"/>
      <c r="NJI6" s="612"/>
      <c r="NJJ6" s="612"/>
      <c r="NJK6" s="612"/>
      <c r="NJL6" s="612"/>
      <c r="NJM6" s="612"/>
      <c r="NJN6" s="612"/>
      <c r="NJO6" s="612"/>
      <c r="NJP6" s="612"/>
      <c r="NJQ6" s="612"/>
      <c r="NJR6" s="612"/>
      <c r="NJS6" s="612"/>
      <c r="NJT6" s="612"/>
      <c r="NJU6" s="612"/>
      <c r="NJV6" s="612"/>
      <c r="NJW6" s="612"/>
      <c r="NJX6" s="612"/>
      <c r="NJY6" s="612"/>
      <c r="NJZ6" s="612"/>
      <c r="NKA6" s="612"/>
      <c r="NKB6" s="612"/>
      <c r="NKC6" s="612"/>
      <c r="NKD6" s="612"/>
      <c r="NKE6" s="612"/>
      <c r="NKF6" s="612"/>
      <c r="NKG6" s="612"/>
      <c r="NKH6" s="612"/>
      <c r="NKI6" s="612"/>
      <c r="NKJ6" s="612"/>
      <c r="NKK6" s="612"/>
      <c r="NKL6" s="612"/>
      <c r="NKM6" s="612"/>
      <c r="NKN6" s="612"/>
      <c r="NKO6" s="612"/>
      <c r="NKP6" s="612"/>
      <c r="NKQ6" s="612"/>
      <c r="NKR6" s="612"/>
      <c r="NKS6" s="612"/>
      <c r="NKT6" s="612"/>
      <c r="NKU6" s="612"/>
      <c r="NKV6" s="612"/>
      <c r="NKW6" s="612"/>
      <c r="NKX6" s="612"/>
      <c r="NKY6" s="612"/>
      <c r="NKZ6" s="612"/>
      <c r="NLA6" s="612"/>
      <c r="NLB6" s="612"/>
      <c r="NLC6" s="612"/>
      <c r="NLD6" s="612"/>
      <c r="NLE6" s="612"/>
      <c r="NLF6" s="612"/>
      <c r="NLG6" s="612"/>
      <c r="NLH6" s="612"/>
      <c r="NLI6" s="612"/>
      <c r="NLJ6" s="612"/>
      <c r="NLK6" s="612"/>
      <c r="NLL6" s="612"/>
      <c r="NLM6" s="612"/>
      <c r="NLN6" s="612"/>
      <c r="NLO6" s="612"/>
      <c r="NLP6" s="612"/>
      <c r="NLQ6" s="612"/>
      <c r="NLR6" s="612"/>
      <c r="NLS6" s="612"/>
      <c r="NLT6" s="612"/>
      <c r="NLU6" s="612"/>
      <c r="NLV6" s="612"/>
      <c r="NLW6" s="612"/>
      <c r="NLX6" s="612"/>
      <c r="NLY6" s="612"/>
      <c r="NLZ6" s="612"/>
      <c r="NMA6" s="612"/>
      <c r="NMB6" s="612"/>
      <c r="NMC6" s="612"/>
      <c r="NMD6" s="612"/>
      <c r="NME6" s="612"/>
      <c r="NMF6" s="612"/>
      <c r="NMG6" s="612"/>
      <c r="NMH6" s="612"/>
      <c r="NMI6" s="612"/>
      <c r="NMJ6" s="612"/>
      <c r="NMK6" s="612"/>
      <c r="NML6" s="612"/>
      <c r="NMM6" s="612"/>
      <c r="NMN6" s="612"/>
      <c r="NMO6" s="612"/>
      <c r="NMP6" s="612"/>
      <c r="NMQ6" s="612"/>
      <c r="NMR6" s="612"/>
      <c r="NMS6" s="612"/>
      <c r="NMT6" s="612"/>
      <c r="NMU6" s="612"/>
      <c r="NMV6" s="612"/>
      <c r="NMW6" s="612"/>
      <c r="NMX6" s="612"/>
      <c r="NMY6" s="612"/>
      <c r="NMZ6" s="612"/>
      <c r="NNA6" s="612"/>
      <c r="NNB6" s="612"/>
      <c r="NNC6" s="612"/>
      <c r="NND6" s="612"/>
      <c r="NNE6" s="612"/>
      <c r="NNF6" s="612"/>
      <c r="NNG6" s="612"/>
      <c r="NNH6" s="612"/>
      <c r="NNI6" s="612"/>
      <c r="NNJ6" s="612"/>
      <c r="NNK6" s="612"/>
      <c r="NNL6" s="612"/>
      <c r="NNM6" s="612"/>
      <c r="NNN6" s="612"/>
      <c r="NNO6" s="612"/>
      <c r="NNP6" s="612"/>
      <c r="NNQ6" s="612"/>
      <c r="NNR6" s="612"/>
      <c r="NNS6" s="612"/>
      <c r="NNT6" s="612"/>
      <c r="NNU6" s="612"/>
      <c r="NNV6" s="612"/>
      <c r="NNW6" s="612"/>
      <c r="NNX6" s="612"/>
      <c r="NNY6" s="612"/>
      <c r="NNZ6" s="612"/>
      <c r="NOA6" s="612"/>
      <c r="NOB6" s="612"/>
      <c r="NOC6" s="612"/>
      <c r="NOD6" s="612"/>
      <c r="NOE6" s="612"/>
      <c r="NOF6" s="612"/>
      <c r="NOG6" s="612"/>
      <c r="NOH6" s="612"/>
      <c r="NOI6" s="612"/>
      <c r="NOJ6" s="612"/>
      <c r="NOK6" s="612"/>
      <c r="NOL6" s="612"/>
      <c r="NOM6" s="612"/>
      <c r="NON6" s="612"/>
      <c r="NOO6" s="612"/>
      <c r="NOP6" s="612"/>
      <c r="NOQ6" s="612"/>
      <c r="NOR6" s="612"/>
      <c r="NOS6" s="612"/>
      <c r="NOT6" s="612"/>
      <c r="NOU6" s="612"/>
      <c r="NOV6" s="612"/>
      <c r="NOW6" s="612"/>
      <c r="NOX6" s="612"/>
      <c r="NOY6" s="612"/>
      <c r="NOZ6" s="612"/>
      <c r="NPA6" s="612"/>
      <c r="NPB6" s="612"/>
      <c r="NPC6" s="612"/>
      <c r="NPD6" s="612"/>
      <c r="NPE6" s="612"/>
      <c r="NPF6" s="612"/>
      <c r="NPG6" s="612"/>
      <c r="NPH6" s="612"/>
      <c r="NPI6" s="612"/>
      <c r="NPJ6" s="612"/>
      <c r="NPK6" s="612"/>
      <c r="NPL6" s="612"/>
      <c r="NPM6" s="612"/>
      <c r="NPN6" s="612"/>
      <c r="NPO6" s="612"/>
      <c r="NPP6" s="612"/>
      <c r="NPQ6" s="612"/>
      <c r="NPR6" s="612"/>
      <c r="NPS6" s="612"/>
      <c r="NPT6" s="612"/>
      <c r="NPU6" s="612"/>
      <c r="NPV6" s="612"/>
      <c r="NPW6" s="612"/>
      <c r="NPX6" s="612"/>
      <c r="NPY6" s="612"/>
      <c r="NPZ6" s="612"/>
      <c r="NQA6" s="612"/>
      <c r="NQB6" s="612"/>
      <c r="NQC6" s="612"/>
      <c r="NQD6" s="612"/>
      <c r="NQE6" s="612"/>
      <c r="NQF6" s="612"/>
      <c r="NQG6" s="612"/>
      <c r="NQH6" s="612"/>
      <c r="NQI6" s="612"/>
      <c r="NQJ6" s="612"/>
      <c r="NQK6" s="612"/>
      <c r="NQL6" s="612"/>
      <c r="NQM6" s="612"/>
      <c r="NQN6" s="612"/>
      <c r="NQO6" s="612"/>
      <c r="NQP6" s="612"/>
      <c r="NQQ6" s="612"/>
      <c r="NQR6" s="612"/>
      <c r="NQS6" s="612"/>
      <c r="NQT6" s="612"/>
      <c r="NQU6" s="612"/>
      <c r="NQV6" s="612"/>
      <c r="NQW6" s="612"/>
      <c r="NQX6" s="612"/>
      <c r="NQY6" s="612"/>
      <c r="NQZ6" s="612"/>
      <c r="NRA6" s="612"/>
      <c r="NRB6" s="612"/>
      <c r="NRC6" s="612"/>
      <c r="NRD6" s="612"/>
      <c r="NRE6" s="612"/>
      <c r="NRF6" s="612"/>
      <c r="NRG6" s="612"/>
      <c r="NRH6" s="612"/>
      <c r="NRI6" s="612"/>
      <c r="NRJ6" s="612"/>
      <c r="NRK6" s="612"/>
      <c r="NRL6" s="612"/>
      <c r="NRM6" s="612"/>
      <c r="NRN6" s="612"/>
      <c r="NRO6" s="612"/>
      <c r="NRP6" s="612"/>
      <c r="NRQ6" s="612"/>
      <c r="NRR6" s="612"/>
      <c r="NRS6" s="612"/>
      <c r="NRT6" s="612"/>
      <c r="NRU6" s="612"/>
      <c r="NRV6" s="612"/>
      <c r="NRW6" s="612"/>
      <c r="NRX6" s="612"/>
      <c r="NRY6" s="612"/>
      <c r="NRZ6" s="612"/>
      <c r="NSA6" s="612"/>
      <c r="NSB6" s="612"/>
      <c r="NSC6" s="612"/>
      <c r="NSD6" s="612"/>
      <c r="NSE6" s="612"/>
      <c r="NSF6" s="612"/>
      <c r="NSG6" s="612"/>
      <c r="NSH6" s="612"/>
      <c r="NSI6" s="612"/>
      <c r="NSJ6" s="612"/>
      <c r="NSK6" s="612"/>
      <c r="NSL6" s="612"/>
      <c r="NSM6" s="612"/>
      <c r="NSN6" s="612"/>
      <c r="NSO6" s="612"/>
      <c r="NSP6" s="612"/>
      <c r="NSQ6" s="612"/>
      <c r="NSR6" s="612"/>
      <c r="NSS6" s="612"/>
      <c r="NST6" s="612"/>
      <c r="NSU6" s="612"/>
      <c r="NSV6" s="612"/>
      <c r="NSW6" s="612"/>
      <c r="NSX6" s="612"/>
      <c r="NSY6" s="612"/>
      <c r="NSZ6" s="612"/>
      <c r="NTA6" s="612"/>
      <c r="NTB6" s="612"/>
      <c r="NTC6" s="612"/>
      <c r="NTD6" s="612"/>
      <c r="NTE6" s="612"/>
      <c r="NTF6" s="612"/>
      <c r="NTG6" s="612"/>
      <c r="NTH6" s="612"/>
      <c r="NTI6" s="612"/>
      <c r="NTJ6" s="612"/>
      <c r="NTK6" s="612"/>
      <c r="NTL6" s="612"/>
      <c r="NTM6" s="612"/>
      <c r="NTN6" s="612"/>
      <c r="NTO6" s="612"/>
      <c r="NTP6" s="612"/>
      <c r="NTQ6" s="612"/>
      <c r="NTR6" s="612"/>
      <c r="NTS6" s="612"/>
      <c r="NTT6" s="612"/>
      <c r="NTU6" s="612"/>
      <c r="NTV6" s="612"/>
      <c r="NTW6" s="612"/>
      <c r="NTX6" s="612"/>
      <c r="NTY6" s="612"/>
      <c r="NTZ6" s="612"/>
      <c r="NUA6" s="612"/>
      <c r="NUB6" s="612"/>
      <c r="NUC6" s="612"/>
      <c r="NUD6" s="612"/>
      <c r="NUE6" s="612"/>
      <c r="NUF6" s="612"/>
      <c r="NUG6" s="612"/>
      <c r="NUH6" s="612"/>
      <c r="NUI6" s="612"/>
      <c r="NUJ6" s="612"/>
      <c r="NUK6" s="612"/>
      <c r="NUL6" s="612"/>
      <c r="NUM6" s="612"/>
      <c r="NUN6" s="612"/>
      <c r="NUO6" s="612"/>
      <c r="NUP6" s="612"/>
      <c r="NUQ6" s="612"/>
      <c r="NUR6" s="612"/>
      <c r="NUS6" s="612"/>
      <c r="NUT6" s="612"/>
      <c r="NUU6" s="612"/>
      <c r="NUV6" s="612"/>
      <c r="NUW6" s="612"/>
      <c r="NUX6" s="612"/>
      <c r="NUY6" s="612"/>
      <c r="NUZ6" s="612"/>
      <c r="NVA6" s="612"/>
      <c r="NVB6" s="612"/>
      <c r="NVC6" s="612"/>
      <c r="NVD6" s="612"/>
      <c r="NVE6" s="612"/>
      <c r="NVF6" s="612"/>
      <c r="NVG6" s="612"/>
      <c r="NVH6" s="612"/>
      <c r="NVI6" s="612"/>
      <c r="NVJ6" s="612"/>
      <c r="NVK6" s="612"/>
      <c r="NVL6" s="612"/>
      <c r="NVM6" s="612"/>
      <c r="NVN6" s="612"/>
      <c r="NVO6" s="612"/>
      <c r="NVP6" s="612"/>
      <c r="NVQ6" s="612"/>
      <c r="NVR6" s="612"/>
      <c r="NVS6" s="612"/>
      <c r="NVT6" s="612"/>
      <c r="NVU6" s="612"/>
      <c r="NVV6" s="612"/>
      <c r="NVW6" s="612"/>
      <c r="NVX6" s="612"/>
      <c r="NVY6" s="612"/>
      <c r="NVZ6" s="612"/>
      <c r="NWA6" s="612"/>
      <c r="NWB6" s="612"/>
      <c r="NWC6" s="612"/>
      <c r="NWD6" s="612"/>
      <c r="NWE6" s="612"/>
      <c r="NWF6" s="612"/>
      <c r="NWG6" s="612"/>
      <c r="NWH6" s="612"/>
      <c r="NWI6" s="612"/>
      <c r="NWJ6" s="612"/>
      <c r="NWK6" s="612"/>
      <c r="NWL6" s="612"/>
      <c r="NWM6" s="612"/>
      <c r="NWN6" s="612"/>
      <c r="NWO6" s="612"/>
      <c r="NWP6" s="612"/>
      <c r="NWQ6" s="612"/>
      <c r="NWR6" s="612"/>
      <c r="NWS6" s="612"/>
      <c r="NWT6" s="612"/>
      <c r="NWU6" s="612"/>
      <c r="NWV6" s="612"/>
      <c r="NWW6" s="612"/>
      <c r="NWX6" s="612"/>
      <c r="NWY6" s="612"/>
      <c r="NWZ6" s="612"/>
      <c r="NXA6" s="612"/>
      <c r="NXB6" s="612"/>
      <c r="NXC6" s="612"/>
      <c r="NXD6" s="612"/>
      <c r="NXE6" s="612"/>
      <c r="NXF6" s="612"/>
      <c r="NXG6" s="612"/>
      <c r="NXH6" s="612"/>
      <c r="NXI6" s="612"/>
      <c r="NXJ6" s="612"/>
      <c r="NXK6" s="612"/>
      <c r="NXL6" s="612"/>
      <c r="NXM6" s="612"/>
      <c r="NXN6" s="612"/>
      <c r="NXO6" s="612"/>
      <c r="NXP6" s="612"/>
      <c r="NXQ6" s="612"/>
      <c r="NXR6" s="612"/>
      <c r="NXS6" s="612"/>
      <c r="NXT6" s="612"/>
      <c r="NXU6" s="612"/>
      <c r="NXV6" s="612"/>
      <c r="NXW6" s="612"/>
      <c r="NXX6" s="612"/>
      <c r="NXY6" s="612"/>
      <c r="NXZ6" s="612"/>
      <c r="NYA6" s="612"/>
      <c r="NYB6" s="612"/>
      <c r="NYC6" s="612"/>
      <c r="NYD6" s="612"/>
      <c r="NYE6" s="612"/>
      <c r="NYF6" s="612"/>
      <c r="NYG6" s="612"/>
      <c r="NYH6" s="612"/>
      <c r="NYI6" s="612"/>
      <c r="NYJ6" s="612"/>
      <c r="NYK6" s="612"/>
      <c r="NYL6" s="612"/>
      <c r="NYM6" s="612"/>
      <c r="NYN6" s="612"/>
      <c r="NYO6" s="612"/>
      <c r="NYP6" s="612"/>
      <c r="NYQ6" s="612"/>
      <c r="NYR6" s="612"/>
      <c r="NYS6" s="612"/>
      <c r="NYT6" s="612"/>
      <c r="NYU6" s="612"/>
      <c r="NYV6" s="612"/>
      <c r="NYW6" s="612"/>
      <c r="NYX6" s="612"/>
      <c r="NYY6" s="612"/>
      <c r="NYZ6" s="612"/>
      <c r="NZA6" s="612"/>
      <c r="NZB6" s="612"/>
      <c r="NZC6" s="612"/>
      <c r="NZD6" s="612"/>
      <c r="NZE6" s="612"/>
      <c r="NZF6" s="612"/>
      <c r="NZG6" s="612"/>
      <c r="NZH6" s="612"/>
      <c r="NZI6" s="612"/>
      <c r="NZJ6" s="612"/>
      <c r="NZK6" s="612"/>
      <c r="NZL6" s="612"/>
      <c r="NZM6" s="612"/>
      <c r="NZN6" s="612"/>
      <c r="NZO6" s="612"/>
      <c r="NZP6" s="612"/>
      <c r="NZQ6" s="612"/>
      <c r="NZR6" s="612"/>
      <c r="NZS6" s="612"/>
      <c r="NZT6" s="612"/>
      <c r="NZU6" s="612"/>
      <c r="NZV6" s="612"/>
      <c r="NZW6" s="612"/>
      <c r="NZX6" s="612"/>
      <c r="NZY6" s="612"/>
      <c r="NZZ6" s="612"/>
      <c r="OAA6" s="612"/>
      <c r="OAB6" s="612"/>
      <c r="OAC6" s="612"/>
      <c r="OAD6" s="612"/>
      <c r="OAE6" s="612"/>
      <c r="OAF6" s="612"/>
      <c r="OAG6" s="612"/>
      <c r="OAH6" s="612"/>
      <c r="OAI6" s="612"/>
      <c r="OAJ6" s="612"/>
      <c r="OAK6" s="612"/>
      <c r="OAL6" s="612"/>
      <c r="OAM6" s="612"/>
      <c r="OAN6" s="612"/>
      <c r="OAO6" s="612"/>
      <c r="OAP6" s="612"/>
      <c r="OAQ6" s="612"/>
      <c r="OAR6" s="612"/>
      <c r="OAS6" s="612"/>
      <c r="OAT6" s="612"/>
      <c r="OAU6" s="612"/>
      <c r="OAV6" s="612"/>
      <c r="OAW6" s="612"/>
      <c r="OAX6" s="612"/>
      <c r="OAY6" s="612"/>
      <c r="OAZ6" s="612"/>
      <c r="OBA6" s="612"/>
      <c r="OBB6" s="612"/>
      <c r="OBC6" s="612"/>
      <c r="OBD6" s="612"/>
      <c r="OBE6" s="612"/>
      <c r="OBF6" s="612"/>
      <c r="OBG6" s="612"/>
      <c r="OBH6" s="612"/>
      <c r="OBI6" s="612"/>
      <c r="OBJ6" s="612"/>
      <c r="OBK6" s="612"/>
      <c r="OBL6" s="612"/>
      <c r="OBM6" s="612"/>
      <c r="OBN6" s="612"/>
      <c r="OBO6" s="612"/>
      <c r="OBP6" s="612"/>
      <c r="OBQ6" s="612"/>
      <c r="OBR6" s="612"/>
      <c r="OBS6" s="612"/>
      <c r="OBT6" s="612"/>
      <c r="OBU6" s="612"/>
      <c r="OBV6" s="612"/>
      <c r="OBW6" s="612"/>
      <c r="OBX6" s="612"/>
      <c r="OBY6" s="612"/>
      <c r="OBZ6" s="612"/>
      <c r="OCA6" s="612"/>
      <c r="OCB6" s="612"/>
      <c r="OCC6" s="612"/>
      <c r="OCD6" s="612"/>
      <c r="OCE6" s="612"/>
      <c r="OCF6" s="612"/>
      <c r="OCG6" s="612"/>
      <c r="OCH6" s="612"/>
      <c r="OCI6" s="612"/>
      <c r="OCJ6" s="612"/>
      <c r="OCK6" s="612"/>
      <c r="OCL6" s="612"/>
      <c r="OCM6" s="612"/>
      <c r="OCN6" s="612"/>
      <c r="OCO6" s="612"/>
      <c r="OCP6" s="612"/>
      <c r="OCQ6" s="612"/>
      <c r="OCR6" s="612"/>
      <c r="OCS6" s="612"/>
      <c r="OCT6" s="612"/>
      <c r="OCU6" s="612"/>
      <c r="OCV6" s="612"/>
      <c r="OCW6" s="612"/>
      <c r="OCX6" s="612"/>
      <c r="OCY6" s="612"/>
      <c r="OCZ6" s="612"/>
      <c r="ODA6" s="612"/>
      <c r="ODB6" s="612"/>
      <c r="ODC6" s="612"/>
      <c r="ODD6" s="612"/>
      <c r="ODE6" s="612"/>
      <c r="ODF6" s="612"/>
      <c r="ODG6" s="612"/>
      <c r="ODH6" s="612"/>
      <c r="ODI6" s="612"/>
      <c r="ODJ6" s="612"/>
      <c r="ODK6" s="612"/>
      <c r="ODL6" s="612"/>
      <c r="ODM6" s="612"/>
      <c r="ODN6" s="612"/>
      <c r="ODO6" s="612"/>
      <c r="ODP6" s="612"/>
      <c r="ODQ6" s="612"/>
      <c r="ODR6" s="612"/>
      <c r="ODS6" s="612"/>
      <c r="ODT6" s="612"/>
      <c r="ODU6" s="612"/>
      <c r="ODV6" s="612"/>
      <c r="ODW6" s="612"/>
      <c r="ODX6" s="612"/>
      <c r="ODY6" s="612"/>
      <c r="ODZ6" s="612"/>
      <c r="OEA6" s="612"/>
      <c r="OEB6" s="612"/>
      <c r="OEC6" s="612"/>
      <c r="OED6" s="612"/>
      <c r="OEE6" s="612"/>
      <c r="OEF6" s="612"/>
      <c r="OEG6" s="612"/>
      <c r="OEH6" s="612"/>
      <c r="OEI6" s="612"/>
      <c r="OEJ6" s="612"/>
      <c r="OEK6" s="612"/>
      <c r="OEL6" s="612"/>
      <c r="OEM6" s="612"/>
      <c r="OEN6" s="612"/>
      <c r="OEO6" s="612"/>
      <c r="OEP6" s="612"/>
      <c r="OEQ6" s="612"/>
      <c r="OER6" s="612"/>
      <c r="OES6" s="612"/>
      <c r="OET6" s="612"/>
      <c r="OEU6" s="612"/>
      <c r="OEV6" s="612"/>
      <c r="OEW6" s="612"/>
      <c r="OEX6" s="612"/>
      <c r="OEY6" s="612"/>
      <c r="OEZ6" s="612"/>
      <c r="OFA6" s="612"/>
      <c r="OFB6" s="612"/>
      <c r="OFC6" s="612"/>
      <c r="OFD6" s="612"/>
      <c r="OFE6" s="612"/>
      <c r="OFF6" s="612"/>
      <c r="OFG6" s="612"/>
      <c r="OFH6" s="612"/>
      <c r="OFI6" s="612"/>
      <c r="OFJ6" s="612"/>
      <c r="OFK6" s="612"/>
      <c r="OFL6" s="612"/>
      <c r="OFM6" s="612"/>
      <c r="OFN6" s="612"/>
      <c r="OFO6" s="612"/>
      <c r="OFP6" s="612"/>
      <c r="OFQ6" s="612"/>
      <c r="OFR6" s="612"/>
      <c r="OFS6" s="612"/>
      <c r="OFT6" s="612"/>
      <c r="OFU6" s="612"/>
      <c r="OFV6" s="612"/>
      <c r="OFW6" s="612"/>
      <c r="OFX6" s="612"/>
      <c r="OFY6" s="612"/>
      <c r="OFZ6" s="612"/>
      <c r="OGA6" s="612"/>
      <c r="OGB6" s="612"/>
      <c r="OGC6" s="612"/>
      <c r="OGD6" s="612"/>
      <c r="OGE6" s="612"/>
      <c r="OGF6" s="612"/>
      <c r="OGG6" s="612"/>
      <c r="OGH6" s="612"/>
      <c r="OGI6" s="612"/>
      <c r="OGJ6" s="612"/>
      <c r="OGK6" s="612"/>
      <c r="OGL6" s="612"/>
      <c r="OGM6" s="612"/>
      <c r="OGN6" s="612"/>
      <c r="OGO6" s="612"/>
      <c r="OGP6" s="612"/>
      <c r="OGQ6" s="612"/>
      <c r="OGR6" s="612"/>
      <c r="OGS6" s="612"/>
      <c r="OGT6" s="612"/>
      <c r="OGU6" s="612"/>
      <c r="OGV6" s="612"/>
      <c r="OGW6" s="612"/>
      <c r="OGX6" s="612"/>
      <c r="OGY6" s="612"/>
      <c r="OGZ6" s="612"/>
      <c r="OHA6" s="612"/>
      <c r="OHB6" s="612"/>
      <c r="OHC6" s="612"/>
      <c r="OHD6" s="612"/>
      <c r="OHE6" s="612"/>
      <c r="OHF6" s="612"/>
      <c r="OHG6" s="612"/>
      <c r="OHH6" s="612"/>
      <c r="OHI6" s="612"/>
      <c r="OHJ6" s="612"/>
      <c r="OHK6" s="612"/>
      <c r="OHL6" s="612"/>
      <c r="OHM6" s="612"/>
      <c r="OHN6" s="612"/>
      <c r="OHO6" s="612"/>
      <c r="OHP6" s="612"/>
      <c r="OHQ6" s="612"/>
      <c r="OHR6" s="612"/>
      <c r="OHS6" s="612"/>
      <c r="OHT6" s="612"/>
      <c r="OHU6" s="612"/>
      <c r="OHV6" s="612"/>
      <c r="OHW6" s="612"/>
      <c r="OHX6" s="612"/>
      <c r="OHY6" s="612"/>
      <c r="OHZ6" s="612"/>
      <c r="OIA6" s="612"/>
      <c r="OIB6" s="612"/>
      <c r="OIC6" s="612"/>
      <c r="OID6" s="612"/>
      <c r="OIE6" s="612"/>
      <c r="OIF6" s="612"/>
      <c r="OIG6" s="612"/>
      <c r="OIH6" s="612"/>
      <c r="OII6" s="612"/>
      <c r="OIJ6" s="612"/>
      <c r="OIK6" s="612"/>
      <c r="OIL6" s="612"/>
      <c r="OIM6" s="612"/>
      <c r="OIN6" s="612"/>
      <c r="OIO6" s="612"/>
      <c r="OIP6" s="612"/>
      <c r="OIQ6" s="612"/>
      <c r="OIR6" s="612"/>
      <c r="OIS6" s="612"/>
      <c r="OIT6" s="612"/>
      <c r="OIU6" s="612"/>
      <c r="OIV6" s="612"/>
      <c r="OIW6" s="612"/>
      <c r="OIX6" s="612"/>
      <c r="OIY6" s="612"/>
      <c r="OIZ6" s="612"/>
      <c r="OJA6" s="612"/>
      <c r="OJB6" s="612"/>
      <c r="OJC6" s="612"/>
      <c r="OJD6" s="612"/>
      <c r="OJE6" s="612"/>
      <c r="OJF6" s="612"/>
      <c r="OJG6" s="612"/>
      <c r="OJH6" s="612"/>
      <c r="OJI6" s="612"/>
      <c r="OJJ6" s="612"/>
      <c r="OJK6" s="612"/>
      <c r="OJL6" s="612"/>
      <c r="OJM6" s="612"/>
      <c r="OJN6" s="612"/>
      <c r="OJO6" s="612"/>
      <c r="OJP6" s="612"/>
      <c r="OJQ6" s="612"/>
      <c r="OJR6" s="612"/>
      <c r="OJS6" s="612"/>
      <c r="OJT6" s="612"/>
      <c r="OJU6" s="612"/>
      <c r="OJV6" s="612"/>
      <c r="OJW6" s="612"/>
      <c r="OJX6" s="612"/>
      <c r="OJY6" s="612"/>
      <c r="OJZ6" s="612"/>
      <c r="OKA6" s="612"/>
      <c r="OKB6" s="612"/>
      <c r="OKC6" s="612"/>
      <c r="OKD6" s="612"/>
      <c r="OKE6" s="612"/>
      <c r="OKF6" s="612"/>
      <c r="OKG6" s="612"/>
      <c r="OKH6" s="612"/>
      <c r="OKI6" s="612"/>
      <c r="OKJ6" s="612"/>
      <c r="OKK6" s="612"/>
      <c r="OKL6" s="612"/>
      <c r="OKM6" s="612"/>
      <c r="OKN6" s="612"/>
      <c r="OKO6" s="612"/>
      <c r="OKP6" s="612"/>
      <c r="OKQ6" s="612"/>
      <c r="OKR6" s="612"/>
      <c r="OKS6" s="612"/>
      <c r="OKT6" s="612"/>
      <c r="OKU6" s="612"/>
      <c r="OKV6" s="612"/>
      <c r="OKW6" s="612"/>
      <c r="OKX6" s="612"/>
      <c r="OKY6" s="612"/>
      <c r="OKZ6" s="612"/>
      <c r="OLA6" s="612"/>
      <c r="OLB6" s="612"/>
      <c r="OLC6" s="612"/>
      <c r="OLD6" s="612"/>
      <c r="OLE6" s="612"/>
      <c r="OLF6" s="612"/>
      <c r="OLG6" s="612"/>
      <c r="OLH6" s="612"/>
      <c r="OLI6" s="612"/>
      <c r="OLJ6" s="612"/>
      <c r="OLK6" s="612"/>
      <c r="OLL6" s="612"/>
      <c r="OLM6" s="612"/>
      <c r="OLN6" s="612"/>
      <c r="OLO6" s="612"/>
      <c r="OLP6" s="612"/>
      <c r="OLQ6" s="612"/>
      <c r="OLR6" s="612"/>
      <c r="OLS6" s="612"/>
      <c r="OLT6" s="612"/>
      <c r="OLU6" s="612"/>
      <c r="OLV6" s="612"/>
      <c r="OLW6" s="612"/>
      <c r="OLX6" s="612"/>
      <c r="OLY6" s="612"/>
      <c r="OLZ6" s="612"/>
      <c r="OMA6" s="612"/>
      <c r="OMB6" s="612"/>
      <c r="OMC6" s="612"/>
      <c r="OMD6" s="612"/>
      <c r="OME6" s="612"/>
      <c r="OMF6" s="612"/>
      <c r="OMG6" s="612"/>
      <c r="OMH6" s="612"/>
      <c r="OMI6" s="612"/>
      <c r="OMJ6" s="612"/>
      <c r="OMK6" s="612"/>
      <c r="OML6" s="612"/>
      <c r="OMM6" s="612"/>
      <c r="OMN6" s="612"/>
      <c r="OMO6" s="612"/>
      <c r="OMP6" s="612"/>
      <c r="OMQ6" s="612"/>
      <c r="OMR6" s="612"/>
      <c r="OMS6" s="612"/>
      <c r="OMT6" s="612"/>
      <c r="OMU6" s="612"/>
      <c r="OMV6" s="612"/>
      <c r="OMW6" s="612"/>
      <c r="OMX6" s="612"/>
      <c r="OMY6" s="612"/>
      <c r="OMZ6" s="612"/>
      <c r="ONA6" s="612"/>
      <c r="ONB6" s="612"/>
      <c r="ONC6" s="612"/>
      <c r="OND6" s="612"/>
      <c r="ONE6" s="612"/>
      <c r="ONF6" s="612"/>
      <c r="ONG6" s="612"/>
      <c r="ONH6" s="612"/>
      <c r="ONI6" s="612"/>
      <c r="ONJ6" s="612"/>
      <c r="ONK6" s="612"/>
      <c r="ONL6" s="612"/>
      <c r="ONM6" s="612"/>
      <c r="ONN6" s="612"/>
      <c r="ONO6" s="612"/>
      <c r="ONP6" s="612"/>
      <c r="ONQ6" s="612"/>
      <c r="ONR6" s="612"/>
      <c r="ONS6" s="612"/>
      <c r="ONT6" s="612"/>
      <c r="ONU6" s="612"/>
      <c r="ONV6" s="612"/>
      <c r="ONW6" s="612"/>
      <c r="ONX6" s="612"/>
      <c r="ONY6" s="612"/>
      <c r="ONZ6" s="612"/>
      <c r="OOA6" s="612"/>
      <c r="OOB6" s="612"/>
      <c r="OOC6" s="612"/>
      <c r="OOD6" s="612"/>
      <c r="OOE6" s="612"/>
      <c r="OOF6" s="612"/>
      <c r="OOG6" s="612"/>
      <c r="OOH6" s="612"/>
      <c r="OOI6" s="612"/>
      <c r="OOJ6" s="612"/>
      <c r="OOK6" s="612"/>
      <c r="OOL6" s="612"/>
      <c r="OOM6" s="612"/>
      <c r="OON6" s="612"/>
      <c r="OOO6" s="612"/>
      <c r="OOP6" s="612"/>
      <c r="OOQ6" s="612"/>
      <c r="OOR6" s="612"/>
      <c r="OOS6" s="612"/>
      <c r="OOT6" s="612"/>
      <c r="OOU6" s="612"/>
      <c r="OOV6" s="612"/>
      <c r="OOW6" s="612"/>
      <c r="OOX6" s="612"/>
      <c r="OOY6" s="612"/>
      <c r="OOZ6" s="612"/>
      <c r="OPA6" s="612"/>
      <c r="OPB6" s="612"/>
      <c r="OPC6" s="612"/>
      <c r="OPD6" s="612"/>
      <c r="OPE6" s="612"/>
      <c r="OPF6" s="612"/>
      <c r="OPG6" s="612"/>
      <c r="OPH6" s="612"/>
      <c r="OPI6" s="612"/>
      <c r="OPJ6" s="612"/>
      <c r="OPK6" s="612"/>
      <c r="OPL6" s="612"/>
      <c r="OPM6" s="612"/>
      <c r="OPN6" s="612"/>
      <c r="OPO6" s="612"/>
      <c r="OPP6" s="612"/>
      <c r="OPQ6" s="612"/>
      <c r="OPR6" s="612"/>
      <c r="OPS6" s="612"/>
      <c r="OPT6" s="612"/>
      <c r="OPU6" s="612"/>
      <c r="OPV6" s="612"/>
      <c r="OPW6" s="612"/>
      <c r="OPX6" s="612"/>
      <c r="OPY6" s="612"/>
      <c r="OPZ6" s="612"/>
      <c r="OQA6" s="612"/>
      <c r="OQB6" s="612"/>
      <c r="OQC6" s="612"/>
      <c r="OQD6" s="612"/>
      <c r="OQE6" s="612"/>
      <c r="OQF6" s="612"/>
      <c r="OQG6" s="612"/>
      <c r="OQH6" s="612"/>
      <c r="OQI6" s="612"/>
      <c r="OQJ6" s="612"/>
      <c r="OQK6" s="612"/>
      <c r="OQL6" s="612"/>
      <c r="OQM6" s="612"/>
      <c r="OQN6" s="612"/>
      <c r="OQO6" s="612"/>
      <c r="OQP6" s="612"/>
      <c r="OQQ6" s="612"/>
      <c r="OQR6" s="612"/>
      <c r="OQS6" s="612"/>
      <c r="OQT6" s="612"/>
      <c r="OQU6" s="612"/>
      <c r="OQV6" s="612"/>
      <c r="OQW6" s="612"/>
      <c r="OQX6" s="612"/>
      <c r="OQY6" s="612"/>
      <c r="OQZ6" s="612"/>
      <c r="ORA6" s="612"/>
      <c r="ORB6" s="612"/>
      <c r="ORC6" s="612"/>
      <c r="ORD6" s="612"/>
      <c r="ORE6" s="612"/>
      <c r="ORF6" s="612"/>
      <c r="ORG6" s="612"/>
      <c r="ORH6" s="612"/>
      <c r="ORI6" s="612"/>
      <c r="ORJ6" s="612"/>
      <c r="ORK6" s="612"/>
      <c r="ORL6" s="612"/>
      <c r="ORM6" s="612"/>
      <c r="ORN6" s="612"/>
      <c r="ORO6" s="612"/>
      <c r="ORP6" s="612"/>
      <c r="ORQ6" s="612"/>
      <c r="ORR6" s="612"/>
      <c r="ORS6" s="612"/>
      <c r="ORT6" s="612"/>
      <c r="ORU6" s="612"/>
      <c r="ORV6" s="612"/>
      <c r="ORW6" s="612"/>
      <c r="ORX6" s="612"/>
      <c r="ORY6" s="612"/>
      <c r="ORZ6" s="612"/>
      <c r="OSA6" s="612"/>
      <c r="OSB6" s="612"/>
      <c r="OSC6" s="612"/>
      <c r="OSD6" s="612"/>
      <c r="OSE6" s="612"/>
      <c r="OSF6" s="612"/>
      <c r="OSG6" s="612"/>
      <c r="OSH6" s="612"/>
      <c r="OSI6" s="612"/>
      <c r="OSJ6" s="612"/>
      <c r="OSK6" s="612"/>
      <c r="OSL6" s="612"/>
      <c r="OSM6" s="612"/>
      <c r="OSN6" s="612"/>
      <c r="OSO6" s="612"/>
      <c r="OSP6" s="612"/>
      <c r="OSQ6" s="612"/>
      <c r="OSR6" s="612"/>
      <c r="OSS6" s="612"/>
      <c r="OST6" s="612"/>
      <c r="OSU6" s="612"/>
      <c r="OSV6" s="612"/>
      <c r="OSW6" s="612"/>
      <c r="OSX6" s="612"/>
      <c r="OSY6" s="612"/>
      <c r="OSZ6" s="612"/>
      <c r="OTA6" s="612"/>
      <c r="OTB6" s="612"/>
      <c r="OTC6" s="612"/>
      <c r="OTD6" s="612"/>
      <c r="OTE6" s="612"/>
      <c r="OTF6" s="612"/>
      <c r="OTG6" s="612"/>
      <c r="OTH6" s="612"/>
      <c r="OTI6" s="612"/>
      <c r="OTJ6" s="612"/>
      <c r="OTK6" s="612"/>
      <c r="OTL6" s="612"/>
      <c r="OTM6" s="612"/>
      <c r="OTN6" s="612"/>
      <c r="OTO6" s="612"/>
      <c r="OTP6" s="612"/>
      <c r="OTQ6" s="612"/>
      <c r="OTR6" s="612"/>
      <c r="OTS6" s="612"/>
      <c r="OTT6" s="612"/>
      <c r="OTU6" s="612"/>
      <c r="OTV6" s="612"/>
      <c r="OTW6" s="612"/>
      <c r="OTX6" s="612"/>
      <c r="OTY6" s="612"/>
      <c r="OTZ6" s="612"/>
      <c r="OUA6" s="612"/>
      <c r="OUB6" s="612"/>
      <c r="OUC6" s="612"/>
      <c r="OUD6" s="612"/>
      <c r="OUE6" s="612"/>
      <c r="OUF6" s="612"/>
      <c r="OUG6" s="612"/>
      <c r="OUH6" s="612"/>
      <c r="OUI6" s="612"/>
      <c r="OUJ6" s="612"/>
      <c r="OUK6" s="612"/>
      <c r="OUL6" s="612"/>
      <c r="OUM6" s="612"/>
      <c r="OUN6" s="612"/>
      <c r="OUO6" s="612"/>
      <c r="OUP6" s="612"/>
      <c r="OUQ6" s="612"/>
      <c r="OUR6" s="612"/>
      <c r="OUS6" s="612"/>
      <c r="OUT6" s="612"/>
      <c r="OUU6" s="612"/>
      <c r="OUV6" s="612"/>
      <c r="OUW6" s="612"/>
      <c r="OUX6" s="612"/>
      <c r="OUY6" s="612"/>
      <c r="OUZ6" s="612"/>
      <c r="OVA6" s="612"/>
      <c r="OVB6" s="612"/>
      <c r="OVC6" s="612"/>
      <c r="OVD6" s="612"/>
      <c r="OVE6" s="612"/>
      <c r="OVF6" s="612"/>
      <c r="OVG6" s="612"/>
      <c r="OVH6" s="612"/>
      <c r="OVI6" s="612"/>
      <c r="OVJ6" s="612"/>
      <c r="OVK6" s="612"/>
      <c r="OVL6" s="612"/>
      <c r="OVM6" s="612"/>
      <c r="OVN6" s="612"/>
      <c r="OVO6" s="612"/>
      <c r="OVP6" s="612"/>
      <c r="OVQ6" s="612"/>
      <c r="OVR6" s="612"/>
      <c r="OVS6" s="612"/>
      <c r="OVT6" s="612"/>
      <c r="OVU6" s="612"/>
      <c r="OVV6" s="612"/>
      <c r="OVW6" s="612"/>
      <c r="OVX6" s="612"/>
      <c r="OVY6" s="612"/>
      <c r="OVZ6" s="612"/>
      <c r="OWA6" s="612"/>
      <c r="OWB6" s="612"/>
      <c r="OWC6" s="612"/>
      <c r="OWD6" s="612"/>
      <c r="OWE6" s="612"/>
      <c r="OWF6" s="612"/>
      <c r="OWG6" s="612"/>
      <c r="OWH6" s="612"/>
      <c r="OWI6" s="612"/>
      <c r="OWJ6" s="612"/>
      <c r="OWK6" s="612"/>
      <c r="OWL6" s="612"/>
      <c r="OWM6" s="612"/>
      <c r="OWN6" s="612"/>
      <c r="OWO6" s="612"/>
      <c r="OWP6" s="612"/>
      <c r="OWQ6" s="612"/>
      <c r="OWR6" s="612"/>
      <c r="OWS6" s="612"/>
      <c r="OWT6" s="612"/>
      <c r="OWU6" s="612"/>
      <c r="OWV6" s="612"/>
      <c r="OWW6" s="612"/>
      <c r="OWX6" s="612"/>
      <c r="OWY6" s="612"/>
      <c r="OWZ6" s="612"/>
      <c r="OXA6" s="612"/>
      <c r="OXB6" s="612"/>
      <c r="OXC6" s="612"/>
      <c r="OXD6" s="612"/>
      <c r="OXE6" s="612"/>
      <c r="OXF6" s="612"/>
      <c r="OXG6" s="612"/>
      <c r="OXH6" s="612"/>
      <c r="OXI6" s="612"/>
      <c r="OXJ6" s="612"/>
      <c r="OXK6" s="612"/>
      <c r="OXL6" s="612"/>
      <c r="OXM6" s="612"/>
      <c r="OXN6" s="612"/>
      <c r="OXO6" s="612"/>
      <c r="OXP6" s="612"/>
      <c r="OXQ6" s="612"/>
      <c r="OXR6" s="612"/>
      <c r="OXS6" s="612"/>
      <c r="OXT6" s="612"/>
      <c r="OXU6" s="612"/>
      <c r="OXV6" s="612"/>
      <c r="OXW6" s="612"/>
      <c r="OXX6" s="612"/>
      <c r="OXY6" s="612"/>
      <c r="OXZ6" s="612"/>
      <c r="OYA6" s="612"/>
      <c r="OYB6" s="612"/>
      <c r="OYC6" s="612"/>
      <c r="OYD6" s="612"/>
      <c r="OYE6" s="612"/>
      <c r="OYF6" s="612"/>
      <c r="OYG6" s="612"/>
      <c r="OYH6" s="612"/>
      <c r="OYI6" s="612"/>
      <c r="OYJ6" s="612"/>
      <c r="OYK6" s="612"/>
      <c r="OYL6" s="612"/>
      <c r="OYM6" s="612"/>
      <c r="OYN6" s="612"/>
      <c r="OYO6" s="612"/>
      <c r="OYP6" s="612"/>
      <c r="OYQ6" s="612"/>
      <c r="OYR6" s="612"/>
      <c r="OYS6" s="612"/>
      <c r="OYT6" s="612"/>
      <c r="OYU6" s="612"/>
      <c r="OYV6" s="612"/>
      <c r="OYW6" s="612"/>
      <c r="OYX6" s="612"/>
      <c r="OYY6" s="612"/>
      <c r="OYZ6" s="612"/>
      <c r="OZA6" s="612"/>
      <c r="OZB6" s="612"/>
      <c r="OZC6" s="612"/>
      <c r="OZD6" s="612"/>
      <c r="OZE6" s="612"/>
      <c r="OZF6" s="612"/>
      <c r="OZG6" s="612"/>
      <c r="OZH6" s="612"/>
      <c r="OZI6" s="612"/>
      <c r="OZJ6" s="612"/>
      <c r="OZK6" s="612"/>
      <c r="OZL6" s="612"/>
      <c r="OZM6" s="612"/>
      <c r="OZN6" s="612"/>
      <c r="OZO6" s="612"/>
      <c r="OZP6" s="612"/>
      <c r="OZQ6" s="612"/>
      <c r="OZR6" s="612"/>
      <c r="OZS6" s="612"/>
      <c r="OZT6" s="612"/>
      <c r="OZU6" s="612"/>
      <c r="OZV6" s="612"/>
      <c r="OZW6" s="612"/>
      <c r="OZX6" s="612"/>
      <c r="OZY6" s="612"/>
      <c r="OZZ6" s="612"/>
      <c r="PAA6" s="612"/>
      <c r="PAB6" s="612"/>
      <c r="PAC6" s="612"/>
      <c r="PAD6" s="612"/>
      <c r="PAE6" s="612"/>
      <c r="PAF6" s="612"/>
      <c r="PAG6" s="612"/>
      <c r="PAH6" s="612"/>
      <c r="PAI6" s="612"/>
      <c r="PAJ6" s="612"/>
      <c r="PAK6" s="612"/>
      <c r="PAL6" s="612"/>
      <c r="PAM6" s="612"/>
      <c r="PAN6" s="612"/>
      <c r="PAO6" s="612"/>
      <c r="PAP6" s="612"/>
      <c r="PAQ6" s="612"/>
      <c r="PAR6" s="612"/>
      <c r="PAS6" s="612"/>
      <c r="PAT6" s="612"/>
      <c r="PAU6" s="612"/>
      <c r="PAV6" s="612"/>
      <c r="PAW6" s="612"/>
      <c r="PAX6" s="612"/>
      <c r="PAY6" s="612"/>
      <c r="PAZ6" s="612"/>
      <c r="PBA6" s="612"/>
      <c r="PBB6" s="612"/>
      <c r="PBC6" s="612"/>
      <c r="PBD6" s="612"/>
      <c r="PBE6" s="612"/>
      <c r="PBF6" s="612"/>
      <c r="PBG6" s="612"/>
      <c r="PBH6" s="612"/>
      <c r="PBI6" s="612"/>
      <c r="PBJ6" s="612"/>
      <c r="PBK6" s="612"/>
      <c r="PBL6" s="612"/>
      <c r="PBM6" s="612"/>
      <c r="PBN6" s="612"/>
      <c r="PBO6" s="612"/>
      <c r="PBP6" s="612"/>
      <c r="PBQ6" s="612"/>
      <c r="PBR6" s="612"/>
      <c r="PBS6" s="612"/>
      <c r="PBT6" s="612"/>
      <c r="PBU6" s="612"/>
      <c r="PBV6" s="612"/>
      <c r="PBW6" s="612"/>
      <c r="PBX6" s="612"/>
      <c r="PBY6" s="612"/>
      <c r="PBZ6" s="612"/>
      <c r="PCA6" s="612"/>
      <c r="PCB6" s="612"/>
      <c r="PCC6" s="612"/>
      <c r="PCD6" s="612"/>
      <c r="PCE6" s="612"/>
      <c r="PCF6" s="612"/>
      <c r="PCG6" s="612"/>
      <c r="PCH6" s="612"/>
      <c r="PCI6" s="612"/>
      <c r="PCJ6" s="612"/>
      <c r="PCK6" s="612"/>
      <c r="PCL6" s="612"/>
      <c r="PCM6" s="612"/>
      <c r="PCN6" s="612"/>
      <c r="PCO6" s="612"/>
      <c r="PCP6" s="612"/>
      <c r="PCQ6" s="612"/>
      <c r="PCR6" s="612"/>
      <c r="PCS6" s="612"/>
      <c r="PCT6" s="612"/>
      <c r="PCU6" s="612"/>
      <c r="PCV6" s="612"/>
      <c r="PCW6" s="612"/>
      <c r="PCX6" s="612"/>
      <c r="PCY6" s="612"/>
      <c r="PCZ6" s="612"/>
      <c r="PDA6" s="612"/>
      <c r="PDB6" s="612"/>
      <c r="PDC6" s="612"/>
      <c r="PDD6" s="612"/>
      <c r="PDE6" s="612"/>
      <c r="PDF6" s="612"/>
      <c r="PDG6" s="612"/>
      <c r="PDH6" s="612"/>
      <c r="PDI6" s="612"/>
      <c r="PDJ6" s="612"/>
      <c r="PDK6" s="612"/>
      <c r="PDL6" s="612"/>
      <c r="PDM6" s="612"/>
      <c r="PDN6" s="612"/>
      <c r="PDO6" s="612"/>
      <c r="PDP6" s="612"/>
      <c r="PDQ6" s="612"/>
      <c r="PDR6" s="612"/>
      <c r="PDS6" s="612"/>
      <c r="PDT6" s="612"/>
      <c r="PDU6" s="612"/>
      <c r="PDV6" s="612"/>
      <c r="PDW6" s="612"/>
      <c r="PDX6" s="612"/>
      <c r="PDY6" s="612"/>
      <c r="PDZ6" s="612"/>
      <c r="PEA6" s="612"/>
      <c r="PEB6" s="612"/>
      <c r="PEC6" s="612"/>
      <c r="PED6" s="612"/>
      <c r="PEE6" s="612"/>
      <c r="PEF6" s="612"/>
      <c r="PEG6" s="612"/>
      <c r="PEH6" s="612"/>
      <c r="PEI6" s="612"/>
      <c r="PEJ6" s="612"/>
      <c r="PEK6" s="612"/>
      <c r="PEL6" s="612"/>
      <c r="PEM6" s="612"/>
      <c r="PEN6" s="612"/>
      <c r="PEO6" s="612"/>
      <c r="PEP6" s="612"/>
      <c r="PEQ6" s="612"/>
      <c r="PER6" s="612"/>
      <c r="PES6" s="612"/>
      <c r="PET6" s="612"/>
      <c r="PEU6" s="612"/>
      <c r="PEV6" s="612"/>
      <c r="PEW6" s="612"/>
      <c r="PEX6" s="612"/>
      <c r="PEY6" s="612"/>
      <c r="PEZ6" s="612"/>
      <c r="PFA6" s="612"/>
      <c r="PFB6" s="612"/>
      <c r="PFC6" s="612"/>
      <c r="PFD6" s="612"/>
      <c r="PFE6" s="612"/>
      <c r="PFF6" s="612"/>
      <c r="PFG6" s="612"/>
      <c r="PFH6" s="612"/>
      <c r="PFI6" s="612"/>
      <c r="PFJ6" s="612"/>
      <c r="PFK6" s="612"/>
      <c r="PFL6" s="612"/>
      <c r="PFM6" s="612"/>
      <c r="PFN6" s="612"/>
      <c r="PFO6" s="612"/>
      <c r="PFP6" s="612"/>
      <c r="PFQ6" s="612"/>
      <c r="PFR6" s="612"/>
      <c r="PFS6" s="612"/>
      <c r="PFT6" s="612"/>
      <c r="PFU6" s="612"/>
      <c r="PFV6" s="612"/>
      <c r="PFW6" s="612"/>
      <c r="PFX6" s="612"/>
      <c r="PFY6" s="612"/>
      <c r="PFZ6" s="612"/>
      <c r="PGA6" s="612"/>
      <c r="PGB6" s="612"/>
      <c r="PGC6" s="612"/>
      <c r="PGD6" s="612"/>
      <c r="PGE6" s="612"/>
      <c r="PGF6" s="612"/>
      <c r="PGG6" s="612"/>
      <c r="PGH6" s="612"/>
      <c r="PGI6" s="612"/>
      <c r="PGJ6" s="612"/>
      <c r="PGK6" s="612"/>
      <c r="PGL6" s="612"/>
      <c r="PGM6" s="612"/>
      <c r="PGN6" s="612"/>
      <c r="PGO6" s="612"/>
      <c r="PGP6" s="612"/>
      <c r="PGQ6" s="612"/>
      <c r="PGR6" s="612"/>
      <c r="PGS6" s="612"/>
      <c r="PGT6" s="612"/>
      <c r="PGU6" s="612"/>
      <c r="PGV6" s="612"/>
      <c r="PGW6" s="612"/>
      <c r="PGX6" s="612"/>
      <c r="PGY6" s="612"/>
      <c r="PGZ6" s="612"/>
      <c r="PHA6" s="612"/>
      <c r="PHB6" s="612"/>
      <c r="PHC6" s="612"/>
      <c r="PHD6" s="612"/>
      <c r="PHE6" s="612"/>
      <c r="PHF6" s="612"/>
      <c r="PHG6" s="612"/>
      <c r="PHH6" s="612"/>
      <c r="PHI6" s="612"/>
      <c r="PHJ6" s="612"/>
      <c r="PHK6" s="612"/>
      <c r="PHL6" s="612"/>
      <c r="PHM6" s="612"/>
      <c r="PHN6" s="612"/>
      <c r="PHO6" s="612"/>
      <c r="PHP6" s="612"/>
      <c r="PHQ6" s="612"/>
      <c r="PHR6" s="612"/>
      <c r="PHS6" s="612"/>
      <c r="PHT6" s="612"/>
      <c r="PHU6" s="612"/>
      <c r="PHV6" s="612"/>
      <c r="PHW6" s="612"/>
      <c r="PHX6" s="612"/>
      <c r="PHY6" s="612"/>
      <c r="PHZ6" s="612"/>
      <c r="PIA6" s="612"/>
      <c r="PIB6" s="612"/>
      <c r="PIC6" s="612"/>
      <c r="PID6" s="612"/>
      <c r="PIE6" s="612"/>
      <c r="PIF6" s="612"/>
      <c r="PIG6" s="612"/>
      <c r="PIH6" s="612"/>
      <c r="PII6" s="612"/>
      <c r="PIJ6" s="612"/>
      <c r="PIK6" s="612"/>
      <c r="PIL6" s="612"/>
      <c r="PIM6" s="612"/>
      <c r="PIN6" s="612"/>
      <c r="PIO6" s="612"/>
      <c r="PIP6" s="612"/>
      <c r="PIQ6" s="612"/>
      <c r="PIR6" s="612"/>
      <c r="PIS6" s="612"/>
      <c r="PIT6" s="612"/>
      <c r="PIU6" s="612"/>
      <c r="PIV6" s="612"/>
      <c r="PIW6" s="612"/>
      <c r="PIX6" s="612"/>
      <c r="PIY6" s="612"/>
      <c r="PIZ6" s="612"/>
      <c r="PJA6" s="612"/>
      <c r="PJB6" s="612"/>
      <c r="PJC6" s="612"/>
      <c r="PJD6" s="612"/>
      <c r="PJE6" s="612"/>
      <c r="PJF6" s="612"/>
      <c r="PJG6" s="612"/>
      <c r="PJH6" s="612"/>
      <c r="PJI6" s="612"/>
      <c r="PJJ6" s="612"/>
      <c r="PJK6" s="612"/>
      <c r="PJL6" s="612"/>
      <c r="PJM6" s="612"/>
      <c r="PJN6" s="612"/>
      <c r="PJO6" s="612"/>
      <c r="PJP6" s="612"/>
      <c r="PJQ6" s="612"/>
      <c r="PJR6" s="612"/>
      <c r="PJS6" s="612"/>
      <c r="PJT6" s="612"/>
      <c r="PJU6" s="612"/>
      <c r="PJV6" s="612"/>
      <c r="PJW6" s="612"/>
      <c r="PJX6" s="612"/>
      <c r="PJY6" s="612"/>
      <c r="PJZ6" s="612"/>
      <c r="PKA6" s="612"/>
      <c r="PKB6" s="612"/>
      <c r="PKC6" s="612"/>
      <c r="PKD6" s="612"/>
      <c r="PKE6" s="612"/>
      <c r="PKF6" s="612"/>
      <c r="PKG6" s="612"/>
      <c r="PKH6" s="612"/>
      <c r="PKI6" s="612"/>
      <c r="PKJ6" s="612"/>
      <c r="PKK6" s="612"/>
      <c r="PKL6" s="612"/>
      <c r="PKM6" s="612"/>
      <c r="PKN6" s="612"/>
      <c r="PKO6" s="612"/>
      <c r="PKP6" s="612"/>
      <c r="PKQ6" s="612"/>
      <c r="PKR6" s="612"/>
      <c r="PKS6" s="612"/>
      <c r="PKT6" s="612"/>
      <c r="PKU6" s="612"/>
      <c r="PKV6" s="612"/>
      <c r="PKW6" s="612"/>
      <c r="PKX6" s="612"/>
      <c r="PKY6" s="612"/>
      <c r="PKZ6" s="612"/>
      <c r="PLA6" s="612"/>
      <c r="PLB6" s="612"/>
      <c r="PLC6" s="612"/>
      <c r="PLD6" s="612"/>
      <c r="PLE6" s="612"/>
      <c r="PLF6" s="612"/>
      <c r="PLG6" s="612"/>
      <c r="PLH6" s="612"/>
      <c r="PLI6" s="612"/>
      <c r="PLJ6" s="612"/>
      <c r="PLK6" s="612"/>
      <c r="PLL6" s="612"/>
      <c r="PLM6" s="612"/>
      <c r="PLN6" s="612"/>
      <c r="PLO6" s="612"/>
      <c r="PLP6" s="612"/>
      <c r="PLQ6" s="612"/>
      <c r="PLR6" s="612"/>
      <c r="PLS6" s="612"/>
      <c r="PLT6" s="612"/>
      <c r="PLU6" s="612"/>
      <c r="PLV6" s="612"/>
      <c r="PLW6" s="612"/>
      <c r="PLX6" s="612"/>
      <c r="PLY6" s="612"/>
      <c r="PLZ6" s="612"/>
      <c r="PMA6" s="612"/>
      <c r="PMB6" s="612"/>
      <c r="PMC6" s="612"/>
      <c r="PMD6" s="612"/>
      <c r="PME6" s="612"/>
      <c r="PMF6" s="612"/>
      <c r="PMG6" s="612"/>
      <c r="PMH6" s="612"/>
      <c r="PMI6" s="612"/>
      <c r="PMJ6" s="612"/>
      <c r="PMK6" s="612"/>
      <c r="PML6" s="612"/>
      <c r="PMM6" s="612"/>
      <c r="PMN6" s="612"/>
      <c r="PMO6" s="612"/>
      <c r="PMP6" s="612"/>
      <c r="PMQ6" s="612"/>
      <c r="PMR6" s="612"/>
      <c r="PMS6" s="612"/>
      <c r="PMT6" s="612"/>
      <c r="PMU6" s="612"/>
      <c r="PMV6" s="612"/>
      <c r="PMW6" s="612"/>
      <c r="PMX6" s="612"/>
      <c r="PMY6" s="612"/>
      <c r="PMZ6" s="612"/>
      <c r="PNA6" s="612"/>
      <c r="PNB6" s="612"/>
      <c r="PNC6" s="612"/>
      <c r="PND6" s="612"/>
      <c r="PNE6" s="612"/>
      <c r="PNF6" s="612"/>
      <c r="PNG6" s="612"/>
      <c r="PNH6" s="612"/>
      <c r="PNI6" s="612"/>
      <c r="PNJ6" s="612"/>
      <c r="PNK6" s="612"/>
      <c r="PNL6" s="612"/>
      <c r="PNM6" s="612"/>
      <c r="PNN6" s="612"/>
      <c r="PNO6" s="612"/>
      <c r="PNP6" s="612"/>
      <c r="PNQ6" s="612"/>
      <c r="PNR6" s="612"/>
      <c r="PNS6" s="612"/>
      <c r="PNT6" s="612"/>
      <c r="PNU6" s="612"/>
      <c r="PNV6" s="612"/>
      <c r="PNW6" s="612"/>
      <c r="PNX6" s="612"/>
      <c r="PNY6" s="612"/>
      <c r="PNZ6" s="612"/>
      <c r="POA6" s="612"/>
      <c r="POB6" s="612"/>
      <c r="POC6" s="612"/>
      <c r="POD6" s="612"/>
      <c r="POE6" s="612"/>
      <c r="POF6" s="612"/>
      <c r="POG6" s="612"/>
      <c r="POH6" s="612"/>
      <c r="POI6" s="612"/>
      <c r="POJ6" s="612"/>
      <c r="POK6" s="612"/>
      <c r="POL6" s="612"/>
      <c r="POM6" s="612"/>
      <c r="PON6" s="612"/>
      <c r="POO6" s="612"/>
      <c r="POP6" s="612"/>
      <c r="POQ6" s="612"/>
      <c r="POR6" s="612"/>
      <c r="POS6" s="612"/>
      <c r="POT6" s="612"/>
      <c r="POU6" s="612"/>
      <c r="POV6" s="612"/>
      <c r="POW6" s="612"/>
      <c r="POX6" s="612"/>
      <c r="POY6" s="612"/>
      <c r="POZ6" s="612"/>
      <c r="PPA6" s="612"/>
      <c r="PPB6" s="612"/>
      <c r="PPC6" s="612"/>
      <c r="PPD6" s="612"/>
      <c r="PPE6" s="612"/>
      <c r="PPF6" s="612"/>
      <c r="PPG6" s="612"/>
      <c r="PPH6" s="612"/>
      <c r="PPI6" s="612"/>
      <c r="PPJ6" s="612"/>
      <c r="PPK6" s="612"/>
      <c r="PPL6" s="612"/>
      <c r="PPM6" s="612"/>
      <c r="PPN6" s="612"/>
      <c r="PPO6" s="612"/>
      <c r="PPP6" s="612"/>
      <c r="PPQ6" s="612"/>
      <c r="PPR6" s="612"/>
      <c r="PPS6" s="612"/>
      <c r="PPT6" s="612"/>
      <c r="PPU6" s="612"/>
      <c r="PPV6" s="612"/>
      <c r="PPW6" s="612"/>
      <c r="PPX6" s="612"/>
      <c r="PPY6" s="612"/>
      <c r="PPZ6" s="612"/>
      <c r="PQA6" s="612"/>
      <c r="PQB6" s="612"/>
      <c r="PQC6" s="612"/>
      <c r="PQD6" s="612"/>
      <c r="PQE6" s="612"/>
      <c r="PQF6" s="612"/>
      <c r="PQG6" s="612"/>
      <c r="PQH6" s="612"/>
      <c r="PQI6" s="612"/>
      <c r="PQJ6" s="612"/>
      <c r="PQK6" s="612"/>
      <c r="PQL6" s="612"/>
      <c r="PQM6" s="612"/>
      <c r="PQN6" s="612"/>
      <c r="PQO6" s="612"/>
      <c r="PQP6" s="612"/>
      <c r="PQQ6" s="612"/>
      <c r="PQR6" s="612"/>
      <c r="PQS6" s="612"/>
      <c r="PQT6" s="612"/>
      <c r="PQU6" s="612"/>
      <c r="PQV6" s="612"/>
      <c r="PQW6" s="612"/>
      <c r="PQX6" s="612"/>
      <c r="PQY6" s="612"/>
      <c r="PQZ6" s="612"/>
      <c r="PRA6" s="612"/>
      <c r="PRB6" s="612"/>
      <c r="PRC6" s="612"/>
      <c r="PRD6" s="612"/>
      <c r="PRE6" s="612"/>
      <c r="PRF6" s="612"/>
      <c r="PRG6" s="612"/>
      <c r="PRH6" s="612"/>
      <c r="PRI6" s="612"/>
      <c r="PRJ6" s="612"/>
      <c r="PRK6" s="612"/>
      <c r="PRL6" s="612"/>
      <c r="PRM6" s="612"/>
      <c r="PRN6" s="612"/>
      <c r="PRO6" s="612"/>
      <c r="PRP6" s="612"/>
      <c r="PRQ6" s="612"/>
      <c r="PRR6" s="612"/>
      <c r="PRS6" s="612"/>
      <c r="PRT6" s="612"/>
      <c r="PRU6" s="612"/>
      <c r="PRV6" s="612"/>
      <c r="PRW6" s="612"/>
      <c r="PRX6" s="612"/>
      <c r="PRY6" s="612"/>
      <c r="PRZ6" s="612"/>
      <c r="PSA6" s="612"/>
      <c r="PSB6" s="612"/>
      <c r="PSC6" s="612"/>
      <c r="PSD6" s="612"/>
      <c r="PSE6" s="612"/>
      <c r="PSF6" s="612"/>
      <c r="PSG6" s="612"/>
      <c r="PSH6" s="612"/>
      <c r="PSI6" s="612"/>
      <c r="PSJ6" s="612"/>
      <c r="PSK6" s="612"/>
      <c r="PSL6" s="612"/>
      <c r="PSM6" s="612"/>
      <c r="PSN6" s="612"/>
      <c r="PSO6" s="612"/>
      <c r="PSP6" s="612"/>
      <c r="PSQ6" s="612"/>
      <c r="PSR6" s="612"/>
      <c r="PSS6" s="612"/>
      <c r="PST6" s="612"/>
      <c r="PSU6" s="612"/>
      <c r="PSV6" s="612"/>
      <c r="PSW6" s="612"/>
      <c r="PSX6" s="612"/>
      <c r="PSY6" s="612"/>
      <c r="PSZ6" s="612"/>
      <c r="PTA6" s="612"/>
      <c r="PTB6" s="612"/>
      <c r="PTC6" s="612"/>
      <c r="PTD6" s="612"/>
      <c r="PTE6" s="612"/>
      <c r="PTF6" s="612"/>
      <c r="PTG6" s="612"/>
      <c r="PTH6" s="612"/>
      <c r="PTI6" s="612"/>
      <c r="PTJ6" s="612"/>
      <c r="PTK6" s="612"/>
      <c r="PTL6" s="612"/>
      <c r="PTM6" s="612"/>
      <c r="PTN6" s="612"/>
      <c r="PTO6" s="612"/>
      <c r="PTP6" s="612"/>
      <c r="PTQ6" s="612"/>
      <c r="PTR6" s="612"/>
      <c r="PTS6" s="612"/>
      <c r="PTT6" s="612"/>
      <c r="PTU6" s="612"/>
      <c r="PTV6" s="612"/>
      <c r="PTW6" s="612"/>
      <c r="PTX6" s="612"/>
      <c r="PTY6" s="612"/>
      <c r="PTZ6" s="612"/>
      <c r="PUA6" s="612"/>
      <c r="PUB6" s="612"/>
      <c r="PUC6" s="612"/>
      <c r="PUD6" s="612"/>
      <c r="PUE6" s="612"/>
      <c r="PUF6" s="612"/>
      <c r="PUG6" s="612"/>
      <c r="PUH6" s="612"/>
      <c r="PUI6" s="612"/>
      <c r="PUJ6" s="612"/>
      <c r="PUK6" s="612"/>
      <c r="PUL6" s="612"/>
      <c r="PUM6" s="612"/>
      <c r="PUN6" s="612"/>
      <c r="PUO6" s="612"/>
      <c r="PUP6" s="612"/>
      <c r="PUQ6" s="612"/>
      <c r="PUR6" s="612"/>
      <c r="PUS6" s="612"/>
      <c r="PUT6" s="612"/>
      <c r="PUU6" s="612"/>
      <c r="PUV6" s="612"/>
      <c r="PUW6" s="612"/>
      <c r="PUX6" s="612"/>
      <c r="PUY6" s="612"/>
      <c r="PUZ6" s="612"/>
      <c r="PVA6" s="612"/>
      <c r="PVB6" s="612"/>
      <c r="PVC6" s="612"/>
      <c r="PVD6" s="612"/>
      <c r="PVE6" s="612"/>
      <c r="PVF6" s="612"/>
      <c r="PVG6" s="612"/>
      <c r="PVH6" s="612"/>
      <c r="PVI6" s="612"/>
      <c r="PVJ6" s="612"/>
      <c r="PVK6" s="612"/>
      <c r="PVL6" s="612"/>
      <c r="PVM6" s="612"/>
      <c r="PVN6" s="612"/>
      <c r="PVO6" s="612"/>
      <c r="PVP6" s="612"/>
      <c r="PVQ6" s="612"/>
      <c r="PVR6" s="612"/>
      <c r="PVS6" s="612"/>
      <c r="PVT6" s="612"/>
      <c r="PVU6" s="612"/>
      <c r="PVV6" s="612"/>
      <c r="PVW6" s="612"/>
      <c r="PVX6" s="612"/>
      <c r="PVY6" s="612"/>
      <c r="PVZ6" s="612"/>
      <c r="PWA6" s="612"/>
      <c r="PWB6" s="612"/>
      <c r="PWC6" s="612"/>
      <c r="PWD6" s="612"/>
      <c r="PWE6" s="612"/>
      <c r="PWF6" s="612"/>
      <c r="PWG6" s="612"/>
      <c r="PWH6" s="612"/>
      <c r="PWI6" s="612"/>
      <c r="PWJ6" s="612"/>
      <c r="PWK6" s="612"/>
      <c r="PWL6" s="612"/>
      <c r="PWM6" s="612"/>
      <c r="PWN6" s="612"/>
      <c r="PWO6" s="612"/>
      <c r="PWP6" s="612"/>
      <c r="PWQ6" s="612"/>
      <c r="PWR6" s="612"/>
      <c r="PWS6" s="612"/>
      <c r="PWT6" s="612"/>
      <c r="PWU6" s="612"/>
      <c r="PWV6" s="612"/>
      <c r="PWW6" s="612"/>
      <c r="PWX6" s="612"/>
      <c r="PWY6" s="612"/>
      <c r="PWZ6" s="612"/>
      <c r="PXA6" s="612"/>
      <c r="PXB6" s="612"/>
      <c r="PXC6" s="612"/>
      <c r="PXD6" s="612"/>
      <c r="PXE6" s="612"/>
      <c r="PXF6" s="612"/>
      <c r="PXG6" s="612"/>
      <c r="PXH6" s="612"/>
      <c r="PXI6" s="612"/>
      <c r="PXJ6" s="612"/>
      <c r="PXK6" s="612"/>
      <c r="PXL6" s="612"/>
      <c r="PXM6" s="612"/>
      <c r="PXN6" s="612"/>
      <c r="PXO6" s="612"/>
      <c r="PXP6" s="612"/>
      <c r="PXQ6" s="612"/>
      <c r="PXR6" s="612"/>
      <c r="PXS6" s="612"/>
      <c r="PXT6" s="612"/>
      <c r="PXU6" s="612"/>
      <c r="PXV6" s="612"/>
      <c r="PXW6" s="612"/>
      <c r="PXX6" s="612"/>
      <c r="PXY6" s="612"/>
      <c r="PXZ6" s="612"/>
      <c r="PYA6" s="612"/>
      <c r="PYB6" s="612"/>
      <c r="PYC6" s="612"/>
      <c r="PYD6" s="612"/>
      <c r="PYE6" s="612"/>
      <c r="PYF6" s="612"/>
      <c r="PYG6" s="612"/>
      <c r="PYH6" s="612"/>
      <c r="PYI6" s="612"/>
      <c r="PYJ6" s="612"/>
      <c r="PYK6" s="612"/>
      <c r="PYL6" s="612"/>
      <c r="PYM6" s="612"/>
      <c r="PYN6" s="612"/>
      <c r="PYO6" s="612"/>
      <c r="PYP6" s="612"/>
      <c r="PYQ6" s="612"/>
      <c r="PYR6" s="612"/>
      <c r="PYS6" s="612"/>
      <c r="PYT6" s="612"/>
      <c r="PYU6" s="612"/>
      <c r="PYV6" s="612"/>
      <c r="PYW6" s="612"/>
      <c r="PYX6" s="612"/>
      <c r="PYY6" s="612"/>
      <c r="PYZ6" s="612"/>
      <c r="PZA6" s="612"/>
      <c r="PZB6" s="612"/>
      <c r="PZC6" s="612"/>
      <c r="PZD6" s="612"/>
      <c r="PZE6" s="612"/>
      <c r="PZF6" s="612"/>
      <c r="PZG6" s="612"/>
      <c r="PZH6" s="612"/>
      <c r="PZI6" s="612"/>
      <c r="PZJ6" s="612"/>
      <c r="PZK6" s="612"/>
      <c r="PZL6" s="612"/>
      <c r="PZM6" s="612"/>
      <c r="PZN6" s="612"/>
      <c r="PZO6" s="612"/>
      <c r="PZP6" s="612"/>
      <c r="PZQ6" s="612"/>
      <c r="PZR6" s="612"/>
      <c r="PZS6" s="612"/>
      <c r="PZT6" s="612"/>
      <c r="PZU6" s="612"/>
      <c r="PZV6" s="612"/>
      <c r="PZW6" s="612"/>
      <c r="PZX6" s="612"/>
      <c r="PZY6" s="612"/>
      <c r="PZZ6" s="612"/>
      <c r="QAA6" s="612"/>
      <c r="QAB6" s="612"/>
      <c r="QAC6" s="612"/>
      <c r="QAD6" s="612"/>
      <c r="QAE6" s="612"/>
      <c r="QAF6" s="612"/>
      <c r="QAG6" s="612"/>
      <c r="QAH6" s="612"/>
      <c r="QAI6" s="612"/>
      <c r="QAJ6" s="612"/>
      <c r="QAK6" s="612"/>
      <c r="QAL6" s="612"/>
      <c r="QAM6" s="612"/>
      <c r="QAN6" s="612"/>
      <c r="QAO6" s="612"/>
      <c r="QAP6" s="612"/>
      <c r="QAQ6" s="612"/>
      <c r="QAR6" s="612"/>
      <c r="QAS6" s="612"/>
      <c r="QAT6" s="612"/>
      <c r="QAU6" s="612"/>
      <c r="QAV6" s="612"/>
      <c r="QAW6" s="612"/>
      <c r="QAX6" s="612"/>
      <c r="QAY6" s="612"/>
      <c r="QAZ6" s="612"/>
      <c r="QBA6" s="612"/>
      <c r="QBB6" s="612"/>
      <c r="QBC6" s="612"/>
      <c r="QBD6" s="612"/>
      <c r="QBE6" s="612"/>
      <c r="QBF6" s="612"/>
      <c r="QBG6" s="612"/>
      <c r="QBH6" s="612"/>
      <c r="QBI6" s="612"/>
      <c r="QBJ6" s="612"/>
      <c r="QBK6" s="612"/>
      <c r="QBL6" s="612"/>
      <c r="QBM6" s="612"/>
      <c r="QBN6" s="612"/>
      <c r="QBO6" s="612"/>
      <c r="QBP6" s="612"/>
      <c r="QBQ6" s="612"/>
      <c r="QBR6" s="612"/>
      <c r="QBS6" s="612"/>
      <c r="QBT6" s="612"/>
      <c r="QBU6" s="612"/>
      <c r="QBV6" s="612"/>
      <c r="QBW6" s="612"/>
      <c r="QBX6" s="612"/>
      <c r="QBY6" s="612"/>
      <c r="QBZ6" s="612"/>
      <c r="QCA6" s="612"/>
      <c r="QCB6" s="612"/>
      <c r="QCC6" s="612"/>
      <c r="QCD6" s="612"/>
      <c r="QCE6" s="612"/>
      <c r="QCF6" s="612"/>
      <c r="QCG6" s="612"/>
      <c r="QCH6" s="612"/>
      <c r="QCI6" s="612"/>
      <c r="QCJ6" s="612"/>
      <c r="QCK6" s="612"/>
      <c r="QCL6" s="612"/>
      <c r="QCM6" s="612"/>
      <c r="QCN6" s="612"/>
      <c r="QCO6" s="612"/>
      <c r="QCP6" s="612"/>
      <c r="QCQ6" s="612"/>
      <c r="QCR6" s="612"/>
      <c r="QCS6" s="612"/>
      <c r="QCT6" s="612"/>
      <c r="QCU6" s="612"/>
      <c r="QCV6" s="612"/>
      <c r="QCW6" s="612"/>
      <c r="QCX6" s="612"/>
      <c r="QCY6" s="612"/>
      <c r="QCZ6" s="612"/>
      <c r="QDA6" s="612"/>
      <c r="QDB6" s="612"/>
      <c r="QDC6" s="612"/>
      <c r="QDD6" s="612"/>
      <c r="QDE6" s="612"/>
      <c r="QDF6" s="612"/>
      <c r="QDG6" s="612"/>
      <c r="QDH6" s="612"/>
      <c r="QDI6" s="612"/>
      <c r="QDJ6" s="612"/>
      <c r="QDK6" s="612"/>
      <c r="QDL6" s="612"/>
      <c r="QDM6" s="612"/>
      <c r="QDN6" s="612"/>
      <c r="QDO6" s="612"/>
      <c r="QDP6" s="612"/>
      <c r="QDQ6" s="612"/>
      <c r="QDR6" s="612"/>
      <c r="QDS6" s="612"/>
      <c r="QDT6" s="612"/>
      <c r="QDU6" s="612"/>
      <c r="QDV6" s="612"/>
      <c r="QDW6" s="612"/>
      <c r="QDX6" s="612"/>
      <c r="QDY6" s="612"/>
      <c r="QDZ6" s="612"/>
      <c r="QEA6" s="612"/>
      <c r="QEB6" s="612"/>
      <c r="QEC6" s="612"/>
      <c r="QED6" s="612"/>
      <c r="QEE6" s="612"/>
      <c r="QEF6" s="612"/>
      <c r="QEG6" s="612"/>
      <c r="QEH6" s="612"/>
      <c r="QEI6" s="612"/>
      <c r="QEJ6" s="612"/>
      <c r="QEK6" s="612"/>
      <c r="QEL6" s="612"/>
      <c r="QEM6" s="612"/>
      <c r="QEN6" s="612"/>
      <c r="QEO6" s="612"/>
      <c r="QEP6" s="612"/>
      <c r="QEQ6" s="612"/>
      <c r="QER6" s="612"/>
      <c r="QES6" s="612"/>
      <c r="QET6" s="612"/>
      <c r="QEU6" s="612"/>
      <c r="QEV6" s="612"/>
      <c r="QEW6" s="612"/>
      <c r="QEX6" s="612"/>
      <c r="QEY6" s="612"/>
      <c r="QEZ6" s="612"/>
      <c r="QFA6" s="612"/>
      <c r="QFB6" s="612"/>
      <c r="QFC6" s="612"/>
      <c r="QFD6" s="612"/>
      <c r="QFE6" s="612"/>
      <c r="QFF6" s="612"/>
      <c r="QFG6" s="612"/>
      <c r="QFH6" s="612"/>
      <c r="QFI6" s="612"/>
      <c r="QFJ6" s="612"/>
      <c r="QFK6" s="612"/>
      <c r="QFL6" s="612"/>
      <c r="QFM6" s="612"/>
      <c r="QFN6" s="612"/>
      <c r="QFO6" s="612"/>
      <c r="QFP6" s="612"/>
      <c r="QFQ6" s="612"/>
      <c r="QFR6" s="612"/>
      <c r="QFS6" s="612"/>
      <c r="QFT6" s="612"/>
      <c r="QFU6" s="612"/>
      <c r="QFV6" s="612"/>
      <c r="QFW6" s="612"/>
      <c r="QFX6" s="612"/>
      <c r="QFY6" s="612"/>
      <c r="QFZ6" s="612"/>
      <c r="QGA6" s="612"/>
      <c r="QGB6" s="612"/>
      <c r="QGC6" s="612"/>
      <c r="QGD6" s="612"/>
      <c r="QGE6" s="612"/>
      <c r="QGF6" s="612"/>
      <c r="QGG6" s="612"/>
      <c r="QGH6" s="612"/>
      <c r="QGI6" s="612"/>
      <c r="QGJ6" s="612"/>
      <c r="QGK6" s="612"/>
      <c r="QGL6" s="612"/>
      <c r="QGM6" s="612"/>
      <c r="QGN6" s="612"/>
      <c r="QGO6" s="612"/>
      <c r="QGP6" s="612"/>
      <c r="QGQ6" s="612"/>
      <c r="QGR6" s="612"/>
      <c r="QGS6" s="612"/>
      <c r="QGT6" s="612"/>
      <c r="QGU6" s="612"/>
      <c r="QGV6" s="612"/>
      <c r="QGW6" s="612"/>
      <c r="QGX6" s="612"/>
      <c r="QGY6" s="612"/>
      <c r="QGZ6" s="612"/>
      <c r="QHA6" s="612"/>
      <c r="QHB6" s="612"/>
      <c r="QHC6" s="612"/>
      <c r="QHD6" s="612"/>
      <c r="QHE6" s="612"/>
      <c r="QHF6" s="612"/>
      <c r="QHG6" s="612"/>
      <c r="QHH6" s="612"/>
      <c r="QHI6" s="612"/>
      <c r="QHJ6" s="612"/>
      <c r="QHK6" s="612"/>
      <c r="QHL6" s="612"/>
      <c r="QHM6" s="612"/>
      <c r="QHN6" s="612"/>
      <c r="QHO6" s="612"/>
      <c r="QHP6" s="612"/>
      <c r="QHQ6" s="612"/>
      <c r="QHR6" s="612"/>
      <c r="QHS6" s="612"/>
      <c r="QHT6" s="612"/>
      <c r="QHU6" s="612"/>
      <c r="QHV6" s="612"/>
      <c r="QHW6" s="612"/>
      <c r="QHX6" s="612"/>
      <c r="QHY6" s="612"/>
      <c r="QHZ6" s="612"/>
      <c r="QIA6" s="612"/>
      <c r="QIB6" s="612"/>
      <c r="QIC6" s="612"/>
      <c r="QID6" s="612"/>
      <c r="QIE6" s="612"/>
      <c r="QIF6" s="612"/>
      <c r="QIG6" s="612"/>
      <c r="QIH6" s="612"/>
      <c r="QII6" s="612"/>
      <c r="QIJ6" s="612"/>
      <c r="QIK6" s="612"/>
      <c r="QIL6" s="612"/>
      <c r="QIM6" s="612"/>
      <c r="QIN6" s="612"/>
      <c r="QIO6" s="612"/>
      <c r="QIP6" s="612"/>
      <c r="QIQ6" s="612"/>
      <c r="QIR6" s="612"/>
      <c r="QIS6" s="612"/>
      <c r="QIT6" s="612"/>
      <c r="QIU6" s="612"/>
      <c r="QIV6" s="612"/>
      <c r="QIW6" s="612"/>
      <c r="QIX6" s="612"/>
      <c r="QIY6" s="612"/>
      <c r="QIZ6" s="612"/>
      <c r="QJA6" s="612"/>
      <c r="QJB6" s="612"/>
      <c r="QJC6" s="612"/>
      <c r="QJD6" s="612"/>
      <c r="QJE6" s="612"/>
      <c r="QJF6" s="612"/>
      <c r="QJG6" s="612"/>
      <c r="QJH6" s="612"/>
      <c r="QJI6" s="612"/>
      <c r="QJJ6" s="612"/>
      <c r="QJK6" s="612"/>
      <c r="QJL6" s="612"/>
      <c r="QJM6" s="612"/>
      <c r="QJN6" s="612"/>
      <c r="QJO6" s="612"/>
      <c r="QJP6" s="612"/>
      <c r="QJQ6" s="612"/>
      <c r="QJR6" s="612"/>
      <c r="QJS6" s="612"/>
      <c r="QJT6" s="612"/>
      <c r="QJU6" s="612"/>
      <c r="QJV6" s="612"/>
      <c r="QJW6" s="612"/>
      <c r="QJX6" s="612"/>
      <c r="QJY6" s="612"/>
      <c r="QJZ6" s="612"/>
      <c r="QKA6" s="612"/>
      <c r="QKB6" s="612"/>
      <c r="QKC6" s="612"/>
      <c r="QKD6" s="612"/>
      <c r="QKE6" s="612"/>
      <c r="QKF6" s="612"/>
      <c r="QKG6" s="612"/>
      <c r="QKH6" s="612"/>
      <c r="QKI6" s="612"/>
      <c r="QKJ6" s="612"/>
      <c r="QKK6" s="612"/>
      <c r="QKL6" s="612"/>
      <c r="QKM6" s="612"/>
      <c r="QKN6" s="612"/>
      <c r="QKO6" s="612"/>
      <c r="QKP6" s="612"/>
      <c r="QKQ6" s="612"/>
      <c r="QKR6" s="612"/>
      <c r="QKS6" s="612"/>
      <c r="QKT6" s="612"/>
      <c r="QKU6" s="612"/>
      <c r="QKV6" s="612"/>
      <c r="QKW6" s="612"/>
      <c r="QKX6" s="612"/>
      <c r="QKY6" s="612"/>
      <c r="QKZ6" s="612"/>
      <c r="QLA6" s="612"/>
      <c r="QLB6" s="612"/>
      <c r="QLC6" s="612"/>
      <c r="QLD6" s="612"/>
      <c r="QLE6" s="612"/>
      <c r="QLF6" s="612"/>
      <c r="QLG6" s="612"/>
      <c r="QLH6" s="612"/>
      <c r="QLI6" s="612"/>
      <c r="QLJ6" s="612"/>
      <c r="QLK6" s="612"/>
      <c r="QLL6" s="612"/>
      <c r="QLM6" s="612"/>
      <c r="QLN6" s="612"/>
      <c r="QLO6" s="612"/>
      <c r="QLP6" s="612"/>
      <c r="QLQ6" s="612"/>
      <c r="QLR6" s="612"/>
      <c r="QLS6" s="612"/>
      <c r="QLT6" s="612"/>
      <c r="QLU6" s="612"/>
      <c r="QLV6" s="612"/>
      <c r="QLW6" s="612"/>
      <c r="QLX6" s="612"/>
      <c r="QLY6" s="612"/>
      <c r="QLZ6" s="612"/>
      <c r="QMA6" s="612"/>
      <c r="QMB6" s="612"/>
      <c r="QMC6" s="612"/>
      <c r="QMD6" s="612"/>
      <c r="QME6" s="612"/>
      <c r="QMF6" s="612"/>
      <c r="QMG6" s="612"/>
      <c r="QMH6" s="612"/>
      <c r="QMI6" s="612"/>
      <c r="QMJ6" s="612"/>
      <c r="QMK6" s="612"/>
      <c r="QML6" s="612"/>
      <c r="QMM6" s="612"/>
      <c r="QMN6" s="612"/>
      <c r="QMO6" s="612"/>
      <c r="QMP6" s="612"/>
      <c r="QMQ6" s="612"/>
      <c r="QMR6" s="612"/>
      <c r="QMS6" s="612"/>
      <c r="QMT6" s="612"/>
      <c r="QMU6" s="612"/>
      <c r="QMV6" s="612"/>
      <c r="QMW6" s="612"/>
      <c r="QMX6" s="612"/>
      <c r="QMY6" s="612"/>
      <c r="QMZ6" s="612"/>
      <c r="QNA6" s="612"/>
      <c r="QNB6" s="612"/>
      <c r="QNC6" s="612"/>
      <c r="QND6" s="612"/>
      <c r="QNE6" s="612"/>
      <c r="QNF6" s="612"/>
      <c r="QNG6" s="612"/>
      <c r="QNH6" s="612"/>
      <c r="QNI6" s="612"/>
      <c r="QNJ6" s="612"/>
      <c r="QNK6" s="612"/>
      <c r="QNL6" s="612"/>
      <c r="QNM6" s="612"/>
      <c r="QNN6" s="612"/>
      <c r="QNO6" s="612"/>
      <c r="QNP6" s="612"/>
      <c r="QNQ6" s="612"/>
      <c r="QNR6" s="612"/>
      <c r="QNS6" s="612"/>
      <c r="QNT6" s="612"/>
      <c r="QNU6" s="612"/>
      <c r="QNV6" s="612"/>
      <c r="QNW6" s="612"/>
      <c r="QNX6" s="612"/>
      <c r="QNY6" s="612"/>
      <c r="QNZ6" s="612"/>
      <c r="QOA6" s="612"/>
      <c r="QOB6" s="612"/>
      <c r="QOC6" s="612"/>
      <c r="QOD6" s="612"/>
      <c r="QOE6" s="612"/>
      <c r="QOF6" s="612"/>
      <c r="QOG6" s="612"/>
      <c r="QOH6" s="612"/>
      <c r="QOI6" s="612"/>
      <c r="QOJ6" s="612"/>
      <c r="QOK6" s="612"/>
      <c r="QOL6" s="612"/>
      <c r="QOM6" s="612"/>
      <c r="QON6" s="612"/>
      <c r="QOO6" s="612"/>
      <c r="QOP6" s="612"/>
      <c r="QOQ6" s="612"/>
      <c r="QOR6" s="612"/>
      <c r="QOS6" s="612"/>
      <c r="QOT6" s="612"/>
      <c r="QOU6" s="612"/>
      <c r="QOV6" s="612"/>
      <c r="QOW6" s="612"/>
      <c r="QOX6" s="612"/>
      <c r="QOY6" s="612"/>
      <c r="QOZ6" s="612"/>
      <c r="QPA6" s="612"/>
      <c r="QPB6" s="612"/>
      <c r="QPC6" s="612"/>
      <c r="QPD6" s="612"/>
      <c r="QPE6" s="612"/>
      <c r="QPF6" s="612"/>
      <c r="QPG6" s="612"/>
      <c r="QPH6" s="612"/>
      <c r="QPI6" s="612"/>
      <c r="QPJ6" s="612"/>
      <c r="QPK6" s="612"/>
      <c r="QPL6" s="612"/>
      <c r="QPM6" s="612"/>
      <c r="QPN6" s="612"/>
      <c r="QPO6" s="612"/>
      <c r="QPP6" s="612"/>
      <c r="QPQ6" s="612"/>
      <c r="QPR6" s="612"/>
      <c r="QPS6" s="612"/>
      <c r="QPT6" s="612"/>
      <c r="QPU6" s="612"/>
      <c r="QPV6" s="612"/>
      <c r="QPW6" s="612"/>
      <c r="QPX6" s="612"/>
      <c r="QPY6" s="612"/>
      <c r="QPZ6" s="612"/>
      <c r="QQA6" s="612"/>
      <c r="QQB6" s="612"/>
      <c r="QQC6" s="612"/>
      <c r="QQD6" s="612"/>
      <c r="QQE6" s="612"/>
      <c r="QQF6" s="612"/>
      <c r="QQG6" s="612"/>
      <c r="QQH6" s="612"/>
      <c r="QQI6" s="612"/>
      <c r="QQJ6" s="612"/>
      <c r="QQK6" s="612"/>
      <c r="QQL6" s="612"/>
      <c r="QQM6" s="612"/>
      <c r="QQN6" s="612"/>
      <c r="QQO6" s="612"/>
      <c r="QQP6" s="612"/>
      <c r="QQQ6" s="612"/>
      <c r="QQR6" s="612"/>
      <c r="QQS6" s="612"/>
      <c r="QQT6" s="612"/>
      <c r="QQU6" s="612"/>
      <c r="QQV6" s="612"/>
      <c r="QQW6" s="612"/>
      <c r="QQX6" s="612"/>
      <c r="QQY6" s="612"/>
      <c r="QQZ6" s="612"/>
      <c r="QRA6" s="612"/>
      <c r="QRB6" s="612"/>
      <c r="QRC6" s="612"/>
      <c r="QRD6" s="612"/>
      <c r="QRE6" s="612"/>
      <c r="QRF6" s="612"/>
      <c r="QRG6" s="612"/>
      <c r="QRH6" s="612"/>
      <c r="QRI6" s="612"/>
      <c r="QRJ6" s="612"/>
      <c r="QRK6" s="612"/>
      <c r="QRL6" s="612"/>
      <c r="QRM6" s="612"/>
      <c r="QRN6" s="612"/>
      <c r="QRO6" s="612"/>
      <c r="QRP6" s="612"/>
      <c r="QRQ6" s="612"/>
      <c r="QRR6" s="612"/>
      <c r="QRS6" s="612"/>
      <c r="QRT6" s="612"/>
      <c r="QRU6" s="612"/>
      <c r="QRV6" s="612"/>
      <c r="QRW6" s="612"/>
      <c r="QRX6" s="612"/>
      <c r="QRY6" s="612"/>
      <c r="QRZ6" s="612"/>
      <c r="QSA6" s="612"/>
      <c r="QSB6" s="612"/>
      <c r="QSC6" s="612"/>
      <c r="QSD6" s="612"/>
      <c r="QSE6" s="612"/>
      <c r="QSF6" s="612"/>
      <c r="QSG6" s="612"/>
      <c r="QSH6" s="612"/>
      <c r="QSI6" s="612"/>
      <c r="QSJ6" s="612"/>
      <c r="QSK6" s="612"/>
      <c r="QSL6" s="612"/>
      <c r="QSM6" s="612"/>
      <c r="QSN6" s="612"/>
      <c r="QSO6" s="612"/>
      <c r="QSP6" s="612"/>
      <c r="QSQ6" s="612"/>
      <c r="QSR6" s="612"/>
      <c r="QSS6" s="612"/>
      <c r="QST6" s="612"/>
      <c r="QSU6" s="612"/>
      <c r="QSV6" s="612"/>
      <c r="QSW6" s="612"/>
      <c r="QSX6" s="612"/>
      <c r="QSY6" s="612"/>
      <c r="QSZ6" s="612"/>
      <c r="QTA6" s="612"/>
      <c r="QTB6" s="612"/>
      <c r="QTC6" s="612"/>
      <c r="QTD6" s="612"/>
      <c r="QTE6" s="612"/>
      <c r="QTF6" s="612"/>
      <c r="QTG6" s="612"/>
      <c r="QTH6" s="612"/>
      <c r="QTI6" s="612"/>
      <c r="QTJ6" s="612"/>
      <c r="QTK6" s="612"/>
      <c r="QTL6" s="612"/>
      <c r="QTM6" s="612"/>
      <c r="QTN6" s="612"/>
      <c r="QTO6" s="612"/>
      <c r="QTP6" s="612"/>
      <c r="QTQ6" s="612"/>
      <c r="QTR6" s="612"/>
      <c r="QTS6" s="612"/>
      <c r="QTT6" s="612"/>
      <c r="QTU6" s="612"/>
      <c r="QTV6" s="612"/>
      <c r="QTW6" s="612"/>
      <c r="QTX6" s="612"/>
      <c r="QTY6" s="612"/>
      <c r="QTZ6" s="612"/>
      <c r="QUA6" s="612"/>
      <c r="QUB6" s="612"/>
      <c r="QUC6" s="612"/>
      <c r="QUD6" s="612"/>
      <c r="QUE6" s="612"/>
      <c r="QUF6" s="612"/>
      <c r="QUG6" s="612"/>
      <c r="QUH6" s="612"/>
      <c r="QUI6" s="612"/>
      <c r="QUJ6" s="612"/>
      <c r="QUK6" s="612"/>
      <c r="QUL6" s="612"/>
      <c r="QUM6" s="612"/>
      <c r="QUN6" s="612"/>
      <c r="QUO6" s="612"/>
      <c r="QUP6" s="612"/>
      <c r="QUQ6" s="612"/>
      <c r="QUR6" s="612"/>
      <c r="QUS6" s="612"/>
      <c r="QUT6" s="612"/>
      <c r="QUU6" s="612"/>
      <c r="QUV6" s="612"/>
      <c r="QUW6" s="612"/>
      <c r="QUX6" s="612"/>
      <c r="QUY6" s="612"/>
      <c r="QUZ6" s="612"/>
      <c r="QVA6" s="612"/>
      <c r="QVB6" s="612"/>
      <c r="QVC6" s="612"/>
      <c r="QVD6" s="612"/>
      <c r="QVE6" s="612"/>
      <c r="QVF6" s="612"/>
      <c r="QVG6" s="612"/>
      <c r="QVH6" s="612"/>
      <c r="QVI6" s="612"/>
      <c r="QVJ6" s="612"/>
      <c r="QVK6" s="612"/>
      <c r="QVL6" s="612"/>
      <c r="QVM6" s="612"/>
      <c r="QVN6" s="612"/>
      <c r="QVO6" s="612"/>
      <c r="QVP6" s="612"/>
      <c r="QVQ6" s="612"/>
      <c r="QVR6" s="612"/>
      <c r="QVS6" s="612"/>
      <c r="QVT6" s="612"/>
      <c r="QVU6" s="612"/>
      <c r="QVV6" s="612"/>
      <c r="QVW6" s="612"/>
      <c r="QVX6" s="612"/>
      <c r="QVY6" s="612"/>
      <c r="QVZ6" s="612"/>
      <c r="QWA6" s="612"/>
      <c r="QWB6" s="612"/>
      <c r="QWC6" s="612"/>
      <c r="QWD6" s="612"/>
      <c r="QWE6" s="612"/>
      <c r="QWF6" s="612"/>
      <c r="QWG6" s="612"/>
      <c r="QWH6" s="612"/>
      <c r="QWI6" s="612"/>
      <c r="QWJ6" s="612"/>
      <c r="QWK6" s="612"/>
      <c r="QWL6" s="612"/>
      <c r="QWM6" s="612"/>
      <c r="QWN6" s="612"/>
      <c r="QWO6" s="612"/>
      <c r="QWP6" s="612"/>
      <c r="QWQ6" s="612"/>
      <c r="QWR6" s="612"/>
      <c r="QWS6" s="612"/>
      <c r="QWT6" s="612"/>
      <c r="QWU6" s="612"/>
      <c r="QWV6" s="612"/>
      <c r="QWW6" s="612"/>
      <c r="QWX6" s="612"/>
      <c r="QWY6" s="612"/>
      <c r="QWZ6" s="612"/>
      <c r="QXA6" s="612"/>
      <c r="QXB6" s="612"/>
      <c r="QXC6" s="612"/>
      <c r="QXD6" s="612"/>
      <c r="QXE6" s="612"/>
      <c r="QXF6" s="612"/>
      <c r="QXG6" s="612"/>
      <c r="QXH6" s="612"/>
      <c r="QXI6" s="612"/>
      <c r="QXJ6" s="612"/>
      <c r="QXK6" s="612"/>
      <c r="QXL6" s="612"/>
      <c r="QXM6" s="612"/>
      <c r="QXN6" s="612"/>
      <c r="QXO6" s="612"/>
      <c r="QXP6" s="612"/>
      <c r="QXQ6" s="612"/>
      <c r="QXR6" s="612"/>
      <c r="QXS6" s="612"/>
      <c r="QXT6" s="612"/>
      <c r="QXU6" s="612"/>
      <c r="QXV6" s="612"/>
      <c r="QXW6" s="612"/>
      <c r="QXX6" s="612"/>
      <c r="QXY6" s="612"/>
      <c r="QXZ6" s="612"/>
      <c r="QYA6" s="612"/>
      <c r="QYB6" s="612"/>
      <c r="QYC6" s="612"/>
      <c r="QYD6" s="612"/>
      <c r="QYE6" s="612"/>
      <c r="QYF6" s="612"/>
      <c r="QYG6" s="612"/>
      <c r="QYH6" s="612"/>
      <c r="QYI6" s="612"/>
      <c r="QYJ6" s="612"/>
      <c r="QYK6" s="612"/>
      <c r="QYL6" s="612"/>
      <c r="QYM6" s="612"/>
      <c r="QYN6" s="612"/>
      <c r="QYO6" s="612"/>
      <c r="QYP6" s="612"/>
      <c r="QYQ6" s="612"/>
      <c r="QYR6" s="612"/>
      <c r="QYS6" s="612"/>
      <c r="QYT6" s="612"/>
      <c r="QYU6" s="612"/>
      <c r="QYV6" s="612"/>
      <c r="QYW6" s="612"/>
      <c r="QYX6" s="612"/>
      <c r="QYY6" s="612"/>
      <c r="QYZ6" s="612"/>
      <c r="QZA6" s="612"/>
      <c r="QZB6" s="612"/>
      <c r="QZC6" s="612"/>
      <c r="QZD6" s="612"/>
      <c r="QZE6" s="612"/>
      <c r="QZF6" s="612"/>
      <c r="QZG6" s="612"/>
      <c r="QZH6" s="612"/>
      <c r="QZI6" s="612"/>
      <c r="QZJ6" s="612"/>
      <c r="QZK6" s="612"/>
      <c r="QZL6" s="612"/>
      <c r="QZM6" s="612"/>
      <c r="QZN6" s="612"/>
      <c r="QZO6" s="612"/>
      <c r="QZP6" s="612"/>
      <c r="QZQ6" s="612"/>
      <c r="QZR6" s="612"/>
      <c r="QZS6" s="612"/>
      <c r="QZT6" s="612"/>
      <c r="QZU6" s="612"/>
      <c r="QZV6" s="612"/>
      <c r="QZW6" s="612"/>
      <c r="QZX6" s="612"/>
      <c r="QZY6" s="612"/>
      <c r="QZZ6" s="612"/>
      <c r="RAA6" s="612"/>
      <c r="RAB6" s="612"/>
      <c r="RAC6" s="612"/>
      <c r="RAD6" s="612"/>
      <c r="RAE6" s="612"/>
      <c r="RAF6" s="612"/>
      <c r="RAG6" s="612"/>
      <c r="RAH6" s="612"/>
      <c r="RAI6" s="612"/>
      <c r="RAJ6" s="612"/>
      <c r="RAK6" s="612"/>
      <c r="RAL6" s="612"/>
      <c r="RAM6" s="612"/>
      <c r="RAN6" s="612"/>
      <c r="RAO6" s="612"/>
      <c r="RAP6" s="612"/>
      <c r="RAQ6" s="612"/>
      <c r="RAR6" s="612"/>
      <c r="RAS6" s="612"/>
      <c r="RAT6" s="612"/>
      <c r="RAU6" s="612"/>
      <c r="RAV6" s="612"/>
      <c r="RAW6" s="612"/>
      <c r="RAX6" s="612"/>
      <c r="RAY6" s="612"/>
      <c r="RAZ6" s="612"/>
      <c r="RBA6" s="612"/>
      <c r="RBB6" s="612"/>
      <c r="RBC6" s="612"/>
      <c r="RBD6" s="612"/>
      <c r="RBE6" s="612"/>
      <c r="RBF6" s="612"/>
      <c r="RBG6" s="612"/>
      <c r="RBH6" s="612"/>
      <c r="RBI6" s="612"/>
      <c r="RBJ6" s="612"/>
      <c r="RBK6" s="612"/>
      <c r="RBL6" s="612"/>
      <c r="RBM6" s="612"/>
      <c r="RBN6" s="612"/>
      <c r="RBO6" s="612"/>
      <c r="RBP6" s="612"/>
      <c r="RBQ6" s="612"/>
      <c r="RBR6" s="612"/>
      <c r="RBS6" s="612"/>
      <c r="RBT6" s="612"/>
      <c r="RBU6" s="612"/>
      <c r="RBV6" s="612"/>
      <c r="RBW6" s="612"/>
      <c r="RBX6" s="612"/>
      <c r="RBY6" s="612"/>
      <c r="RBZ6" s="612"/>
      <c r="RCA6" s="612"/>
      <c r="RCB6" s="612"/>
      <c r="RCC6" s="612"/>
      <c r="RCD6" s="612"/>
      <c r="RCE6" s="612"/>
      <c r="RCF6" s="612"/>
      <c r="RCG6" s="612"/>
      <c r="RCH6" s="612"/>
      <c r="RCI6" s="612"/>
      <c r="RCJ6" s="612"/>
      <c r="RCK6" s="612"/>
      <c r="RCL6" s="612"/>
      <c r="RCM6" s="612"/>
      <c r="RCN6" s="612"/>
      <c r="RCO6" s="612"/>
      <c r="RCP6" s="612"/>
      <c r="RCQ6" s="612"/>
      <c r="RCR6" s="612"/>
      <c r="RCS6" s="612"/>
      <c r="RCT6" s="612"/>
      <c r="RCU6" s="612"/>
      <c r="RCV6" s="612"/>
      <c r="RCW6" s="612"/>
      <c r="RCX6" s="612"/>
      <c r="RCY6" s="612"/>
      <c r="RCZ6" s="612"/>
      <c r="RDA6" s="612"/>
      <c r="RDB6" s="612"/>
      <c r="RDC6" s="612"/>
      <c r="RDD6" s="612"/>
      <c r="RDE6" s="612"/>
      <c r="RDF6" s="612"/>
      <c r="RDG6" s="612"/>
      <c r="RDH6" s="612"/>
      <c r="RDI6" s="612"/>
      <c r="RDJ6" s="612"/>
      <c r="RDK6" s="612"/>
      <c r="RDL6" s="612"/>
      <c r="RDM6" s="612"/>
      <c r="RDN6" s="612"/>
      <c r="RDO6" s="612"/>
      <c r="RDP6" s="612"/>
      <c r="RDQ6" s="612"/>
      <c r="RDR6" s="612"/>
      <c r="RDS6" s="612"/>
      <c r="RDT6" s="612"/>
      <c r="RDU6" s="612"/>
      <c r="RDV6" s="612"/>
      <c r="RDW6" s="612"/>
      <c r="RDX6" s="612"/>
      <c r="RDY6" s="612"/>
      <c r="RDZ6" s="612"/>
      <c r="REA6" s="612"/>
      <c r="REB6" s="612"/>
      <c r="REC6" s="612"/>
      <c r="RED6" s="612"/>
      <c r="REE6" s="612"/>
      <c r="REF6" s="612"/>
      <c r="REG6" s="612"/>
      <c r="REH6" s="612"/>
      <c r="REI6" s="612"/>
      <c r="REJ6" s="612"/>
      <c r="REK6" s="612"/>
      <c r="REL6" s="612"/>
      <c r="REM6" s="612"/>
      <c r="REN6" s="612"/>
      <c r="REO6" s="612"/>
      <c r="REP6" s="612"/>
      <c r="REQ6" s="612"/>
      <c r="RER6" s="612"/>
      <c r="RES6" s="612"/>
      <c r="RET6" s="612"/>
      <c r="REU6" s="612"/>
      <c r="REV6" s="612"/>
      <c r="REW6" s="612"/>
      <c r="REX6" s="612"/>
      <c r="REY6" s="612"/>
      <c r="REZ6" s="612"/>
      <c r="RFA6" s="612"/>
      <c r="RFB6" s="612"/>
      <c r="RFC6" s="612"/>
      <c r="RFD6" s="612"/>
      <c r="RFE6" s="612"/>
      <c r="RFF6" s="612"/>
      <c r="RFG6" s="612"/>
      <c r="RFH6" s="612"/>
      <c r="RFI6" s="612"/>
      <c r="RFJ6" s="612"/>
      <c r="RFK6" s="612"/>
      <c r="RFL6" s="612"/>
      <c r="RFM6" s="612"/>
      <c r="RFN6" s="612"/>
      <c r="RFO6" s="612"/>
      <c r="RFP6" s="612"/>
      <c r="RFQ6" s="612"/>
      <c r="RFR6" s="612"/>
      <c r="RFS6" s="612"/>
      <c r="RFT6" s="612"/>
      <c r="RFU6" s="612"/>
      <c r="RFV6" s="612"/>
      <c r="RFW6" s="612"/>
      <c r="RFX6" s="612"/>
      <c r="RFY6" s="612"/>
      <c r="RFZ6" s="612"/>
      <c r="RGA6" s="612"/>
      <c r="RGB6" s="612"/>
      <c r="RGC6" s="612"/>
      <c r="RGD6" s="612"/>
      <c r="RGE6" s="612"/>
      <c r="RGF6" s="612"/>
      <c r="RGG6" s="612"/>
      <c r="RGH6" s="612"/>
      <c r="RGI6" s="612"/>
      <c r="RGJ6" s="612"/>
      <c r="RGK6" s="612"/>
      <c r="RGL6" s="612"/>
      <c r="RGM6" s="612"/>
      <c r="RGN6" s="612"/>
      <c r="RGO6" s="612"/>
      <c r="RGP6" s="612"/>
      <c r="RGQ6" s="612"/>
      <c r="RGR6" s="612"/>
      <c r="RGS6" s="612"/>
      <c r="RGT6" s="612"/>
      <c r="RGU6" s="612"/>
      <c r="RGV6" s="612"/>
      <c r="RGW6" s="612"/>
      <c r="RGX6" s="612"/>
      <c r="RGY6" s="612"/>
      <c r="RGZ6" s="612"/>
      <c r="RHA6" s="612"/>
      <c r="RHB6" s="612"/>
      <c r="RHC6" s="612"/>
      <c r="RHD6" s="612"/>
      <c r="RHE6" s="612"/>
      <c r="RHF6" s="612"/>
      <c r="RHG6" s="612"/>
      <c r="RHH6" s="612"/>
      <c r="RHI6" s="612"/>
      <c r="RHJ6" s="612"/>
      <c r="RHK6" s="612"/>
      <c r="RHL6" s="612"/>
      <c r="RHM6" s="612"/>
      <c r="RHN6" s="612"/>
      <c r="RHO6" s="612"/>
      <c r="RHP6" s="612"/>
      <c r="RHQ6" s="612"/>
      <c r="RHR6" s="612"/>
      <c r="RHS6" s="612"/>
      <c r="RHT6" s="612"/>
      <c r="RHU6" s="612"/>
      <c r="RHV6" s="612"/>
      <c r="RHW6" s="612"/>
      <c r="RHX6" s="612"/>
      <c r="RHY6" s="612"/>
      <c r="RHZ6" s="612"/>
      <c r="RIA6" s="612"/>
      <c r="RIB6" s="612"/>
      <c r="RIC6" s="612"/>
      <c r="RID6" s="612"/>
      <c r="RIE6" s="612"/>
      <c r="RIF6" s="612"/>
      <c r="RIG6" s="612"/>
      <c r="RIH6" s="612"/>
      <c r="RII6" s="612"/>
      <c r="RIJ6" s="612"/>
      <c r="RIK6" s="612"/>
      <c r="RIL6" s="612"/>
      <c r="RIM6" s="612"/>
      <c r="RIN6" s="612"/>
      <c r="RIO6" s="612"/>
      <c r="RIP6" s="612"/>
      <c r="RIQ6" s="612"/>
      <c r="RIR6" s="612"/>
      <c r="RIS6" s="612"/>
      <c r="RIT6" s="612"/>
      <c r="RIU6" s="612"/>
      <c r="RIV6" s="612"/>
      <c r="RIW6" s="612"/>
      <c r="RIX6" s="612"/>
      <c r="RIY6" s="612"/>
      <c r="RIZ6" s="612"/>
      <c r="RJA6" s="612"/>
      <c r="RJB6" s="612"/>
      <c r="RJC6" s="612"/>
      <c r="RJD6" s="612"/>
      <c r="RJE6" s="612"/>
      <c r="RJF6" s="612"/>
      <c r="RJG6" s="612"/>
      <c r="RJH6" s="612"/>
      <c r="RJI6" s="612"/>
      <c r="RJJ6" s="612"/>
      <c r="RJK6" s="612"/>
      <c r="RJL6" s="612"/>
      <c r="RJM6" s="612"/>
      <c r="RJN6" s="612"/>
      <c r="RJO6" s="612"/>
      <c r="RJP6" s="612"/>
      <c r="RJQ6" s="612"/>
      <c r="RJR6" s="612"/>
      <c r="RJS6" s="612"/>
      <c r="RJT6" s="612"/>
      <c r="RJU6" s="612"/>
      <c r="RJV6" s="612"/>
      <c r="RJW6" s="612"/>
      <c r="RJX6" s="612"/>
      <c r="RJY6" s="612"/>
      <c r="RJZ6" s="612"/>
      <c r="RKA6" s="612"/>
      <c r="RKB6" s="612"/>
      <c r="RKC6" s="612"/>
      <c r="RKD6" s="612"/>
      <c r="RKE6" s="612"/>
      <c r="RKF6" s="612"/>
      <c r="RKG6" s="612"/>
      <c r="RKH6" s="612"/>
      <c r="RKI6" s="612"/>
      <c r="RKJ6" s="612"/>
      <c r="RKK6" s="612"/>
      <c r="RKL6" s="612"/>
      <c r="RKM6" s="612"/>
      <c r="RKN6" s="612"/>
      <c r="RKO6" s="612"/>
      <c r="RKP6" s="612"/>
      <c r="RKQ6" s="612"/>
      <c r="RKR6" s="612"/>
      <c r="RKS6" s="612"/>
      <c r="RKT6" s="612"/>
      <c r="RKU6" s="612"/>
      <c r="RKV6" s="612"/>
      <c r="RKW6" s="612"/>
      <c r="RKX6" s="612"/>
      <c r="RKY6" s="612"/>
      <c r="RKZ6" s="612"/>
      <c r="RLA6" s="612"/>
      <c r="RLB6" s="612"/>
      <c r="RLC6" s="612"/>
      <c r="RLD6" s="612"/>
      <c r="RLE6" s="612"/>
      <c r="RLF6" s="612"/>
      <c r="RLG6" s="612"/>
      <c r="RLH6" s="612"/>
      <c r="RLI6" s="612"/>
      <c r="RLJ6" s="612"/>
      <c r="RLK6" s="612"/>
      <c r="RLL6" s="612"/>
      <c r="RLM6" s="612"/>
      <c r="RLN6" s="612"/>
      <c r="RLO6" s="612"/>
      <c r="RLP6" s="612"/>
      <c r="RLQ6" s="612"/>
      <c r="RLR6" s="612"/>
      <c r="RLS6" s="612"/>
      <c r="RLT6" s="612"/>
      <c r="RLU6" s="612"/>
      <c r="RLV6" s="612"/>
      <c r="RLW6" s="612"/>
      <c r="RLX6" s="612"/>
      <c r="RLY6" s="612"/>
      <c r="RLZ6" s="612"/>
      <c r="RMA6" s="612"/>
      <c r="RMB6" s="612"/>
      <c r="RMC6" s="612"/>
      <c r="RMD6" s="612"/>
      <c r="RME6" s="612"/>
      <c r="RMF6" s="612"/>
      <c r="RMG6" s="612"/>
      <c r="RMH6" s="612"/>
      <c r="RMI6" s="612"/>
      <c r="RMJ6" s="612"/>
      <c r="RMK6" s="612"/>
      <c r="RML6" s="612"/>
      <c r="RMM6" s="612"/>
      <c r="RMN6" s="612"/>
      <c r="RMO6" s="612"/>
      <c r="RMP6" s="612"/>
      <c r="RMQ6" s="612"/>
      <c r="RMR6" s="612"/>
      <c r="RMS6" s="612"/>
      <c r="RMT6" s="612"/>
      <c r="RMU6" s="612"/>
      <c r="RMV6" s="612"/>
      <c r="RMW6" s="612"/>
      <c r="RMX6" s="612"/>
      <c r="RMY6" s="612"/>
      <c r="RMZ6" s="612"/>
      <c r="RNA6" s="612"/>
      <c r="RNB6" s="612"/>
      <c r="RNC6" s="612"/>
      <c r="RND6" s="612"/>
      <c r="RNE6" s="612"/>
      <c r="RNF6" s="612"/>
      <c r="RNG6" s="612"/>
      <c r="RNH6" s="612"/>
      <c r="RNI6" s="612"/>
      <c r="RNJ6" s="612"/>
      <c r="RNK6" s="612"/>
      <c r="RNL6" s="612"/>
      <c r="RNM6" s="612"/>
      <c r="RNN6" s="612"/>
      <c r="RNO6" s="612"/>
      <c r="RNP6" s="612"/>
      <c r="RNQ6" s="612"/>
      <c r="RNR6" s="612"/>
      <c r="RNS6" s="612"/>
      <c r="RNT6" s="612"/>
      <c r="RNU6" s="612"/>
      <c r="RNV6" s="612"/>
      <c r="RNW6" s="612"/>
      <c r="RNX6" s="612"/>
      <c r="RNY6" s="612"/>
      <c r="RNZ6" s="612"/>
      <c r="ROA6" s="612"/>
      <c r="ROB6" s="612"/>
      <c r="ROC6" s="612"/>
      <c r="ROD6" s="612"/>
      <c r="ROE6" s="612"/>
      <c r="ROF6" s="612"/>
      <c r="ROG6" s="612"/>
      <c r="ROH6" s="612"/>
      <c r="ROI6" s="612"/>
      <c r="ROJ6" s="612"/>
      <c r="ROK6" s="612"/>
      <c r="ROL6" s="612"/>
      <c r="ROM6" s="612"/>
      <c r="RON6" s="612"/>
      <c r="ROO6" s="612"/>
      <c r="ROP6" s="612"/>
      <c r="ROQ6" s="612"/>
      <c r="ROR6" s="612"/>
      <c r="ROS6" s="612"/>
      <c r="ROT6" s="612"/>
      <c r="ROU6" s="612"/>
      <c r="ROV6" s="612"/>
      <c r="ROW6" s="612"/>
      <c r="ROX6" s="612"/>
      <c r="ROY6" s="612"/>
      <c r="ROZ6" s="612"/>
      <c r="RPA6" s="612"/>
      <c r="RPB6" s="612"/>
      <c r="RPC6" s="612"/>
      <c r="RPD6" s="612"/>
      <c r="RPE6" s="612"/>
      <c r="RPF6" s="612"/>
      <c r="RPG6" s="612"/>
      <c r="RPH6" s="612"/>
      <c r="RPI6" s="612"/>
      <c r="RPJ6" s="612"/>
      <c r="RPK6" s="612"/>
      <c r="RPL6" s="612"/>
      <c r="RPM6" s="612"/>
      <c r="RPN6" s="612"/>
      <c r="RPO6" s="612"/>
      <c r="RPP6" s="612"/>
      <c r="RPQ6" s="612"/>
      <c r="RPR6" s="612"/>
      <c r="RPS6" s="612"/>
      <c r="RPT6" s="612"/>
      <c r="RPU6" s="612"/>
      <c r="RPV6" s="612"/>
      <c r="RPW6" s="612"/>
      <c r="RPX6" s="612"/>
      <c r="RPY6" s="612"/>
      <c r="RPZ6" s="612"/>
      <c r="RQA6" s="612"/>
      <c r="RQB6" s="612"/>
      <c r="RQC6" s="612"/>
      <c r="RQD6" s="612"/>
      <c r="RQE6" s="612"/>
      <c r="RQF6" s="612"/>
      <c r="RQG6" s="612"/>
      <c r="RQH6" s="612"/>
      <c r="RQI6" s="612"/>
      <c r="RQJ6" s="612"/>
      <c r="RQK6" s="612"/>
      <c r="RQL6" s="612"/>
      <c r="RQM6" s="612"/>
      <c r="RQN6" s="612"/>
      <c r="RQO6" s="612"/>
      <c r="RQP6" s="612"/>
      <c r="RQQ6" s="612"/>
      <c r="RQR6" s="612"/>
      <c r="RQS6" s="612"/>
      <c r="RQT6" s="612"/>
      <c r="RQU6" s="612"/>
      <c r="RQV6" s="612"/>
      <c r="RQW6" s="612"/>
      <c r="RQX6" s="612"/>
      <c r="RQY6" s="612"/>
      <c r="RQZ6" s="612"/>
      <c r="RRA6" s="612"/>
      <c r="RRB6" s="612"/>
      <c r="RRC6" s="612"/>
      <c r="RRD6" s="612"/>
      <c r="RRE6" s="612"/>
      <c r="RRF6" s="612"/>
      <c r="RRG6" s="612"/>
      <c r="RRH6" s="612"/>
      <c r="RRI6" s="612"/>
      <c r="RRJ6" s="612"/>
      <c r="RRK6" s="612"/>
      <c r="RRL6" s="612"/>
      <c r="RRM6" s="612"/>
      <c r="RRN6" s="612"/>
      <c r="RRO6" s="612"/>
      <c r="RRP6" s="612"/>
      <c r="RRQ6" s="612"/>
      <c r="RRR6" s="612"/>
      <c r="RRS6" s="612"/>
      <c r="RRT6" s="612"/>
      <c r="RRU6" s="612"/>
      <c r="RRV6" s="612"/>
      <c r="RRW6" s="612"/>
      <c r="RRX6" s="612"/>
      <c r="RRY6" s="612"/>
      <c r="RRZ6" s="612"/>
      <c r="RSA6" s="612"/>
      <c r="RSB6" s="612"/>
      <c r="RSC6" s="612"/>
      <c r="RSD6" s="612"/>
      <c r="RSE6" s="612"/>
      <c r="RSF6" s="612"/>
      <c r="RSG6" s="612"/>
      <c r="RSH6" s="612"/>
      <c r="RSI6" s="612"/>
      <c r="RSJ6" s="612"/>
      <c r="RSK6" s="612"/>
      <c r="RSL6" s="612"/>
      <c r="RSM6" s="612"/>
      <c r="RSN6" s="612"/>
      <c r="RSO6" s="612"/>
      <c r="RSP6" s="612"/>
      <c r="RSQ6" s="612"/>
      <c r="RSR6" s="612"/>
      <c r="RSS6" s="612"/>
      <c r="RST6" s="612"/>
      <c r="RSU6" s="612"/>
      <c r="RSV6" s="612"/>
      <c r="RSW6" s="612"/>
      <c r="RSX6" s="612"/>
      <c r="RSY6" s="612"/>
      <c r="RSZ6" s="612"/>
      <c r="RTA6" s="612"/>
      <c r="RTB6" s="612"/>
      <c r="RTC6" s="612"/>
      <c r="RTD6" s="612"/>
      <c r="RTE6" s="612"/>
      <c r="RTF6" s="612"/>
      <c r="RTG6" s="612"/>
      <c r="RTH6" s="612"/>
      <c r="RTI6" s="612"/>
      <c r="RTJ6" s="612"/>
      <c r="RTK6" s="612"/>
      <c r="RTL6" s="612"/>
      <c r="RTM6" s="612"/>
      <c r="RTN6" s="612"/>
      <c r="RTO6" s="612"/>
      <c r="RTP6" s="612"/>
      <c r="RTQ6" s="612"/>
      <c r="RTR6" s="612"/>
      <c r="RTS6" s="612"/>
      <c r="RTT6" s="612"/>
      <c r="RTU6" s="612"/>
      <c r="RTV6" s="612"/>
      <c r="RTW6" s="612"/>
      <c r="RTX6" s="612"/>
      <c r="RTY6" s="612"/>
      <c r="RTZ6" s="612"/>
      <c r="RUA6" s="612"/>
      <c r="RUB6" s="612"/>
      <c r="RUC6" s="612"/>
      <c r="RUD6" s="612"/>
      <c r="RUE6" s="612"/>
      <c r="RUF6" s="612"/>
      <c r="RUG6" s="612"/>
      <c r="RUH6" s="612"/>
      <c r="RUI6" s="612"/>
      <c r="RUJ6" s="612"/>
      <c r="RUK6" s="612"/>
      <c r="RUL6" s="612"/>
      <c r="RUM6" s="612"/>
      <c r="RUN6" s="612"/>
      <c r="RUO6" s="612"/>
      <c r="RUP6" s="612"/>
      <c r="RUQ6" s="612"/>
      <c r="RUR6" s="612"/>
      <c r="RUS6" s="612"/>
      <c r="RUT6" s="612"/>
      <c r="RUU6" s="612"/>
      <c r="RUV6" s="612"/>
      <c r="RUW6" s="612"/>
      <c r="RUX6" s="612"/>
      <c r="RUY6" s="612"/>
      <c r="RUZ6" s="612"/>
      <c r="RVA6" s="612"/>
      <c r="RVB6" s="612"/>
      <c r="RVC6" s="612"/>
      <c r="RVD6" s="612"/>
      <c r="RVE6" s="612"/>
      <c r="RVF6" s="612"/>
      <c r="RVG6" s="612"/>
      <c r="RVH6" s="612"/>
      <c r="RVI6" s="612"/>
      <c r="RVJ6" s="612"/>
      <c r="RVK6" s="612"/>
      <c r="RVL6" s="612"/>
      <c r="RVM6" s="612"/>
      <c r="RVN6" s="612"/>
      <c r="RVO6" s="612"/>
      <c r="RVP6" s="612"/>
      <c r="RVQ6" s="612"/>
      <c r="RVR6" s="612"/>
      <c r="RVS6" s="612"/>
      <c r="RVT6" s="612"/>
      <c r="RVU6" s="612"/>
      <c r="RVV6" s="612"/>
      <c r="RVW6" s="612"/>
      <c r="RVX6" s="612"/>
      <c r="RVY6" s="612"/>
      <c r="RVZ6" s="612"/>
      <c r="RWA6" s="612"/>
      <c r="RWB6" s="612"/>
      <c r="RWC6" s="612"/>
      <c r="RWD6" s="612"/>
      <c r="RWE6" s="612"/>
      <c r="RWF6" s="612"/>
      <c r="RWG6" s="612"/>
      <c r="RWH6" s="612"/>
      <c r="RWI6" s="612"/>
      <c r="RWJ6" s="612"/>
      <c r="RWK6" s="612"/>
      <c r="RWL6" s="612"/>
      <c r="RWM6" s="612"/>
      <c r="RWN6" s="612"/>
      <c r="RWO6" s="612"/>
      <c r="RWP6" s="612"/>
      <c r="RWQ6" s="612"/>
      <c r="RWR6" s="612"/>
      <c r="RWS6" s="612"/>
      <c r="RWT6" s="612"/>
      <c r="RWU6" s="612"/>
      <c r="RWV6" s="612"/>
      <c r="RWW6" s="612"/>
      <c r="RWX6" s="612"/>
      <c r="RWY6" s="612"/>
      <c r="RWZ6" s="612"/>
      <c r="RXA6" s="612"/>
      <c r="RXB6" s="612"/>
      <c r="RXC6" s="612"/>
      <c r="RXD6" s="612"/>
      <c r="RXE6" s="612"/>
      <c r="RXF6" s="612"/>
      <c r="RXG6" s="612"/>
      <c r="RXH6" s="612"/>
      <c r="RXI6" s="612"/>
      <c r="RXJ6" s="612"/>
      <c r="RXK6" s="612"/>
      <c r="RXL6" s="612"/>
      <c r="RXM6" s="612"/>
      <c r="RXN6" s="612"/>
      <c r="RXO6" s="612"/>
      <c r="RXP6" s="612"/>
      <c r="RXQ6" s="612"/>
      <c r="RXR6" s="612"/>
      <c r="RXS6" s="612"/>
      <c r="RXT6" s="612"/>
      <c r="RXU6" s="612"/>
      <c r="RXV6" s="612"/>
      <c r="RXW6" s="612"/>
      <c r="RXX6" s="612"/>
      <c r="RXY6" s="612"/>
      <c r="RXZ6" s="612"/>
      <c r="RYA6" s="612"/>
      <c r="RYB6" s="612"/>
      <c r="RYC6" s="612"/>
      <c r="RYD6" s="612"/>
      <c r="RYE6" s="612"/>
      <c r="RYF6" s="612"/>
      <c r="RYG6" s="612"/>
      <c r="RYH6" s="612"/>
      <c r="RYI6" s="612"/>
      <c r="RYJ6" s="612"/>
      <c r="RYK6" s="612"/>
      <c r="RYL6" s="612"/>
      <c r="RYM6" s="612"/>
      <c r="RYN6" s="612"/>
      <c r="RYO6" s="612"/>
      <c r="RYP6" s="612"/>
      <c r="RYQ6" s="612"/>
      <c r="RYR6" s="612"/>
      <c r="RYS6" s="612"/>
      <c r="RYT6" s="612"/>
      <c r="RYU6" s="612"/>
      <c r="RYV6" s="612"/>
      <c r="RYW6" s="612"/>
      <c r="RYX6" s="612"/>
      <c r="RYY6" s="612"/>
      <c r="RYZ6" s="612"/>
      <c r="RZA6" s="612"/>
      <c r="RZB6" s="612"/>
      <c r="RZC6" s="612"/>
      <c r="RZD6" s="612"/>
      <c r="RZE6" s="612"/>
      <c r="RZF6" s="612"/>
      <c r="RZG6" s="612"/>
      <c r="RZH6" s="612"/>
      <c r="RZI6" s="612"/>
      <c r="RZJ6" s="612"/>
      <c r="RZK6" s="612"/>
      <c r="RZL6" s="612"/>
      <c r="RZM6" s="612"/>
      <c r="RZN6" s="612"/>
      <c r="RZO6" s="612"/>
      <c r="RZP6" s="612"/>
      <c r="RZQ6" s="612"/>
      <c r="RZR6" s="612"/>
      <c r="RZS6" s="612"/>
      <c r="RZT6" s="612"/>
      <c r="RZU6" s="612"/>
      <c r="RZV6" s="612"/>
      <c r="RZW6" s="612"/>
      <c r="RZX6" s="612"/>
      <c r="RZY6" s="612"/>
      <c r="RZZ6" s="612"/>
      <c r="SAA6" s="612"/>
      <c r="SAB6" s="612"/>
      <c r="SAC6" s="612"/>
      <c r="SAD6" s="612"/>
      <c r="SAE6" s="612"/>
      <c r="SAF6" s="612"/>
      <c r="SAG6" s="612"/>
      <c r="SAH6" s="612"/>
      <c r="SAI6" s="612"/>
      <c r="SAJ6" s="612"/>
      <c r="SAK6" s="612"/>
      <c r="SAL6" s="612"/>
      <c r="SAM6" s="612"/>
      <c r="SAN6" s="612"/>
      <c r="SAO6" s="612"/>
      <c r="SAP6" s="612"/>
      <c r="SAQ6" s="612"/>
      <c r="SAR6" s="612"/>
      <c r="SAS6" s="612"/>
      <c r="SAT6" s="612"/>
      <c r="SAU6" s="612"/>
      <c r="SAV6" s="612"/>
      <c r="SAW6" s="612"/>
      <c r="SAX6" s="612"/>
      <c r="SAY6" s="612"/>
      <c r="SAZ6" s="612"/>
      <c r="SBA6" s="612"/>
      <c r="SBB6" s="612"/>
      <c r="SBC6" s="612"/>
      <c r="SBD6" s="612"/>
      <c r="SBE6" s="612"/>
      <c r="SBF6" s="612"/>
      <c r="SBG6" s="612"/>
      <c r="SBH6" s="612"/>
      <c r="SBI6" s="612"/>
      <c r="SBJ6" s="612"/>
      <c r="SBK6" s="612"/>
      <c r="SBL6" s="612"/>
      <c r="SBM6" s="612"/>
      <c r="SBN6" s="612"/>
      <c r="SBO6" s="612"/>
      <c r="SBP6" s="612"/>
      <c r="SBQ6" s="612"/>
      <c r="SBR6" s="612"/>
      <c r="SBS6" s="612"/>
      <c r="SBT6" s="612"/>
      <c r="SBU6" s="612"/>
      <c r="SBV6" s="612"/>
      <c r="SBW6" s="612"/>
      <c r="SBX6" s="612"/>
      <c r="SBY6" s="612"/>
      <c r="SBZ6" s="612"/>
      <c r="SCA6" s="612"/>
      <c r="SCB6" s="612"/>
      <c r="SCC6" s="612"/>
      <c r="SCD6" s="612"/>
      <c r="SCE6" s="612"/>
      <c r="SCF6" s="612"/>
      <c r="SCG6" s="612"/>
      <c r="SCH6" s="612"/>
      <c r="SCI6" s="612"/>
      <c r="SCJ6" s="612"/>
      <c r="SCK6" s="612"/>
      <c r="SCL6" s="612"/>
      <c r="SCM6" s="612"/>
      <c r="SCN6" s="612"/>
      <c r="SCO6" s="612"/>
      <c r="SCP6" s="612"/>
      <c r="SCQ6" s="612"/>
      <c r="SCR6" s="612"/>
      <c r="SCS6" s="612"/>
      <c r="SCT6" s="612"/>
      <c r="SCU6" s="612"/>
      <c r="SCV6" s="612"/>
      <c r="SCW6" s="612"/>
      <c r="SCX6" s="612"/>
      <c r="SCY6" s="612"/>
      <c r="SCZ6" s="612"/>
      <c r="SDA6" s="612"/>
      <c r="SDB6" s="612"/>
      <c r="SDC6" s="612"/>
      <c r="SDD6" s="612"/>
      <c r="SDE6" s="612"/>
      <c r="SDF6" s="612"/>
      <c r="SDG6" s="612"/>
      <c r="SDH6" s="612"/>
      <c r="SDI6" s="612"/>
      <c r="SDJ6" s="612"/>
      <c r="SDK6" s="612"/>
      <c r="SDL6" s="612"/>
      <c r="SDM6" s="612"/>
      <c r="SDN6" s="612"/>
      <c r="SDO6" s="612"/>
      <c r="SDP6" s="612"/>
      <c r="SDQ6" s="612"/>
      <c r="SDR6" s="612"/>
      <c r="SDS6" s="612"/>
      <c r="SDT6" s="612"/>
      <c r="SDU6" s="612"/>
      <c r="SDV6" s="612"/>
      <c r="SDW6" s="612"/>
      <c r="SDX6" s="612"/>
      <c r="SDY6" s="612"/>
      <c r="SDZ6" s="612"/>
      <c r="SEA6" s="612"/>
      <c r="SEB6" s="612"/>
      <c r="SEC6" s="612"/>
      <c r="SED6" s="612"/>
      <c r="SEE6" s="612"/>
      <c r="SEF6" s="612"/>
      <c r="SEG6" s="612"/>
      <c r="SEH6" s="612"/>
      <c r="SEI6" s="612"/>
      <c r="SEJ6" s="612"/>
      <c r="SEK6" s="612"/>
      <c r="SEL6" s="612"/>
      <c r="SEM6" s="612"/>
      <c r="SEN6" s="612"/>
      <c r="SEO6" s="612"/>
      <c r="SEP6" s="612"/>
      <c r="SEQ6" s="612"/>
      <c r="SER6" s="612"/>
      <c r="SES6" s="612"/>
      <c r="SET6" s="612"/>
      <c r="SEU6" s="612"/>
      <c r="SEV6" s="612"/>
      <c r="SEW6" s="612"/>
      <c r="SEX6" s="612"/>
      <c r="SEY6" s="612"/>
      <c r="SEZ6" s="612"/>
      <c r="SFA6" s="612"/>
      <c r="SFB6" s="612"/>
      <c r="SFC6" s="612"/>
      <c r="SFD6" s="612"/>
      <c r="SFE6" s="612"/>
      <c r="SFF6" s="612"/>
      <c r="SFG6" s="612"/>
      <c r="SFH6" s="612"/>
      <c r="SFI6" s="612"/>
      <c r="SFJ6" s="612"/>
      <c r="SFK6" s="612"/>
      <c r="SFL6" s="612"/>
      <c r="SFM6" s="612"/>
      <c r="SFN6" s="612"/>
      <c r="SFO6" s="612"/>
      <c r="SFP6" s="612"/>
      <c r="SFQ6" s="612"/>
      <c r="SFR6" s="612"/>
      <c r="SFS6" s="612"/>
      <c r="SFT6" s="612"/>
      <c r="SFU6" s="612"/>
      <c r="SFV6" s="612"/>
      <c r="SFW6" s="612"/>
      <c r="SFX6" s="612"/>
      <c r="SFY6" s="612"/>
      <c r="SFZ6" s="612"/>
      <c r="SGA6" s="612"/>
      <c r="SGB6" s="612"/>
      <c r="SGC6" s="612"/>
      <c r="SGD6" s="612"/>
      <c r="SGE6" s="612"/>
      <c r="SGF6" s="612"/>
      <c r="SGG6" s="612"/>
      <c r="SGH6" s="612"/>
      <c r="SGI6" s="612"/>
      <c r="SGJ6" s="612"/>
      <c r="SGK6" s="612"/>
      <c r="SGL6" s="612"/>
      <c r="SGM6" s="612"/>
      <c r="SGN6" s="612"/>
      <c r="SGO6" s="612"/>
      <c r="SGP6" s="612"/>
      <c r="SGQ6" s="612"/>
      <c r="SGR6" s="612"/>
      <c r="SGS6" s="612"/>
      <c r="SGT6" s="612"/>
      <c r="SGU6" s="612"/>
      <c r="SGV6" s="612"/>
      <c r="SGW6" s="612"/>
      <c r="SGX6" s="612"/>
      <c r="SGY6" s="612"/>
      <c r="SGZ6" s="612"/>
      <c r="SHA6" s="612"/>
      <c r="SHB6" s="612"/>
      <c r="SHC6" s="612"/>
      <c r="SHD6" s="612"/>
      <c r="SHE6" s="612"/>
      <c r="SHF6" s="612"/>
      <c r="SHG6" s="612"/>
      <c r="SHH6" s="612"/>
      <c r="SHI6" s="612"/>
      <c r="SHJ6" s="612"/>
      <c r="SHK6" s="612"/>
      <c r="SHL6" s="612"/>
      <c r="SHM6" s="612"/>
      <c r="SHN6" s="612"/>
      <c r="SHO6" s="612"/>
      <c r="SHP6" s="612"/>
      <c r="SHQ6" s="612"/>
      <c r="SHR6" s="612"/>
      <c r="SHS6" s="612"/>
      <c r="SHT6" s="612"/>
      <c r="SHU6" s="612"/>
      <c r="SHV6" s="612"/>
      <c r="SHW6" s="612"/>
      <c r="SHX6" s="612"/>
      <c r="SHY6" s="612"/>
      <c r="SHZ6" s="612"/>
      <c r="SIA6" s="612"/>
      <c r="SIB6" s="612"/>
      <c r="SIC6" s="612"/>
      <c r="SID6" s="612"/>
      <c r="SIE6" s="612"/>
      <c r="SIF6" s="612"/>
      <c r="SIG6" s="612"/>
      <c r="SIH6" s="612"/>
      <c r="SII6" s="612"/>
      <c r="SIJ6" s="612"/>
      <c r="SIK6" s="612"/>
      <c r="SIL6" s="612"/>
      <c r="SIM6" s="612"/>
      <c r="SIN6" s="612"/>
      <c r="SIO6" s="612"/>
      <c r="SIP6" s="612"/>
      <c r="SIQ6" s="612"/>
      <c r="SIR6" s="612"/>
      <c r="SIS6" s="612"/>
      <c r="SIT6" s="612"/>
      <c r="SIU6" s="612"/>
      <c r="SIV6" s="612"/>
      <c r="SIW6" s="612"/>
      <c r="SIX6" s="612"/>
      <c r="SIY6" s="612"/>
      <c r="SIZ6" s="612"/>
      <c r="SJA6" s="612"/>
      <c r="SJB6" s="612"/>
      <c r="SJC6" s="612"/>
      <c r="SJD6" s="612"/>
      <c r="SJE6" s="612"/>
      <c r="SJF6" s="612"/>
      <c r="SJG6" s="612"/>
      <c r="SJH6" s="612"/>
      <c r="SJI6" s="612"/>
      <c r="SJJ6" s="612"/>
      <c r="SJK6" s="612"/>
      <c r="SJL6" s="612"/>
      <c r="SJM6" s="612"/>
      <c r="SJN6" s="612"/>
      <c r="SJO6" s="612"/>
      <c r="SJP6" s="612"/>
      <c r="SJQ6" s="612"/>
      <c r="SJR6" s="612"/>
      <c r="SJS6" s="612"/>
      <c r="SJT6" s="612"/>
      <c r="SJU6" s="612"/>
      <c r="SJV6" s="612"/>
      <c r="SJW6" s="612"/>
      <c r="SJX6" s="612"/>
      <c r="SJY6" s="612"/>
      <c r="SJZ6" s="612"/>
      <c r="SKA6" s="612"/>
      <c r="SKB6" s="612"/>
      <c r="SKC6" s="612"/>
      <c r="SKD6" s="612"/>
      <c r="SKE6" s="612"/>
      <c r="SKF6" s="612"/>
      <c r="SKG6" s="612"/>
      <c r="SKH6" s="612"/>
      <c r="SKI6" s="612"/>
      <c r="SKJ6" s="612"/>
      <c r="SKK6" s="612"/>
      <c r="SKL6" s="612"/>
      <c r="SKM6" s="612"/>
      <c r="SKN6" s="612"/>
      <c r="SKO6" s="612"/>
      <c r="SKP6" s="612"/>
      <c r="SKQ6" s="612"/>
      <c r="SKR6" s="612"/>
      <c r="SKS6" s="612"/>
      <c r="SKT6" s="612"/>
      <c r="SKU6" s="612"/>
      <c r="SKV6" s="612"/>
      <c r="SKW6" s="612"/>
      <c r="SKX6" s="612"/>
      <c r="SKY6" s="612"/>
      <c r="SKZ6" s="612"/>
      <c r="SLA6" s="612"/>
      <c r="SLB6" s="612"/>
      <c r="SLC6" s="612"/>
      <c r="SLD6" s="612"/>
      <c r="SLE6" s="612"/>
      <c r="SLF6" s="612"/>
      <c r="SLG6" s="612"/>
      <c r="SLH6" s="612"/>
      <c r="SLI6" s="612"/>
      <c r="SLJ6" s="612"/>
      <c r="SLK6" s="612"/>
      <c r="SLL6" s="612"/>
      <c r="SLM6" s="612"/>
      <c r="SLN6" s="612"/>
      <c r="SLO6" s="612"/>
      <c r="SLP6" s="612"/>
      <c r="SLQ6" s="612"/>
      <c r="SLR6" s="612"/>
      <c r="SLS6" s="612"/>
      <c r="SLT6" s="612"/>
      <c r="SLU6" s="612"/>
      <c r="SLV6" s="612"/>
      <c r="SLW6" s="612"/>
      <c r="SLX6" s="612"/>
      <c r="SLY6" s="612"/>
      <c r="SLZ6" s="612"/>
      <c r="SMA6" s="612"/>
      <c r="SMB6" s="612"/>
      <c r="SMC6" s="612"/>
      <c r="SMD6" s="612"/>
      <c r="SME6" s="612"/>
      <c r="SMF6" s="612"/>
      <c r="SMG6" s="612"/>
      <c r="SMH6" s="612"/>
      <c r="SMI6" s="612"/>
      <c r="SMJ6" s="612"/>
      <c r="SMK6" s="612"/>
      <c r="SML6" s="612"/>
      <c r="SMM6" s="612"/>
      <c r="SMN6" s="612"/>
      <c r="SMO6" s="612"/>
      <c r="SMP6" s="612"/>
      <c r="SMQ6" s="612"/>
      <c r="SMR6" s="612"/>
      <c r="SMS6" s="612"/>
      <c r="SMT6" s="612"/>
      <c r="SMU6" s="612"/>
      <c r="SMV6" s="612"/>
      <c r="SMW6" s="612"/>
      <c r="SMX6" s="612"/>
      <c r="SMY6" s="612"/>
      <c r="SMZ6" s="612"/>
      <c r="SNA6" s="612"/>
      <c r="SNB6" s="612"/>
      <c r="SNC6" s="612"/>
      <c r="SND6" s="612"/>
      <c r="SNE6" s="612"/>
      <c r="SNF6" s="612"/>
      <c r="SNG6" s="612"/>
      <c r="SNH6" s="612"/>
      <c r="SNI6" s="612"/>
      <c r="SNJ6" s="612"/>
      <c r="SNK6" s="612"/>
      <c r="SNL6" s="612"/>
      <c r="SNM6" s="612"/>
      <c r="SNN6" s="612"/>
      <c r="SNO6" s="612"/>
      <c r="SNP6" s="612"/>
      <c r="SNQ6" s="612"/>
      <c r="SNR6" s="612"/>
      <c r="SNS6" s="612"/>
      <c r="SNT6" s="612"/>
      <c r="SNU6" s="612"/>
      <c r="SNV6" s="612"/>
      <c r="SNW6" s="612"/>
      <c r="SNX6" s="612"/>
      <c r="SNY6" s="612"/>
      <c r="SNZ6" s="612"/>
      <c r="SOA6" s="612"/>
      <c r="SOB6" s="612"/>
      <c r="SOC6" s="612"/>
      <c r="SOD6" s="612"/>
      <c r="SOE6" s="612"/>
      <c r="SOF6" s="612"/>
      <c r="SOG6" s="612"/>
      <c r="SOH6" s="612"/>
      <c r="SOI6" s="612"/>
      <c r="SOJ6" s="612"/>
      <c r="SOK6" s="612"/>
      <c r="SOL6" s="612"/>
      <c r="SOM6" s="612"/>
      <c r="SON6" s="612"/>
      <c r="SOO6" s="612"/>
      <c r="SOP6" s="612"/>
      <c r="SOQ6" s="612"/>
      <c r="SOR6" s="612"/>
      <c r="SOS6" s="612"/>
      <c r="SOT6" s="612"/>
      <c r="SOU6" s="612"/>
      <c r="SOV6" s="612"/>
      <c r="SOW6" s="612"/>
      <c r="SOX6" s="612"/>
      <c r="SOY6" s="612"/>
      <c r="SOZ6" s="612"/>
      <c r="SPA6" s="612"/>
      <c r="SPB6" s="612"/>
      <c r="SPC6" s="612"/>
      <c r="SPD6" s="612"/>
      <c r="SPE6" s="612"/>
      <c r="SPF6" s="612"/>
      <c r="SPG6" s="612"/>
      <c r="SPH6" s="612"/>
      <c r="SPI6" s="612"/>
      <c r="SPJ6" s="612"/>
      <c r="SPK6" s="612"/>
      <c r="SPL6" s="612"/>
      <c r="SPM6" s="612"/>
      <c r="SPN6" s="612"/>
      <c r="SPO6" s="612"/>
      <c r="SPP6" s="612"/>
      <c r="SPQ6" s="612"/>
      <c r="SPR6" s="612"/>
      <c r="SPS6" s="612"/>
      <c r="SPT6" s="612"/>
      <c r="SPU6" s="612"/>
      <c r="SPV6" s="612"/>
      <c r="SPW6" s="612"/>
      <c r="SPX6" s="612"/>
      <c r="SPY6" s="612"/>
      <c r="SPZ6" s="612"/>
      <c r="SQA6" s="612"/>
      <c r="SQB6" s="612"/>
      <c r="SQC6" s="612"/>
      <c r="SQD6" s="612"/>
      <c r="SQE6" s="612"/>
      <c r="SQF6" s="612"/>
      <c r="SQG6" s="612"/>
      <c r="SQH6" s="612"/>
      <c r="SQI6" s="612"/>
      <c r="SQJ6" s="612"/>
      <c r="SQK6" s="612"/>
      <c r="SQL6" s="612"/>
      <c r="SQM6" s="612"/>
      <c r="SQN6" s="612"/>
      <c r="SQO6" s="612"/>
      <c r="SQP6" s="612"/>
      <c r="SQQ6" s="612"/>
      <c r="SQR6" s="612"/>
      <c r="SQS6" s="612"/>
      <c r="SQT6" s="612"/>
      <c r="SQU6" s="612"/>
      <c r="SQV6" s="612"/>
      <c r="SQW6" s="612"/>
      <c r="SQX6" s="612"/>
      <c r="SQY6" s="612"/>
      <c r="SQZ6" s="612"/>
      <c r="SRA6" s="612"/>
      <c r="SRB6" s="612"/>
      <c r="SRC6" s="612"/>
      <c r="SRD6" s="612"/>
      <c r="SRE6" s="612"/>
      <c r="SRF6" s="612"/>
      <c r="SRG6" s="612"/>
      <c r="SRH6" s="612"/>
      <c r="SRI6" s="612"/>
      <c r="SRJ6" s="612"/>
      <c r="SRK6" s="612"/>
      <c r="SRL6" s="612"/>
      <c r="SRM6" s="612"/>
      <c r="SRN6" s="612"/>
      <c r="SRO6" s="612"/>
      <c r="SRP6" s="612"/>
      <c r="SRQ6" s="612"/>
      <c r="SRR6" s="612"/>
      <c r="SRS6" s="612"/>
      <c r="SRT6" s="612"/>
      <c r="SRU6" s="612"/>
      <c r="SRV6" s="612"/>
      <c r="SRW6" s="612"/>
      <c r="SRX6" s="612"/>
      <c r="SRY6" s="612"/>
      <c r="SRZ6" s="612"/>
      <c r="SSA6" s="612"/>
      <c r="SSB6" s="612"/>
      <c r="SSC6" s="612"/>
      <c r="SSD6" s="612"/>
      <c r="SSE6" s="612"/>
      <c r="SSF6" s="612"/>
      <c r="SSG6" s="612"/>
      <c r="SSH6" s="612"/>
      <c r="SSI6" s="612"/>
      <c r="SSJ6" s="612"/>
      <c r="SSK6" s="612"/>
      <c r="SSL6" s="612"/>
      <c r="SSM6" s="612"/>
      <c r="SSN6" s="612"/>
      <c r="SSO6" s="612"/>
      <c r="SSP6" s="612"/>
      <c r="SSQ6" s="612"/>
      <c r="SSR6" s="612"/>
      <c r="SSS6" s="612"/>
      <c r="SST6" s="612"/>
      <c r="SSU6" s="612"/>
      <c r="SSV6" s="612"/>
      <c r="SSW6" s="612"/>
      <c r="SSX6" s="612"/>
      <c r="SSY6" s="612"/>
      <c r="SSZ6" s="612"/>
      <c r="STA6" s="612"/>
      <c r="STB6" s="612"/>
      <c r="STC6" s="612"/>
      <c r="STD6" s="612"/>
      <c r="STE6" s="612"/>
      <c r="STF6" s="612"/>
      <c r="STG6" s="612"/>
      <c r="STH6" s="612"/>
      <c r="STI6" s="612"/>
      <c r="STJ6" s="612"/>
      <c r="STK6" s="612"/>
      <c r="STL6" s="612"/>
      <c r="STM6" s="612"/>
      <c r="STN6" s="612"/>
      <c r="STO6" s="612"/>
      <c r="STP6" s="612"/>
      <c r="STQ6" s="612"/>
      <c r="STR6" s="612"/>
      <c r="STS6" s="612"/>
      <c r="STT6" s="612"/>
      <c r="STU6" s="612"/>
      <c r="STV6" s="612"/>
      <c r="STW6" s="612"/>
      <c r="STX6" s="612"/>
      <c r="STY6" s="612"/>
      <c r="STZ6" s="612"/>
      <c r="SUA6" s="612"/>
      <c r="SUB6" s="612"/>
      <c r="SUC6" s="612"/>
      <c r="SUD6" s="612"/>
      <c r="SUE6" s="612"/>
      <c r="SUF6" s="612"/>
      <c r="SUG6" s="612"/>
      <c r="SUH6" s="612"/>
      <c r="SUI6" s="612"/>
      <c r="SUJ6" s="612"/>
      <c r="SUK6" s="612"/>
      <c r="SUL6" s="612"/>
      <c r="SUM6" s="612"/>
      <c r="SUN6" s="612"/>
      <c r="SUO6" s="612"/>
      <c r="SUP6" s="612"/>
      <c r="SUQ6" s="612"/>
      <c r="SUR6" s="612"/>
      <c r="SUS6" s="612"/>
      <c r="SUT6" s="612"/>
      <c r="SUU6" s="612"/>
      <c r="SUV6" s="612"/>
      <c r="SUW6" s="612"/>
      <c r="SUX6" s="612"/>
      <c r="SUY6" s="612"/>
      <c r="SUZ6" s="612"/>
      <c r="SVA6" s="612"/>
      <c r="SVB6" s="612"/>
      <c r="SVC6" s="612"/>
      <c r="SVD6" s="612"/>
      <c r="SVE6" s="612"/>
      <c r="SVF6" s="612"/>
      <c r="SVG6" s="612"/>
      <c r="SVH6" s="612"/>
      <c r="SVI6" s="612"/>
      <c r="SVJ6" s="612"/>
      <c r="SVK6" s="612"/>
      <c r="SVL6" s="612"/>
      <c r="SVM6" s="612"/>
      <c r="SVN6" s="612"/>
      <c r="SVO6" s="612"/>
      <c r="SVP6" s="612"/>
      <c r="SVQ6" s="612"/>
      <c r="SVR6" s="612"/>
      <c r="SVS6" s="612"/>
      <c r="SVT6" s="612"/>
      <c r="SVU6" s="612"/>
      <c r="SVV6" s="612"/>
      <c r="SVW6" s="612"/>
      <c r="SVX6" s="612"/>
      <c r="SVY6" s="612"/>
      <c r="SVZ6" s="612"/>
      <c r="SWA6" s="612"/>
      <c r="SWB6" s="612"/>
      <c r="SWC6" s="612"/>
      <c r="SWD6" s="612"/>
      <c r="SWE6" s="612"/>
      <c r="SWF6" s="612"/>
      <c r="SWG6" s="612"/>
      <c r="SWH6" s="612"/>
      <c r="SWI6" s="612"/>
      <c r="SWJ6" s="612"/>
      <c r="SWK6" s="612"/>
      <c r="SWL6" s="612"/>
      <c r="SWM6" s="612"/>
      <c r="SWN6" s="612"/>
      <c r="SWO6" s="612"/>
      <c r="SWP6" s="612"/>
      <c r="SWQ6" s="612"/>
      <c r="SWR6" s="612"/>
      <c r="SWS6" s="612"/>
      <c r="SWT6" s="612"/>
      <c r="SWU6" s="612"/>
      <c r="SWV6" s="612"/>
      <c r="SWW6" s="612"/>
      <c r="SWX6" s="612"/>
      <c r="SWY6" s="612"/>
      <c r="SWZ6" s="612"/>
      <c r="SXA6" s="612"/>
      <c r="SXB6" s="612"/>
      <c r="SXC6" s="612"/>
      <c r="SXD6" s="612"/>
      <c r="SXE6" s="612"/>
      <c r="SXF6" s="612"/>
      <c r="SXG6" s="612"/>
      <c r="SXH6" s="612"/>
      <c r="SXI6" s="612"/>
      <c r="SXJ6" s="612"/>
      <c r="SXK6" s="612"/>
      <c r="SXL6" s="612"/>
      <c r="SXM6" s="612"/>
      <c r="SXN6" s="612"/>
      <c r="SXO6" s="612"/>
      <c r="SXP6" s="612"/>
      <c r="SXQ6" s="612"/>
      <c r="SXR6" s="612"/>
      <c r="SXS6" s="612"/>
      <c r="SXT6" s="612"/>
      <c r="SXU6" s="612"/>
      <c r="SXV6" s="612"/>
      <c r="SXW6" s="612"/>
      <c r="SXX6" s="612"/>
      <c r="SXY6" s="612"/>
      <c r="SXZ6" s="612"/>
      <c r="SYA6" s="612"/>
      <c r="SYB6" s="612"/>
      <c r="SYC6" s="612"/>
      <c r="SYD6" s="612"/>
      <c r="SYE6" s="612"/>
      <c r="SYF6" s="612"/>
      <c r="SYG6" s="612"/>
      <c r="SYH6" s="612"/>
      <c r="SYI6" s="612"/>
      <c r="SYJ6" s="612"/>
      <c r="SYK6" s="612"/>
      <c r="SYL6" s="612"/>
      <c r="SYM6" s="612"/>
      <c r="SYN6" s="612"/>
      <c r="SYO6" s="612"/>
      <c r="SYP6" s="612"/>
      <c r="SYQ6" s="612"/>
      <c r="SYR6" s="612"/>
      <c r="SYS6" s="612"/>
      <c r="SYT6" s="612"/>
      <c r="SYU6" s="612"/>
      <c r="SYV6" s="612"/>
      <c r="SYW6" s="612"/>
      <c r="SYX6" s="612"/>
      <c r="SYY6" s="612"/>
      <c r="SYZ6" s="612"/>
      <c r="SZA6" s="612"/>
      <c r="SZB6" s="612"/>
      <c r="SZC6" s="612"/>
      <c r="SZD6" s="612"/>
      <c r="SZE6" s="612"/>
      <c r="SZF6" s="612"/>
      <c r="SZG6" s="612"/>
      <c r="SZH6" s="612"/>
      <c r="SZI6" s="612"/>
      <c r="SZJ6" s="612"/>
      <c r="SZK6" s="612"/>
      <c r="SZL6" s="612"/>
      <c r="SZM6" s="612"/>
      <c r="SZN6" s="612"/>
      <c r="SZO6" s="612"/>
      <c r="SZP6" s="612"/>
      <c r="SZQ6" s="612"/>
      <c r="SZR6" s="612"/>
      <c r="SZS6" s="612"/>
      <c r="SZT6" s="612"/>
      <c r="SZU6" s="612"/>
      <c r="SZV6" s="612"/>
      <c r="SZW6" s="612"/>
      <c r="SZX6" s="612"/>
      <c r="SZY6" s="612"/>
      <c r="SZZ6" s="612"/>
      <c r="TAA6" s="612"/>
      <c r="TAB6" s="612"/>
      <c r="TAC6" s="612"/>
      <c r="TAD6" s="612"/>
      <c r="TAE6" s="612"/>
      <c r="TAF6" s="612"/>
      <c r="TAG6" s="612"/>
      <c r="TAH6" s="612"/>
      <c r="TAI6" s="612"/>
      <c r="TAJ6" s="612"/>
      <c r="TAK6" s="612"/>
      <c r="TAL6" s="612"/>
      <c r="TAM6" s="612"/>
      <c r="TAN6" s="612"/>
      <c r="TAO6" s="612"/>
      <c r="TAP6" s="612"/>
      <c r="TAQ6" s="612"/>
      <c r="TAR6" s="612"/>
      <c r="TAS6" s="612"/>
      <c r="TAT6" s="612"/>
      <c r="TAU6" s="612"/>
      <c r="TAV6" s="612"/>
      <c r="TAW6" s="612"/>
      <c r="TAX6" s="612"/>
      <c r="TAY6" s="612"/>
      <c r="TAZ6" s="612"/>
      <c r="TBA6" s="612"/>
      <c r="TBB6" s="612"/>
      <c r="TBC6" s="612"/>
      <c r="TBD6" s="612"/>
      <c r="TBE6" s="612"/>
      <c r="TBF6" s="612"/>
      <c r="TBG6" s="612"/>
      <c r="TBH6" s="612"/>
      <c r="TBI6" s="612"/>
      <c r="TBJ6" s="612"/>
      <c r="TBK6" s="612"/>
      <c r="TBL6" s="612"/>
      <c r="TBM6" s="612"/>
      <c r="TBN6" s="612"/>
      <c r="TBO6" s="612"/>
      <c r="TBP6" s="612"/>
      <c r="TBQ6" s="612"/>
      <c r="TBR6" s="612"/>
      <c r="TBS6" s="612"/>
      <c r="TBT6" s="612"/>
      <c r="TBU6" s="612"/>
      <c r="TBV6" s="612"/>
      <c r="TBW6" s="612"/>
      <c r="TBX6" s="612"/>
      <c r="TBY6" s="612"/>
      <c r="TBZ6" s="612"/>
      <c r="TCA6" s="612"/>
      <c r="TCB6" s="612"/>
      <c r="TCC6" s="612"/>
      <c r="TCD6" s="612"/>
      <c r="TCE6" s="612"/>
      <c r="TCF6" s="612"/>
      <c r="TCG6" s="612"/>
      <c r="TCH6" s="612"/>
      <c r="TCI6" s="612"/>
      <c r="TCJ6" s="612"/>
      <c r="TCK6" s="612"/>
      <c r="TCL6" s="612"/>
      <c r="TCM6" s="612"/>
      <c r="TCN6" s="612"/>
      <c r="TCO6" s="612"/>
      <c r="TCP6" s="612"/>
      <c r="TCQ6" s="612"/>
      <c r="TCR6" s="612"/>
      <c r="TCS6" s="612"/>
      <c r="TCT6" s="612"/>
      <c r="TCU6" s="612"/>
      <c r="TCV6" s="612"/>
      <c r="TCW6" s="612"/>
      <c r="TCX6" s="612"/>
      <c r="TCY6" s="612"/>
      <c r="TCZ6" s="612"/>
      <c r="TDA6" s="612"/>
      <c r="TDB6" s="612"/>
      <c r="TDC6" s="612"/>
      <c r="TDD6" s="612"/>
      <c r="TDE6" s="612"/>
      <c r="TDF6" s="612"/>
      <c r="TDG6" s="612"/>
      <c r="TDH6" s="612"/>
      <c r="TDI6" s="612"/>
      <c r="TDJ6" s="612"/>
      <c r="TDK6" s="612"/>
      <c r="TDL6" s="612"/>
      <c r="TDM6" s="612"/>
      <c r="TDN6" s="612"/>
      <c r="TDO6" s="612"/>
      <c r="TDP6" s="612"/>
      <c r="TDQ6" s="612"/>
      <c r="TDR6" s="612"/>
      <c r="TDS6" s="612"/>
      <c r="TDT6" s="612"/>
      <c r="TDU6" s="612"/>
      <c r="TDV6" s="612"/>
      <c r="TDW6" s="612"/>
      <c r="TDX6" s="612"/>
      <c r="TDY6" s="612"/>
      <c r="TDZ6" s="612"/>
      <c r="TEA6" s="612"/>
      <c r="TEB6" s="612"/>
      <c r="TEC6" s="612"/>
      <c r="TED6" s="612"/>
      <c r="TEE6" s="612"/>
      <c r="TEF6" s="612"/>
      <c r="TEG6" s="612"/>
      <c r="TEH6" s="612"/>
      <c r="TEI6" s="612"/>
      <c r="TEJ6" s="612"/>
      <c r="TEK6" s="612"/>
      <c r="TEL6" s="612"/>
      <c r="TEM6" s="612"/>
      <c r="TEN6" s="612"/>
      <c r="TEO6" s="612"/>
      <c r="TEP6" s="612"/>
      <c r="TEQ6" s="612"/>
      <c r="TER6" s="612"/>
      <c r="TES6" s="612"/>
      <c r="TET6" s="612"/>
      <c r="TEU6" s="612"/>
      <c r="TEV6" s="612"/>
      <c r="TEW6" s="612"/>
      <c r="TEX6" s="612"/>
      <c r="TEY6" s="612"/>
      <c r="TEZ6" s="612"/>
      <c r="TFA6" s="612"/>
      <c r="TFB6" s="612"/>
      <c r="TFC6" s="612"/>
      <c r="TFD6" s="612"/>
      <c r="TFE6" s="612"/>
      <c r="TFF6" s="612"/>
      <c r="TFG6" s="612"/>
      <c r="TFH6" s="612"/>
      <c r="TFI6" s="612"/>
      <c r="TFJ6" s="612"/>
      <c r="TFK6" s="612"/>
      <c r="TFL6" s="612"/>
      <c r="TFM6" s="612"/>
      <c r="TFN6" s="612"/>
      <c r="TFO6" s="612"/>
      <c r="TFP6" s="612"/>
      <c r="TFQ6" s="612"/>
      <c r="TFR6" s="612"/>
      <c r="TFS6" s="612"/>
      <c r="TFT6" s="612"/>
      <c r="TFU6" s="612"/>
      <c r="TFV6" s="612"/>
      <c r="TFW6" s="612"/>
      <c r="TFX6" s="612"/>
      <c r="TFY6" s="612"/>
      <c r="TFZ6" s="612"/>
      <c r="TGA6" s="612"/>
      <c r="TGB6" s="612"/>
      <c r="TGC6" s="612"/>
      <c r="TGD6" s="612"/>
      <c r="TGE6" s="612"/>
      <c r="TGF6" s="612"/>
      <c r="TGG6" s="612"/>
      <c r="TGH6" s="612"/>
      <c r="TGI6" s="612"/>
      <c r="TGJ6" s="612"/>
      <c r="TGK6" s="612"/>
      <c r="TGL6" s="612"/>
      <c r="TGM6" s="612"/>
      <c r="TGN6" s="612"/>
      <c r="TGO6" s="612"/>
      <c r="TGP6" s="612"/>
      <c r="TGQ6" s="612"/>
      <c r="TGR6" s="612"/>
      <c r="TGS6" s="612"/>
      <c r="TGT6" s="612"/>
      <c r="TGU6" s="612"/>
      <c r="TGV6" s="612"/>
      <c r="TGW6" s="612"/>
      <c r="TGX6" s="612"/>
      <c r="TGY6" s="612"/>
      <c r="TGZ6" s="612"/>
      <c r="THA6" s="612"/>
      <c r="THB6" s="612"/>
      <c r="THC6" s="612"/>
      <c r="THD6" s="612"/>
      <c r="THE6" s="612"/>
      <c r="THF6" s="612"/>
      <c r="THG6" s="612"/>
      <c r="THH6" s="612"/>
      <c r="THI6" s="612"/>
      <c r="THJ6" s="612"/>
      <c r="THK6" s="612"/>
      <c r="THL6" s="612"/>
      <c r="THM6" s="612"/>
      <c r="THN6" s="612"/>
      <c r="THO6" s="612"/>
      <c r="THP6" s="612"/>
      <c r="THQ6" s="612"/>
      <c r="THR6" s="612"/>
      <c r="THS6" s="612"/>
      <c r="THT6" s="612"/>
      <c r="THU6" s="612"/>
      <c r="THV6" s="612"/>
      <c r="THW6" s="612"/>
      <c r="THX6" s="612"/>
      <c r="THY6" s="612"/>
      <c r="THZ6" s="612"/>
      <c r="TIA6" s="612"/>
      <c r="TIB6" s="612"/>
      <c r="TIC6" s="612"/>
      <c r="TID6" s="612"/>
      <c r="TIE6" s="612"/>
      <c r="TIF6" s="612"/>
      <c r="TIG6" s="612"/>
      <c r="TIH6" s="612"/>
      <c r="TII6" s="612"/>
      <c r="TIJ6" s="612"/>
      <c r="TIK6" s="612"/>
      <c r="TIL6" s="612"/>
      <c r="TIM6" s="612"/>
      <c r="TIN6" s="612"/>
      <c r="TIO6" s="612"/>
      <c r="TIP6" s="612"/>
      <c r="TIQ6" s="612"/>
      <c r="TIR6" s="612"/>
      <c r="TIS6" s="612"/>
      <c r="TIT6" s="612"/>
      <c r="TIU6" s="612"/>
      <c r="TIV6" s="612"/>
      <c r="TIW6" s="612"/>
      <c r="TIX6" s="612"/>
      <c r="TIY6" s="612"/>
      <c r="TIZ6" s="612"/>
      <c r="TJA6" s="612"/>
      <c r="TJB6" s="612"/>
      <c r="TJC6" s="612"/>
      <c r="TJD6" s="612"/>
      <c r="TJE6" s="612"/>
      <c r="TJF6" s="612"/>
      <c r="TJG6" s="612"/>
      <c r="TJH6" s="612"/>
      <c r="TJI6" s="612"/>
      <c r="TJJ6" s="612"/>
      <c r="TJK6" s="612"/>
      <c r="TJL6" s="612"/>
      <c r="TJM6" s="612"/>
      <c r="TJN6" s="612"/>
      <c r="TJO6" s="612"/>
      <c r="TJP6" s="612"/>
      <c r="TJQ6" s="612"/>
      <c r="TJR6" s="612"/>
      <c r="TJS6" s="612"/>
      <c r="TJT6" s="612"/>
      <c r="TJU6" s="612"/>
      <c r="TJV6" s="612"/>
      <c r="TJW6" s="612"/>
      <c r="TJX6" s="612"/>
      <c r="TJY6" s="612"/>
      <c r="TJZ6" s="612"/>
      <c r="TKA6" s="612"/>
      <c r="TKB6" s="612"/>
      <c r="TKC6" s="612"/>
      <c r="TKD6" s="612"/>
      <c r="TKE6" s="612"/>
      <c r="TKF6" s="612"/>
      <c r="TKG6" s="612"/>
      <c r="TKH6" s="612"/>
      <c r="TKI6" s="612"/>
      <c r="TKJ6" s="612"/>
      <c r="TKK6" s="612"/>
      <c r="TKL6" s="612"/>
      <c r="TKM6" s="612"/>
      <c r="TKN6" s="612"/>
      <c r="TKO6" s="612"/>
      <c r="TKP6" s="612"/>
      <c r="TKQ6" s="612"/>
      <c r="TKR6" s="612"/>
      <c r="TKS6" s="612"/>
      <c r="TKT6" s="612"/>
      <c r="TKU6" s="612"/>
      <c r="TKV6" s="612"/>
      <c r="TKW6" s="612"/>
      <c r="TKX6" s="612"/>
      <c r="TKY6" s="612"/>
      <c r="TKZ6" s="612"/>
      <c r="TLA6" s="612"/>
      <c r="TLB6" s="612"/>
      <c r="TLC6" s="612"/>
      <c r="TLD6" s="612"/>
      <c r="TLE6" s="612"/>
      <c r="TLF6" s="612"/>
      <c r="TLG6" s="612"/>
      <c r="TLH6" s="612"/>
      <c r="TLI6" s="612"/>
      <c r="TLJ6" s="612"/>
      <c r="TLK6" s="612"/>
      <c r="TLL6" s="612"/>
      <c r="TLM6" s="612"/>
      <c r="TLN6" s="612"/>
      <c r="TLO6" s="612"/>
      <c r="TLP6" s="612"/>
      <c r="TLQ6" s="612"/>
      <c r="TLR6" s="612"/>
      <c r="TLS6" s="612"/>
      <c r="TLT6" s="612"/>
      <c r="TLU6" s="612"/>
      <c r="TLV6" s="612"/>
      <c r="TLW6" s="612"/>
      <c r="TLX6" s="612"/>
      <c r="TLY6" s="612"/>
      <c r="TLZ6" s="612"/>
      <c r="TMA6" s="612"/>
      <c r="TMB6" s="612"/>
      <c r="TMC6" s="612"/>
      <c r="TMD6" s="612"/>
      <c r="TME6" s="612"/>
      <c r="TMF6" s="612"/>
      <c r="TMG6" s="612"/>
      <c r="TMH6" s="612"/>
      <c r="TMI6" s="612"/>
      <c r="TMJ6" s="612"/>
      <c r="TMK6" s="612"/>
      <c r="TML6" s="612"/>
      <c r="TMM6" s="612"/>
      <c r="TMN6" s="612"/>
      <c r="TMO6" s="612"/>
      <c r="TMP6" s="612"/>
      <c r="TMQ6" s="612"/>
      <c r="TMR6" s="612"/>
      <c r="TMS6" s="612"/>
      <c r="TMT6" s="612"/>
      <c r="TMU6" s="612"/>
      <c r="TMV6" s="612"/>
      <c r="TMW6" s="612"/>
      <c r="TMX6" s="612"/>
      <c r="TMY6" s="612"/>
      <c r="TMZ6" s="612"/>
      <c r="TNA6" s="612"/>
      <c r="TNB6" s="612"/>
      <c r="TNC6" s="612"/>
      <c r="TND6" s="612"/>
      <c r="TNE6" s="612"/>
      <c r="TNF6" s="612"/>
      <c r="TNG6" s="612"/>
      <c r="TNH6" s="612"/>
      <c r="TNI6" s="612"/>
      <c r="TNJ6" s="612"/>
      <c r="TNK6" s="612"/>
      <c r="TNL6" s="612"/>
      <c r="TNM6" s="612"/>
      <c r="TNN6" s="612"/>
      <c r="TNO6" s="612"/>
      <c r="TNP6" s="612"/>
      <c r="TNQ6" s="612"/>
      <c r="TNR6" s="612"/>
      <c r="TNS6" s="612"/>
      <c r="TNT6" s="612"/>
      <c r="TNU6" s="612"/>
      <c r="TNV6" s="612"/>
      <c r="TNW6" s="612"/>
      <c r="TNX6" s="612"/>
      <c r="TNY6" s="612"/>
      <c r="TNZ6" s="612"/>
      <c r="TOA6" s="612"/>
      <c r="TOB6" s="612"/>
      <c r="TOC6" s="612"/>
      <c r="TOD6" s="612"/>
      <c r="TOE6" s="612"/>
      <c r="TOF6" s="612"/>
      <c r="TOG6" s="612"/>
      <c r="TOH6" s="612"/>
      <c r="TOI6" s="612"/>
      <c r="TOJ6" s="612"/>
      <c r="TOK6" s="612"/>
      <c r="TOL6" s="612"/>
      <c r="TOM6" s="612"/>
      <c r="TON6" s="612"/>
      <c r="TOO6" s="612"/>
      <c r="TOP6" s="612"/>
      <c r="TOQ6" s="612"/>
      <c r="TOR6" s="612"/>
      <c r="TOS6" s="612"/>
      <c r="TOT6" s="612"/>
      <c r="TOU6" s="612"/>
      <c r="TOV6" s="612"/>
      <c r="TOW6" s="612"/>
      <c r="TOX6" s="612"/>
      <c r="TOY6" s="612"/>
      <c r="TOZ6" s="612"/>
      <c r="TPA6" s="612"/>
      <c r="TPB6" s="612"/>
      <c r="TPC6" s="612"/>
      <c r="TPD6" s="612"/>
      <c r="TPE6" s="612"/>
      <c r="TPF6" s="612"/>
      <c r="TPG6" s="612"/>
      <c r="TPH6" s="612"/>
      <c r="TPI6" s="612"/>
      <c r="TPJ6" s="612"/>
      <c r="TPK6" s="612"/>
      <c r="TPL6" s="612"/>
      <c r="TPM6" s="612"/>
      <c r="TPN6" s="612"/>
      <c r="TPO6" s="612"/>
      <c r="TPP6" s="612"/>
      <c r="TPQ6" s="612"/>
      <c r="TPR6" s="612"/>
      <c r="TPS6" s="612"/>
      <c r="TPT6" s="612"/>
      <c r="TPU6" s="612"/>
      <c r="TPV6" s="612"/>
      <c r="TPW6" s="612"/>
      <c r="TPX6" s="612"/>
      <c r="TPY6" s="612"/>
      <c r="TPZ6" s="612"/>
      <c r="TQA6" s="612"/>
      <c r="TQB6" s="612"/>
      <c r="TQC6" s="612"/>
      <c r="TQD6" s="612"/>
      <c r="TQE6" s="612"/>
      <c r="TQF6" s="612"/>
      <c r="TQG6" s="612"/>
      <c r="TQH6" s="612"/>
      <c r="TQI6" s="612"/>
      <c r="TQJ6" s="612"/>
      <c r="TQK6" s="612"/>
      <c r="TQL6" s="612"/>
      <c r="TQM6" s="612"/>
      <c r="TQN6" s="612"/>
      <c r="TQO6" s="612"/>
      <c r="TQP6" s="612"/>
      <c r="TQQ6" s="612"/>
      <c r="TQR6" s="612"/>
      <c r="TQS6" s="612"/>
      <c r="TQT6" s="612"/>
      <c r="TQU6" s="612"/>
      <c r="TQV6" s="612"/>
      <c r="TQW6" s="612"/>
      <c r="TQX6" s="612"/>
      <c r="TQY6" s="612"/>
      <c r="TQZ6" s="612"/>
      <c r="TRA6" s="612"/>
      <c r="TRB6" s="612"/>
      <c r="TRC6" s="612"/>
      <c r="TRD6" s="612"/>
      <c r="TRE6" s="612"/>
      <c r="TRF6" s="612"/>
      <c r="TRG6" s="612"/>
      <c r="TRH6" s="612"/>
      <c r="TRI6" s="612"/>
      <c r="TRJ6" s="612"/>
      <c r="TRK6" s="612"/>
      <c r="TRL6" s="612"/>
      <c r="TRM6" s="612"/>
      <c r="TRN6" s="612"/>
      <c r="TRO6" s="612"/>
      <c r="TRP6" s="612"/>
      <c r="TRQ6" s="612"/>
      <c r="TRR6" s="612"/>
      <c r="TRS6" s="612"/>
      <c r="TRT6" s="612"/>
      <c r="TRU6" s="612"/>
      <c r="TRV6" s="612"/>
      <c r="TRW6" s="612"/>
      <c r="TRX6" s="612"/>
      <c r="TRY6" s="612"/>
      <c r="TRZ6" s="612"/>
      <c r="TSA6" s="612"/>
      <c r="TSB6" s="612"/>
      <c r="TSC6" s="612"/>
      <c r="TSD6" s="612"/>
      <c r="TSE6" s="612"/>
      <c r="TSF6" s="612"/>
      <c r="TSG6" s="612"/>
      <c r="TSH6" s="612"/>
      <c r="TSI6" s="612"/>
      <c r="TSJ6" s="612"/>
      <c r="TSK6" s="612"/>
      <c r="TSL6" s="612"/>
      <c r="TSM6" s="612"/>
      <c r="TSN6" s="612"/>
      <c r="TSO6" s="612"/>
      <c r="TSP6" s="612"/>
      <c r="TSQ6" s="612"/>
      <c r="TSR6" s="612"/>
      <c r="TSS6" s="612"/>
      <c r="TST6" s="612"/>
      <c r="TSU6" s="612"/>
      <c r="TSV6" s="612"/>
      <c r="TSW6" s="612"/>
      <c r="TSX6" s="612"/>
      <c r="TSY6" s="612"/>
      <c r="TSZ6" s="612"/>
      <c r="TTA6" s="612"/>
      <c r="TTB6" s="612"/>
      <c r="TTC6" s="612"/>
      <c r="TTD6" s="612"/>
      <c r="TTE6" s="612"/>
      <c r="TTF6" s="612"/>
      <c r="TTG6" s="612"/>
      <c r="TTH6" s="612"/>
      <c r="TTI6" s="612"/>
      <c r="TTJ6" s="612"/>
      <c r="TTK6" s="612"/>
      <c r="TTL6" s="612"/>
      <c r="TTM6" s="612"/>
      <c r="TTN6" s="612"/>
      <c r="TTO6" s="612"/>
      <c r="TTP6" s="612"/>
      <c r="TTQ6" s="612"/>
      <c r="TTR6" s="612"/>
      <c r="TTS6" s="612"/>
      <c r="TTT6" s="612"/>
      <c r="TTU6" s="612"/>
      <c r="TTV6" s="612"/>
      <c r="TTW6" s="612"/>
      <c r="TTX6" s="612"/>
      <c r="TTY6" s="612"/>
      <c r="TTZ6" s="612"/>
      <c r="TUA6" s="612"/>
      <c r="TUB6" s="612"/>
      <c r="TUC6" s="612"/>
      <c r="TUD6" s="612"/>
      <c r="TUE6" s="612"/>
      <c r="TUF6" s="612"/>
      <c r="TUG6" s="612"/>
      <c r="TUH6" s="612"/>
      <c r="TUI6" s="612"/>
      <c r="TUJ6" s="612"/>
      <c r="TUK6" s="612"/>
      <c r="TUL6" s="612"/>
      <c r="TUM6" s="612"/>
      <c r="TUN6" s="612"/>
      <c r="TUO6" s="612"/>
      <c r="TUP6" s="612"/>
      <c r="TUQ6" s="612"/>
      <c r="TUR6" s="612"/>
      <c r="TUS6" s="612"/>
      <c r="TUT6" s="612"/>
      <c r="TUU6" s="612"/>
      <c r="TUV6" s="612"/>
      <c r="TUW6" s="612"/>
      <c r="TUX6" s="612"/>
      <c r="TUY6" s="612"/>
      <c r="TUZ6" s="612"/>
      <c r="TVA6" s="612"/>
      <c r="TVB6" s="612"/>
      <c r="TVC6" s="612"/>
      <c r="TVD6" s="612"/>
      <c r="TVE6" s="612"/>
      <c r="TVF6" s="612"/>
      <c r="TVG6" s="612"/>
      <c r="TVH6" s="612"/>
      <c r="TVI6" s="612"/>
      <c r="TVJ6" s="612"/>
      <c r="TVK6" s="612"/>
      <c r="TVL6" s="612"/>
      <c r="TVM6" s="612"/>
      <c r="TVN6" s="612"/>
      <c r="TVO6" s="612"/>
      <c r="TVP6" s="612"/>
      <c r="TVQ6" s="612"/>
      <c r="TVR6" s="612"/>
      <c r="TVS6" s="612"/>
      <c r="TVT6" s="612"/>
      <c r="TVU6" s="612"/>
      <c r="TVV6" s="612"/>
      <c r="TVW6" s="612"/>
      <c r="TVX6" s="612"/>
      <c r="TVY6" s="612"/>
      <c r="TVZ6" s="612"/>
      <c r="TWA6" s="612"/>
      <c r="TWB6" s="612"/>
      <c r="TWC6" s="612"/>
      <c r="TWD6" s="612"/>
      <c r="TWE6" s="612"/>
      <c r="TWF6" s="612"/>
      <c r="TWG6" s="612"/>
      <c r="TWH6" s="612"/>
      <c r="TWI6" s="612"/>
      <c r="TWJ6" s="612"/>
      <c r="TWK6" s="612"/>
      <c r="TWL6" s="612"/>
      <c r="TWM6" s="612"/>
      <c r="TWN6" s="612"/>
      <c r="TWO6" s="612"/>
      <c r="TWP6" s="612"/>
      <c r="TWQ6" s="612"/>
      <c r="TWR6" s="612"/>
      <c r="TWS6" s="612"/>
      <c r="TWT6" s="612"/>
      <c r="TWU6" s="612"/>
      <c r="TWV6" s="612"/>
      <c r="TWW6" s="612"/>
      <c r="TWX6" s="612"/>
      <c r="TWY6" s="612"/>
      <c r="TWZ6" s="612"/>
      <c r="TXA6" s="612"/>
      <c r="TXB6" s="612"/>
      <c r="TXC6" s="612"/>
      <c r="TXD6" s="612"/>
      <c r="TXE6" s="612"/>
      <c r="TXF6" s="612"/>
      <c r="TXG6" s="612"/>
      <c r="TXH6" s="612"/>
      <c r="TXI6" s="612"/>
      <c r="TXJ6" s="612"/>
      <c r="TXK6" s="612"/>
      <c r="TXL6" s="612"/>
      <c r="TXM6" s="612"/>
      <c r="TXN6" s="612"/>
      <c r="TXO6" s="612"/>
      <c r="TXP6" s="612"/>
      <c r="TXQ6" s="612"/>
      <c r="TXR6" s="612"/>
      <c r="TXS6" s="612"/>
      <c r="TXT6" s="612"/>
      <c r="TXU6" s="612"/>
      <c r="TXV6" s="612"/>
      <c r="TXW6" s="612"/>
      <c r="TXX6" s="612"/>
      <c r="TXY6" s="612"/>
      <c r="TXZ6" s="612"/>
      <c r="TYA6" s="612"/>
      <c r="TYB6" s="612"/>
      <c r="TYC6" s="612"/>
      <c r="TYD6" s="612"/>
      <c r="TYE6" s="612"/>
      <c r="TYF6" s="612"/>
      <c r="TYG6" s="612"/>
      <c r="TYH6" s="612"/>
      <c r="TYI6" s="612"/>
      <c r="TYJ6" s="612"/>
      <c r="TYK6" s="612"/>
      <c r="TYL6" s="612"/>
      <c r="TYM6" s="612"/>
      <c r="TYN6" s="612"/>
      <c r="TYO6" s="612"/>
      <c r="TYP6" s="612"/>
      <c r="TYQ6" s="612"/>
      <c r="TYR6" s="612"/>
      <c r="TYS6" s="612"/>
      <c r="TYT6" s="612"/>
      <c r="TYU6" s="612"/>
      <c r="TYV6" s="612"/>
      <c r="TYW6" s="612"/>
      <c r="TYX6" s="612"/>
      <c r="TYY6" s="612"/>
      <c r="TYZ6" s="612"/>
      <c r="TZA6" s="612"/>
      <c r="TZB6" s="612"/>
      <c r="TZC6" s="612"/>
      <c r="TZD6" s="612"/>
      <c r="TZE6" s="612"/>
      <c r="TZF6" s="612"/>
      <c r="TZG6" s="612"/>
      <c r="TZH6" s="612"/>
      <c r="TZI6" s="612"/>
      <c r="TZJ6" s="612"/>
      <c r="TZK6" s="612"/>
      <c r="TZL6" s="612"/>
      <c r="TZM6" s="612"/>
      <c r="TZN6" s="612"/>
      <c r="TZO6" s="612"/>
      <c r="TZP6" s="612"/>
      <c r="TZQ6" s="612"/>
      <c r="TZR6" s="612"/>
      <c r="TZS6" s="612"/>
      <c r="TZT6" s="612"/>
      <c r="TZU6" s="612"/>
      <c r="TZV6" s="612"/>
      <c r="TZW6" s="612"/>
      <c r="TZX6" s="612"/>
      <c r="TZY6" s="612"/>
      <c r="TZZ6" s="612"/>
      <c r="UAA6" s="612"/>
      <c r="UAB6" s="612"/>
      <c r="UAC6" s="612"/>
      <c r="UAD6" s="612"/>
      <c r="UAE6" s="612"/>
      <c r="UAF6" s="612"/>
      <c r="UAG6" s="612"/>
      <c r="UAH6" s="612"/>
      <c r="UAI6" s="612"/>
      <c r="UAJ6" s="612"/>
      <c r="UAK6" s="612"/>
      <c r="UAL6" s="612"/>
      <c r="UAM6" s="612"/>
      <c r="UAN6" s="612"/>
      <c r="UAO6" s="612"/>
      <c r="UAP6" s="612"/>
      <c r="UAQ6" s="612"/>
      <c r="UAR6" s="612"/>
      <c r="UAS6" s="612"/>
      <c r="UAT6" s="612"/>
      <c r="UAU6" s="612"/>
      <c r="UAV6" s="612"/>
      <c r="UAW6" s="612"/>
      <c r="UAX6" s="612"/>
      <c r="UAY6" s="612"/>
      <c r="UAZ6" s="612"/>
      <c r="UBA6" s="612"/>
      <c r="UBB6" s="612"/>
      <c r="UBC6" s="612"/>
      <c r="UBD6" s="612"/>
      <c r="UBE6" s="612"/>
      <c r="UBF6" s="612"/>
      <c r="UBG6" s="612"/>
      <c r="UBH6" s="612"/>
      <c r="UBI6" s="612"/>
      <c r="UBJ6" s="612"/>
      <c r="UBK6" s="612"/>
      <c r="UBL6" s="612"/>
      <c r="UBM6" s="612"/>
      <c r="UBN6" s="612"/>
      <c r="UBO6" s="612"/>
      <c r="UBP6" s="612"/>
      <c r="UBQ6" s="612"/>
      <c r="UBR6" s="612"/>
      <c r="UBS6" s="612"/>
      <c r="UBT6" s="612"/>
      <c r="UBU6" s="612"/>
      <c r="UBV6" s="612"/>
      <c r="UBW6" s="612"/>
      <c r="UBX6" s="612"/>
      <c r="UBY6" s="612"/>
      <c r="UBZ6" s="612"/>
      <c r="UCA6" s="612"/>
      <c r="UCB6" s="612"/>
      <c r="UCC6" s="612"/>
      <c r="UCD6" s="612"/>
      <c r="UCE6" s="612"/>
      <c r="UCF6" s="612"/>
      <c r="UCG6" s="612"/>
      <c r="UCH6" s="612"/>
      <c r="UCI6" s="612"/>
      <c r="UCJ6" s="612"/>
      <c r="UCK6" s="612"/>
      <c r="UCL6" s="612"/>
      <c r="UCM6" s="612"/>
      <c r="UCN6" s="612"/>
      <c r="UCO6" s="612"/>
      <c r="UCP6" s="612"/>
      <c r="UCQ6" s="612"/>
      <c r="UCR6" s="612"/>
      <c r="UCS6" s="612"/>
      <c r="UCT6" s="612"/>
      <c r="UCU6" s="612"/>
      <c r="UCV6" s="612"/>
      <c r="UCW6" s="612"/>
      <c r="UCX6" s="612"/>
      <c r="UCY6" s="612"/>
      <c r="UCZ6" s="612"/>
      <c r="UDA6" s="612"/>
      <c r="UDB6" s="612"/>
      <c r="UDC6" s="612"/>
      <c r="UDD6" s="612"/>
      <c r="UDE6" s="612"/>
      <c r="UDF6" s="612"/>
      <c r="UDG6" s="612"/>
      <c r="UDH6" s="612"/>
      <c r="UDI6" s="612"/>
      <c r="UDJ6" s="612"/>
      <c r="UDK6" s="612"/>
      <c r="UDL6" s="612"/>
      <c r="UDM6" s="612"/>
      <c r="UDN6" s="612"/>
      <c r="UDO6" s="612"/>
      <c r="UDP6" s="612"/>
      <c r="UDQ6" s="612"/>
      <c r="UDR6" s="612"/>
      <c r="UDS6" s="612"/>
      <c r="UDT6" s="612"/>
      <c r="UDU6" s="612"/>
      <c r="UDV6" s="612"/>
      <c r="UDW6" s="612"/>
      <c r="UDX6" s="612"/>
      <c r="UDY6" s="612"/>
      <c r="UDZ6" s="612"/>
      <c r="UEA6" s="612"/>
      <c r="UEB6" s="612"/>
      <c r="UEC6" s="612"/>
      <c r="UED6" s="612"/>
      <c r="UEE6" s="612"/>
      <c r="UEF6" s="612"/>
      <c r="UEG6" s="612"/>
      <c r="UEH6" s="612"/>
      <c r="UEI6" s="612"/>
      <c r="UEJ6" s="612"/>
      <c r="UEK6" s="612"/>
      <c r="UEL6" s="612"/>
      <c r="UEM6" s="612"/>
      <c r="UEN6" s="612"/>
      <c r="UEO6" s="612"/>
      <c r="UEP6" s="612"/>
      <c r="UEQ6" s="612"/>
      <c r="UER6" s="612"/>
      <c r="UES6" s="612"/>
      <c r="UET6" s="612"/>
      <c r="UEU6" s="612"/>
      <c r="UEV6" s="612"/>
      <c r="UEW6" s="612"/>
      <c r="UEX6" s="612"/>
      <c r="UEY6" s="612"/>
      <c r="UEZ6" s="612"/>
      <c r="UFA6" s="612"/>
      <c r="UFB6" s="612"/>
      <c r="UFC6" s="612"/>
      <c r="UFD6" s="612"/>
      <c r="UFE6" s="612"/>
      <c r="UFF6" s="612"/>
      <c r="UFG6" s="612"/>
      <c r="UFH6" s="612"/>
      <c r="UFI6" s="612"/>
      <c r="UFJ6" s="612"/>
      <c r="UFK6" s="612"/>
      <c r="UFL6" s="612"/>
      <c r="UFM6" s="612"/>
      <c r="UFN6" s="612"/>
      <c r="UFO6" s="612"/>
      <c r="UFP6" s="612"/>
      <c r="UFQ6" s="612"/>
      <c r="UFR6" s="612"/>
      <c r="UFS6" s="612"/>
      <c r="UFT6" s="612"/>
      <c r="UFU6" s="612"/>
      <c r="UFV6" s="612"/>
      <c r="UFW6" s="612"/>
      <c r="UFX6" s="612"/>
      <c r="UFY6" s="612"/>
      <c r="UFZ6" s="612"/>
      <c r="UGA6" s="612"/>
      <c r="UGB6" s="612"/>
      <c r="UGC6" s="612"/>
      <c r="UGD6" s="612"/>
      <c r="UGE6" s="612"/>
      <c r="UGF6" s="612"/>
      <c r="UGG6" s="612"/>
      <c r="UGH6" s="612"/>
      <c r="UGI6" s="612"/>
      <c r="UGJ6" s="612"/>
      <c r="UGK6" s="612"/>
      <c r="UGL6" s="612"/>
      <c r="UGM6" s="612"/>
      <c r="UGN6" s="612"/>
      <c r="UGO6" s="612"/>
      <c r="UGP6" s="612"/>
      <c r="UGQ6" s="612"/>
      <c r="UGR6" s="612"/>
      <c r="UGS6" s="612"/>
      <c r="UGT6" s="612"/>
      <c r="UGU6" s="612"/>
      <c r="UGV6" s="612"/>
      <c r="UGW6" s="612"/>
      <c r="UGX6" s="612"/>
      <c r="UGY6" s="612"/>
      <c r="UGZ6" s="612"/>
      <c r="UHA6" s="612"/>
      <c r="UHB6" s="612"/>
      <c r="UHC6" s="612"/>
      <c r="UHD6" s="612"/>
      <c r="UHE6" s="612"/>
      <c r="UHF6" s="612"/>
      <c r="UHG6" s="612"/>
      <c r="UHH6" s="612"/>
      <c r="UHI6" s="612"/>
      <c r="UHJ6" s="612"/>
      <c r="UHK6" s="612"/>
      <c r="UHL6" s="612"/>
      <c r="UHM6" s="612"/>
      <c r="UHN6" s="612"/>
      <c r="UHO6" s="612"/>
      <c r="UHP6" s="612"/>
      <c r="UHQ6" s="612"/>
      <c r="UHR6" s="612"/>
      <c r="UHS6" s="612"/>
      <c r="UHT6" s="612"/>
      <c r="UHU6" s="612"/>
      <c r="UHV6" s="612"/>
      <c r="UHW6" s="612"/>
      <c r="UHX6" s="612"/>
      <c r="UHY6" s="612"/>
      <c r="UHZ6" s="612"/>
      <c r="UIA6" s="612"/>
      <c r="UIB6" s="612"/>
      <c r="UIC6" s="612"/>
      <c r="UID6" s="612"/>
      <c r="UIE6" s="612"/>
      <c r="UIF6" s="612"/>
      <c r="UIG6" s="612"/>
      <c r="UIH6" s="612"/>
      <c r="UII6" s="612"/>
      <c r="UIJ6" s="612"/>
      <c r="UIK6" s="612"/>
      <c r="UIL6" s="612"/>
      <c r="UIM6" s="612"/>
      <c r="UIN6" s="612"/>
      <c r="UIO6" s="612"/>
      <c r="UIP6" s="612"/>
      <c r="UIQ6" s="612"/>
      <c r="UIR6" s="612"/>
      <c r="UIS6" s="612"/>
      <c r="UIT6" s="612"/>
      <c r="UIU6" s="612"/>
      <c r="UIV6" s="612"/>
      <c r="UIW6" s="612"/>
      <c r="UIX6" s="612"/>
      <c r="UIY6" s="612"/>
      <c r="UIZ6" s="612"/>
      <c r="UJA6" s="612"/>
      <c r="UJB6" s="612"/>
      <c r="UJC6" s="612"/>
      <c r="UJD6" s="612"/>
      <c r="UJE6" s="612"/>
      <c r="UJF6" s="612"/>
      <c r="UJG6" s="612"/>
      <c r="UJH6" s="612"/>
      <c r="UJI6" s="612"/>
      <c r="UJJ6" s="612"/>
      <c r="UJK6" s="612"/>
      <c r="UJL6" s="612"/>
      <c r="UJM6" s="612"/>
      <c r="UJN6" s="612"/>
      <c r="UJO6" s="612"/>
      <c r="UJP6" s="612"/>
      <c r="UJQ6" s="612"/>
      <c r="UJR6" s="612"/>
      <c r="UJS6" s="612"/>
      <c r="UJT6" s="612"/>
      <c r="UJU6" s="612"/>
      <c r="UJV6" s="612"/>
      <c r="UJW6" s="612"/>
      <c r="UJX6" s="612"/>
      <c r="UJY6" s="612"/>
      <c r="UJZ6" s="612"/>
      <c r="UKA6" s="612"/>
      <c r="UKB6" s="612"/>
      <c r="UKC6" s="612"/>
      <c r="UKD6" s="612"/>
      <c r="UKE6" s="612"/>
      <c r="UKF6" s="612"/>
      <c r="UKG6" s="612"/>
      <c r="UKH6" s="612"/>
      <c r="UKI6" s="612"/>
      <c r="UKJ6" s="612"/>
      <c r="UKK6" s="612"/>
      <c r="UKL6" s="612"/>
      <c r="UKM6" s="612"/>
      <c r="UKN6" s="612"/>
      <c r="UKO6" s="612"/>
      <c r="UKP6" s="612"/>
      <c r="UKQ6" s="612"/>
      <c r="UKR6" s="612"/>
      <c r="UKS6" s="612"/>
      <c r="UKT6" s="612"/>
      <c r="UKU6" s="612"/>
      <c r="UKV6" s="612"/>
      <c r="UKW6" s="612"/>
      <c r="UKX6" s="612"/>
      <c r="UKY6" s="612"/>
      <c r="UKZ6" s="612"/>
      <c r="ULA6" s="612"/>
      <c r="ULB6" s="612"/>
      <c r="ULC6" s="612"/>
      <c r="ULD6" s="612"/>
      <c r="ULE6" s="612"/>
      <c r="ULF6" s="612"/>
      <c r="ULG6" s="612"/>
      <c r="ULH6" s="612"/>
      <c r="ULI6" s="612"/>
      <c r="ULJ6" s="612"/>
      <c r="ULK6" s="612"/>
      <c r="ULL6" s="612"/>
      <c r="ULM6" s="612"/>
      <c r="ULN6" s="612"/>
      <c r="ULO6" s="612"/>
      <c r="ULP6" s="612"/>
      <c r="ULQ6" s="612"/>
      <c r="ULR6" s="612"/>
      <c r="ULS6" s="612"/>
      <c r="ULT6" s="612"/>
      <c r="ULU6" s="612"/>
      <c r="ULV6" s="612"/>
      <c r="ULW6" s="612"/>
      <c r="ULX6" s="612"/>
      <c r="ULY6" s="612"/>
      <c r="ULZ6" s="612"/>
      <c r="UMA6" s="612"/>
      <c r="UMB6" s="612"/>
      <c r="UMC6" s="612"/>
      <c r="UMD6" s="612"/>
      <c r="UME6" s="612"/>
      <c r="UMF6" s="612"/>
      <c r="UMG6" s="612"/>
      <c r="UMH6" s="612"/>
      <c r="UMI6" s="612"/>
      <c r="UMJ6" s="612"/>
      <c r="UMK6" s="612"/>
      <c r="UML6" s="612"/>
      <c r="UMM6" s="612"/>
      <c r="UMN6" s="612"/>
      <c r="UMO6" s="612"/>
      <c r="UMP6" s="612"/>
      <c r="UMQ6" s="612"/>
      <c r="UMR6" s="612"/>
      <c r="UMS6" s="612"/>
      <c r="UMT6" s="612"/>
      <c r="UMU6" s="612"/>
      <c r="UMV6" s="612"/>
      <c r="UMW6" s="612"/>
      <c r="UMX6" s="612"/>
      <c r="UMY6" s="612"/>
      <c r="UMZ6" s="612"/>
      <c r="UNA6" s="612"/>
      <c r="UNB6" s="612"/>
      <c r="UNC6" s="612"/>
      <c r="UND6" s="612"/>
      <c r="UNE6" s="612"/>
      <c r="UNF6" s="612"/>
      <c r="UNG6" s="612"/>
      <c r="UNH6" s="612"/>
      <c r="UNI6" s="612"/>
      <c r="UNJ6" s="612"/>
      <c r="UNK6" s="612"/>
      <c r="UNL6" s="612"/>
      <c r="UNM6" s="612"/>
      <c r="UNN6" s="612"/>
      <c r="UNO6" s="612"/>
      <c r="UNP6" s="612"/>
      <c r="UNQ6" s="612"/>
      <c r="UNR6" s="612"/>
      <c r="UNS6" s="612"/>
      <c r="UNT6" s="612"/>
      <c r="UNU6" s="612"/>
      <c r="UNV6" s="612"/>
      <c r="UNW6" s="612"/>
      <c r="UNX6" s="612"/>
      <c r="UNY6" s="612"/>
      <c r="UNZ6" s="612"/>
      <c r="UOA6" s="612"/>
      <c r="UOB6" s="612"/>
      <c r="UOC6" s="612"/>
      <c r="UOD6" s="612"/>
      <c r="UOE6" s="612"/>
      <c r="UOF6" s="612"/>
      <c r="UOG6" s="612"/>
      <c r="UOH6" s="612"/>
      <c r="UOI6" s="612"/>
      <c r="UOJ6" s="612"/>
      <c r="UOK6" s="612"/>
      <c r="UOL6" s="612"/>
      <c r="UOM6" s="612"/>
      <c r="UON6" s="612"/>
      <c r="UOO6" s="612"/>
      <c r="UOP6" s="612"/>
      <c r="UOQ6" s="612"/>
      <c r="UOR6" s="612"/>
      <c r="UOS6" s="612"/>
      <c r="UOT6" s="612"/>
      <c r="UOU6" s="612"/>
      <c r="UOV6" s="612"/>
      <c r="UOW6" s="612"/>
      <c r="UOX6" s="612"/>
      <c r="UOY6" s="612"/>
      <c r="UOZ6" s="612"/>
      <c r="UPA6" s="612"/>
      <c r="UPB6" s="612"/>
      <c r="UPC6" s="612"/>
      <c r="UPD6" s="612"/>
      <c r="UPE6" s="612"/>
      <c r="UPF6" s="612"/>
      <c r="UPG6" s="612"/>
      <c r="UPH6" s="612"/>
      <c r="UPI6" s="612"/>
      <c r="UPJ6" s="612"/>
      <c r="UPK6" s="612"/>
      <c r="UPL6" s="612"/>
      <c r="UPM6" s="612"/>
      <c r="UPN6" s="612"/>
      <c r="UPO6" s="612"/>
      <c r="UPP6" s="612"/>
      <c r="UPQ6" s="612"/>
      <c r="UPR6" s="612"/>
      <c r="UPS6" s="612"/>
      <c r="UPT6" s="612"/>
      <c r="UPU6" s="612"/>
      <c r="UPV6" s="612"/>
      <c r="UPW6" s="612"/>
      <c r="UPX6" s="612"/>
      <c r="UPY6" s="612"/>
      <c r="UPZ6" s="612"/>
      <c r="UQA6" s="612"/>
      <c r="UQB6" s="612"/>
      <c r="UQC6" s="612"/>
      <c r="UQD6" s="612"/>
      <c r="UQE6" s="612"/>
      <c r="UQF6" s="612"/>
      <c r="UQG6" s="612"/>
      <c r="UQH6" s="612"/>
      <c r="UQI6" s="612"/>
      <c r="UQJ6" s="612"/>
      <c r="UQK6" s="612"/>
      <c r="UQL6" s="612"/>
      <c r="UQM6" s="612"/>
      <c r="UQN6" s="612"/>
      <c r="UQO6" s="612"/>
      <c r="UQP6" s="612"/>
      <c r="UQQ6" s="612"/>
      <c r="UQR6" s="612"/>
      <c r="UQS6" s="612"/>
      <c r="UQT6" s="612"/>
      <c r="UQU6" s="612"/>
      <c r="UQV6" s="612"/>
      <c r="UQW6" s="612"/>
      <c r="UQX6" s="612"/>
      <c r="UQY6" s="612"/>
      <c r="UQZ6" s="612"/>
      <c r="URA6" s="612"/>
      <c r="URB6" s="612"/>
      <c r="URC6" s="612"/>
      <c r="URD6" s="612"/>
      <c r="URE6" s="612"/>
      <c r="URF6" s="612"/>
      <c r="URG6" s="612"/>
      <c r="URH6" s="612"/>
      <c r="URI6" s="612"/>
      <c r="URJ6" s="612"/>
      <c r="URK6" s="612"/>
      <c r="URL6" s="612"/>
      <c r="URM6" s="612"/>
      <c r="URN6" s="612"/>
      <c r="URO6" s="612"/>
      <c r="URP6" s="612"/>
      <c r="URQ6" s="612"/>
      <c r="URR6" s="612"/>
      <c r="URS6" s="612"/>
      <c r="URT6" s="612"/>
      <c r="URU6" s="612"/>
      <c r="URV6" s="612"/>
      <c r="URW6" s="612"/>
      <c r="URX6" s="612"/>
      <c r="URY6" s="612"/>
      <c r="URZ6" s="612"/>
      <c r="USA6" s="612"/>
      <c r="USB6" s="612"/>
      <c r="USC6" s="612"/>
      <c r="USD6" s="612"/>
      <c r="USE6" s="612"/>
      <c r="USF6" s="612"/>
      <c r="USG6" s="612"/>
      <c r="USH6" s="612"/>
      <c r="USI6" s="612"/>
      <c r="USJ6" s="612"/>
      <c r="USK6" s="612"/>
      <c r="USL6" s="612"/>
      <c r="USM6" s="612"/>
      <c r="USN6" s="612"/>
      <c r="USO6" s="612"/>
      <c r="USP6" s="612"/>
      <c r="USQ6" s="612"/>
      <c r="USR6" s="612"/>
      <c r="USS6" s="612"/>
      <c r="UST6" s="612"/>
      <c r="USU6" s="612"/>
      <c r="USV6" s="612"/>
      <c r="USW6" s="612"/>
      <c r="USX6" s="612"/>
      <c r="USY6" s="612"/>
      <c r="USZ6" s="612"/>
      <c r="UTA6" s="612"/>
      <c r="UTB6" s="612"/>
      <c r="UTC6" s="612"/>
      <c r="UTD6" s="612"/>
      <c r="UTE6" s="612"/>
      <c r="UTF6" s="612"/>
      <c r="UTG6" s="612"/>
      <c r="UTH6" s="612"/>
      <c r="UTI6" s="612"/>
      <c r="UTJ6" s="612"/>
      <c r="UTK6" s="612"/>
      <c r="UTL6" s="612"/>
      <c r="UTM6" s="612"/>
      <c r="UTN6" s="612"/>
      <c r="UTO6" s="612"/>
      <c r="UTP6" s="612"/>
      <c r="UTQ6" s="612"/>
      <c r="UTR6" s="612"/>
      <c r="UTS6" s="612"/>
      <c r="UTT6" s="612"/>
      <c r="UTU6" s="612"/>
      <c r="UTV6" s="612"/>
      <c r="UTW6" s="612"/>
      <c r="UTX6" s="612"/>
      <c r="UTY6" s="612"/>
      <c r="UTZ6" s="612"/>
      <c r="UUA6" s="612"/>
      <c r="UUB6" s="612"/>
      <c r="UUC6" s="612"/>
      <c r="UUD6" s="612"/>
      <c r="UUE6" s="612"/>
      <c r="UUF6" s="612"/>
      <c r="UUG6" s="612"/>
      <c r="UUH6" s="612"/>
      <c r="UUI6" s="612"/>
      <c r="UUJ6" s="612"/>
      <c r="UUK6" s="612"/>
      <c r="UUL6" s="612"/>
      <c r="UUM6" s="612"/>
      <c r="UUN6" s="612"/>
      <c r="UUO6" s="612"/>
      <c r="UUP6" s="612"/>
      <c r="UUQ6" s="612"/>
      <c r="UUR6" s="612"/>
      <c r="UUS6" s="612"/>
      <c r="UUT6" s="612"/>
      <c r="UUU6" s="612"/>
      <c r="UUV6" s="612"/>
      <c r="UUW6" s="612"/>
      <c r="UUX6" s="612"/>
      <c r="UUY6" s="612"/>
      <c r="UUZ6" s="612"/>
      <c r="UVA6" s="612"/>
      <c r="UVB6" s="612"/>
      <c r="UVC6" s="612"/>
      <c r="UVD6" s="612"/>
      <c r="UVE6" s="612"/>
      <c r="UVF6" s="612"/>
      <c r="UVG6" s="612"/>
      <c r="UVH6" s="612"/>
      <c r="UVI6" s="612"/>
      <c r="UVJ6" s="612"/>
      <c r="UVK6" s="612"/>
      <c r="UVL6" s="612"/>
      <c r="UVM6" s="612"/>
      <c r="UVN6" s="612"/>
      <c r="UVO6" s="612"/>
      <c r="UVP6" s="612"/>
      <c r="UVQ6" s="612"/>
      <c r="UVR6" s="612"/>
      <c r="UVS6" s="612"/>
      <c r="UVT6" s="612"/>
      <c r="UVU6" s="612"/>
      <c r="UVV6" s="612"/>
      <c r="UVW6" s="612"/>
      <c r="UVX6" s="612"/>
      <c r="UVY6" s="612"/>
      <c r="UVZ6" s="612"/>
      <c r="UWA6" s="612"/>
      <c r="UWB6" s="612"/>
      <c r="UWC6" s="612"/>
      <c r="UWD6" s="612"/>
      <c r="UWE6" s="612"/>
      <c r="UWF6" s="612"/>
      <c r="UWG6" s="612"/>
      <c r="UWH6" s="612"/>
      <c r="UWI6" s="612"/>
      <c r="UWJ6" s="612"/>
      <c r="UWK6" s="612"/>
      <c r="UWL6" s="612"/>
      <c r="UWM6" s="612"/>
      <c r="UWN6" s="612"/>
      <c r="UWO6" s="612"/>
      <c r="UWP6" s="612"/>
      <c r="UWQ6" s="612"/>
      <c r="UWR6" s="612"/>
      <c r="UWS6" s="612"/>
      <c r="UWT6" s="612"/>
      <c r="UWU6" s="612"/>
      <c r="UWV6" s="612"/>
      <c r="UWW6" s="612"/>
      <c r="UWX6" s="612"/>
      <c r="UWY6" s="612"/>
      <c r="UWZ6" s="612"/>
      <c r="UXA6" s="612"/>
      <c r="UXB6" s="612"/>
      <c r="UXC6" s="612"/>
      <c r="UXD6" s="612"/>
      <c r="UXE6" s="612"/>
      <c r="UXF6" s="612"/>
      <c r="UXG6" s="612"/>
      <c r="UXH6" s="612"/>
      <c r="UXI6" s="612"/>
      <c r="UXJ6" s="612"/>
      <c r="UXK6" s="612"/>
      <c r="UXL6" s="612"/>
      <c r="UXM6" s="612"/>
      <c r="UXN6" s="612"/>
      <c r="UXO6" s="612"/>
      <c r="UXP6" s="612"/>
      <c r="UXQ6" s="612"/>
      <c r="UXR6" s="612"/>
      <c r="UXS6" s="612"/>
      <c r="UXT6" s="612"/>
      <c r="UXU6" s="612"/>
      <c r="UXV6" s="612"/>
      <c r="UXW6" s="612"/>
      <c r="UXX6" s="612"/>
      <c r="UXY6" s="612"/>
      <c r="UXZ6" s="612"/>
      <c r="UYA6" s="612"/>
      <c r="UYB6" s="612"/>
      <c r="UYC6" s="612"/>
      <c r="UYD6" s="612"/>
      <c r="UYE6" s="612"/>
      <c r="UYF6" s="612"/>
      <c r="UYG6" s="612"/>
      <c r="UYH6" s="612"/>
      <c r="UYI6" s="612"/>
      <c r="UYJ6" s="612"/>
      <c r="UYK6" s="612"/>
      <c r="UYL6" s="612"/>
      <c r="UYM6" s="612"/>
      <c r="UYN6" s="612"/>
      <c r="UYO6" s="612"/>
      <c r="UYP6" s="612"/>
      <c r="UYQ6" s="612"/>
      <c r="UYR6" s="612"/>
      <c r="UYS6" s="612"/>
      <c r="UYT6" s="612"/>
      <c r="UYU6" s="612"/>
      <c r="UYV6" s="612"/>
      <c r="UYW6" s="612"/>
      <c r="UYX6" s="612"/>
      <c r="UYY6" s="612"/>
      <c r="UYZ6" s="612"/>
      <c r="UZA6" s="612"/>
      <c r="UZB6" s="612"/>
      <c r="UZC6" s="612"/>
      <c r="UZD6" s="612"/>
      <c r="UZE6" s="612"/>
      <c r="UZF6" s="612"/>
      <c r="UZG6" s="612"/>
      <c r="UZH6" s="612"/>
      <c r="UZI6" s="612"/>
      <c r="UZJ6" s="612"/>
      <c r="UZK6" s="612"/>
      <c r="UZL6" s="612"/>
      <c r="UZM6" s="612"/>
      <c r="UZN6" s="612"/>
      <c r="UZO6" s="612"/>
      <c r="UZP6" s="612"/>
      <c r="UZQ6" s="612"/>
      <c r="UZR6" s="612"/>
      <c r="UZS6" s="612"/>
      <c r="UZT6" s="612"/>
      <c r="UZU6" s="612"/>
      <c r="UZV6" s="612"/>
      <c r="UZW6" s="612"/>
      <c r="UZX6" s="612"/>
      <c r="UZY6" s="612"/>
      <c r="UZZ6" s="612"/>
      <c r="VAA6" s="612"/>
      <c r="VAB6" s="612"/>
      <c r="VAC6" s="612"/>
      <c r="VAD6" s="612"/>
      <c r="VAE6" s="612"/>
      <c r="VAF6" s="612"/>
      <c r="VAG6" s="612"/>
      <c r="VAH6" s="612"/>
      <c r="VAI6" s="612"/>
      <c r="VAJ6" s="612"/>
      <c r="VAK6" s="612"/>
      <c r="VAL6" s="612"/>
      <c r="VAM6" s="612"/>
      <c r="VAN6" s="612"/>
      <c r="VAO6" s="612"/>
      <c r="VAP6" s="612"/>
      <c r="VAQ6" s="612"/>
      <c r="VAR6" s="612"/>
      <c r="VAS6" s="612"/>
      <c r="VAT6" s="612"/>
      <c r="VAU6" s="612"/>
      <c r="VAV6" s="612"/>
      <c r="VAW6" s="612"/>
      <c r="VAX6" s="612"/>
      <c r="VAY6" s="612"/>
      <c r="VAZ6" s="612"/>
      <c r="VBA6" s="612"/>
      <c r="VBB6" s="612"/>
      <c r="VBC6" s="612"/>
      <c r="VBD6" s="612"/>
      <c r="VBE6" s="612"/>
      <c r="VBF6" s="612"/>
      <c r="VBG6" s="612"/>
      <c r="VBH6" s="612"/>
      <c r="VBI6" s="612"/>
      <c r="VBJ6" s="612"/>
      <c r="VBK6" s="612"/>
      <c r="VBL6" s="612"/>
      <c r="VBM6" s="612"/>
      <c r="VBN6" s="612"/>
      <c r="VBO6" s="612"/>
      <c r="VBP6" s="612"/>
      <c r="VBQ6" s="612"/>
      <c r="VBR6" s="612"/>
      <c r="VBS6" s="612"/>
      <c r="VBT6" s="612"/>
      <c r="VBU6" s="612"/>
      <c r="VBV6" s="612"/>
      <c r="VBW6" s="612"/>
      <c r="VBX6" s="612"/>
      <c r="VBY6" s="612"/>
      <c r="VBZ6" s="612"/>
      <c r="VCA6" s="612"/>
      <c r="VCB6" s="612"/>
      <c r="VCC6" s="612"/>
      <c r="VCD6" s="612"/>
      <c r="VCE6" s="612"/>
      <c r="VCF6" s="612"/>
      <c r="VCG6" s="612"/>
      <c r="VCH6" s="612"/>
      <c r="VCI6" s="612"/>
      <c r="VCJ6" s="612"/>
      <c r="VCK6" s="612"/>
      <c r="VCL6" s="612"/>
      <c r="VCM6" s="612"/>
      <c r="VCN6" s="612"/>
      <c r="VCO6" s="612"/>
      <c r="VCP6" s="612"/>
      <c r="VCQ6" s="612"/>
      <c r="VCR6" s="612"/>
      <c r="VCS6" s="612"/>
      <c r="VCT6" s="612"/>
      <c r="VCU6" s="612"/>
      <c r="VCV6" s="612"/>
      <c r="VCW6" s="612"/>
      <c r="VCX6" s="612"/>
      <c r="VCY6" s="612"/>
      <c r="VCZ6" s="612"/>
      <c r="VDA6" s="612"/>
      <c r="VDB6" s="612"/>
      <c r="VDC6" s="612"/>
      <c r="VDD6" s="612"/>
      <c r="VDE6" s="612"/>
      <c r="VDF6" s="612"/>
      <c r="VDG6" s="612"/>
      <c r="VDH6" s="612"/>
      <c r="VDI6" s="612"/>
      <c r="VDJ6" s="612"/>
      <c r="VDK6" s="612"/>
      <c r="VDL6" s="612"/>
      <c r="VDM6" s="612"/>
      <c r="VDN6" s="612"/>
      <c r="VDO6" s="612"/>
      <c r="VDP6" s="612"/>
      <c r="VDQ6" s="612"/>
      <c r="VDR6" s="612"/>
      <c r="VDS6" s="612"/>
      <c r="VDT6" s="612"/>
      <c r="VDU6" s="612"/>
      <c r="VDV6" s="612"/>
      <c r="VDW6" s="612"/>
      <c r="VDX6" s="612"/>
      <c r="VDY6" s="612"/>
      <c r="VDZ6" s="612"/>
      <c r="VEA6" s="612"/>
      <c r="VEB6" s="612"/>
      <c r="VEC6" s="612"/>
      <c r="VED6" s="612"/>
      <c r="VEE6" s="612"/>
      <c r="VEF6" s="612"/>
      <c r="VEG6" s="612"/>
      <c r="VEH6" s="612"/>
      <c r="VEI6" s="612"/>
      <c r="VEJ6" s="612"/>
      <c r="VEK6" s="612"/>
      <c r="VEL6" s="612"/>
      <c r="VEM6" s="612"/>
      <c r="VEN6" s="612"/>
      <c r="VEO6" s="612"/>
      <c r="VEP6" s="612"/>
      <c r="VEQ6" s="612"/>
      <c r="VER6" s="612"/>
      <c r="VES6" s="612"/>
      <c r="VET6" s="612"/>
      <c r="VEU6" s="612"/>
      <c r="VEV6" s="612"/>
      <c r="VEW6" s="612"/>
      <c r="VEX6" s="612"/>
      <c r="VEY6" s="612"/>
      <c r="VEZ6" s="612"/>
      <c r="VFA6" s="612"/>
      <c r="VFB6" s="612"/>
      <c r="VFC6" s="612"/>
      <c r="VFD6" s="612"/>
      <c r="VFE6" s="612"/>
      <c r="VFF6" s="612"/>
      <c r="VFG6" s="612"/>
      <c r="VFH6" s="612"/>
      <c r="VFI6" s="612"/>
      <c r="VFJ6" s="612"/>
      <c r="VFK6" s="612"/>
      <c r="VFL6" s="612"/>
      <c r="VFM6" s="612"/>
      <c r="VFN6" s="612"/>
      <c r="VFO6" s="612"/>
      <c r="VFP6" s="612"/>
      <c r="VFQ6" s="612"/>
      <c r="VFR6" s="612"/>
      <c r="VFS6" s="612"/>
      <c r="VFT6" s="612"/>
      <c r="VFU6" s="612"/>
      <c r="VFV6" s="612"/>
      <c r="VFW6" s="612"/>
      <c r="VFX6" s="612"/>
      <c r="VFY6" s="612"/>
      <c r="VFZ6" s="612"/>
      <c r="VGA6" s="612"/>
      <c r="VGB6" s="612"/>
      <c r="VGC6" s="612"/>
      <c r="VGD6" s="612"/>
      <c r="VGE6" s="612"/>
      <c r="VGF6" s="612"/>
      <c r="VGG6" s="612"/>
      <c r="VGH6" s="612"/>
      <c r="VGI6" s="612"/>
      <c r="VGJ6" s="612"/>
      <c r="VGK6" s="612"/>
      <c r="VGL6" s="612"/>
      <c r="VGM6" s="612"/>
      <c r="VGN6" s="612"/>
      <c r="VGO6" s="612"/>
      <c r="VGP6" s="612"/>
      <c r="VGQ6" s="612"/>
      <c r="VGR6" s="612"/>
      <c r="VGS6" s="612"/>
      <c r="VGT6" s="612"/>
      <c r="VGU6" s="612"/>
      <c r="VGV6" s="612"/>
      <c r="VGW6" s="612"/>
      <c r="VGX6" s="612"/>
      <c r="VGY6" s="612"/>
      <c r="VGZ6" s="612"/>
      <c r="VHA6" s="612"/>
      <c r="VHB6" s="612"/>
      <c r="VHC6" s="612"/>
      <c r="VHD6" s="612"/>
      <c r="VHE6" s="612"/>
      <c r="VHF6" s="612"/>
      <c r="VHG6" s="612"/>
      <c r="VHH6" s="612"/>
      <c r="VHI6" s="612"/>
      <c r="VHJ6" s="612"/>
      <c r="VHK6" s="612"/>
      <c r="VHL6" s="612"/>
      <c r="VHM6" s="612"/>
      <c r="VHN6" s="612"/>
      <c r="VHO6" s="612"/>
      <c r="VHP6" s="612"/>
      <c r="VHQ6" s="612"/>
      <c r="VHR6" s="612"/>
      <c r="VHS6" s="612"/>
      <c r="VHT6" s="612"/>
      <c r="VHU6" s="612"/>
      <c r="VHV6" s="612"/>
      <c r="VHW6" s="612"/>
      <c r="VHX6" s="612"/>
      <c r="VHY6" s="612"/>
      <c r="VHZ6" s="612"/>
      <c r="VIA6" s="612"/>
      <c r="VIB6" s="612"/>
      <c r="VIC6" s="612"/>
      <c r="VID6" s="612"/>
      <c r="VIE6" s="612"/>
      <c r="VIF6" s="612"/>
      <c r="VIG6" s="612"/>
      <c r="VIH6" s="612"/>
      <c r="VII6" s="612"/>
      <c r="VIJ6" s="612"/>
      <c r="VIK6" s="612"/>
      <c r="VIL6" s="612"/>
      <c r="VIM6" s="612"/>
      <c r="VIN6" s="612"/>
      <c r="VIO6" s="612"/>
      <c r="VIP6" s="612"/>
      <c r="VIQ6" s="612"/>
      <c r="VIR6" s="612"/>
      <c r="VIS6" s="612"/>
      <c r="VIT6" s="612"/>
      <c r="VIU6" s="612"/>
      <c r="VIV6" s="612"/>
      <c r="VIW6" s="612"/>
      <c r="VIX6" s="612"/>
      <c r="VIY6" s="612"/>
      <c r="VIZ6" s="612"/>
      <c r="VJA6" s="612"/>
      <c r="VJB6" s="612"/>
      <c r="VJC6" s="612"/>
      <c r="VJD6" s="612"/>
      <c r="VJE6" s="612"/>
      <c r="VJF6" s="612"/>
      <c r="VJG6" s="612"/>
      <c r="VJH6" s="612"/>
      <c r="VJI6" s="612"/>
      <c r="VJJ6" s="612"/>
      <c r="VJK6" s="612"/>
      <c r="VJL6" s="612"/>
      <c r="VJM6" s="612"/>
      <c r="VJN6" s="612"/>
      <c r="VJO6" s="612"/>
      <c r="VJP6" s="612"/>
      <c r="VJQ6" s="612"/>
      <c r="VJR6" s="612"/>
      <c r="VJS6" s="612"/>
      <c r="VJT6" s="612"/>
      <c r="VJU6" s="612"/>
      <c r="VJV6" s="612"/>
      <c r="VJW6" s="612"/>
      <c r="VJX6" s="612"/>
      <c r="VJY6" s="612"/>
      <c r="VJZ6" s="612"/>
      <c r="VKA6" s="612"/>
      <c r="VKB6" s="612"/>
      <c r="VKC6" s="612"/>
      <c r="VKD6" s="612"/>
      <c r="VKE6" s="612"/>
      <c r="VKF6" s="612"/>
      <c r="VKG6" s="612"/>
      <c r="VKH6" s="612"/>
      <c r="VKI6" s="612"/>
      <c r="VKJ6" s="612"/>
      <c r="VKK6" s="612"/>
      <c r="VKL6" s="612"/>
      <c r="VKM6" s="612"/>
      <c r="VKN6" s="612"/>
      <c r="VKO6" s="612"/>
      <c r="VKP6" s="612"/>
      <c r="VKQ6" s="612"/>
      <c r="VKR6" s="612"/>
      <c r="VKS6" s="612"/>
      <c r="VKT6" s="612"/>
      <c r="VKU6" s="612"/>
      <c r="VKV6" s="612"/>
      <c r="VKW6" s="612"/>
      <c r="VKX6" s="612"/>
      <c r="VKY6" s="612"/>
      <c r="VKZ6" s="612"/>
      <c r="VLA6" s="612"/>
      <c r="VLB6" s="612"/>
      <c r="VLC6" s="612"/>
      <c r="VLD6" s="612"/>
      <c r="VLE6" s="612"/>
      <c r="VLF6" s="612"/>
      <c r="VLG6" s="612"/>
      <c r="VLH6" s="612"/>
      <c r="VLI6" s="612"/>
      <c r="VLJ6" s="612"/>
      <c r="VLK6" s="612"/>
      <c r="VLL6" s="612"/>
      <c r="VLM6" s="612"/>
      <c r="VLN6" s="612"/>
      <c r="VLO6" s="612"/>
      <c r="VLP6" s="612"/>
      <c r="VLQ6" s="612"/>
      <c r="VLR6" s="612"/>
      <c r="VLS6" s="612"/>
      <c r="VLT6" s="612"/>
      <c r="VLU6" s="612"/>
      <c r="VLV6" s="612"/>
      <c r="VLW6" s="612"/>
      <c r="VLX6" s="612"/>
      <c r="VLY6" s="612"/>
      <c r="VLZ6" s="612"/>
      <c r="VMA6" s="612"/>
      <c r="VMB6" s="612"/>
      <c r="VMC6" s="612"/>
      <c r="VMD6" s="612"/>
      <c r="VME6" s="612"/>
      <c r="VMF6" s="612"/>
      <c r="VMG6" s="612"/>
      <c r="VMH6" s="612"/>
      <c r="VMI6" s="612"/>
      <c r="VMJ6" s="612"/>
      <c r="VMK6" s="612"/>
      <c r="VML6" s="612"/>
      <c r="VMM6" s="612"/>
      <c r="VMN6" s="612"/>
      <c r="VMO6" s="612"/>
      <c r="VMP6" s="612"/>
      <c r="VMQ6" s="612"/>
      <c r="VMR6" s="612"/>
      <c r="VMS6" s="612"/>
      <c r="VMT6" s="612"/>
      <c r="VMU6" s="612"/>
      <c r="VMV6" s="612"/>
      <c r="VMW6" s="612"/>
      <c r="VMX6" s="612"/>
      <c r="VMY6" s="612"/>
      <c r="VMZ6" s="612"/>
      <c r="VNA6" s="612"/>
      <c r="VNB6" s="612"/>
      <c r="VNC6" s="612"/>
      <c r="VND6" s="612"/>
      <c r="VNE6" s="612"/>
      <c r="VNF6" s="612"/>
      <c r="VNG6" s="612"/>
      <c r="VNH6" s="612"/>
      <c r="VNI6" s="612"/>
      <c r="VNJ6" s="612"/>
      <c r="VNK6" s="612"/>
      <c r="VNL6" s="612"/>
      <c r="VNM6" s="612"/>
      <c r="VNN6" s="612"/>
      <c r="VNO6" s="612"/>
      <c r="VNP6" s="612"/>
      <c r="VNQ6" s="612"/>
      <c r="VNR6" s="612"/>
      <c r="VNS6" s="612"/>
      <c r="VNT6" s="612"/>
      <c r="VNU6" s="612"/>
      <c r="VNV6" s="612"/>
      <c r="VNW6" s="612"/>
      <c r="VNX6" s="612"/>
      <c r="VNY6" s="612"/>
      <c r="VNZ6" s="612"/>
      <c r="VOA6" s="612"/>
      <c r="VOB6" s="612"/>
      <c r="VOC6" s="612"/>
      <c r="VOD6" s="612"/>
      <c r="VOE6" s="612"/>
      <c r="VOF6" s="612"/>
      <c r="VOG6" s="612"/>
      <c r="VOH6" s="612"/>
      <c r="VOI6" s="612"/>
      <c r="VOJ6" s="612"/>
      <c r="VOK6" s="612"/>
      <c r="VOL6" s="612"/>
      <c r="VOM6" s="612"/>
      <c r="VON6" s="612"/>
      <c r="VOO6" s="612"/>
      <c r="VOP6" s="612"/>
      <c r="VOQ6" s="612"/>
      <c r="VOR6" s="612"/>
      <c r="VOS6" s="612"/>
      <c r="VOT6" s="612"/>
      <c r="VOU6" s="612"/>
      <c r="VOV6" s="612"/>
      <c r="VOW6" s="612"/>
      <c r="VOX6" s="612"/>
      <c r="VOY6" s="612"/>
      <c r="VOZ6" s="612"/>
      <c r="VPA6" s="612"/>
      <c r="VPB6" s="612"/>
      <c r="VPC6" s="612"/>
      <c r="VPD6" s="612"/>
      <c r="VPE6" s="612"/>
      <c r="VPF6" s="612"/>
      <c r="VPG6" s="612"/>
      <c r="VPH6" s="612"/>
      <c r="VPI6" s="612"/>
      <c r="VPJ6" s="612"/>
      <c r="VPK6" s="612"/>
      <c r="VPL6" s="612"/>
      <c r="VPM6" s="612"/>
      <c r="VPN6" s="612"/>
      <c r="VPO6" s="612"/>
      <c r="VPP6" s="612"/>
      <c r="VPQ6" s="612"/>
      <c r="VPR6" s="612"/>
      <c r="VPS6" s="612"/>
      <c r="VPT6" s="612"/>
      <c r="VPU6" s="612"/>
      <c r="VPV6" s="612"/>
      <c r="VPW6" s="612"/>
      <c r="VPX6" s="612"/>
      <c r="VPY6" s="612"/>
      <c r="VPZ6" s="612"/>
      <c r="VQA6" s="612"/>
      <c r="VQB6" s="612"/>
      <c r="VQC6" s="612"/>
      <c r="VQD6" s="612"/>
      <c r="VQE6" s="612"/>
      <c r="VQF6" s="612"/>
      <c r="VQG6" s="612"/>
      <c r="VQH6" s="612"/>
      <c r="VQI6" s="612"/>
      <c r="VQJ6" s="612"/>
      <c r="VQK6" s="612"/>
      <c r="VQL6" s="612"/>
      <c r="VQM6" s="612"/>
      <c r="VQN6" s="612"/>
      <c r="VQO6" s="612"/>
      <c r="VQP6" s="612"/>
      <c r="VQQ6" s="612"/>
      <c r="VQR6" s="612"/>
      <c r="VQS6" s="612"/>
      <c r="VQT6" s="612"/>
      <c r="VQU6" s="612"/>
      <c r="VQV6" s="612"/>
      <c r="VQW6" s="612"/>
      <c r="VQX6" s="612"/>
      <c r="VQY6" s="612"/>
      <c r="VQZ6" s="612"/>
      <c r="VRA6" s="612"/>
      <c r="VRB6" s="612"/>
      <c r="VRC6" s="612"/>
      <c r="VRD6" s="612"/>
      <c r="VRE6" s="612"/>
      <c r="VRF6" s="612"/>
      <c r="VRG6" s="612"/>
      <c r="VRH6" s="612"/>
      <c r="VRI6" s="612"/>
      <c r="VRJ6" s="612"/>
      <c r="VRK6" s="612"/>
      <c r="VRL6" s="612"/>
      <c r="VRM6" s="612"/>
      <c r="VRN6" s="612"/>
      <c r="VRO6" s="612"/>
      <c r="VRP6" s="612"/>
      <c r="VRQ6" s="612"/>
      <c r="VRR6" s="612"/>
      <c r="VRS6" s="612"/>
      <c r="VRT6" s="612"/>
      <c r="VRU6" s="612"/>
      <c r="VRV6" s="612"/>
      <c r="VRW6" s="612"/>
      <c r="VRX6" s="612"/>
      <c r="VRY6" s="612"/>
      <c r="VRZ6" s="612"/>
      <c r="VSA6" s="612"/>
      <c r="VSB6" s="612"/>
      <c r="VSC6" s="612"/>
      <c r="VSD6" s="612"/>
      <c r="VSE6" s="612"/>
      <c r="VSF6" s="612"/>
      <c r="VSG6" s="612"/>
      <c r="VSH6" s="612"/>
      <c r="VSI6" s="612"/>
      <c r="VSJ6" s="612"/>
      <c r="VSK6" s="612"/>
      <c r="VSL6" s="612"/>
      <c r="VSM6" s="612"/>
      <c r="VSN6" s="612"/>
      <c r="VSO6" s="612"/>
      <c r="VSP6" s="612"/>
      <c r="VSQ6" s="612"/>
      <c r="VSR6" s="612"/>
      <c r="VSS6" s="612"/>
      <c r="VST6" s="612"/>
      <c r="VSU6" s="612"/>
      <c r="VSV6" s="612"/>
      <c r="VSW6" s="612"/>
      <c r="VSX6" s="612"/>
      <c r="VSY6" s="612"/>
      <c r="VSZ6" s="612"/>
      <c r="VTA6" s="612"/>
      <c r="VTB6" s="612"/>
      <c r="VTC6" s="612"/>
      <c r="VTD6" s="612"/>
      <c r="VTE6" s="612"/>
      <c r="VTF6" s="612"/>
      <c r="VTG6" s="612"/>
      <c r="VTH6" s="612"/>
      <c r="VTI6" s="612"/>
      <c r="VTJ6" s="612"/>
      <c r="VTK6" s="612"/>
      <c r="VTL6" s="612"/>
      <c r="VTM6" s="612"/>
      <c r="VTN6" s="612"/>
      <c r="VTO6" s="612"/>
      <c r="VTP6" s="612"/>
      <c r="VTQ6" s="612"/>
      <c r="VTR6" s="612"/>
      <c r="VTS6" s="612"/>
      <c r="VTT6" s="612"/>
      <c r="VTU6" s="612"/>
      <c r="VTV6" s="612"/>
      <c r="VTW6" s="612"/>
      <c r="VTX6" s="612"/>
      <c r="VTY6" s="612"/>
      <c r="VTZ6" s="612"/>
      <c r="VUA6" s="612"/>
      <c r="VUB6" s="612"/>
      <c r="VUC6" s="612"/>
      <c r="VUD6" s="612"/>
      <c r="VUE6" s="612"/>
      <c r="VUF6" s="612"/>
      <c r="VUG6" s="612"/>
      <c r="VUH6" s="612"/>
      <c r="VUI6" s="612"/>
      <c r="VUJ6" s="612"/>
      <c r="VUK6" s="612"/>
      <c r="VUL6" s="612"/>
      <c r="VUM6" s="612"/>
      <c r="VUN6" s="612"/>
      <c r="VUO6" s="612"/>
      <c r="VUP6" s="612"/>
      <c r="VUQ6" s="612"/>
      <c r="VUR6" s="612"/>
      <c r="VUS6" s="612"/>
      <c r="VUT6" s="612"/>
      <c r="VUU6" s="612"/>
      <c r="VUV6" s="612"/>
      <c r="VUW6" s="612"/>
      <c r="VUX6" s="612"/>
      <c r="VUY6" s="612"/>
      <c r="VUZ6" s="612"/>
      <c r="VVA6" s="612"/>
      <c r="VVB6" s="612"/>
      <c r="VVC6" s="612"/>
      <c r="VVD6" s="612"/>
      <c r="VVE6" s="612"/>
      <c r="VVF6" s="612"/>
      <c r="VVG6" s="612"/>
      <c r="VVH6" s="612"/>
      <c r="VVI6" s="612"/>
      <c r="VVJ6" s="612"/>
      <c r="VVK6" s="612"/>
      <c r="VVL6" s="612"/>
      <c r="VVM6" s="612"/>
      <c r="VVN6" s="612"/>
      <c r="VVO6" s="612"/>
      <c r="VVP6" s="612"/>
      <c r="VVQ6" s="612"/>
      <c r="VVR6" s="612"/>
      <c r="VVS6" s="612"/>
      <c r="VVT6" s="612"/>
      <c r="VVU6" s="612"/>
      <c r="VVV6" s="612"/>
      <c r="VVW6" s="612"/>
      <c r="VVX6" s="612"/>
      <c r="VVY6" s="612"/>
      <c r="VVZ6" s="612"/>
      <c r="VWA6" s="612"/>
      <c r="VWB6" s="612"/>
      <c r="VWC6" s="612"/>
      <c r="VWD6" s="612"/>
      <c r="VWE6" s="612"/>
      <c r="VWF6" s="612"/>
      <c r="VWG6" s="612"/>
      <c r="VWH6" s="612"/>
      <c r="VWI6" s="612"/>
      <c r="VWJ6" s="612"/>
      <c r="VWK6" s="612"/>
      <c r="VWL6" s="612"/>
      <c r="VWM6" s="612"/>
      <c r="VWN6" s="612"/>
      <c r="VWO6" s="612"/>
      <c r="VWP6" s="612"/>
      <c r="VWQ6" s="612"/>
      <c r="VWR6" s="612"/>
      <c r="VWS6" s="612"/>
      <c r="VWT6" s="612"/>
      <c r="VWU6" s="612"/>
      <c r="VWV6" s="612"/>
      <c r="VWW6" s="612"/>
      <c r="VWX6" s="612"/>
      <c r="VWY6" s="612"/>
      <c r="VWZ6" s="612"/>
      <c r="VXA6" s="612"/>
      <c r="VXB6" s="612"/>
      <c r="VXC6" s="612"/>
      <c r="VXD6" s="612"/>
      <c r="VXE6" s="612"/>
      <c r="VXF6" s="612"/>
      <c r="VXG6" s="612"/>
      <c r="VXH6" s="612"/>
      <c r="VXI6" s="612"/>
      <c r="VXJ6" s="612"/>
      <c r="VXK6" s="612"/>
      <c r="VXL6" s="612"/>
      <c r="VXM6" s="612"/>
      <c r="VXN6" s="612"/>
      <c r="VXO6" s="612"/>
      <c r="VXP6" s="612"/>
      <c r="VXQ6" s="612"/>
      <c r="VXR6" s="612"/>
      <c r="VXS6" s="612"/>
      <c r="VXT6" s="612"/>
      <c r="VXU6" s="612"/>
      <c r="VXV6" s="612"/>
      <c r="VXW6" s="612"/>
      <c r="VXX6" s="612"/>
      <c r="VXY6" s="612"/>
      <c r="VXZ6" s="612"/>
      <c r="VYA6" s="612"/>
      <c r="VYB6" s="612"/>
      <c r="VYC6" s="612"/>
      <c r="VYD6" s="612"/>
      <c r="VYE6" s="612"/>
      <c r="VYF6" s="612"/>
      <c r="VYG6" s="612"/>
      <c r="VYH6" s="612"/>
      <c r="VYI6" s="612"/>
      <c r="VYJ6" s="612"/>
      <c r="VYK6" s="612"/>
      <c r="VYL6" s="612"/>
      <c r="VYM6" s="612"/>
      <c r="VYN6" s="612"/>
      <c r="VYO6" s="612"/>
      <c r="VYP6" s="612"/>
      <c r="VYQ6" s="612"/>
      <c r="VYR6" s="612"/>
      <c r="VYS6" s="612"/>
      <c r="VYT6" s="612"/>
      <c r="VYU6" s="612"/>
      <c r="VYV6" s="612"/>
      <c r="VYW6" s="612"/>
      <c r="VYX6" s="612"/>
      <c r="VYY6" s="612"/>
      <c r="VYZ6" s="612"/>
      <c r="VZA6" s="612"/>
      <c r="VZB6" s="612"/>
      <c r="VZC6" s="612"/>
      <c r="VZD6" s="612"/>
      <c r="VZE6" s="612"/>
      <c r="VZF6" s="612"/>
      <c r="VZG6" s="612"/>
      <c r="VZH6" s="612"/>
      <c r="VZI6" s="612"/>
      <c r="VZJ6" s="612"/>
      <c r="VZK6" s="612"/>
      <c r="VZL6" s="612"/>
      <c r="VZM6" s="612"/>
      <c r="VZN6" s="612"/>
      <c r="VZO6" s="612"/>
      <c r="VZP6" s="612"/>
      <c r="VZQ6" s="612"/>
      <c r="VZR6" s="612"/>
      <c r="VZS6" s="612"/>
      <c r="VZT6" s="612"/>
      <c r="VZU6" s="612"/>
      <c r="VZV6" s="612"/>
      <c r="VZW6" s="612"/>
      <c r="VZX6" s="612"/>
      <c r="VZY6" s="612"/>
      <c r="VZZ6" s="612"/>
      <c r="WAA6" s="612"/>
      <c r="WAB6" s="612"/>
      <c r="WAC6" s="612"/>
      <c r="WAD6" s="612"/>
      <c r="WAE6" s="612"/>
      <c r="WAF6" s="612"/>
      <c r="WAG6" s="612"/>
      <c r="WAH6" s="612"/>
      <c r="WAI6" s="612"/>
      <c r="WAJ6" s="612"/>
      <c r="WAK6" s="612"/>
      <c r="WAL6" s="612"/>
      <c r="WAM6" s="612"/>
      <c r="WAN6" s="612"/>
      <c r="WAO6" s="612"/>
      <c r="WAP6" s="612"/>
      <c r="WAQ6" s="612"/>
      <c r="WAR6" s="612"/>
      <c r="WAS6" s="612"/>
      <c r="WAT6" s="612"/>
      <c r="WAU6" s="612"/>
      <c r="WAV6" s="612"/>
      <c r="WAW6" s="612"/>
      <c r="WAX6" s="612"/>
      <c r="WAY6" s="612"/>
      <c r="WAZ6" s="612"/>
      <c r="WBA6" s="612"/>
      <c r="WBB6" s="612"/>
      <c r="WBC6" s="612"/>
      <c r="WBD6" s="612"/>
      <c r="WBE6" s="612"/>
      <c r="WBF6" s="612"/>
      <c r="WBG6" s="612"/>
      <c r="WBH6" s="612"/>
      <c r="WBI6" s="612"/>
      <c r="WBJ6" s="612"/>
      <c r="WBK6" s="612"/>
      <c r="WBL6" s="612"/>
      <c r="WBM6" s="612"/>
      <c r="WBN6" s="612"/>
      <c r="WBO6" s="612"/>
      <c r="WBP6" s="612"/>
      <c r="WBQ6" s="612"/>
      <c r="WBR6" s="612"/>
      <c r="WBS6" s="612"/>
      <c r="WBT6" s="612"/>
      <c r="WBU6" s="612"/>
      <c r="WBV6" s="612"/>
      <c r="WBW6" s="612"/>
      <c r="WBX6" s="612"/>
      <c r="WBY6" s="612"/>
      <c r="WBZ6" s="612"/>
      <c r="WCA6" s="612"/>
      <c r="WCB6" s="612"/>
      <c r="WCC6" s="612"/>
      <c r="WCD6" s="612"/>
      <c r="WCE6" s="612"/>
      <c r="WCF6" s="612"/>
      <c r="WCG6" s="612"/>
      <c r="WCH6" s="612"/>
      <c r="WCI6" s="612"/>
      <c r="WCJ6" s="612"/>
      <c r="WCK6" s="612"/>
      <c r="WCL6" s="612"/>
      <c r="WCM6" s="612"/>
      <c r="WCN6" s="612"/>
      <c r="WCO6" s="612"/>
      <c r="WCP6" s="612"/>
      <c r="WCQ6" s="612"/>
      <c r="WCR6" s="612"/>
      <c r="WCS6" s="612"/>
      <c r="WCT6" s="612"/>
      <c r="WCU6" s="612"/>
      <c r="WCV6" s="612"/>
      <c r="WCW6" s="612"/>
      <c r="WCX6" s="612"/>
      <c r="WCY6" s="612"/>
      <c r="WCZ6" s="612"/>
      <c r="WDA6" s="612"/>
      <c r="WDB6" s="612"/>
      <c r="WDC6" s="612"/>
      <c r="WDD6" s="612"/>
      <c r="WDE6" s="612"/>
      <c r="WDF6" s="612"/>
      <c r="WDG6" s="612"/>
      <c r="WDH6" s="612"/>
      <c r="WDI6" s="612"/>
      <c r="WDJ6" s="612"/>
      <c r="WDK6" s="612"/>
      <c r="WDL6" s="612"/>
      <c r="WDM6" s="612"/>
      <c r="WDN6" s="612"/>
      <c r="WDO6" s="612"/>
      <c r="WDP6" s="612"/>
      <c r="WDQ6" s="612"/>
      <c r="WDR6" s="612"/>
      <c r="WDS6" s="612"/>
      <c r="WDT6" s="612"/>
      <c r="WDU6" s="612"/>
      <c r="WDV6" s="612"/>
      <c r="WDW6" s="612"/>
      <c r="WDX6" s="612"/>
      <c r="WDY6" s="612"/>
      <c r="WDZ6" s="612"/>
      <c r="WEA6" s="612"/>
      <c r="WEB6" s="612"/>
      <c r="WEC6" s="612"/>
      <c r="WED6" s="612"/>
      <c r="WEE6" s="612"/>
      <c r="WEF6" s="612"/>
      <c r="WEG6" s="612"/>
      <c r="WEH6" s="612"/>
      <c r="WEI6" s="612"/>
      <c r="WEJ6" s="612"/>
      <c r="WEK6" s="612"/>
      <c r="WEL6" s="612"/>
      <c r="WEM6" s="612"/>
      <c r="WEN6" s="612"/>
      <c r="WEO6" s="612"/>
      <c r="WEP6" s="612"/>
      <c r="WEQ6" s="612"/>
      <c r="WER6" s="612"/>
      <c r="WES6" s="612"/>
      <c r="WET6" s="612"/>
      <c r="WEU6" s="612"/>
      <c r="WEV6" s="612"/>
      <c r="WEW6" s="612"/>
      <c r="WEX6" s="612"/>
      <c r="WEY6" s="612"/>
      <c r="WEZ6" s="612"/>
      <c r="WFA6" s="612"/>
      <c r="WFB6" s="612"/>
      <c r="WFC6" s="612"/>
      <c r="WFD6" s="612"/>
      <c r="WFE6" s="612"/>
      <c r="WFF6" s="612"/>
      <c r="WFG6" s="612"/>
      <c r="WFH6" s="612"/>
      <c r="WFI6" s="612"/>
      <c r="WFJ6" s="612"/>
      <c r="WFK6" s="612"/>
      <c r="WFL6" s="612"/>
      <c r="WFM6" s="612"/>
      <c r="WFN6" s="612"/>
      <c r="WFO6" s="612"/>
      <c r="WFP6" s="612"/>
      <c r="WFQ6" s="612"/>
      <c r="WFR6" s="612"/>
      <c r="WFS6" s="612"/>
      <c r="WFT6" s="612"/>
      <c r="WFU6" s="612"/>
      <c r="WFV6" s="612"/>
      <c r="WFW6" s="612"/>
      <c r="WFX6" s="612"/>
      <c r="WFY6" s="612"/>
      <c r="WFZ6" s="612"/>
      <c r="WGA6" s="612"/>
      <c r="WGB6" s="612"/>
      <c r="WGC6" s="612"/>
      <c r="WGD6" s="612"/>
      <c r="WGE6" s="612"/>
      <c r="WGF6" s="612"/>
      <c r="WGG6" s="612"/>
      <c r="WGH6" s="612"/>
      <c r="WGI6" s="612"/>
      <c r="WGJ6" s="612"/>
      <c r="WGK6" s="612"/>
      <c r="WGL6" s="612"/>
      <c r="WGM6" s="612"/>
      <c r="WGN6" s="612"/>
      <c r="WGO6" s="612"/>
      <c r="WGP6" s="612"/>
      <c r="WGQ6" s="612"/>
      <c r="WGR6" s="612"/>
      <c r="WGS6" s="612"/>
      <c r="WGT6" s="612"/>
      <c r="WGU6" s="612"/>
      <c r="WGV6" s="612"/>
      <c r="WGW6" s="612"/>
      <c r="WGX6" s="612"/>
      <c r="WGY6" s="612"/>
      <c r="WGZ6" s="612"/>
      <c r="WHA6" s="612"/>
      <c r="WHB6" s="612"/>
      <c r="WHC6" s="612"/>
      <c r="WHD6" s="612"/>
      <c r="WHE6" s="612"/>
      <c r="WHF6" s="612"/>
      <c r="WHG6" s="612"/>
      <c r="WHH6" s="612"/>
      <c r="WHI6" s="612"/>
      <c r="WHJ6" s="612"/>
      <c r="WHK6" s="612"/>
      <c r="WHL6" s="612"/>
      <c r="WHM6" s="612"/>
      <c r="WHN6" s="612"/>
      <c r="WHO6" s="612"/>
      <c r="WHP6" s="612"/>
      <c r="WHQ6" s="612"/>
      <c r="WHR6" s="612"/>
      <c r="WHS6" s="612"/>
      <c r="WHT6" s="612"/>
      <c r="WHU6" s="612"/>
      <c r="WHV6" s="612"/>
      <c r="WHW6" s="612"/>
      <c r="WHX6" s="612"/>
      <c r="WHY6" s="612"/>
      <c r="WHZ6" s="612"/>
      <c r="WIA6" s="612"/>
      <c r="WIB6" s="612"/>
      <c r="WIC6" s="612"/>
      <c r="WID6" s="612"/>
      <c r="WIE6" s="612"/>
      <c r="WIF6" s="612"/>
      <c r="WIG6" s="612"/>
      <c r="WIH6" s="612"/>
      <c r="WII6" s="612"/>
      <c r="WIJ6" s="612"/>
      <c r="WIK6" s="612"/>
      <c r="WIL6" s="612"/>
      <c r="WIM6" s="612"/>
      <c r="WIN6" s="612"/>
      <c r="WIO6" s="612"/>
      <c r="WIP6" s="612"/>
      <c r="WIQ6" s="612"/>
      <c r="WIR6" s="612"/>
      <c r="WIS6" s="612"/>
      <c r="WIT6" s="612"/>
      <c r="WIU6" s="612"/>
      <c r="WIV6" s="612"/>
      <c r="WIW6" s="612"/>
      <c r="WIX6" s="612"/>
      <c r="WIY6" s="612"/>
      <c r="WIZ6" s="612"/>
      <c r="WJA6" s="612"/>
      <c r="WJB6" s="612"/>
      <c r="WJC6" s="612"/>
      <c r="WJD6" s="612"/>
      <c r="WJE6" s="612"/>
      <c r="WJF6" s="612"/>
      <c r="WJG6" s="612"/>
      <c r="WJH6" s="612"/>
      <c r="WJI6" s="612"/>
      <c r="WJJ6" s="612"/>
      <c r="WJK6" s="612"/>
      <c r="WJL6" s="612"/>
      <c r="WJM6" s="612"/>
      <c r="WJN6" s="612"/>
      <c r="WJO6" s="612"/>
      <c r="WJP6" s="612"/>
      <c r="WJQ6" s="612"/>
      <c r="WJR6" s="612"/>
      <c r="WJS6" s="612"/>
      <c r="WJT6" s="612"/>
      <c r="WJU6" s="612"/>
      <c r="WJV6" s="612"/>
      <c r="WJW6" s="612"/>
      <c r="WJX6" s="612"/>
      <c r="WJY6" s="612"/>
      <c r="WJZ6" s="612"/>
      <c r="WKA6" s="612"/>
      <c r="WKB6" s="612"/>
      <c r="WKC6" s="612"/>
      <c r="WKD6" s="612"/>
      <c r="WKE6" s="612"/>
      <c r="WKF6" s="612"/>
      <c r="WKG6" s="612"/>
      <c r="WKH6" s="612"/>
      <c r="WKI6" s="612"/>
      <c r="WKJ6" s="612"/>
      <c r="WKK6" s="612"/>
      <c r="WKL6" s="612"/>
      <c r="WKM6" s="612"/>
      <c r="WKN6" s="612"/>
      <c r="WKO6" s="612"/>
      <c r="WKP6" s="612"/>
      <c r="WKQ6" s="612"/>
      <c r="WKR6" s="612"/>
      <c r="WKS6" s="612"/>
      <c r="WKT6" s="612"/>
      <c r="WKU6" s="612"/>
      <c r="WKV6" s="612"/>
      <c r="WKW6" s="612"/>
      <c r="WKX6" s="612"/>
      <c r="WKY6" s="612"/>
      <c r="WKZ6" s="612"/>
      <c r="WLA6" s="612"/>
      <c r="WLB6" s="612"/>
      <c r="WLC6" s="612"/>
      <c r="WLD6" s="612"/>
      <c r="WLE6" s="612"/>
      <c r="WLF6" s="612"/>
      <c r="WLG6" s="612"/>
      <c r="WLH6" s="612"/>
      <c r="WLI6" s="612"/>
      <c r="WLJ6" s="612"/>
      <c r="WLK6" s="612"/>
      <c r="WLL6" s="612"/>
      <c r="WLM6" s="612"/>
      <c r="WLN6" s="612"/>
      <c r="WLO6" s="612"/>
      <c r="WLP6" s="612"/>
      <c r="WLQ6" s="612"/>
      <c r="WLR6" s="612"/>
      <c r="WLS6" s="612"/>
      <c r="WLT6" s="612"/>
      <c r="WLU6" s="612"/>
      <c r="WLV6" s="612"/>
      <c r="WLW6" s="612"/>
      <c r="WLX6" s="612"/>
      <c r="WLY6" s="612"/>
      <c r="WLZ6" s="612"/>
      <c r="WMA6" s="612"/>
      <c r="WMB6" s="612"/>
      <c r="WMC6" s="612"/>
      <c r="WMD6" s="612"/>
      <c r="WME6" s="612"/>
      <c r="WMF6" s="612"/>
      <c r="WMG6" s="612"/>
      <c r="WMH6" s="612"/>
      <c r="WMI6" s="612"/>
      <c r="WMJ6" s="612"/>
      <c r="WMK6" s="612"/>
      <c r="WML6" s="612"/>
      <c r="WMM6" s="612"/>
      <c r="WMN6" s="612"/>
      <c r="WMO6" s="612"/>
      <c r="WMP6" s="612"/>
      <c r="WMQ6" s="612"/>
      <c r="WMR6" s="612"/>
      <c r="WMS6" s="612"/>
      <c r="WMT6" s="612"/>
      <c r="WMU6" s="612"/>
      <c r="WMV6" s="612"/>
      <c r="WMW6" s="612"/>
      <c r="WMX6" s="612"/>
      <c r="WMY6" s="612"/>
      <c r="WMZ6" s="612"/>
      <c r="WNA6" s="612"/>
      <c r="WNB6" s="612"/>
      <c r="WNC6" s="612"/>
      <c r="WND6" s="612"/>
      <c r="WNE6" s="612"/>
      <c r="WNF6" s="612"/>
      <c r="WNG6" s="612"/>
      <c r="WNH6" s="612"/>
      <c r="WNI6" s="612"/>
      <c r="WNJ6" s="612"/>
      <c r="WNK6" s="612"/>
      <c r="WNL6" s="612"/>
      <c r="WNM6" s="612"/>
      <c r="WNN6" s="612"/>
      <c r="WNO6" s="612"/>
      <c r="WNP6" s="612"/>
      <c r="WNQ6" s="612"/>
      <c r="WNR6" s="612"/>
      <c r="WNS6" s="612"/>
      <c r="WNT6" s="612"/>
      <c r="WNU6" s="612"/>
      <c r="WNV6" s="612"/>
      <c r="WNW6" s="612"/>
      <c r="WNX6" s="612"/>
      <c r="WNY6" s="612"/>
      <c r="WNZ6" s="612"/>
      <c r="WOA6" s="612"/>
      <c r="WOB6" s="612"/>
      <c r="WOC6" s="612"/>
      <c r="WOD6" s="612"/>
      <c r="WOE6" s="612"/>
      <c r="WOF6" s="612"/>
      <c r="WOG6" s="612"/>
      <c r="WOH6" s="612"/>
      <c r="WOI6" s="612"/>
      <c r="WOJ6" s="612"/>
      <c r="WOK6" s="612"/>
      <c r="WOL6" s="612"/>
      <c r="WOM6" s="612"/>
      <c r="WON6" s="612"/>
      <c r="WOO6" s="612"/>
      <c r="WOP6" s="612"/>
      <c r="WOQ6" s="612"/>
      <c r="WOR6" s="612"/>
      <c r="WOS6" s="612"/>
      <c r="WOT6" s="612"/>
      <c r="WOU6" s="612"/>
      <c r="WOV6" s="612"/>
      <c r="WOW6" s="612"/>
      <c r="WOX6" s="612"/>
      <c r="WOY6" s="612"/>
      <c r="WOZ6" s="612"/>
      <c r="WPA6" s="612"/>
      <c r="WPB6" s="612"/>
    </row>
    <row r="7" spans="1:15966" s="617" customFormat="1" ht="20.149999999999999" customHeight="1">
      <c r="A7" s="81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7" s="811"/>
      <c r="C7" s="811"/>
      <c r="D7" s="811"/>
      <c r="E7" s="811"/>
      <c r="F7" s="614"/>
      <c r="G7" s="615"/>
      <c r="H7" s="616"/>
      <c r="I7" s="616"/>
      <c r="J7" s="616"/>
      <c r="M7" s="618"/>
      <c r="N7" s="618"/>
    </row>
    <row r="8" spans="1:15966" ht="14.9" customHeight="1">
      <c r="A8" s="619"/>
      <c r="B8" s="619"/>
      <c r="C8" s="620"/>
      <c r="D8" s="620"/>
      <c r="E8" s="620"/>
      <c r="F8" s="620"/>
      <c r="G8" s="621"/>
      <c r="M8" s="622"/>
      <c r="N8" s="622"/>
    </row>
    <row r="9" spans="1:15966" ht="69" customHeight="1">
      <c r="A9" s="619"/>
      <c r="B9" s="619"/>
      <c r="C9" s="801" t="s">
        <v>84</v>
      </c>
      <c r="D9" s="801"/>
      <c r="E9" s="801"/>
      <c r="F9" s="623"/>
      <c r="G9" s="621"/>
      <c r="M9" s="622"/>
      <c r="N9" s="622"/>
    </row>
    <row r="10" spans="1:15966" ht="20.149999999999999" customHeight="1">
      <c r="C10" s="823" t="s">
        <v>85</v>
      </c>
      <c r="D10" s="823"/>
      <c r="E10" s="823"/>
      <c r="F10" s="625"/>
      <c r="G10" s="711"/>
      <c r="M10" s="622"/>
      <c r="N10" s="622"/>
    </row>
    <row r="11" spans="1:15966" ht="20.149999999999999" customHeight="1">
      <c r="C11" s="831" t="s">
        <v>86</v>
      </c>
      <c r="D11" s="831"/>
      <c r="E11" s="831"/>
      <c r="F11" s="626"/>
      <c r="G11" s="621"/>
      <c r="M11" s="622"/>
      <c r="N11" s="622"/>
    </row>
    <row r="12" spans="1:15966" ht="35.15" customHeight="1">
      <c r="C12" s="593"/>
      <c r="D12" s="593"/>
      <c r="E12" s="593"/>
      <c r="F12" s="593"/>
      <c r="G12" s="621"/>
      <c r="M12" s="622"/>
      <c r="N12" s="622"/>
    </row>
    <row r="13" spans="1:15966" ht="30" customHeight="1">
      <c r="A13" s="802" t="s">
        <v>87</v>
      </c>
      <c r="B13" s="802"/>
      <c r="C13" s="802"/>
      <c r="D13" s="802"/>
      <c r="E13" s="802"/>
      <c r="F13" s="627"/>
      <c r="G13" s="627"/>
    </row>
    <row r="14" spans="1:15966" ht="15" customHeight="1">
      <c r="C14" s="593"/>
      <c r="D14" s="593"/>
      <c r="E14" s="593"/>
      <c r="F14" s="593"/>
      <c r="G14" s="621"/>
    </row>
    <row r="15" spans="1:15966" ht="144" customHeight="1">
      <c r="C15" s="832" t="s">
        <v>88</v>
      </c>
      <c r="D15" s="832"/>
      <c r="E15" s="832"/>
      <c r="F15" s="623"/>
      <c r="G15" s="628"/>
      <c r="H15" s="712"/>
    </row>
    <row r="16" spans="1:15966" ht="50.15" customHeight="1">
      <c r="C16" s="593"/>
      <c r="D16" s="593"/>
      <c r="E16" s="593"/>
      <c r="F16" s="593"/>
      <c r="G16" s="621"/>
    </row>
    <row r="17" spans="1:14" s="599" customFormat="1" ht="20.149999999999999" customHeight="1" thickBot="1">
      <c r="A17" s="629">
        <v>1</v>
      </c>
      <c r="B17" s="630">
        <v>1</v>
      </c>
      <c r="C17" s="821" t="s">
        <v>89</v>
      </c>
      <c r="D17" s="821"/>
      <c r="E17" s="821"/>
      <c r="F17" s="630"/>
      <c r="G17" s="603"/>
      <c r="H17" s="631"/>
      <c r="I17" s="631"/>
      <c r="J17" s="631"/>
    </row>
    <row r="18" spans="1:14" s="617" customFormat="1" ht="20.149999999999999" customHeight="1" thickBot="1">
      <c r="A18" s="592"/>
      <c r="B18" s="632"/>
      <c r="C18" s="822" t="s">
        <v>90</v>
      </c>
      <c r="D18" s="822"/>
      <c r="E18" s="822"/>
      <c r="F18" s="633"/>
      <c r="G18" s="634" t="s">
        <v>91</v>
      </c>
      <c r="H18" s="616"/>
      <c r="I18" s="616"/>
      <c r="J18" s="616"/>
    </row>
    <row r="19" spans="1:14" s="617" customFormat="1" ht="16.399999999999999" customHeight="1">
      <c r="A19" s="599"/>
      <c r="B19" s="624"/>
      <c r="C19" s="824" t="s">
        <v>92</v>
      </c>
      <c r="D19" s="825"/>
      <c r="E19" s="826"/>
      <c r="F19" s="635"/>
      <c r="G19" s="791" t="s">
        <v>93</v>
      </c>
      <c r="H19" s="616"/>
      <c r="I19" s="616"/>
      <c r="J19" s="616"/>
    </row>
    <row r="20" spans="1:14" s="643" customFormat="1" ht="56.6">
      <c r="A20" s="636"/>
      <c r="B20" s="637"/>
      <c r="C20" s="638" t="s">
        <v>94</v>
      </c>
      <c r="D20" s="639" t="s">
        <v>95</v>
      </c>
      <c r="E20" s="640" t="s">
        <v>96</v>
      </c>
      <c r="F20" s="641"/>
      <c r="G20" s="792"/>
      <c r="H20" s="642"/>
      <c r="I20" s="642"/>
      <c r="J20" s="642"/>
      <c r="M20" s="617"/>
      <c r="N20" s="617"/>
    </row>
    <row r="21" spans="1:14" s="617" customFormat="1" ht="16.399999999999999" customHeight="1">
      <c r="A21" s="599"/>
      <c r="B21" s="624"/>
      <c r="C21" s="171"/>
      <c r="D21" s="189"/>
      <c r="E21" s="172"/>
      <c r="F21" s="644"/>
      <c r="G21" s="792"/>
      <c r="H21" s="616"/>
      <c r="J21" s="616"/>
    </row>
    <row r="22" spans="1:14" s="643" customFormat="1" ht="42.45">
      <c r="A22" s="636"/>
      <c r="B22" s="637"/>
      <c r="C22" s="638" t="s">
        <v>97</v>
      </c>
      <c r="D22" s="639" t="s">
        <v>98</v>
      </c>
      <c r="E22" s="645" t="s">
        <v>99</v>
      </c>
      <c r="F22" s="646"/>
      <c r="G22" s="792"/>
      <c r="H22" s="642"/>
      <c r="I22" s="642"/>
      <c r="J22" s="642"/>
      <c r="M22" s="617"/>
      <c r="N22" s="617"/>
    </row>
    <row r="23" spans="1:14" s="617" customFormat="1" ht="16.399999999999999" customHeight="1">
      <c r="A23" s="599"/>
      <c r="B23" s="624"/>
      <c r="C23" s="173"/>
      <c r="D23" s="174"/>
      <c r="E23" s="175"/>
      <c r="F23" s="644"/>
      <c r="G23" s="792"/>
      <c r="H23" s="616"/>
      <c r="I23" s="616"/>
      <c r="J23" s="616"/>
    </row>
    <row r="24" spans="1:14" s="617" customFormat="1" ht="16.399999999999999" customHeight="1">
      <c r="A24" s="599"/>
      <c r="B24" s="624"/>
      <c r="C24" s="824" t="s">
        <v>100</v>
      </c>
      <c r="D24" s="825"/>
      <c r="E24" s="826"/>
      <c r="F24" s="641"/>
      <c r="G24" s="792"/>
      <c r="H24" s="616"/>
      <c r="I24" s="616"/>
      <c r="J24" s="616"/>
    </row>
    <row r="25" spans="1:14" s="617" customFormat="1" ht="16.399999999999999" customHeight="1">
      <c r="A25" s="599"/>
      <c r="B25" s="624"/>
      <c r="C25" s="842"/>
      <c r="D25" s="843"/>
      <c r="E25" s="844"/>
      <c r="F25" s="647"/>
      <c r="G25" s="792"/>
      <c r="H25" s="616"/>
      <c r="I25" s="616"/>
      <c r="J25" s="616"/>
    </row>
    <row r="26" spans="1:14" s="617" customFormat="1" ht="16.399999999999999" customHeight="1">
      <c r="A26" s="599"/>
      <c r="B26" s="624"/>
      <c r="C26" s="648" t="s">
        <v>101</v>
      </c>
      <c r="D26" s="649" t="s">
        <v>102</v>
      </c>
      <c r="E26" s="650" t="s">
        <v>103</v>
      </c>
      <c r="F26" s="651"/>
      <c r="G26" s="792"/>
      <c r="H26" s="616"/>
      <c r="I26" s="616"/>
      <c r="J26" s="616"/>
    </row>
    <row r="27" spans="1:14" s="617" customFormat="1" ht="16.399999999999999" customHeight="1">
      <c r="A27" s="599"/>
      <c r="B27" s="624"/>
      <c r="C27" s="179"/>
      <c r="D27" s="180"/>
      <c r="E27" s="652" t="str">
        <f>IF(
 AND(ISBLANK(C21),ISBLANK(D21),ISBLANK(E21),ISBLANK(C23),ISBLANK(D23),ISBLANK(E23),ISBLANK(C25),ISBLANK(C27),ISBLANK(D27)),
 "FRÅGAN ÄR OBESVARAD",
 IF(
  AND(ISBLANK(C21),ISBLANK(D21),ISBLANK(E21),ISBLANK(C23),ISBLANK(D23),ISBLANK(E23),ISBLANK(C25)),
  "ANGE SVAR OCKSÅ",
  IF(
   AND(OR(C21="x",D21="x",E21="x",C23="x",D23="x"),OR(E23="x",C25="x")),
   "MOTSÄGELSEFULLT SVAR",
   IF(
    AND(E23="x",C25="x"),
    "MOTSÄGELSEFULLT SVAR",
    IF(
     AND(C27="x",D27="x"),
     "MOTSÄGELSEFULL BEDÖMNING",
     IF(
      OR(C27="x",D27="x"),
      COUNTIF(C21:E21,"x")+COUNTIF(C23:D23,"x"),
      "ANGE BEDÖMNING OCKSÅ"))))))</f>
        <v>FRÅGAN ÄR OBESVARAD</v>
      </c>
      <c r="F27" s="653"/>
      <c r="G27" s="792"/>
      <c r="H27" s="616">
        <f>IF(ISNUMBER(E27),E27,0)</f>
        <v>0</v>
      </c>
      <c r="I27" s="616">
        <f>$H27</f>
        <v>0</v>
      </c>
      <c r="J27" s="616"/>
    </row>
    <row r="28" spans="1:14" s="617" customFormat="1" ht="10.4" customHeight="1">
      <c r="A28" s="599"/>
      <c r="B28" s="624"/>
      <c r="C28" s="654"/>
      <c r="D28" s="655"/>
      <c r="E28" s="656"/>
      <c r="F28" s="656"/>
      <c r="G28" s="792"/>
      <c r="H28" s="616"/>
      <c r="I28" s="616"/>
      <c r="J28" s="616"/>
    </row>
    <row r="29" spans="1:14" s="617" customFormat="1" ht="10.4" customHeight="1">
      <c r="A29" s="599"/>
      <c r="B29" s="624"/>
      <c r="C29" s="654"/>
      <c r="D29" s="655"/>
      <c r="E29" s="656"/>
      <c r="F29" s="656"/>
      <c r="G29" s="792"/>
      <c r="H29" s="616"/>
      <c r="I29" s="616"/>
      <c r="J29" s="616"/>
    </row>
    <row r="30" spans="1:14" s="617" customFormat="1" ht="10.4" customHeight="1" thickBot="1">
      <c r="A30" s="599"/>
      <c r="B30" s="624"/>
      <c r="C30" s="654"/>
      <c r="D30" s="655"/>
      <c r="E30" s="656"/>
      <c r="F30" s="656"/>
      <c r="G30" s="793"/>
      <c r="H30" s="616"/>
      <c r="I30" s="616"/>
      <c r="J30" s="616"/>
    </row>
    <row r="31" spans="1:14" s="617" customFormat="1" ht="9" customHeight="1">
      <c r="A31" s="599"/>
      <c r="B31" s="624"/>
      <c r="H31" s="616"/>
      <c r="I31" s="616"/>
      <c r="J31" s="616"/>
    </row>
    <row r="32" spans="1:14" s="617" customFormat="1" ht="20.149999999999999" customHeight="1">
      <c r="A32" s="599"/>
      <c r="B32" s="624"/>
      <c r="C32" s="654"/>
      <c r="D32" s="655"/>
      <c r="E32" s="656"/>
      <c r="F32" s="656"/>
      <c r="G32" s="657"/>
      <c r="H32" s="616"/>
      <c r="I32" s="616"/>
      <c r="J32" s="616"/>
    </row>
    <row r="33" spans="1:10" s="599" customFormat="1" ht="20.149999999999999" customHeight="1" thickBot="1">
      <c r="A33" s="658">
        <v>1</v>
      </c>
      <c r="B33" s="630">
        <v>2</v>
      </c>
      <c r="C33" s="821" t="s">
        <v>104</v>
      </c>
      <c r="D33" s="821"/>
      <c r="E33" s="821"/>
      <c r="F33" s="630"/>
      <c r="G33" s="659"/>
      <c r="H33" s="631"/>
      <c r="I33" s="631"/>
      <c r="J33" s="631"/>
    </row>
    <row r="34" spans="1:10" s="617" customFormat="1" ht="20.149999999999999" customHeight="1" thickBot="1">
      <c r="A34" s="592"/>
      <c r="B34" s="632"/>
      <c r="C34" s="822" t="s">
        <v>90</v>
      </c>
      <c r="D34" s="822"/>
      <c r="E34" s="822"/>
      <c r="F34" s="633"/>
      <c r="G34" s="634" t="s">
        <v>91</v>
      </c>
      <c r="H34" s="616"/>
      <c r="I34" s="616"/>
      <c r="J34" s="616"/>
    </row>
    <row r="35" spans="1:10" s="617" customFormat="1" ht="16.399999999999999" customHeight="1">
      <c r="A35" s="599"/>
      <c r="B35" s="624"/>
      <c r="C35" s="824" t="s">
        <v>105</v>
      </c>
      <c r="D35" s="825"/>
      <c r="E35" s="826"/>
      <c r="F35" s="635"/>
      <c r="G35" s="791" t="s">
        <v>106</v>
      </c>
      <c r="H35" s="616"/>
      <c r="I35" s="616"/>
      <c r="J35" s="616"/>
    </row>
    <row r="36" spans="1:10" s="617" customFormat="1" ht="29.15" customHeight="1">
      <c r="A36" s="636"/>
      <c r="B36" s="637"/>
      <c r="C36" s="660" t="s">
        <v>107</v>
      </c>
      <c r="D36" s="661" t="s">
        <v>108</v>
      </c>
      <c r="E36" s="662" t="s">
        <v>109</v>
      </c>
      <c r="F36" s="641"/>
      <c r="G36" s="792"/>
      <c r="H36" s="616"/>
      <c r="I36" s="616"/>
      <c r="J36" s="616"/>
    </row>
    <row r="37" spans="1:10" s="617" customFormat="1" ht="16.399999999999999" customHeight="1">
      <c r="A37" s="599"/>
      <c r="B37" s="624"/>
      <c r="C37" s="173"/>
      <c r="D37" s="174"/>
      <c r="E37" s="709"/>
      <c r="F37" s="644"/>
      <c r="G37" s="792"/>
      <c r="H37" s="616"/>
      <c r="I37" s="616"/>
      <c r="J37" s="616"/>
    </row>
    <row r="38" spans="1:10" s="617" customFormat="1" ht="29.15" customHeight="1">
      <c r="A38" s="636"/>
      <c r="B38" s="637"/>
      <c r="C38" s="660" t="s">
        <v>110</v>
      </c>
      <c r="D38" s="661" t="s">
        <v>111</v>
      </c>
      <c r="E38" s="663" t="s">
        <v>112</v>
      </c>
      <c r="F38" s="646"/>
      <c r="G38" s="792"/>
      <c r="H38" s="616"/>
      <c r="I38" s="616"/>
      <c r="J38" s="616"/>
    </row>
    <row r="39" spans="1:10" s="617" customFormat="1" ht="16.399999999999999" customHeight="1">
      <c r="A39" s="599"/>
      <c r="B39" s="624"/>
      <c r="C39" s="173"/>
      <c r="D39" s="174"/>
      <c r="E39" s="709"/>
      <c r="F39" s="644"/>
      <c r="G39" s="792"/>
      <c r="H39" s="616"/>
      <c r="I39" s="616"/>
      <c r="J39" s="616"/>
    </row>
    <row r="40" spans="1:10" s="617" customFormat="1" ht="16.399999999999999" customHeight="1" thickBot="1">
      <c r="A40" s="599"/>
      <c r="B40" s="624"/>
      <c r="C40" s="833" t="s">
        <v>113</v>
      </c>
      <c r="D40" s="834"/>
      <c r="E40" s="835"/>
      <c r="F40" s="664"/>
      <c r="G40" s="793"/>
      <c r="H40" s="616"/>
      <c r="I40" s="616"/>
      <c r="J40" s="616"/>
    </row>
    <row r="41" spans="1:10" s="617" customFormat="1" ht="16.399999999999999" customHeight="1">
      <c r="A41" s="599"/>
      <c r="B41" s="624"/>
      <c r="C41" s="836"/>
      <c r="D41" s="796"/>
      <c r="E41" s="837"/>
      <c r="F41" s="665"/>
      <c r="G41" s="657"/>
      <c r="H41" s="616"/>
      <c r="I41" s="616"/>
      <c r="J41" s="616"/>
    </row>
    <row r="42" spans="1:10" s="617" customFormat="1" ht="16.399999999999999" customHeight="1">
      <c r="A42" s="599"/>
      <c r="B42" s="624"/>
      <c r="C42" s="824" t="s">
        <v>100</v>
      </c>
      <c r="D42" s="825"/>
      <c r="E42" s="826"/>
      <c r="F42" s="666"/>
      <c r="G42" s="657"/>
      <c r="H42" s="616"/>
      <c r="I42" s="616"/>
      <c r="J42" s="616"/>
    </row>
    <row r="43" spans="1:10" s="617" customFormat="1" ht="16.399999999999999" customHeight="1">
      <c r="A43" s="599"/>
      <c r="B43" s="624"/>
      <c r="C43" s="839"/>
      <c r="D43" s="840"/>
      <c r="E43" s="841"/>
      <c r="F43" s="665"/>
      <c r="G43" s="657"/>
      <c r="H43" s="616"/>
      <c r="I43" s="616"/>
      <c r="J43" s="616"/>
    </row>
    <row r="44" spans="1:10" s="617" customFormat="1" ht="16.399999999999999" customHeight="1">
      <c r="A44" s="599"/>
      <c r="B44" s="624"/>
      <c r="C44" s="648" t="s">
        <v>101</v>
      </c>
      <c r="D44" s="649" t="s">
        <v>102</v>
      </c>
      <c r="E44" s="650" t="s">
        <v>103</v>
      </c>
      <c r="F44" s="651"/>
      <c r="G44" s="657"/>
      <c r="H44" s="616"/>
      <c r="I44" s="616"/>
      <c r="J44" s="616"/>
    </row>
    <row r="45" spans="1:10" s="617" customFormat="1" ht="16.399999999999999" customHeight="1">
      <c r="A45" s="599"/>
      <c r="B45" s="624"/>
      <c r="C45" s="189"/>
      <c r="D45" s="189"/>
      <c r="E45" s="652" t="str">
        <f>IF(
 AND(ISBLANK(C37),ISBLANK(D37),ISBLANK(E37),ISBLANK(C39),ISBLANK(D39),ISBLANK(E39),ISBLANK(C41),ISBLANK(C43),ISBLANK(C45),ISBLANK(D45)),
 "FRÅGAN ÄR OBESVARAD",
 IF(
  AND(ISBLANK(C37),ISBLANK(D37),ISBLANK(E37),ISBLANK(C39),ISBLANK(D39),ISBLANK(E39),ISBLANK(C41),ISBLANK(C43)),
  "ANGE SVAR OCKSÅ",
  IF(
   AND(
    OR(C37="x",D37="x",E37="x",C39="x",D39="x"),OR(E39="x",C41="x",C43="x")),
    "MOTSÄGELSEFULLT SVAR",
    IF(
     OR(AND(E39="x",C41="x"),AND(E39="x",C43="x"),AND(C41="x",C43="x")),
     "MOTSÄGELSEFULLT SVAR",
     IF(
      AND(C45="x",D45="x"),
      "MOTSÄGELSEFULL BEDÖMNING",
      IF(
       OR(C45="x",D45="x"),
       COUNTIF(C37:E37,"x")+COUNTIF(C39:D39,"x"),
       "ANGE BEDÖMNING OCKSÅ"))))))</f>
        <v>FRÅGAN ÄR OBESVARAD</v>
      </c>
      <c r="F45" s="653"/>
      <c r="G45" s="657"/>
      <c r="H45" s="616">
        <f>IF(ISNUMBER(E45),E45,0)</f>
        <v>0</v>
      </c>
      <c r="I45" s="616">
        <f>$H45</f>
        <v>0</v>
      </c>
      <c r="J45" s="616"/>
    </row>
    <row r="46" spans="1:10" s="617" customFormat="1" ht="9" customHeight="1">
      <c r="A46" s="599"/>
      <c r="B46" s="624"/>
      <c r="G46" s="667"/>
      <c r="H46" s="616"/>
      <c r="I46" s="616"/>
      <c r="J46" s="616"/>
    </row>
    <row r="47" spans="1:10" s="617" customFormat="1" ht="10.4" customHeight="1">
      <c r="A47" s="599"/>
      <c r="B47" s="624"/>
      <c r="H47" s="616"/>
      <c r="I47" s="616"/>
      <c r="J47" s="616"/>
    </row>
    <row r="48" spans="1:10" s="617" customFormat="1" ht="40.4" customHeight="1">
      <c r="A48" s="599"/>
      <c r="B48" s="624"/>
      <c r="G48" s="667"/>
      <c r="H48" s="616"/>
      <c r="I48" s="616"/>
      <c r="J48" s="616"/>
    </row>
    <row r="49" spans="1:10" s="599" customFormat="1" ht="40.4" customHeight="1" thickBot="1">
      <c r="A49" s="629">
        <v>1</v>
      </c>
      <c r="B49" s="630">
        <v>3</v>
      </c>
      <c r="C49" s="795" t="s">
        <v>114</v>
      </c>
      <c r="D49" s="795"/>
      <c r="E49" s="795"/>
      <c r="F49" s="668"/>
      <c r="G49" s="659"/>
      <c r="H49" s="631"/>
      <c r="I49" s="631"/>
      <c r="J49" s="631"/>
    </row>
    <row r="50" spans="1:10" s="617" customFormat="1" ht="20.149999999999999" customHeight="1" thickBot="1">
      <c r="A50" s="592"/>
      <c r="B50" s="632"/>
      <c r="C50" s="818" t="s">
        <v>115</v>
      </c>
      <c r="D50" s="818"/>
      <c r="E50" s="818"/>
      <c r="F50" s="633"/>
      <c r="G50" s="669" t="s">
        <v>91</v>
      </c>
      <c r="H50" s="616"/>
      <c r="I50" s="616"/>
      <c r="J50" s="616"/>
    </row>
    <row r="51" spans="1:10" s="617" customFormat="1" ht="32.15" customHeight="1">
      <c r="A51" s="599"/>
      <c r="B51" s="624"/>
      <c r="C51" s="845" t="s">
        <v>116</v>
      </c>
      <c r="D51" s="846"/>
      <c r="E51" s="847"/>
      <c r="F51" s="635"/>
      <c r="G51" s="791" t="s">
        <v>117</v>
      </c>
      <c r="H51" s="616"/>
      <c r="I51" s="616"/>
      <c r="J51" s="616"/>
    </row>
    <row r="52" spans="1:10" s="617" customFormat="1" ht="29.25" customHeight="1">
      <c r="A52" s="636"/>
      <c r="B52" s="637"/>
      <c r="C52" s="661" t="s">
        <v>118</v>
      </c>
      <c r="D52" s="661" t="s">
        <v>119</v>
      </c>
      <c r="E52" s="661" t="s">
        <v>120</v>
      </c>
      <c r="F52" s="641"/>
      <c r="G52" s="792"/>
      <c r="H52" s="616"/>
      <c r="I52" s="616"/>
      <c r="J52" s="616"/>
    </row>
    <row r="53" spans="1:10" s="617" customFormat="1" ht="16.399999999999999" customHeight="1">
      <c r="A53" s="599"/>
      <c r="B53" s="624"/>
      <c r="C53" s="189"/>
      <c r="D53" s="189"/>
      <c r="E53" s="710"/>
      <c r="F53" s="644"/>
      <c r="G53" s="792"/>
      <c r="H53" s="616"/>
      <c r="I53" s="616"/>
      <c r="J53" s="616"/>
    </row>
    <row r="54" spans="1:10" s="617" customFormat="1" ht="29.25" customHeight="1">
      <c r="A54" s="636"/>
      <c r="B54" s="637"/>
      <c r="C54" s="661" t="s">
        <v>121</v>
      </c>
      <c r="D54" s="661" t="s">
        <v>122</v>
      </c>
      <c r="E54" s="670" t="s">
        <v>100</v>
      </c>
      <c r="F54" s="671"/>
      <c r="G54" s="792"/>
      <c r="H54" s="616"/>
      <c r="I54" s="616"/>
      <c r="J54" s="616"/>
    </row>
    <row r="55" spans="1:10" s="617" customFormat="1" ht="16.399999999999999" customHeight="1">
      <c r="A55" s="599"/>
      <c r="B55" s="624"/>
      <c r="C55" s="189"/>
      <c r="D55" s="189"/>
      <c r="E55" s="710"/>
      <c r="F55" s="644"/>
      <c r="G55" s="792"/>
      <c r="H55" s="616"/>
      <c r="I55" s="616"/>
      <c r="J55" s="616"/>
    </row>
    <row r="56" spans="1:10" s="617" customFormat="1" ht="16.399999999999999" customHeight="1">
      <c r="A56" s="599"/>
      <c r="B56" s="624"/>
      <c r="C56" s="648" t="s">
        <v>101</v>
      </c>
      <c r="D56" s="649" t="s">
        <v>102</v>
      </c>
      <c r="E56" s="650" t="s">
        <v>103</v>
      </c>
      <c r="F56" s="651"/>
      <c r="G56" s="792"/>
      <c r="H56" s="616"/>
      <c r="I56" s="616"/>
      <c r="J56" s="616"/>
    </row>
    <row r="57" spans="1:10" s="617" customFormat="1" ht="16.399999999999999" customHeight="1">
      <c r="A57" s="599"/>
      <c r="B57" s="624"/>
      <c r="C57" s="189"/>
      <c r="D57" s="189"/>
      <c r="E57" s="652" t="str">
        <f>IF(
 AND(
  ISBLANK(C53),
  ISBLANK(D53),
  ISBLANK(E53),
  ISBLANK(C55),
  ISBLANK(D55),
  ISBLANK(E55),
  ISBLANK(C57),
  ISBLANK(D57)),
 "FRÅGAN ÄR OBESVARAD",
 IF(
  AND(
   ISBLANK(C53),
   ISBLANK(D53),
   ISBLANK(E53),
   ISBLANK(C55),
   ISBLANK(D55),
   ISBLANK(E55)),
  "ANGE SVAR OCKSÅ",
  IF(
   AND(
    ISBLANK(C57),
    ISBLANK(D57)),
   "ANGE BEDÖMNING OCKSÅ",
   IF(
    AND(
     OR(C53="x",D53="x",E53="x",C55="x",D55="x"),
     E55="x"),
    "MOTSÄGELSEFULLT SVAR",
    IF(
     AND(
      C57="x",D57="x"),
     "MOTSÄGELSEFULL BEDÖMNING",
     IF(
      AND(
       C53="x",
       ISBLANK(D53),
       OR(E53="x",C55="x",D55="x")),
      "EJ SAMMANHÄNGANDE INTERVALL",
      IF(
       AND(
        D53="x",
        ISBLANK(E53),
        OR(C55="x",D55="x")),
       "EJ SAMMANHÄNGANDE INTERVALL",
       IF(
        AND(
         E53="x",
         ISBLANK(C55),
         D55="x"),
        "EJ SAMMANHÄNGANDE INTERVALL",
        IF(
         E55="x",
         0,
         IF(
          D55="x",
          1,
          IF(
           C55="x",
           2,
           IF(
            E53="x",
            3,
            IF(
             D53="x",
             4,
             5)))))))))))))</f>
        <v>FRÅGAN ÄR OBESVARAD</v>
      </c>
      <c r="F57" s="653"/>
      <c r="G57" s="792"/>
      <c r="H57" s="616">
        <f>IF(ISNUMBER(E57),E57,0)</f>
        <v>0</v>
      </c>
      <c r="I57" s="616">
        <f>$H57</f>
        <v>0</v>
      </c>
      <c r="J57" s="616"/>
    </row>
    <row r="58" spans="1:10" s="617" customFormat="1" ht="30" customHeight="1" thickBot="1">
      <c r="A58" s="599"/>
      <c r="B58" s="624"/>
      <c r="G58" s="793"/>
      <c r="H58" s="616"/>
      <c r="I58" s="616"/>
      <c r="J58" s="616"/>
    </row>
    <row r="59" spans="1:10" s="617" customFormat="1" ht="20.149999999999999" customHeight="1">
      <c r="A59" s="599"/>
      <c r="B59" s="624"/>
      <c r="H59" s="616"/>
      <c r="I59" s="616"/>
      <c r="J59" s="616"/>
    </row>
    <row r="60" spans="1:10" s="617" customFormat="1" ht="10.4" customHeight="1">
      <c r="A60" s="599"/>
      <c r="B60" s="624"/>
      <c r="G60" s="667"/>
      <c r="H60" s="616"/>
      <c r="I60" s="616"/>
      <c r="J60" s="616"/>
    </row>
    <row r="61" spans="1:10" s="599" customFormat="1" ht="40.4" customHeight="1" thickBot="1">
      <c r="A61" s="629">
        <v>1</v>
      </c>
      <c r="B61" s="630">
        <v>4</v>
      </c>
      <c r="C61" s="795" t="s">
        <v>123</v>
      </c>
      <c r="D61" s="795"/>
      <c r="E61" s="795"/>
      <c r="F61" s="668"/>
      <c r="G61" s="659"/>
      <c r="H61" s="631"/>
      <c r="I61" s="631"/>
      <c r="J61" s="631"/>
    </row>
    <row r="62" spans="1:10" s="617" customFormat="1" ht="17.600000000000001" thickBot="1">
      <c r="A62" s="592"/>
      <c r="B62" s="632"/>
      <c r="C62" s="818" t="s">
        <v>115</v>
      </c>
      <c r="D62" s="818"/>
      <c r="E62" s="818"/>
      <c r="F62" s="672"/>
      <c r="G62" s="669" t="s">
        <v>91</v>
      </c>
      <c r="H62" s="616"/>
      <c r="I62" s="616"/>
      <c r="J62" s="616"/>
    </row>
    <row r="63" spans="1:10" s="617" customFormat="1" ht="16.399999999999999" customHeight="1">
      <c r="A63" s="599"/>
      <c r="B63" s="624"/>
      <c r="C63" s="824" t="s">
        <v>124</v>
      </c>
      <c r="D63" s="825"/>
      <c r="E63" s="826"/>
      <c r="F63" s="673"/>
      <c r="G63" s="791" t="s">
        <v>125</v>
      </c>
      <c r="H63" s="616"/>
      <c r="I63" s="616"/>
      <c r="J63" s="616"/>
    </row>
    <row r="64" spans="1:10" s="617" customFormat="1" ht="29.25" customHeight="1">
      <c r="A64" s="636"/>
      <c r="B64" s="637"/>
      <c r="C64" s="661" t="s">
        <v>118</v>
      </c>
      <c r="D64" s="661" t="s">
        <v>119</v>
      </c>
      <c r="E64" s="661" t="s">
        <v>120</v>
      </c>
      <c r="F64" s="641"/>
      <c r="G64" s="792"/>
      <c r="H64" s="616"/>
      <c r="I64" s="616"/>
      <c r="J64" s="616"/>
    </row>
    <row r="65" spans="1:10" s="617" customFormat="1" ht="16.399999999999999" customHeight="1">
      <c r="A65" s="599"/>
      <c r="B65" s="624"/>
      <c r="C65" s="189"/>
      <c r="D65" s="189"/>
      <c r="E65" s="189"/>
      <c r="F65" s="644"/>
      <c r="G65" s="792"/>
      <c r="H65" s="616"/>
      <c r="I65" s="616"/>
      <c r="J65" s="616"/>
    </row>
    <row r="66" spans="1:10" s="617" customFormat="1" ht="29.25" customHeight="1">
      <c r="A66" s="636"/>
      <c r="B66" s="637"/>
      <c r="C66" s="661" t="s">
        <v>121</v>
      </c>
      <c r="D66" s="674" t="s">
        <v>122</v>
      </c>
      <c r="E66" s="670" t="s">
        <v>100</v>
      </c>
      <c r="F66" s="671"/>
      <c r="G66" s="792"/>
      <c r="H66" s="616"/>
      <c r="I66" s="616"/>
      <c r="J66" s="616"/>
    </row>
    <row r="67" spans="1:10" s="617" customFormat="1" ht="16.399999999999999" customHeight="1">
      <c r="A67" s="599"/>
      <c r="B67" s="624"/>
      <c r="C67" s="189"/>
      <c r="D67" s="189"/>
      <c r="E67" s="189"/>
      <c r="F67" s="644"/>
      <c r="G67" s="792"/>
      <c r="H67" s="616"/>
      <c r="I67" s="616"/>
      <c r="J67" s="616"/>
    </row>
    <row r="68" spans="1:10" s="617" customFormat="1" ht="16.399999999999999" customHeight="1">
      <c r="A68" s="599"/>
      <c r="B68" s="624"/>
      <c r="C68" s="648" t="s">
        <v>101</v>
      </c>
      <c r="D68" s="649" t="s">
        <v>102</v>
      </c>
      <c r="E68" s="650" t="s">
        <v>103</v>
      </c>
      <c r="F68" s="656"/>
      <c r="G68" s="792"/>
      <c r="H68" s="616"/>
      <c r="I68" s="616"/>
      <c r="J68" s="616"/>
    </row>
    <row r="69" spans="1:10" s="617" customFormat="1" ht="16.399999999999999" customHeight="1">
      <c r="A69" s="599"/>
      <c r="B69" s="624"/>
      <c r="C69" s="189"/>
      <c r="D69" s="189"/>
      <c r="E69" s="650" t="str">
        <f>IF(
 AND(
  ISBLANK(C65),
  ISBLANK(D65),
  ISBLANK(E65),
  ISBLANK(C67),
  ISBLANK(D67),
  ISBLANK(E67),
  ISBLANK(C69),
  ISBLANK(D69)),
 "FRÅGAN ÄR OBESVARAD",
 IF(
  AND(
   ISBLANK(C65),
   ISBLANK(D65),
   ISBLANK(E65),
   ISBLANK(C67),
   ISBLANK(D67),
   ISBLANK(E67)),
  "ANGE SVAR OCKSÅ",
  IF(
   AND(
    ISBLANK(C69),
    ISBLANK(D69)),
   "ANGE BEDÖMNING OCKSÅ",
   IF(
    AND(
     OR(C65="x",D65="x",E65="x",C67="x",D67="x"),
     E67="x"),
    "MOTSÄGELSEFULLT SVAR",
    IF(
     AND(
      C69="x",D69="x"),
     "MOTSÄGELSEFULL BEDÖMNING",
     IF(
      AND(
       C65="x",
       ISBLANK(D65),
       OR(E65="x",C67="x",D67="x")),
      "EJ SAMMANHÄNGANDE INTERVALL",
      IF(
       AND(
        D65="x",
        ISBLANK(E65),
        OR(C67="x",D67="x")),
       "EJ SAMMANHÄNGANDE INTERVALL",
       IF(
        AND(
         E65="x",
         ISBLANK(C67),
         D67="x"),
        "EJ SAMMANHÄNGANDE INTERVALL",
        IF(
         E67="x",
         0,
         IF(
          D67="x",
          1,
          IF(
           C67="x",
           2,
           IF(
            E65="x",
            3,
            IF(
             D65="x",
             4,
             5)))))))))))))</f>
        <v>FRÅGAN ÄR OBESVARAD</v>
      </c>
      <c r="F69" s="656"/>
      <c r="G69" s="792"/>
      <c r="H69" s="616">
        <f>IF(ISNUMBER(E69),E69,0)</f>
        <v>0</v>
      </c>
      <c r="I69" s="616">
        <f>$H69</f>
        <v>0</v>
      </c>
      <c r="J69" s="616"/>
    </row>
    <row r="70" spans="1:10" s="617" customFormat="1" ht="51" customHeight="1" thickBot="1">
      <c r="A70" s="599"/>
      <c r="B70" s="624"/>
      <c r="G70" s="793"/>
      <c r="H70" s="616"/>
      <c r="I70" s="616"/>
      <c r="J70" s="616"/>
    </row>
    <row r="71" spans="1:10" s="617" customFormat="1" ht="14.9" customHeight="1">
      <c r="A71" s="599"/>
      <c r="B71" s="624"/>
      <c r="H71" s="616"/>
      <c r="I71" s="616"/>
      <c r="J71" s="616"/>
    </row>
    <row r="72" spans="1:10" s="617" customFormat="1" ht="40.4" customHeight="1">
      <c r="A72" s="599"/>
      <c r="B72" s="624"/>
      <c r="G72" s="667"/>
      <c r="H72" s="616"/>
      <c r="I72" s="616"/>
      <c r="J72" s="616"/>
    </row>
    <row r="73" spans="1:10" s="599" customFormat="1" ht="20.149999999999999" customHeight="1" thickBot="1">
      <c r="A73" s="629">
        <v>1</v>
      </c>
      <c r="B73" s="630">
        <v>5</v>
      </c>
      <c r="C73" s="795" t="s">
        <v>126</v>
      </c>
      <c r="D73" s="795"/>
      <c r="E73" s="795"/>
      <c r="F73" s="668"/>
      <c r="G73" s="659"/>
      <c r="H73" s="631"/>
      <c r="I73" s="631"/>
      <c r="J73" s="631"/>
    </row>
    <row r="74" spans="1:10" s="617" customFormat="1" ht="17.600000000000001" thickBot="1">
      <c r="A74" s="592"/>
      <c r="B74" s="632"/>
      <c r="C74" s="818" t="s">
        <v>115</v>
      </c>
      <c r="D74" s="818"/>
      <c r="E74" s="818"/>
      <c r="F74" s="672"/>
      <c r="G74" s="669" t="s">
        <v>91</v>
      </c>
      <c r="H74" s="616"/>
      <c r="I74" s="616"/>
      <c r="J74" s="616"/>
    </row>
    <row r="75" spans="1:10" s="617" customFormat="1" ht="18" customHeight="1">
      <c r="A75" s="599"/>
      <c r="B75" s="675"/>
      <c r="C75" s="798" t="s">
        <v>127</v>
      </c>
      <c r="D75" s="799"/>
      <c r="E75" s="800"/>
      <c r="F75" s="673"/>
      <c r="G75" s="791" t="s">
        <v>128</v>
      </c>
      <c r="H75" s="616"/>
      <c r="I75" s="616"/>
      <c r="J75" s="616"/>
    </row>
    <row r="76" spans="1:10" s="617" customFormat="1" ht="16.399999999999999" customHeight="1">
      <c r="A76" s="636"/>
      <c r="B76" s="676"/>
      <c r="C76" s="661" t="s">
        <v>129</v>
      </c>
      <c r="D76" s="661" t="s">
        <v>130</v>
      </c>
      <c r="E76" s="661" t="s">
        <v>131</v>
      </c>
      <c r="F76" s="641"/>
      <c r="G76" s="792"/>
      <c r="H76" s="616"/>
      <c r="I76" s="616"/>
      <c r="J76" s="616"/>
    </row>
    <row r="77" spans="1:10" s="617" customFormat="1" ht="16.399999999999999" customHeight="1">
      <c r="A77" s="599"/>
      <c r="B77" s="675"/>
      <c r="C77" s="189"/>
      <c r="D77" s="189"/>
      <c r="E77" s="189"/>
      <c r="F77" s="644"/>
      <c r="G77" s="792"/>
      <c r="H77" s="616"/>
      <c r="I77" s="616"/>
      <c r="J77" s="616"/>
    </row>
    <row r="78" spans="1:10" s="617" customFormat="1" ht="16.399999999999999" customHeight="1">
      <c r="A78" s="636"/>
      <c r="B78" s="676"/>
      <c r="C78" s="661" t="s">
        <v>132</v>
      </c>
      <c r="D78" s="674" t="s">
        <v>133</v>
      </c>
      <c r="E78" s="677" t="s">
        <v>100</v>
      </c>
      <c r="F78" s="671"/>
      <c r="G78" s="792"/>
      <c r="H78" s="616"/>
      <c r="I78" s="616"/>
      <c r="J78" s="616"/>
    </row>
    <row r="79" spans="1:10" s="617" customFormat="1" ht="16.399999999999999" customHeight="1">
      <c r="A79" s="599"/>
      <c r="B79" s="675"/>
      <c r="C79" s="189"/>
      <c r="D79" s="189"/>
      <c r="E79" s="189"/>
      <c r="F79" s="644"/>
      <c r="G79" s="792"/>
      <c r="H79" s="616"/>
      <c r="I79" s="616"/>
      <c r="J79" s="616"/>
    </row>
    <row r="80" spans="1:10" s="617" customFormat="1" ht="16.399999999999999" customHeight="1" thickBot="1">
      <c r="A80" s="599"/>
      <c r="B80" s="675"/>
      <c r="C80" s="648" t="s">
        <v>101</v>
      </c>
      <c r="D80" s="649" t="s">
        <v>102</v>
      </c>
      <c r="E80" s="650" t="s">
        <v>103</v>
      </c>
      <c r="F80" s="656"/>
      <c r="G80" s="793"/>
      <c r="H80" s="616"/>
      <c r="I80" s="616"/>
      <c r="J80" s="616"/>
    </row>
    <row r="81" spans="1:10" s="617" customFormat="1" ht="16.399999999999999" customHeight="1">
      <c r="A81" s="599"/>
      <c r="B81" s="675"/>
      <c r="C81" s="189"/>
      <c r="D81" s="189"/>
      <c r="E81" s="650" t="str">
        <f>IF(
 AND(
  ISBLANK(C77),
  ISBLANK(D77),
  ISBLANK(E77),
  ISBLANK(C79),
  ISBLANK(D79),
  ISBLANK(E79),
  ISBLANK(C81),
  ISBLANK(D81)),
 "FRÅGAN ÄR OBESVARAD",
 IF(
  AND(
   ISBLANK(C77),
   ISBLANK(D77),
   ISBLANK(E77),
   ISBLANK(C79),
   ISBLANK(D79),
   ISBLANK(E79)),
  "ANGE SVAR OCKSÅ",
  IF(
   AND(
    ISBLANK(C81),
    ISBLANK(D81)),
   "ANGE BEDÖMNING OCKSÅ",
   IF(
    AND(
     OR(C77="x",D77="x",E77="x",C79="x",D79="x"),
     E79="x"),
    "MOTSÄGELSEFULLT SVAR",
    IF(
     AND(
      C81="x",D81="x"),
     "MOTSÄGELSEFULL BEDÖMNING",
     IF(
      AND(
       C77="x",
       ISBLANK(D77),
       OR(E77="x",C79="x",D79="x")),
      "EJ SAMMANHÄNGANDE INTERVALL",
      IF(
       AND(
        D77="x",
        ISBLANK(E77),
        OR(C79="x",D79="x")),
       "EJ SAMMANHÄNGANDE INTERVALL",
       IF(
        AND(
         E77="x",
         ISBLANK(C79),
         D79="x"),
        "EJ SAMMANHÄNGANDE INTERVALL",
        IF(
         E79="x",
         0,
         IF(
          D79="x",
          1,
          IF(
           C79="x",
           2,
           IF(
            E77="x",
            3,
            IF(
             D77="x",
             4,
             5)))))))))))))</f>
        <v>FRÅGAN ÄR OBESVARAD</v>
      </c>
      <c r="F81" s="656"/>
      <c r="G81" s="657"/>
      <c r="H81" s="616">
        <f>IF(ISNUMBER(E81),E81,0)</f>
        <v>0</v>
      </c>
      <c r="I81" s="616">
        <f>$H81</f>
        <v>0</v>
      </c>
      <c r="J81" s="616"/>
    </row>
    <row r="82" spans="1:10" s="617" customFormat="1">
      <c r="A82" s="599"/>
      <c r="B82" s="624"/>
      <c r="C82" s="654"/>
      <c r="D82" s="655"/>
      <c r="E82" s="656"/>
      <c r="F82" s="656"/>
      <c r="G82" s="657"/>
      <c r="H82" s="616"/>
      <c r="I82" s="616"/>
      <c r="J82" s="616"/>
    </row>
    <row r="83" spans="1:10" s="617" customFormat="1" ht="14.9" customHeight="1">
      <c r="A83" s="599"/>
      <c r="B83" s="624"/>
      <c r="H83" s="616"/>
      <c r="I83" s="616"/>
      <c r="J83" s="616"/>
    </row>
    <row r="84" spans="1:10" s="617" customFormat="1" ht="40.4" customHeight="1">
      <c r="A84" s="599"/>
      <c r="B84" s="624"/>
      <c r="C84" s="654"/>
      <c r="D84" s="655"/>
      <c r="E84" s="656"/>
      <c r="F84" s="656"/>
      <c r="G84" s="657"/>
      <c r="H84" s="616"/>
      <c r="I84" s="616"/>
      <c r="J84" s="616"/>
    </row>
    <row r="85" spans="1:10" s="599" customFormat="1" ht="40.4" customHeight="1" thickBot="1">
      <c r="A85" s="629">
        <v>1</v>
      </c>
      <c r="B85" s="630">
        <v>6</v>
      </c>
      <c r="C85" s="795" t="s">
        <v>134</v>
      </c>
      <c r="D85" s="795"/>
      <c r="E85" s="795"/>
      <c r="F85" s="668"/>
      <c r="G85" s="659"/>
      <c r="H85" s="631"/>
      <c r="I85" s="631"/>
      <c r="J85" s="631"/>
    </row>
    <row r="86" spans="1:10" s="617" customFormat="1" ht="17.600000000000001" thickBot="1">
      <c r="A86" s="592"/>
      <c r="B86" s="632"/>
      <c r="C86" s="818" t="s">
        <v>90</v>
      </c>
      <c r="D86" s="818"/>
      <c r="E86" s="818"/>
      <c r="F86" s="672"/>
      <c r="G86" s="669" t="s">
        <v>91</v>
      </c>
      <c r="H86" s="616"/>
      <c r="I86" s="616"/>
      <c r="J86" s="616"/>
    </row>
    <row r="87" spans="1:10" s="617" customFormat="1" ht="16.399999999999999" customHeight="1">
      <c r="A87" s="599"/>
      <c r="B87" s="624"/>
      <c r="C87" s="798" t="s">
        <v>135</v>
      </c>
      <c r="D87" s="799"/>
      <c r="E87" s="800"/>
      <c r="F87" s="673"/>
      <c r="G87" s="791" t="s">
        <v>136</v>
      </c>
      <c r="H87" s="616"/>
      <c r="I87" s="616"/>
      <c r="J87" s="616"/>
    </row>
    <row r="88" spans="1:10" s="617" customFormat="1" ht="28.3">
      <c r="A88" s="636"/>
      <c r="B88" s="637"/>
      <c r="C88" s="639" t="s">
        <v>137</v>
      </c>
      <c r="D88" s="639" t="s">
        <v>138</v>
      </c>
      <c r="E88" s="639" t="s">
        <v>139</v>
      </c>
      <c r="F88" s="641"/>
      <c r="G88" s="792"/>
      <c r="H88" s="616"/>
      <c r="I88" s="616"/>
      <c r="J88" s="616"/>
    </row>
    <row r="89" spans="1:10" s="617" customFormat="1" ht="16.399999999999999" customHeight="1">
      <c r="A89" s="599"/>
      <c r="B89" s="624"/>
      <c r="C89" s="189"/>
      <c r="D89" s="189"/>
      <c r="E89" s="189"/>
      <c r="F89" s="644"/>
      <c r="G89" s="792"/>
      <c r="H89" s="616"/>
      <c r="I89" s="616"/>
      <c r="J89" s="616"/>
    </row>
    <row r="90" spans="1:10" s="617" customFormat="1" ht="42.45">
      <c r="A90" s="636"/>
      <c r="B90" s="637"/>
      <c r="C90" s="639" t="s">
        <v>140</v>
      </c>
      <c r="D90" s="678" t="s">
        <v>141</v>
      </c>
      <c r="E90" s="679" t="s">
        <v>142</v>
      </c>
      <c r="F90" s="646"/>
      <c r="G90" s="792"/>
      <c r="H90" s="616"/>
      <c r="I90" s="616"/>
      <c r="J90" s="616"/>
    </row>
    <row r="91" spans="1:10" s="617" customFormat="1" ht="16.399999999999999" customHeight="1">
      <c r="A91" s="599"/>
      <c r="B91" s="624"/>
      <c r="C91" s="189"/>
      <c r="D91" s="189"/>
      <c r="E91" s="189"/>
      <c r="F91" s="644"/>
      <c r="G91" s="792"/>
      <c r="H91" s="616"/>
      <c r="I91" s="616"/>
      <c r="J91" s="616"/>
    </row>
    <row r="92" spans="1:10" s="617" customFormat="1" ht="16.399999999999999" customHeight="1">
      <c r="A92" s="599"/>
      <c r="B92" s="624"/>
      <c r="C92" s="851" t="s">
        <v>143</v>
      </c>
      <c r="D92" s="852"/>
      <c r="E92" s="853"/>
      <c r="F92" s="664"/>
      <c r="G92" s="792"/>
      <c r="H92" s="616"/>
      <c r="I92" s="616"/>
      <c r="J92" s="616"/>
    </row>
    <row r="93" spans="1:10" s="617" customFormat="1" ht="16.399999999999999" customHeight="1">
      <c r="A93" s="599"/>
      <c r="B93" s="624"/>
      <c r="C93" s="796"/>
      <c r="D93" s="796"/>
      <c r="E93" s="796"/>
      <c r="F93" s="665"/>
      <c r="G93" s="792"/>
      <c r="H93" s="616"/>
      <c r="I93" s="616"/>
      <c r="J93" s="616"/>
    </row>
    <row r="94" spans="1:10" s="617" customFormat="1" ht="16.399999999999999" customHeight="1">
      <c r="A94" s="599"/>
      <c r="B94" s="624"/>
      <c r="C94" s="798" t="s">
        <v>100</v>
      </c>
      <c r="D94" s="799"/>
      <c r="E94" s="800"/>
      <c r="F94" s="666"/>
      <c r="G94" s="792"/>
      <c r="H94" s="616"/>
      <c r="I94" s="616"/>
      <c r="J94" s="616"/>
    </row>
    <row r="95" spans="1:10" s="617" customFormat="1" ht="16.399999999999999" customHeight="1" thickBot="1">
      <c r="A95" s="599"/>
      <c r="B95" s="624"/>
      <c r="C95" s="796"/>
      <c r="D95" s="796"/>
      <c r="E95" s="796"/>
      <c r="F95" s="665"/>
      <c r="G95" s="793"/>
      <c r="H95" s="616"/>
      <c r="I95" s="616"/>
      <c r="J95" s="616"/>
    </row>
    <row r="96" spans="1:10" s="617" customFormat="1" ht="16.399999999999999" customHeight="1">
      <c r="A96" s="599"/>
      <c r="B96" s="624"/>
      <c r="C96" s="648" t="s">
        <v>101</v>
      </c>
      <c r="D96" s="649" t="s">
        <v>102</v>
      </c>
      <c r="E96" s="650" t="s">
        <v>103</v>
      </c>
      <c r="F96" s="656"/>
      <c r="G96" s="657"/>
      <c r="H96" s="616"/>
      <c r="I96" s="616"/>
      <c r="J96" s="616"/>
    </row>
    <row r="97" spans="1:10" s="617" customFormat="1" ht="16.399999999999999" customHeight="1">
      <c r="A97" s="599"/>
      <c r="B97" s="624"/>
      <c r="C97" s="189"/>
      <c r="D97" s="189"/>
      <c r="E97" s="650" t="str">
        <f>IF(
 AND(ISBLANK(C89),ISBLANK(D89),ISBLANK(E89),ISBLANK(C91),ISBLANK(D91),ISBLANK(E91),ISBLANK(C93),ISBLANK(C95),ISBLANK(C97),ISBLANK(D97)),
 "FRÅGAN ÄR OBESVARAD",
 IF(
  AND(ISBLANK(C89),ISBLANK(D89),ISBLANK(E89),ISBLANK(C91),ISBLANK(D91),ISBLANK(E91),ISBLANK(C93),ISBLANK(C95)),
  "ANGE SVAR OCKSÅ",
  IF(
   AND(
    OR(C89="x",D89="x",E89="x",C91="x",D91="x"),OR(E91="x",C93="x",C95="x")),
    "MOTSÄGELSEFULLT SVAR",
    IF(
     OR(AND(E91="x",C93="x"),AND(E91="x",C95="x"),AND(C93="x",C95="x")),
     "MOTSÄGELSEFULLT SVAR",
     IF(
      AND(C97="x",D97="x"),
      "MOTSÄGELSEFULL BEDÖMNING",
      IF(
       OR(C97="x",D97="x"),
       COUNTIF(C89:E89,"x")+COUNTIF(C91:D91,"x"),
       "ANGE BEDÖMNING OCKSÅ"))))))</f>
        <v>FRÅGAN ÄR OBESVARAD</v>
      </c>
      <c r="F97" s="656"/>
      <c r="G97" s="657"/>
      <c r="H97" s="616">
        <f>IF(ISNUMBER(E97),E97,0)</f>
        <v>0</v>
      </c>
      <c r="I97" s="616">
        <f>$H97</f>
        <v>0</v>
      </c>
      <c r="J97" s="616"/>
    </row>
    <row r="98" spans="1:10" s="617" customFormat="1">
      <c r="A98" s="599"/>
      <c r="B98" s="624"/>
      <c r="G98" s="667"/>
      <c r="H98" s="616"/>
      <c r="I98" s="616"/>
      <c r="J98" s="616"/>
    </row>
    <row r="99" spans="1:10" s="617" customFormat="1" ht="14.9" customHeight="1">
      <c r="A99" s="599"/>
      <c r="B99" s="624"/>
      <c r="H99" s="616"/>
      <c r="I99" s="616"/>
      <c r="J99" s="616"/>
    </row>
    <row r="100" spans="1:10" s="617" customFormat="1" ht="40.4" customHeight="1">
      <c r="A100" s="599"/>
      <c r="B100" s="624"/>
      <c r="G100" s="667"/>
      <c r="H100" s="616"/>
      <c r="I100" s="616"/>
      <c r="J100" s="616"/>
    </row>
    <row r="101" spans="1:10" s="599" customFormat="1" ht="20.149999999999999" customHeight="1" thickBot="1">
      <c r="A101" s="629">
        <v>1</v>
      </c>
      <c r="B101" s="630">
        <v>7</v>
      </c>
      <c r="C101" s="795" t="s">
        <v>144</v>
      </c>
      <c r="D101" s="795"/>
      <c r="E101" s="795"/>
      <c r="F101" s="668"/>
      <c r="G101" s="659"/>
      <c r="H101" s="631"/>
      <c r="I101" s="631"/>
      <c r="J101" s="631"/>
    </row>
    <row r="102" spans="1:10" s="617" customFormat="1" ht="17.600000000000001" thickBot="1">
      <c r="A102" s="592"/>
      <c r="B102" s="632"/>
      <c r="C102" s="818" t="s">
        <v>90</v>
      </c>
      <c r="D102" s="818"/>
      <c r="E102" s="818"/>
      <c r="F102" s="672"/>
      <c r="G102" s="669" t="s">
        <v>91</v>
      </c>
      <c r="H102" s="616"/>
      <c r="I102" s="616"/>
      <c r="J102" s="616"/>
    </row>
    <row r="103" spans="1:10" s="617" customFormat="1" ht="16.399999999999999" customHeight="1">
      <c r="A103" s="599"/>
      <c r="B103" s="624"/>
      <c r="C103" s="798" t="s">
        <v>145</v>
      </c>
      <c r="D103" s="799"/>
      <c r="E103" s="800"/>
      <c r="F103" s="680"/>
      <c r="G103" s="791" t="s">
        <v>146</v>
      </c>
      <c r="H103" s="616"/>
      <c r="I103" s="616"/>
      <c r="J103" s="616"/>
    </row>
    <row r="104" spans="1:10" s="617" customFormat="1" ht="42.45">
      <c r="A104" s="636"/>
      <c r="B104" s="637"/>
      <c r="C104" s="681" t="s">
        <v>147</v>
      </c>
      <c r="D104" s="681" t="s">
        <v>148</v>
      </c>
      <c r="E104" s="681" t="s">
        <v>149</v>
      </c>
      <c r="F104" s="682"/>
      <c r="G104" s="792"/>
      <c r="H104" s="616"/>
      <c r="I104" s="616"/>
      <c r="J104" s="616"/>
    </row>
    <row r="105" spans="1:10" s="617" customFormat="1" ht="16.399999999999999" customHeight="1">
      <c r="A105" s="599"/>
      <c r="B105" s="624"/>
      <c r="C105" s="195"/>
      <c r="D105" s="195"/>
      <c r="E105" s="195"/>
      <c r="F105" s="683"/>
      <c r="G105" s="792"/>
      <c r="H105" s="616"/>
      <c r="I105" s="616"/>
      <c r="J105" s="616"/>
    </row>
    <row r="106" spans="1:10" s="617" customFormat="1" ht="42.45">
      <c r="A106" s="636"/>
      <c r="B106" s="637"/>
      <c r="C106" s="681" t="s">
        <v>150</v>
      </c>
      <c r="D106" s="684" t="s">
        <v>151</v>
      </c>
      <c r="E106" s="679" t="s">
        <v>152</v>
      </c>
      <c r="F106" s="685"/>
      <c r="G106" s="792"/>
      <c r="H106" s="616"/>
      <c r="I106" s="616"/>
      <c r="J106" s="616"/>
    </row>
    <row r="107" spans="1:10" s="617" customFormat="1" ht="16.399999999999999" customHeight="1">
      <c r="A107" s="599"/>
      <c r="B107" s="624"/>
      <c r="C107" s="195"/>
      <c r="D107" s="195"/>
      <c r="E107" s="195"/>
      <c r="F107" s="683"/>
      <c r="G107" s="792"/>
      <c r="H107" s="616"/>
      <c r="I107" s="616"/>
      <c r="J107" s="616"/>
    </row>
    <row r="108" spans="1:10" s="617" customFormat="1" ht="16.399999999999999" customHeight="1">
      <c r="A108" s="599"/>
      <c r="B108" s="624"/>
      <c r="C108" s="838" t="s">
        <v>153</v>
      </c>
      <c r="D108" s="838"/>
      <c r="E108" s="838"/>
      <c r="F108" s="686"/>
      <c r="G108" s="792"/>
      <c r="H108" s="616"/>
      <c r="I108" s="616"/>
      <c r="J108" s="616"/>
    </row>
    <row r="109" spans="1:10" s="617" customFormat="1" ht="16.399999999999999" customHeight="1">
      <c r="A109" s="599"/>
      <c r="B109" s="624"/>
      <c r="C109" s="817"/>
      <c r="D109" s="817"/>
      <c r="E109" s="817"/>
      <c r="F109" s="687"/>
      <c r="G109" s="792"/>
      <c r="H109" s="616"/>
      <c r="I109" s="616"/>
      <c r="J109" s="616"/>
    </row>
    <row r="110" spans="1:10" s="617" customFormat="1" ht="16.399999999999999" customHeight="1">
      <c r="A110" s="599"/>
      <c r="B110" s="624"/>
      <c r="C110" s="830" t="s">
        <v>100</v>
      </c>
      <c r="D110" s="830"/>
      <c r="E110" s="830"/>
      <c r="F110" s="688"/>
      <c r="G110" s="792"/>
      <c r="H110" s="616"/>
      <c r="I110" s="616"/>
      <c r="J110" s="616"/>
    </row>
    <row r="111" spans="1:10" s="617" customFormat="1" ht="16.399999999999999" customHeight="1">
      <c r="A111" s="599"/>
      <c r="B111" s="624"/>
      <c r="C111" s="817"/>
      <c r="D111" s="817"/>
      <c r="E111" s="817"/>
      <c r="F111" s="687"/>
      <c r="G111" s="792"/>
      <c r="H111" s="616"/>
      <c r="I111" s="616"/>
      <c r="J111" s="616"/>
    </row>
    <row r="112" spans="1:10" s="617" customFormat="1" ht="16.399999999999999" customHeight="1">
      <c r="A112" s="599"/>
      <c r="B112" s="624"/>
      <c r="C112" s="648" t="s">
        <v>101</v>
      </c>
      <c r="D112" s="649" t="s">
        <v>102</v>
      </c>
      <c r="E112" s="650" t="s">
        <v>103</v>
      </c>
      <c r="F112" s="656"/>
      <c r="G112" s="792"/>
      <c r="H112" s="616"/>
      <c r="I112" s="616"/>
      <c r="J112" s="616"/>
    </row>
    <row r="113" spans="1:10" s="617" customFormat="1" ht="16.399999999999999" customHeight="1">
      <c r="A113" s="599"/>
      <c r="B113" s="624"/>
      <c r="C113" s="195"/>
      <c r="D113" s="195"/>
      <c r="E113" s="650" t="str">
        <f>IF(
 AND(ISBLANK(C105),ISBLANK(D105),ISBLANK(E105),ISBLANK(C107),ISBLANK(D107),ISBLANK(E107),ISBLANK(C109),ISBLANK(C111),ISBLANK(C113),ISBLANK(D113)),
 "FRÅGAN ÄR OBESVARAD",
 IF(
  AND(ISBLANK(C105),ISBLANK(D105),ISBLANK(E105),ISBLANK(C107),ISBLANK(D107),ISBLANK(E107),ISBLANK(C109),ISBLANK(C111)),
  "ANGE SVAR OCKSÅ",
  IF(
   AND(
    OR(C105="x",D105="x",E105="x",C107="x",D107="x"),OR(E107="x",C109="x",C111="x")),
    "MOTSÄGELSEFULLT SVAR",
    IF(
     OR(AND(E107="x",C109="x"),AND(E107="x",C111="x"),AND(C109="x",C111="x")),
     "MOTSÄGELSEFULLT SVAR",
     IF(
      AND(C113="x",D113="x"),
      "MOTSÄGELSEFULL BEDÖMNING",
      IF(
       OR(C113="x",D113="x"),
       COUNTIF(C105:E105,"x")+COUNTIF(C107:D107,"x"),
       "ANGE BEDÖMNING OCKSÅ"))))))</f>
        <v>FRÅGAN ÄR OBESVARAD</v>
      </c>
      <c r="F113" s="656"/>
      <c r="G113" s="792"/>
      <c r="H113" s="616">
        <f>IF(ISNUMBER(E113),E113,0)</f>
        <v>0</v>
      </c>
      <c r="I113" s="616">
        <f>$H113</f>
        <v>0</v>
      </c>
      <c r="J113" s="616"/>
    </row>
    <row r="114" spans="1:10" s="617" customFormat="1" ht="17.899999999999999" customHeight="1" thickBot="1">
      <c r="A114" s="599"/>
      <c r="B114" s="624"/>
      <c r="C114" s="654"/>
      <c r="D114" s="655"/>
      <c r="E114" s="656"/>
      <c r="F114" s="656"/>
      <c r="G114" s="793"/>
      <c r="H114" s="616"/>
      <c r="I114" s="616"/>
      <c r="J114" s="616"/>
    </row>
    <row r="115" spans="1:10" s="617" customFormat="1" ht="14.9" customHeight="1">
      <c r="A115" s="599"/>
      <c r="B115" s="624"/>
      <c r="H115" s="616"/>
      <c r="I115" s="616"/>
      <c r="J115" s="616"/>
    </row>
    <row r="116" spans="1:10" s="617" customFormat="1" ht="40.4" customHeight="1">
      <c r="A116" s="599"/>
      <c r="B116" s="624"/>
      <c r="G116" s="667"/>
      <c r="H116" s="616"/>
      <c r="I116" s="616"/>
      <c r="J116" s="616"/>
    </row>
    <row r="117" spans="1:10" s="599" customFormat="1" ht="20.149999999999999" customHeight="1" thickBot="1">
      <c r="A117" s="629">
        <v>1</v>
      </c>
      <c r="B117" s="630">
        <v>8</v>
      </c>
      <c r="C117" s="795" t="s">
        <v>154</v>
      </c>
      <c r="D117" s="795"/>
      <c r="E117" s="795"/>
      <c r="F117" s="668"/>
      <c r="G117" s="659"/>
      <c r="H117" s="631"/>
      <c r="I117" s="631"/>
      <c r="J117" s="631"/>
    </row>
    <row r="118" spans="1:10" s="617" customFormat="1" ht="17.600000000000001" thickBot="1">
      <c r="A118" s="592"/>
      <c r="B118" s="632"/>
      <c r="C118" s="818" t="s">
        <v>90</v>
      </c>
      <c r="D118" s="818"/>
      <c r="E118" s="818"/>
      <c r="F118" s="672"/>
      <c r="G118" s="669" t="s">
        <v>91</v>
      </c>
      <c r="H118" s="616"/>
      <c r="I118" s="616"/>
      <c r="J118" s="616"/>
    </row>
    <row r="119" spans="1:10" s="617" customFormat="1" ht="16.399999999999999" customHeight="1">
      <c r="A119" s="599"/>
      <c r="B119" s="624"/>
      <c r="C119" s="798" t="s">
        <v>145</v>
      </c>
      <c r="D119" s="799"/>
      <c r="E119" s="800"/>
      <c r="F119" s="673"/>
      <c r="G119" s="791" t="s">
        <v>155</v>
      </c>
      <c r="H119" s="616"/>
      <c r="I119" s="616"/>
      <c r="J119" s="616"/>
    </row>
    <row r="120" spans="1:10" s="617" customFormat="1" ht="29.15" customHeight="1">
      <c r="A120" s="636"/>
      <c r="B120" s="637"/>
      <c r="C120" s="639" t="s">
        <v>147</v>
      </c>
      <c r="D120" s="639" t="s">
        <v>148</v>
      </c>
      <c r="E120" s="639" t="s">
        <v>156</v>
      </c>
      <c r="F120" s="641"/>
      <c r="G120" s="792"/>
      <c r="H120" s="616"/>
      <c r="I120" s="616"/>
      <c r="J120" s="616"/>
    </row>
    <row r="121" spans="1:10" s="617" customFormat="1" ht="16.399999999999999" customHeight="1">
      <c r="A121" s="599"/>
      <c r="B121" s="624"/>
      <c r="C121" s="189"/>
      <c r="D121" s="189"/>
      <c r="E121" s="189"/>
      <c r="F121" s="644"/>
      <c r="G121" s="792"/>
      <c r="H121" s="616"/>
      <c r="I121" s="616"/>
      <c r="J121" s="616"/>
    </row>
    <row r="122" spans="1:10" s="617" customFormat="1" ht="58.4" customHeight="1">
      <c r="A122" s="636"/>
      <c r="B122" s="637"/>
      <c r="C122" s="639" t="s">
        <v>150</v>
      </c>
      <c r="D122" s="678" t="s">
        <v>151</v>
      </c>
      <c r="E122" s="679" t="s">
        <v>157</v>
      </c>
      <c r="F122" s="646"/>
      <c r="G122" s="792"/>
      <c r="H122" s="616"/>
      <c r="I122" s="616"/>
      <c r="J122" s="616"/>
    </row>
    <row r="123" spans="1:10" s="617" customFormat="1" ht="16.399999999999999" customHeight="1">
      <c r="A123" s="599"/>
      <c r="B123" s="624"/>
      <c r="C123" s="189"/>
      <c r="D123" s="189"/>
      <c r="E123" s="189"/>
      <c r="F123" s="644"/>
      <c r="G123" s="792"/>
      <c r="H123" s="616"/>
      <c r="I123" s="616"/>
      <c r="J123" s="616"/>
    </row>
    <row r="124" spans="1:10" s="617" customFormat="1" ht="16.399999999999999" customHeight="1">
      <c r="A124" s="599"/>
      <c r="B124" s="624"/>
      <c r="C124" s="827" t="s">
        <v>153</v>
      </c>
      <c r="D124" s="828"/>
      <c r="E124" s="829"/>
      <c r="F124" s="686"/>
      <c r="G124" s="792"/>
      <c r="H124" s="616"/>
      <c r="I124" s="616"/>
      <c r="J124" s="616"/>
    </row>
    <row r="125" spans="1:10" s="617" customFormat="1" ht="16.399999999999999" customHeight="1" thickBot="1">
      <c r="A125" s="599"/>
      <c r="B125" s="624"/>
      <c r="C125" s="796"/>
      <c r="D125" s="796"/>
      <c r="E125" s="796"/>
      <c r="F125" s="665"/>
      <c r="G125" s="793"/>
      <c r="H125" s="616"/>
      <c r="I125" s="616"/>
      <c r="J125" s="616"/>
    </row>
    <row r="126" spans="1:10" s="617" customFormat="1" ht="16.399999999999999" customHeight="1">
      <c r="A126" s="599"/>
      <c r="B126" s="624"/>
      <c r="C126" s="848" t="s">
        <v>100</v>
      </c>
      <c r="D126" s="849"/>
      <c r="E126" s="850"/>
      <c r="F126" s="666"/>
      <c r="G126" s="657"/>
      <c r="H126" s="616"/>
      <c r="I126" s="616"/>
      <c r="J126" s="616"/>
    </row>
    <row r="127" spans="1:10" s="617" customFormat="1" ht="16.399999999999999" customHeight="1">
      <c r="A127" s="599"/>
      <c r="B127" s="624"/>
      <c r="C127" s="796"/>
      <c r="D127" s="796"/>
      <c r="E127" s="796"/>
      <c r="F127" s="665"/>
      <c r="G127" s="657"/>
      <c r="H127" s="616"/>
      <c r="I127" s="616"/>
      <c r="J127" s="616"/>
    </row>
    <row r="128" spans="1:10" s="617" customFormat="1" ht="16.399999999999999" customHeight="1">
      <c r="A128" s="599"/>
      <c r="B128" s="624"/>
      <c r="C128" s="648" t="s">
        <v>101</v>
      </c>
      <c r="D128" s="649" t="s">
        <v>102</v>
      </c>
      <c r="E128" s="650" t="s">
        <v>103</v>
      </c>
      <c r="F128" s="656"/>
      <c r="G128" s="657"/>
      <c r="H128" s="616"/>
      <c r="I128" s="616"/>
      <c r="J128" s="616"/>
    </row>
    <row r="129" spans="1:10" s="617" customFormat="1" ht="16.399999999999999" customHeight="1">
      <c r="A129" s="599"/>
      <c r="B129" s="624"/>
      <c r="C129" s="189"/>
      <c r="D129" s="189"/>
      <c r="E129" s="650" t="str">
        <f>IF(
 AND(ISBLANK(C121),ISBLANK(D121),ISBLANK(E121),ISBLANK(C123),ISBLANK(D123),ISBLANK(E123),ISBLANK(C125),ISBLANK(C127),ISBLANK(C129),ISBLANK(D129)),
 "FRÅGAN ÄR OBESVARAD",
 IF(
  AND(ISBLANK(C121),ISBLANK(D121),ISBLANK(E121),ISBLANK(C123),ISBLANK(D123),ISBLANK(E123),ISBLANK(C125),ISBLANK(C127)),
  "ANGE SVAR OCKSÅ",
  IF(
   AND(
    OR(C121="x",D121="x",E121="x",C123="x",D123="x"),OR(E123="x",C125="x",C127="x")),
    "MOTSÄGELSEFULLT SVAR",
    IF(
     OR(AND(E123="x",C125="x"),AND(E123="x",C127="x"),AND(C125="x",C127="x")),
     "MOTSÄGELSEFULLT SVAR",
     IF(
      AND(C129="x",D129="x"),
      "MOTSÄGELSEFULL BEDÖMNING",
      IF(
       OR(C129="x",D129="x"),
       COUNTIF(C121:E121,"x")+COUNTIF(C123:D123,"x"),
       "ANGE BEDÖMNING OCKSÅ"))))))</f>
        <v>FRÅGAN ÄR OBESVARAD</v>
      </c>
      <c r="F129" s="656"/>
      <c r="G129" s="657"/>
      <c r="H129" s="616">
        <f>IF(ISNUMBER(E129),E129,0)</f>
        <v>0</v>
      </c>
      <c r="I129" s="616">
        <f>$H129</f>
        <v>0</v>
      </c>
      <c r="J129" s="616"/>
    </row>
    <row r="130" spans="1:10" s="617" customFormat="1">
      <c r="A130" s="599"/>
      <c r="B130" s="624"/>
      <c r="G130" s="667"/>
      <c r="H130" s="616"/>
      <c r="I130" s="616"/>
      <c r="J130" s="616"/>
    </row>
    <row r="131" spans="1:10" s="617" customFormat="1" ht="14.9" customHeight="1">
      <c r="A131" s="599"/>
      <c r="B131" s="624"/>
      <c r="H131" s="616"/>
      <c r="I131" s="616"/>
      <c r="J131" s="616"/>
    </row>
    <row r="132" spans="1:10" s="617" customFormat="1" ht="40.4" customHeight="1">
      <c r="A132" s="599"/>
      <c r="B132" s="624"/>
      <c r="G132" s="667"/>
      <c r="H132" s="616"/>
      <c r="I132" s="616"/>
      <c r="J132" s="616"/>
    </row>
    <row r="133" spans="1:10" s="599" customFormat="1" ht="40.4" customHeight="1" thickBot="1">
      <c r="A133" s="629">
        <v>1</v>
      </c>
      <c r="B133" s="630">
        <v>9</v>
      </c>
      <c r="C133" s="795" t="s">
        <v>158</v>
      </c>
      <c r="D133" s="795"/>
      <c r="E133" s="795"/>
      <c r="F133" s="668"/>
      <c r="G133" s="659"/>
      <c r="H133" s="631"/>
      <c r="I133" s="631"/>
      <c r="J133" s="631"/>
    </row>
    <row r="134" spans="1:10" s="617" customFormat="1" ht="17.600000000000001" thickBot="1">
      <c r="A134" s="592"/>
      <c r="B134" s="632"/>
      <c r="C134" s="818" t="s">
        <v>90</v>
      </c>
      <c r="D134" s="818"/>
      <c r="E134" s="818"/>
      <c r="F134" s="672"/>
      <c r="G134" s="669" t="s">
        <v>91</v>
      </c>
      <c r="H134" s="616"/>
      <c r="I134" s="616"/>
      <c r="J134" s="616"/>
    </row>
    <row r="135" spans="1:10" s="617" customFormat="1" ht="16.399999999999999" customHeight="1">
      <c r="A135" s="599"/>
      <c r="B135" s="624"/>
      <c r="C135" s="798" t="s">
        <v>145</v>
      </c>
      <c r="D135" s="799"/>
      <c r="E135" s="800"/>
      <c r="F135" s="673"/>
      <c r="G135" s="791" t="s">
        <v>159</v>
      </c>
      <c r="H135" s="616"/>
      <c r="I135" s="616"/>
      <c r="J135" s="616"/>
    </row>
    <row r="136" spans="1:10" s="617" customFormat="1" ht="42.45">
      <c r="A136" s="636"/>
      <c r="B136" s="637"/>
      <c r="C136" s="639" t="s">
        <v>147</v>
      </c>
      <c r="D136" s="639" t="s">
        <v>148</v>
      </c>
      <c r="E136" s="639" t="s">
        <v>160</v>
      </c>
      <c r="F136" s="641"/>
      <c r="G136" s="792"/>
      <c r="H136" s="616"/>
      <c r="I136" s="616"/>
      <c r="J136" s="616"/>
    </row>
    <row r="137" spans="1:10" s="617" customFormat="1" ht="16.399999999999999" customHeight="1">
      <c r="A137" s="599"/>
      <c r="B137" s="624"/>
      <c r="C137" s="189"/>
      <c r="D137" s="189"/>
      <c r="E137" s="189"/>
      <c r="F137" s="644"/>
      <c r="G137" s="792"/>
      <c r="H137" s="616"/>
      <c r="I137" s="616"/>
      <c r="J137" s="616"/>
    </row>
    <row r="138" spans="1:10" s="617" customFormat="1" ht="56.6">
      <c r="A138" s="636"/>
      <c r="B138" s="637"/>
      <c r="C138" s="639" t="s">
        <v>150</v>
      </c>
      <c r="D138" s="678" t="s">
        <v>151</v>
      </c>
      <c r="E138" s="679" t="s">
        <v>161</v>
      </c>
      <c r="F138" s="646"/>
      <c r="G138" s="792"/>
      <c r="H138" s="616"/>
      <c r="I138" s="616"/>
      <c r="J138" s="616"/>
    </row>
    <row r="139" spans="1:10" s="617" customFormat="1" ht="16.399999999999999" customHeight="1">
      <c r="A139" s="599"/>
      <c r="B139" s="624"/>
      <c r="C139" s="189"/>
      <c r="D139" s="189"/>
      <c r="E139" s="189"/>
      <c r="F139" s="644"/>
      <c r="G139" s="792"/>
      <c r="H139" s="616"/>
      <c r="I139" s="616"/>
      <c r="J139" s="616"/>
    </row>
    <row r="140" spans="1:10" s="617" customFormat="1" ht="16.399999999999999" customHeight="1">
      <c r="A140" s="599"/>
      <c r="B140" s="624"/>
      <c r="C140" s="816" t="s">
        <v>153</v>
      </c>
      <c r="D140" s="816"/>
      <c r="E140" s="816"/>
      <c r="F140" s="686"/>
      <c r="G140" s="792"/>
      <c r="H140" s="616"/>
      <c r="I140" s="616"/>
      <c r="J140" s="616"/>
    </row>
    <row r="141" spans="1:10" s="617" customFormat="1" ht="16.399999999999999" customHeight="1">
      <c r="A141" s="599"/>
      <c r="B141" s="624"/>
      <c r="C141" s="796"/>
      <c r="D141" s="796"/>
      <c r="E141" s="796"/>
      <c r="F141" s="665"/>
      <c r="G141" s="792"/>
      <c r="H141" s="616"/>
      <c r="I141" s="616"/>
      <c r="J141" s="616"/>
    </row>
    <row r="142" spans="1:10" s="617" customFormat="1" ht="16.399999999999999" customHeight="1">
      <c r="A142" s="599"/>
      <c r="B142" s="624"/>
      <c r="C142" s="790" t="s">
        <v>100</v>
      </c>
      <c r="D142" s="790"/>
      <c r="E142" s="790"/>
      <c r="F142" s="666"/>
      <c r="G142" s="792"/>
      <c r="H142" s="616"/>
      <c r="I142" s="616"/>
      <c r="J142" s="616"/>
    </row>
    <row r="143" spans="1:10" s="617" customFormat="1" ht="16.399999999999999" customHeight="1">
      <c r="A143" s="599"/>
      <c r="B143" s="624"/>
      <c r="C143" s="796"/>
      <c r="D143" s="796"/>
      <c r="E143" s="796"/>
      <c r="F143" s="665"/>
      <c r="G143" s="792"/>
      <c r="H143" s="616"/>
      <c r="I143" s="616"/>
      <c r="J143" s="616"/>
    </row>
    <row r="144" spans="1:10" s="617" customFormat="1" ht="16.399999999999999" customHeight="1">
      <c r="A144" s="599"/>
      <c r="B144" s="624"/>
      <c r="C144" s="648" t="s">
        <v>101</v>
      </c>
      <c r="D144" s="649" t="s">
        <v>102</v>
      </c>
      <c r="E144" s="650" t="s">
        <v>103</v>
      </c>
      <c r="F144" s="656"/>
      <c r="G144" s="792"/>
      <c r="H144" s="616"/>
      <c r="I144" s="616"/>
      <c r="J144" s="616"/>
    </row>
    <row r="145" spans="1:10" s="617" customFormat="1" ht="16.399999999999999" customHeight="1">
      <c r="A145" s="599"/>
      <c r="B145" s="624"/>
      <c r="C145" s="189"/>
      <c r="D145" s="189"/>
      <c r="E145" s="650" t="str">
        <f>IF(
 AND(ISBLANK(C137),ISBLANK(D137),ISBLANK(E137),ISBLANK(C139),ISBLANK(D139),ISBLANK(E139),ISBLANK(C141),ISBLANK(C143),ISBLANK(C145),ISBLANK(D145)),
 "FRÅGAN ÄR OBESVARAD",
 IF(
  AND(ISBLANK(C137),ISBLANK(D137),ISBLANK(E137),ISBLANK(C139),ISBLANK(D139),ISBLANK(E139),ISBLANK(C141),ISBLANK(C143)),
  "ANGE SVAR OCKSÅ",
  IF(
   AND(
    OR(C137="x",D137="x",E137="x",C139="x",D139="x"),OR(E139="x",C141="x",C143="x")),
    "MOTSÄGELSEFULLT SVAR",
    IF(
     OR(AND(E139="x",C141="x"),AND(E139="x",C143="x"),AND(C141="x",C143="x")),
     "MOTSÄGELSEFULLT SVAR",
     IF(
      AND(C145="x",D145="x"),
      "MOTSÄGELSEFULL BEDÖMNING",
      IF(
       OR(C145="x",D145="x"),
       COUNTIF(C137:E137,"x")+COUNTIF(C139:D139,"x"),
       "ANGE BEDÖMNING OCKSÅ"))))))</f>
        <v>FRÅGAN ÄR OBESVARAD</v>
      </c>
      <c r="F145" s="656"/>
      <c r="G145" s="792"/>
      <c r="H145" s="616">
        <f>IF(ISNUMBER(E145),E145,0)</f>
        <v>0</v>
      </c>
      <c r="I145" s="616">
        <f>$H145</f>
        <v>0</v>
      </c>
      <c r="J145" s="616"/>
    </row>
    <row r="146" spans="1:10" s="617" customFormat="1">
      <c r="A146" s="599"/>
      <c r="B146" s="624"/>
      <c r="C146" s="654"/>
      <c r="D146" s="655"/>
      <c r="E146" s="656"/>
      <c r="F146" s="656"/>
      <c r="G146" s="792"/>
      <c r="H146" s="616"/>
      <c r="I146" s="616"/>
      <c r="J146" s="616"/>
    </row>
    <row r="147" spans="1:10" s="617" customFormat="1" ht="18.649999999999999" customHeight="1">
      <c r="A147" s="599"/>
      <c r="B147" s="624"/>
      <c r="C147" s="654"/>
      <c r="D147" s="655"/>
      <c r="E147" s="656"/>
      <c r="F147" s="656"/>
      <c r="G147" s="792"/>
      <c r="H147" s="616"/>
      <c r="I147" s="616"/>
      <c r="J147" s="616"/>
    </row>
    <row r="148" spans="1:10" s="617" customFormat="1" ht="14.9" customHeight="1" thickBot="1">
      <c r="A148" s="599"/>
      <c r="B148" s="624"/>
      <c r="G148" s="793"/>
      <c r="H148" s="616"/>
      <c r="I148" s="616"/>
      <c r="J148" s="616"/>
    </row>
    <row r="149" spans="1:10" s="617" customFormat="1" ht="40.4" customHeight="1">
      <c r="A149" s="599"/>
      <c r="B149" s="624"/>
      <c r="G149" s="667"/>
      <c r="H149" s="616"/>
      <c r="I149" s="616"/>
      <c r="J149" s="616"/>
    </row>
    <row r="150" spans="1:10" s="599" customFormat="1" ht="20.149999999999999" customHeight="1" thickBot="1">
      <c r="A150" s="629">
        <v>1</v>
      </c>
      <c r="B150" s="630">
        <v>10</v>
      </c>
      <c r="C150" s="795" t="s">
        <v>162</v>
      </c>
      <c r="D150" s="795"/>
      <c r="E150" s="795"/>
      <c r="F150" s="668"/>
      <c r="G150" s="659"/>
      <c r="H150" s="631"/>
      <c r="I150" s="631"/>
      <c r="J150" s="631"/>
    </row>
    <row r="151" spans="1:10" s="617" customFormat="1" ht="17.600000000000001" thickBot="1">
      <c r="A151" s="592"/>
      <c r="B151" s="632"/>
      <c r="C151" s="818" t="s">
        <v>90</v>
      </c>
      <c r="D151" s="818"/>
      <c r="E151" s="818"/>
      <c r="F151" s="672"/>
      <c r="G151" s="669" t="s">
        <v>91</v>
      </c>
      <c r="H151" s="616"/>
      <c r="I151" s="616"/>
      <c r="J151" s="616"/>
    </row>
    <row r="152" spans="1:10" s="617" customFormat="1" ht="16.399999999999999" customHeight="1">
      <c r="A152" s="599"/>
      <c r="B152" s="624"/>
      <c r="C152" s="798" t="s">
        <v>145</v>
      </c>
      <c r="D152" s="799"/>
      <c r="E152" s="800"/>
      <c r="F152" s="673"/>
      <c r="G152" s="791" t="s">
        <v>163</v>
      </c>
      <c r="H152" s="616"/>
      <c r="I152" s="616"/>
      <c r="J152" s="616"/>
    </row>
    <row r="153" spans="1:10" s="617" customFormat="1" ht="42.45">
      <c r="A153" s="636"/>
      <c r="B153" s="637"/>
      <c r="C153" s="639" t="s">
        <v>147</v>
      </c>
      <c r="D153" s="639" t="s">
        <v>148</v>
      </c>
      <c r="E153" s="639" t="s">
        <v>164</v>
      </c>
      <c r="F153" s="641"/>
      <c r="G153" s="792"/>
      <c r="H153" s="616"/>
      <c r="I153" s="616"/>
      <c r="J153" s="616"/>
    </row>
    <row r="154" spans="1:10" s="617" customFormat="1" ht="16.399999999999999" customHeight="1">
      <c r="A154" s="599"/>
      <c r="B154" s="624"/>
      <c r="C154" s="189"/>
      <c r="D154" s="189"/>
      <c r="E154" s="189"/>
      <c r="F154" s="644"/>
      <c r="G154" s="792"/>
      <c r="H154" s="616"/>
      <c r="I154" s="616"/>
      <c r="J154" s="616"/>
    </row>
    <row r="155" spans="1:10" s="617" customFormat="1" ht="42.9" thickBot="1">
      <c r="A155" s="636"/>
      <c r="B155" s="637"/>
      <c r="C155" s="639" t="s">
        <v>150</v>
      </c>
      <c r="D155" s="678" t="s">
        <v>151</v>
      </c>
      <c r="E155" s="679" t="s">
        <v>165</v>
      </c>
      <c r="F155" s="646"/>
      <c r="G155" s="793"/>
      <c r="H155" s="616"/>
      <c r="I155" s="616"/>
      <c r="J155" s="616"/>
    </row>
    <row r="156" spans="1:10" s="617" customFormat="1" ht="16.399999999999999" customHeight="1">
      <c r="A156" s="599"/>
      <c r="B156" s="624"/>
      <c r="C156" s="189"/>
      <c r="D156" s="189"/>
      <c r="E156" s="189"/>
      <c r="F156" s="644"/>
      <c r="G156" s="657"/>
      <c r="H156" s="616"/>
      <c r="I156" s="616"/>
      <c r="J156" s="616"/>
    </row>
    <row r="157" spans="1:10" s="617" customFormat="1" ht="16.399999999999999" customHeight="1">
      <c r="A157" s="599"/>
      <c r="B157" s="624"/>
      <c r="C157" s="816" t="s">
        <v>153</v>
      </c>
      <c r="D157" s="816"/>
      <c r="E157" s="816"/>
      <c r="F157" s="686"/>
      <c r="G157" s="657"/>
      <c r="H157" s="616"/>
      <c r="I157" s="616"/>
      <c r="J157" s="616"/>
    </row>
    <row r="158" spans="1:10" s="617" customFormat="1" ht="16.399999999999999" customHeight="1">
      <c r="A158" s="599"/>
      <c r="B158" s="624"/>
      <c r="C158" s="796"/>
      <c r="D158" s="796"/>
      <c r="E158" s="796"/>
      <c r="F158" s="665"/>
      <c r="G158" s="657"/>
      <c r="H158" s="616"/>
      <c r="I158" s="616"/>
      <c r="J158" s="616"/>
    </row>
    <row r="159" spans="1:10" s="617" customFormat="1" ht="16.399999999999999" customHeight="1">
      <c r="A159" s="599"/>
      <c r="B159" s="624"/>
      <c r="C159" s="790" t="s">
        <v>100</v>
      </c>
      <c r="D159" s="790"/>
      <c r="E159" s="790"/>
      <c r="F159" s="666"/>
      <c r="G159" s="657"/>
      <c r="H159" s="616"/>
      <c r="I159" s="616"/>
      <c r="J159" s="616"/>
    </row>
    <row r="160" spans="1:10" s="617" customFormat="1" ht="16.399999999999999" customHeight="1">
      <c r="A160" s="599"/>
      <c r="B160" s="624"/>
      <c r="C160" s="796"/>
      <c r="D160" s="796"/>
      <c r="E160" s="796"/>
      <c r="F160" s="665"/>
      <c r="G160" s="657"/>
      <c r="H160" s="616"/>
      <c r="I160" s="616"/>
      <c r="J160" s="616"/>
    </row>
    <row r="161" spans="1:10" s="617" customFormat="1" ht="16.399999999999999" customHeight="1">
      <c r="A161" s="599"/>
      <c r="B161" s="624"/>
      <c r="C161" s="648" t="s">
        <v>101</v>
      </c>
      <c r="D161" s="649" t="s">
        <v>102</v>
      </c>
      <c r="E161" s="650" t="s">
        <v>103</v>
      </c>
      <c r="F161" s="656"/>
      <c r="G161" s="657"/>
      <c r="H161" s="616"/>
      <c r="I161" s="616"/>
      <c r="J161" s="616"/>
    </row>
    <row r="162" spans="1:10" s="617" customFormat="1" ht="16.399999999999999" customHeight="1">
      <c r="A162" s="599"/>
      <c r="B162" s="624"/>
      <c r="C162" s="189"/>
      <c r="D162" s="189"/>
      <c r="E162" s="650" t="str">
        <f>IF(
 AND(ISBLANK(C154),ISBLANK(D154),ISBLANK(E154),ISBLANK(C156),ISBLANK(D156),ISBLANK(E156),ISBLANK(C158),ISBLANK(C160),ISBLANK(C162),ISBLANK(D162)),
 "FRÅGAN ÄR OBESVARAD",
 IF(
  AND(ISBLANK(C154),ISBLANK(D154),ISBLANK(E154),ISBLANK(C156),ISBLANK(D156),ISBLANK(E156),ISBLANK(C158),ISBLANK(C160)),
  "ANGE SVAR OCKSÅ",
  IF(
   AND(
    OR(C154="x",D154="x",E154="x",C156="x",D156="x"),OR(E156="x",C158="x",C160="x")),
    "MOTSÄGELSEFULLT SVAR",
    IF(
     OR(AND(E156="x",C158="x"),AND(E156="x",C160="x"),AND(C158="x",C160="x")),
     "MOTSÄGELSEFULLT SVAR",
     IF(
      AND(C162="x",D162="x"),
      "MOTSÄGELSEFULL BEDÖMNING",
      IF(
       OR(C162="x",D162="x"),
       COUNTIF(C154:E154,"x")+COUNTIF(C156:D156,"x"),
       "ANGE BEDÖMNING OCKSÅ"))))))</f>
        <v>FRÅGAN ÄR OBESVARAD</v>
      </c>
      <c r="F162" s="656"/>
      <c r="G162" s="657"/>
      <c r="H162" s="616">
        <f>IF(ISNUMBER(E162),E162,0)</f>
        <v>0</v>
      </c>
      <c r="I162" s="616">
        <f>$H162</f>
        <v>0</v>
      </c>
      <c r="J162" s="616"/>
    </row>
    <row r="163" spans="1:10" s="617" customFormat="1">
      <c r="A163" s="599"/>
      <c r="B163" s="624"/>
      <c r="G163" s="667"/>
      <c r="H163" s="616"/>
      <c r="I163" s="616"/>
      <c r="J163" s="616"/>
    </row>
    <row r="164" spans="1:10" s="617" customFormat="1" ht="14.9" customHeight="1">
      <c r="A164" s="599"/>
      <c r="B164" s="624"/>
      <c r="H164" s="616"/>
      <c r="I164" s="616"/>
      <c r="J164" s="616"/>
    </row>
    <row r="165" spans="1:10" s="617" customFormat="1" ht="40.4" customHeight="1">
      <c r="A165" s="599"/>
      <c r="B165" s="624"/>
      <c r="G165" s="667"/>
      <c r="H165" s="616"/>
      <c r="I165" s="616"/>
      <c r="J165" s="616"/>
    </row>
    <row r="166" spans="1:10" s="599" customFormat="1" ht="20.149999999999999" customHeight="1" thickBot="1">
      <c r="A166" s="629">
        <v>1</v>
      </c>
      <c r="B166" s="630">
        <v>11</v>
      </c>
      <c r="C166" s="795" t="s">
        <v>166</v>
      </c>
      <c r="D166" s="795"/>
      <c r="E166" s="795"/>
      <c r="F166" s="668"/>
      <c r="G166" s="659"/>
      <c r="H166" s="631"/>
      <c r="I166" s="631"/>
      <c r="J166" s="631"/>
    </row>
    <row r="167" spans="1:10" s="617" customFormat="1" ht="17.600000000000001" thickBot="1">
      <c r="A167" s="592"/>
      <c r="B167" s="632"/>
      <c r="C167" s="818" t="s">
        <v>90</v>
      </c>
      <c r="D167" s="818"/>
      <c r="E167" s="818"/>
      <c r="F167" s="672"/>
      <c r="G167" s="669" t="s">
        <v>91</v>
      </c>
      <c r="H167" s="616"/>
      <c r="I167" s="616"/>
      <c r="J167" s="616"/>
    </row>
    <row r="168" spans="1:10" s="617" customFormat="1" ht="16.399999999999999" customHeight="1">
      <c r="A168" s="599"/>
      <c r="B168" s="624"/>
      <c r="C168" s="798" t="s">
        <v>145</v>
      </c>
      <c r="D168" s="799"/>
      <c r="E168" s="800"/>
      <c r="F168" s="673"/>
      <c r="G168" s="791" t="s">
        <v>167</v>
      </c>
      <c r="H168" s="616"/>
      <c r="I168" s="616"/>
      <c r="J168" s="616"/>
    </row>
    <row r="169" spans="1:10" s="617" customFormat="1" ht="28.3">
      <c r="A169" s="636"/>
      <c r="B169" s="637"/>
      <c r="C169" s="639" t="s">
        <v>147</v>
      </c>
      <c r="D169" s="639" t="s">
        <v>148</v>
      </c>
      <c r="E169" s="639" t="s">
        <v>168</v>
      </c>
      <c r="F169" s="641"/>
      <c r="G169" s="792"/>
      <c r="H169" s="616"/>
      <c r="I169" s="616"/>
      <c r="J169" s="616"/>
    </row>
    <row r="170" spans="1:10" s="617" customFormat="1" ht="16.399999999999999" customHeight="1">
      <c r="A170" s="599"/>
      <c r="B170" s="624"/>
      <c r="C170" s="189"/>
      <c r="D170" s="189"/>
      <c r="E170" s="189"/>
      <c r="F170" s="644"/>
      <c r="G170" s="792"/>
      <c r="H170" s="616"/>
      <c r="I170" s="616"/>
      <c r="J170" s="616"/>
    </row>
    <row r="171" spans="1:10" s="617" customFormat="1" ht="43.5" customHeight="1">
      <c r="A171" s="636"/>
      <c r="B171" s="637"/>
      <c r="C171" s="639" t="s">
        <v>150</v>
      </c>
      <c r="D171" s="678" t="s">
        <v>151</v>
      </c>
      <c r="E171" s="689" t="s">
        <v>169</v>
      </c>
      <c r="F171" s="646"/>
      <c r="G171" s="792"/>
      <c r="H171" s="616"/>
      <c r="I171" s="616"/>
      <c r="J171" s="616"/>
    </row>
    <row r="172" spans="1:10" s="617" customFormat="1" ht="16.399999999999999" customHeight="1">
      <c r="A172" s="599"/>
      <c r="B172" s="624"/>
      <c r="C172" s="189"/>
      <c r="D172" s="189"/>
      <c r="E172" s="189"/>
      <c r="F172" s="644"/>
      <c r="G172" s="792"/>
      <c r="H172" s="616"/>
      <c r="I172" s="616"/>
      <c r="J172" s="616"/>
    </row>
    <row r="173" spans="1:10" s="617" customFormat="1" ht="16.399999999999999" customHeight="1">
      <c r="A173" s="599"/>
      <c r="B173" s="624"/>
      <c r="C173" s="816" t="s">
        <v>153</v>
      </c>
      <c r="D173" s="816"/>
      <c r="E173" s="816"/>
      <c r="F173" s="686"/>
      <c r="G173" s="792"/>
      <c r="H173" s="616"/>
      <c r="I173" s="616"/>
      <c r="J173" s="616"/>
    </row>
    <row r="174" spans="1:10" s="617" customFormat="1" ht="16.399999999999999" customHeight="1">
      <c r="A174" s="599"/>
      <c r="B174" s="624"/>
      <c r="C174" s="796"/>
      <c r="D174" s="796"/>
      <c r="E174" s="796"/>
      <c r="F174" s="665"/>
      <c r="G174" s="792"/>
      <c r="H174" s="616"/>
      <c r="I174" s="616"/>
      <c r="J174" s="616"/>
    </row>
    <row r="175" spans="1:10" s="617" customFormat="1" ht="16.399999999999999" customHeight="1">
      <c r="A175" s="599"/>
      <c r="B175" s="624"/>
      <c r="C175" s="790" t="s">
        <v>100</v>
      </c>
      <c r="D175" s="790"/>
      <c r="E175" s="790"/>
      <c r="F175" s="666"/>
      <c r="G175" s="792"/>
      <c r="H175" s="616"/>
      <c r="I175" s="616"/>
      <c r="J175" s="616"/>
    </row>
    <row r="176" spans="1:10" s="617" customFormat="1" ht="16.399999999999999" customHeight="1">
      <c r="A176" s="599"/>
      <c r="B176" s="624"/>
      <c r="C176" s="796"/>
      <c r="D176" s="796"/>
      <c r="E176" s="796"/>
      <c r="F176" s="665"/>
      <c r="G176" s="792"/>
      <c r="H176" s="616"/>
      <c r="I176" s="616"/>
      <c r="J176" s="616"/>
    </row>
    <row r="177" spans="1:10" s="617" customFormat="1" ht="16.399999999999999" customHeight="1">
      <c r="A177" s="599"/>
      <c r="B177" s="624"/>
      <c r="C177" s="648" t="s">
        <v>101</v>
      </c>
      <c r="D177" s="649" t="s">
        <v>102</v>
      </c>
      <c r="E177" s="650" t="s">
        <v>103</v>
      </c>
      <c r="F177" s="656"/>
      <c r="G177" s="792"/>
      <c r="H177" s="616"/>
      <c r="I177" s="616"/>
      <c r="J177" s="616"/>
    </row>
    <row r="178" spans="1:10" s="617" customFormat="1" ht="16.399999999999999" customHeight="1" thickBot="1">
      <c r="A178" s="599"/>
      <c r="B178" s="624"/>
      <c r="C178" s="189"/>
      <c r="D178" s="189"/>
      <c r="E178" s="650" t="str">
        <f>IF(
 AND(ISBLANK(C170),ISBLANK(D170),ISBLANK(E170),ISBLANK(C172),ISBLANK(D172),ISBLANK(E172),ISBLANK(C174),ISBLANK(C176),ISBLANK(C178),ISBLANK(D178)),
 "FRÅGAN ÄR OBESVARAD",
 IF(
  AND(ISBLANK(C170),ISBLANK(D170),ISBLANK(E170),ISBLANK(C172),ISBLANK(D172),ISBLANK(E172),ISBLANK(C174),ISBLANK(C176)),
  "ANGE SVAR OCKSÅ",
  IF(
   AND(
    OR(C170="x",D170="x",E170="x",C172="x",D172="x"),OR(E172="x",C174="x",C176="x")),
    "MOTSÄGELSEFULLT SVAR",
    IF(
     OR(AND(E172="x",C174="x"),AND(E172="x",C176="x"),AND(C174="x",C176="x")),
     "MOTSÄGELSEFULLT SVAR",
     IF(
      AND(C178="x",D178="x"),
      "MOTSÄGELSEFULL BEDÖMNING",
      IF(
       OR(C178="x",D178="x"),
       COUNTIF(C170:E170,"x")+COUNTIF(C172:D172,"x"),
       "ANGE BEDÖMNING OCKSÅ"))))))</f>
        <v>FRÅGAN ÄR OBESVARAD</v>
      </c>
      <c r="F178" s="656"/>
      <c r="G178" s="793"/>
      <c r="H178" s="616">
        <f>IF(ISNUMBER(E178),E178,0)</f>
        <v>0</v>
      </c>
      <c r="I178" s="616">
        <f>$H178</f>
        <v>0</v>
      </c>
      <c r="J178" s="616"/>
    </row>
    <row r="179" spans="1:10" s="617" customFormat="1">
      <c r="A179" s="599"/>
      <c r="B179" s="624"/>
      <c r="G179" s="667"/>
      <c r="H179" s="616"/>
      <c r="I179" s="616"/>
      <c r="J179" s="616"/>
    </row>
    <row r="180" spans="1:10" s="617" customFormat="1" ht="14.9" customHeight="1">
      <c r="A180" s="599"/>
      <c r="B180" s="624"/>
      <c r="H180" s="616"/>
      <c r="I180" s="616"/>
      <c r="J180" s="616"/>
    </row>
    <row r="181" spans="1:10" s="617" customFormat="1" ht="40.4" customHeight="1">
      <c r="A181" s="599"/>
      <c r="B181" s="624"/>
      <c r="G181" s="667"/>
      <c r="H181" s="616"/>
      <c r="I181" s="616"/>
      <c r="J181" s="616"/>
    </row>
    <row r="182" spans="1:10" s="599" customFormat="1" ht="20.149999999999999" customHeight="1" thickBot="1">
      <c r="A182" s="629">
        <v>1</v>
      </c>
      <c r="B182" s="630">
        <v>12</v>
      </c>
      <c r="C182" s="795" t="s">
        <v>170</v>
      </c>
      <c r="D182" s="795"/>
      <c r="E182" s="795"/>
      <c r="F182" s="668"/>
      <c r="G182" s="659"/>
      <c r="H182" s="631"/>
      <c r="I182" s="631"/>
      <c r="J182" s="631"/>
    </row>
    <row r="183" spans="1:10" s="617" customFormat="1" ht="17.600000000000001" thickBot="1">
      <c r="A183" s="592"/>
      <c r="B183" s="632"/>
      <c r="C183" s="818" t="s">
        <v>90</v>
      </c>
      <c r="D183" s="818"/>
      <c r="E183" s="818"/>
      <c r="F183" s="672"/>
      <c r="G183" s="669" t="s">
        <v>91</v>
      </c>
      <c r="H183" s="616"/>
      <c r="I183" s="616"/>
      <c r="J183" s="616"/>
    </row>
    <row r="184" spans="1:10" s="617" customFormat="1" ht="16.399999999999999" customHeight="1">
      <c r="A184" s="599"/>
      <c r="B184" s="624"/>
      <c r="C184" s="798" t="s">
        <v>145</v>
      </c>
      <c r="D184" s="799"/>
      <c r="E184" s="800"/>
      <c r="F184" s="680"/>
      <c r="G184" s="791" t="s">
        <v>171</v>
      </c>
      <c r="H184" s="616"/>
      <c r="I184" s="616"/>
      <c r="J184" s="616"/>
    </row>
    <row r="185" spans="1:10" s="617" customFormat="1" ht="28.3">
      <c r="A185" s="636"/>
      <c r="B185" s="637"/>
      <c r="C185" s="681" t="s">
        <v>147</v>
      </c>
      <c r="D185" s="681" t="s">
        <v>148</v>
      </c>
      <c r="E185" s="681" t="s">
        <v>172</v>
      </c>
      <c r="F185" s="682"/>
      <c r="G185" s="792"/>
      <c r="H185" s="616"/>
      <c r="I185" s="616"/>
      <c r="J185" s="616"/>
    </row>
    <row r="186" spans="1:10" s="617" customFormat="1" ht="16.399999999999999" customHeight="1">
      <c r="A186" s="599"/>
      <c r="B186" s="624"/>
      <c r="C186" s="195"/>
      <c r="D186" s="195"/>
      <c r="E186" s="195"/>
      <c r="F186" s="683"/>
      <c r="G186" s="792"/>
      <c r="H186" s="616"/>
      <c r="I186" s="616"/>
      <c r="J186" s="616"/>
    </row>
    <row r="187" spans="1:10" s="617" customFormat="1" ht="42.9" thickBot="1">
      <c r="A187" s="636"/>
      <c r="B187" s="637"/>
      <c r="C187" s="681" t="s">
        <v>150</v>
      </c>
      <c r="D187" s="684" t="s">
        <v>151</v>
      </c>
      <c r="E187" s="690" t="s">
        <v>173</v>
      </c>
      <c r="F187" s="685"/>
      <c r="G187" s="793"/>
      <c r="H187" s="616"/>
      <c r="I187" s="616"/>
      <c r="J187" s="616"/>
    </row>
    <row r="188" spans="1:10" s="617" customFormat="1" ht="16.399999999999999" customHeight="1">
      <c r="A188" s="599"/>
      <c r="B188" s="624"/>
      <c r="C188" s="195"/>
      <c r="D188" s="195"/>
      <c r="E188" s="195"/>
      <c r="F188" s="683"/>
      <c r="G188" s="657"/>
      <c r="H188" s="616"/>
      <c r="I188" s="616"/>
      <c r="J188" s="616"/>
    </row>
    <row r="189" spans="1:10" s="617" customFormat="1" ht="16.399999999999999" customHeight="1">
      <c r="A189" s="599"/>
      <c r="B189" s="624"/>
      <c r="C189" s="816" t="s">
        <v>153</v>
      </c>
      <c r="D189" s="816"/>
      <c r="E189" s="816"/>
      <c r="F189" s="686"/>
      <c r="G189" s="657"/>
      <c r="H189" s="616"/>
      <c r="I189" s="616"/>
      <c r="J189" s="616"/>
    </row>
    <row r="190" spans="1:10" s="617" customFormat="1" ht="16.399999999999999" customHeight="1">
      <c r="A190" s="599"/>
      <c r="B190" s="624"/>
      <c r="C190" s="817"/>
      <c r="D190" s="817"/>
      <c r="E190" s="817"/>
      <c r="F190" s="687"/>
      <c r="G190" s="657"/>
      <c r="H190" s="616"/>
      <c r="I190" s="616"/>
      <c r="J190" s="616"/>
    </row>
    <row r="191" spans="1:10" s="617" customFormat="1" ht="16.399999999999999" customHeight="1">
      <c r="A191" s="599"/>
      <c r="B191" s="624"/>
      <c r="C191" s="790" t="s">
        <v>100</v>
      </c>
      <c r="D191" s="790"/>
      <c r="E191" s="790"/>
      <c r="F191" s="688"/>
      <c r="G191" s="657"/>
      <c r="H191" s="616"/>
      <c r="I191" s="616"/>
      <c r="J191" s="616"/>
    </row>
    <row r="192" spans="1:10" s="617" customFormat="1" ht="16.399999999999999" customHeight="1">
      <c r="A192" s="599"/>
      <c r="B192" s="624"/>
      <c r="C192" s="817"/>
      <c r="D192" s="817"/>
      <c r="E192" s="817"/>
      <c r="F192" s="687"/>
      <c r="G192" s="657"/>
      <c r="H192" s="616"/>
      <c r="I192" s="616"/>
      <c r="J192" s="616"/>
    </row>
    <row r="193" spans="1:10" s="617" customFormat="1" ht="16.399999999999999" customHeight="1">
      <c r="A193" s="599"/>
      <c r="B193" s="624"/>
      <c r="C193" s="648" t="s">
        <v>101</v>
      </c>
      <c r="D193" s="649" t="s">
        <v>102</v>
      </c>
      <c r="E193" s="650" t="s">
        <v>103</v>
      </c>
      <c r="F193" s="656"/>
      <c r="G193" s="657"/>
      <c r="H193" s="616"/>
      <c r="I193" s="616"/>
      <c r="J193" s="616"/>
    </row>
    <row r="194" spans="1:10" s="617" customFormat="1" ht="16.399999999999999" customHeight="1">
      <c r="A194" s="599"/>
      <c r="B194" s="624"/>
      <c r="C194" s="195"/>
      <c r="D194" s="195"/>
      <c r="E194" s="650" t="str">
        <f>IF(
 AND(ISBLANK(C186),ISBLANK(D186),ISBLANK(E186),ISBLANK(C188),ISBLANK(D188),ISBLANK(E188),ISBLANK(C190),ISBLANK(C192),ISBLANK(C194),ISBLANK(D194)),
 "FRÅGAN ÄR OBESVARAD",
 IF(
  AND(ISBLANK(C186),ISBLANK(D186),ISBLANK(E186),ISBLANK(C188),ISBLANK(D188),ISBLANK(E188),ISBLANK(C190),ISBLANK(C192)),
  "ANGE SVAR OCKSÅ",
  IF(
   AND(
    OR(C186="x",D186="x",E186="x",C188="x",D188="x"),OR(E188="x",C190="x",C192="x")),
    "MOTSÄGELSEFULLT SVAR",
    IF(
     OR(AND(E188="x",C190="x"),AND(E188="x",C192="x"),AND(C190="x",C192="x")),
     "MOTSÄGELSEFULLT SVAR",
     IF(
      AND(C194="x",D194="x"),
      "MOTSÄGELSEFULL BEDÖMNING",
      IF(
       OR(C194="x",D194="x"),
       COUNTIF(C186:E186,"x")+COUNTIF(C188:D188,"x"),
       "ANGE BEDÖMNING OCKSÅ"))))))</f>
        <v>FRÅGAN ÄR OBESVARAD</v>
      </c>
      <c r="F194" s="656"/>
      <c r="G194" s="657"/>
      <c r="H194" s="616">
        <f>IF(ISNUMBER(E194),E194,0)</f>
        <v>0</v>
      </c>
      <c r="I194" s="616">
        <f>$H194</f>
        <v>0</v>
      </c>
      <c r="J194" s="616"/>
    </row>
    <row r="195" spans="1:10" s="617" customFormat="1">
      <c r="A195" s="599"/>
      <c r="B195" s="624"/>
      <c r="G195" s="667"/>
      <c r="H195" s="616"/>
      <c r="I195" s="616"/>
      <c r="J195" s="616"/>
    </row>
    <row r="196" spans="1:10" s="617" customFormat="1" ht="14.9" customHeight="1">
      <c r="A196" s="599"/>
      <c r="B196" s="624"/>
      <c r="H196" s="616"/>
      <c r="I196" s="616"/>
      <c r="J196" s="616"/>
    </row>
    <row r="197" spans="1:10" s="617" customFormat="1" ht="40.4" customHeight="1">
      <c r="A197" s="599"/>
      <c r="B197" s="624"/>
      <c r="G197" s="667"/>
      <c r="H197" s="616"/>
      <c r="I197" s="616"/>
      <c r="J197" s="616"/>
    </row>
    <row r="198" spans="1:10" s="599" customFormat="1" ht="20.149999999999999" customHeight="1" thickBot="1">
      <c r="A198" s="629">
        <v>1</v>
      </c>
      <c r="B198" s="630">
        <v>13</v>
      </c>
      <c r="C198" s="795" t="s">
        <v>174</v>
      </c>
      <c r="D198" s="795"/>
      <c r="E198" s="795"/>
      <c r="F198" s="668"/>
      <c r="G198" s="659"/>
      <c r="H198" s="631"/>
      <c r="I198" s="631"/>
      <c r="J198" s="631"/>
    </row>
    <row r="199" spans="1:10" s="617" customFormat="1" ht="17.600000000000001" thickBot="1">
      <c r="A199" s="592"/>
      <c r="B199" s="632"/>
      <c r="C199" s="818" t="s">
        <v>90</v>
      </c>
      <c r="D199" s="818"/>
      <c r="E199" s="818"/>
      <c r="F199" s="672"/>
      <c r="G199" s="669" t="s">
        <v>91</v>
      </c>
      <c r="H199" s="616"/>
      <c r="I199" s="616"/>
      <c r="J199" s="616"/>
    </row>
    <row r="200" spans="1:10" s="617" customFormat="1" ht="16.399999999999999" customHeight="1">
      <c r="A200" s="599"/>
      <c r="B200" s="624"/>
      <c r="C200" s="798" t="s">
        <v>145</v>
      </c>
      <c r="D200" s="799"/>
      <c r="E200" s="800"/>
      <c r="F200" s="673"/>
      <c r="G200" s="791" t="s">
        <v>175</v>
      </c>
      <c r="H200" s="616"/>
      <c r="I200" s="616"/>
      <c r="J200" s="616"/>
    </row>
    <row r="201" spans="1:10" s="617" customFormat="1" ht="28.3">
      <c r="A201" s="636"/>
      <c r="B201" s="637"/>
      <c r="C201" s="639" t="s">
        <v>147</v>
      </c>
      <c r="D201" s="639" t="s">
        <v>148</v>
      </c>
      <c r="E201" s="639" t="s">
        <v>176</v>
      </c>
      <c r="F201" s="641"/>
      <c r="G201" s="792"/>
      <c r="H201" s="616"/>
      <c r="I201" s="616"/>
      <c r="J201" s="616"/>
    </row>
    <row r="202" spans="1:10" s="617" customFormat="1" ht="16.399999999999999" customHeight="1">
      <c r="A202" s="599"/>
      <c r="B202" s="624"/>
      <c r="C202" s="189"/>
      <c r="D202" s="189"/>
      <c r="E202" s="189"/>
      <c r="F202" s="644"/>
      <c r="G202" s="792"/>
      <c r="H202" s="616"/>
      <c r="I202" s="616"/>
      <c r="J202" s="616"/>
    </row>
    <row r="203" spans="1:10" s="617" customFormat="1" ht="56.6">
      <c r="A203" s="636"/>
      <c r="B203" s="637"/>
      <c r="C203" s="639" t="s">
        <v>150</v>
      </c>
      <c r="D203" s="678" t="s">
        <v>151</v>
      </c>
      <c r="E203" s="689" t="s">
        <v>177</v>
      </c>
      <c r="F203" s="646"/>
      <c r="G203" s="792"/>
      <c r="H203" s="616"/>
      <c r="I203" s="616"/>
      <c r="J203" s="616"/>
    </row>
    <row r="204" spans="1:10" s="617" customFormat="1" ht="16.399999999999999" customHeight="1">
      <c r="A204" s="599"/>
      <c r="B204" s="624"/>
      <c r="C204" s="189"/>
      <c r="D204" s="189"/>
      <c r="E204" s="189"/>
      <c r="F204" s="644"/>
      <c r="G204" s="792"/>
      <c r="H204" s="616"/>
      <c r="I204" s="616"/>
      <c r="J204" s="616"/>
    </row>
    <row r="205" spans="1:10" s="617" customFormat="1" ht="16.399999999999999" customHeight="1">
      <c r="A205" s="599"/>
      <c r="B205" s="624"/>
      <c r="C205" s="816" t="s">
        <v>153</v>
      </c>
      <c r="D205" s="816"/>
      <c r="E205" s="816"/>
      <c r="F205" s="686"/>
      <c r="G205" s="792"/>
      <c r="H205" s="616"/>
      <c r="I205" s="616"/>
      <c r="J205" s="616"/>
    </row>
    <row r="206" spans="1:10" s="617" customFormat="1" ht="16.399999999999999" customHeight="1">
      <c r="A206" s="599"/>
      <c r="B206" s="624"/>
      <c r="C206" s="796"/>
      <c r="D206" s="796"/>
      <c r="E206" s="796"/>
      <c r="F206" s="665"/>
      <c r="G206" s="792"/>
      <c r="H206" s="616"/>
      <c r="I206" s="616"/>
      <c r="J206" s="616"/>
    </row>
    <row r="207" spans="1:10" s="617" customFormat="1" ht="16.399999999999999" customHeight="1">
      <c r="A207" s="599"/>
      <c r="B207" s="624"/>
      <c r="C207" s="790" t="s">
        <v>100</v>
      </c>
      <c r="D207" s="790"/>
      <c r="E207" s="790"/>
      <c r="F207" s="666"/>
      <c r="G207" s="792"/>
      <c r="H207" s="616"/>
      <c r="I207" s="616"/>
      <c r="J207" s="616"/>
    </row>
    <row r="208" spans="1:10" s="617" customFormat="1" ht="16.399999999999999" customHeight="1">
      <c r="A208" s="599"/>
      <c r="B208" s="624"/>
      <c r="C208" s="796"/>
      <c r="D208" s="796"/>
      <c r="E208" s="796"/>
      <c r="F208" s="665"/>
      <c r="G208" s="792"/>
      <c r="H208" s="616"/>
      <c r="I208" s="616"/>
      <c r="J208" s="616"/>
    </row>
    <row r="209" spans="1:10" s="617" customFormat="1" ht="16.399999999999999" customHeight="1">
      <c r="A209" s="599"/>
      <c r="B209" s="624"/>
      <c r="C209" s="648" t="s">
        <v>101</v>
      </c>
      <c r="D209" s="649" t="s">
        <v>102</v>
      </c>
      <c r="E209" s="650" t="s">
        <v>103</v>
      </c>
      <c r="F209" s="656"/>
      <c r="G209" s="792"/>
      <c r="H209" s="616"/>
      <c r="I209" s="616"/>
      <c r="J209" s="616"/>
    </row>
    <row r="210" spans="1:10" s="617" customFormat="1" ht="16.399999999999999" customHeight="1" thickBot="1">
      <c r="A210" s="599"/>
      <c r="B210" s="624"/>
      <c r="C210" s="189"/>
      <c r="D210" s="189"/>
      <c r="E210" s="650" t="str">
        <f>IF(
 AND(ISBLANK(C202),ISBLANK(D202),ISBLANK(E202),ISBLANK(C204),ISBLANK(D204),ISBLANK(E204),ISBLANK(C206),ISBLANK(C208),ISBLANK(C210),ISBLANK(D210)),
 "FRÅGAN ÄR OBESVARAD",
 IF(
  AND(ISBLANK(C202),ISBLANK(D202),ISBLANK(E202),ISBLANK(C204),ISBLANK(D204),ISBLANK(E204),ISBLANK(C206),ISBLANK(C208)),
  "ANGE SVAR OCKSÅ",
  IF(
   AND(
    OR(C202="x",D202="x",E202="x",C204="x",D204="x"),OR(E204="x",C206="x",C208="x")),
    "MOTSÄGELSEFULLT SVAR",
    IF(
     OR(AND(E204="x",C206="x"),AND(E204="x",C208="x"),AND(C206="x",C208="x")),
     "MOTSÄGELSEFULLT SVAR",
     IF(
      AND(C210="x",D210="x"),
      "MOTSÄGELSEFULL BEDÖMNING",
      IF(
       OR(C210="x",D210="x"),
       COUNTIF(C202:E202,"x")+COUNTIF(C204:D204,"x"),
       "ANGE BEDÖMNING OCKSÅ"))))))</f>
        <v>FRÅGAN ÄR OBESVARAD</v>
      </c>
      <c r="F210" s="656"/>
      <c r="G210" s="793"/>
      <c r="H210" s="616">
        <f>IF(ISNUMBER(E210),E210,0)</f>
        <v>0</v>
      </c>
      <c r="I210" s="616">
        <f>$H210</f>
        <v>0</v>
      </c>
      <c r="J210" s="616"/>
    </row>
    <row r="211" spans="1:10" s="617" customFormat="1">
      <c r="A211" s="599"/>
      <c r="B211" s="624"/>
      <c r="E211" s="656"/>
      <c r="F211" s="656"/>
      <c r="G211" s="667"/>
      <c r="H211" s="616"/>
      <c r="I211" s="616"/>
      <c r="J211" s="616"/>
    </row>
    <row r="212" spans="1:10" s="617" customFormat="1" ht="14.9" customHeight="1">
      <c r="A212" s="599"/>
      <c r="B212" s="624"/>
      <c r="H212" s="616"/>
      <c r="I212" s="616"/>
      <c r="J212" s="616"/>
    </row>
    <row r="213" spans="1:10" s="617" customFormat="1" ht="40.4" customHeight="1">
      <c r="A213" s="599"/>
      <c r="B213" s="624"/>
      <c r="G213" s="667"/>
      <c r="H213" s="616"/>
      <c r="I213" s="616"/>
      <c r="J213" s="616"/>
    </row>
    <row r="214" spans="1:10" s="599" customFormat="1" ht="20.149999999999999" customHeight="1" thickBot="1">
      <c r="A214" s="629">
        <v>1</v>
      </c>
      <c r="B214" s="630">
        <v>14</v>
      </c>
      <c r="C214" s="795" t="s">
        <v>178</v>
      </c>
      <c r="D214" s="795"/>
      <c r="E214" s="795"/>
      <c r="F214" s="668"/>
      <c r="G214" s="659"/>
      <c r="H214" s="631"/>
      <c r="I214" s="631"/>
      <c r="J214" s="631"/>
    </row>
    <row r="215" spans="1:10" s="617" customFormat="1" ht="17.600000000000001" thickBot="1">
      <c r="A215" s="592"/>
      <c r="B215" s="632"/>
      <c r="C215" s="818" t="s">
        <v>90</v>
      </c>
      <c r="D215" s="818"/>
      <c r="E215" s="818"/>
      <c r="F215" s="672"/>
      <c r="G215" s="669" t="s">
        <v>91</v>
      </c>
      <c r="H215" s="616"/>
      <c r="I215" s="616"/>
      <c r="J215" s="616"/>
    </row>
    <row r="216" spans="1:10" s="617" customFormat="1" ht="16.399999999999999" customHeight="1">
      <c r="A216" s="599"/>
      <c r="B216" s="624"/>
      <c r="C216" s="798" t="s">
        <v>179</v>
      </c>
      <c r="D216" s="799"/>
      <c r="E216" s="800"/>
      <c r="F216" s="673"/>
      <c r="G216" s="807" t="s">
        <v>180</v>
      </c>
      <c r="H216" s="616"/>
      <c r="I216" s="616"/>
      <c r="J216" s="616"/>
    </row>
    <row r="217" spans="1:10" s="617" customFormat="1" ht="43.5" customHeight="1" thickBot="1">
      <c r="A217" s="636"/>
      <c r="B217" s="637"/>
      <c r="C217" s="639" t="s">
        <v>181</v>
      </c>
      <c r="D217" s="639" t="s">
        <v>182</v>
      </c>
      <c r="E217" s="639" t="s">
        <v>183</v>
      </c>
      <c r="F217" s="641"/>
      <c r="G217" s="808"/>
      <c r="H217" s="616"/>
      <c r="I217" s="616"/>
      <c r="J217" s="616"/>
    </row>
    <row r="218" spans="1:10" s="617" customFormat="1" ht="16.399999999999999" customHeight="1">
      <c r="A218" s="599"/>
      <c r="B218" s="624"/>
      <c r="C218" s="189"/>
      <c r="D218" s="189"/>
      <c r="E218" s="189"/>
      <c r="F218" s="644"/>
      <c r="G218" s="691"/>
      <c r="H218" s="616"/>
      <c r="I218" s="616"/>
      <c r="J218" s="616"/>
    </row>
    <row r="219" spans="1:10" s="617" customFormat="1" ht="42.45">
      <c r="A219" s="636"/>
      <c r="B219" s="637"/>
      <c r="C219" s="639" t="s">
        <v>184</v>
      </c>
      <c r="D219" s="678" t="s">
        <v>185</v>
      </c>
      <c r="E219" s="689" t="s">
        <v>186</v>
      </c>
      <c r="F219" s="646"/>
      <c r="G219" s="691"/>
      <c r="H219" s="616"/>
      <c r="I219" s="616"/>
      <c r="J219" s="616"/>
    </row>
    <row r="220" spans="1:10" s="617" customFormat="1" ht="16.399999999999999" customHeight="1">
      <c r="A220" s="599"/>
      <c r="B220" s="624"/>
      <c r="C220" s="189"/>
      <c r="D220" s="189"/>
      <c r="E220" s="189"/>
      <c r="F220" s="644"/>
      <c r="G220" s="691"/>
      <c r="H220" s="616"/>
      <c r="I220" s="616"/>
      <c r="J220" s="616"/>
    </row>
    <row r="221" spans="1:10" s="617" customFormat="1" ht="16.399999999999999" customHeight="1">
      <c r="A221" s="599"/>
      <c r="B221" s="624"/>
      <c r="C221" s="790" t="s">
        <v>100</v>
      </c>
      <c r="D221" s="790"/>
      <c r="E221" s="790"/>
      <c r="F221" s="666"/>
      <c r="G221" s="691"/>
      <c r="H221" s="616"/>
      <c r="I221" s="616"/>
      <c r="J221" s="616"/>
    </row>
    <row r="222" spans="1:10" s="617" customFormat="1" ht="16.399999999999999" customHeight="1">
      <c r="A222" s="599"/>
      <c r="B222" s="624"/>
      <c r="C222" s="796"/>
      <c r="D222" s="796"/>
      <c r="E222" s="796"/>
      <c r="F222" s="665"/>
      <c r="G222" s="691"/>
      <c r="H222" s="616"/>
      <c r="I222" s="616"/>
      <c r="J222" s="616"/>
    </row>
    <row r="223" spans="1:10" s="617" customFormat="1" ht="16.399999999999999" customHeight="1">
      <c r="A223" s="599"/>
      <c r="B223" s="624"/>
      <c r="C223" s="648" t="s">
        <v>101</v>
      </c>
      <c r="D223" s="649" t="s">
        <v>102</v>
      </c>
      <c r="E223" s="650" t="s">
        <v>103</v>
      </c>
      <c r="F223" s="656"/>
      <c r="G223" s="691"/>
      <c r="H223" s="616"/>
      <c r="I223" s="616"/>
      <c r="J223" s="616"/>
    </row>
    <row r="224" spans="1:10" s="617" customFormat="1" ht="16.399999999999999" customHeight="1">
      <c r="A224" s="599"/>
      <c r="B224" s="624"/>
      <c r="C224" s="189"/>
      <c r="D224" s="189"/>
      <c r="E224" s="650" t="str">
        <f>IF(
 AND(ISBLANK(C218),ISBLANK(D218),ISBLANK(E218),ISBLANK(C220),ISBLANK(D220),ISBLANK(E220),ISBLANK(C222),ISBLANK(C224),ISBLANK(D224)),
 "FRÅGAN ÄR OBESVARAD",
 IF(
  AND(ISBLANK(C218),ISBLANK(D218),ISBLANK(E218),ISBLANK(C220),ISBLANK(D220),ISBLANK(E220),ISBLANK(C222)),
  "ANGE SVAR OCKSÅ",
  IF(
   AND(OR(C218="x",D218="x",E218="x",C220="x",D220="x"),OR(E220="x",C222="x")),
   "MOTSÄGELSEFULLT SVAR",
   IF(
    AND(E220="x",C222="x"),
    "MOTSÄGELSEFULLT SVAR",
    IF(
     AND(C224="x",D224="x"),
     "MOTSÄGELSEFULL BEDÖMNING",
     IF(
      OR(C224="x",D224="x"),
      COUNTIF(C218:E218,"x")+COUNTIF(C220:D220,"x"),
      "ANGE BEDÖMNING OCKSÅ"))))))</f>
        <v>FRÅGAN ÄR OBESVARAD</v>
      </c>
      <c r="F224" s="656"/>
      <c r="G224" s="691"/>
      <c r="H224" s="616">
        <f>IF(ISNUMBER(E224),E224,0)</f>
        <v>0</v>
      </c>
      <c r="I224" s="616">
        <f>$H224</f>
        <v>0</v>
      </c>
      <c r="J224" s="616"/>
    </row>
    <row r="225" spans="1:10" s="617" customFormat="1">
      <c r="A225" s="599"/>
      <c r="B225" s="624"/>
      <c r="E225" s="656"/>
      <c r="F225" s="656"/>
      <c r="G225" s="667"/>
      <c r="H225" s="616"/>
      <c r="I225" s="616"/>
      <c r="J225" s="616"/>
    </row>
    <row r="226" spans="1:10" s="617" customFormat="1" ht="14.9" customHeight="1">
      <c r="A226" s="599"/>
      <c r="B226" s="624"/>
      <c r="H226" s="616"/>
      <c r="I226" s="616"/>
      <c r="J226" s="616"/>
    </row>
    <row r="227" spans="1:10" s="617" customFormat="1" ht="40.4" customHeight="1">
      <c r="A227" s="599"/>
      <c r="B227" s="624"/>
      <c r="G227" s="667"/>
      <c r="H227" s="616"/>
      <c r="I227" s="616"/>
      <c r="J227" s="616"/>
    </row>
    <row r="228" spans="1:10" s="599" customFormat="1" ht="40.4" customHeight="1" thickBot="1">
      <c r="A228" s="629">
        <v>1</v>
      </c>
      <c r="B228" s="630">
        <v>15</v>
      </c>
      <c r="C228" s="795" t="s">
        <v>187</v>
      </c>
      <c r="D228" s="795"/>
      <c r="E228" s="795"/>
      <c r="F228" s="668"/>
      <c r="G228" s="659"/>
      <c r="H228" s="631"/>
      <c r="I228" s="631"/>
      <c r="J228" s="631"/>
    </row>
    <row r="229" spans="1:10" s="617" customFormat="1" ht="17.600000000000001" thickBot="1">
      <c r="A229" s="592"/>
      <c r="B229" s="632"/>
      <c r="C229" s="818" t="s">
        <v>90</v>
      </c>
      <c r="D229" s="818"/>
      <c r="E229" s="818"/>
      <c r="F229" s="672"/>
      <c r="G229" s="669" t="s">
        <v>91</v>
      </c>
      <c r="H229" s="616"/>
      <c r="I229" s="616"/>
      <c r="J229" s="616"/>
    </row>
    <row r="230" spans="1:10" s="617" customFormat="1" ht="16.399999999999999" customHeight="1">
      <c r="A230" s="599"/>
      <c r="B230" s="624"/>
      <c r="C230" s="798" t="s">
        <v>188</v>
      </c>
      <c r="D230" s="799"/>
      <c r="E230" s="800"/>
      <c r="F230" s="673"/>
      <c r="G230" s="791" t="s">
        <v>189</v>
      </c>
      <c r="H230" s="616"/>
      <c r="I230" s="616"/>
      <c r="J230" s="616"/>
    </row>
    <row r="231" spans="1:10" s="617" customFormat="1" ht="43.5" customHeight="1" thickBot="1">
      <c r="A231" s="636"/>
      <c r="B231" s="637"/>
      <c r="C231" s="639" t="s">
        <v>190</v>
      </c>
      <c r="D231" s="639" t="s">
        <v>182</v>
      </c>
      <c r="E231" s="639" t="s">
        <v>191</v>
      </c>
      <c r="F231" s="641"/>
      <c r="G231" s="793"/>
      <c r="H231" s="616"/>
      <c r="I231" s="616"/>
      <c r="J231" s="616"/>
    </row>
    <row r="232" spans="1:10" s="617" customFormat="1" ht="16.399999999999999" customHeight="1">
      <c r="A232" s="599"/>
      <c r="B232" s="624"/>
      <c r="C232" s="189"/>
      <c r="D232" s="189"/>
      <c r="E232" s="189"/>
      <c r="F232" s="644"/>
      <c r="G232" s="657"/>
      <c r="H232" s="616"/>
      <c r="I232" s="616"/>
      <c r="J232" s="616"/>
    </row>
    <row r="233" spans="1:10" s="617" customFormat="1" ht="42.45">
      <c r="A233" s="636"/>
      <c r="B233" s="637"/>
      <c r="C233" s="639" t="s">
        <v>192</v>
      </c>
      <c r="D233" s="678" t="s">
        <v>193</v>
      </c>
      <c r="E233" s="689" t="s">
        <v>194</v>
      </c>
      <c r="F233" s="646"/>
      <c r="G233" s="657"/>
      <c r="H233" s="616"/>
      <c r="I233" s="616"/>
      <c r="J233" s="616"/>
    </row>
    <row r="234" spans="1:10" s="617" customFormat="1" ht="16.399999999999999" customHeight="1">
      <c r="A234" s="599"/>
      <c r="B234" s="624"/>
      <c r="C234" s="189"/>
      <c r="D234" s="189"/>
      <c r="E234" s="189"/>
      <c r="F234" s="644"/>
      <c r="G234" s="657"/>
      <c r="H234" s="616"/>
      <c r="I234" s="616"/>
      <c r="J234" s="616"/>
    </row>
    <row r="235" spans="1:10" s="617" customFormat="1" ht="16.399999999999999" customHeight="1">
      <c r="A235" s="599"/>
      <c r="B235" s="624"/>
      <c r="C235" s="790" t="s">
        <v>100</v>
      </c>
      <c r="D235" s="790"/>
      <c r="E235" s="790"/>
      <c r="F235" s="666"/>
      <c r="G235" s="657"/>
      <c r="H235" s="616"/>
      <c r="I235" s="616"/>
      <c r="J235" s="616"/>
    </row>
    <row r="236" spans="1:10" s="617" customFormat="1" ht="16.399999999999999" customHeight="1">
      <c r="A236" s="599"/>
      <c r="B236" s="624"/>
      <c r="C236" s="796"/>
      <c r="D236" s="796"/>
      <c r="E236" s="796"/>
      <c r="F236" s="665"/>
      <c r="G236" s="657"/>
      <c r="H236" s="616"/>
      <c r="I236" s="616"/>
      <c r="J236" s="616"/>
    </row>
    <row r="237" spans="1:10" s="617" customFormat="1" ht="16.399999999999999" customHeight="1">
      <c r="A237" s="599"/>
      <c r="B237" s="624"/>
      <c r="C237" s="648" t="s">
        <v>101</v>
      </c>
      <c r="D237" s="649" t="s">
        <v>102</v>
      </c>
      <c r="E237" s="650" t="s">
        <v>103</v>
      </c>
      <c r="F237" s="656"/>
      <c r="G237" s="657"/>
      <c r="H237" s="616"/>
      <c r="I237" s="616"/>
      <c r="J237" s="616"/>
    </row>
    <row r="238" spans="1:10" s="617" customFormat="1" ht="16.399999999999999" customHeight="1">
      <c r="A238" s="599"/>
      <c r="B238" s="624"/>
      <c r="C238" s="189"/>
      <c r="D238" s="189"/>
      <c r="E238" s="650" t="str">
        <f>IF(
 AND(ISBLANK(C232),ISBLANK(D232),ISBLANK(E232),ISBLANK(C234),ISBLANK(D234),ISBLANK(E234),ISBLANK(C236),ISBLANK(C238),ISBLANK(D238)),
 "FRÅGAN ÄR OBESVARAD",
 IF(
  AND(ISBLANK(C232),ISBLANK(D232),ISBLANK(E232),ISBLANK(C234),ISBLANK(D234),ISBLANK(E234),ISBLANK(C236)),
  "ANGE SVAR OCKSÅ",
  IF(
   AND(OR(C232="x",D232="x",E232="x",C234="x",D234="x"),OR(E234="x",C236="x")),
   "MOTSÄGELSEFULLT SVAR",
   IF(
    AND(E234="x",C236="x"),
    "MOTSÄGELSEFULLT SVAR",
    IF(
     AND(C238="x",D238="x"),
     "MOTSÄGELSEFULL BEDÖMNING",
     IF(
      OR(C238="x",D238="x"),
      COUNTIF(C232:E232,"x")+COUNTIF(C234:D234,"x"),
      "ANGE BEDÖMNING OCKSÅ"))))))</f>
        <v>FRÅGAN ÄR OBESVARAD</v>
      </c>
      <c r="F238" s="656"/>
      <c r="G238" s="657"/>
      <c r="H238" s="616">
        <f>IF(ISNUMBER(E238),E238,0)</f>
        <v>0</v>
      </c>
      <c r="I238" s="616">
        <f>$H238</f>
        <v>0</v>
      </c>
      <c r="J238" s="616"/>
    </row>
    <row r="239" spans="1:10" s="617" customFormat="1">
      <c r="A239" s="599"/>
      <c r="B239" s="624"/>
      <c r="G239" s="667"/>
      <c r="H239" s="616"/>
      <c r="I239" s="616"/>
      <c r="J239" s="616"/>
    </row>
    <row r="240" spans="1:10" s="617" customFormat="1" ht="14.9" customHeight="1">
      <c r="A240" s="599"/>
      <c r="B240" s="624"/>
      <c r="H240" s="616"/>
      <c r="I240" s="616"/>
      <c r="J240" s="616"/>
    </row>
    <row r="241" spans="1:10" s="617" customFormat="1" ht="40.4" customHeight="1">
      <c r="A241" s="599"/>
      <c r="B241" s="624"/>
      <c r="G241" s="667"/>
      <c r="H241" s="616"/>
      <c r="I241" s="616"/>
      <c r="J241" s="616"/>
    </row>
    <row r="242" spans="1:10" s="617" customFormat="1" ht="30" customHeight="1">
      <c r="A242" s="802" t="s">
        <v>195</v>
      </c>
      <c r="B242" s="802"/>
      <c r="C242" s="802"/>
      <c r="D242" s="802"/>
      <c r="E242" s="802"/>
      <c r="F242" s="692"/>
      <c r="G242" s="692"/>
      <c r="H242" s="616"/>
      <c r="I242" s="616"/>
      <c r="J242" s="616"/>
    </row>
    <row r="243" spans="1:10" s="617" customFormat="1" ht="15" customHeight="1">
      <c r="A243" s="599"/>
      <c r="B243" s="624"/>
      <c r="G243" s="615"/>
      <c r="H243" s="616"/>
      <c r="I243" s="616"/>
      <c r="J243" s="616"/>
    </row>
    <row r="244" spans="1:10" s="617" customFormat="1" ht="93" customHeight="1">
      <c r="A244" s="599"/>
      <c r="B244" s="624"/>
      <c r="C244" s="801" t="s">
        <v>196</v>
      </c>
      <c r="D244" s="801"/>
      <c r="E244" s="801"/>
      <c r="F244" s="693"/>
      <c r="G244" s="615"/>
      <c r="H244" s="616"/>
      <c r="I244" s="616"/>
      <c r="J244" s="616"/>
    </row>
    <row r="245" spans="1:10" s="617" customFormat="1" ht="50.15" customHeight="1">
      <c r="A245" s="599"/>
      <c r="B245" s="624"/>
      <c r="G245" s="615"/>
      <c r="H245" s="616"/>
      <c r="I245" s="616"/>
      <c r="J245" s="616"/>
    </row>
    <row r="246" spans="1:10" s="599" customFormat="1" ht="40.4" customHeight="1" thickBot="1">
      <c r="A246" s="629">
        <v>2</v>
      </c>
      <c r="B246" s="630">
        <v>16</v>
      </c>
      <c r="C246" s="795" t="s">
        <v>197</v>
      </c>
      <c r="D246" s="795"/>
      <c r="E246" s="795"/>
      <c r="F246" s="668"/>
      <c r="G246" s="694"/>
      <c r="H246" s="631"/>
      <c r="I246" s="631"/>
      <c r="J246" s="631"/>
    </row>
    <row r="247" spans="1:10" s="617" customFormat="1" ht="17.600000000000001" thickBot="1">
      <c r="A247" s="592"/>
      <c r="B247" s="632"/>
      <c r="C247" s="797" t="s">
        <v>115</v>
      </c>
      <c r="D247" s="797"/>
      <c r="E247" s="797"/>
      <c r="F247" s="672"/>
      <c r="G247" s="669" t="s">
        <v>91</v>
      </c>
      <c r="H247" s="616"/>
      <c r="I247" s="616"/>
      <c r="J247" s="616"/>
    </row>
    <row r="248" spans="1:10" s="617" customFormat="1" ht="16.399999999999999" customHeight="1">
      <c r="A248" s="599"/>
      <c r="B248" s="624"/>
      <c r="C248" s="798" t="s">
        <v>198</v>
      </c>
      <c r="D248" s="799"/>
      <c r="E248" s="800"/>
      <c r="F248" s="673"/>
      <c r="G248" s="791" t="s">
        <v>199</v>
      </c>
      <c r="H248" s="616"/>
      <c r="I248" s="616"/>
      <c r="J248" s="616"/>
    </row>
    <row r="249" spans="1:10" s="617" customFormat="1" ht="16.399999999999999" customHeight="1">
      <c r="A249" s="636"/>
      <c r="B249" s="637"/>
      <c r="C249" s="661" t="s">
        <v>129</v>
      </c>
      <c r="D249" s="661" t="s">
        <v>130</v>
      </c>
      <c r="E249" s="661" t="s">
        <v>131</v>
      </c>
      <c r="F249" s="641"/>
      <c r="G249" s="792"/>
      <c r="H249" s="616"/>
      <c r="I249" s="616"/>
      <c r="J249" s="616"/>
    </row>
    <row r="250" spans="1:10" s="617" customFormat="1" ht="16.399999999999999" customHeight="1">
      <c r="A250" s="599"/>
      <c r="B250" s="624"/>
      <c r="C250" s="189"/>
      <c r="D250" s="189"/>
      <c r="E250" s="189"/>
      <c r="F250" s="644"/>
      <c r="G250" s="792"/>
      <c r="H250" s="616"/>
      <c r="I250" s="616"/>
      <c r="J250" s="616"/>
    </row>
    <row r="251" spans="1:10" s="617" customFormat="1" ht="16.399999999999999" customHeight="1">
      <c r="A251" s="636"/>
      <c r="B251" s="637"/>
      <c r="C251" s="661" t="s">
        <v>132</v>
      </c>
      <c r="D251" s="674" t="s">
        <v>133</v>
      </c>
      <c r="E251" s="677" t="s">
        <v>100</v>
      </c>
      <c r="F251" s="671"/>
      <c r="G251" s="792"/>
      <c r="H251" s="616"/>
      <c r="I251" s="616"/>
      <c r="J251" s="616"/>
    </row>
    <row r="252" spans="1:10" s="617" customFormat="1" ht="16.399999999999999" customHeight="1">
      <c r="A252" s="599"/>
      <c r="B252" s="624"/>
      <c r="C252" s="189"/>
      <c r="D252" s="189"/>
      <c r="E252" s="189"/>
      <c r="F252" s="644"/>
      <c r="G252" s="792"/>
      <c r="H252" s="616"/>
      <c r="I252" s="616"/>
      <c r="J252" s="616"/>
    </row>
    <row r="253" spans="1:10" s="617" customFormat="1" ht="16.399999999999999" customHeight="1">
      <c r="A253" s="599"/>
      <c r="B253" s="624"/>
      <c r="C253" s="648" t="s">
        <v>101</v>
      </c>
      <c r="D253" s="649" t="s">
        <v>102</v>
      </c>
      <c r="E253" s="650" t="s">
        <v>103</v>
      </c>
      <c r="F253" s="656"/>
      <c r="G253" s="792"/>
      <c r="H253" s="616"/>
      <c r="I253" s="616"/>
      <c r="J253" s="616"/>
    </row>
    <row r="254" spans="1:10" s="617" customFormat="1" ht="16.399999999999999" customHeight="1" thickBot="1">
      <c r="A254" s="599"/>
      <c r="B254" s="624"/>
      <c r="C254" s="189"/>
      <c r="D254" s="189"/>
      <c r="E254" s="650" t="str">
        <f>IF(
 OR(E194="FRÅGAN ÄR OBESVARAD",E194="ANGE SVAR OCKSÅ",E194="ANGE BEDÖMNING OCKSÅ"),
 "FULLSTÄNDIGT SVAR SAKNAS PÅ FRÅGA "&amp; B182,
 IF(
  OR(E194="MOTSÄGELSEFULLT SVAR",E194="MOTSÄGELSEFULL BEDÖMNING",E194="EJ SAMMANHÄNGANDE INTERVALL"),
  "EJ KORREKT IFYLLT SVAR I FRÅGA "&amp; B182,
  IF(
   OR(C190="x",C192="x"),
   "FÖRUTSÄTTER ANNAT SVAR PÅ FRÅGA "&amp; B182,
   IF(
   AND(
    ISBLANK(C250),
    ISBLANK(D250),
    ISBLANK(E250),
    ISBLANK(C252),
    ISBLANK(D252),
    ISBLANK(E252),
    ISBLANK(C254),
    ISBLANK(D254)),
   "FRÅGAN ÄR OBESVARAD",
   IF(
    AND(
     ISBLANK(C250),
     ISBLANK(D250),
     ISBLANK(E250),
     ISBLANK(C252),
     ISBLANK(D252),
     ISBLANK(E252)),
    "ANGE SVAR OCKSÅ",
    IF(
     AND(
      ISBLANK(C254),
      ISBLANK(D254)),
     "ANGE BEDÖMNING OCKSÅ",
     IF(
      AND(
       OR(C250="x",D250="x",E250="x",C252="x",D252="x"),
       E252="x"),
      "MOTSÄGELSEFULLT SVAR",
      IF(
       AND(
        C254="x",D254="x"),
       "MOTSÄGELSEFULL BEDÖMNING",
       IF(
        AND(
         C250="x",
         ISBLANK(D250),
         OR(E250="x",C252="x",D252="x")),
        "EJ SAMMANHÄNGANDE INTERVALL",
        IF(
         AND(
          D250="x",
          ISBLANK(E250),
          OR(C252="x",D252="x")),
         "EJ SAMMANHÄNGANDE INTERVALL",
         IF(
          AND(
           E250="x",
           ISBLANK(C252),
           D252="x"),
          "EJ SAMMANHÄNGANDE INTERVALL",
          IF(
           E252="x",
           0,
           IF(
            D252="x",
            1,
            IF(
             C252="x",
             2,
             IF(
              E250="x",
              3,
              IF(
               D250="x",
               4,
               5))))))))))))))))</f>
        <v>FULLSTÄNDIGT SVAR SAKNAS PÅ FRÅGA 12</v>
      </c>
      <c r="F254" s="656"/>
      <c r="G254" s="793"/>
      <c r="H254" s="616">
        <f>IF(ISNUMBER(E254),E254,0)</f>
        <v>0</v>
      </c>
      <c r="I254" s="616"/>
      <c r="J254" s="616">
        <f>$H254</f>
        <v>0</v>
      </c>
    </row>
    <row r="255" spans="1:10" s="617" customFormat="1">
      <c r="A255" s="599"/>
      <c r="B255" s="624"/>
      <c r="G255" s="667"/>
      <c r="H255" s="616"/>
      <c r="I255" s="616"/>
      <c r="J255" s="616"/>
    </row>
    <row r="256" spans="1:10" s="617" customFormat="1" ht="14.9" customHeight="1">
      <c r="A256" s="599"/>
      <c r="B256" s="624"/>
      <c r="C256" s="794" t="str">
        <f>IF(ISNUMBER(SEARCH("FÖRUTSÄTTER",E254)),"Felmeddelandet ""FÖRUTSÄTTER ANNAT SVAR PÅ FRÅGA X"" uppstår när man har angett att man inte har haft frågans arbetssätt under hela 2-årsperioden.","")</f>
        <v/>
      </c>
      <c r="D256" s="794"/>
      <c r="E256" s="794"/>
      <c r="F256" s="695"/>
      <c r="H256" s="616"/>
      <c r="I256" s="616"/>
      <c r="J256" s="616"/>
    </row>
    <row r="257" spans="1:10" s="617" customFormat="1" ht="40.4" customHeight="1">
      <c r="A257" s="599"/>
      <c r="B257" s="624"/>
      <c r="G257" s="667"/>
      <c r="H257" s="616"/>
      <c r="I257" s="616"/>
      <c r="J257" s="616"/>
    </row>
    <row r="258" spans="1:10" s="599" customFormat="1" ht="40.4" customHeight="1" thickBot="1">
      <c r="A258" s="629">
        <v>2</v>
      </c>
      <c r="B258" s="630">
        <v>17</v>
      </c>
      <c r="C258" s="795" t="s">
        <v>200</v>
      </c>
      <c r="D258" s="795"/>
      <c r="E258" s="795"/>
      <c r="F258" s="668"/>
      <c r="G258" s="659"/>
      <c r="H258" s="631"/>
      <c r="I258" s="631"/>
      <c r="J258" s="631"/>
    </row>
    <row r="259" spans="1:10" s="617" customFormat="1" ht="17.600000000000001" thickBot="1">
      <c r="A259" s="592"/>
      <c r="B259" s="632"/>
      <c r="C259" s="797" t="s">
        <v>115</v>
      </c>
      <c r="D259" s="797"/>
      <c r="E259" s="797"/>
      <c r="F259" s="672"/>
      <c r="G259" s="669" t="s">
        <v>91</v>
      </c>
      <c r="H259" s="616"/>
      <c r="I259" s="616"/>
      <c r="J259" s="616"/>
    </row>
    <row r="260" spans="1:10" s="617" customFormat="1" ht="16.399999999999999" customHeight="1">
      <c r="A260" s="599"/>
      <c r="B260" s="624"/>
      <c r="C260" s="798" t="s">
        <v>201</v>
      </c>
      <c r="D260" s="799"/>
      <c r="E260" s="800"/>
      <c r="F260" s="673"/>
      <c r="G260" s="791" t="s">
        <v>202</v>
      </c>
      <c r="H260" s="616"/>
      <c r="I260" s="616"/>
      <c r="J260" s="616"/>
    </row>
    <row r="261" spans="1:10" s="617" customFormat="1" ht="28.3">
      <c r="A261" s="636"/>
      <c r="B261" s="637"/>
      <c r="C261" s="661" t="s">
        <v>203</v>
      </c>
      <c r="D261" s="661" t="s">
        <v>204</v>
      </c>
      <c r="E261" s="661" t="s">
        <v>205</v>
      </c>
      <c r="F261" s="641"/>
      <c r="G261" s="792"/>
      <c r="H261" s="616"/>
      <c r="I261" s="616"/>
      <c r="J261" s="616"/>
    </row>
    <row r="262" spans="1:10" s="617" customFormat="1" ht="16.399999999999999" customHeight="1">
      <c r="A262" s="599"/>
      <c r="B262" s="624"/>
      <c r="C262" s="189"/>
      <c r="D262" s="189"/>
      <c r="E262" s="189"/>
      <c r="F262" s="644"/>
      <c r="G262" s="792"/>
      <c r="H262" s="616"/>
      <c r="I262" s="616"/>
      <c r="J262" s="616"/>
    </row>
    <row r="263" spans="1:10" s="617" customFormat="1" ht="28.3">
      <c r="A263" s="636"/>
      <c r="B263" s="637"/>
      <c r="C263" s="661" t="s">
        <v>206</v>
      </c>
      <c r="D263" s="674" t="s">
        <v>207</v>
      </c>
      <c r="E263" s="696" t="s">
        <v>100</v>
      </c>
      <c r="F263" s="671"/>
      <c r="G263" s="792"/>
      <c r="H263" s="616"/>
      <c r="I263" s="616"/>
      <c r="J263" s="616"/>
    </row>
    <row r="264" spans="1:10" s="617" customFormat="1" ht="16.399999999999999" customHeight="1">
      <c r="A264" s="599"/>
      <c r="B264" s="624"/>
      <c r="C264" s="189"/>
      <c r="D264" s="189"/>
      <c r="E264" s="189"/>
      <c r="F264" s="644"/>
      <c r="G264" s="792"/>
      <c r="H264" s="616"/>
      <c r="I264" s="616"/>
      <c r="J264" s="616"/>
    </row>
    <row r="265" spans="1:10" s="617" customFormat="1" ht="16.399999999999999" customHeight="1">
      <c r="A265" s="599"/>
      <c r="B265" s="624"/>
      <c r="C265" s="648" t="s">
        <v>101</v>
      </c>
      <c r="D265" s="649" t="s">
        <v>102</v>
      </c>
      <c r="E265" s="650" t="s">
        <v>103</v>
      </c>
      <c r="F265" s="656"/>
      <c r="G265" s="792"/>
      <c r="H265" s="616"/>
      <c r="I265" s="616"/>
      <c r="J265" s="616"/>
    </row>
    <row r="266" spans="1:10" s="617" customFormat="1" ht="16.399999999999999" customHeight="1">
      <c r="A266" s="599"/>
      <c r="B266" s="624"/>
      <c r="C266" s="189"/>
      <c r="D266" s="189"/>
      <c r="E266" s="650" t="str">
        <f>IF(
 OR(E254="FRÅGAN ÄR OBESVARAD",E254="ANGE SVAR OCKSÅ",E254="ANGE BEDÖMNING OCKSÅ",E254="FULLSTÄNDIGT SVAR SAKNAS PÅ FRÅGA 12"),
 "FULLSTÄNDIGT SVAR SAKNAS PÅ FRÅGA "&amp; B246,
 IF(
  OR(E254="MOTSÄGELSEFULLT SVAR",E254="MOTSÄGELSEFULL BEDÖMNING",E254="EJ SAMMANHÄNGANDE INTERVALL"),
  "EJ KORREKT IFYLLT SVAR I FRÅGA "&amp; B246,
  IF(
   AND(
    ISBLANK(C262),
    ISBLANK(D262),
    ISBLANK(E262),
    ISBLANK(C264),
    ISBLANK(D264),
    ISBLANK(E264),
    ISBLANK(C266),
    ISBLANK(D266)),
   "FRÅGAN ÄR OBESVARAD",
   IF(
    AND(
     ISBLANK(C262),
     ISBLANK(D262),
     ISBLANK(E262),
     ISBLANK(C264),
     ISBLANK(D264),
     ISBLANK(E264)),
    "ANGE SVAR OCKSÅ",
    IF(
     AND(
      ISBLANK(C266),
      ISBLANK(D266)),
     "ANGE BEDÖMNING OCKSÅ",
     IF(
      AND(
       OR(C262="x",D262="x",E262="x",C264="x",D264="x"),
       E264="x"),
      "MOTSÄGELSEFULLT SVAR",
      IF(
       AND(
        C266="x",D266="x"),
       "MOTSÄGELSEFULL BEDÖMNING",
       IF(
        AND(
         C262="x",
         ISBLANK(D262),
         OR(E262="x",C264="x",D264="x")),
        "EJ SAMMANHÄNGANDE INTERVALL",
        IF(
         AND(
          D262="x",
          ISBLANK(E262),
          OR(C264="x",D264="x")),
         "EJ SAMMANHÄNGANDE INTERVALL",
         IF(
          AND(
           E262="x",
           ISBLANK(C264),
           D264="x"),
          "EJ SAMMANHÄNGANDE INTERVALL",
          IF(
           E264="x",
           0,
           IF(
            D264="x",
            1,
            IF(
             C264="x",
             2,
             IF(
              E262="x",
              3,
              IF(
               D262="x",
               4,
               5)))))))))))))))</f>
        <v>FULLSTÄNDIGT SVAR SAKNAS PÅ FRÅGA 16</v>
      </c>
      <c r="F266" s="656"/>
      <c r="G266" s="792"/>
      <c r="H266" s="616">
        <f>IF(ISNUMBER(E266),E266,0)</f>
        <v>0</v>
      </c>
      <c r="I266" s="616"/>
      <c r="J266" s="616">
        <f>$H266</f>
        <v>0</v>
      </c>
    </row>
    <row r="267" spans="1:10" s="617" customFormat="1" ht="14.9" customHeight="1">
      <c r="A267" s="599"/>
      <c r="B267" s="624"/>
      <c r="G267" s="792"/>
      <c r="H267" s="616"/>
      <c r="I267" s="616"/>
      <c r="J267" s="616"/>
    </row>
    <row r="268" spans="1:10" s="617" customFormat="1" ht="14.9" customHeight="1" thickBot="1">
      <c r="A268" s="599"/>
      <c r="B268" s="624"/>
      <c r="C268" s="794" t="str">
        <f>IF(ISNUMBER(SEARCH("FÖRUTSÄTTER",E266)),"Felmeddelandet ""FÖRUTSÄTTER ANNAT SVAR PÅ FRÅGA X"" uppstår när man har angett att man inte har haft frågans arbetssätt under hela 2-årsperioden.","")</f>
        <v/>
      </c>
      <c r="D268" s="794"/>
      <c r="E268" s="794"/>
      <c r="F268" s="695"/>
      <c r="G268" s="793"/>
      <c r="H268" s="616"/>
      <c r="I268" s="616"/>
      <c r="J268" s="616"/>
    </row>
    <row r="269" spans="1:10" s="617" customFormat="1" ht="40.4" customHeight="1">
      <c r="A269" s="599"/>
      <c r="B269" s="624"/>
      <c r="G269" s="667"/>
      <c r="H269" s="616"/>
      <c r="I269" s="616"/>
      <c r="J269" s="616"/>
    </row>
    <row r="270" spans="1:10" s="599" customFormat="1" ht="40.4" customHeight="1" thickBot="1">
      <c r="A270" s="629">
        <v>2</v>
      </c>
      <c r="B270" s="630">
        <v>18</v>
      </c>
      <c r="C270" s="795" t="s">
        <v>208</v>
      </c>
      <c r="D270" s="795"/>
      <c r="E270" s="795"/>
      <c r="F270" s="668"/>
      <c r="G270" s="659"/>
      <c r="H270" s="631"/>
      <c r="I270" s="631"/>
      <c r="J270" s="631"/>
    </row>
    <row r="271" spans="1:10" s="617" customFormat="1" ht="17.600000000000001" thickBot="1">
      <c r="A271" s="592"/>
      <c r="B271" s="632"/>
      <c r="C271" s="797" t="s">
        <v>115</v>
      </c>
      <c r="D271" s="797"/>
      <c r="E271" s="797"/>
      <c r="F271" s="672"/>
      <c r="G271" s="669" t="s">
        <v>91</v>
      </c>
      <c r="H271" s="616"/>
      <c r="I271" s="616"/>
      <c r="J271" s="616"/>
    </row>
    <row r="272" spans="1:10" s="617" customFormat="1" ht="16.399999999999999" customHeight="1">
      <c r="A272" s="599"/>
      <c r="B272" s="624"/>
      <c r="C272" s="798" t="s">
        <v>201</v>
      </c>
      <c r="D272" s="799"/>
      <c r="E272" s="800"/>
      <c r="F272" s="673"/>
      <c r="G272" s="791" t="s">
        <v>209</v>
      </c>
      <c r="H272" s="616"/>
      <c r="I272" s="616"/>
      <c r="J272" s="616"/>
    </row>
    <row r="273" spans="1:10" s="617" customFormat="1" ht="28.3">
      <c r="A273" s="636"/>
      <c r="B273" s="637"/>
      <c r="C273" s="661" t="s">
        <v>203</v>
      </c>
      <c r="D273" s="661" t="s">
        <v>204</v>
      </c>
      <c r="E273" s="661" t="s">
        <v>205</v>
      </c>
      <c r="F273" s="641"/>
      <c r="G273" s="792"/>
      <c r="H273" s="616"/>
      <c r="I273" s="616"/>
      <c r="J273" s="616"/>
    </row>
    <row r="274" spans="1:10" s="617" customFormat="1" ht="16.399999999999999" customHeight="1">
      <c r="A274" s="599"/>
      <c r="B274" s="624"/>
      <c r="C274" s="189"/>
      <c r="D274" s="189"/>
      <c r="E274" s="189"/>
      <c r="F274" s="644"/>
      <c r="G274" s="792"/>
      <c r="H274" s="616"/>
      <c r="I274" s="616"/>
      <c r="J274" s="616"/>
    </row>
    <row r="275" spans="1:10" s="617" customFormat="1" ht="28.3">
      <c r="A275" s="636"/>
      <c r="B275" s="637"/>
      <c r="C275" s="661" t="s">
        <v>206</v>
      </c>
      <c r="D275" s="674" t="s">
        <v>210</v>
      </c>
      <c r="E275" s="696" t="s">
        <v>100</v>
      </c>
      <c r="F275" s="671"/>
      <c r="G275" s="792"/>
      <c r="H275" s="616"/>
      <c r="I275" s="616"/>
      <c r="J275" s="616"/>
    </row>
    <row r="276" spans="1:10" s="617" customFormat="1" ht="16.399999999999999" customHeight="1">
      <c r="A276" s="599"/>
      <c r="B276" s="624"/>
      <c r="C276" s="189"/>
      <c r="D276" s="189"/>
      <c r="E276" s="189"/>
      <c r="F276" s="644"/>
      <c r="G276" s="792"/>
      <c r="H276" s="616"/>
      <c r="I276" s="616"/>
      <c r="J276" s="616"/>
    </row>
    <row r="277" spans="1:10" s="617" customFormat="1" ht="16.399999999999999" customHeight="1">
      <c r="A277" s="599"/>
      <c r="B277" s="624"/>
      <c r="C277" s="648" t="s">
        <v>101</v>
      </c>
      <c r="D277" s="649" t="s">
        <v>102</v>
      </c>
      <c r="E277" s="650" t="s">
        <v>103</v>
      </c>
      <c r="F277" s="656"/>
      <c r="G277" s="792"/>
      <c r="H277" s="616"/>
      <c r="I277" s="616"/>
      <c r="J277" s="616"/>
    </row>
    <row r="278" spans="1:10" s="617" customFormat="1" ht="16.399999999999999" customHeight="1">
      <c r="A278" s="599"/>
      <c r="B278" s="624"/>
      <c r="C278" s="189"/>
      <c r="D278" s="189"/>
      <c r="E278" s="650" t="str">
        <f>IF(
 OR(E254="FRÅGAN ÄR OBESVARAD",E254="ANGE SVAR OCKSÅ",E254="ANGE BEDÖMNING OCKSÅ",E254="FULLSTÄNDIGT SVAR SAKNAS PÅ FRÅGA 12"),
 "FULLSTÄNDIGT SVAR SAKNAS PÅ FRÅGA "&amp; B246,
 IF(
  OR(E254="MOTSÄGELSEFULLT SVAR",E254="MOTSÄGELSEFULL BEDÖMNING",E254="EJ SAMMANHÄNGANDE INTERVALL"),
  "EJ KORREKT IFYLLT SVAR I FRÅGA "&amp; B246,
  IF(
   AND(
    ISBLANK(C274),
    ISBLANK(D274),
    ISBLANK(E274),
    ISBLANK(C276),
    ISBLANK(D276),
    ISBLANK(E276),
    ISBLANK(C278),
    ISBLANK(D278)),
   "FRÅGAN ÄR OBESVARAD",
   IF(
    AND(
     ISBLANK(C274),
     ISBLANK(D274),
     ISBLANK(E274),
     ISBLANK(C276),
     ISBLANK(D276),
     ISBLANK(E276)),
    "ANGE SVAR OCKSÅ",
    IF(
     AND(
      ISBLANK(C278),
      ISBLANK(D278)),
     "ANGE BEDÖMNING OCKSÅ",
     IF(
      AND(
       OR(C274="x",D274="x",E274="x",C276="x",D276="x"),
       E276="x"),
      "MOTSÄGELSEFULLT SVAR",
      IF(
       AND(
        C278="x",D278="x"),
       "MOTSÄGELSEFULL BEDÖMNING",
       IF(
        AND(
         C274="x",
         ISBLANK(D274),
         OR(E274="x",C276="x",D276="x")),
        "EJ SAMMANHÄNGANDE INTERVALL",
        IF(
         AND(
          D274="x",
          ISBLANK(E274),
          OR(C276="x",D276="x")),
         "EJ SAMMANHÄNGANDE INTERVALL",
         IF(
          AND(
           E274="x",
           ISBLANK(C276),
           D276="x"),
          "EJ SAMMANHÄNGANDE INTERVALL",
          IF(
           E276="x",
           0,
           IF(
           D276="x",
           1,
           IF(
            C276="x",
            2,
            IF(
             E274="x",
             3,
             IF(
              D274="x",
              4,
              5)))))))))))))))</f>
        <v>FULLSTÄNDIGT SVAR SAKNAS PÅ FRÅGA 16</v>
      </c>
      <c r="F278" s="656"/>
      <c r="G278" s="792"/>
      <c r="H278" s="616">
        <f>IF(ISNUMBER(E278),E278,0)</f>
        <v>0</v>
      </c>
      <c r="I278" s="616"/>
      <c r="J278" s="616">
        <f>$H278</f>
        <v>0</v>
      </c>
    </row>
    <row r="279" spans="1:10" s="617" customFormat="1" ht="15" thickBot="1">
      <c r="A279" s="599"/>
      <c r="B279" s="624"/>
      <c r="G279" s="793"/>
      <c r="H279" s="616"/>
      <c r="I279" s="616"/>
      <c r="J279" s="616"/>
    </row>
    <row r="280" spans="1:10" s="617" customFormat="1" ht="14.9" customHeight="1">
      <c r="A280" s="599"/>
      <c r="B280" s="624"/>
      <c r="C280" s="794" t="str">
        <f>IF(ISNUMBER(SEARCH("FÖRUTSÄTTER",E278)),"Felmeddelandet ""FÖRUTSÄTTER ANNAT SVAR PÅ FRÅGA X"" uppstår när man har angett att man inte har haft frågans arbetssätt under hela 2-årsperioden.","")</f>
        <v/>
      </c>
      <c r="D280" s="794"/>
      <c r="E280" s="794"/>
      <c r="F280" s="695"/>
      <c r="H280" s="616"/>
      <c r="I280" s="616"/>
      <c r="J280" s="616"/>
    </row>
    <row r="281" spans="1:10" s="617" customFormat="1" ht="40.4" customHeight="1">
      <c r="A281" s="599"/>
      <c r="B281" s="624"/>
      <c r="G281" s="667"/>
      <c r="H281" s="616"/>
      <c r="I281" s="616"/>
      <c r="J281" s="616"/>
    </row>
    <row r="282" spans="1:10" s="599" customFormat="1" ht="40.4" customHeight="1" thickBot="1">
      <c r="A282" s="629">
        <v>2</v>
      </c>
      <c r="B282" s="630">
        <v>19</v>
      </c>
      <c r="C282" s="795" t="s">
        <v>211</v>
      </c>
      <c r="D282" s="795"/>
      <c r="E282" s="795"/>
      <c r="F282" s="668"/>
      <c r="G282" s="659"/>
      <c r="H282" s="631"/>
      <c r="I282" s="631"/>
      <c r="J282" s="631"/>
    </row>
    <row r="283" spans="1:10" s="617" customFormat="1" ht="17.600000000000001" thickBot="1">
      <c r="A283" s="592"/>
      <c r="B283" s="632"/>
      <c r="C283" s="797" t="s">
        <v>115</v>
      </c>
      <c r="D283" s="797"/>
      <c r="E283" s="797"/>
      <c r="F283" s="672"/>
      <c r="G283" s="669" t="s">
        <v>91</v>
      </c>
      <c r="H283" s="616"/>
      <c r="I283" s="616"/>
      <c r="J283" s="616"/>
    </row>
    <row r="284" spans="1:10" s="617" customFormat="1" ht="16.399999999999999" customHeight="1">
      <c r="A284" s="599"/>
      <c r="B284" s="624"/>
      <c r="C284" s="812" t="s">
        <v>212</v>
      </c>
      <c r="D284" s="813"/>
      <c r="E284" s="814"/>
      <c r="F284" s="697"/>
      <c r="G284" s="791" t="s">
        <v>213</v>
      </c>
      <c r="H284" s="616"/>
      <c r="I284" s="616"/>
      <c r="J284" s="616"/>
    </row>
    <row r="285" spans="1:10" s="617" customFormat="1" ht="29.25" customHeight="1">
      <c r="A285" s="636"/>
      <c r="B285" s="637"/>
      <c r="C285" s="661" t="s">
        <v>214</v>
      </c>
      <c r="D285" s="661" t="s">
        <v>215</v>
      </c>
      <c r="E285" s="661" t="s">
        <v>216</v>
      </c>
      <c r="F285" s="641"/>
      <c r="G285" s="792"/>
      <c r="H285" s="616"/>
      <c r="I285" s="616"/>
      <c r="J285" s="616"/>
    </row>
    <row r="286" spans="1:10" s="617" customFormat="1" ht="16.399999999999999" customHeight="1">
      <c r="A286" s="599"/>
      <c r="B286" s="624"/>
      <c r="C286" s="189"/>
      <c r="D286" s="189"/>
      <c r="E286" s="189"/>
      <c r="F286" s="644"/>
      <c r="G286" s="792"/>
      <c r="H286" s="616"/>
      <c r="I286" s="616"/>
      <c r="J286" s="616"/>
    </row>
    <row r="287" spans="1:10" s="617" customFormat="1" ht="29.25" customHeight="1">
      <c r="A287" s="636"/>
      <c r="B287" s="637"/>
      <c r="C287" s="661" t="s">
        <v>217</v>
      </c>
      <c r="D287" s="674" t="s">
        <v>218</v>
      </c>
      <c r="E287" s="696" t="s">
        <v>100</v>
      </c>
      <c r="F287" s="671"/>
      <c r="G287" s="792"/>
      <c r="H287" s="616"/>
      <c r="I287" s="616"/>
      <c r="J287" s="616"/>
    </row>
    <row r="288" spans="1:10" s="617" customFormat="1" ht="16.399999999999999" customHeight="1">
      <c r="A288" s="599"/>
      <c r="B288" s="624"/>
      <c r="C288" s="189"/>
      <c r="D288" s="189"/>
      <c r="E288" s="189"/>
      <c r="F288" s="644"/>
      <c r="G288" s="792"/>
      <c r="H288" s="616"/>
      <c r="I288" s="616"/>
      <c r="J288" s="616"/>
    </row>
    <row r="289" spans="1:10" s="617" customFormat="1" ht="16.399999999999999" customHeight="1">
      <c r="A289" s="599"/>
      <c r="B289" s="624"/>
      <c r="C289" s="648" t="s">
        <v>101</v>
      </c>
      <c r="D289" s="649" t="s">
        <v>102</v>
      </c>
      <c r="E289" s="650" t="s">
        <v>103</v>
      </c>
      <c r="F289" s="656"/>
      <c r="G289" s="792"/>
      <c r="H289" s="616"/>
      <c r="I289" s="616"/>
      <c r="J289" s="616"/>
    </row>
    <row r="290" spans="1:10" s="617" customFormat="1" ht="16.399999999999999" customHeight="1">
      <c r="A290" s="599"/>
      <c r="B290" s="624"/>
      <c r="C290" s="189"/>
      <c r="D290" s="189"/>
      <c r="E290" s="650" t="str">
        <f>IF(
 OR(E178="FRÅGAN ÄR OBESVARAD",E178="ANGE SVAR OCKSÅ",E178="ANGE BEDÖMNING OCKSÅ",E178="FULLSTÄNDIGT SVAR SAKNAS PÅ FRÅGA 12"),
 "FULLSTÄNDIGT SVAR SAKNAS PÅ FRÅGA "&amp; B166,
 IF(
  OR(E178="MOTSÄGELSEFULLT SVAR",E178="MOTSÄGELSEFULL BEDÖMNING",E178="EJ SAMMANHÄNGANDE INTERVALL"),
  "EJ KORREKT IFYLLT SVAR I FRÅGA "&amp; B166,
  IF(
   OR(C174="x",C176="x"),
   "FÖRUTSÄTTER ANNAT SVAR PÅ FRÅGA "&amp; B166,
   IF(
    AND(
     ISBLANK(C286),
     ISBLANK(D286),
     ISBLANK(E286),
     ISBLANK(C288),
     ISBLANK(D288),
     ISBLANK(E288),
     ISBLANK(C290),
     ISBLANK(D290)),
    "FRÅGAN ÄR OBESVARAD",
    IF(
     AND(
      ISBLANK(C286),
      ISBLANK(D286),
      ISBLANK(E286),
      ISBLANK(C288),
      ISBLANK(D288),
      ISBLANK(E288)),
     "ANGE SVAR OCKSÅ",
     IF(
      AND(
       ISBLANK(C290),
       ISBLANK(D290)),
      "ANGE BEDÖMNING OCKSÅ",
      IF(
       AND(
        OR(C286="x",D286="x",E286="x",C288="x",D288="x"),
        E288="x"),
       "MOTSÄGELSEFULLT SVAR",
       IF(
        AND(
         C290="x",D290="x"),
        "MOTSÄGELSEFULL BEDÖMNING",
        IF(
         AND(
          C286="x",
          ISBLANK(D286),
          OR(E286="x",C288="x",D288="x")),
         "EJ SAMMANHÄNGANDE INTERVALL",
         IF(
          AND(
           D286="x",
           ISBLANK(E286),
           OR(C288="x",D288="x")),
          "EJ SAMMANHÄNGANDE INTERVALL",
          IF(
           AND(
            E286="x",
            ISBLANK(C288),
            D288="x"),
           "EJ SAMMANHÄNGANDE INTERVALL",
           IF(
           E288="x",
           0,
           IF(
            D288="x",
            1,
            IF(
             C288="x",
             2,
             IF(
              E286="x",
              3,
              IF(
               D286="x",
               4,
               5))))))))))))))))</f>
        <v>FULLSTÄNDIGT SVAR SAKNAS PÅ FRÅGA 11</v>
      </c>
      <c r="F290" s="656"/>
      <c r="G290" s="792"/>
      <c r="H290" s="616">
        <f>IF(ISNUMBER(E290),E290,0)</f>
        <v>0</v>
      </c>
      <c r="I290" s="616"/>
      <c r="J290" s="616">
        <f>$H290</f>
        <v>0</v>
      </c>
    </row>
    <row r="291" spans="1:10" s="617" customFormat="1">
      <c r="A291" s="599"/>
      <c r="B291" s="624"/>
      <c r="C291" s="654"/>
      <c r="D291" s="655"/>
      <c r="E291" s="656"/>
      <c r="F291" s="656"/>
      <c r="G291" s="792"/>
      <c r="H291" s="616"/>
      <c r="I291" s="616"/>
      <c r="J291" s="616"/>
    </row>
    <row r="292" spans="1:10" s="617" customFormat="1" ht="94.4" customHeight="1" thickBot="1">
      <c r="A292" s="599"/>
      <c r="B292" s="624"/>
      <c r="C292" s="654"/>
      <c r="D292" s="655"/>
      <c r="E292" s="656"/>
      <c r="F292" s="656"/>
      <c r="G292" s="793"/>
      <c r="H292" s="616"/>
      <c r="I292" s="616"/>
      <c r="J292" s="616"/>
    </row>
    <row r="293" spans="1:10" s="617" customFormat="1" ht="12" customHeight="1">
      <c r="A293" s="599"/>
      <c r="B293" s="624"/>
      <c r="C293" s="794" t="str">
        <f>IF(ISNUMBER(SEARCH("FÖRUTSÄTTER",E291)),"Felmeddelandet ""FÖRUTSÄTTER ANNAT SVAR PÅ FRÅGA X"" uppstår när man har angett att man inte har haft frågans arbetssätt under hela 2-årsperioden.","")</f>
        <v/>
      </c>
      <c r="D293" s="794"/>
      <c r="E293" s="794"/>
      <c r="F293" s="695"/>
      <c r="H293" s="616"/>
      <c r="I293" s="616"/>
      <c r="J293" s="616"/>
    </row>
    <row r="294" spans="1:10" s="617" customFormat="1" ht="40.4" customHeight="1">
      <c r="A294" s="599"/>
      <c r="B294" s="624"/>
      <c r="G294" s="667"/>
      <c r="H294" s="616"/>
      <c r="I294" s="616"/>
      <c r="J294" s="616"/>
    </row>
    <row r="295" spans="1:10" s="599" customFormat="1" ht="20.149999999999999" customHeight="1">
      <c r="A295" s="629">
        <v>2</v>
      </c>
      <c r="B295" s="630">
        <v>20</v>
      </c>
      <c r="C295" s="795" t="s">
        <v>219</v>
      </c>
      <c r="D295" s="795"/>
      <c r="E295" s="795"/>
      <c r="F295" s="668"/>
      <c r="G295" s="659"/>
      <c r="H295" s="631"/>
      <c r="I295" s="631"/>
      <c r="J295" s="631"/>
    </row>
    <row r="296" spans="1:10" s="617" customFormat="1" ht="17.149999999999999">
      <c r="A296" s="592"/>
      <c r="B296" s="632"/>
      <c r="C296" s="797" t="s">
        <v>115</v>
      </c>
      <c r="D296" s="797"/>
      <c r="E296" s="797"/>
      <c r="F296" s="672"/>
      <c r="G296" s="698"/>
      <c r="H296" s="616"/>
      <c r="I296" s="616"/>
      <c r="J296" s="616"/>
    </row>
    <row r="297" spans="1:10" s="617" customFormat="1" ht="16.399999999999999" customHeight="1">
      <c r="A297" s="599"/>
      <c r="B297" s="624"/>
      <c r="C297" s="798" t="s">
        <v>220</v>
      </c>
      <c r="D297" s="799"/>
      <c r="E297" s="800"/>
      <c r="F297" s="673"/>
      <c r="G297" s="806"/>
      <c r="H297" s="616"/>
      <c r="I297" s="616"/>
      <c r="J297" s="616"/>
    </row>
    <row r="298" spans="1:10" s="617" customFormat="1" ht="28.3">
      <c r="A298" s="636"/>
      <c r="B298" s="637"/>
      <c r="C298" s="639" t="s">
        <v>221</v>
      </c>
      <c r="D298" s="639" t="s">
        <v>222</v>
      </c>
      <c r="E298" s="639" t="s">
        <v>223</v>
      </c>
      <c r="F298" s="641"/>
      <c r="G298" s="806"/>
      <c r="H298" s="616"/>
      <c r="I298" s="616"/>
      <c r="J298" s="616"/>
    </row>
    <row r="299" spans="1:10" s="617" customFormat="1" ht="16.399999999999999" customHeight="1">
      <c r="A299" s="599"/>
      <c r="B299" s="624"/>
      <c r="C299" s="189"/>
      <c r="D299" s="189"/>
      <c r="E299" s="189"/>
      <c r="F299" s="644"/>
      <c r="G299" s="806"/>
      <c r="H299" s="616"/>
      <c r="I299" s="616"/>
      <c r="J299" s="616"/>
    </row>
    <row r="300" spans="1:10" s="617" customFormat="1" ht="28.3">
      <c r="A300" s="636"/>
      <c r="B300" s="637"/>
      <c r="C300" s="661" t="s">
        <v>224</v>
      </c>
      <c r="D300" s="674" t="s">
        <v>225</v>
      </c>
      <c r="E300" s="696" t="s">
        <v>100</v>
      </c>
      <c r="F300" s="671"/>
      <c r="G300" s="806"/>
      <c r="H300" s="616"/>
      <c r="I300" s="616"/>
      <c r="J300" s="616"/>
    </row>
    <row r="301" spans="1:10" s="617" customFormat="1" ht="16.399999999999999" customHeight="1">
      <c r="A301" s="599"/>
      <c r="B301" s="624"/>
      <c r="C301" s="189"/>
      <c r="D301" s="189"/>
      <c r="E301" s="189"/>
      <c r="F301" s="644"/>
      <c r="G301" s="806"/>
      <c r="H301" s="616"/>
      <c r="I301" s="616"/>
      <c r="J301" s="616"/>
    </row>
    <row r="302" spans="1:10" s="617" customFormat="1" ht="16.399999999999999" customHeight="1">
      <c r="A302" s="599"/>
      <c r="B302" s="624"/>
      <c r="C302" s="648" t="s">
        <v>101</v>
      </c>
      <c r="D302" s="649" t="s">
        <v>102</v>
      </c>
      <c r="E302" s="650" t="s">
        <v>103</v>
      </c>
      <c r="F302" s="656"/>
      <c r="G302" s="806"/>
      <c r="H302" s="616"/>
      <c r="I302" s="616"/>
      <c r="J302" s="616"/>
    </row>
    <row r="303" spans="1:10" s="617" customFormat="1" ht="16.399999999999999" customHeight="1">
      <c r="A303" s="599"/>
      <c r="B303" s="624"/>
      <c r="C303" s="189"/>
      <c r="D303" s="189"/>
      <c r="E303" s="650" t="str">
        <f>IF(
 OR(E113="FRÅGAN ÄR OBESVARAD",E113="ANGE SVAR OCKSÅ",E113="ANGE BEDÖMNING OCKSÅ",E113="FULLSTÄNDIGT SVAR SAKNAS PÅ FRÅGA 12"),
 "FULLSTÄNDIGT SVAR SAKNAS PÅ FRÅGA "&amp; B101,
 IF(
  OR(E113="MOTSÄGELSEFULLT SVAR",E113="MOTSÄGELSEFULL BEDÖMNING",E113="EJ SAMMANHÄNGANDE INTERVALL"),
  "EJ KORREKT IFYLLT SVAR I FRÅGA "&amp; B101,
  IF(
   OR(C109="x",C111="x"),
   "FÖRUTSÄTTER ANNAT SVAR PÅ FRÅGA "&amp; B101,
    IF(
    AND(
     ISBLANK(C299),
     ISBLANK(D299),
     ISBLANK(E299),
     ISBLANK(C301),
     ISBLANK(D301),
     ISBLANK(E301),
     ISBLANK(C303),
     ISBLANK(D303)),
    "FRÅGAN ÄR OBESVARAD",
    IF(
     AND(
      ISBLANK(C299),
      ISBLANK(D299),
      ISBLANK(E299),
      ISBLANK(C301),
      ISBLANK(D301),
      ISBLANK(E301)),
     "ANGE SVAR OCKSÅ",
     IF(
      AND(
       ISBLANK(C303),
       ISBLANK(D303)),
      "ANGE BEDÖMNING OCKSÅ",
      IF(
       AND(
        OR(C299="x",D299="x",E299="x",C301="x",D301="x"),
        E301="x"),
       "MOTSÄGELSEFULLT SVAR",
       IF(
        AND(
         C303="x",D303="x"),
        "MOTSÄGELSEFULL BEDÖMNING",
        IF(
         AND(
          C299="x",
          ISBLANK(D299),
          OR(E299="x",C301="x",D301="x")),
         "EJ SAMMANHÄNGANDE INTERVALL",
         IF(
          AND(
           D299="x",
           ISBLANK(E299),
           OR(C301="x",D301="x")),
          "EJ SAMMANHÄNGANDE INTERVALL",
          IF(
           AND(
            E299="x",
            ISBLANK(C301),
            D301="x"),
           "EJ SAMMANHÄNGANDE INTERVALL",
           IF(
           E301="x",
           0,
           IF(
            D301="x",
            1,
            IF(
             C301="x",
             2,
             IF(
              E299="x",
              3,
              IF(
               D299="x",
               4,
               5))))))))))))))))</f>
        <v>FULLSTÄNDIGT SVAR SAKNAS PÅ FRÅGA 7</v>
      </c>
      <c r="F303" s="656"/>
      <c r="G303" s="806"/>
      <c r="H303" s="616">
        <f>IF(ISNUMBER(E303),E303,0)</f>
        <v>0</v>
      </c>
      <c r="I303" s="616"/>
      <c r="J303" s="616">
        <f>$H303</f>
        <v>0</v>
      </c>
    </row>
    <row r="304" spans="1:10" s="617" customFormat="1">
      <c r="A304" s="599"/>
      <c r="B304" s="624"/>
      <c r="G304" s="667"/>
      <c r="H304" s="616"/>
      <c r="I304" s="616"/>
      <c r="J304" s="616"/>
    </row>
    <row r="305" spans="1:10" s="617" customFormat="1" ht="14.9" customHeight="1">
      <c r="A305" s="599"/>
      <c r="B305" s="624"/>
      <c r="C305" s="794" t="str">
        <f>IF(ISNUMBER(SEARCH("FÖRUTSÄTTER",E303)),"Felmeddelandet ""FÖRUTSÄTTER ANNAT SVAR PÅ FRÅGA X"" uppstår när man har angett att man inte har haft frågans arbetssätt under hela 2-årsperioden.","")</f>
        <v/>
      </c>
      <c r="D305" s="794"/>
      <c r="E305" s="794"/>
      <c r="F305" s="695"/>
      <c r="H305" s="616"/>
      <c r="I305" s="616"/>
      <c r="J305" s="616"/>
    </row>
    <row r="306" spans="1:10" s="617" customFormat="1" ht="40.4" customHeight="1">
      <c r="A306" s="599"/>
      <c r="B306" s="624"/>
      <c r="G306" s="667"/>
      <c r="H306" s="616"/>
      <c r="I306" s="616"/>
      <c r="J306" s="616"/>
    </row>
    <row r="307" spans="1:10" s="599" customFormat="1" ht="35.25" customHeight="1" thickBot="1">
      <c r="A307" s="629">
        <v>2</v>
      </c>
      <c r="B307" s="630">
        <v>21</v>
      </c>
      <c r="C307" s="795" t="s">
        <v>226</v>
      </c>
      <c r="D307" s="795"/>
      <c r="E307" s="795"/>
      <c r="F307" s="668"/>
      <c r="G307" s="659"/>
      <c r="H307" s="631"/>
      <c r="I307" s="631"/>
      <c r="J307" s="631"/>
    </row>
    <row r="308" spans="1:10" s="617" customFormat="1" ht="17.600000000000001" thickBot="1">
      <c r="A308" s="592"/>
      <c r="B308" s="632"/>
      <c r="C308" s="797" t="s">
        <v>115</v>
      </c>
      <c r="D308" s="797"/>
      <c r="E308" s="797"/>
      <c r="F308" s="672"/>
      <c r="G308" s="669" t="s">
        <v>91</v>
      </c>
      <c r="H308" s="616"/>
      <c r="I308" s="616"/>
      <c r="J308" s="616"/>
    </row>
    <row r="309" spans="1:10" s="617" customFormat="1" ht="16.399999999999999" customHeight="1">
      <c r="A309" s="599"/>
      <c r="B309" s="624"/>
      <c r="C309" s="798" t="s">
        <v>227</v>
      </c>
      <c r="D309" s="799"/>
      <c r="E309" s="800"/>
      <c r="F309" s="673"/>
      <c r="G309" s="791" t="s">
        <v>228</v>
      </c>
      <c r="H309" s="616"/>
      <c r="I309" s="616"/>
      <c r="J309" s="616"/>
    </row>
    <row r="310" spans="1:10" s="617" customFormat="1" ht="28.3">
      <c r="A310" s="636"/>
      <c r="B310" s="637"/>
      <c r="C310" s="639" t="s">
        <v>221</v>
      </c>
      <c r="D310" s="639" t="s">
        <v>222</v>
      </c>
      <c r="E310" s="639" t="s">
        <v>223</v>
      </c>
      <c r="F310" s="641"/>
      <c r="G310" s="792"/>
      <c r="H310" s="616"/>
      <c r="I310" s="616"/>
      <c r="J310" s="616"/>
    </row>
    <row r="311" spans="1:10" s="617" customFormat="1" ht="16.399999999999999" customHeight="1">
      <c r="A311" s="599"/>
      <c r="B311" s="624"/>
      <c r="C311" s="189"/>
      <c r="D311" s="189"/>
      <c r="E311" s="189"/>
      <c r="F311" s="644"/>
      <c r="G311" s="792"/>
      <c r="H311" s="616"/>
      <c r="I311" s="616"/>
      <c r="J311" s="616"/>
    </row>
    <row r="312" spans="1:10" s="617" customFormat="1" ht="28.75" thickBot="1">
      <c r="A312" s="636"/>
      <c r="B312" s="637"/>
      <c r="C312" s="661" t="s">
        <v>224</v>
      </c>
      <c r="D312" s="674" t="s">
        <v>225</v>
      </c>
      <c r="E312" s="696" t="s">
        <v>100</v>
      </c>
      <c r="F312" s="671"/>
      <c r="G312" s="793"/>
      <c r="H312" s="616"/>
      <c r="I312" s="616"/>
      <c r="J312" s="616"/>
    </row>
    <row r="313" spans="1:10" s="617" customFormat="1" ht="16.399999999999999" customHeight="1">
      <c r="A313" s="599"/>
      <c r="B313" s="624"/>
      <c r="C313" s="189"/>
      <c r="D313" s="189"/>
      <c r="E313" s="189"/>
      <c r="F313" s="644"/>
      <c r="G313" s="657"/>
      <c r="H313" s="616"/>
      <c r="I313" s="616"/>
      <c r="J313" s="616"/>
    </row>
    <row r="314" spans="1:10" s="617" customFormat="1" ht="16.399999999999999" customHeight="1">
      <c r="A314" s="599"/>
      <c r="B314" s="624"/>
      <c r="C314" s="648" t="s">
        <v>101</v>
      </c>
      <c r="D314" s="649" t="s">
        <v>102</v>
      </c>
      <c r="E314" s="650" t="s">
        <v>103</v>
      </c>
      <c r="F314" s="656"/>
      <c r="G314" s="657"/>
      <c r="H314" s="616"/>
      <c r="I314" s="616"/>
      <c r="J314" s="616"/>
    </row>
    <row r="315" spans="1:10" s="617" customFormat="1" ht="16.399999999999999" customHeight="1">
      <c r="A315" s="599"/>
      <c r="B315" s="624"/>
      <c r="C315" s="189"/>
      <c r="D315" s="189"/>
      <c r="E315" s="650"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
     ISBLANK(C311),
     ISBLANK(D311),
     ISBLANK(E311),
     ISBLANK(C313),
     ISBLANK(D313),
     ISBLANK(E313),
     ISBLANK(C315),
     ISBLANK(D315)),
    "FRÅGAN ÄR OBESVARAD",
    IF(
     AND(
      ISBLANK(C311),
      ISBLANK(D311),
      ISBLANK(E311),
      ISBLANK(C313),
      ISBLANK(D313),
      ISBLANK(E313)),
     "ANGE SVAR OCKSÅ",
     IF(
      AND(
       ISBLANK(C315),
       ISBLANK(D315)),
      "ANGE BEDÖMNING OCKSÅ",
      IF(
       AND(
        OR(C311="x",D311="x",E311="x",C313="x",D313="x"),
        E313="x"),
       "MOTSÄGELSEFULLT SVAR",
       IF(
        AND(
         C315="x",D315="x"),
        "MOTSÄGELSEFULL BEDÖMNING",
        IF(
         AND(
          C311="x",
          ISBLANK(D311),
          OR(E311="x",C313="x",D313="x")),
         "EJ SAMMANHÄNGANDE INTERVALL",
         IF(
          AND(
           D311="x",
           ISBLANK(E311),
           OR(C313="x",D313="x")),
          "EJ SAMMANHÄNGANDE INTERVALL",
          IF(
           AND(
            E311="x",
            ISBLANK(C313),
            D313="x"),
           "EJ SAMMANHÄNGANDE INTERVALL",
           IF(
            E313="x",
            0,
            IF(
            D313="x",
            1,
            IF(
             C313="x",
             2,
             IF(
              E311="x",
              3,
              IF(
               D311="x",
               4,
               5))))))))))))))))</f>
        <v>FULLSTÄNDIGT SVAR SAKNAS PÅ FRÅGA 8</v>
      </c>
      <c r="F315" s="656"/>
      <c r="G315" s="657"/>
      <c r="H315" s="616">
        <f>IF(ISNUMBER(E315),E315,0)</f>
        <v>0</v>
      </c>
      <c r="I315" s="616"/>
      <c r="J315" s="616">
        <f>$H315</f>
        <v>0</v>
      </c>
    </row>
    <row r="316" spans="1:10" s="617" customFormat="1">
      <c r="A316" s="599"/>
      <c r="B316" s="624"/>
      <c r="G316" s="667"/>
      <c r="H316" s="616"/>
      <c r="I316" s="616"/>
      <c r="J316" s="616"/>
    </row>
    <row r="317" spans="1:10" s="617" customFormat="1" ht="14.9" customHeight="1">
      <c r="A317" s="599"/>
      <c r="B317" s="624"/>
      <c r="C317" s="794" t="str">
        <f>IF(ISNUMBER(SEARCH("FÖRUTSÄTTER",E315)),"Felmeddelandet ""FÖRUTSÄTTER ANNAT SVAR PÅ FRÅGA X"" uppstår när man har angett att man inte har haft frågans arbetssätt under hela 2-årsperioden.","")</f>
        <v/>
      </c>
      <c r="D317" s="794"/>
      <c r="E317" s="794"/>
      <c r="F317" s="695"/>
      <c r="H317" s="616"/>
      <c r="I317" s="616"/>
      <c r="J317" s="616"/>
    </row>
    <row r="318" spans="1:10" s="617" customFormat="1" ht="40.4" customHeight="1">
      <c r="A318" s="599"/>
      <c r="B318" s="624"/>
      <c r="G318" s="667"/>
      <c r="H318" s="616"/>
      <c r="I318" s="616"/>
      <c r="J318" s="616"/>
    </row>
    <row r="319" spans="1:10" s="617" customFormat="1" ht="35.25" customHeight="1" thickBot="1">
      <c r="A319" s="629">
        <v>2</v>
      </c>
      <c r="B319" s="630">
        <v>22</v>
      </c>
      <c r="C319" s="815" t="s">
        <v>229</v>
      </c>
      <c r="D319" s="815"/>
      <c r="E319" s="815"/>
      <c r="F319" s="625"/>
      <c r="G319" s="699"/>
      <c r="H319" s="616"/>
      <c r="I319" s="616"/>
      <c r="J319" s="616"/>
    </row>
    <row r="320" spans="1:10" s="617" customFormat="1" ht="17.600000000000001" thickBot="1">
      <c r="A320" s="592"/>
      <c r="B320" s="632"/>
      <c r="C320" s="797" t="s">
        <v>115</v>
      </c>
      <c r="D320" s="797"/>
      <c r="E320" s="797"/>
      <c r="F320" s="672"/>
      <c r="G320" s="669" t="s">
        <v>91</v>
      </c>
      <c r="H320" s="616"/>
      <c r="I320" s="616"/>
      <c r="J320" s="616"/>
    </row>
    <row r="321" spans="1:10" s="617" customFormat="1" ht="16.399999999999999" customHeight="1">
      <c r="A321" s="599"/>
      <c r="B321" s="624"/>
      <c r="C321" s="798" t="s">
        <v>230</v>
      </c>
      <c r="D321" s="799"/>
      <c r="E321" s="800"/>
      <c r="F321" s="673"/>
      <c r="G321" s="791" t="s">
        <v>231</v>
      </c>
      <c r="H321" s="616"/>
      <c r="I321" s="616"/>
      <c r="J321" s="616"/>
    </row>
    <row r="322" spans="1:10" s="617" customFormat="1" ht="29.25" customHeight="1">
      <c r="A322" s="636"/>
      <c r="B322" s="637"/>
      <c r="C322" s="661" t="s">
        <v>232</v>
      </c>
      <c r="D322" s="661" t="s">
        <v>233</v>
      </c>
      <c r="E322" s="661" t="s">
        <v>234</v>
      </c>
      <c r="F322" s="641"/>
      <c r="G322" s="792"/>
      <c r="H322" s="616"/>
      <c r="I322" s="616"/>
      <c r="J322" s="616"/>
    </row>
    <row r="323" spans="1:10" s="617" customFormat="1" ht="16.399999999999999" customHeight="1">
      <c r="A323" s="599"/>
      <c r="B323" s="624"/>
      <c r="C323" s="189"/>
      <c r="D323" s="189"/>
      <c r="E323" s="189"/>
      <c r="F323" s="644"/>
      <c r="G323" s="792"/>
      <c r="H323" s="616"/>
      <c r="I323" s="616"/>
      <c r="J323" s="616"/>
    </row>
    <row r="324" spans="1:10" s="617" customFormat="1" ht="41.9" customHeight="1" thickBot="1">
      <c r="A324" s="636"/>
      <c r="B324" s="637"/>
      <c r="C324" s="661" t="s">
        <v>235</v>
      </c>
      <c r="D324" s="674" t="s">
        <v>236</v>
      </c>
      <c r="E324" s="696" t="s">
        <v>100</v>
      </c>
      <c r="F324" s="671"/>
      <c r="G324" s="793"/>
      <c r="H324" s="616"/>
      <c r="I324" s="616"/>
      <c r="J324" s="616"/>
    </row>
    <row r="325" spans="1:10" s="617" customFormat="1" ht="16.399999999999999" customHeight="1">
      <c r="A325" s="599"/>
      <c r="B325" s="624"/>
      <c r="C325" s="189"/>
      <c r="D325" s="189"/>
      <c r="E325" s="189"/>
      <c r="F325" s="644"/>
      <c r="G325" s="657"/>
      <c r="H325" s="616"/>
      <c r="I325" s="616"/>
      <c r="J325" s="616"/>
    </row>
    <row r="326" spans="1:10" s="617" customFormat="1" ht="16.399999999999999" customHeight="1">
      <c r="A326" s="599"/>
      <c r="B326" s="624"/>
      <c r="C326" s="648" t="s">
        <v>101</v>
      </c>
      <c r="D326" s="649" t="s">
        <v>102</v>
      </c>
      <c r="E326" s="650" t="s">
        <v>103</v>
      </c>
      <c r="F326" s="656"/>
      <c r="G326" s="657"/>
      <c r="H326" s="616"/>
      <c r="I326" s="616"/>
      <c r="J326" s="616"/>
    </row>
    <row r="327" spans="1:10" s="617" customFormat="1" ht="16.399999999999999" customHeight="1">
      <c r="A327" s="599"/>
      <c r="B327" s="624"/>
      <c r="C327" s="189"/>
      <c r="D327" s="189"/>
      <c r="E327" s="650" t="str">
        <f>IF(
  AND(
   ISBLANK(C323),
   ISBLANK(D323),
   ISBLANK(E323),
   ISBLANK(C325),
   ISBLANK(D325),
   ISBLANK(E325),
   ISBLANK(C327),
   ISBLANK(D327)),
  "FRÅGAN ÄR OBESVARAD",
  IF(
   AND(
    ISBLANK(C323),
    ISBLANK(D323),
    ISBLANK(E323),
    ISBLANK(C325),
    ISBLANK(D325),
    ISBLANK(E325)),
   "ANGE SVAR OCKSÅ",
   IF(
    AND(
     ISBLANK(C327),
     ISBLANK(D327)),
    "ANGE BEDÖMNING OCKSÅ",
    IF(
     AND(
      OR(C323="x",D323="x",E323="x",C325="x",D325="x"),
      E325="x"),
     "MOTSÄGELSEFULLT SVAR",
     IF(
      AND(
       C327="x",D327="x"),
      "MOTSÄGELSEFULL BEDÖMNING",
      IF(
       AND(
        C323="x",
        ISBLANK(D323),
        OR(E323="x",C325="x",D325="x")),
       "EJ SAMMANHÄNGANDE INTERVALL",
       IF(
        AND(
         D323="x",
         ISBLANK(E323),
         OR(C325="x",D325="x")),
        "EJ SAMMANHÄNGANDE INTERVALL",
        IF(
         AND(
          E323="x",
          ISBLANK(C325),
          D325="x"),
         "EJ SAMMANHÄNGANDE INTERVALL",
         IF(
          E325="x",
          0,
          IF(
          D325="x",
          1,
          IF(
           C325="x",
           2,
           IF(
            E323="x",
            3,
            IF(
             D323="x",
             4,
             5)))))))))))))</f>
        <v>FRÅGAN ÄR OBESVARAD</v>
      </c>
      <c r="F327" s="656"/>
      <c r="G327" s="657"/>
      <c r="H327" s="616">
        <f>IF(ISNUMBER(E327),E327,0)</f>
        <v>0</v>
      </c>
      <c r="I327" s="616"/>
      <c r="J327" s="616">
        <f>$H327</f>
        <v>0</v>
      </c>
    </row>
    <row r="328" spans="1:10" s="617" customFormat="1">
      <c r="A328" s="599"/>
      <c r="B328" s="624"/>
      <c r="G328" s="667"/>
      <c r="H328" s="616"/>
      <c r="I328" s="616"/>
      <c r="J328" s="616"/>
    </row>
    <row r="329" spans="1:10" s="617" customFormat="1" ht="14.9" customHeight="1">
      <c r="A329" s="599"/>
      <c r="B329" s="624"/>
      <c r="C329" s="794" t="str">
        <f>IF(ISNUMBER(SEARCH("FÖRUTSÄTTER",E327)),"Felmeddelandet ""FÖRUTSÄTTER ANNAT SVAR PÅ FRÅGA X"" uppstår när man har angett att man inte har haft frågans arbetssätt under hela 2-årsperioden.","")</f>
        <v/>
      </c>
      <c r="D329" s="794"/>
      <c r="E329" s="794"/>
      <c r="F329" s="695"/>
      <c r="H329" s="616"/>
      <c r="I329" s="616"/>
      <c r="J329" s="616"/>
    </row>
    <row r="330" spans="1:10" s="617" customFormat="1" ht="40.4" customHeight="1">
      <c r="A330" s="599"/>
      <c r="B330" s="624"/>
      <c r="G330" s="667"/>
      <c r="H330" s="616"/>
      <c r="I330" s="616"/>
      <c r="J330" s="616"/>
    </row>
    <row r="331" spans="1:10" s="599" customFormat="1" ht="36" customHeight="1" thickBot="1">
      <c r="A331" s="629">
        <v>2</v>
      </c>
      <c r="B331" s="630">
        <v>23</v>
      </c>
      <c r="C331" s="795" t="s">
        <v>237</v>
      </c>
      <c r="D331" s="795"/>
      <c r="E331" s="795"/>
      <c r="F331" s="668"/>
      <c r="G331" s="659"/>
      <c r="H331" s="631"/>
      <c r="I331" s="631"/>
      <c r="J331" s="631"/>
    </row>
    <row r="332" spans="1:10" s="617" customFormat="1" ht="17.600000000000001" thickBot="1">
      <c r="A332" s="592"/>
      <c r="B332" s="632"/>
      <c r="C332" s="797" t="s">
        <v>115</v>
      </c>
      <c r="D332" s="797"/>
      <c r="E332" s="797"/>
      <c r="F332" s="672"/>
      <c r="G332" s="669" t="s">
        <v>91</v>
      </c>
      <c r="H332" s="616"/>
      <c r="I332" s="616"/>
      <c r="J332" s="616"/>
    </row>
    <row r="333" spans="1:10" s="617" customFormat="1" ht="32.15" customHeight="1">
      <c r="A333" s="599"/>
      <c r="B333" s="624"/>
      <c r="C333" s="812" t="s">
        <v>238</v>
      </c>
      <c r="D333" s="813"/>
      <c r="E333" s="814"/>
      <c r="F333" s="673"/>
      <c r="G333" s="791" t="s">
        <v>239</v>
      </c>
      <c r="H333" s="616"/>
      <c r="I333" s="616"/>
      <c r="J333" s="616"/>
    </row>
    <row r="334" spans="1:10" s="617" customFormat="1" ht="28.3">
      <c r="A334" s="636"/>
      <c r="B334" s="637"/>
      <c r="C334" s="639" t="s">
        <v>221</v>
      </c>
      <c r="D334" s="639" t="s">
        <v>222</v>
      </c>
      <c r="E334" s="639" t="s">
        <v>223</v>
      </c>
      <c r="F334" s="641"/>
      <c r="G334" s="792"/>
      <c r="H334" s="616"/>
      <c r="I334" s="616"/>
      <c r="J334" s="616"/>
    </row>
    <row r="335" spans="1:10" s="617" customFormat="1" ht="16.399999999999999" customHeight="1">
      <c r="A335" s="599"/>
      <c r="B335" s="624"/>
      <c r="C335" s="189"/>
      <c r="D335" s="189"/>
      <c r="E335" s="189"/>
      <c r="F335" s="644"/>
      <c r="G335" s="792"/>
      <c r="H335" s="616"/>
      <c r="I335" s="616"/>
      <c r="J335" s="616"/>
    </row>
    <row r="336" spans="1:10" s="617" customFormat="1" ht="28.3">
      <c r="A336" s="636"/>
      <c r="B336" s="637"/>
      <c r="C336" s="661" t="s">
        <v>224</v>
      </c>
      <c r="D336" s="674" t="s">
        <v>225</v>
      </c>
      <c r="E336" s="696" t="s">
        <v>100</v>
      </c>
      <c r="F336" s="671"/>
      <c r="G336" s="792"/>
      <c r="H336" s="616"/>
      <c r="I336" s="616"/>
      <c r="J336" s="616"/>
    </row>
    <row r="337" spans="1:10" s="617" customFormat="1" ht="16.399999999999999" customHeight="1">
      <c r="A337" s="599"/>
      <c r="B337" s="624"/>
      <c r="C337" s="189"/>
      <c r="D337" s="189"/>
      <c r="E337" s="189"/>
      <c r="F337" s="644"/>
      <c r="G337" s="792"/>
      <c r="H337" s="616"/>
      <c r="I337" s="616"/>
      <c r="J337" s="616"/>
    </row>
    <row r="338" spans="1:10" s="617" customFormat="1" ht="16.399999999999999" customHeight="1">
      <c r="A338" s="599"/>
      <c r="B338" s="624"/>
      <c r="C338" s="648" t="s">
        <v>101</v>
      </c>
      <c r="D338" s="649" t="s">
        <v>102</v>
      </c>
      <c r="E338" s="650" t="s">
        <v>103</v>
      </c>
      <c r="F338" s="656"/>
      <c r="G338" s="792"/>
      <c r="H338" s="616"/>
      <c r="I338" s="616"/>
      <c r="J338" s="616"/>
    </row>
    <row r="339" spans="1:10" s="617" customFormat="1" ht="16.399999999999999" customHeight="1">
      <c r="A339" s="599"/>
      <c r="B339" s="624"/>
      <c r="C339" s="189"/>
      <c r="D339" s="189"/>
      <c r="E339" s="650" t="str">
        <f>IF(
 AND(
  ISBLANK(C335),
  ISBLANK(D335),
  ISBLANK(E335),
  ISBLANK(C337),
  ISBLANK(D337),
  ISBLANK(E337),
  ISBLANK(C339),
  ISBLANK(D339)),
 "FRÅGAN ÄR OBESVARAD",
 IF(
  AND(
   ISBLANK(C335),
   ISBLANK(D335),
   ISBLANK(E335),
   ISBLANK(C337),
   ISBLANK(D337),
   ISBLANK(E337)),
  "ANGE SVAR OCKSÅ",
  IF(
   AND(
    ISBLANK(C339),
    ISBLANK(D339)),
   "ANGE BEDÖMNING OCKSÅ",
   IF(
    AND(
     OR(C335="x",D335="x",E335="x",C337="x",D337="x"),
     E337="x"),
    "MOTSÄGELSEFULLT SVAR",
    IF(
     AND(
      C339="x",D339="x"),
     "MOTSÄGELSEFULL BEDÖMNING",
     IF(
      AND(
       C335="x",
       ISBLANK(D335),
       OR(E335="x",C337="x",D337="x")),
      "EJ SAMMANHÄNGANDE INTERVALL",
      IF(
       AND(
        D335="x",
        ISBLANK(E335),
        OR(C337="x",D337="x")),
       "EJ SAMMANHÄNGANDE INTERVALL",
       IF(
        AND(
         E335="x",
         ISBLANK(C337),
         D337="x"),
        "EJ SAMMANHÄNGANDE INTERVALL",
        IF(
         E337="x",
         0,
         IF(
         D337="x",
         1,
         IF(
          C337="x",
          2,
          IF(
           E335="x",
           3,
           IF(
            D335="x",
            4,
            5)))))))))))))</f>
        <v>FRÅGAN ÄR OBESVARAD</v>
      </c>
      <c r="F339" s="656"/>
      <c r="G339" s="792"/>
      <c r="H339" s="616">
        <f>IF(ISNUMBER(E339),E339,0)</f>
        <v>0</v>
      </c>
      <c r="I339" s="616"/>
      <c r="J339" s="616">
        <f>$H339</f>
        <v>0</v>
      </c>
    </row>
    <row r="340" spans="1:10" s="617" customFormat="1" ht="17.149999999999999" customHeight="1">
      <c r="A340" s="599"/>
      <c r="B340" s="624"/>
      <c r="C340" s="654"/>
      <c r="D340" s="655"/>
      <c r="E340" s="656"/>
      <c r="F340" s="656"/>
      <c r="G340" s="792"/>
      <c r="H340" s="616"/>
      <c r="I340" s="616"/>
      <c r="J340" s="616"/>
    </row>
    <row r="341" spans="1:10" s="617" customFormat="1" ht="14.9" customHeight="1" thickBot="1">
      <c r="A341" s="599"/>
      <c r="B341" s="624"/>
      <c r="C341" s="794" t="str">
        <f>IF(ISNUMBER(SEARCH("FÖRUTSÄTTER",E339)),"Felmeddelandet ""FÖRUTSÄTTER ANNAT SVAR PÅ FRÅGA X"" uppstår när man har angett att man inte har haft frågans arbetssätt under hela 2-årsperioden.","")</f>
        <v/>
      </c>
      <c r="D341" s="794"/>
      <c r="E341" s="794"/>
      <c r="F341" s="695"/>
      <c r="G341" s="793"/>
      <c r="H341" s="616"/>
      <c r="I341" s="616"/>
      <c r="J341" s="616"/>
    </row>
    <row r="342" spans="1:10" s="617" customFormat="1" ht="40.4" customHeight="1">
      <c r="A342" s="599"/>
      <c r="B342" s="624"/>
      <c r="G342" s="667"/>
      <c r="H342" s="616"/>
      <c r="I342" s="616"/>
      <c r="J342" s="616"/>
    </row>
    <row r="343" spans="1:10" s="599" customFormat="1" ht="40.4" customHeight="1" thickBot="1">
      <c r="A343" s="629">
        <v>2</v>
      </c>
      <c r="B343" s="630">
        <v>24</v>
      </c>
      <c r="C343" s="795" t="s">
        <v>240</v>
      </c>
      <c r="D343" s="795"/>
      <c r="E343" s="795"/>
      <c r="F343" s="668"/>
      <c r="G343" s="659"/>
      <c r="H343" s="631"/>
      <c r="I343" s="631"/>
      <c r="J343" s="631"/>
    </row>
    <row r="344" spans="1:10" s="617" customFormat="1" ht="17.600000000000001" thickBot="1">
      <c r="A344" s="592"/>
      <c r="B344" s="632"/>
      <c r="C344" s="797" t="s">
        <v>115</v>
      </c>
      <c r="D344" s="797"/>
      <c r="E344" s="797"/>
      <c r="F344" s="672"/>
      <c r="G344" s="669" t="s">
        <v>91</v>
      </c>
      <c r="H344" s="616"/>
      <c r="I344" s="616"/>
      <c r="J344" s="616"/>
    </row>
    <row r="345" spans="1:10" s="617" customFormat="1" ht="16.399999999999999" customHeight="1">
      <c r="A345" s="599"/>
      <c r="B345" s="624"/>
      <c r="C345" s="798" t="s">
        <v>241</v>
      </c>
      <c r="D345" s="799"/>
      <c r="E345" s="800"/>
      <c r="F345" s="673"/>
      <c r="G345" s="791" t="s">
        <v>242</v>
      </c>
      <c r="H345" s="616"/>
      <c r="I345" s="616"/>
      <c r="J345" s="616"/>
    </row>
    <row r="346" spans="1:10" s="617" customFormat="1" ht="28.3">
      <c r="A346" s="636"/>
      <c r="B346" s="637"/>
      <c r="C346" s="661" t="s">
        <v>243</v>
      </c>
      <c r="D346" s="661" t="s">
        <v>244</v>
      </c>
      <c r="E346" s="661" t="s">
        <v>245</v>
      </c>
      <c r="F346" s="641"/>
      <c r="G346" s="792"/>
      <c r="H346" s="616"/>
      <c r="I346" s="616"/>
      <c r="J346" s="616"/>
    </row>
    <row r="347" spans="1:10" s="617" customFormat="1" ht="16.399999999999999" customHeight="1">
      <c r="A347" s="599"/>
      <c r="B347" s="624"/>
      <c r="C347" s="189"/>
      <c r="D347" s="189"/>
      <c r="E347" s="189"/>
      <c r="F347" s="644"/>
      <c r="G347" s="792"/>
      <c r="H347" s="616"/>
      <c r="I347" s="616"/>
      <c r="J347" s="616"/>
    </row>
    <row r="348" spans="1:10" s="617" customFormat="1" ht="28.3">
      <c r="A348" s="636"/>
      <c r="B348" s="637"/>
      <c r="C348" s="661" t="s">
        <v>246</v>
      </c>
      <c r="D348" s="674" t="s">
        <v>247</v>
      </c>
      <c r="E348" s="696" t="s">
        <v>100</v>
      </c>
      <c r="F348" s="671"/>
      <c r="G348" s="792"/>
      <c r="H348" s="616"/>
      <c r="I348" s="616"/>
      <c r="J348" s="616"/>
    </row>
    <row r="349" spans="1:10" s="617" customFormat="1" ht="16.399999999999999" customHeight="1">
      <c r="A349" s="599"/>
      <c r="B349" s="624"/>
      <c r="C349" s="189"/>
      <c r="D349" s="189"/>
      <c r="E349" s="189"/>
      <c r="F349" s="644"/>
      <c r="G349" s="792"/>
      <c r="H349" s="616"/>
      <c r="I349" s="616"/>
      <c r="J349" s="616"/>
    </row>
    <row r="350" spans="1:10" s="617" customFormat="1" ht="16.399999999999999" customHeight="1">
      <c r="A350" s="599"/>
      <c r="B350" s="624"/>
      <c r="C350" s="648" t="s">
        <v>101</v>
      </c>
      <c r="D350" s="649" t="s">
        <v>102</v>
      </c>
      <c r="E350" s="650" t="s">
        <v>103</v>
      </c>
      <c r="F350" s="656"/>
      <c r="G350" s="792"/>
      <c r="H350" s="616"/>
      <c r="I350" s="616"/>
      <c r="J350" s="616"/>
    </row>
    <row r="351" spans="1:10" s="617" customFormat="1" ht="16.399999999999999" customHeight="1">
      <c r="A351" s="599"/>
      <c r="B351" s="624"/>
      <c r="C351" s="189"/>
      <c r="D351" s="189"/>
      <c r="E351" s="650" t="str">
        <f>IF(
 AND(
  ISBLANK(C347),
  ISBLANK(D347),
  ISBLANK(E347),
  ISBLANK(C349),
  ISBLANK(D349),
  ISBLANK(E349),
  ISBLANK(C351),
  ISBLANK(D351)),
 "FRÅGAN ÄR OBESVARAD",
 IF(
  AND(
   ISBLANK(C347),
   ISBLANK(D347),
   ISBLANK(E347),
   ISBLANK(C349),
   ISBLANK(D349),
   ISBLANK(E349)),
  "ANGE SVAR OCKSÅ",
  IF(
   AND(
    ISBLANK(C351),
    ISBLANK(D351)),
   "ANGE BEDÖMNING OCKSÅ",
   IF(
    AND(
     OR(C347="x",D347="x",E347="x",C349="x",D349="x"),
     E349="x"),
    "MOTSÄGELSEFULLT SVAR",
    IF(
     AND(
      C351="x",D351="x"),
     "MOTSÄGELSEFULL BEDÖMNING",
     IF(
      AND(
       C347="x",
       ISBLANK(D347),
       OR(E347="x",C349="x",D349="x")),
      "EJ SAMMANHÄNGANDE INTERVALL",
      IF(
       AND(
        D347="x",
        ISBLANK(E347),
        OR(C349="x",D349="x")),
       "EJ SAMMANHÄNGANDE INTERVALL",
       IF(
        AND(
         E347="x",
         ISBLANK(C349),
         D349="x"),
        "EJ SAMMANHÄNGANDE INTERVALL",
        IF(
         E349="x",
         0,
         IF(
         D349="x",
         1,
         IF(
          C349="x",
          2,
          IF(
           E347="x",
           3,
           IF(
            D347="x",
            4,
            5)))))))))))))</f>
        <v>FRÅGAN ÄR OBESVARAD</v>
      </c>
      <c r="F351" s="656"/>
      <c r="G351" s="792"/>
      <c r="H351" s="616">
        <f>IF(ISNUMBER(E351),E351,0)</f>
        <v>0</v>
      </c>
      <c r="I351" s="616"/>
      <c r="J351" s="616">
        <f>$H351</f>
        <v>0</v>
      </c>
    </row>
    <row r="352" spans="1:10" s="617" customFormat="1">
      <c r="A352" s="599"/>
      <c r="B352" s="624"/>
      <c r="G352" s="792"/>
      <c r="H352" s="616"/>
      <c r="I352" s="616"/>
      <c r="J352" s="616"/>
    </row>
    <row r="353" spans="1:10" s="617" customFormat="1" ht="14.9" customHeight="1" thickBot="1">
      <c r="A353" s="599"/>
      <c r="B353" s="624"/>
      <c r="C353" s="794" t="str">
        <f>IF(ISNUMBER(SEARCH("FÖRUTSÄTTER",E351)),"Felmeddelandet ""FÖRUTSÄTTER ANNAT SVAR PÅ FRÅGA X"" uppstår när man har angett att man inte har haft frågans arbetssätt under hela 2-årsperioden.","")</f>
        <v/>
      </c>
      <c r="D353" s="794"/>
      <c r="E353" s="794"/>
      <c r="F353" s="695"/>
      <c r="G353" s="793"/>
      <c r="H353" s="616"/>
      <c r="I353" s="616"/>
      <c r="J353" s="616"/>
    </row>
    <row r="354" spans="1:10" s="617" customFormat="1" ht="40.4" customHeight="1">
      <c r="A354" s="599"/>
      <c r="B354" s="624"/>
      <c r="G354" s="657"/>
      <c r="H354" s="616"/>
      <c r="I354" s="616"/>
      <c r="J354" s="616"/>
    </row>
    <row r="355" spans="1:10" s="599" customFormat="1" ht="17.899999999999999" customHeight="1" thickBot="1">
      <c r="A355" s="629">
        <v>2</v>
      </c>
      <c r="B355" s="630">
        <v>25</v>
      </c>
      <c r="C355" s="795" t="s">
        <v>248</v>
      </c>
      <c r="D355" s="795"/>
      <c r="E355" s="795"/>
      <c r="F355" s="668"/>
      <c r="G355" s="700"/>
      <c r="H355" s="631"/>
      <c r="I355" s="631"/>
      <c r="J355" s="631"/>
    </row>
    <row r="356" spans="1:10" s="617" customFormat="1" ht="17.600000000000001" thickBot="1">
      <c r="A356" s="592"/>
      <c r="B356" s="632"/>
      <c r="C356" s="797" t="s">
        <v>115</v>
      </c>
      <c r="D356" s="797"/>
      <c r="E356" s="797"/>
      <c r="F356" s="672"/>
      <c r="G356" s="669" t="s">
        <v>91</v>
      </c>
      <c r="H356" s="616"/>
      <c r="I356" s="616"/>
      <c r="J356" s="616"/>
    </row>
    <row r="357" spans="1:10" s="617" customFormat="1" ht="16.399999999999999" customHeight="1">
      <c r="A357" s="599"/>
      <c r="B357" s="624"/>
      <c r="C357" s="798" t="s">
        <v>249</v>
      </c>
      <c r="D357" s="799"/>
      <c r="E357" s="800"/>
      <c r="F357" s="673"/>
      <c r="G357" s="807" t="s">
        <v>250</v>
      </c>
      <c r="H357" s="616"/>
      <c r="I357" s="616"/>
      <c r="J357" s="616"/>
    </row>
    <row r="358" spans="1:10" s="617" customFormat="1" ht="29.25" customHeight="1">
      <c r="A358" s="636"/>
      <c r="B358" s="637"/>
      <c r="C358" s="639" t="s">
        <v>251</v>
      </c>
      <c r="D358" s="639" t="s">
        <v>252</v>
      </c>
      <c r="E358" s="639" t="s">
        <v>253</v>
      </c>
      <c r="F358" s="641"/>
      <c r="G358" s="809"/>
      <c r="H358" s="616"/>
      <c r="I358" s="616"/>
      <c r="J358" s="616"/>
    </row>
    <row r="359" spans="1:10" s="617" customFormat="1" ht="16.399999999999999" customHeight="1">
      <c r="A359" s="599"/>
      <c r="B359" s="624"/>
      <c r="C359" s="189"/>
      <c r="D359" s="189"/>
      <c r="E359" s="189"/>
      <c r="F359" s="644"/>
      <c r="G359" s="809"/>
      <c r="H359" s="616"/>
      <c r="I359" s="616"/>
      <c r="J359" s="616"/>
    </row>
    <row r="360" spans="1:10" s="617" customFormat="1" ht="29.25" customHeight="1">
      <c r="A360" s="636"/>
      <c r="B360" s="637"/>
      <c r="C360" s="661" t="s">
        <v>254</v>
      </c>
      <c r="D360" s="674" t="s">
        <v>255</v>
      </c>
      <c r="E360" s="696" t="s">
        <v>100</v>
      </c>
      <c r="F360" s="671"/>
      <c r="G360" s="809"/>
      <c r="H360" s="616"/>
      <c r="I360" s="616"/>
      <c r="J360" s="616"/>
    </row>
    <row r="361" spans="1:10" s="617" customFormat="1" ht="16.399999999999999" customHeight="1" thickBot="1">
      <c r="A361" s="599"/>
      <c r="B361" s="624"/>
      <c r="C361" s="189"/>
      <c r="D361" s="189"/>
      <c r="E361" s="189"/>
      <c r="F361" s="644"/>
      <c r="G361" s="808"/>
      <c r="H361" s="616"/>
      <c r="I361" s="616"/>
      <c r="J361" s="616"/>
    </row>
    <row r="362" spans="1:10" s="617" customFormat="1" ht="16.399999999999999" customHeight="1">
      <c r="A362" s="599"/>
      <c r="B362" s="624"/>
      <c r="C362" s="648" t="s">
        <v>101</v>
      </c>
      <c r="D362" s="649" t="s">
        <v>102</v>
      </c>
      <c r="E362" s="650" t="s">
        <v>103</v>
      </c>
      <c r="F362" s="656"/>
      <c r="G362" s="691"/>
      <c r="H362" s="616"/>
      <c r="I362" s="616"/>
      <c r="J362" s="616"/>
    </row>
    <row r="363" spans="1:10" s="617" customFormat="1" ht="16.399999999999999" customHeight="1">
      <c r="A363" s="599"/>
      <c r="B363" s="624"/>
      <c r="C363" s="189"/>
      <c r="D363" s="189"/>
      <c r="E363" s="650" t="str">
        <f>IF(
 AND(
  ISBLANK(C359),
  ISBLANK(D359),
  ISBLANK(E359),
  ISBLANK(C361),
  ISBLANK(D361),
  ISBLANK(E361),
  ISBLANK(C363),
  ISBLANK(D363)),
 "FRÅGAN ÄR OBESVARAD",
 IF(
  AND(
   ISBLANK(C359),
   ISBLANK(D359),
   ISBLANK(E359),
   ISBLANK(C361),
   ISBLANK(D361),
   ISBLANK(E361)),
  "ANGE SVAR OCKSÅ",
  IF(
   AND(
    ISBLANK(C363),
    ISBLANK(D363)),
   "ANGE BEDÖMNING OCKSÅ",
   IF(
    AND(
     OR(C359="x",D359="x",E359="x",C361="x",D361="x"),
     E361="x"),
    "MOTSÄGELSEFULLT SVAR",
    IF(
     AND(
      C363="x",D363="x"),
     "MOTSÄGELSEFULL BEDÖMNING",
     IF(
      AND(
       C359="x",
       ISBLANK(D359),
       OR(E359="x",C361="x",D361="x")),
      "EJ SAMMANHÄNGANDE INTERVALL",
      IF(
       AND(
        D359="x",
        ISBLANK(E359),
        OR(C361="x",D361="x")),
       "EJ SAMMANHÄNGANDE INTERVALL",
       IF(
        AND(
         E359="x",
         ISBLANK(C361),
         D361="x"),
        "EJ SAMMANHÄNGANDE INTERVALL",
        IF(
         E361="x",
         0,
         IF(
         D361="x",
         1,
         IF(
          C361="x",
          2,
          IF(
           E359="x",
           3,
           IF(
            D359="x",
            4,
            5)))))))))))))</f>
        <v>FRÅGAN ÄR OBESVARAD</v>
      </c>
      <c r="F363" s="656"/>
      <c r="G363" s="691"/>
      <c r="H363" s="616">
        <f>IF(ISNUMBER(E363),E363,0)</f>
        <v>0</v>
      </c>
      <c r="I363" s="616"/>
      <c r="J363" s="616">
        <f>$H363</f>
        <v>0</v>
      </c>
    </row>
    <row r="364" spans="1:10" s="617" customFormat="1">
      <c r="A364" s="599"/>
      <c r="B364" s="624"/>
      <c r="G364" s="701"/>
      <c r="H364" s="616"/>
      <c r="I364" s="616"/>
      <c r="J364" s="616"/>
    </row>
    <row r="365" spans="1:10" s="617" customFormat="1" ht="14.9" customHeight="1">
      <c r="A365" s="599"/>
      <c r="B365" s="624"/>
      <c r="C365" s="794" t="str">
        <f>IF(ISNUMBER(SEARCH("FÖRUTSÄTTER",E363)),"Felmeddelandet ""FÖRUTSÄTTER ANNAT SVAR PÅ FRÅGA X"" uppstår när man har angett att man inte har haft frågans arbetssätt under hela 2-årsperioden.","")</f>
        <v/>
      </c>
      <c r="D365" s="794"/>
      <c r="E365" s="794"/>
      <c r="F365" s="695"/>
      <c r="G365" s="701"/>
      <c r="H365" s="616"/>
      <c r="I365" s="616"/>
      <c r="J365" s="616"/>
    </row>
    <row r="366" spans="1:10" s="617" customFormat="1" ht="40.4" customHeight="1">
      <c r="A366" s="599"/>
      <c r="B366" s="624"/>
      <c r="G366" s="701"/>
      <c r="H366" s="616"/>
      <c r="I366" s="616"/>
      <c r="J366" s="616"/>
    </row>
    <row r="367" spans="1:10" s="599" customFormat="1" ht="20.149999999999999" customHeight="1" thickBot="1">
      <c r="A367" s="629">
        <v>2</v>
      </c>
      <c r="B367" s="630">
        <v>26</v>
      </c>
      <c r="C367" s="795" t="s">
        <v>256</v>
      </c>
      <c r="D367" s="795"/>
      <c r="E367" s="795"/>
      <c r="F367" s="668"/>
      <c r="G367" s="659"/>
      <c r="H367" s="631"/>
      <c r="I367" s="631"/>
      <c r="J367" s="631"/>
    </row>
    <row r="368" spans="1:10" s="617" customFormat="1" ht="17.600000000000001" thickBot="1">
      <c r="A368" s="592"/>
      <c r="B368" s="632"/>
      <c r="C368" s="797" t="s">
        <v>115</v>
      </c>
      <c r="D368" s="797"/>
      <c r="E368" s="797"/>
      <c r="F368" s="672"/>
      <c r="G368" s="669" t="s">
        <v>91</v>
      </c>
      <c r="H368" s="616"/>
      <c r="I368" s="616"/>
      <c r="J368" s="616"/>
    </row>
    <row r="369" spans="1:10" s="617" customFormat="1" ht="16.399999999999999" customHeight="1">
      <c r="A369" s="599"/>
      <c r="B369" s="624"/>
      <c r="C369" s="812" t="s">
        <v>257</v>
      </c>
      <c r="D369" s="813"/>
      <c r="E369" s="814"/>
      <c r="F369" s="697"/>
      <c r="G369" s="791" t="s">
        <v>258</v>
      </c>
      <c r="H369" s="616"/>
      <c r="I369" s="616"/>
      <c r="J369" s="616"/>
    </row>
    <row r="370" spans="1:10" s="617" customFormat="1" ht="28.3">
      <c r="A370" s="636"/>
      <c r="B370" s="637"/>
      <c r="C370" s="639" t="s">
        <v>221</v>
      </c>
      <c r="D370" s="639" t="s">
        <v>222</v>
      </c>
      <c r="E370" s="639" t="s">
        <v>223</v>
      </c>
      <c r="F370" s="641"/>
      <c r="G370" s="792"/>
      <c r="H370" s="616"/>
      <c r="I370" s="616"/>
      <c r="J370" s="616"/>
    </row>
    <row r="371" spans="1:10" s="617" customFormat="1" ht="16.399999999999999" customHeight="1">
      <c r="A371" s="599"/>
      <c r="B371" s="624"/>
      <c r="C371" s="189"/>
      <c r="D371" s="189"/>
      <c r="E371" s="189"/>
      <c r="F371" s="644"/>
      <c r="G371" s="792"/>
      <c r="H371" s="616"/>
      <c r="I371" s="616"/>
      <c r="J371" s="616"/>
    </row>
    <row r="372" spans="1:10" s="617" customFormat="1" ht="28.75" thickBot="1">
      <c r="A372" s="636"/>
      <c r="B372" s="637"/>
      <c r="C372" s="661" t="s">
        <v>224</v>
      </c>
      <c r="D372" s="674" t="s">
        <v>225</v>
      </c>
      <c r="E372" s="696" t="s">
        <v>100</v>
      </c>
      <c r="F372" s="671"/>
      <c r="G372" s="793"/>
      <c r="H372" s="616"/>
      <c r="I372" s="616"/>
      <c r="J372" s="616"/>
    </row>
    <row r="373" spans="1:10" s="617" customFormat="1" ht="16.399999999999999" customHeight="1">
      <c r="A373" s="599"/>
      <c r="B373" s="624"/>
      <c r="C373" s="189"/>
      <c r="D373" s="189"/>
      <c r="E373" s="189"/>
      <c r="F373" s="644"/>
      <c r="G373" s="657"/>
      <c r="H373" s="616"/>
      <c r="I373" s="616"/>
      <c r="J373" s="616"/>
    </row>
    <row r="374" spans="1:10" s="617" customFormat="1" ht="16.399999999999999" customHeight="1">
      <c r="A374" s="599"/>
      <c r="B374" s="624"/>
      <c r="C374" s="648" t="s">
        <v>101</v>
      </c>
      <c r="D374" s="649" t="s">
        <v>102</v>
      </c>
      <c r="E374" s="650" t="s">
        <v>103</v>
      </c>
      <c r="F374" s="656"/>
      <c r="G374" s="657"/>
      <c r="H374" s="616"/>
      <c r="I374" s="616"/>
      <c r="J374" s="616"/>
    </row>
    <row r="375" spans="1:10" s="617" customFormat="1" ht="16.399999999999999" customHeight="1">
      <c r="A375" s="599"/>
      <c r="B375" s="624"/>
      <c r="C375" s="189"/>
      <c r="D375" s="189"/>
      <c r="E375" s="650" t="str">
        <f>IF(
 AND(
  ISBLANK(C371),
  ISBLANK(D371),
  ISBLANK(E371),
  ISBLANK(C373),
  ISBLANK(D373),
  ISBLANK(E373),
  ISBLANK(C375),
  ISBLANK(D375)),
 "FRÅGAN ÄR OBESVARAD",
 IF(
  AND(
   ISBLANK(C371),
   ISBLANK(D371),
   ISBLANK(E371),
   ISBLANK(C373),
   ISBLANK(D373),
   ISBLANK(E373)),
  "ANGE SVAR OCKSÅ",
  IF(
   AND(
    ISBLANK(C375),
    ISBLANK(D375)),
   "ANGE BEDÖMNING OCKSÅ",
   IF(
    AND(
     OR(C371="x",D371="x",E371="x",C373="x",D373="x"),
     E373="x"),
    "MOTSÄGELSEFULLT SVAR",
    IF(
     AND(
      C375="x",D375="x"),
     "MOTSÄGELSEFULL BEDÖMNING",
     IF(
      AND(
       C371="x",
       ISBLANK(D371),
       OR(E371="x",C373="x",D373="x")),
      "EJ SAMMANHÄNGANDE INTERVALL",
      IF(
       AND(
        D371="x",
        ISBLANK(E371),
        OR(C373="x",D373="x")),
       "EJ SAMMANHÄNGANDE INTERVALL",
       IF(
        AND(
         E371="x",
         ISBLANK(C373),
         D373="x"),
        "EJ SAMMANHÄNGANDE INTERVALL",
        IF(
         E373="x",
         0,
         IF(
          D373="x",
          1,
          IF(
           C373="x",
           2,
           IF(
            E371="x",
            3,
            IF(
             D371="x",
             4,
             5)))))))))))))</f>
        <v>FRÅGAN ÄR OBESVARAD</v>
      </c>
      <c r="F375" s="656"/>
      <c r="G375" s="657"/>
      <c r="H375" s="616">
        <f>IF(ISNUMBER(E375),E375,0)</f>
        <v>0</v>
      </c>
      <c r="I375" s="616"/>
      <c r="J375" s="616">
        <f>$H375</f>
        <v>0</v>
      </c>
    </row>
    <row r="376" spans="1:10" s="617" customFormat="1">
      <c r="A376" s="599"/>
      <c r="B376" s="624"/>
      <c r="G376" s="701"/>
      <c r="H376" s="616"/>
      <c r="I376" s="616"/>
      <c r="J376" s="616"/>
    </row>
    <row r="377" spans="1:10" s="617" customFormat="1" ht="14.9" customHeight="1">
      <c r="A377" s="599"/>
      <c r="B377" s="624"/>
      <c r="C377" s="794" t="str">
        <f>IF(ISNUMBER(SEARCH("FÖRUTSÄTTER",E375)),"Felmeddelandet ""FÖRUTSÄTTER ANNAT SVAR PÅ FRÅGA X"" uppstår när man har angett att man inte har haft frågans arbetssätt under hela 2-årsperioden.","")</f>
        <v/>
      </c>
      <c r="D377" s="794"/>
      <c r="E377" s="794"/>
      <c r="F377" s="695"/>
      <c r="G377" s="701"/>
      <c r="H377" s="616"/>
      <c r="I377" s="616"/>
      <c r="J377" s="616"/>
    </row>
    <row r="378" spans="1:10" s="617" customFormat="1" ht="40.4" customHeight="1">
      <c r="A378" s="599"/>
      <c r="B378" s="624"/>
      <c r="G378" s="701"/>
      <c r="H378" s="616"/>
      <c r="I378" s="616"/>
      <c r="J378" s="616"/>
    </row>
    <row r="379" spans="1:10" s="599" customFormat="1" ht="18" thickBot="1">
      <c r="A379" s="629">
        <v>2</v>
      </c>
      <c r="B379" s="630">
        <v>27</v>
      </c>
      <c r="C379" s="795" t="s">
        <v>259</v>
      </c>
      <c r="D379" s="795"/>
      <c r="E379" s="795"/>
      <c r="F379" s="668"/>
      <c r="G379" s="659"/>
      <c r="H379" s="631"/>
      <c r="I379" s="631"/>
      <c r="J379" s="631"/>
    </row>
    <row r="380" spans="1:10" s="617" customFormat="1" ht="17.600000000000001" thickBot="1">
      <c r="A380" s="592"/>
      <c r="B380" s="632"/>
      <c r="C380" s="797" t="s">
        <v>115</v>
      </c>
      <c r="D380" s="797"/>
      <c r="E380" s="797"/>
      <c r="F380" s="672"/>
      <c r="G380" s="669" t="s">
        <v>91</v>
      </c>
      <c r="H380" s="616"/>
      <c r="I380" s="616"/>
      <c r="J380" s="616"/>
    </row>
    <row r="381" spans="1:10" s="617" customFormat="1" ht="16.399999999999999" customHeight="1">
      <c r="A381" s="599"/>
      <c r="B381" s="624"/>
      <c r="C381" s="812" t="s">
        <v>260</v>
      </c>
      <c r="D381" s="813"/>
      <c r="E381" s="814"/>
      <c r="F381" s="697"/>
      <c r="G381" s="791" t="s">
        <v>261</v>
      </c>
      <c r="H381" s="616"/>
      <c r="I381" s="616"/>
      <c r="J381" s="616"/>
    </row>
    <row r="382" spans="1:10" s="617" customFormat="1" ht="28.3">
      <c r="A382" s="636"/>
      <c r="B382" s="637"/>
      <c r="C382" s="639" t="s">
        <v>118</v>
      </c>
      <c r="D382" s="639" t="s">
        <v>119</v>
      </c>
      <c r="E382" s="639" t="s">
        <v>120</v>
      </c>
      <c r="F382" s="641"/>
      <c r="G382" s="792"/>
      <c r="H382" s="616"/>
      <c r="I382" s="616"/>
      <c r="J382" s="616"/>
    </row>
    <row r="383" spans="1:10" s="617" customFormat="1" ht="16.399999999999999" customHeight="1">
      <c r="A383" s="599"/>
      <c r="B383" s="624"/>
      <c r="C383" s="189"/>
      <c r="D383" s="189"/>
      <c r="E383" s="189"/>
      <c r="F383" s="644"/>
      <c r="G383" s="792"/>
      <c r="H383" s="616"/>
      <c r="I383" s="616"/>
      <c r="J383" s="616"/>
    </row>
    <row r="384" spans="1:10" s="617" customFormat="1" ht="28.3">
      <c r="A384" s="636"/>
      <c r="B384" s="637"/>
      <c r="C384" s="661" t="s">
        <v>121</v>
      </c>
      <c r="D384" s="674" t="s">
        <v>122</v>
      </c>
      <c r="E384" s="696" t="s">
        <v>100</v>
      </c>
      <c r="F384" s="671"/>
      <c r="G384" s="792"/>
      <c r="H384" s="616"/>
      <c r="I384" s="616"/>
      <c r="J384" s="616"/>
    </row>
    <row r="385" spans="1:10" s="617" customFormat="1" ht="16.399999999999999" customHeight="1">
      <c r="A385" s="599"/>
      <c r="B385" s="624"/>
      <c r="C385" s="189"/>
      <c r="D385" s="189"/>
      <c r="E385" s="189"/>
      <c r="F385" s="644"/>
      <c r="G385" s="792"/>
      <c r="H385" s="616"/>
      <c r="I385" s="616"/>
      <c r="J385" s="616"/>
    </row>
    <row r="386" spans="1:10" s="617" customFormat="1" ht="16.399999999999999" customHeight="1" thickBot="1">
      <c r="A386" s="599"/>
      <c r="B386" s="624"/>
      <c r="C386" s="648" t="s">
        <v>101</v>
      </c>
      <c r="D386" s="649" t="s">
        <v>102</v>
      </c>
      <c r="E386" s="650" t="s">
        <v>103</v>
      </c>
      <c r="F386" s="656"/>
      <c r="G386" s="793"/>
      <c r="H386" s="616"/>
      <c r="I386" s="616"/>
      <c r="J386" s="616"/>
    </row>
    <row r="387" spans="1:10" s="617" customFormat="1" ht="16.399999999999999" customHeight="1">
      <c r="A387" s="599"/>
      <c r="B387" s="624"/>
      <c r="C387" s="189"/>
      <c r="D387" s="189"/>
      <c r="E387" s="650" t="str">
        <f>IF(
 OR(E162="FRÅGAN ÄR OBESVARAD",E162="ANGE SVAR OCKSÅ",E162="ANGE BEDÖMNING OCKSÅ",E162="FULLSTÄNDIGT SVAR SAKNAS PÅ FRÅGA 12"),
 "FULLSTÄNDIGT SVAR SAKNAS PÅ FRÅGA "&amp; B150,
 IF(
  OR(E162="MOTSÄGELSEFULLT SVAR",E162="MOTSÄGELSEFULL BEDÖMNING",E162="EJ SAMMANHÄNGANDE INTERVALL"),
  "EJ KORREKT IFYLLT SVAR I FRÅGA "&amp; B150,
  IF(
   OR(C158="x",C160="x"),
   "FÖRUTSÄTTER ANNAT SVAR PÅ FRÅGA "&amp; B150,
   IF(
    AND(
     ISBLANK(C383),
     ISBLANK(D383),
     ISBLANK(E383),
     ISBLANK(C385),
     ISBLANK(D385),
     ISBLANK(E385),
     ISBLANK(C387),
     ISBLANK(D387)),
    "FRÅGAN ÄR OBESVARAD",
    IF(
     AND(
      ISBLANK(C383),
      ISBLANK(D383),
      ISBLANK(E383),
      ISBLANK(C385),
      ISBLANK(D385),
      ISBLANK(E385)),
     "ANGE SVAR OCKSÅ",
     IF(
      AND(
       ISBLANK(C387),
       ISBLANK(D387)),
      "ANGE BEDÖMNING OCKSÅ",
      IF(
       AND(
        OR(C383="x",D383="x",E383="x",C385="x",D385="x"),
        E385="x"),
       "MOTSÄGELSEFULLT SVAR",
       IF(
        AND(
         C387="x",D387="x"),
        "MOTSÄGELSEFULL BEDÖMNING",
        IF(
         AND(
          C383="x",
          ISBLANK(D383),
          OR(E383="x",C385="x",D385="x")),
         "EJ SAMMANHÄNGANDE INTERVALL",
         IF(
          AND(
           D383="x",
           ISBLANK(E383),
           OR(C385="x",D385="x")),
          "EJ SAMMANHÄNGANDE INTERVALL",
          IF(
           AND(
            E383="x",
            ISBLANK(C385),
            D385="x"),
           "EJ SAMMANHÄNGANDE INTERVALL",
           IF(
            E385="x",
            0,
            IF(
             D385="x",
             1,
             IF(
              C385="x",
              2,
              IF(
               E383="x",
               3,
               IF(
                D383="x",
                4,
                5))))))))))))))))</f>
        <v>FULLSTÄNDIGT SVAR SAKNAS PÅ FRÅGA 10</v>
      </c>
      <c r="F387" s="656"/>
      <c r="G387" s="657"/>
      <c r="H387" s="616">
        <f>IF(ISNUMBER(E387),E387,0)</f>
        <v>0</v>
      </c>
      <c r="I387" s="616"/>
      <c r="J387" s="616">
        <f>$H387</f>
        <v>0</v>
      </c>
    </row>
    <row r="388" spans="1:10" s="617" customFormat="1">
      <c r="A388" s="599"/>
      <c r="B388" s="624"/>
      <c r="G388" s="701"/>
      <c r="H388" s="616"/>
      <c r="I388" s="616"/>
      <c r="J388" s="616"/>
    </row>
    <row r="389" spans="1:10" s="617" customFormat="1" ht="14.9" customHeight="1">
      <c r="A389" s="599"/>
      <c r="B389" s="624"/>
      <c r="C389" s="794" t="str">
        <f>IF(ISNUMBER(SEARCH("FÖRUTSÄTTER",E387)),"Felmeddelandet ""FÖRUTSÄTTER ANNAT SVAR PÅ FRÅGA X"" uppstår när man har angett att man inte har haft frågans arbetssätt under hela 2-årsperioden.","")</f>
        <v/>
      </c>
      <c r="D389" s="794"/>
      <c r="E389" s="794"/>
      <c r="F389" s="695"/>
      <c r="G389" s="701"/>
      <c r="H389" s="616"/>
      <c r="I389" s="616"/>
      <c r="J389" s="616"/>
    </row>
    <row r="390" spans="1:10" s="617" customFormat="1" ht="40.4" customHeight="1">
      <c r="A390" s="599"/>
      <c r="B390" s="624"/>
      <c r="G390" s="701"/>
      <c r="H390" s="616"/>
      <c r="I390" s="616"/>
      <c r="J390" s="616"/>
    </row>
    <row r="391" spans="1:10" s="599" customFormat="1" ht="40.4" customHeight="1" thickBot="1">
      <c r="A391" s="629">
        <v>2</v>
      </c>
      <c r="B391" s="630">
        <v>28</v>
      </c>
      <c r="C391" s="795" t="s">
        <v>262</v>
      </c>
      <c r="D391" s="795"/>
      <c r="E391" s="795"/>
      <c r="F391" s="668"/>
      <c r="G391" s="659"/>
      <c r="H391" s="631"/>
      <c r="I391" s="631"/>
      <c r="J391" s="631"/>
    </row>
    <row r="392" spans="1:10" s="617" customFormat="1" ht="17.600000000000001" thickBot="1">
      <c r="A392" s="592"/>
      <c r="B392" s="632"/>
      <c r="C392" s="797" t="s">
        <v>115</v>
      </c>
      <c r="D392" s="797"/>
      <c r="E392" s="797"/>
      <c r="F392" s="672"/>
      <c r="G392" s="669" t="s">
        <v>91</v>
      </c>
      <c r="H392" s="616"/>
      <c r="I392" s="616"/>
      <c r="J392" s="616"/>
    </row>
    <row r="393" spans="1:10" s="617" customFormat="1" ht="16.399999999999999" customHeight="1">
      <c r="A393" s="599"/>
      <c r="B393" s="624"/>
      <c r="C393" s="798" t="s">
        <v>263</v>
      </c>
      <c r="D393" s="799"/>
      <c r="E393" s="800"/>
      <c r="F393" s="673"/>
      <c r="G393" s="791" t="s">
        <v>264</v>
      </c>
      <c r="H393" s="616"/>
      <c r="I393" s="616"/>
      <c r="J393" s="616"/>
    </row>
    <row r="394" spans="1:10" s="617" customFormat="1" ht="16.399999999999999" customHeight="1">
      <c r="A394" s="636"/>
      <c r="B394" s="637"/>
      <c r="C394" s="661" t="s">
        <v>265</v>
      </c>
      <c r="D394" s="661" t="s">
        <v>266</v>
      </c>
      <c r="E394" s="661" t="s">
        <v>267</v>
      </c>
      <c r="F394" s="641"/>
      <c r="G394" s="792"/>
      <c r="H394" s="616"/>
      <c r="I394" s="616"/>
      <c r="J394" s="616"/>
    </row>
    <row r="395" spans="1:10" s="617" customFormat="1" ht="16.399999999999999" customHeight="1">
      <c r="A395" s="599"/>
      <c r="B395" s="624"/>
      <c r="C395" s="189"/>
      <c r="D395" s="189"/>
      <c r="E395" s="189"/>
      <c r="F395" s="644"/>
      <c r="G395" s="792"/>
      <c r="H395" s="616"/>
      <c r="I395" s="616"/>
      <c r="J395" s="616"/>
    </row>
    <row r="396" spans="1:10" s="617" customFormat="1" ht="45.65" customHeight="1">
      <c r="A396" s="636"/>
      <c r="B396" s="637"/>
      <c r="C396" s="639" t="s">
        <v>268</v>
      </c>
      <c r="D396" s="678" t="s">
        <v>269</v>
      </c>
      <c r="E396" s="677" t="s">
        <v>270</v>
      </c>
      <c r="F396" s="671"/>
      <c r="G396" s="792"/>
      <c r="H396" s="616"/>
      <c r="I396" s="616"/>
      <c r="J396" s="616"/>
    </row>
    <row r="397" spans="1:10" s="617" customFormat="1" ht="16.399999999999999" customHeight="1">
      <c r="A397" s="599"/>
      <c r="B397" s="624"/>
      <c r="C397" s="189"/>
      <c r="D397" s="189"/>
      <c r="E397" s="189"/>
      <c r="F397" s="644"/>
      <c r="G397" s="792"/>
      <c r="H397" s="616"/>
      <c r="I397" s="616"/>
      <c r="J397" s="616"/>
    </row>
    <row r="398" spans="1:10" s="617" customFormat="1" ht="16.399999999999999" customHeight="1">
      <c r="A398" s="599"/>
      <c r="B398" s="624"/>
      <c r="C398" s="648" t="s">
        <v>101</v>
      </c>
      <c r="D398" s="649" t="s">
        <v>102</v>
      </c>
      <c r="E398" s="650" t="s">
        <v>103</v>
      </c>
      <c r="F398" s="656"/>
      <c r="G398" s="792"/>
      <c r="H398" s="616"/>
      <c r="I398" s="616"/>
      <c r="J398" s="616"/>
    </row>
    <row r="399" spans="1:10" s="617" customFormat="1" ht="16.399999999999999" customHeight="1">
      <c r="A399" s="599"/>
      <c r="B399" s="624"/>
      <c r="C399" s="189"/>
      <c r="D399" s="189"/>
      <c r="E399" s="650" t="str">
        <f>IF(
 OR(E210="FRÅGAN ÄR OBESVARAD",E210="ANGE SVAR OCKSÅ",E210="ANGE BEDÖMNING OCKSÅ",E210="FULLSTÄNDIGT SVAR SAKNAS PÅ FRÅGA 12"),
 "FULLSTÄNDIGT SVAR SAKNAS PÅ FRÅGA "&amp; B198,
 IF(
  OR(E210="MOTSÄGELSEFULLT SVAR",E210="MOTSÄGELSEFULL BEDÖMNING",E210="EJ SAMMANHÄNGANDE INTERVALL"),
  "EJ KORREKT IFYLLT SVAR I FRÅGA "&amp; B198,
  IF(
   OR(C206="x",C208="x"),
   "FÖRUTSÄTTER ANNAT SVAR PÅ FRÅGA "&amp; B198,
   IF(
    AND(
     ISBLANK(C395),
     ISBLANK(D395),
     ISBLANK(E395),
     ISBLANK(C397),
     ISBLANK(D397),
     ISBLANK(E397),
     ISBLANK(C399),
     ISBLANK(D399)),
    "FRÅGAN ÄR OBESVARAD",
    IF(
     AND(
      ISBLANK(C395),
      ISBLANK(D395),
      ISBLANK(E395),
      ISBLANK(C397),
      ISBLANK(D397),
      ISBLANK(E397)),
     "ANGE SVAR OCKSÅ",
     IF(
      AND(
       ISBLANK(C399),
       ISBLANK(D399)),
      "ANGE BEDÖMNING OCKSÅ",
      IF(
       AND(
        OR(C395="x",D395="x",E395="x",C397="x",D397="x"),
        E397="x"),
       "MOTSÄGELSEFULLT SVAR",
       IF(
        AND(
         C399="x",D399="x"),
        "MOTSÄGELSEFULL BEDÖMNING",
        IF(
         AND(
          C395="x",
          ISBLANK(D395),
          OR(E395="x",C397="x",D397="x")),
         "EJ SAMMANHÄNGANDE INTERVALL",
         IF(
          AND(
           D395="x",
           ISBLANK(E395),
           OR(C397="x",D397="x")),
          "EJ SAMMANHÄNGANDE INTERVALL",
          IF(
           AND(
            E395="x",
            ISBLANK(C397),
            D397="x"),
           "EJ SAMMANHÄNGANDE INTERVALL",
           IF(
            E397="x",
            0,
            IF(
            D397="x",
            1,
            IF(
             C397="x",
             2,
             IF(
              E395="x",
              3,
              IF(
               D395="x",
               4,
               5))))))))))))))))</f>
        <v>FULLSTÄNDIGT SVAR SAKNAS PÅ FRÅGA 13</v>
      </c>
      <c r="F399" s="656"/>
      <c r="G399" s="792"/>
      <c r="H399" s="616">
        <f>IF(ISNUMBER(E399),E399,0)</f>
        <v>0</v>
      </c>
      <c r="I399" s="616"/>
      <c r="J399" s="616">
        <f>$H399</f>
        <v>0</v>
      </c>
    </row>
    <row r="400" spans="1:10" s="617" customFormat="1" ht="14.9" customHeight="1">
      <c r="A400" s="599"/>
      <c r="B400" s="624"/>
      <c r="G400" s="792"/>
      <c r="H400" s="616"/>
      <c r="I400" s="616"/>
      <c r="J400" s="616"/>
    </row>
    <row r="401" spans="1:12" s="617" customFormat="1" ht="61.5" customHeight="1" thickBot="1">
      <c r="A401" s="599"/>
      <c r="B401" s="624"/>
      <c r="G401" s="793"/>
      <c r="H401" s="616"/>
      <c r="I401" s="616"/>
      <c r="J401" s="616"/>
    </row>
    <row r="402" spans="1:12" s="617" customFormat="1" ht="14.9" customHeight="1">
      <c r="A402" s="599"/>
      <c r="B402" s="624"/>
      <c r="C402" s="794" t="str">
        <f>IF(ISNUMBER(SEARCH("FÖRUTSÄTTER",E400)),"Felmeddelandet ""FÖRUTSÄTTER ANNAT SVAR PÅ FRÅGA X"" uppstår när man har angett att man inte har haft frågans arbetssätt under hela 2-årsperioden.","")</f>
        <v/>
      </c>
      <c r="D402" s="794"/>
      <c r="E402" s="794"/>
      <c r="F402" s="695"/>
      <c r="G402" s="701"/>
      <c r="H402" s="616"/>
      <c r="I402" s="616"/>
      <c r="J402" s="616"/>
    </row>
    <row r="403" spans="1:12" s="617" customFormat="1" ht="40.4" customHeight="1">
      <c r="A403" s="599"/>
      <c r="B403" s="624"/>
      <c r="G403" s="701"/>
      <c r="H403" s="616"/>
      <c r="I403" s="616"/>
      <c r="J403" s="616"/>
    </row>
    <row r="404" spans="1:12" s="617" customFormat="1" ht="30" customHeight="1">
      <c r="A404" s="802" t="s">
        <v>271</v>
      </c>
      <c r="B404" s="802"/>
      <c r="C404" s="802"/>
      <c r="D404" s="802"/>
      <c r="E404" s="802"/>
      <c r="F404" s="627"/>
      <c r="G404" s="627"/>
      <c r="H404" s="616"/>
      <c r="I404" s="616"/>
      <c r="J404" s="616"/>
    </row>
    <row r="405" spans="1:12" s="617" customFormat="1" ht="15" customHeight="1">
      <c r="A405" s="599"/>
      <c r="B405" s="624"/>
      <c r="G405" s="615"/>
      <c r="H405" s="616"/>
      <c r="I405" s="616"/>
      <c r="J405" s="616"/>
    </row>
    <row r="406" spans="1:12" s="617" customFormat="1" ht="95.25" customHeight="1">
      <c r="A406" s="599"/>
      <c r="B406" s="624"/>
      <c r="C406" s="801" t="s">
        <v>272</v>
      </c>
      <c r="D406" s="801"/>
      <c r="E406" s="801"/>
      <c r="F406" s="693"/>
      <c r="G406" s="615"/>
      <c r="H406" s="616"/>
      <c r="I406" s="616"/>
      <c r="J406" s="616"/>
    </row>
    <row r="407" spans="1:12" s="617" customFormat="1" ht="50.15" customHeight="1">
      <c r="A407" s="599"/>
      <c r="B407" s="624"/>
      <c r="G407" s="615"/>
      <c r="H407" s="616"/>
      <c r="I407" s="616"/>
      <c r="J407" s="616"/>
    </row>
    <row r="408" spans="1:12" s="599" customFormat="1" ht="40.4" customHeight="1" thickBot="1">
      <c r="A408" s="629">
        <v>3</v>
      </c>
      <c r="B408" s="630">
        <v>29</v>
      </c>
      <c r="C408" s="795" t="s">
        <v>273</v>
      </c>
      <c r="D408" s="795"/>
      <c r="E408" s="795"/>
      <c r="F408" s="668"/>
      <c r="G408" s="630"/>
      <c r="H408" s="631"/>
      <c r="I408" s="631"/>
      <c r="J408" s="631"/>
    </row>
    <row r="409" spans="1:12" s="617" customFormat="1" ht="17.600000000000001" thickBot="1">
      <c r="A409" s="592"/>
      <c r="B409" s="632"/>
      <c r="C409" s="797" t="s">
        <v>90</v>
      </c>
      <c r="D409" s="797"/>
      <c r="E409" s="797"/>
      <c r="F409" s="672"/>
      <c r="G409" s="669" t="s">
        <v>91</v>
      </c>
      <c r="H409" s="616"/>
      <c r="I409" s="616"/>
      <c r="J409" s="616"/>
      <c r="K409" s="702"/>
      <c r="L409" s="702"/>
    </row>
    <row r="410" spans="1:12" s="617" customFormat="1" ht="16.399999999999999" customHeight="1">
      <c r="A410" s="599"/>
      <c r="B410" s="624"/>
      <c r="C410" s="798" t="s">
        <v>274</v>
      </c>
      <c r="D410" s="799"/>
      <c r="E410" s="800"/>
      <c r="F410" s="673"/>
      <c r="G410" s="791" t="s">
        <v>275</v>
      </c>
      <c r="H410" s="616"/>
      <c r="I410" s="616"/>
      <c r="J410" s="616"/>
      <c r="K410" s="702"/>
      <c r="L410" s="702"/>
    </row>
    <row r="411" spans="1:12" s="617" customFormat="1" ht="56.15" customHeight="1">
      <c r="A411" s="636"/>
      <c r="B411" s="637"/>
      <c r="C411" s="639" t="s">
        <v>276</v>
      </c>
      <c r="D411" s="639" t="s">
        <v>277</v>
      </c>
      <c r="E411" s="639" t="s">
        <v>278</v>
      </c>
      <c r="F411" s="641"/>
      <c r="G411" s="792"/>
      <c r="H411" s="616"/>
      <c r="I411" s="616"/>
      <c r="J411" s="616"/>
      <c r="K411" s="702"/>
      <c r="L411" s="702"/>
    </row>
    <row r="412" spans="1:12" s="617" customFormat="1" ht="16.399999999999999" customHeight="1" thickBot="1">
      <c r="A412" s="599"/>
      <c r="B412" s="624"/>
      <c r="C412" s="189"/>
      <c r="D412" s="189"/>
      <c r="E412" s="189"/>
      <c r="F412" s="644"/>
      <c r="G412" s="793"/>
      <c r="H412" s="616"/>
      <c r="I412" s="616"/>
      <c r="J412" s="616"/>
      <c r="K412" s="702"/>
      <c r="L412" s="702"/>
    </row>
    <row r="413" spans="1:12" s="617" customFormat="1" ht="42" customHeight="1">
      <c r="A413" s="636"/>
      <c r="B413" s="637"/>
      <c r="C413" s="674" t="s">
        <v>279</v>
      </c>
      <c r="D413" s="674" t="s">
        <v>280</v>
      </c>
      <c r="E413" s="703" t="s">
        <v>281</v>
      </c>
      <c r="F413" s="704"/>
      <c r="G413" s="657"/>
      <c r="H413" s="616"/>
      <c r="I413" s="616"/>
      <c r="J413" s="616"/>
      <c r="K413" s="702"/>
      <c r="L413" s="702"/>
    </row>
    <row r="414" spans="1:12" s="617" customFormat="1" ht="16.399999999999999" customHeight="1">
      <c r="A414" s="599"/>
      <c r="B414" s="624"/>
      <c r="C414" s="189"/>
      <c r="D414" s="189"/>
      <c r="E414" s="189"/>
      <c r="F414" s="644"/>
      <c r="G414" s="657"/>
      <c r="H414" s="616"/>
      <c r="I414" s="616"/>
      <c r="J414" s="616"/>
      <c r="K414" s="702"/>
      <c r="L414" s="702"/>
    </row>
    <row r="415" spans="1:12" s="617" customFormat="1" ht="16.399999999999999" customHeight="1">
      <c r="A415" s="599"/>
      <c r="B415" s="624"/>
      <c r="C415" s="790" t="s">
        <v>100</v>
      </c>
      <c r="D415" s="790"/>
      <c r="E415" s="790"/>
      <c r="F415" s="666"/>
      <c r="G415" s="657"/>
      <c r="H415" s="616"/>
      <c r="I415" s="616"/>
      <c r="J415" s="616"/>
      <c r="K415" s="702"/>
      <c r="L415" s="702"/>
    </row>
    <row r="416" spans="1:12" s="617" customFormat="1" ht="16.399999999999999" customHeight="1">
      <c r="A416" s="599"/>
      <c r="B416" s="624"/>
      <c r="C416" s="796"/>
      <c r="D416" s="796"/>
      <c r="E416" s="796"/>
      <c r="F416" s="665"/>
      <c r="G416" s="657"/>
      <c r="H416" s="616"/>
      <c r="I416" s="616"/>
      <c r="J416" s="616"/>
      <c r="K416" s="702"/>
      <c r="L416" s="702"/>
    </row>
    <row r="417" spans="1:12" s="617" customFormat="1" ht="16.399999999999999" customHeight="1">
      <c r="A417" s="599"/>
      <c r="B417" s="624"/>
      <c r="C417" s="648" t="s">
        <v>101</v>
      </c>
      <c r="D417" s="649" t="s">
        <v>102</v>
      </c>
      <c r="E417" s="650" t="s">
        <v>103</v>
      </c>
      <c r="F417" s="656"/>
      <c r="G417" s="657"/>
      <c r="H417" s="616"/>
      <c r="I417" s="616"/>
      <c r="J417" s="616"/>
      <c r="K417" s="702"/>
      <c r="L417" s="702"/>
    </row>
    <row r="418" spans="1:12" s="617" customFormat="1" ht="16.399999999999999" customHeight="1">
      <c r="A418" s="599"/>
      <c r="B418" s="624"/>
      <c r="C418" s="189"/>
      <c r="D418" s="189"/>
      <c r="E418" s="650" t="str">
        <f>IF(
 OR(E145="FRÅGAN ÄR OBESVARAD",E145="ANGE SVAR OCKSÅ",E145="ANGE BEDÖMNING OCKSÅ",E145="FULLSTÄNDIGT SVAR SAKNAS PÅ FRÅGA 12"),
 "FULLSTÄNDIGT SVAR SAKNAS PÅ FRÅGA "&amp; B133,
 IF(
  OR(E145="MOTSÄGELSEFULLT SVAR",E145="MOTSÄGELSEFULL BEDÖMNING",E145="EJ SAMMANHÄNGANDE INTERVALL"),
  "EJ KORREKT IFYLLT SVAR I FRÅGA "&amp; B133,
  IF(
   OR(C141="x",C143="x"),
   "FÖRUTSÄTTER ANNAT SVAR PÅ FRÅGA "&amp; B133,
   IF(
    AND(ISBLANK(C412),ISBLANK(D412),ISBLANK(E412),ISBLANK(C414),ISBLANK(D414),ISBLANK(E414),ISBLANK(C416),ISBLANK(C418),ISBLANK(D418)),
    "FRÅGAN ÄR OBESVARAD",
    IF(
     AND(ISBLANK(C412),ISBLANK(D412),ISBLANK(E412),ISBLANK(C414),ISBLANK(D414),ISBLANK(E414),ISBLANK(C416)),
     "ANGE SVAR OCKSÅ",
     IF(
      AND(OR(C412="x",D412="x",E412="x",C414="x",D414="x"),OR(E414="x",C416="x")),
      "MOTSÄGELSEFULLT SVAR",
      IF(
       AND(E414="x",C416="x"),
       "MOTSÄGELSEFULLT SVAR",
       IF(
        AND(C418="x",D418="x"),
        "MOTSÄGELSEFULL BEDÖMNING",
        IF(
         OR(C418="x",D418="x"),
         COUNTIF(C412:E412,"x")+COUNTIF(C414:D414,"x"),
         "ANGE BEDÖMNING OCKSÅ")))))))))</f>
        <v>FULLSTÄNDIGT SVAR SAKNAS PÅ FRÅGA 9</v>
      </c>
      <c r="F418" s="656"/>
      <c r="G418" s="657"/>
      <c r="H418" s="616">
        <f>IF(ISNUMBER(E418),E418,0)</f>
        <v>0</v>
      </c>
      <c r="I418" s="616"/>
      <c r="J418" s="616"/>
      <c r="K418" s="617">
        <f>$H418</f>
        <v>0</v>
      </c>
      <c r="L418" s="702"/>
    </row>
    <row r="419" spans="1:12" s="617" customFormat="1">
      <c r="A419" s="599"/>
      <c r="B419" s="624"/>
      <c r="C419" s="654"/>
      <c r="D419" s="655"/>
      <c r="E419" s="656"/>
      <c r="F419" s="656"/>
      <c r="G419" s="657"/>
      <c r="H419" s="616"/>
      <c r="I419" s="616"/>
      <c r="J419" s="616"/>
      <c r="K419" s="702"/>
      <c r="L419" s="702"/>
    </row>
    <row r="420" spans="1:12" s="617" customFormat="1" ht="14.9" customHeight="1">
      <c r="A420" s="599"/>
      <c r="B420" s="624"/>
      <c r="C420" s="794" t="str">
        <f>IF(ISNUMBER(SEARCH("FÖRUTSÄTTER",E418)),"Felmeddelandet ""FÖRUTSÄTTER ANNAT SVAR PÅ FRÅGA X"" uppstår när man har angett att man inte har haft frågans arbetssätt under hela 2-årsperioden.","")</f>
        <v/>
      </c>
      <c r="D420" s="794"/>
      <c r="E420" s="794"/>
      <c r="F420" s="695"/>
      <c r="G420" s="701"/>
      <c r="H420" s="616"/>
      <c r="I420" s="616"/>
      <c r="J420" s="616"/>
    </row>
    <row r="421" spans="1:12" s="617" customFormat="1" ht="40.4" customHeight="1">
      <c r="A421" s="599"/>
      <c r="B421" s="624"/>
      <c r="G421" s="701"/>
      <c r="H421" s="616"/>
      <c r="I421" s="616"/>
      <c r="J421" s="616"/>
    </row>
    <row r="422" spans="1:12" s="599" customFormat="1" ht="40.4" customHeight="1" thickBot="1">
      <c r="A422" s="629">
        <v>3</v>
      </c>
      <c r="B422" s="630">
        <v>30</v>
      </c>
      <c r="C422" s="795" t="s">
        <v>282</v>
      </c>
      <c r="D422" s="795"/>
      <c r="E422" s="795"/>
      <c r="F422" s="668"/>
      <c r="G422" s="659"/>
      <c r="H422" s="631"/>
      <c r="I422" s="631"/>
      <c r="J422" s="631"/>
      <c r="K422" s="705"/>
      <c r="L422" s="705"/>
    </row>
    <row r="423" spans="1:12" s="617" customFormat="1" ht="17.600000000000001" thickBot="1">
      <c r="A423" s="592"/>
      <c r="B423" s="632"/>
      <c r="C423" s="797" t="s">
        <v>90</v>
      </c>
      <c r="D423" s="797"/>
      <c r="E423" s="797"/>
      <c r="F423" s="672"/>
      <c r="G423" s="669" t="s">
        <v>91</v>
      </c>
      <c r="H423" s="616"/>
      <c r="I423" s="616"/>
      <c r="J423" s="616"/>
      <c r="K423" s="702"/>
      <c r="L423" s="702"/>
    </row>
    <row r="424" spans="1:12" s="617" customFormat="1" ht="16.399999999999999" customHeight="1">
      <c r="A424" s="599"/>
      <c r="B424" s="624"/>
      <c r="C424" s="798" t="s">
        <v>283</v>
      </c>
      <c r="D424" s="799"/>
      <c r="E424" s="800"/>
      <c r="F424" s="673"/>
      <c r="G424" s="791" t="s">
        <v>284</v>
      </c>
      <c r="H424" s="616"/>
      <c r="I424" s="616"/>
      <c r="J424" s="616"/>
      <c r="K424" s="702"/>
      <c r="L424" s="702"/>
    </row>
    <row r="425" spans="1:12" s="617" customFormat="1" ht="42.45">
      <c r="A425" s="636"/>
      <c r="B425" s="637"/>
      <c r="C425" s="639" t="s">
        <v>285</v>
      </c>
      <c r="D425" s="639" t="s">
        <v>286</v>
      </c>
      <c r="E425" s="639" t="s">
        <v>287</v>
      </c>
      <c r="F425" s="641"/>
      <c r="G425" s="792"/>
      <c r="H425" s="616"/>
      <c r="I425" s="616"/>
      <c r="J425" s="616"/>
      <c r="K425" s="702"/>
      <c r="L425" s="702"/>
    </row>
    <row r="426" spans="1:12" s="617" customFormat="1" ht="16.399999999999999" customHeight="1">
      <c r="A426" s="599"/>
      <c r="B426" s="624"/>
      <c r="C426" s="189"/>
      <c r="D426" s="189"/>
      <c r="E426" s="189"/>
      <c r="F426" s="644"/>
      <c r="G426" s="792"/>
      <c r="H426" s="616"/>
      <c r="I426" s="616"/>
      <c r="J426" s="616"/>
      <c r="K426" s="702"/>
      <c r="L426" s="702"/>
    </row>
    <row r="427" spans="1:12" s="617" customFormat="1" ht="28.3">
      <c r="A427" s="636"/>
      <c r="B427" s="637"/>
      <c r="C427" s="661" t="s">
        <v>288</v>
      </c>
      <c r="D427" s="674" t="s">
        <v>289</v>
      </c>
      <c r="E427" s="706" t="s">
        <v>290</v>
      </c>
      <c r="F427" s="704"/>
      <c r="G427" s="792"/>
      <c r="H427" s="616"/>
      <c r="I427" s="616"/>
      <c r="J427" s="616"/>
      <c r="K427" s="702"/>
      <c r="L427" s="702"/>
    </row>
    <row r="428" spans="1:12" s="617" customFormat="1" ht="16.399999999999999" customHeight="1">
      <c r="A428" s="599"/>
      <c r="B428" s="624"/>
      <c r="C428" s="189"/>
      <c r="D428" s="189"/>
      <c r="E428" s="189"/>
      <c r="F428" s="644"/>
      <c r="G428" s="792"/>
      <c r="H428" s="616"/>
      <c r="I428" s="616"/>
      <c r="J428" s="616"/>
      <c r="K428" s="702"/>
      <c r="L428" s="702"/>
    </row>
    <row r="429" spans="1:12" s="617" customFormat="1" ht="16.399999999999999" customHeight="1">
      <c r="A429" s="599"/>
      <c r="B429" s="624"/>
      <c r="C429" s="790" t="s">
        <v>100</v>
      </c>
      <c r="D429" s="790"/>
      <c r="E429" s="790"/>
      <c r="F429" s="666"/>
      <c r="G429" s="792"/>
      <c r="H429" s="616"/>
      <c r="I429" s="616"/>
      <c r="J429" s="616"/>
      <c r="K429" s="702"/>
      <c r="L429" s="702"/>
    </row>
    <row r="430" spans="1:12" s="617" customFormat="1" ht="16.399999999999999" customHeight="1">
      <c r="A430" s="599"/>
      <c r="B430" s="624"/>
      <c r="C430" s="796"/>
      <c r="D430" s="796"/>
      <c r="E430" s="796"/>
      <c r="F430" s="665"/>
      <c r="G430" s="792"/>
      <c r="H430" s="616"/>
      <c r="I430" s="616"/>
      <c r="J430" s="616"/>
      <c r="K430" s="702"/>
      <c r="L430" s="702"/>
    </row>
    <row r="431" spans="1:12" s="617" customFormat="1" ht="16.399999999999999" customHeight="1">
      <c r="A431" s="599"/>
      <c r="B431" s="624"/>
      <c r="C431" s="648" t="s">
        <v>101</v>
      </c>
      <c r="D431" s="649" t="s">
        <v>102</v>
      </c>
      <c r="E431" s="650" t="s">
        <v>103</v>
      </c>
      <c r="F431" s="656"/>
      <c r="G431" s="792"/>
      <c r="H431" s="616"/>
      <c r="I431" s="616"/>
      <c r="J431" s="616"/>
      <c r="K431" s="702"/>
      <c r="L431" s="702"/>
    </row>
    <row r="432" spans="1:12" s="617" customFormat="1" ht="16.399999999999999" customHeight="1" thickBot="1">
      <c r="A432" s="599"/>
      <c r="B432" s="624"/>
      <c r="C432" s="189"/>
      <c r="D432" s="189"/>
      <c r="E432" s="650" t="str">
        <f>IF(
 OR(E81="FRÅGAN ÄR OBESVARAD",E81="ANGE SVAR OCKSÅ",E81="ANGE BEDÖMNING OCKSÅ",E81="FULLSTÄNDIGT SVAR SAKNAS PÅ FRÅGA 12"),
 "FULLSTÄNDIGT SVAR SAKNAS PÅ FRÅGA "&amp; B73,
 IF(
  OR(E81="MOTSÄGELSEFULLT SVAR",E81="MOTSÄGELSEFULL BEDÖMNING",E81="EJ SAMMANHÄNGANDE INTERVALL"),
  "EJ KORREKT IFYLLT SVAR I FRÅGA "&amp; B73,
  IF(
   E79="x",
   "FÖRUTSÄTTER ANNAT SVAR PÅ FRÅGA "&amp; B73,
   IF(
    AND(ISBLANK(C426),ISBLANK(D426),ISBLANK(E426),ISBLANK(C428),ISBLANK(D428),ISBLANK(E428),ISBLANK(C430),ISBLANK(C432),ISBLANK(D432)),
    "FRÅGAN ÄR OBESVARAD",
    IF(
     AND(ISBLANK(C426),ISBLANK(D426),ISBLANK(E426),ISBLANK(C428),ISBLANK(D428),ISBLANK(E428),ISBLANK(C430)),
     "ANGE SVAR OCKSÅ",
     IF(
      AND(OR(C426="x",D426="x",E426="x",C428="x",D428="x"),OR(E428="x",C430="x")),
      "MOTSÄGELSEFULLT SVAR",
      IF(
       AND(E428="x",C430="x"),
       "MOTSÄGELSEFULLT SVAR",
       IF(
        AND(C432="x",D432="x"),
        "MOTSÄGELSEFULL BEDÖMNING",
        IF(
         OR(C432="x",D432="x"),
         COUNTIF(C426:E426,"x")+COUNTIF(C428:D428,"x"),
         "ANGE BEDÖMNING OCKSÅ")))))))))</f>
        <v>FULLSTÄNDIGT SVAR SAKNAS PÅ FRÅGA 5</v>
      </c>
      <c r="F432" s="656"/>
      <c r="G432" s="793"/>
      <c r="H432" s="616">
        <f>IF(ISNUMBER(E432),E432,0)</f>
        <v>0</v>
      </c>
      <c r="I432" s="616"/>
      <c r="J432" s="616"/>
      <c r="K432" s="617">
        <f>$H432</f>
        <v>0</v>
      </c>
      <c r="L432" s="702"/>
    </row>
    <row r="433" spans="1:12" s="617" customFormat="1">
      <c r="A433" s="599"/>
      <c r="B433" s="624"/>
      <c r="G433" s="667"/>
      <c r="H433" s="616"/>
      <c r="I433" s="616"/>
      <c r="J433" s="616"/>
      <c r="K433" s="702"/>
      <c r="L433" s="702"/>
    </row>
    <row r="434" spans="1:12" s="617" customFormat="1" ht="14.9" customHeight="1">
      <c r="A434" s="599"/>
      <c r="B434" s="624"/>
      <c r="C434" s="794" t="str">
        <f>IF(ISNUMBER(SEARCH("FÖRUTSÄTTER",E432)),"Felmeddelandet ""FÖRUTSÄTTER ANNAT SVAR PÅ FRÅGA X"" uppstår när man har angett att man inte har haft frågans arbetssätt under hela 2-årsperioden.","")</f>
        <v/>
      </c>
      <c r="D434" s="794"/>
      <c r="E434" s="794"/>
      <c r="F434" s="695"/>
      <c r="G434" s="701"/>
      <c r="H434" s="616"/>
      <c r="I434" s="616"/>
      <c r="J434" s="616"/>
    </row>
    <row r="435" spans="1:12" s="617" customFormat="1" ht="40.4" customHeight="1">
      <c r="A435" s="599"/>
      <c r="B435" s="624"/>
      <c r="G435" s="701"/>
      <c r="H435" s="616"/>
      <c r="I435" s="616"/>
      <c r="J435" s="616"/>
    </row>
    <row r="436" spans="1:12" s="599" customFormat="1" ht="40.4" customHeight="1" thickBot="1">
      <c r="A436" s="629">
        <v>3</v>
      </c>
      <c r="B436" s="630">
        <v>31</v>
      </c>
      <c r="C436" s="795" t="s">
        <v>291</v>
      </c>
      <c r="D436" s="795"/>
      <c r="E436" s="795"/>
      <c r="F436" s="668"/>
      <c r="G436" s="659"/>
      <c r="H436" s="631"/>
      <c r="I436" s="631"/>
      <c r="J436" s="631"/>
      <c r="K436" s="705"/>
      <c r="L436" s="705"/>
    </row>
    <row r="437" spans="1:12" s="617" customFormat="1" ht="17.600000000000001" thickBot="1">
      <c r="A437" s="592"/>
      <c r="B437" s="632"/>
      <c r="C437" s="797" t="s">
        <v>90</v>
      </c>
      <c r="D437" s="797"/>
      <c r="E437" s="797"/>
      <c r="F437" s="672"/>
      <c r="G437" s="669" t="s">
        <v>91</v>
      </c>
      <c r="H437" s="616"/>
      <c r="I437" s="616"/>
      <c r="J437" s="616"/>
      <c r="K437" s="702"/>
      <c r="L437" s="702"/>
    </row>
    <row r="438" spans="1:12" s="617" customFormat="1" ht="16.399999999999999" customHeight="1">
      <c r="A438" s="599"/>
      <c r="B438" s="624"/>
      <c r="C438" s="798" t="s">
        <v>292</v>
      </c>
      <c r="D438" s="799"/>
      <c r="E438" s="800"/>
      <c r="F438" s="673"/>
      <c r="G438" s="803" t="s">
        <v>293</v>
      </c>
      <c r="H438" s="616"/>
      <c r="I438" s="616"/>
      <c r="J438" s="616"/>
      <c r="K438" s="702"/>
      <c r="L438" s="702"/>
    </row>
    <row r="439" spans="1:12" s="617" customFormat="1" ht="28.3">
      <c r="A439" s="636"/>
      <c r="B439" s="637"/>
      <c r="C439" s="639" t="s">
        <v>294</v>
      </c>
      <c r="D439" s="639" t="s">
        <v>295</v>
      </c>
      <c r="E439" s="639" t="s">
        <v>296</v>
      </c>
      <c r="F439" s="641"/>
      <c r="G439" s="804"/>
      <c r="H439" s="616"/>
      <c r="I439" s="616"/>
      <c r="J439" s="616"/>
      <c r="K439" s="702"/>
      <c r="L439" s="702"/>
    </row>
    <row r="440" spans="1:12" s="617" customFormat="1" ht="16.399999999999999" customHeight="1">
      <c r="A440" s="599"/>
      <c r="B440" s="624"/>
      <c r="C440" s="189"/>
      <c r="D440" s="189"/>
      <c r="E440" s="189"/>
      <c r="F440" s="644"/>
      <c r="G440" s="804"/>
      <c r="H440" s="616"/>
      <c r="I440" s="616"/>
      <c r="J440" s="616"/>
      <c r="K440" s="702"/>
      <c r="L440" s="702"/>
    </row>
    <row r="441" spans="1:12" s="617" customFormat="1" ht="42.45">
      <c r="A441" s="636"/>
      <c r="B441" s="637"/>
      <c r="C441" s="639" t="s">
        <v>297</v>
      </c>
      <c r="D441" s="639" t="s">
        <v>298</v>
      </c>
      <c r="E441" s="703" t="s">
        <v>299</v>
      </c>
      <c r="F441" s="704"/>
      <c r="G441" s="804"/>
      <c r="H441" s="616"/>
      <c r="I441" s="616"/>
      <c r="J441" s="616"/>
      <c r="K441" s="702"/>
      <c r="L441" s="702"/>
    </row>
    <row r="442" spans="1:12" s="617" customFormat="1" ht="16.399999999999999" customHeight="1">
      <c r="A442" s="599"/>
      <c r="B442" s="624"/>
      <c r="C442" s="189"/>
      <c r="D442" s="189"/>
      <c r="E442" s="189"/>
      <c r="F442" s="644"/>
      <c r="G442" s="804"/>
      <c r="H442" s="616"/>
      <c r="I442" s="616"/>
      <c r="J442" s="616"/>
      <c r="K442" s="702"/>
      <c r="L442" s="702"/>
    </row>
    <row r="443" spans="1:12" s="617" customFormat="1" ht="16.399999999999999" customHeight="1" thickBot="1">
      <c r="A443" s="599"/>
      <c r="B443" s="624"/>
      <c r="C443" s="790" t="s">
        <v>100</v>
      </c>
      <c r="D443" s="790"/>
      <c r="E443" s="790"/>
      <c r="F443" s="666"/>
      <c r="G443" s="805"/>
      <c r="H443" s="616"/>
      <c r="I443" s="616"/>
      <c r="J443" s="616"/>
      <c r="K443" s="702"/>
      <c r="L443" s="702"/>
    </row>
    <row r="444" spans="1:12" s="617" customFormat="1" ht="16.399999999999999" customHeight="1">
      <c r="A444" s="599"/>
      <c r="B444" s="624"/>
      <c r="C444" s="810"/>
      <c r="D444" s="810"/>
      <c r="E444" s="810"/>
      <c r="F444" s="665"/>
      <c r="G444" s="657"/>
      <c r="H444" s="616"/>
      <c r="I444" s="616"/>
      <c r="J444" s="616"/>
      <c r="K444" s="702"/>
      <c r="L444" s="702"/>
    </row>
    <row r="445" spans="1:12" s="617" customFormat="1" ht="16.399999999999999" customHeight="1">
      <c r="A445" s="599"/>
      <c r="B445" s="624"/>
      <c r="C445" s="648" t="s">
        <v>101</v>
      </c>
      <c r="D445" s="649" t="s">
        <v>102</v>
      </c>
      <c r="E445" s="650" t="s">
        <v>103</v>
      </c>
      <c r="F445" s="656"/>
      <c r="G445" s="657"/>
      <c r="H445" s="616"/>
      <c r="I445" s="616"/>
      <c r="J445" s="616"/>
      <c r="K445" s="702"/>
      <c r="L445" s="702"/>
    </row>
    <row r="446" spans="1:12" s="617" customFormat="1" ht="16.399999999999999" customHeight="1">
      <c r="A446" s="599"/>
      <c r="B446" s="624"/>
      <c r="C446" s="189"/>
      <c r="D446" s="189"/>
      <c r="E446" s="650" t="str">
        <f>IF(
 OR(E194="FRÅGAN ÄR OBESVARAD",E194="ANGE SVAR OCKSÅ",E194="ANGE BEDÖMNING OCKSÅ",E194="FULLSTÄNDIGT SVAR SAKNAS PÅ FRÅGA 12"),
 "FULLSTÄNDIGT SVAR SAKNAS PÅ FRÅGA "&amp; B182,
 IF(
  OR(E194="MOTSÄGELSEFULLT SVAR",E194="MOTSÄGELSEFULL BEDÖMNING",E194="EJ SAMMANHÄNGANDE INTERVALL"),
  "EJ KORREKT IFYLLT SVAR I FRÅGA "&amp; B182,
  IF(
   OR(C190="x",C192="x"),
   "FÖRUTSÄTTER ANNAT SVAR PÅ FRÅGA "&amp; B182,
   IF(
    AND(ISBLANK(C440),ISBLANK(D440),ISBLANK(E440),ISBLANK(C442),ISBLANK(D442),ISBLANK(E442),ISBLANK(C444),ISBLANK(C446),ISBLANK(D446)),
    "FRÅGAN ÄR OBESVARAD",
    IF(
     AND(ISBLANK(C440),ISBLANK(D440),ISBLANK(E440),ISBLANK(C442),ISBLANK(D442),ISBLANK(E442),ISBLANK(C444)),
     "ANGE SVAR OCKSÅ",
     IF(
      AND(OR(C440="x",D440="x",E440="x",C442="x",D442="x"),OR(E442="x",C444="x")),
      "MOTSÄGELSEFULLT SVAR",
      IF(
       AND(E442="x",C444="x"),
       "MOTSÄGELSEFULLT SVAR",
       IF(
        AND(C446="x",D446="x"),
        "MOTSÄGELSEFULL BEDÖMNING",
        IF(
         OR(C446="x",D446="x"),
         COUNTIF(C440:E440,"x")+COUNTIF(C442:D442,"x"),
         "ANGE BEDÖMNING OCKSÅ")))))))))</f>
        <v>FULLSTÄNDIGT SVAR SAKNAS PÅ FRÅGA 12</v>
      </c>
      <c r="F446" s="656"/>
      <c r="G446" s="657"/>
      <c r="H446" s="616">
        <f>IF(ISNUMBER(E446),E446,0)</f>
        <v>0</v>
      </c>
      <c r="I446" s="616"/>
      <c r="J446" s="616"/>
      <c r="K446" s="617">
        <f>$H446</f>
        <v>0</v>
      </c>
      <c r="L446" s="702"/>
    </row>
    <row r="447" spans="1:12" s="617" customFormat="1">
      <c r="A447" s="599"/>
      <c r="B447" s="624"/>
      <c r="G447" s="667"/>
      <c r="H447" s="616"/>
      <c r="I447" s="616"/>
      <c r="J447" s="616"/>
      <c r="K447" s="702"/>
      <c r="L447" s="702"/>
    </row>
    <row r="448" spans="1:12" s="617" customFormat="1" ht="14.9" customHeight="1">
      <c r="A448" s="599"/>
      <c r="B448" s="624"/>
      <c r="C448" s="794" t="str">
        <f>IF(ISNUMBER(SEARCH("FÖRUTSÄTTER",E446)),"Felmeddelandet ""FÖRUTSÄTTER ANNAT SVAR PÅ FRÅGA X"" uppstår när man har angett att man inte har haft frågans arbetssätt under hela 2-årsperioden.","")</f>
        <v/>
      </c>
      <c r="D448" s="794"/>
      <c r="E448" s="794"/>
      <c r="F448" s="695"/>
      <c r="G448" s="701"/>
      <c r="H448" s="616"/>
      <c r="I448" s="616"/>
      <c r="J448" s="616"/>
    </row>
    <row r="449" spans="1:12" s="617" customFormat="1" ht="40.4" customHeight="1">
      <c r="A449" s="599"/>
      <c r="B449" s="624"/>
      <c r="G449" s="701"/>
      <c r="H449" s="616"/>
      <c r="I449" s="616"/>
      <c r="J449" s="616"/>
    </row>
    <row r="450" spans="1:12" s="599" customFormat="1" ht="20.149999999999999" customHeight="1" thickBot="1">
      <c r="A450" s="629">
        <v>3</v>
      </c>
      <c r="B450" s="630">
        <v>32</v>
      </c>
      <c r="C450" s="795" t="s">
        <v>300</v>
      </c>
      <c r="D450" s="795"/>
      <c r="E450" s="795"/>
      <c r="F450" s="668"/>
      <c r="G450" s="659"/>
      <c r="H450" s="631"/>
      <c r="I450" s="631"/>
      <c r="J450" s="631"/>
      <c r="K450" s="705"/>
      <c r="L450" s="705"/>
    </row>
    <row r="451" spans="1:12" s="617" customFormat="1" ht="17.600000000000001" thickBot="1">
      <c r="A451" s="592"/>
      <c r="B451" s="632"/>
      <c r="C451" s="797" t="s">
        <v>90</v>
      </c>
      <c r="D451" s="797"/>
      <c r="E451" s="797"/>
      <c r="F451" s="672"/>
      <c r="G451" s="669" t="s">
        <v>91</v>
      </c>
      <c r="H451" s="616"/>
      <c r="I451" s="616"/>
      <c r="J451" s="616"/>
      <c r="K451" s="702"/>
      <c r="L451" s="702"/>
    </row>
    <row r="452" spans="1:12" s="617" customFormat="1" ht="16.399999999999999" customHeight="1">
      <c r="A452" s="599"/>
      <c r="B452" s="624"/>
      <c r="C452" s="798" t="s">
        <v>301</v>
      </c>
      <c r="D452" s="799"/>
      <c r="E452" s="800"/>
      <c r="F452" s="673"/>
      <c r="G452" s="791" t="s">
        <v>302</v>
      </c>
      <c r="H452" s="616"/>
      <c r="I452" s="616"/>
      <c r="J452" s="616"/>
      <c r="K452" s="702"/>
      <c r="L452" s="702"/>
    </row>
    <row r="453" spans="1:12" s="617" customFormat="1" ht="71.150000000000006" thickBot="1">
      <c r="A453" s="636"/>
      <c r="B453" s="637"/>
      <c r="C453" s="639" t="s">
        <v>303</v>
      </c>
      <c r="D453" s="639" t="s">
        <v>4280</v>
      </c>
      <c r="E453" s="639" t="s">
        <v>304</v>
      </c>
      <c r="F453" s="641"/>
      <c r="G453" s="793"/>
      <c r="H453" s="616"/>
      <c r="I453" s="616"/>
      <c r="J453" s="616"/>
      <c r="K453" s="702"/>
      <c r="L453" s="702"/>
    </row>
    <row r="454" spans="1:12" s="617" customFormat="1" ht="16.399999999999999" customHeight="1">
      <c r="A454" s="599"/>
      <c r="B454" s="624"/>
      <c r="C454" s="189"/>
      <c r="D454" s="189"/>
      <c r="E454" s="189"/>
      <c r="F454" s="644"/>
      <c r="G454" s="657"/>
      <c r="H454" s="616"/>
      <c r="I454" s="616"/>
      <c r="J454" s="616"/>
      <c r="K454" s="702"/>
      <c r="L454" s="702"/>
    </row>
    <row r="455" spans="1:12" s="617" customFormat="1" ht="28.3">
      <c r="A455" s="636"/>
      <c r="B455" s="637"/>
      <c r="C455" s="661" t="s">
        <v>305</v>
      </c>
      <c r="D455" s="674" t="s">
        <v>306</v>
      </c>
      <c r="E455" s="706" t="s">
        <v>281</v>
      </c>
      <c r="F455" s="704"/>
      <c r="G455" s="657"/>
      <c r="H455" s="616"/>
      <c r="I455" s="616"/>
      <c r="J455" s="616"/>
      <c r="K455" s="702"/>
      <c r="L455" s="702"/>
    </row>
    <row r="456" spans="1:12" s="617" customFormat="1" ht="16.399999999999999" customHeight="1">
      <c r="A456" s="599"/>
      <c r="B456" s="624"/>
      <c r="C456" s="189"/>
      <c r="D456" s="189"/>
      <c r="E456" s="189"/>
      <c r="F456" s="644"/>
      <c r="G456" s="657"/>
      <c r="H456" s="616"/>
      <c r="I456" s="616"/>
      <c r="J456" s="616"/>
      <c r="K456" s="702"/>
      <c r="L456" s="702"/>
    </row>
    <row r="457" spans="1:12" s="617" customFormat="1" ht="16.399999999999999" customHeight="1">
      <c r="A457" s="599"/>
      <c r="B457" s="624"/>
      <c r="C457" s="790" t="s">
        <v>100</v>
      </c>
      <c r="D457" s="790"/>
      <c r="E457" s="790"/>
      <c r="F457" s="666"/>
      <c r="G457" s="657"/>
      <c r="H457" s="616"/>
      <c r="I457" s="616"/>
      <c r="J457" s="616"/>
      <c r="K457" s="702"/>
      <c r="L457" s="702"/>
    </row>
    <row r="458" spans="1:12" s="617" customFormat="1" ht="16.399999999999999" customHeight="1">
      <c r="A458" s="599"/>
      <c r="B458" s="624"/>
      <c r="C458" s="810"/>
      <c r="D458" s="810"/>
      <c r="E458" s="810"/>
      <c r="F458" s="665"/>
      <c r="G458" s="657"/>
      <c r="H458" s="616"/>
      <c r="I458" s="616"/>
      <c r="J458" s="616"/>
      <c r="K458" s="702"/>
      <c r="L458" s="702"/>
    </row>
    <row r="459" spans="1:12" s="617" customFormat="1" ht="16.399999999999999" customHeight="1">
      <c r="A459" s="599"/>
      <c r="B459" s="624"/>
      <c r="C459" s="648" t="s">
        <v>101</v>
      </c>
      <c r="D459" s="649" t="s">
        <v>102</v>
      </c>
      <c r="E459" s="650" t="s">
        <v>103</v>
      </c>
      <c r="F459" s="656"/>
      <c r="G459" s="657"/>
      <c r="H459" s="616"/>
      <c r="I459" s="616"/>
      <c r="J459" s="616"/>
      <c r="K459" s="702"/>
      <c r="L459" s="702"/>
    </row>
    <row r="460" spans="1:12" s="617" customFormat="1" ht="16.399999999999999" customHeight="1">
      <c r="A460" s="599"/>
      <c r="B460" s="624"/>
      <c r="C460" s="189"/>
      <c r="D460" s="189"/>
      <c r="E460" s="650" t="str">
        <f>IF(
 OR(E113="FRÅGAN ÄR OBESVARAD",E113="ANGE SVAR OCKSÅ",E113="ANGE BEDÖMNING OCKSÅ",E113="FULLSTÄNDIGT SVAR SAKNAS PÅ FRÅGA 12"),
 "FULLSTÄNDIGT SVAR SAKNAS PÅ FRÅGA "&amp; B101,
 IF(
  OR(E113="MOTSÄGELSEFULLT SVAR",E113="MOTSÄGELSEFULL BEDÖMNING",E113="EJ SAMMANHÄNGANDE INTERVALL"),
  "EJ KORREKT IFYLLT SVAR I FRÅGA "&amp; B101,
  IF(
   OR(C109="x",C111="x"),
   "FÖRUTSÄTTER ANNAT SVAR PÅ FRÅGA "&amp; B101,
   IF(
    AND(ISBLANK(C454),ISBLANK(D454),ISBLANK(E454),ISBLANK(C456),ISBLANK(D456),ISBLANK(E456),ISBLANK(C458),ISBLANK(C460),ISBLANK(D460)),
    "FRÅGAN ÄR OBESVARAD",
    IF(
     AND(ISBLANK(C454),ISBLANK(D454),ISBLANK(E454),ISBLANK(C456),ISBLANK(D456),ISBLANK(E456),ISBLANK(C458)),
     "ANGE SVAR OCKSÅ",
     IF(
      AND(OR(C454="x",D454="x",E454="x",C456="x",D456="x"),OR(E456="x",C458="x")),
      "MOTSÄGELSEFULLT SVAR",
      IF(
       AND(E456="x",C458="x"),
       "MOTSÄGELSEFULLT SVAR",
       IF(
        AND(C460="x",D460="x"),
        "MOTSÄGELSEFULL BEDÖMNING",
        IF(
         OR(C460="x",D460="x"),
         COUNTIF(C454:E454,"x")+COUNTIF(C456:D456,"x"),
         "ANGE BEDÖMNING OCKSÅ")))))))))</f>
        <v>FULLSTÄNDIGT SVAR SAKNAS PÅ FRÅGA 7</v>
      </c>
      <c r="F460" s="656"/>
      <c r="G460" s="657"/>
      <c r="H460" s="616">
        <f>IF(ISNUMBER(E460),E460,0)</f>
        <v>0</v>
      </c>
      <c r="I460" s="616"/>
      <c r="J460" s="616"/>
      <c r="K460" s="617">
        <f>$H460</f>
        <v>0</v>
      </c>
      <c r="L460" s="702"/>
    </row>
    <row r="461" spans="1:12" s="617" customFormat="1">
      <c r="A461" s="599"/>
      <c r="B461" s="624"/>
      <c r="G461" s="667"/>
      <c r="H461" s="616"/>
      <c r="I461" s="616"/>
      <c r="J461" s="616"/>
      <c r="K461" s="702"/>
      <c r="L461" s="702"/>
    </row>
    <row r="462" spans="1:12" s="617" customFormat="1" ht="14.9" customHeight="1">
      <c r="A462" s="599"/>
      <c r="B462" s="624"/>
      <c r="C462" s="794" t="str">
        <f>IF(ISNUMBER(SEARCH("FÖRUTSÄTTER",E460)),"Felmeddelandet ""FÖRUTSÄTTER ANNAT SVAR PÅ FRÅGA X"" uppstår när man har angett att man inte har haft frågans arbetssätt under hela 2-årsperioden.","")</f>
        <v/>
      </c>
      <c r="D462" s="794"/>
      <c r="E462" s="794"/>
      <c r="F462" s="695"/>
      <c r="G462" s="701"/>
      <c r="H462" s="616"/>
      <c r="I462" s="616"/>
      <c r="J462" s="616"/>
    </row>
    <row r="463" spans="1:12" s="617" customFormat="1" ht="40.4" customHeight="1">
      <c r="A463" s="599"/>
      <c r="B463" s="624"/>
      <c r="G463" s="701"/>
      <c r="H463" s="616"/>
      <c r="I463" s="616"/>
      <c r="J463" s="616"/>
    </row>
    <row r="464" spans="1:12" s="599" customFormat="1" ht="40.4" customHeight="1" thickBot="1">
      <c r="A464" s="629">
        <v>3</v>
      </c>
      <c r="B464" s="630">
        <v>33</v>
      </c>
      <c r="C464" s="795" t="s">
        <v>307</v>
      </c>
      <c r="D464" s="795"/>
      <c r="E464" s="795"/>
      <c r="F464" s="668"/>
      <c r="G464" s="659"/>
      <c r="H464" s="631"/>
      <c r="I464" s="631"/>
      <c r="J464" s="631"/>
      <c r="K464" s="705"/>
      <c r="L464" s="705"/>
    </row>
    <row r="465" spans="1:12" s="617" customFormat="1" ht="17.600000000000001" thickBot="1">
      <c r="A465" s="592"/>
      <c r="B465" s="632"/>
      <c r="C465" s="797" t="s">
        <v>90</v>
      </c>
      <c r="D465" s="797"/>
      <c r="E465" s="797"/>
      <c r="F465" s="672"/>
      <c r="G465" s="669" t="s">
        <v>91</v>
      </c>
      <c r="H465" s="616"/>
      <c r="I465" s="616"/>
      <c r="J465" s="616"/>
      <c r="K465" s="702"/>
      <c r="L465" s="702"/>
    </row>
    <row r="466" spans="1:12" s="617" customFormat="1" ht="16.399999999999999" customHeight="1">
      <c r="A466" s="599"/>
      <c r="B466" s="624"/>
      <c r="C466" s="798" t="s">
        <v>308</v>
      </c>
      <c r="D466" s="799"/>
      <c r="E466" s="800"/>
      <c r="F466" s="673"/>
      <c r="G466" s="791" t="s">
        <v>309</v>
      </c>
      <c r="H466" s="616"/>
      <c r="I466" s="616"/>
      <c r="J466" s="616"/>
      <c r="K466" s="702"/>
      <c r="L466" s="702"/>
    </row>
    <row r="467" spans="1:12" s="617" customFormat="1" ht="43.4" customHeight="1">
      <c r="A467" s="636"/>
      <c r="B467" s="637"/>
      <c r="C467" s="661" t="s">
        <v>310</v>
      </c>
      <c r="D467" s="661" t="s">
        <v>311</v>
      </c>
      <c r="E467" s="661" t="s">
        <v>312</v>
      </c>
      <c r="F467" s="641"/>
      <c r="G467" s="792"/>
      <c r="H467" s="616"/>
      <c r="I467" s="616"/>
      <c r="J467" s="616"/>
      <c r="K467" s="702"/>
      <c r="L467" s="702"/>
    </row>
    <row r="468" spans="1:12" s="617" customFormat="1" ht="16.399999999999999" customHeight="1">
      <c r="A468" s="599"/>
      <c r="B468" s="624"/>
      <c r="C468" s="189"/>
      <c r="D468" s="189"/>
      <c r="E468" s="189"/>
      <c r="F468" s="644"/>
      <c r="G468" s="792"/>
      <c r="H468" s="616"/>
      <c r="I468" s="616"/>
      <c r="J468" s="616"/>
      <c r="K468" s="702"/>
      <c r="L468" s="702"/>
    </row>
    <row r="469" spans="1:12" s="617" customFormat="1" ht="28.3">
      <c r="A469" s="636"/>
      <c r="B469" s="637"/>
      <c r="C469" s="661" t="s">
        <v>313</v>
      </c>
      <c r="D469" s="674" t="s">
        <v>306</v>
      </c>
      <c r="E469" s="706" t="s">
        <v>281</v>
      </c>
      <c r="F469" s="704"/>
      <c r="G469" s="792"/>
      <c r="H469" s="616"/>
      <c r="I469" s="616"/>
      <c r="J469" s="616"/>
      <c r="K469" s="702"/>
      <c r="L469" s="702"/>
    </row>
    <row r="470" spans="1:12" s="617" customFormat="1" ht="16.399999999999999" customHeight="1" thickBot="1">
      <c r="A470" s="599"/>
      <c r="B470" s="624"/>
      <c r="C470" s="189"/>
      <c r="D470" s="189"/>
      <c r="E470" s="189"/>
      <c r="F470" s="644"/>
      <c r="G470" s="793"/>
      <c r="H470" s="616"/>
      <c r="I470" s="616"/>
      <c r="J470" s="616"/>
      <c r="K470" s="702"/>
      <c r="L470" s="702"/>
    </row>
    <row r="471" spans="1:12" s="617" customFormat="1" ht="16.399999999999999" customHeight="1">
      <c r="A471" s="599"/>
      <c r="B471" s="624"/>
      <c r="C471" s="790" t="s">
        <v>100</v>
      </c>
      <c r="D471" s="790"/>
      <c r="E471" s="790"/>
      <c r="F471" s="666"/>
      <c r="G471" s="657"/>
      <c r="H471" s="616"/>
      <c r="I471" s="616"/>
      <c r="J471" s="616"/>
      <c r="K471" s="702"/>
      <c r="L471" s="702"/>
    </row>
    <row r="472" spans="1:12" s="617" customFormat="1" ht="16.399999999999999" customHeight="1">
      <c r="A472" s="599"/>
      <c r="B472" s="624"/>
      <c r="C472" s="810"/>
      <c r="D472" s="810"/>
      <c r="E472" s="810"/>
      <c r="F472" s="665"/>
      <c r="G472" s="657"/>
      <c r="H472" s="616"/>
      <c r="I472" s="616"/>
      <c r="J472" s="616"/>
      <c r="K472" s="702"/>
      <c r="L472" s="702"/>
    </row>
    <row r="473" spans="1:12" s="617" customFormat="1" ht="16.399999999999999" customHeight="1">
      <c r="A473" s="599"/>
      <c r="B473" s="624"/>
      <c r="C473" s="648" t="s">
        <v>101</v>
      </c>
      <c r="D473" s="649" t="s">
        <v>102</v>
      </c>
      <c r="E473" s="650" t="s">
        <v>103</v>
      </c>
      <c r="F473" s="656"/>
      <c r="G473" s="657"/>
      <c r="H473" s="616"/>
      <c r="I473" s="616"/>
      <c r="J473" s="616"/>
      <c r="K473" s="702"/>
      <c r="L473" s="702"/>
    </row>
    <row r="474" spans="1:12" s="617" customFormat="1" ht="16.399999999999999" customHeight="1">
      <c r="A474" s="599"/>
      <c r="B474" s="624"/>
      <c r="C474" s="189"/>
      <c r="D474" s="189"/>
      <c r="E474" s="650"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AND(ISBLANK(C468),ISBLANK(D468),ISBLANK(E468),ISBLANK(C470),ISBLANK(D470),ISBLANK(E470),ISBLANK(C472),ISBLANK(C474),ISBLANK(D474)),
    "FRÅGAN ÄR OBESVARAD",
    IF(
     AND(ISBLANK(C468),ISBLANK(D468),ISBLANK(E468),ISBLANK(C470),ISBLANK(D470),ISBLANK(E470),ISBLANK(C472)),
     "ANGE SVAR OCKSÅ",
     IF(
      AND(OR(C468="x",D468="x",E468="x",C470="x",D470="x"),OR(E470="x",C472="x")),
      "MOTSÄGELSEFULLT SVAR",
      IF(
       AND(E470="x",C472="x"),
       "MOTSÄGELSEFULLT SVAR",
       IF(
        AND(C474="x",D474="x"),
        "MOTSÄGELSEFULL BEDÖMNING",
        IF(
         OR(C474="x",D474="x"),
         COUNTIF(C468:E468,"x")+COUNTIF(C470:D470,"x"),
         "ANGE BEDÖMNING OCKSÅ")))))))))</f>
        <v>FULLSTÄNDIGT SVAR SAKNAS PÅ FRÅGA 8</v>
      </c>
      <c r="F474" s="656"/>
      <c r="G474" s="657"/>
      <c r="H474" s="616">
        <f>IF(ISNUMBER(E474),E474,0)</f>
        <v>0</v>
      </c>
      <c r="I474" s="616"/>
      <c r="J474" s="616"/>
      <c r="K474" s="617">
        <f>$H474</f>
        <v>0</v>
      </c>
      <c r="L474" s="702"/>
    </row>
    <row r="475" spans="1:12" s="617" customFormat="1">
      <c r="A475" s="599"/>
      <c r="B475" s="624"/>
      <c r="G475" s="667"/>
      <c r="H475" s="616"/>
      <c r="I475" s="616"/>
      <c r="J475" s="616"/>
      <c r="K475" s="702"/>
      <c r="L475" s="702"/>
    </row>
    <row r="476" spans="1:12" s="617" customFormat="1" ht="14.9" customHeight="1">
      <c r="A476" s="599"/>
      <c r="B476" s="624"/>
      <c r="C476" s="794" t="str">
        <f>IF(ISNUMBER(SEARCH("FÖRUTSÄTTER",E474)),"Felmeddelandet ""FÖRUTSÄTTER ANNAT SVAR PÅ FRÅGA X"" uppstår när man har angett att man inte har haft frågans arbetssätt under hela 2-årsperioden.","")</f>
        <v/>
      </c>
      <c r="D476" s="794"/>
      <c r="E476" s="794"/>
      <c r="F476" s="695"/>
      <c r="G476" s="701"/>
      <c r="H476" s="616"/>
      <c r="I476" s="616"/>
      <c r="J476" s="616"/>
    </row>
    <row r="477" spans="1:12" s="617" customFormat="1" ht="40.4" customHeight="1">
      <c r="A477" s="599"/>
      <c r="B477" s="624"/>
      <c r="G477" s="701"/>
      <c r="H477" s="616"/>
      <c r="I477" s="616"/>
      <c r="J477" s="616"/>
    </row>
    <row r="478" spans="1:12" s="599" customFormat="1" ht="40.4" customHeight="1" thickBot="1">
      <c r="A478" s="629">
        <v>3</v>
      </c>
      <c r="B478" s="630">
        <v>34</v>
      </c>
      <c r="C478" s="795" t="s">
        <v>314</v>
      </c>
      <c r="D478" s="795"/>
      <c r="E478" s="795"/>
      <c r="F478" s="668"/>
      <c r="G478" s="659"/>
      <c r="H478" s="631"/>
      <c r="I478" s="631"/>
      <c r="J478" s="631"/>
      <c r="K478" s="705"/>
      <c r="L478" s="705"/>
    </row>
    <row r="479" spans="1:12" s="617" customFormat="1" ht="17.600000000000001" thickBot="1">
      <c r="A479" s="592"/>
      <c r="B479" s="632"/>
      <c r="C479" s="797" t="s">
        <v>90</v>
      </c>
      <c r="D479" s="797"/>
      <c r="E479" s="797"/>
      <c r="F479" s="672"/>
      <c r="G479" s="669" t="s">
        <v>91</v>
      </c>
      <c r="H479" s="616"/>
      <c r="I479" s="616"/>
      <c r="J479" s="616"/>
      <c r="K479" s="702"/>
      <c r="L479" s="702"/>
    </row>
    <row r="480" spans="1:12" s="617" customFormat="1" ht="16.399999999999999" customHeight="1">
      <c r="A480" s="599"/>
      <c r="B480" s="624"/>
      <c r="C480" s="798" t="s">
        <v>315</v>
      </c>
      <c r="D480" s="799"/>
      <c r="E480" s="800"/>
      <c r="F480" s="673"/>
      <c r="G480" s="791" t="s">
        <v>316</v>
      </c>
      <c r="H480" s="616"/>
      <c r="I480" s="616"/>
      <c r="J480" s="616"/>
      <c r="K480" s="702"/>
      <c r="L480" s="702"/>
    </row>
    <row r="481" spans="1:12" s="617" customFormat="1" ht="42.9" thickBot="1">
      <c r="A481" s="636"/>
      <c r="B481" s="637"/>
      <c r="C481" s="639" t="s">
        <v>317</v>
      </c>
      <c r="D481" s="639" t="s">
        <v>318</v>
      </c>
      <c r="E481" s="639" t="s">
        <v>319</v>
      </c>
      <c r="F481" s="641"/>
      <c r="G481" s="793"/>
      <c r="H481" s="616"/>
      <c r="I481" s="616"/>
      <c r="J481" s="616"/>
      <c r="K481" s="702"/>
      <c r="L481" s="702"/>
    </row>
    <row r="482" spans="1:12" s="617" customFormat="1" ht="16.399999999999999" customHeight="1">
      <c r="A482" s="599"/>
      <c r="B482" s="624"/>
      <c r="C482" s="189"/>
      <c r="D482" s="189"/>
      <c r="E482" s="189"/>
      <c r="F482" s="644"/>
      <c r="G482" s="657"/>
      <c r="H482" s="616"/>
      <c r="I482" s="616"/>
      <c r="J482" s="616"/>
      <c r="K482" s="702"/>
      <c r="L482" s="702"/>
    </row>
    <row r="483" spans="1:12" s="617" customFormat="1" ht="42.45">
      <c r="A483" s="636"/>
      <c r="B483" s="637"/>
      <c r="C483" s="639" t="s">
        <v>320</v>
      </c>
      <c r="D483" s="678" t="s">
        <v>321</v>
      </c>
      <c r="E483" s="703" t="s">
        <v>322</v>
      </c>
      <c r="F483" s="704"/>
      <c r="G483" s="657"/>
      <c r="H483" s="616"/>
      <c r="I483" s="616"/>
      <c r="J483" s="616"/>
      <c r="K483" s="702"/>
      <c r="L483" s="702"/>
    </row>
    <row r="484" spans="1:12" s="617" customFormat="1" ht="16.399999999999999" customHeight="1">
      <c r="A484" s="599"/>
      <c r="B484" s="624"/>
      <c r="C484" s="189"/>
      <c r="D484" s="189"/>
      <c r="E484" s="189"/>
      <c r="F484" s="644"/>
      <c r="G484" s="657"/>
      <c r="H484" s="616"/>
      <c r="I484" s="616"/>
      <c r="J484" s="616"/>
      <c r="K484" s="702"/>
      <c r="L484" s="702"/>
    </row>
    <row r="485" spans="1:12" s="617" customFormat="1" ht="16.399999999999999" customHeight="1">
      <c r="A485" s="599"/>
      <c r="B485" s="624"/>
      <c r="C485" s="790" t="s">
        <v>100</v>
      </c>
      <c r="D485" s="790"/>
      <c r="E485" s="790"/>
      <c r="F485" s="666"/>
      <c r="G485" s="657"/>
      <c r="H485" s="616"/>
      <c r="I485" s="616"/>
      <c r="J485" s="616"/>
      <c r="K485" s="702"/>
      <c r="L485" s="702"/>
    </row>
    <row r="486" spans="1:12" s="617" customFormat="1" ht="16.399999999999999" customHeight="1">
      <c r="A486" s="599"/>
      <c r="B486" s="624"/>
      <c r="C486" s="810"/>
      <c r="D486" s="810"/>
      <c r="E486" s="810"/>
      <c r="F486" s="665"/>
      <c r="G486" s="657"/>
      <c r="H486" s="616"/>
      <c r="I486" s="616"/>
      <c r="J486" s="616"/>
      <c r="K486" s="702"/>
      <c r="L486" s="702"/>
    </row>
    <row r="487" spans="1:12" s="617" customFormat="1" ht="16.399999999999999" customHeight="1">
      <c r="A487" s="599"/>
      <c r="B487" s="624"/>
      <c r="C487" s="648" t="s">
        <v>101</v>
      </c>
      <c r="D487" s="649" t="s">
        <v>102</v>
      </c>
      <c r="E487" s="650" t="s">
        <v>103</v>
      </c>
      <c r="F487" s="656"/>
      <c r="G487" s="657"/>
      <c r="H487" s="616"/>
      <c r="I487" s="616"/>
      <c r="J487" s="616"/>
      <c r="K487" s="702"/>
      <c r="L487" s="702"/>
    </row>
    <row r="488" spans="1:12" s="617" customFormat="1" ht="16.399999999999999" customHeight="1">
      <c r="A488" s="599"/>
      <c r="B488" s="624"/>
      <c r="C488" s="189"/>
      <c r="D488" s="189"/>
      <c r="E488" s="650"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AND(ISBLANK(C482),ISBLANK(D482),ISBLANK(E482),ISBLANK(C484),ISBLANK(D484),ISBLANK(E484),ISBLANK(C486),ISBLANK(C488),ISBLANK(D488)),
    "FRÅGAN ÄR OBESVARAD",
    IF(
     AND(ISBLANK(C482),ISBLANK(D482),ISBLANK(E482),ISBLANK(C484),ISBLANK(D484),ISBLANK(E484),ISBLANK(C486)),
     "ANGE SVAR OCKSÅ",
     IF(
      AND(OR(C482="x",D482="x",E482="x",C484="x",D484="x"),OR(E484="x",C486="x")),
      "MOTSÄGELSEFULLT SVAR",
      IF(
       AND(E484="x",C486="x"),
       "MOTSÄGELSEFULLT SVAR",
       IF(
        AND(C488="x",D488="x"),
        "MOTSÄGELSEFULL BEDÖMNING",
        IF(
         OR(C488="x",D488="x"),
         COUNTIF(C482:E482,"x")+COUNTIF(C484:D484,"x"),
         "ANGE BEDÖMNING OCKSÅ")))))))))</f>
        <v>FULLSTÄNDIGT SVAR SAKNAS PÅ FRÅGA 8</v>
      </c>
      <c r="F488" s="656"/>
      <c r="G488" s="657"/>
      <c r="H488" s="616">
        <f>IF(ISNUMBER(E488),E488,0)</f>
        <v>0</v>
      </c>
      <c r="I488" s="616"/>
      <c r="J488" s="616"/>
      <c r="K488" s="617">
        <f>$H488</f>
        <v>0</v>
      </c>
      <c r="L488" s="702"/>
    </row>
    <row r="489" spans="1:12" s="617" customFormat="1">
      <c r="A489" s="599"/>
      <c r="B489" s="624"/>
      <c r="G489" s="667"/>
      <c r="H489" s="616"/>
      <c r="I489" s="616"/>
      <c r="J489" s="616"/>
      <c r="K489" s="702"/>
      <c r="L489" s="702"/>
    </row>
    <row r="490" spans="1:12" s="617" customFormat="1" ht="14.9" customHeight="1">
      <c r="A490" s="599"/>
      <c r="B490" s="624"/>
      <c r="C490" s="794" t="str">
        <f>IF(ISNUMBER(SEARCH("FÖRUTSÄTTER",E488)),"Felmeddelandet ""FÖRUTSÄTTER ANNAT SVAR PÅ FRÅGA X"" uppstår när man har angett att man inte har haft frågans arbetssätt under hela 2-årsperioden.","")</f>
        <v/>
      </c>
      <c r="D490" s="794"/>
      <c r="E490" s="794"/>
      <c r="F490" s="695"/>
      <c r="G490" s="701"/>
      <c r="H490" s="616"/>
      <c r="I490" s="616"/>
      <c r="J490" s="616"/>
    </row>
    <row r="491" spans="1:12" s="617" customFormat="1" ht="40.4" customHeight="1">
      <c r="A491" s="599"/>
      <c r="B491" s="624"/>
      <c r="G491" s="701"/>
      <c r="H491" s="616"/>
      <c r="I491" s="616"/>
      <c r="J491" s="616"/>
    </row>
    <row r="492" spans="1:12" s="599" customFormat="1" ht="40.4" customHeight="1" thickBot="1">
      <c r="A492" s="629">
        <v>3</v>
      </c>
      <c r="B492" s="630">
        <v>35</v>
      </c>
      <c r="C492" s="795" t="s">
        <v>323</v>
      </c>
      <c r="D492" s="795"/>
      <c r="E492" s="795"/>
      <c r="F492" s="668"/>
      <c r="G492" s="659"/>
      <c r="H492" s="631"/>
      <c r="I492" s="631"/>
      <c r="J492" s="631"/>
      <c r="K492" s="705"/>
      <c r="L492" s="705"/>
    </row>
    <row r="493" spans="1:12" s="617" customFormat="1" ht="17.600000000000001" thickBot="1">
      <c r="A493" s="592"/>
      <c r="B493" s="632"/>
      <c r="C493" s="797" t="s">
        <v>90</v>
      </c>
      <c r="D493" s="797"/>
      <c r="E493" s="797"/>
      <c r="F493" s="672"/>
      <c r="G493" s="669" t="s">
        <v>91</v>
      </c>
      <c r="H493" s="616"/>
      <c r="I493" s="616"/>
      <c r="J493" s="616"/>
      <c r="K493" s="702"/>
      <c r="L493" s="702"/>
    </row>
    <row r="494" spans="1:12" s="617" customFormat="1" ht="16.399999999999999" customHeight="1">
      <c r="A494" s="599"/>
      <c r="B494" s="624"/>
      <c r="C494" s="798" t="s">
        <v>324</v>
      </c>
      <c r="D494" s="799"/>
      <c r="E494" s="800"/>
      <c r="F494" s="673"/>
      <c r="G494" s="791" t="s">
        <v>325</v>
      </c>
      <c r="H494" s="616"/>
      <c r="I494" s="616"/>
      <c r="J494" s="616"/>
      <c r="K494" s="702"/>
      <c r="L494" s="702"/>
    </row>
    <row r="495" spans="1:12" s="617" customFormat="1" ht="28.3">
      <c r="A495" s="636"/>
      <c r="B495" s="637"/>
      <c r="C495" s="661" t="s">
        <v>326</v>
      </c>
      <c r="D495" s="661" t="s">
        <v>327</v>
      </c>
      <c r="E495" s="661" t="s">
        <v>328</v>
      </c>
      <c r="F495" s="641"/>
      <c r="G495" s="792"/>
      <c r="H495" s="616"/>
      <c r="I495" s="616"/>
      <c r="J495" s="616"/>
      <c r="K495" s="702"/>
      <c r="L495" s="702"/>
    </row>
    <row r="496" spans="1:12" s="617" customFormat="1" ht="16.399999999999999" customHeight="1">
      <c r="A496" s="599"/>
      <c r="B496" s="624"/>
      <c r="C496" s="189"/>
      <c r="D496" s="189"/>
      <c r="E496" s="189"/>
      <c r="F496" s="644"/>
      <c r="G496" s="792"/>
      <c r="H496" s="616"/>
      <c r="I496" s="616"/>
      <c r="J496" s="616"/>
      <c r="K496" s="702"/>
      <c r="L496" s="702"/>
    </row>
    <row r="497" spans="1:12" s="617" customFormat="1" ht="42.9" thickBot="1">
      <c r="A497" s="636"/>
      <c r="B497" s="637"/>
      <c r="C497" s="639" t="s">
        <v>329</v>
      </c>
      <c r="D497" s="678" t="s">
        <v>330</v>
      </c>
      <c r="E497" s="703" t="s">
        <v>331</v>
      </c>
      <c r="F497" s="704"/>
      <c r="G497" s="793"/>
      <c r="H497" s="616"/>
      <c r="I497" s="616"/>
      <c r="J497" s="616"/>
      <c r="K497" s="702"/>
      <c r="L497" s="702"/>
    </row>
    <row r="498" spans="1:12" s="617" customFormat="1" ht="16.399999999999999" customHeight="1">
      <c r="A498" s="599"/>
      <c r="B498" s="624"/>
      <c r="C498" s="189"/>
      <c r="D498" s="189"/>
      <c r="E498" s="189"/>
      <c r="F498" s="644"/>
      <c r="G498" s="657"/>
      <c r="H498" s="616"/>
      <c r="I498" s="616"/>
      <c r="J498" s="616"/>
      <c r="K498" s="702"/>
      <c r="L498" s="702"/>
    </row>
    <row r="499" spans="1:12" s="617" customFormat="1" ht="16.399999999999999" customHeight="1">
      <c r="A499" s="599"/>
      <c r="B499" s="624"/>
      <c r="C499" s="790" t="s">
        <v>100</v>
      </c>
      <c r="D499" s="790"/>
      <c r="E499" s="790"/>
      <c r="F499" s="666"/>
      <c r="G499" s="657"/>
      <c r="H499" s="616"/>
      <c r="I499" s="616"/>
      <c r="J499" s="616"/>
      <c r="K499" s="702"/>
      <c r="L499" s="702"/>
    </row>
    <row r="500" spans="1:12" s="617" customFormat="1" ht="16.399999999999999" customHeight="1">
      <c r="A500" s="599"/>
      <c r="B500" s="624"/>
      <c r="C500" s="810"/>
      <c r="D500" s="810"/>
      <c r="E500" s="810"/>
      <c r="F500" s="665"/>
      <c r="G500" s="657"/>
      <c r="H500" s="616"/>
      <c r="I500" s="616"/>
      <c r="J500" s="616"/>
      <c r="K500" s="702"/>
      <c r="L500" s="702"/>
    </row>
    <row r="501" spans="1:12" s="617" customFormat="1" ht="16.399999999999999" customHeight="1">
      <c r="A501" s="599"/>
      <c r="B501" s="624"/>
      <c r="C501" s="648" t="s">
        <v>101</v>
      </c>
      <c r="D501" s="649" t="s">
        <v>102</v>
      </c>
      <c r="E501" s="650" t="s">
        <v>103</v>
      </c>
      <c r="F501" s="656"/>
      <c r="G501" s="657"/>
      <c r="H501" s="616"/>
      <c r="I501" s="616"/>
      <c r="J501" s="616"/>
      <c r="K501" s="702"/>
      <c r="L501" s="702"/>
    </row>
    <row r="502" spans="1:12" s="617" customFormat="1" ht="16.399999999999999" customHeight="1">
      <c r="A502" s="599"/>
      <c r="B502" s="624"/>
      <c r="C502" s="189"/>
      <c r="D502" s="189"/>
      <c r="E502" s="650"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AND(ISBLANK(C496),ISBLANK(D496),ISBLANK(E496),ISBLANK(C498),ISBLANK(D498),ISBLANK(E498),ISBLANK(C500),ISBLANK(C502),ISBLANK(D502)),
    "FRÅGAN ÄR OBESVARAD",
    IF(
     AND(ISBLANK(C496),ISBLANK(D496),ISBLANK(E496),ISBLANK(C498),ISBLANK(D498),ISBLANK(E498),ISBLANK(C500)),
     "ANGE SVAR OCKSÅ",
     IF(
      AND(OR(C496="x",D496="x",E496="x",C498="x",D498="x"),OR(E498="x",C500="x")),
      "MOTSÄGELSEFULLT SVAR",
      IF(
       AND(E498="x",C500="x"),
       "MOTSÄGELSEFULLT SVAR",
       IF(
        AND(C502="x",D502="x"),
        "MOTSÄGELSEFULL BEDÖMNING",
        IF(
         OR(C502="x",D502="x"),
           COUNTIF(C496:E496,"x")+COUNTIF(C498:D498,"x"),
           "ANGE BEDÖMNING OCKSÅ")))))))))</f>
        <v>FULLSTÄNDIGT SVAR SAKNAS PÅ FRÅGA 8</v>
      </c>
      <c r="F502" s="656"/>
      <c r="G502" s="657"/>
      <c r="H502" s="616">
        <f>IF(ISNUMBER(E502),E502,0)</f>
        <v>0</v>
      </c>
      <c r="I502" s="616"/>
      <c r="J502" s="616"/>
      <c r="K502" s="617">
        <f>$H502</f>
        <v>0</v>
      </c>
      <c r="L502" s="702"/>
    </row>
    <row r="503" spans="1:12" s="617" customFormat="1">
      <c r="A503" s="599"/>
      <c r="B503" s="624"/>
      <c r="G503" s="667"/>
      <c r="H503" s="616"/>
      <c r="I503" s="616"/>
      <c r="J503" s="616"/>
      <c r="K503" s="702"/>
      <c r="L503" s="702"/>
    </row>
    <row r="504" spans="1:12" s="617" customFormat="1" ht="14.9" customHeight="1">
      <c r="A504" s="599"/>
      <c r="B504" s="624"/>
      <c r="C504" s="794" t="str">
        <f>IF(ISNUMBER(SEARCH("FÖRUTSÄTTER",E502)),"Felmeddelandet ""FÖRUTSÄTTER ANNAT SVAR PÅ FRÅGA X"" uppstår när man har angett att man inte har haft frågans arbetssätt under hela 2-årsperioden.","")</f>
        <v/>
      </c>
      <c r="D504" s="794"/>
      <c r="E504" s="794"/>
      <c r="F504" s="695"/>
      <c r="G504" s="701"/>
      <c r="H504" s="616"/>
      <c r="I504" s="616"/>
      <c r="J504" s="616"/>
    </row>
    <row r="505" spans="1:12" s="617" customFormat="1" ht="40.4" customHeight="1">
      <c r="A505" s="599"/>
      <c r="B505" s="624"/>
      <c r="G505" s="701"/>
      <c r="H505" s="616"/>
      <c r="I505" s="616"/>
      <c r="J505" s="616"/>
    </row>
    <row r="506" spans="1:12" s="599" customFormat="1" ht="40.4" customHeight="1">
      <c r="A506" s="629">
        <v>3</v>
      </c>
      <c r="B506" s="630">
        <v>36</v>
      </c>
      <c r="C506" s="795" t="s">
        <v>332</v>
      </c>
      <c r="D506" s="795"/>
      <c r="E506" s="795"/>
      <c r="F506" s="668"/>
      <c r="G506" s="659"/>
      <c r="H506" s="631"/>
      <c r="I506" s="631"/>
      <c r="J506" s="631"/>
      <c r="K506" s="705"/>
      <c r="L506" s="705"/>
    </row>
    <row r="507" spans="1:12" s="617" customFormat="1" ht="17.149999999999999">
      <c r="A507" s="592"/>
      <c r="B507" s="632"/>
      <c r="C507" s="797" t="s">
        <v>90</v>
      </c>
      <c r="D507" s="797"/>
      <c r="E507" s="797"/>
      <c r="F507" s="672"/>
      <c r="G507" s="698"/>
      <c r="H507" s="616"/>
      <c r="I507" s="616"/>
      <c r="J507" s="616"/>
      <c r="K507" s="702"/>
      <c r="L507" s="702"/>
    </row>
    <row r="508" spans="1:12" s="617" customFormat="1" ht="16.399999999999999" customHeight="1">
      <c r="A508" s="599"/>
      <c r="B508" s="624"/>
      <c r="C508" s="798" t="s">
        <v>333</v>
      </c>
      <c r="D508" s="799"/>
      <c r="E508" s="800"/>
      <c r="F508" s="673"/>
      <c r="G508" s="806"/>
      <c r="H508" s="616"/>
      <c r="I508" s="616"/>
      <c r="J508" s="616"/>
      <c r="K508" s="702"/>
      <c r="L508" s="702"/>
    </row>
    <row r="509" spans="1:12" s="617" customFormat="1" ht="56.15" customHeight="1">
      <c r="A509" s="636"/>
      <c r="B509" s="637"/>
      <c r="C509" s="639" t="s">
        <v>334</v>
      </c>
      <c r="D509" s="639" t="s">
        <v>335</v>
      </c>
      <c r="E509" s="639" t="s">
        <v>336</v>
      </c>
      <c r="F509" s="641"/>
      <c r="G509" s="806"/>
      <c r="H509" s="616"/>
      <c r="I509" s="616"/>
      <c r="J509" s="616"/>
      <c r="K509" s="702"/>
      <c r="L509" s="702"/>
    </row>
    <row r="510" spans="1:12" s="617" customFormat="1" ht="16.399999999999999" customHeight="1">
      <c r="A510" s="599"/>
      <c r="B510" s="624"/>
      <c r="C510" s="189"/>
      <c r="D510" s="189"/>
      <c r="E510" s="189"/>
      <c r="F510" s="644"/>
      <c r="G510" s="806"/>
      <c r="H510" s="616"/>
      <c r="I510" s="616"/>
      <c r="J510" s="616"/>
      <c r="K510" s="702"/>
      <c r="L510" s="702"/>
    </row>
    <row r="511" spans="1:12" s="617" customFormat="1" ht="28.3">
      <c r="A511" s="636"/>
      <c r="B511" s="637"/>
      <c r="C511" s="661" t="s">
        <v>337</v>
      </c>
      <c r="D511" s="674" t="s">
        <v>338</v>
      </c>
      <c r="E511" s="706" t="s">
        <v>339</v>
      </c>
      <c r="F511" s="646"/>
      <c r="G511" s="806"/>
      <c r="H511" s="616"/>
      <c r="I511" s="616"/>
      <c r="J511" s="616"/>
      <c r="K511" s="702"/>
      <c r="L511" s="702"/>
    </row>
    <row r="512" spans="1:12" s="617" customFormat="1" ht="16.399999999999999" customHeight="1">
      <c r="A512" s="599"/>
      <c r="B512" s="624"/>
      <c r="C512" s="189"/>
      <c r="D512" s="189"/>
      <c r="E512" s="189"/>
      <c r="F512" s="644"/>
      <c r="G512" s="806"/>
      <c r="H512" s="616"/>
      <c r="I512" s="616"/>
      <c r="J512" s="616"/>
      <c r="K512" s="702"/>
      <c r="L512" s="702"/>
    </row>
    <row r="513" spans="1:12" s="617" customFormat="1" ht="16.399999999999999" customHeight="1">
      <c r="A513" s="599"/>
      <c r="B513" s="624"/>
      <c r="C513" s="790" t="s">
        <v>100</v>
      </c>
      <c r="D513" s="790"/>
      <c r="E513" s="790"/>
      <c r="F513" s="666"/>
      <c r="G513" s="806"/>
      <c r="H513" s="616"/>
      <c r="I513" s="616"/>
      <c r="J513" s="616"/>
      <c r="K513" s="702"/>
      <c r="L513" s="702"/>
    </row>
    <row r="514" spans="1:12" s="617" customFormat="1" ht="16.399999999999999" customHeight="1">
      <c r="A514" s="599"/>
      <c r="B514" s="624"/>
      <c r="C514" s="810"/>
      <c r="D514" s="810"/>
      <c r="E514" s="810"/>
      <c r="F514" s="665"/>
      <c r="G514" s="806"/>
      <c r="H514" s="616"/>
      <c r="I514" s="616"/>
      <c r="J514" s="616"/>
      <c r="K514" s="702"/>
      <c r="L514" s="702"/>
    </row>
    <row r="515" spans="1:12" s="617" customFormat="1" ht="16.399999999999999" customHeight="1">
      <c r="A515" s="599"/>
      <c r="B515" s="624"/>
      <c r="C515" s="648" t="s">
        <v>101</v>
      </c>
      <c r="D515" s="649" t="s">
        <v>102</v>
      </c>
      <c r="E515" s="650" t="s">
        <v>103</v>
      </c>
      <c r="F515" s="656"/>
      <c r="G515" s="806"/>
      <c r="H515" s="616"/>
      <c r="I515" s="616"/>
      <c r="J515" s="616"/>
      <c r="K515" s="702"/>
      <c r="L515" s="702"/>
    </row>
    <row r="516" spans="1:12" s="617" customFormat="1" ht="16.399999999999999" customHeight="1">
      <c r="A516" s="599"/>
      <c r="B516" s="624"/>
      <c r="C516" s="189"/>
      <c r="D516" s="189"/>
      <c r="E516" s="650"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AND(ISBLANK(C510),ISBLANK(D510),ISBLANK(E510),ISBLANK(C512),ISBLANK(D512),ISBLANK(E512),ISBLANK(C514),ISBLANK(C516),ISBLANK(D516)),
    "FRÅGAN ÄR OBESVARAD",
    IF(
     AND(ISBLANK(C510),ISBLANK(D510),ISBLANK(E510),ISBLANK(C512),ISBLANK(D512),ISBLANK(E512),ISBLANK(C514)),
     "ANGE SVAR OCKSÅ",
     IF(
      AND(OR(C510="x",D510="x",E510="x",C512="x",D512="x"),OR(E512="x",C514="x")),
      "MOTSÄGELSEFULLT SVAR",
      IF(
       AND(E512="x",C514="x"),
       "MOTSÄGELSEFULLT SVAR",
       IF(
        AND(C516="x",D516="x"),
        "MOTSÄGELSEFULL BEDÖMNING",
        IF(
         OR(C516="x",D516="x"),
         COUNTIF(C510:E510,"x")+COUNTIF(C512:D512,"x"),
         "ANGE BEDÖMNING OCKSÅ")))))))))</f>
        <v>FULLSTÄNDIGT SVAR SAKNAS PÅ FRÅGA 8</v>
      </c>
      <c r="F516" s="656"/>
      <c r="G516" s="806"/>
      <c r="H516" s="616">
        <f>IF(ISNUMBER(E516),E516,0)</f>
        <v>0</v>
      </c>
      <c r="I516" s="616"/>
      <c r="J516" s="616"/>
      <c r="K516" s="617">
        <f>$H516</f>
        <v>0</v>
      </c>
      <c r="L516" s="702"/>
    </row>
    <row r="517" spans="1:12" s="617" customFormat="1">
      <c r="A517" s="599"/>
      <c r="B517" s="624"/>
      <c r="H517" s="616"/>
      <c r="I517" s="616"/>
      <c r="J517" s="616"/>
    </row>
    <row r="518" spans="1:12" s="617" customFormat="1" ht="14.9" customHeight="1">
      <c r="A518" s="599"/>
      <c r="B518" s="624"/>
      <c r="C518" s="794" t="str">
        <f>IF(ISNUMBER(SEARCH("FÖRUTSÄTTER",E516)),"Felmeddelandet ""FÖRUTSÄTTER ANNAT SVAR PÅ FRÅGA X"" uppstår när man har angett att man inte har haft frågans arbetssätt under hela 2-årsperioden.","")</f>
        <v/>
      </c>
      <c r="D518" s="794"/>
      <c r="E518" s="794"/>
      <c r="F518" s="695"/>
      <c r="G518" s="701"/>
      <c r="H518" s="616"/>
      <c r="I518" s="616"/>
      <c r="J518" s="616"/>
    </row>
    <row r="519" spans="1:12" s="617" customFormat="1" ht="40.4" customHeight="1">
      <c r="A519" s="599"/>
      <c r="B519" s="624"/>
      <c r="G519" s="701"/>
      <c r="H519" s="616"/>
      <c r="I519" s="616"/>
      <c r="J519" s="616"/>
    </row>
    <row r="520" spans="1:12" s="599" customFormat="1" ht="40.4" customHeight="1" thickBot="1">
      <c r="A520" s="629">
        <v>3</v>
      </c>
      <c r="B520" s="630">
        <v>37</v>
      </c>
      <c r="C520" s="795" t="s">
        <v>340</v>
      </c>
      <c r="D520" s="795"/>
      <c r="E520" s="795"/>
      <c r="F520" s="668"/>
      <c r="G520" s="659"/>
      <c r="H520" s="631"/>
      <c r="I520" s="631"/>
      <c r="J520" s="631"/>
      <c r="K520" s="705"/>
      <c r="L520" s="705"/>
    </row>
    <row r="521" spans="1:12" s="617" customFormat="1" ht="17.600000000000001" thickBot="1">
      <c r="A521" s="592"/>
      <c r="B521" s="632"/>
      <c r="C521" s="797" t="s">
        <v>90</v>
      </c>
      <c r="D521" s="797"/>
      <c r="E521" s="797"/>
      <c r="F521" s="672"/>
      <c r="G521" s="669" t="s">
        <v>91</v>
      </c>
      <c r="H521" s="616"/>
      <c r="I521" s="616"/>
      <c r="J521" s="616"/>
      <c r="K521" s="702"/>
      <c r="L521" s="702"/>
    </row>
    <row r="522" spans="1:12" s="617" customFormat="1" ht="16.399999999999999" customHeight="1">
      <c r="A522" s="599"/>
      <c r="B522" s="624"/>
      <c r="C522" s="798" t="s">
        <v>341</v>
      </c>
      <c r="D522" s="799"/>
      <c r="E522" s="800"/>
      <c r="F522" s="673"/>
      <c r="G522" s="791" t="s">
        <v>342</v>
      </c>
      <c r="H522" s="616"/>
      <c r="I522" s="616"/>
      <c r="J522" s="616"/>
      <c r="K522" s="702"/>
      <c r="L522" s="702"/>
    </row>
    <row r="523" spans="1:12" s="617" customFormat="1" ht="56.9" customHeight="1">
      <c r="A523" s="636"/>
      <c r="B523" s="637"/>
      <c r="C523" s="639" t="s">
        <v>343</v>
      </c>
      <c r="D523" s="639" t="s">
        <v>344</v>
      </c>
      <c r="E523" s="639" t="s">
        <v>345</v>
      </c>
      <c r="F523" s="641"/>
      <c r="G523" s="792"/>
      <c r="H523" s="616"/>
      <c r="I523" s="616"/>
      <c r="J523" s="616"/>
      <c r="K523" s="702"/>
      <c r="L523" s="702"/>
    </row>
    <row r="524" spans="1:12" s="617" customFormat="1" ht="16.399999999999999" customHeight="1">
      <c r="A524" s="599"/>
      <c r="B524" s="624"/>
      <c r="C524" s="189"/>
      <c r="D524" s="189"/>
      <c r="E524" s="189"/>
      <c r="F524" s="644"/>
      <c r="G524" s="792"/>
      <c r="H524" s="616"/>
      <c r="I524" s="616"/>
      <c r="J524" s="616"/>
      <c r="K524" s="702"/>
      <c r="L524" s="702"/>
    </row>
    <row r="525" spans="1:12" s="617" customFormat="1" ht="43.5" customHeight="1">
      <c r="A525" s="636"/>
      <c r="B525" s="637"/>
      <c r="C525" s="639" t="s">
        <v>346</v>
      </c>
      <c r="D525" s="678" t="s">
        <v>347</v>
      </c>
      <c r="E525" s="703" t="s">
        <v>281</v>
      </c>
      <c r="F525" s="704"/>
      <c r="G525" s="792"/>
      <c r="H525" s="616"/>
      <c r="I525" s="616"/>
      <c r="J525" s="616"/>
      <c r="K525" s="702"/>
      <c r="L525" s="702"/>
    </row>
    <row r="526" spans="1:12" s="617" customFormat="1" ht="16.399999999999999" customHeight="1" thickBot="1">
      <c r="A526" s="599"/>
      <c r="B526" s="624"/>
      <c r="C526" s="189"/>
      <c r="D526" s="189"/>
      <c r="E526" s="189"/>
      <c r="F526" s="644"/>
      <c r="G526" s="793"/>
      <c r="H526" s="616"/>
      <c r="I526" s="616"/>
      <c r="J526" s="616"/>
      <c r="K526" s="702"/>
      <c r="L526" s="702"/>
    </row>
    <row r="527" spans="1:12" s="617" customFormat="1" ht="16.399999999999999" customHeight="1">
      <c r="A527" s="599"/>
      <c r="B527" s="624"/>
      <c r="C527" s="790" t="s">
        <v>100</v>
      </c>
      <c r="D527" s="790"/>
      <c r="E527" s="790"/>
      <c r="F527" s="666"/>
      <c r="G527" s="657"/>
      <c r="H527" s="616"/>
      <c r="I527" s="616"/>
      <c r="J527" s="616"/>
      <c r="K527" s="702"/>
      <c r="L527" s="702"/>
    </row>
    <row r="528" spans="1:12" s="617" customFormat="1" ht="16.399999999999999" customHeight="1">
      <c r="A528" s="599"/>
      <c r="B528" s="624"/>
      <c r="C528" s="810"/>
      <c r="D528" s="810"/>
      <c r="E528" s="810"/>
      <c r="F528" s="665"/>
      <c r="G528" s="657"/>
      <c r="H528" s="616"/>
      <c r="I528" s="616"/>
      <c r="J528" s="616"/>
      <c r="K528" s="702"/>
      <c r="L528" s="702"/>
    </row>
    <row r="529" spans="1:12" s="617" customFormat="1" ht="16.399999999999999" customHeight="1">
      <c r="A529" s="599"/>
      <c r="B529" s="624"/>
      <c r="C529" s="648" t="s">
        <v>101</v>
      </c>
      <c r="D529" s="649" t="s">
        <v>102</v>
      </c>
      <c r="E529" s="650" t="s">
        <v>103</v>
      </c>
      <c r="F529" s="656"/>
      <c r="G529" s="657"/>
      <c r="H529" s="616"/>
      <c r="I529" s="616"/>
      <c r="J529" s="616"/>
      <c r="K529" s="702"/>
      <c r="L529" s="702"/>
    </row>
    <row r="530" spans="1:12" s="617" customFormat="1" ht="16.399999999999999" customHeight="1">
      <c r="A530" s="599"/>
      <c r="B530" s="624"/>
      <c r="C530" s="189"/>
      <c r="D530" s="189"/>
      <c r="E530" s="650" t="str">
        <f>IF(
 OR(E210="FRÅGAN ÄR OBESVARAD",E210="ANGE SVAR OCKSÅ",E210="ANGE BEDÖMNING OCKSÅ",E210="FULLSTÄNDIGT SVAR SAKNAS PÅ FRÅGA 12"),
 "FULLSTÄNDIGT SVAR SAKNAS PÅ FRÅGA "&amp; B198,
 IF(
  OR(E210="MOTSÄGELSEFULLT SVAR",E210="MOTSÄGELSEFULL BEDÖMNING",E210="EJ SAMMANHÄNGANDE INTERVALL"),
  "EJ KORREKT IFYLLT SVAR I FRÅGA "&amp; B198,
  IF(
   OR(C206="x",C208="x"),
   "FÖRUTSÄTTER ANNAT SVAR PÅ FRÅGA "&amp; B198,
   IF(
    AND(ISBLANK(C524),ISBLANK(D524),ISBLANK(E524),ISBLANK(C526),ISBLANK(D526),ISBLANK(E526),ISBLANK(C528),ISBLANK(C530),ISBLANK(D530)),
    "FRÅGAN ÄR OBESVARAD",
    IF(
     AND(ISBLANK(C524),ISBLANK(D524),ISBLANK(E524),ISBLANK(C526),ISBLANK(D526),ISBLANK(E526),ISBLANK(C528)),
     "ANGE SVAR OCKSÅ",
     IF(
      AND(OR(C524="x",D524="x",E524="x",C526="x",D526="x"),OR(E526="x",C528="x")),
      "MOTSÄGELSEFULLT SVAR",
      IF(
       AND(E526="x",C528="x"),
       "MOTSÄGELSEFULLT SVAR",
       IF(
        AND(C530="x",D530="x"),
        "MOTSÄGELSEFULL BEDÖMNING",
        IF(
         OR(C530="x",D530="x"),
         COUNTIF(C524:E524,"x")+COUNTIF(C526:D526,"x"),
         "ANGE BEDÖMNING OCKSÅ")))))))))</f>
        <v>FULLSTÄNDIGT SVAR SAKNAS PÅ FRÅGA 13</v>
      </c>
      <c r="F530" s="656"/>
      <c r="G530" s="657"/>
      <c r="H530" s="616">
        <f>IF(ISNUMBER(E530),E530,0)</f>
        <v>0</v>
      </c>
      <c r="I530" s="616"/>
      <c r="J530" s="616"/>
      <c r="K530" s="617">
        <f>$H530</f>
        <v>0</v>
      </c>
      <c r="L530" s="702"/>
    </row>
    <row r="531" spans="1:12" s="617" customFormat="1">
      <c r="A531" s="599"/>
      <c r="B531" s="624"/>
      <c r="H531" s="616"/>
      <c r="I531" s="616"/>
      <c r="J531" s="616"/>
    </row>
    <row r="532" spans="1:12" s="617" customFormat="1" ht="14.9" customHeight="1">
      <c r="A532" s="599"/>
      <c r="B532" s="624"/>
      <c r="C532" s="794" t="str">
        <f>IF(ISNUMBER(SEARCH("FÖRUTSÄTTER",E530)),"Felmeddelandet ""FÖRUTSÄTTER ANNAT SVAR PÅ FRÅGA X"" uppstår när man har angett att man inte har haft frågans arbetssätt under hela 2-årsperioden.","")</f>
        <v/>
      </c>
      <c r="D532" s="794"/>
      <c r="E532" s="794"/>
      <c r="F532" s="695"/>
      <c r="G532" s="701"/>
      <c r="H532" s="616"/>
      <c r="I532" s="616"/>
      <c r="J532" s="616"/>
    </row>
    <row r="533" spans="1:12" s="617" customFormat="1" ht="40.4" customHeight="1">
      <c r="A533" s="599"/>
      <c r="B533" s="624"/>
      <c r="H533" s="616"/>
      <c r="I533" s="616"/>
      <c r="J533" s="616"/>
    </row>
    <row r="534" spans="1:12" s="599" customFormat="1" ht="40.4" customHeight="1" thickBot="1">
      <c r="A534" s="629">
        <v>3</v>
      </c>
      <c r="B534" s="630">
        <v>38</v>
      </c>
      <c r="C534" s="795" t="s">
        <v>348</v>
      </c>
      <c r="D534" s="795"/>
      <c r="E534" s="795"/>
      <c r="F534" s="668"/>
      <c r="G534" s="659"/>
      <c r="H534" s="631"/>
      <c r="I534" s="631"/>
      <c r="J534" s="631"/>
      <c r="K534" s="705"/>
      <c r="L534" s="705"/>
    </row>
    <row r="535" spans="1:12" s="617" customFormat="1" ht="17.600000000000001" thickBot="1">
      <c r="A535" s="592"/>
      <c r="B535" s="632"/>
      <c r="C535" s="797" t="s">
        <v>90</v>
      </c>
      <c r="D535" s="797"/>
      <c r="E535" s="797"/>
      <c r="F535" s="672"/>
      <c r="G535" s="669" t="s">
        <v>91</v>
      </c>
      <c r="H535" s="616"/>
      <c r="I535" s="616"/>
      <c r="J535" s="616"/>
      <c r="K535" s="702"/>
      <c r="L535" s="702"/>
    </row>
    <row r="536" spans="1:12" s="617" customFormat="1" ht="16.399999999999999" customHeight="1">
      <c r="A536" s="599"/>
      <c r="B536" s="624"/>
      <c r="C536" s="790" t="s">
        <v>349</v>
      </c>
      <c r="D536" s="790"/>
      <c r="E536" s="790"/>
      <c r="F536" s="673"/>
      <c r="G536" s="791" t="s">
        <v>350</v>
      </c>
      <c r="H536" s="616"/>
      <c r="I536" s="616"/>
      <c r="J536" s="616"/>
      <c r="K536" s="702"/>
      <c r="L536" s="702"/>
    </row>
    <row r="537" spans="1:12" s="617" customFormat="1" ht="69.650000000000006" customHeight="1">
      <c r="A537" s="636"/>
      <c r="B537" s="637"/>
      <c r="C537" s="639" t="s">
        <v>351</v>
      </c>
      <c r="D537" s="639" t="s">
        <v>352</v>
      </c>
      <c r="E537" s="639" t="s">
        <v>353</v>
      </c>
      <c r="F537" s="641"/>
      <c r="G537" s="792"/>
      <c r="H537" s="616"/>
      <c r="I537" s="616"/>
      <c r="J537" s="616"/>
      <c r="K537" s="702"/>
      <c r="L537" s="702"/>
    </row>
    <row r="538" spans="1:12" s="617" customFormat="1" ht="16.399999999999999" customHeight="1">
      <c r="A538" s="599"/>
      <c r="B538" s="624"/>
      <c r="C538" s="189"/>
      <c r="D538" s="189"/>
      <c r="E538" s="189"/>
      <c r="F538" s="644"/>
      <c r="G538" s="792"/>
      <c r="H538" s="616"/>
      <c r="I538" s="616"/>
      <c r="J538" s="616"/>
      <c r="K538" s="702"/>
      <c r="L538" s="702"/>
    </row>
    <row r="539" spans="1:12" s="617" customFormat="1" ht="44.9" customHeight="1">
      <c r="A539" s="636"/>
      <c r="B539" s="637"/>
      <c r="C539" s="661" t="s">
        <v>354</v>
      </c>
      <c r="D539" s="674" t="s">
        <v>355</v>
      </c>
      <c r="E539" s="689" t="s">
        <v>356</v>
      </c>
      <c r="F539" s="646"/>
      <c r="G539" s="792"/>
      <c r="H539" s="616"/>
      <c r="I539" s="616"/>
      <c r="J539" s="616"/>
      <c r="K539" s="702"/>
      <c r="L539" s="702"/>
    </row>
    <row r="540" spans="1:12" s="617" customFormat="1" ht="16.399999999999999" customHeight="1">
      <c r="A540" s="599"/>
      <c r="B540" s="624"/>
      <c r="C540" s="189"/>
      <c r="D540" s="189"/>
      <c r="E540" s="189"/>
      <c r="F540" s="644"/>
      <c r="G540" s="792"/>
      <c r="H540" s="616"/>
      <c r="I540" s="616"/>
      <c r="J540" s="616"/>
      <c r="K540" s="702"/>
      <c r="L540" s="702"/>
    </row>
    <row r="541" spans="1:12" s="617" customFormat="1" ht="16.399999999999999" customHeight="1">
      <c r="A541" s="599"/>
      <c r="B541" s="624"/>
      <c r="C541" s="790" t="s">
        <v>100</v>
      </c>
      <c r="D541" s="790"/>
      <c r="E541" s="790"/>
      <c r="F541" s="666"/>
      <c r="G541" s="792"/>
      <c r="H541" s="616"/>
      <c r="I541" s="616"/>
      <c r="J541" s="616"/>
      <c r="K541" s="702"/>
      <c r="L541" s="702"/>
    </row>
    <row r="542" spans="1:12" s="617" customFormat="1" ht="16.399999999999999" customHeight="1">
      <c r="A542" s="599"/>
      <c r="B542" s="624"/>
      <c r="C542" s="796"/>
      <c r="D542" s="796"/>
      <c r="E542" s="796"/>
      <c r="F542" s="665"/>
      <c r="G542" s="792"/>
      <c r="H542" s="616"/>
      <c r="I542" s="616"/>
      <c r="J542" s="616"/>
      <c r="K542" s="702"/>
      <c r="L542" s="702"/>
    </row>
    <row r="543" spans="1:12" s="617" customFormat="1" ht="16.399999999999999" customHeight="1">
      <c r="A543" s="599"/>
      <c r="B543" s="624"/>
      <c r="C543" s="648" t="s">
        <v>101</v>
      </c>
      <c r="D543" s="649" t="s">
        <v>102</v>
      </c>
      <c r="E543" s="650" t="s">
        <v>103</v>
      </c>
      <c r="F543" s="656"/>
      <c r="G543" s="792"/>
      <c r="H543" s="616"/>
      <c r="I543" s="616"/>
      <c r="J543" s="616"/>
      <c r="K543" s="702"/>
      <c r="L543" s="702"/>
    </row>
    <row r="544" spans="1:12" s="617" customFormat="1" ht="16.399999999999999" customHeight="1">
      <c r="A544" s="599"/>
      <c r="B544" s="624"/>
      <c r="C544" s="189"/>
      <c r="D544" s="189"/>
      <c r="E544" s="650" t="str">
        <f>IF(
 AND(ISBLANK(C538),ISBLANK(D538),ISBLANK(E538),ISBLANK(C540),ISBLANK(D540),ISBLANK(E540),ISBLANK(C542),ISBLANK(C544),ISBLANK(D544)),
 "FRÅGAN ÄR OBESVARAD",
 IF(
  AND(ISBLANK(C538),ISBLANK(D538),ISBLANK(E538),ISBLANK(C540),ISBLANK(D540),ISBLANK(E540),ISBLANK(C542)),
  "ANGE SVAR OCKSÅ",
  IF(
   AND(OR(C538="x",D538="x",E538="x",C540="x",D540="x"),OR(E540="x",C542="x")),
   "MOTSÄGELSEFULLT SVAR",
   IF(
    AND(E540="x",C542="x"),
    "MOTSÄGELSEFULLT SVAR",
    IF(
     AND(C544="x",D544="x"),
     "MOTSÄGELSEFULL BEDÖMNING",
     IF(
      OR(C544="x",D544="x"),
      COUNTIF(C538:E538,"x")+COUNTIF(C540:D540,"x"),
      "ANGE BEDÖMNING OCKSÅ"))))))</f>
        <v>FRÅGAN ÄR OBESVARAD</v>
      </c>
      <c r="F544" s="656"/>
      <c r="G544" s="792"/>
      <c r="H544" s="616">
        <f>IF(ISNUMBER(E544),E544,0)</f>
        <v>0</v>
      </c>
      <c r="I544" s="616"/>
      <c r="J544" s="616"/>
      <c r="K544" s="617">
        <f>$H544</f>
        <v>0</v>
      </c>
      <c r="L544" s="702"/>
    </row>
    <row r="545" spans="1:12" s="617" customFormat="1" ht="15" thickBot="1">
      <c r="A545" s="599"/>
      <c r="B545" s="624"/>
      <c r="E545" s="656"/>
      <c r="F545" s="656"/>
      <c r="G545" s="793"/>
      <c r="H545" s="616"/>
      <c r="I545" s="616"/>
      <c r="J545" s="616"/>
    </row>
    <row r="546" spans="1:12" s="617" customFormat="1" ht="14.9" customHeight="1">
      <c r="A546" s="599"/>
      <c r="B546" s="624"/>
      <c r="C546" s="794" t="str">
        <f>IF(ISNUMBER(SEARCH("FÖRUTSÄTTER",E544)),"Felmeddelandet ""FÖRUTSÄTTER ANNAT SVAR PÅ FRÅGA X"" uppstår när man har angett att man inte har haft frågans arbetssätt under hela 2-årsperioden.","")</f>
        <v/>
      </c>
      <c r="D546" s="794"/>
      <c r="E546" s="794"/>
      <c r="F546" s="695"/>
      <c r="G546" s="701"/>
      <c r="H546" s="616"/>
      <c r="I546" s="616"/>
      <c r="J546" s="616"/>
    </row>
    <row r="547" spans="1:12" s="617" customFormat="1" ht="40.4" customHeight="1">
      <c r="A547" s="599"/>
      <c r="B547" s="624"/>
      <c r="H547" s="616"/>
      <c r="I547" s="616"/>
      <c r="J547" s="616"/>
    </row>
    <row r="548" spans="1:12" s="617" customFormat="1" ht="30" customHeight="1">
      <c r="A548" s="802" t="s">
        <v>357</v>
      </c>
      <c r="B548" s="802"/>
      <c r="C548" s="802"/>
      <c r="D548" s="802"/>
      <c r="E548" s="802"/>
      <c r="F548" s="627"/>
      <c r="G548" s="627"/>
      <c r="H548" s="616"/>
      <c r="I548" s="616"/>
      <c r="J548" s="616"/>
    </row>
    <row r="549" spans="1:12" s="617" customFormat="1" ht="15" customHeight="1">
      <c r="A549" s="599"/>
      <c r="B549" s="624"/>
      <c r="G549" s="615"/>
      <c r="H549" s="616"/>
      <c r="I549" s="616"/>
      <c r="J549" s="616"/>
    </row>
    <row r="550" spans="1:12" s="617" customFormat="1" ht="70.400000000000006" customHeight="1">
      <c r="A550" s="599"/>
      <c r="B550" s="624"/>
      <c r="C550" s="801" t="s">
        <v>358</v>
      </c>
      <c r="D550" s="801"/>
      <c r="E550" s="801"/>
      <c r="F550" s="693"/>
      <c r="G550" s="707"/>
      <c r="H550" s="616"/>
      <c r="I550" s="616"/>
      <c r="J550" s="616"/>
    </row>
    <row r="551" spans="1:12" s="617" customFormat="1" ht="50.15" customHeight="1">
      <c r="A551" s="599"/>
      <c r="B551" s="624"/>
      <c r="G551" s="615"/>
      <c r="H551" s="616"/>
      <c r="I551" s="616"/>
      <c r="J551" s="616"/>
    </row>
    <row r="552" spans="1:12" s="599" customFormat="1" ht="40.4" customHeight="1" thickBot="1">
      <c r="A552" s="629">
        <v>4</v>
      </c>
      <c r="B552" s="630">
        <v>39</v>
      </c>
      <c r="C552" s="795" t="s">
        <v>359</v>
      </c>
      <c r="D552" s="795"/>
      <c r="E552" s="795"/>
      <c r="F552" s="668"/>
      <c r="G552" s="603"/>
      <c r="H552" s="631"/>
      <c r="I552" s="631"/>
      <c r="J552" s="631"/>
    </row>
    <row r="553" spans="1:12" s="617" customFormat="1" ht="17.600000000000001" thickBot="1">
      <c r="A553" s="592"/>
      <c r="B553" s="632"/>
      <c r="C553" s="797" t="s">
        <v>115</v>
      </c>
      <c r="D553" s="797"/>
      <c r="E553" s="797"/>
      <c r="F553" s="672"/>
      <c r="G553" s="669" t="s">
        <v>91</v>
      </c>
      <c r="H553" s="616"/>
      <c r="I553" s="616"/>
      <c r="J553" s="616"/>
    </row>
    <row r="554" spans="1:12" s="617" customFormat="1" ht="16.399999999999999" customHeight="1">
      <c r="A554" s="599"/>
      <c r="B554" s="624"/>
      <c r="C554" s="798" t="s">
        <v>360</v>
      </c>
      <c r="D554" s="799"/>
      <c r="E554" s="800"/>
      <c r="F554" s="673"/>
      <c r="G554" s="791" t="s">
        <v>361</v>
      </c>
      <c r="H554" s="616"/>
      <c r="I554" s="616"/>
      <c r="J554" s="616"/>
    </row>
    <row r="555" spans="1:12" s="617" customFormat="1" ht="16.399999999999999" customHeight="1">
      <c r="A555" s="636"/>
      <c r="B555" s="637"/>
      <c r="C555" s="661" t="s">
        <v>129</v>
      </c>
      <c r="D555" s="661" t="s">
        <v>130</v>
      </c>
      <c r="E555" s="661" t="s">
        <v>131</v>
      </c>
      <c r="F555" s="641"/>
      <c r="G555" s="792"/>
      <c r="H555" s="616"/>
      <c r="I555" s="616"/>
      <c r="J555" s="616"/>
    </row>
    <row r="556" spans="1:12" s="617" customFormat="1" ht="16.399999999999999" customHeight="1">
      <c r="A556" s="599"/>
      <c r="B556" s="624"/>
      <c r="C556" s="189"/>
      <c r="D556" s="189"/>
      <c r="E556" s="189"/>
      <c r="F556" s="644"/>
      <c r="G556" s="792"/>
      <c r="H556" s="616"/>
      <c r="I556" s="616"/>
      <c r="J556" s="616"/>
    </row>
    <row r="557" spans="1:12" s="617" customFormat="1" ht="16.399999999999999" customHeight="1">
      <c r="A557" s="636"/>
      <c r="B557" s="637"/>
      <c r="C557" s="661" t="s">
        <v>132</v>
      </c>
      <c r="D557" s="674" t="s">
        <v>133</v>
      </c>
      <c r="E557" s="677" t="s">
        <v>100</v>
      </c>
      <c r="F557" s="671"/>
      <c r="G557" s="792"/>
      <c r="H557" s="616"/>
      <c r="I557" s="616"/>
      <c r="J557" s="616"/>
    </row>
    <row r="558" spans="1:12" s="617" customFormat="1" ht="16.399999999999999" customHeight="1">
      <c r="A558" s="599"/>
      <c r="B558" s="624"/>
      <c r="C558" s="189"/>
      <c r="D558" s="189"/>
      <c r="E558" s="189"/>
      <c r="F558" s="644"/>
      <c r="G558" s="792"/>
      <c r="H558" s="616"/>
      <c r="I558" s="616"/>
      <c r="J558" s="616"/>
    </row>
    <row r="559" spans="1:12" s="617" customFormat="1" ht="16.399999999999999" customHeight="1">
      <c r="A559" s="599"/>
      <c r="B559" s="624"/>
      <c r="C559" s="648" t="s">
        <v>101</v>
      </c>
      <c r="D559" s="649" t="s">
        <v>102</v>
      </c>
      <c r="E559" s="650" t="s">
        <v>103</v>
      </c>
      <c r="F559" s="656"/>
      <c r="G559" s="792"/>
      <c r="H559" s="616"/>
      <c r="I559" s="616"/>
      <c r="J559" s="616"/>
    </row>
    <row r="560" spans="1:12" s="617" customFormat="1" ht="16.399999999999999" customHeight="1">
      <c r="A560" s="599"/>
      <c r="B560" s="624"/>
      <c r="C560" s="189"/>
      <c r="D560" s="189"/>
      <c r="E560" s="650" t="str">
        <f>IF(
 AND(
  ISBLANK(C556),
  ISBLANK(D556),
  ISBLANK(E556),
  ISBLANK(C558),
  ISBLANK(D558),
  ISBLANK(E558),
  ISBLANK(C560),
  ISBLANK(D560)),
 "FRÅGAN ÄR OBESVARAD",
 IF(
  AND(
   ISBLANK(C556),
   ISBLANK(D556),
   ISBLANK(E556),
   ISBLANK(C558),
   ISBLANK(D558),
   ISBLANK(E558)),
  "ANGE SVAR OCKSÅ",
  IF(
   AND(
    ISBLANK(C560),
    ISBLANK(D560)),
   "ANGE BEDÖMNING OCKSÅ",
   IF(
    AND(
     OR(C556="x",D556="x",E556="x",C558="x",D558="x"),
     E558="x"),
    "MOTSÄGELSEFULLT SVAR",
    IF(
     AND(
      C560="x",D560="x"),
     "MOTSÄGELSEFULL BEDÖMNING",
     IF(
      AND(
       C556="x",
       ISBLANK(D556),
       OR(E556="x",C558="x",D558="x")),
      "EJ SAMMANHÄNGANDE INTERVALL",
      IF(
       AND(
        D556="x",
        ISBLANK(E556),
        OR(C558="x",D558="x")),
       "EJ SAMMANHÄNGANDE INTERVALL",
       IF(
        AND(
         E556="x",
         ISBLANK(C558),
         D558="x"),
        "EJ SAMMANHÄNGANDE INTERVALL",
        IF(
         E558="x",
         0,
         IF(
          D558="x",
          1,
          IF(
           C558="x",
           2,
           IF(
            E556="x",
            3,
            IF(
             D556="x",
             4,
             5)))))))))))))</f>
        <v>FRÅGAN ÄR OBESVARAD</v>
      </c>
      <c r="F560" s="656"/>
      <c r="G560" s="792"/>
      <c r="H560" s="616">
        <f>IF(ISNUMBER(E560),E560,0)</f>
        <v>0</v>
      </c>
      <c r="I560" s="616"/>
      <c r="J560" s="616"/>
      <c r="L560" s="617">
        <f>$H560</f>
        <v>0</v>
      </c>
    </row>
    <row r="561" spans="1:12" s="617" customFormat="1">
      <c r="A561" s="599"/>
      <c r="B561" s="624"/>
      <c r="E561" s="656"/>
      <c r="F561" s="656"/>
      <c r="G561" s="792"/>
      <c r="H561" s="616"/>
      <c r="I561" s="616"/>
      <c r="J561" s="616"/>
    </row>
    <row r="562" spans="1:12" s="617" customFormat="1">
      <c r="A562" s="599"/>
      <c r="B562" s="624"/>
      <c r="C562" s="794" t="str">
        <f>IF(ISNUMBER(SEARCH("FÖRUTSÄTTER",E560)),"Felmeddelandet ""FÖRUTSÄTTER ANNAT SVAR PÅ FRÅGA X"" uppstår när man har angett att man inte har haft frågans arbetssätt under hela 2-årsperioden.","")</f>
        <v/>
      </c>
      <c r="D562" s="794"/>
      <c r="E562" s="794"/>
      <c r="F562" s="695"/>
      <c r="G562" s="792"/>
      <c r="H562" s="616"/>
      <c r="I562" s="616"/>
      <c r="J562" s="616"/>
    </row>
    <row r="563" spans="1:12" s="617" customFormat="1" ht="58.4" customHeight="1" thickBot="1">
      <c r="A563" s="599"/>
      <c r="B563" s="624"/>
      <c r="E563" s="656"/>
      <c r="F563" s="656"/>
      <c r="G563" s="793"/>
      <c r="H563" s="616"/>
      <c r="I563" s="616"/>
      <c r="J563" s="616"/>
    </row>
    <row r="564" spans="1:12" s="617" customFormat="1" ht="14.9" customHeight="1">
      <c r="A564" s="599"/>
      <c r="B564" s="624"/>
      <c r="G564" s="593"/>
      <c r="H564" s="616"/>
      <c r="I564" s="616"/>
      <c r="J564" s="616"/>
    </row>
    <row r="565" spans="1:12" s="617" customFormat="1" ht="4.4000000000000004" customHeight="1">
      <c r="A565" s="599"/>
      <c r="B565" s="624"/>
      <c r="G565" s="701"/>
      <c r="H565" s="616"/>
      <c r="I565" s="616"/>
      <c r="J565" s="616"/>
    </row>
    <row r="566" spans="1:12" s="599" customFormat="1" ht="40.4" customHeight="1">
      <c r="A566" s="629">
        <v>4</v>
      </c>
      <c r="B566" s="630">
        <v>40</v>
      </c>
      <c r="C566" s="795" t="s">
        <v>362</v>
      </c>
      <c r="D566" s="795"/>
      <c r="E566" s="795"/>
      <c r="F566" s="668"/>
      <c r="G566" s="659"/>
      <c r="H566" s="631"/>
      <c r="I566" s="631"/>
      <c r="J566" s="631"/>
    </row>
    <row r="567" spans="1:12" s="617" customFormat="1" ht="17.149999999999999">
      <c r="A567" s="592"/>
      <c r="B567" s="632"/>
      <c r="C567" s="797" t="s">
        <v>90</v>
      </c>
      <c r="D567" s="797"/>
      <c r="E567" s="797"/>
      <c r="F567" s="672"/>
      <c r="G567" s="698"/>
      <c r="H567" s="616"/>
      <c r="I567" s="616"/>
      <c r="J567" s="616"/>
    </row>
    <row r="568" spans="1:12" s="617" customFormat="1" ht="16.399999999999999" customHeight="1">
      <c r="A568" s="599"/>
      <c r="B568" s="624"/>
      <c r="C568" s="798" t="s">
        <v>363</v>
      </c>
      <c r="D568" s="799"/>
      <c r="E568" s="800"/>
      <c r="F568" s="673"/>
      <c r="G568" s="806"/>
      <c r="H568" s="616"/>
      <c r="I568" s="616"/>
      <c r="J568" s="616"/>
    </row>
    <row r="569" spans="1:12" s="617" customFormat="1" ht="58.4" customHeight="1">
      <c r="A569" s="636"/>
      <c r="B569" s="637"/>
      <c r="C569" s="639" t="s">
        <v>364</v>
      </c>
      <c r="D569" s="639" t="s">
        <v>365</v>
      </c>
      <c r="E569" s="639" t="s">
        <v>366</v>
      </c>
      <c r="F569" s="641"/>
      <c r="G569" s="806"/>
      <c r="H569" s="616"/>
      <c r="I569" s="616"/>
      <c r="J569" s="616"/>
    </row>
    <row r="570" spans="1:12" s="617" customFormat="1" ht="16.399999999999999" customHeight="1">
      <c r="A570" s="599"/>
      <c r="B570" s="624"/>
      <c r="C570" s="189"/>
      <c r="D570" s="189"/>
      <c r="E570" s="189"/>
      <c r="F570" s="644"/>
      <c r="G570" s="806"/>
      <c r="H570" s="616"/>
      <c r="I570" s="616"/>
      <c r="J570" s="616"/>
    </row>
    <row r="571" spans="1:12" s="617" customFormat="1" ht="56.6">
      <c r="A571" s="636"/>
      <c r="B571" s="637"/>
      <c r="C571" s="639" t="s">
        <v>4281</v>
      </c>
      <c r="D571" s="678" t="s">
        <v>367</v>
      </c>
      <c r="E571" s="689" t="s">
        <v>356</v>
      </c>
      <c r="F571" s="646"/>
      <c r="G571" s="806"/>
      <c r="H571" s="616"/>
      <c r="I571" s="616"/>
      <c r="J571" s="616"/>
    </row>
    <row r="572" spans="1:12" s="617" customFormat="1" ht="16.399999999999999" customHeight="1">
      <c r="A572" s="599"/>
      <c r="B572" s="624"/>
      <c r="C572" s="189"/>
      <c r="D572" s="189"/>
      <c r="E572" s="189"/>
      <c r="F572" s="644"/>
      <c r="G572" s="806"/>
      <c r="H572" s="616"/>
      <c r="I572" s="616"/>
      <c r="J572" s="616"/>
    </row>
    <row r="573" spans="1:12" s="617" customFormat="1" ht="16.399999999999999" customHeight="1">
      <c r="A573" s="599"/>
      <c r="B573" s="624"/>
      <c r="C573" s="790" t="s">
        <v>100</v>
      </c>
      <c r="D573" s="790"/>
      <c r="E573" s="790"/>
      <c r="F573" s="666"/>
      <c r="G573" s="806"/>
      <c r="H573" s="616"/>
      <c r="I573" s="616"/>
      <c r="J573" s="616"/>
    </row>
    <row r="574" spans="1:12" s="617" customFormat="1" ht="16.399999999999999" customHeight="1">
      <c r="A574" s="599"/>
      <c r="B574" s="624"/>
      <c r="C574" s="796"/>
      <c r="D574" s="796"/>
      <c r="E574" s="796"/>
      <c r="F574" s="665"/>
      <c r="G574" s="806"/>
      <c r="H574" s="616"/>
      <c r="I574" s="616"/>
      <c r="J574" s="616"/>
    </row>
    <row r="575" spans="1:12" s="617" customFormat="1" ht="16.399999999999999" customHeight="1">
      <c r="A575" s="599"/>
      <c r="B575" s="624"/>
      <c r="C575" s="648" t="s">
        <v>101</v>
      </c>
      <c r="D575" s="649" t="s">
        <v>102</v>
      </c>
      <c r="E575" s="650" t="s">
        <v>103</v>
      </c>
      <c r="F575" s="656"/>
      <c r="G575" s="806"/>
      <c r="H575" s="616"/>
      <c r="I575" s="616"/>
      <c r="J575" s="616"/>
    </row>
    <row r="576" spans="1:12" s="617" customFormat="1" ht="16.399999999999999" customHeight="1">
      <c r="A576" s="599"/>
      <c r="B576" s="624"/>
      <c r="C576" s="189"/>
      <c r="D576" s="189"/>
      <c r="E576" s="650" t="str">
        <f>IF(
 AND(ISBLANK(C570),ISBLANK(D570),ISBLANK(E570),ISBLANK(C572),ISBLANK(D572),ISBLANK(E572),ISBLANK(C574),ISBLANK(C576),ISBLANK(D576)),
 "FRÅGAN ÄR OBESVARAD",
 IF(
  AND(ISBLANK(C570),ISBLANK(D570),ISBLANK(E570),ISBLANK(C572),ISBLANK(D572),ISBLANK(E572),ISBLANK(C574)),
  "ANGE SVAR OCKSÅ",
  IF(
   AND(OR(C570="x",D570="x",E570="x",C572="x",D572="x"),OR(E572="x",C574="x")),
   "MOTSÄGELSEFULLT SVAR",
   IF(
    AND(E572="x",C574="x"),
    "MOTSÄGELSEFULLT SVAR",
    IF(
     AND(C576="x",D576="x"),
     "MOTSÄGELSEFULL BEDÖMNING",
     IF(
      OR(C576="x",D576="x"),
      COUNTIF(C570:E570,"x")+COUNTIF(C572:D572,"x"),
      "ANGE BEDÖMNING OCKSÅ"))))))</f>
        <v>FRÅGAN ÄR OBESVARAD</v>
      </c>
      <c r="F576" s="656"/>
      <c r="G576" s="806"/>
      <c r="H576" s="616">
        <f>IF(ISNUMBER(E576),E576,0)</f>
        <v>0</v>
      </c>
      <c r="I576" s="616"/>
      <c r="J576" s="616"/>
      <c r="L576" s="617">
        <f>$H576</f>
        <v>0</v>
      </c>
    </row>
    <row r="577" spans="1:10" s="617" customFormat="1">
      <c r="A577" s="599"/>
      <c r="B577" s="624"/>
      <c r="H577" s="616"/>
      <c r="I577" s="616"/>
      <c r="J577" s="616"/>
    </row>
    <row r="578" spans="1:10" s="617" customFormat="1">
      <c r="A578" s="599"/>
      <c r="B578" s="624"/>
      <c r="C578" s="794" t="str">
        <f>IF(ISNUMBER(SEARCH("FÖRUTSÄTTER",E576)),"Felmeddelandet ""FÖRUTSÄTTER ANNAT SVAR PÅ FRÅGA X"" uppstår när man har angett att man inte har haft frågans arbetssätt under hela 2-årsperioden.","")</f>
        <v/>
      </c>
      <c r="D578" s="794"/>
      <c r="E578" s="794"/>
      <c r="F578" s="695"/>
      <c r="H578" s="616"/>
      <c r="I578" s="616"/>
      <c r="J578" s="616"/>
    </row>
    <row r="579" spans="1:10" s="617" customFormat="1">
      <c r="A579" s="599"/>
      <c r="B579" s="624"/>
      <c r="H579" s="616"/>
      <c r="I579" s="616"/>
      <c r="J579" s="616"/>
    </row>
    <row r="580" spans="1:10" s="617" customFormat="1">
      <c r="A580" s="599"/>
      <c r="B580" s="624"/>
      <c r="H580" s="616"/>
      <c r="I580" s="616"/>
      <c r="J580" s="616"/>
    </row>
    <row r="581" spans="1:10" s="617" customFormat="1">
      <c r="A581" s="599"/>
      <c r="B581" s="624"/>
      <c r="H581" s="616"/>
      <c r="I581" s="616"/>
      <c r="J581" s="616"/>
    </row>
    <row r="582" spans="1:10" s="617" customFormat="1">
      <c r="A582" s="599"/>
      <c r="B582" s="624"/>
      <c r="H582" s="616"/>
      <c r="I582" s="616"/>
      <c r="J582" s="616"/>
    </row>
    <row r="583" spans="1:10" s="617" customFormat="1">
      <c r="A583" s="599"/>
      <c r="B583" s="624"/>
      <c r="H583" s="616"/>
      <c r="I583" s="616"/>
      <c r="J583" s="616"/>
    </row>
    <row r="584" spans="1:10" s="617" customFormat="1">
      <c r="A584" s="599"/>
      <c r="B584" s="624"/>
      <c r="H584" s="616"/>
      <c r="I584" s="616"/>
      <c r="J584" s="616"/>
    </row>
    <row r="585" spans="1:10" s="617" customFormat="1">
      <c r="A585" s="599"/>
      <c r="B585" s="624"/>
      <c r="H585" s="616"/>
      <c r="I585" s="616"/>
      <c r="J585" s="616"/>
    </row>
    <row r="586" spans="1:10" s="617" customFormat="1">
      <c r="A586" s="599"/>
      <c r="B586" s="624"/>
      <c r="H586" s="616"/>
      <c r="I586" s="616"/>
      <c r="J586" s="616"/>
    </row>
    <row r="587" spans="1:10" s="617" customFormat="1">
      <c r="A587" s="599"/>
      <c r="B587" s="624"/>
      <c r="H587" s="616"/>
      <c r="I587" s="616"/>
      <c r="J587" s="616"/>
    </row>
    <row r="588" spans="1:10" s="617" customFormat="1">
      <c r="A588" s="599"/>
      <c r="B588" s="624"/>
      <c r="H588" s="616"/>
      <c r="I588" s="616"/>
      <c r="J588" s="616"/>
    </row>
    <row r="589" spans="1:10" s="617" customFormat="1">
      <c r="A589" s="599"/>
      <c r="B589" s="624"/>
      <c r="H589" s="616"/>
      <c r="I589" s="616"/>
      <c r="J589" s="616"/>
    </row>
    <row r="590" spans="1:10" s="617" customFormat="1">
      <c r="A590" s="599"/>
      <c r="B590" s="624"/>
      <c r="H590" s="616"/>
      <c r="I590" s="616"/>
      <c r="J590" s="616"/>
    </row>
    <row r="591" spans="1:10" s="617" customFormat="1">
      <c r="A591" s="599"/>
      <c r="B591" s="624"/>
      <c r="H591" s="616"/>
      <c r="I591" s="616"/>
      <c r="J591" s="616"/>
    </row>
    <row r="592" spans="1:10" s="617" customFormat="1">
      <c r="A592" s="599"/>
      <c r="B592" s="624"/>
      <c r="H592" s="616"/>
      <c r="I592" s="616"/>
      <c r="J592" s="616"/>
    </row>
    <row r="593" spans="1:10" s="617" customFormat="1">
      <c r="A593" s="599"/>
      <c r="B593" s="624"/>
      <c r="H593" s="616"/>
      <c r="I593" s="616"/>
      <c r="J593" s="616"/>
    </row>
    <row r="594" spans="1:10" s="617" customFormat="1">
      <c r="A594" s="599"/>
      <c r="B594" s="624"/>
      <c r="H594" s="616"/>
      <c r="I594" s="616"/>
      <c r="J594" s="616"/>
    </row>
    <row r="595" spans="1:10" s="617" customFormat="1">
      <c r="A595" s="599"/>
      <c r="B595" s="624"/>
      <c r="H595" s="616"/>
      <c r="I595" s="616"/>
      <c r="J595" s="616"/>
    </row>
    <row r="596" spans="1:10" s="617" customFormat="1">
      <c r="A596" s="599"/>
      <c r="B596" s="624"/>
      <c r="H596" s="616"/>
      <c r="I596" s="616"/>
      <c r="J596" s="616"/>
    </row>
    <row r="597" spans="1:10" s="617" customFormat="1">
      <c r="A597" s="599"/>
      <c r="B597" s="624"/>
      <c r="H597" s="616"/>
      <c r="I597" s="616"/>
      <c r="J597" s="616"/>
    </row>
    <row r="598" spans="1:10" s="617" customFormat="1">
      <c r="A598" s="599"/>
      <c r="B598" s="624"/>
      <c r="H598" s="616"/>
      <c r="I598" s="616"/>
      <c r="J598" s="616"/>
    </row>
    <row r="599" spans="1:10" s="617" customFormat="1">
      <c r="A599" s="599"/>
      <c r="B599" s="624"/>
      <c r="H599" s="616"/>
      <c r="I599" s="616"/>
      <c r="J599" s="616"/>
    </row>
    <row r="600" spans="1:10" s="617" customFormat="1">
      <c r="A600" s="599"/>
      <c r="B600" s="624"/>
      <c r="H600" s="616"/>
      <c r="I600" s="616"/>
      <c r="J600" s="616"/>
    </row>
    <row r="601" spans="1:10" s="617" customFormat="1">
      <c r="A601" s="599"/>
      <c r="B601" s="624"/>
      <c r="H601" s="616"/>
      <c r="I601" s="616"/>
      <c r="J601" s="616"/>
    </row>
    <row r="602" spans="1:10" s="617" customFormat="1">
      <c r="A602" s="599"/>
      <c r="B602" s="624"/>
      <c r="H602" s="616"/>
      <c r="I602" s="616"/>
      <c r="J602" s="616"/>
    </row>
    <row r="603" spans="1:10" s="617" customFormat="1">
      <c r="A603" s="599"/>
      <c r="B603" s="624"/>
      <c r="H603" s="616"/>
      <c r="I603" s="616"/>
      <c r="J603" s="616"/>
    </row>
    <row r="604" spans="1:10" s="617" customFormat="1">
      <c r="A604" s="599"/>
      <c r="B604" s="624"/>
      <c r="H604" s="616"/>
      <c r="I604" s="616"/>
      <c r="J604" s="616"/>
    </row>
    <row r="605" spans="1:10" s="617" customFormat="1">
      <c r="A605" s="599"/>
      <c r="B605" s="624"/>
      <c r="H605" s="616"/>
      <c r="I605" s="616"/>
      <c r="J605" s="616"/>
    </row>
    <row r="606" spans="1:10" s="617" customFormat="1">
      <c r="A606" s="599"/>
      <c r="B606" s="624"/>
      <c r="H606" s="616"/>
      <c r="I606" s="616"/>
      <c r="J606" s="616"/>
    </row>
    <row r="607" spans="1:10" s="617" customFormat="1">
      <c r="A607" s="599"/>
      <c r="B607" s="624"/>
      <c r="H607" s="616"/>
      <c r="I607" s="616"/>
      <c r="J607" s="616"/>
    </row>
    <row r="608" spans="1:10" s="617" customFormat="1">
      <c r="A608" s="599"/>
      <c r="B608" s="624"/>
      <c r="H608" s="616"/>
      <c r="I608" s="616"/>
      <c r="J608" s="616"/>
    </row>
    <row r="609" spans="1:10" s="617" customFormat="1">
      <c r="A609" s="599"/>
      <c r="B609" s="624"/>
      <c r="H609" s="616"/>
      <c r="I609" s="616"/>
      <c r="J609" s="616"/>
    </row>
    <row r="610" spans="1:10" s="617" customFormat="1">
      <c r="A610" s="599"/>
      <c r="B610" s="624"/>
      <c r="H610" s="616"/>
      <c r="I610" s="616"/>
      <c r="J610" s="616"/>
    </row>
    <row r="611" spans="1:10" s="617" customFormat="1">
      <c r="A611" s="599"/>
      <c r="B611" s="624"/>
      <c r="H611" s="616"/>
      <c r="I611" s="616"/>
      <c r="J611" s="616"/>
    </row>
    <row r="612" spans="1:10" s="617" customFormat="1">
      <c r="A612" s="599"/>
      <c r="B612" s="624"/>
      <c r="H612" s="616"/>
      <c r="I612" s="616"/>
      <c r="J612" s="616"/>
    </row>
    <row r="613" spans="1:10" s="617" customFormat="1">
      <c r="A613" s="599"/>
      <c r="B613" s="624"/>
      <c r="H613" s="616"/>
      <c r="I613" s="616"/>
      <c r="J613" s="616"/>
    </row>
    <row r="614" spans="1:10" s="617" customFormat="1">
      <c r="A614" s="599"/>
      <c r="B614" s="624"/>
      <c r="H614" s="616"/>
      <c r="I614" s="616"/>
      <c r="J614" s="616"/>
    </row>
    <row r="615" spans="1:10" s="617" customFormat="1">
      <c r="A615" s="599"/>
      <c r="B615" s="624"/>
      <c r="H615" s="616"/>
      <c r="I615" s="616"/>
      <c r="J615" s="616"/>
    </row>
    <row r="616" spans="1:10" s="617" customFormat="1">
      <c r="A616" s="599"/>
      <c r="B616" s="624"/>
      <c r="H616" s="616"/>
      <c r="I616" s="616"/>
      <c r="J616" s="616"/>
    </row>
    <row r="617" spans="1:10" s="617" customFormat="1">
      <c r="A617" s="599"/>
      <c r="B617" s="624"/>
      <c r="H617" s="616"/>
      <c r="I617" s="616"/>
      <c r="J617" s="616"/>
    </row>
    <row r="618" spans="1:10" s="617" customFormat="1">
      <c r="A618" s="599"/>
      <c r="B618" s="624"/>
      <c r="H618" s="616"/>
      <c r="I618" s="616"/>
      <c r="J618" s="616"/>
    </row>
    <row r="619" spans="1:10" s="617" customFormat="1">
      <c r="A619" s="599"/>
      <c r="B619" s="624"/>
      <c r="H619" s="616"/>
      <c r="I619" s="616"/>
      <c r="J619" s="616"/>
    </row>
    <row r="620" spans="1:10" s="617" customFormat="1">
      <c r="A620" s="599"/>
      <c r="B620" s="624"/>
      <c r="H620" s="616"/>
      <c r="I620" s="616"/>
      <c r="J620" s="616"/>
    </row>
    <row r="621" spans="1:10" s="617" customFormat="1">
      <c r="A621" s="599"/>
      <c r="B621" s="624"/>
      <c r="H621" s="616"/>
      <c r="I621" s="616"/>
      <c r="J621" s="616"/>
    </row>
    <row r="622" spans="1:10" s="617" customFormat="1">
      <c r="A622" s="599"/>
      <c r="B622" s="624"/>
      <c r="H622" s="616"/>
      <c r="I622" s="616"/>
      <c r="J622" s="616"/>
    </row>
    <row r="623" spans="1:10" s="617" customFormat="1">
      <c r="A623" s="599"/>
      <c r="B623" s="624"/>
      <c r="H623" s="616"/>
      <c r="I623" s="616"/>
      <c r="J623" s="616"/>
    </row>
    <row r="624" spans="1:10" s="617" customFormat="1">
      <c r="A624" s="599"/>
      <c r="B624" s="624"/>
      <c r="H624" s="616"/>
      <c r="I624" s="616"/>
      <c r="J624" s="616"/>
    </row>
    <row r="625" spans="1:10" s="617" customFormat="1">
      <c r="A625" s="599"/>
      <c r="B625" s="624"/>
      <c r="H625" s="616"/>
      <c r="I625" s="616"/>
      <c r="J625" s="616"/>
    </row>
    <row r="626" spans="1:10" s="617" customFormat="1">
      <c r="A626" s="599"/>
      <c r="B626" s="624"/>
      <c r="H626" s="616"/>
      <c r="I626" s="616"/>
      <c r="J626" s="616"/>
    </row>
    <row r="627" spans="1:10" s="617" customFormat="1">
      <c r="A627" s="599"/>
      <c r="B627" s="624"/>
      <c r="H627" s="616"/>
      <c r="I627" s="616"/>
      <c r="J627" s="616"/>
    </row>
    <row r="628" spans="1:10" s="617" customFormat="1">
      <c r="A628" s="599"/>
      <c r="B628" s="624"/>
      <c r="H628" s="616"/>
      <c r="I628" s="616"/>
      <c r="J628" s="616"/>
    </row>
    <row r="629" spans="1:10" s="617" customFormat="1">
      <c r="A629" s="599"/>
      <c r="B629" s="624"/>
      <c r="H629" s="616"/>
      <c r="I629" s="616"/>
      <c r="J629" s="616"/>
    </row>
    <row r="630" spans="1:10" s="617" customFormat="1">
      <c r="A630" s="599"/>
      <c r="B630" s="624"/>
      <c r="H630" s="616"/>
      <c r="I630" s="616"/>
      <c r="J630" s="616"/>
    </row>
    <row r="631" spans="1:10" s="617" customFormat="1">
      <c r="A631" s="599"/>
      <c r="B631" s="624"/>
      <c r="H631" s="616"/>
      <c r="I631" s="616"/>
      <c r="J631" s="616"/>
    </row>
    <row r="632" spans="1:10" s="617" customFormat="1">
      <c r="A632" s="599"/>
      <c r="B632" s="624"/>
      <c r="H632" s="616"/>
      <c r="I632" s="616"/>
      <c r="J632" s="616"/>
    </row>
    <row r="633" spans="1:10" s="617" customFormat="1">
      <c r="A633" s="599"/>
      <c r="B633" s="624"/>
      <c r="H633" s="616"/>
      <c r="I633" s="616"/>
      <c r="J633" s="616"/>
    </row>
    <row r="634" spans="1:10" s="617" customFormat="1">
      <c r="A634" s="599"/>
      <c r="B634" s="624"/>
      <c r="H634" s="616"/>
      <c r="I634" s="616"/>
      <c r="J634" s="616"/>
    </row>
    <row r="635" spans="1:10" s="617" customFormat="1">
      <c r="A635" s="599"/>
      <c r="B635" s="624"/>
      <c r="H635" s="616"/>
      <c r="I635" s="616"/>
      <c r="J635" s="616"/>
    </row>
    <row r="636" spans="1:10" s="617" customFormat="1">
      <c r="A636" s="599"/>
      <c r="B636" s="624"/>
      <c r="H636" s="616"/>
      <c r="I636" s="616"/>
      <c r="J636" s="616"/>
    </row>
    <row r="637" spans="1:10" s="617" customFormat="1">
      <c r="A637" s="599"/>
      <c r="B637" s="624"/>
      <c r="H637" s="616"/>
      <c r="I637" s="616"/>
      <c r="J637" s="616"/>
    </row>
    <row r="638" spans="1:10" s="617" customFormat="1">
      <c r="A638" s="599"/>
      <c r="B638" s="624"/>
      <c r="H638" s="616"/>
      <c r="I638" s="616"/>
      <c r="J638" s="616"/>
    </row>
    <row r="639" spans="1:10" s="617" customFormat="1">
      <c r="A639" s="599"/>
      <c r="B639" s="624"/>
      <c r="H639" s="616"/>
      <c r="I639" s="616"/>
      <c r="J639" s="616"/>
    </row>
    <row r="640" spans="1:10" s="617" customFormat="1">
      <c r="A640" s="599"/>
      <c r="B640" s="624"/>
      <c r="H640" s="616"/>
      <c r="I640" s="616"/>
      <c r="J640" s="616"/>
    </row>
    <row r="641" spans="1:10" s="617" customFormat="1">
      <c r="A641" s="599"/>
      <c r="B641" s="624"/>
      <c r="H641" s="616"/>
      <c r="I641" s="616"/>
      <c r="J641" s="616"/>
    </row>
    <row r="642" spans="1:10" s="617" customFormat="1">
      <c r="A642" s="599"/>
      <c r="B642" s="624"/>
      <c r="H642" s="616"/>
      <c r="I642" s="616"/>
      <c r="J642" s="616"/>
    </row>
    <row r="643" spans="1:10" s="617" customFormat="1">
      <c r="A643" s="599"/>
      <c r="B643" s="624"/>
      <c r="H643" s="616"/>
      <c r="I643" s="616"/>
      <c r="J643" s="616"/>
    </row>
    <row r="644" spans="1:10" s="617" customFormat="1">
      <c r="A644" s="599"/>
      <c r="B644" s="624"/>
      <c r="H644" s="616"/>
      <c r="I644" s="616"/>
      <c r="J644" s="616"/>
    </row>
    <row r="645" spans="1:10" s="617" customFormat="1">
      <c r="A645" s="599"/>
      <c r="B645" s="624"/>
      <c r="H645" s="616"/>
      <c r="I645" s="616"/>
      <c r="J645" s="616"/>
    </row>
    <row r="646" spans="1:10" s="617" customFormat="1">
      <c r="A646" s="599"/>
      <c r="B646" s="624"/>
      <c r="H646" s="616"/>
      <c r="I646" s="616"/>
      <c r="J646" s="616"/>
    </row>
    <row r="653" spans="1:10">
      <c r="C653" s="819"/>
      <c r="D653" s="819"/>
      <c r="E653" s="819"/>
    </row>
    <row r="654" spans="1:10">
      <c r="C654" s="819"/>
      <c r="D654" s="819"/>
      <c r="E654" s="819"/>
    </row>
  </sheetData>
  <sheetProtection algorithmName="SHA-512" hashValue="2knZ5p93bdmntD0CGFJBY9qDM9pQ6Va2sdyBtb7cumKGP2I1cdwHpCt/P9ttsISVYnkgwNWAt9r2/adYY2gg7g==" saltValue="uVZasvL6tVMgthxxO1bpcg==" spinCount="100000" sheet="1" formatCells="0" formatColumns="0" formatRows="0" selectLockedCells="1"/>
  <mergeCells count="264">
    <mergeCell ref="G554:G563"/>
    <mergeCell ref="G51:G58"/>
    <mergeCell ref="C24:E24"/>
    <mergeCell ref="G19:G30"/>
    <mergeCell ref="G200:G210"/>
    <mergeCell ref="C134:E134"/>
    <mergeCell ref="C125:E125"/>
    <mergeCell ref="C119:E119"/>
    <mergeCell ref="C152:E152"/>
    <mergeCell ref="C151:E151"/>
    <mergeCell ref="C126:E126"/>
    <mergeCell ref="C127:E127"/>
    <mergeCell ref="C135:E135"/>
    <mergeCell ref="C142:E142"/>
    <mergeCell ref="C143:E143"/>
    <mergeCell ref="C207:E207"/>
    <mergeCell ref="C160:E160"/>
    <mergeCell ref="C92:E92"/>
    <mergeCell ref="C140:E140"/>
    <mergeCell ref="C141:E141"/>
    <mergeCell ref="C157:E157"/>
    <mergeCell ref="C158:E158"/>
    <mergeCell ref="C35:E35"/>
    <mergeCell ref="C198:E198"/>
    <mergeCell ref="C11:E11"/>
    <mergeCell ref="C95:E95"/>
    <mergeCell ref="C94:E94"/>
    <mergeCell ref="C15:E15"/>
    <mergeCell ref="C40:E40"/>
    <mergeCell ref="C41:E41"/>
    <mergeCell ref="C93:E93"/>
    <mergeCell ref="A13:E13"/>
    <mergeCell ref="C108:E108"/>
    <mergeCell ref="C43:E43"/>
    <mergeCell ref="C25:E25"/>
    <mergeCell ref="C42:E42"/>
    <mergeCell ref="C102:E102"/>
    <mergeCell ref="C51:E51"/>
    <mergeCell ref="C103:E103"/>
    <mergeCell ref="C63:E63"/>
    <mergeCell ref="C75:E75"/>
    <mergeCell ref="C87:E87"/>
    <mergeCell ref="C230:E230"/>
    <mergeCell ref="C246:E246"/>
    <mergeCell ref="C247:E247"/>
    <mergeCell ref="C86:E86"/>
    <mergeCell ref="C19:E19"/>
    <mergeCell ref="C248:E248"/>
    <mergeCell ref="C124:E124"/>
    <mergeCell ref="G168:G178"/>
    <mergeCell ref="G103:G114"/>
    <mergeCell ref="C118:E118"/>
    <mergeCell ref="C176:E176"/>
    <mergeCell ref="C166:E166"/>
    <mergeCell ref="C189:E189"/>
    <mergeCell ref="C229:E229"/>
    <mergeCell ref="C199:E199"/>
    <mergeCell ref="C214:E214"/>
    <mergeCell ref="C208:E208"/>
    <mergeCell ref="C159:E159"/>
    <mergeCell ref="C150:E150"/>
    <mergeCell ref="C215:E215"/>
    <mergeCell ref="C110:E110"/>
    <mergeCell ref="C111:E111"/>
    <mergeCell ref="C109:E109"/>
    <mergeCell ref="C192:E192"/>
    <mergeCell ref="C379:E379"/>
    <mergeCell ref="C380:E380"/>
    <mergeCell ref="C355:E355"/>
    <mergeCell ref="C653:E653"/>
    <mergeCell ref="C654:E654"/>
    <mergeCell ref="C5:E5"/>
    <mergeCell ref="C221:E221"/>
    <mergeCell ref="C222:E222"/>
    <mergeCell ref="C17:E17"/>
    <mergeCell ref="C33:E33"/>
    <mergeCell ref="C61:E61"/>
    <mergeCell ref="C73:E73"/>
    <mergeCell ref="C85:E85"/>
    <mergeCell ref="C101:E101"/>
    <mergeCell ref="C117:E117"/>
    <mergeCell ref="C133:E133"/>
    <mergeCell ref="C18:E18"/>
    <mergeCell ref="C34:E34"/>
    <mergeCell ref="C50:E50"/>
    <mergeCell ref="C62:E62"/>
    <mergeCell ref="C74:E74"/>
    <mergeCell ref="C10:E10"/>
    <mergeCell ref="C49:E49"/>
    <mergeCell ref="C235:E235"/>
    <mergeCell ref="C191:E191"/>
    <mergeCell ref="C205:E205"/>
    <mergeCell ref="C216:E216"/>
    <mergeCell ref="C190:E190"/>
    <mergeCell ref="C167:E167"/>
    <mergeCell ref="C184:E184"/>
    <mergeCell ref="C173:E173"/>
    <mergeCell ref="C174:E174"/>
    <mergeCell ref="C183:E183"/>
    <mergeCell ref="C182:E182"/>
    <mergeCell ref="C168:E168"/>
    <mergeCell ref="C175:E175"/>
    <mergeCell ref="C206:E206"/>
    <mergeCell ref="C200:E200"/>
    <mergeCell ref="C282:E282"/>
    <mergeCell ref="C284:E284"/>
    <mergeCell ref="C381:E381"/>
    <mergeCell ref="C438:E438"/>
    <mergeCell ref="C443:E443"/>
    <mergeCell ref="C367:E367"/>
    <mergeCell ref="C368:E368"/>
    <mergeCell ref="C402:E402"/>
    <mergeCell ref="C410:E410"/>
    <mergeCell ref="C437:E437"/>
    <mergeCell ref="A404:E404"/>
    <mergeCell ref="C332:E332"/>
    <mergeCell ref="C321:E321"/>
    <mergeCell ref="C331:E331"/>
    <mergeCell ref="C293:E293"/>
    <mergeCell ref="C319:E319"/>
    <mergeCell ref="C309:E309"/>
    <mergeCell ref="C357:E357"/>
    <mergeCell ref="C333:E333"/>
    <mergeCell ref="C429:E429"/>
    <mergeCell ref="C430:E430"/>
    <mergeCell ref="C389:E389"/>
    <mergeCell ref="C393:E393"/>
    <mergeCell ref="C344:E344"/>
    <mergeCell ref="C369:E369"/>
    <mergeCell ref="C343:E343"/>
    <mergeCell ref="C305:E305"/>
    <mergeCell ref="C353:E353"/>
    <mergeCell ref="C365:E365"/>
    <mergeCell ref="C228:E228"/>
    <mergeCell ref="C320:E320"/>
    <mergeCell ref="C307:E307"/>
    <mergeCell ref="C236:E236"/>
    <mergeCell ref="C271:E271"/>
    <mergeCell ref="C297:E297"/>
    <mergeCell ref="C258:E258"/>
    <mergeCell ref="C256:E256"/>
    <mergeCell ref="C268:E268"/>
    <mergeCell ref="C280:E280"/>
    <mergeCell ref="C260:E260"/>
    <mergeCell ref="C317:E317"/>
    <mergeCell ref="C296:E296"/>
    <mergeCell ref="C259:E259"/>
    <mergeCell ref="C308:E308"/>
    <mergeCell ref="C295:E295"/>
    <mergeCell ref="C244:E244"/>
    <mergeCell ref="C272:E272"/>
    <mergeCell ref="C270:E270"/>
    <mergeCell ref="A7:E7"/>
    <mergeCell ref="G568:G576"/>
    <mergeCell ref="C573:E573"/>
    <mergeCell ref="C574:E574"/>
    <mergeCell ref="C535:E535"/>
    <mergeCell ref="C450:E450"/>
    <mergeCell ref="C550:E550"/>
    <mergeCell ref="C552:E552"/>
    <mergeCell ref="C553:E553"/>
    <mergeCell ref="C554:E554"/>
    <mergeCell ref="C566:E566"/>
    <mergeCell ref="C567:E567"/>
    <mergeCell ref="C568:E568"/>
    <mergeCell ref="C536:E536"/>
    <mergeCell ref="C420:E420"/>
    <mergeCell ref="C434:E434"/>
    <mergeCell ref="C409:E409"/>
    <mergeCell ref="C392:E392"/>
    <mergeCell ref="C9:E9"/>
    <mergeCell ref="G272:G279"/>
    <mergeCell ref="G393:G401"/>
    <mergeCell ref="C356:E356"/>
    <mergeCell ref="C283:E283"/>
    <mergeCell ref="C345:E345"/>
    <mergeCell ref="C546:E546"/>
    <mergeCell ref="G508:G516"/>
    <mergeCell ref="C522:E522"/>
    <mergeCell ref="C527:E527"/>
    <mergeCell ref="C528:E528"/>
    <mergeCell ref="C444:E444"/>
    <mergeCell ref="C500:E500"/>
    <mergeCell ref="C520:E520"/>
    <mergeCell ref="C521:E521"/>
    <mergeCell ref="C458:E458"/>
    <mergeCell ref="C457:E457"/>
    <mergeCell ref="C464:E464"/>
    <mergeCell ref="C452:E452"/>
    <mergeCell ref="C451:E451"/>
    <mergeCell ref="C465:E465"/>
    <mergeCell ref="C479:E479"/>
    <mergeCell ref="G522:G526"/>
    <mergeCell ref="C534:E534"/>
    <mergeCell ref="C476:E476"/>
    <mergeCell ref="C490:E490"/>
    <mergeCell ref="C504:E504"/>
    <mergeCell ref="C448:E448"/>
    <mergeCell ref="C518:E518"/>
    <mergeCell ref="C532:E532"/>
    <mergeCell ref="A548:E548"/>
    <mergeCell ref="G466:G470"/>
    <mergeCell ref="G480:G481"/>
    <mergeCell ref="G494:G497"/>
    <mergeCell ref="C578:E578"/>
    <mergeCell ref="C562:E562"/>
    <mergeCell ref="C506:E506"/>
    <mergeCell ref="C507:E507"/>
    <mergeCell ref="C508:E508"/>
    <mergeCell ref="C494:E494"/>
    <mergeCell ref="C499:E499"/>
    <mergeCell ref="C493:E493"/>
    <mergeCell ref="C492:E492"/>
    <mergeCell ref="C478:E478"/>
    <mergeCell ref="C466:E466"/>
    <mergeCell ref="C472:E472"/>
    <mergeCell ref="C486:E486"/>
    <mergeCell ref="C542:E542"/>
    <mergeCell ref="C541:E541"/>
    <mergeCell ref="C513:E513"/>
    <mergeCell ref="C514:E514"/>
    <mergeCell ref="C480:E480"/>
    <mergeCell ref="G536:G545"/>
    <mergeCell ref="C485:E485"/>
    <mergeCell ref="G410:G412"/>
    <mergeCell ref="G438:G443"/>
    <mergeCell ref="G452:G453"/>
    <mergeCell ref="G297:G303"/>
    <mergeCell ref="G424:G432"/>
    <mergeCell ref="G248:G254"/>
    <mergeCell ref="G284:G292"/>
    <mergeCell ref="G184:G187"/>
    <mergeCell ref="G216:G217"/>
    <mergeCell ref="G230:G231"/>
    <mergeCell ref="G260:G268"/>
    <mergeCell ref="G309:G312"/>
    <mergeCell ref="G321:G324"/>
    <mergeCell ref="G333:G341"/>
    <mergeCell ref="G345:G353"/>
    <mergeCell ref="G357:G361"/>
    <mergeCell ref="C471:E471"/>
    <mergeCell ref="G35:G40"/>
    <mergeCell ref="G75:G80"/>
    <mergeCell ref="G87:G95"/>
    <mergeCell ref="G119:G125"/>
    <mergeCell ref="G135:G148"/>
    <mergeCell ref="G152:G155"/>
    <mergeCell ref="G63:G70"/>
    <mergeCell ref="C462:E462"/>
    <mergeCell ref="C436:E436"/>
    <mergeCell ref="C422:E422"/>
    <mergeCell ref="C416:E416"/>
    <mergeCell ref="C423:E423"/>
    <mergeCell ref="C424:E424"/>
    <mergeCell ref="C415:E415"/>
    <mergeCell ref="C406:E406"/>
    <mergeCell ref="C391:E391"/>
    <mergeCell ref="C408:E408"/>
    <mergeCell ref="C377:E377"/>
    <mergeCell ref="A242:E242"/>
    <mergeCell ref="C329:E329"/>
    <mergeCell ref="C341:E341"/>
    <mergeCell ref="G369:G372"/>
    <mergeCell ref="G381:G386"/>
  </mergeCells>
  <conditionalFormatting sqref="E27:F27 E576:F576 E69:F69 E81:F81 E97:F97 E113:F113 E129:F129 E145:F145 E162:F162 E178:F178 E194:F194 E210:F210 E224:F224 E238:F238 E254:F254 E266:F266 E278:F278 E290:F290 E303:F303 E315:F315 E327:F327 E339:F339 E351:F351 E363:F363 E375:F375 E560:F560 E387:F387 E399:F399 E418:F418 E432:F432 E446:F446 E460:F460 E474:F474 E488:F488 E502:F502 E516:F516 E530:F530 E544:F544 E45:F45 E57:F57">
    <cfRule type="expression" dxfId="450" priority="112">
      <formula>OR(E27="ANGE SVAR OCKSÅ",E27="ANGE BEDÖMNING OCKSÅ")</formula>
    </cfRule>
    <cfRule type="expression" dxfId="449" priority="114">
      <formula>OR(E27="MOTSÄGELSEFULLT SVAR",E27="MOTSÄGELSEFULL BEDÖMNING",E27="EJ SAMMANHÄNGANDE INTERVALL")</formula>
    </cfRule>
  </conditionalFormatting>
  <conditionalFormatting sqref="C256">
    <cfRule type="expression" dxfId="448" priority="29">
      <formula>FIND("Felmeddelandet",C256)</formula>
    </cfRule>
  </conditionalFormatting>
  <conditionalFormatting sqref="C268">
    <cfRule type="expression" dxfId="447" priority="28">
      <formula>FIND("Felmeddelandet",C268)</formula>
    </cfRule>
  </conditionalFormatting>
  <conditionalFormatting sqref="C280">
    <cfRule type="expression" dxfId="446" priority="27">
      <formula>FIND("Felmeddelandet",C280)</formula>
    </cfRule>
  </conditionalFormatting>
  <conditionalFormatting sqref="C293">
    <cfRule type="expression" dxfId="445" priority="26">
      <formula>FIND("Felmeddelandet",C293)</formula>
    </cfRule>
  </conditionalFormatting>
  <conditionalFormatting sqref="C305">
    <cfRule type="expression" dxfId="444" priority="25">
      <formula>FIND("Felmeddelandet",C305)</formula>
    </cfRule>
  </conditionalFormatting>
  <conditionalFormatting sqref="C317">
    <cfRule type="expression" dxfId="443" priority="24">
      <formula>FIND("Felmeddelandet",C317)</formula>
    </cfRule>
  </conditionalFormatting>
  <conditionalFormatting sqref="C329">
    <cfRule type="expression" dxfId="442" priority="23">
      <formula>FIND("Felmeddelandet",C329)</formula>
    </cfRule>
  </conditionalFormatting>
  <conditionalFormatting sqref="C341">
    <cfRule type="expression" dxfId="441" priority="22">
      <formula>FIND("Felmeddelandet",C341)</formula>
    </cfRule>
  </conditionalFormatting>
  <conditionalFormatting sqref="C353">
    <cfRule type="expression" dxfId="440" priority="21">
      <formula>FIND("Felmeddelandet",C353)</formula>
    </cfRule>
  </conditionalFormatting>
  <conditionalFormatting sqref="C365">
    <cfRule type="expression" dxfId="439" priority="20">
      <formula>FIND("Felmeddelandet",C365)</formula>
    </cfRule>
  </conditionalFormatting>
  <conditionalFormatting sqref="C377">
    <cfRule type="expression" dxfId="438" priority="19">
      <formula>FIND("Felmeddelandet",C377)</formula>
    </cfRule>
  </conditionalFormatting>
  <conditionalFormatting sqref="C389">
    <cfRule type="expression" dxfId="437" priority="18">
      <formula>FIND("Felmeddelandet",C389)</formula>
    </cfRule>
  </conditionalFormatting>
  <conditionalFormatting sqref="C402">
    <cfRule type="expression" dxfId="436" priority="17">
      <formula>FIND("Felmeddelandet",C402)</formula>
    </cfRule>
  </conditionalFormatting>
  <conditionalFormatting sqref="C420">
    <cfRule type="expression" dxfId="435" priority="16">
      <formula>FIND("Felmeddelandet",C420)</formula>
    </cfRule>
  </conditionalFormatting>
  <conditionalFormatting sqref="C434">
    <cfRule type="expression" dxfId="434" priority="15">
      <formula>FIND("Felmeddelandet",C434)</formula>
    </cfRule>
  </conditionalFormatting>
  <conditionalFormatting sqref="C448">
    <cfRule type="expression" dxfId="433" priority="14">
      <formula>FIND("Felmeddelandet",C448)</formula>
    </cfRule>
  </conditionalFormatting>
  <conditionalFormatting sqref="C462">
    <cfRule type="expression" dxfId="432" priority="13">
      <formula>FIND("Felmeddelandet",C462)</formula>
    </cfRule>
  </conditionalFormatting>
  <conditionalFormatting sqref="C476">
    <cfRule type="expression" dxfId="431" priority="12">
      <formula>FIND("Felmeddelandet",C476)</formula>
    </cfRule>
  </conditionalFormatting>
  <conditionalFormatting sqref="C490">
    <cfRule type="expression" dxfId="430" priority="11">
      <formula>FIND("Felmeddelandet",C490)</formula>
    </cfRule>
  </conditionalFormatting>
  <conditionalFormatting sqref="C504">
    <cfRule type="expression" dxfId="429" priority="10">
      <formula>FIND("Felmeddelandet",C504)</formula>
    </cfRule>
  </conditionalFormatting>
  <conditionalFormatting sqref="C518">
    <cfRule type="expression" dxfId="428" priority="9">
      <formula>FIND("Felmeddelandet",C518)</formula>
    </cfRule>
  </conditionalFormatting>
  <conditionalFormatting sqref="C532">
    <cfRule type="expression" dxfId="427" priority="8">
      <formula>FIND("Felmeddelandet",C532)</formula>
    </cfRule>
  </conditionalFormatting>
  <conditionalFormatting sqref="C546">
    <cfRule type="expression" dxfId="426" priority="7">
      <formula>FIND("Felmeddelandet",C546)</formula>
    </cfRule>
  </conditionalFormatting>
  <conditionalFormatting sqref="C562">
    <cfRule type="expression" dxfId="425" priority="6">
      <formula>FIND("Felmeddelandet",C562)</formula>
    </cfRule>
  </conditionalFormatting>
  <conditionalFormatting sqref="C578">
    <cfRule type="expression" dxfId="424" priority="5">
      <formula>FIND("Felmeddelandet",C578)</formula>
    </cfRule>
  </conditionalFormatting>
  <dataValidations count="6">
    <dataValidation operator="equal" allowBlank="1" showInputMessage="1" showErrorMessage="1" promptTitle="Kryssa i ditt val" prompt="Skriv 'x' i cellen för att välja det här svaret. Ett, flera eller alla av de orangea svaren kan väljas. Orangea svar kan inte kombineras med andra svar. " sqref="C656:D656 C654:F654 C650:F650 C652:F652" xr:uid="{00000000-0002-0000-0200-000000000000}"/>
    <dataValidation operator="equal" allowBlank="1" showErrorMessage="1" promptTitle="Kryssa i ditt val" prompt="Skriv 'x' i cellen för att välja det här svaret. Ett, flera eller alla av de orangea svaren kan väljas. Orangea svar kan inte kombineras med andra svar. " sqref="C58:D58 C60:D60" xr:uid="{00000000-0002-0000-0200-000001000000}"/>
    <dataValidation allowBlank="1" showErrorMessage="1" sqref="A211:D211 H401:XFD401 H267:XFD267 A255:B255 H352:XFD352 H70:XFD70 G211:XFD211 G255:XFD255 A239:XFD239 A547:XFD547 A533:XFD533 A531:XFD531 A517:XFD517 A503:XFD503 A489:XFD489 A475:XFD475 A461:XFD461 A447:XFD447 A433:XFD433 A388:XFD388 A328:XFD328 A316:XFD316 A304:XFD304 A225:XFD225 A195:XFD195 A179:XFD179 A163:XFD163 A130:XFD130 A98:XFD98 A401:F401 A46:XFD46 A519:XFD519 A366:XFD366 A354:XFD354 A330:XFD330 A318:XFD318 A281:XFD281 A269:XFD269 A227:XFD227 A197:XFD197 A100:XFD100 A342:XFD342 A390:XFD390 A257:XFD257 A565:XFD565 A48:XFD48 A72:XFD72 A477:XFD477 A116:XFD116 A491:XFD491 A149:XFD149 A132:XFD132 A165:XFD165 A213:XFD213 A181:XFD181 A294:XFD294 A306:XFD306 A378:XFD378 A407:XFD407 A245:XFD245 A421:XFD421 A435:XFD435 A449:XFD449 A463:XFD463 A403:XFD403 A505:XFD505 A551:XFD551 A70:F70 A352:F352 A267:F267 A241:A242 F241:XFD242 B241:E241" xr:uid="{00000000-0002-0000-0200-000002000000}"/>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27:D27 C45:D45 C57:D57 C69:D69 C81:D81 C97:D97 C113:D113 C129:D129 C145:D145 C375:D376 C162:D162 C178:D178 C194:D194 C210:D210 C224:D224 C238:D238 C254:D254 C266:D266 C290:D290 C303:D303 C315:D315 C327:D327 C339:D339 C351:D351 C399:D400 C418:D418 C432:D432 C446:D446 C460:D460 C474:D474 C488:D488 C502:D502 C516:D516 C530:D530 C544:D544 C560:D560 C576:D576 C387:D387 C363:D364 C278:D279 C154:F154 C371:F371 C385:F385 C383:F383 C37:F37 C23:F23 C574:F574 C542:F542 C528:F528 C514:F514 C500:F500 C486:F486 C472:F472 C458:F458 C444:F444 C430:F430 C416:F416 C236:F236 C222:F222 C208:F208 C206:F206 C192:F192 C190:F190 C176:F176 C174:F174 C160:F160 C158:F158 C143:F143 C141:F141 C127:F127 C125:F125 C111:F111 C109:F109 C95:F95 C93:F93 C43:F43 C41:F41 C21:F21 C572:F572 C570:F570 C558:F558 C556:F556 C540:F540 C538:F538 C526:F526 C524:F524 C512:F512 C510:F510 C498:F498 C496:F496 C484:F484 C482:F482 C470:F470 C468:F468 C456:F456 C454:F454 C442:F442 C440:F440 C428:F428 C426:F426 C414:F414 C412:F412 C397:F397 C395:F395 C39:F39 C361:F361 C359:F359 C349:F349 C347:F347 C337:F337 C335:F335 C325:F325 C323:F323 C313:F313 C311:F311 C301:F301 C299:F299 C288:F288 C286:F286 C373:F373 C276:F276 C274:F274 C264:F264 C262:F262 C252:F252 C250:F250 C234:F234 C232:F232 C220:F220 C218:F218 C204:F204 C202:F202 C188:F188 C186:F186 C172:F172 C170:F170 C156:F156 C139:F139 C137:F137 C123:F123 C121:F121 C107:F107 C105:F105 C91:F91 C89:F89 C79:F79 C77:F77 C67:F67 C65:F65 C55:F55 C53:F53 C25" xr:uid="{00000000-0002-0000-0200-000004000000}">
      <formula1>AND(LEN(C21)=1,SEARCH("x",C21))</formula1>
    </dataValidation>
    <dataValidation operator="equal" allowBlank="1" showErrorMessage="1" promptTitle="Kryssa i er bedömning" prompt="Skriv 'x' i cellen för att välja den här bedömningen. Varje fråga måste ges (minst) ett &quot;Ja&quot; eller &quot;Nej&quot;-svar, samt en bedömning." sqref="C563:F563 C561:F561 C82:F82 C419:F419 C84:F84 C146:F147 C545:F545" xr:uid="{00000000-0002-0000-0200-000006000000}"/>
    <dataValidation operator="equal" allowBlank="1" showErrorMessage="1" promptTitle="Kryssa i ert svar" prompt="Skriv 'x' i cellen för att välja det här svaret. Ett, flera eller alla av de orangea svaren kan väljas. Orangea svar kan inte kombineras med andra svar. " sqref="C205:F205 C173:F173 C157:F157 C140:F140 C124:F124 C189:F189 C108:F108 C92:F92 C40 F40" xr:uid="{00000000-0002-0000-0200-000007000000}"/>
  </dataValidations>
  <pageMargins left="0.98425196850393704" right="0.98425196850393704" top="0.98425196850393704" bottom="0.98425196850393704" header="0.51181102362204722" footer="0.51181102362204722"/>
  <pageSetup paperSize="8" scale="88" fitToHeight="0" orientation="landscape" r:id="rId1"/>
  <rowBreaks count="1" manualBreakCount="1">
    <brk id="2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CA03-6C9F-4641-8E07-78AB838C59D7}">
  <sheetPr codeName="Blad5">
    <tabColor rgb="FFFFE8A9"/>
  </sheetPr>
  <dimension ref="A1:WPB745"/>
  <sheetViews>
    <sheetView showGridLines="0" topLeftCell="A5" zoomScale="75" zoomScaleNormal="75" workbookViewId="0">
      <selection activeCell="C20" sqref="C20"/>
    </sheetView>
  </sheetViews>
  <sheetFormatPr defaultColWidth="9.19921875" defaultRowHeight="15"/>
  <cols>
    <col min="1" max="1" width="3" style="31" customWidth="1"/>
    <col min="2" max="2" width="4.06640625" style="21" customWidth="1"/>
    <col min="3" max="5" width="41.19921875" style="31" customWidth="1"/>
    <col min="6" max="6" width="8.46484375" style="31" customWidth="1"/>
    <col min="7" max="7" width="64.9296875" style="22" customWidth="1"/>
    <col min="8" max="8" width="1.9296875" style="78" bestFit="1" customWidth="1"/>
    <col min="9" max="9" width="7.06640625" style="229" customWidth="1"/>
    <col min="10" max="10" width="39.19921875" style="78" customWidth="1"/>
    <col min="11" max="11" width="16.9296875" style="230" customWidth="1"/>
    <col min="12" max="12" width="46.06640625" customWidth="1"/>
    <col min="13" max="16" width="22.19921875" bestFit="1" customWidth="1"/>
    <col min="17" max="20" width="20.06640625" bestFit="1" customWidth="1"/>
  </cols>
  <sheetData>
    <row r="1" spans="1:15966" ht="0.65" hidden="1" customHeight="1">
      <c r="A1" s="93"/>
      <c r="B1" s="94"/>
      <c r="C1" s="95" t="s">
        <v>0</v>
      </c>
      <c r="D1" s="95" t="s">
        <v>1</v>
      </c>
      <c r="E1" s="95" t="s">
        <v>2</v>
      </c>
      <c r="F1" s="486" t="b">
        <f ca="1">AND(ISNUMBER('It-säkkollen'!E26),'It-säkkollen'!E26&gt;=4,ISNUMBER('It-säkkollen'!E37),'It-säkkollen'!E37&gt;=4,ISNUMBER('It-säkkollen'!E51),'It-säkkollen'!E51&gt;=4,ISNUMBER('It-säkkollen'!E67),'It-säkkollen'!E67&gt;=4,ISNUMBER('It-säkkollen'!E81),'It-säkkollen'!E81&gt;=4,ISNUMBER('It-säkkollen'!E95),'It-säkkollen'!E95&gt;=4,ISNUMBER('It-säkkollen'!E109),'It-säkkollen'!E109&gt;=4,ISNUMBER('It-säkkollen'!E123),'It-säkkollen'!E123&gt;=4,ISNUMBER('It-säkkollen'!E137),'It-säkkollen'!E137&gt;=4,ISNUMBER('It-säkkollen'!E151),'It-säkkollen'!E151&gt;=4,ISNUMBER('It-säkkollen'!E166),'It-säkkollen'!E166&gt;=4,ISNUMBER('It-säkkollen'!E180),'It-säkkollen'!E180&gt;=4,ISNUMBER('It-säkkollen'!E194),'It-säkkollen'!E194&gt;=4,ISNUMBER('It-säkkollen'!E208),'It-säkkollen'!E208&gt;=4,ISNUMBER('It-säkkollen'!E222),'It-säkkollen'!E222&gt;=4,ISNUMBER('It-säkkollen'!E236),'It-säkkollen'!E236&gt;=4,ISNUMBER('It-säkkollen'!E250),'It-säkkollen'!E250&gt;=4,ISNUMBER('It-säkkollen'!E265),'It-säkkollen'!E265&gt;=4,ISNUMBER('It-säkkollen'!E277),'It-säkkollen'!E277&gt;=4,ISNUMBER('It-säkkollen'!E292),'It-säkkollen'!E292&gt;=4,ISNUMBER('It-säkkollen'!E303),'It-säkkollen'!E303&gt;=4,ISNUMBER('It-säkkollen'!E313),'It-säkkollen'!E313&gt;=4,ISNUMBER('It-säkkollen'!E323),'It-säkkollen'!E323&gt;=4,ISNUMBER('It-säkkollen'!E333),'It-säkkollen'!E333&gt;=4,ISNUMBER('It-säkkollen'!E343),'It-säkkollen'!E343&gt;=4,ISNUMBER('It-säkkollen'!E354),'It-säkkollen'!E354&gt;=4,ISNUMBER('It-säkkollen'!E364),'It-säkkollen'!E364&gt;=4,ISNUMBER('It-säkkollen'!E374),'It-säkkollen'!E374&gt;=4,ISNUMBER('It-säkkollen'!E385),'It-säkkollen'!E385&gt;=4,ISNUMBER('It-säkkollen'!E395),'It-säkkollen'!E395&gt;=4,ISNUMBER('It-säkkollen'!E405),'It-säkkollen'!E405&gt;=4,ISNUMBER('It-säkkollen'!E416),'It-säkkollen'!E416&gt;=4,ISNUMBER('It-säkkollen'!E427),'It-säkkollen'!E427&gt;=4,ISNUMBER('It-säkkollen'!E438),'It-säkkollen'!E438&gt;=4,ISNUMBER('It-säkkollen'!E449),'It-säkkollen'!E449&gt;=4,ISNUMBER('It-säkkollen'!E466),'It-säkkollen'!E466&gt;=4,ISNUMBER('It-säkkollen'!E478),'It-säkkollen'!E478&gt;=4,ISNUMBER('It-säkkollen'!E490),'It-säkkollen'!E490&gt;=4,ISNUMBER('It-säkkollen'!E503),'It-säkkollen'!E503&gt;=4,ISNUMBER('It-säkkollen'!E515),'It-säkkollen'!E515&gt;=4,ISNUMBER('It-säkkollen'!E527),'It-säkkollen'!E527&gt;=4,ISNUMBER('It-säkkollen'!E539),'It-säkkollen'!E539&gt;=4,ISNUMBER('It-säkkollen'!E551),'It-säkkollen'!E551&gt;=4,ISNUMBER('It-säkkollen'!E563),'It-säkkollen'!E563&gt;=4,ISNUMBER('It-säkkollen'!E575),'It-säkkollen'!E575&gt;=4,ISNUMBER('It-säkkollen'!E587),'It-säkkollen'!E587&gt;=4,ISNUMBER('It-säkkollen'!E600),'It-säkkollen'!E600&gt;=4,ISNUMBER('It-säkkollen'!E613),'It-säkkollen'!E613&gt;=4,ISNUMBER('It-säkkollen'!E625),'It-säkkollen'!E625&gt;=4,ISNUMBER('It-säkkollen'!E637),'It-säkkollen'!E637&gt;=4,ISNUMBER('It-säkkollen'!E650),'It-säkkollen'!E650&gt;=4,ISNUMBER('It-säkkollen'!E668),'It-säkkollen'!E668&gt;=4,ISNUMBER('It-säkkollen'!E680),'It-säkkollen'!E680&gt;=4)</f>
        <v>0</v>
      </c>
      <c r="G1" s="96" t="s">
        <v>3</v>
      </c>
      <c r="I1" s="114" t="s">
        <v>4</v>
      </c>
      <c r="J1" s="114" t="s">
        <v>5</v>
      </c>
      <c r="K1" s="228"/>
      <c r="L1" s="20" t="s">
        <v>6</v>
      </c>
      <c r="M1" s="20" t="s">
        <v>8</v>
      </c>
      <c r="N1" s="20" t="s">
        <v>9</v>
      </c>
      <c r="O1" s="20" t="s">
        <v>10</v>
      </c>
      <c r="P1" s="20" t="s">
        <v>11</v>
      </c>
      <c r="Q1" s="20" t="s">
        <v>12</v>
      </c>
      <c r="R1" s="20" t="s">
        <v>13</v>
      </c>
      <c r="S1" s="20" t="s">
        <v>14</v>
      </c>
      <c r="T1" s="20" t="s">
        <v>15</v>
      </c>
    </row>
    <row r="2" spans="1:15966" ht="1.85" hidden="1" customHeight="1">
      <c r="A2" s="93"/>
      <c r="B2" s="94"/>
      <c r="C2" s="94">
        <f ca="1">IF(ISNUMBER('It-säkkollen'!E26),'It-säkkollen'!E26,0)+IF(ISNUMBER('It-säkkollen'!E37),'It-säkkollen'!E37,0)+IF(ISNUMBER('It-säkkollen'!E51),'It-säkkollen'!E51,0)+IF(ISNUMBER('It-säkkollen'!E67),'It-säkkollen'!E67,0)+IF(ISNUMBER('It-säkkollen'!E81),'It-säkkollen'!E81,0)+IF(ISNUMBER('It-säkkollen'!E95),'It-säkkollen'!E95,0)+IF(ISNUMBER('It-säkkollen'!E109),'It-säkkollen'!E109,0)+IF(ISNUMBER('It-säkkollen'!E123),'It-säkkollen'!E123,0)+IF(ISNUMBER('It-säkkollen'!E137),'It-säkkollen'!E137,0)+IF(ISNUMBER('It-säkkollen'!E151),'It-säkkollen'!E151,0)+IF(ISNUMBER('It-säkkollen'!E166),'It-säkkollen'!E166,0)+IF(ISNUMBER('It-säkkollen'!E180),'It-säkkollen'!E180,0)+IF(ISNUMBER('It-säkkollen'!E194),'It-säkkollen'!E194,0)+IF(ISNUMBER('It-säkkollen'!E208),'It-säkkollen'!E208,0)+IF(ISNUMBER('It-säkkollen'!E222),'It-säkkollen'!E222,0)+IF(ISNUMBER('It-säkkollen'!E236),'It-säkkollen'!E236,0)+IF(ISNUMBER('It-säkkollen'!E250),'It-säkkollen'!E250,0)+IF(ISNUMBER('It-säkkollen'!E265),'It-säkkollen'!E265,0)+IF(ISNUMBER('It-säkkollen'!E277),'It-säkkollen'!E277,0)+IF(ISNUMBER('It-säkkollen'!E292),'It-säkkollen'!E292,0)+IF(ISNUMBER('It-säkkollen'!E303),'It-säkkollen'!E303,0)+IF(ISNUMBER('It-säkkollen'!E313),'It-säkkollen'!E313,0)+IF(ISNUMBER('It-säkkollen'!E323),'It-säkkollen'!E323,0)+IF(ISNUMBER('It-säkkollen'!E333),'It-säkkollen'!E333,0)+IF(ISNUMBER('It-säkkollen'!E343),'It-säkkollen'!E343,0)+IF(ISNUMBER('It-säkkollen'!E354),'It-säkkollen'!E354,0)+IF(ISNUMBER('It-säkkollen'!E364),'It-säkkollen'!E364,0)+IF(ISNUMBER('It-säkkollen'!E374),'It-säkkollen'!E374,0)+IF(ISNUMBER('It-säkkollen'!E385),'It-säkkollen'!E385,0)+IF(ISNUMBER('It-säkkollen'!E395),'It-säkkollen'!E395,0)+IF(ISNUMBER('It-säkkollen'!E405),'It-säkkollen'!E405,0)+IF(ISNUMBER('It-säkkollen'!E416),'It-säkkollen'!E416,0)+IF(ISNUMBER('It-säkkollen'!E427),'It-säkkollen'!E427,0)+IF(ISNUMBER('It-säkkollen'!E438),'It-säkkollen'!E438,0)+IF(ISNUMBER('It-säkkollen'!E449),'It-säkkollen'!E449,0)+IF(ISNUMBER('It-säkkollen'!E466),'It-säkkollen'!E466,0)+IF(ISNUMBER('It-säkkollen'!E478),'It-säkkollen'!E478,0)+IF(ISNUMBER('It-säkkollen'!E490),'It-säkkollen'!E490,0)+IF(ISNUMBER('It-säkkollen'!E503),'It-säkkollen'!E503,0)+IF(ISNUMBER('It-säkkollen'!E515),'It-säkkollen'!E515,0)+IF(ISNUMBER('It-säkkollen'!E527),'It-säkkollen'!E527,0)+IF(ISNUMBER('It-säkkollen'!E539),'It-säkkollen'!E539,0)+IF(ISNUMBER('It-säkkollen'!E551),'It-säkkollen'!E551,0)+IF(ISNUMBER('It-säkkollen'!E563),'It-säkkollen'!E563,0)+IF(ISNUMBER('It-säkkollen'!E575),'It-säkkollen'!E575,0)+IF(ISNUMBER('It-säkkollen'!E587),'It-säkkollen'!E587,0)+IF(ISNUMBER('It-säkkollen'!E600),'It-säkkollen'!E600,0)+IF(ISNUMBER('It-säkkollen'!E613),'It-säkkollen'!E613,0)+IF(ISNUMBER('It-säkkollen'!E625),'It-säkkollen'!E625,0)+IF(ISNUMBER('It-säkkollen'!E637),'It-säkkollen'!E637,0)+IF(ISNUMBER('It-säkkollen'!E650),'It-säkkollen'!E650,0)+IF(ISNUMBER('It-säkkollen'!E666),'It-säkkollen'!E666,0)+IF(ISNUMBER('It-säkkollen'!E680),'It-säkkollen'!E680,0)</f>
        <v>0</v>
      </c>
      <c r="D2" s="94" t="s">
        <v>82</v>
      </c>
      <c r="E2" s="94">
        <f ca="1">IF(C4=0, 0,
IF(AND(OR(AND(D2="Ja", C2&gt;=P2), AND(D2="Nej", C2&gt;=P4)), D4/C4&gt;=0.8, F1), 4,
IF(AND(OR(AND(D2="Ja", C2&gt;=O2), AND(D2="Nej", C2&gt;=O4)), D4/C4&gt;=0.7, F2), 3,
IF(AND(OR(AND(D2="Ja", C2&gt;=N2), AND(D2="Nej", C2&gt;=N4)), D4/C4&gt;=0.6, F3), 2,
IF(AND(D4/C4&gt;=0.5, F4, C2&gt;=M2), 1, 0)))))</f>
        <v>0</v>
      </c>
      <c r="F2" s="486" t="b">
        <f ca="1">AND(ISNUMBER('It-säkkollen'!E26),'It-säkkollen'!E26&gt;=3,ISNUMBER('It-säkkollen'!E37),'It-säkkollen'!E37&gt;=3,ISNUMBER('It-säkkollen'!E51),'It-säkkollen'!E51&gt;=3,ISNUMBER('It-säkkollen'!E67),'It-säkkollen'!E67&gt;=3,ISNUMBER('It-säkkollen'!E81),'It-säkkollen'!E81&gt;=3,ISNUMBER('It-säkkollen'!E95),'It-säkkollen'!E95&gt;=3,ISNUMBER('It-säkkollen'!E109),'It-säkkollen'!E109&gt;=3,ISNUMBER('It-säkkollen'!E123),'It-säkkollen'!E123&gt;=3,ISNUMBER('It-säkkollen'!E137),'It-säkkollen'!E137&gt;=3,ISNUMBER('It-säkkollen'!E151),'It-säkkollen'!E151&gt;=3,ISNUMBER('It-säkkollen'!E166),'It-säkkollen'!E166&gt;=3,ISNUMBER('It-säkkollen'!E180),'It-säkkollen'!E180&gt;=3,ISNUMBER('It-säkkollen'!E194),'It-säkkollen'!E194&gt;=3,ISNUMBER('It-säkkollen'!E208),'It-säkkollen'!E208&gt;=3,ISNUMBER('It-säkkollen'!E222),'It-säkkollen'!E222&gt;=3,ISNUMBER('It-säkkollen'!E236),'It-säkkollen'!E236&gt;=3,ISNUMBER('It-säkkollen'!E250),'It-säkkollen'!E250&gt;=3,ISNUMBER('It-säkkollen'!E265),'It-säkkollen'!E265&gt;=3,ISNUMBER('It-säkkollen'!E277),'It-säkkollen'!E277&gt;=3,ISNUMBER('It-säkkollen'!E292),'It-säkkollen'!E292&gt;=3,ISNUMBER('It-säkkollen'!E303),'It-säkkollen'!E303&gt;=3,ISNUMBER('It-säkkollen'!E313),'It-säkkollen'!E313&gt;=3,ISNUMBER('It-säkkollen'!E323),'It-säkkollen'!E323&gt;=3,ISNUMBER('It-säkkollen'!E333),'It-säkkollen'!E333&gt;=3,ISNUMBER('It-säkkollen'!E343),'It-säkkollen'!E343&gt;=3,ISNUMBER('It-säkkollen'!E354),'It-säkkollen'!E354&gt;=3,ISNUMBER('It-säkkollen'!E364),'It-säkkollen'!E364&gt;=3,ISNUMBER('It-säkkollen'!E374),'It-säkkollen'!E374&gt;=3,ISNUMBER('It-säkkollen'!E385),'It-säkkollen'!E385&gt;=3,ISNUMBER('It-säkkollen'!E395),'It-säkkollen'!E395&gt;=3,ISNUMBER('It-säkkollen'!E405),'It-säkkollen'!E405&gt;=3,ISNUMBER('It-säkkollen'!E416),'It-säkkollen'!E416&gt;=3,ISNUMBER('It-säkkollen'!E427),'It-säkkollen'!E427&gt;=3,ISNUMBER('It-säkkollen'!E438),'It-säkkollen'!E438&gt;=3,ISNUMBER('It-säkkollen'!E449),'It-säkkollen'!E449&gt;=3,ISNUMBER('It-säkkollen'!E466),'It-säkkollen'!E466&gt;=3,ISNUMBER('It-säkkollen'!E478),'It-säkkollen'!E478&gt;=3,ISNUMBER('It-säkkollen'!E490),'It-säkkollen'!E490&gt;=3,ISNUMBER('It-säkkollen'!E503),'It-säkkollen'!E503&gt;=3,ISNUMBER('It-säkkollen'!E515),'It-säkkollen'!E515&gt;=3,ISNUMBER('It-säkkollen'!E527),'It-säkkollen'!E527&gt;=3,ISNUMBER('It-säkkollen'!E539),'It-säkkollen'!E539&gt;=3,ISNUMBER('It-säkkollen'!E551),'It-säkkollen'!E551&gt;=3,ISNUMBER('It-säkkollen'!E563),'It-säkkollen'!E563&gt;=3,ISNUMBER('It-säkkollen'!E575),'It-säkkollen'!E575&gt;=3,ISNUMBER('It-säkkollen'!E587),'It-säkkollen'!E587&gt;=3,ISNUMBER('It-säkkollen'!E600),'It-säkkollen'!E600&gt;=3,ISNUMBER('It-säkkollen'!E613),'It-säkkollen'!E613&gt;=3,ISNUMBER('It-säkkollen'!E625),'It-säkkollen'!E625&gt;=3,ISNUMBER('It-säkkollen'!E637),'It-säkkollen'!E637&gt;=3,ISNUMBER('It-säkkollen'!E650),'It-säkkollen'!E650&gt;=3)</f>
        <v>0</v>
      </c>
      <c r="G2" s="97">
        <f ca="1">COUNTIF(E28:E654,"ANGE SVAR OCKSÅ")+COUNTIF(E28:E654,"MOTSÄGELSEFULLT SVAR")+COUNTIF(E28:E654,"ANGE BEDÖMNING OCKSÅ")+COUNTIF(E28:E654,"MOTSÄGELSEFULL BEDÖMNING")+COUNTIF(E28:E654,"DET ANGIVNA SVARET ÄR INTE ETT SAMMANHÄNGANDE INTERVALL")</f>
        <v>0</v>
      </c>
      <c r="I2" s="229">
        <f>SUM(I7:I2154)</f>
        <v>0</v>
      </c>
      <c r="J2" s="361">
        <f ca="1">SUM(J7:J2154)</f>
        <v>0</v>
      </c>
      <c r="L2">
        <f ca="1">SUM(L7:L2154)</f>
        <v>0</v>
      </c>
      <c r="M2">
        <f>ROUND(1.5*(COUNTIF(A7:A2154,1)),0)</f>
        <v>29</v>
      </c>
      <c r="N2">
        <f>ROUND(2.5*(COUNTIF(A7:A2154,1))+2.5*(COUNTIF(A7:A2154,2)),0)</f>
        <v>88</v>
      </c>
      <c r="O2" s="23">
        <f>ROUND(3.5*(COUNTIF(A7:A2154,1)+COUNTIF(A7:A2154,2)+COUNTIF(A7:A2154,3)),0)</f>
        <v>179</v>
      </c>
      <c r="P2" s="23">
        <f>ROUND(4.5*(COUNTIF(A7:A2154,1)+COUNTIF(A7:A2154,2)+COUNTIF(A7:A2154,3)+COUNTIF(A7:A2154,4)),0)</f>
        <v>239</v>
      </c>
      <c r="Q2">
        <f>COUNTIF(A1:A2154,1)</f>
        <v>19</v>
      </c>
      <c r="R2">
        <f>COUNTIF(A1:A2154,2)</f>
        <v>16</v>
      </c>
      <c r="S2">
        <f>COUNTIF(A1:A2154,3)</f>
        <v>16</v>
      </c>
      <c r="T2">
        <f>COUNTIF(A1:A2154,4)</f>
        <v>2</v>
      </c>
    </row>
    <row r="3" spans="1:15966" ht="67.849999999999994" hidden="1" customHeight="1">
      <c r="A3" s="93"/>
      <c r="B3" s="94"/>
      <c r="C3" s="95" t="s">
        <v>16</v>
      </c>
      <c r="D3" s="95" t="s">
        <v>17</v>
      </c>
      <c r="E3" s="95" t="s">
        <v>18</v>
      </c>
      <c r="F3" s="486" t="b">
        <f ca="1">AND(ISNUMBER('It-säkkollen'!E26),'It-säkkollen'!E26&gt;=2,ISNUMBER('It-säkkollen'!E37),'It-säkkollen'!E37&gt;=2,ISNUMBER('It-säkkollen'!E51),'It-säkkollen'!E51&gt;=2,ISNUMBER('It-säkkollen'!E67),'It-säkkollen'!E67&gt;=2,ISNUMBER('It-säkkollen'!E81),'It-säkkollen'!E81&gt;=2,ISNUMBER('It-säkkollen'!E95),'It-säkkollen'!E95&gt;=2,ISNUMBER('It-säkkollen'!E109),'It-säkkollen'!E109&gt;=2,ISNUMBER('It-säkkollen'!E123),'It-säkkollen'!E123&gt;=2,ISNUMBER('It-säkkollen'!E137),'It-säkkollen'!E137&gt;=2,ISNUMBER('It-säkkollen'!E151),'It-säkkollen'!E151&gt;=2,ISNUMBER('It-säkkollen'!E166),'It-säkkollen'!E166&gt;=2,ISNUMBER('It-säkkollen'!E180),'It-säkkollen'!E180&gt;=2,ISNUMBER('It-säkkollen'!E194),'It-säkkollen'!E194&gt;=2,ISNUMBER('It-säkkollen'!E208),'It-säkkollen'!E208&gt;=2,ISNUMBER('It-säkkollen'!E222),'It-säkkollen'!E222&gt;=2,ISNUMBER('It-säkkollen'!E236),'It-säkkollen'!E236&gt;=2,ISNUMBER('It-säkkollen'!E250),'It-säkkollen'!E250&gt;=2,ISNUMBER('It-säkkollen'!E265),'It-säkkollen'!E265&gt;=2,ISNUMBER('It-säkkollen'!E277),'It-säkkollen'!E277&gt;=2,ISNUMBER('It-säkkollen'!E292),'It-säkkollen'!E292&gt;=2,ISNUMBER('It-säkkollen'!E303),'It-säkkollen'!E303&gt;=2,ISNUMBER('It-säkkollen'!E313),'It-säkkollen'!E313&gt;=2,ISNUMBER('It-säkkollen'!E323),'It-säkkollen'!E323&gt;=2,ISNUMBER('It-säkkollen'!E333),'It-säkkollen'!E333&gt;=2,ISNUMBER('It-säkkollen'!E343),'It-säkkollen'!E343&gt;=2,ISNUMBER('It-säkkollen'!E354),'It-säkkollen'!E354&gt;=2,ISNUMBER('It-säkkollen'!E364),'It-säkkollen'!E364&gt;=2,ISNUMBER('It-säkkollen'!E374),'It-säkkollen'!E374&gt;=2,ISNUMBER('It-säkkollen'!E385),'It-säkkollen'!E385&gt;=2,ISNUMBER('It-säkkollen'!E395),'It-säkkollen'!E395&gt;=2,ISNUMBER('It-säkkollen'!E405),'It-säkkollen'!E405&gt;=2,ISNUMBER('It-säkkollen'!E416),'It-säkkollen'!E416&gt;=2,ISNUMBER('It-säkkollen'!E427),'It-säkkollen'!E427&gt;=2,ISNUMBER('It-säkkollen'!E438),'It-säkkollen'!E438&gt;=2,ISNUMBER('It-säkkollen'!E449),'It-säkkollen'!E449&gt;=2)</f>
        <v>0</v>
      </c>
      <c r="G3" s="96" t="s">
        <v>19</v>
      </c>
      <c r="N3" s="20" t="s">
        <v>20</v>
      </c>
      <c r="O3" s="20" t="s">
        <v>21</v>
      </c>
      <c r="P3" s="20" t="s">
        <v>22</v>
      </c>
    </row>
    <row r="4" spans="1:15966" ht="69" hidden="1" customHeight="1">
      <c r="A4" s="93"/>
      <c r="B4" s="94"/>
      <c r="C4" s="94">
        <f ca="1">IF(AND(E26&gt;=0,E26&lt;=5),1,0)+IF(AND(E37&gt;=0,E37&lt;=5),1,0)+IF(AND(E51&gt;=0,E51&lt;=5),1,0)+IF(AND(E67&gt;=0,E67&lt;=5),1,0)+IF(AND(E81&gt;=0,E81&lt;=5),1,0)+IF(AND(E95&gt;=0,E95&lt;=5),1,0)+IF(AND(E109&gt;=0,E109&lt;=5),1,0)+IF(AND(E123&gt;=0,E123&lt;=5),1,0)+IF(AND(E137&gt;=0,E137&lt;=5),1,0)+IF(AND(E151&gt;=0,E151&lt;=5),1,0)+IF(AND(E166&gt;=0,E166&lt;=5),1,0)+IF(AND(E180&gt;=0,E180&lt;=5),1,0)+IF(AND(E194&gt;=0,E194&lt;=5),1,0)+IF(AND(E208&gt;=0,E208&lt;=5),1,0)+IF(AND(E222&gt;=0,E222&lt;=5),1,0)+IF(AND(E236&gt;=0,E236&lt;=5),1,0)+IF(AND(E250&gt;=0,E250&lt;=5),1,0)+IF(AND(E265&gt;=0,E265&lt;=5),1,0)+IF(AND(E277&gt;=0,E277&lt;=5),1,0)+IF(AND(E292&gt;=0,E292&lt;=5),1,0)+IF(AND(E303&gt;=0,E303&lt;=5),1,0)+IF(AND(E313&gt;=0,E313&lt;=5),1,0)+IF(AND(E323&gt;=0,E323&lt;=5),1,0)+IF(AND(E333&gt;=0,E333&lt;=5),1,0)+IF(AND(E343&gt;=0,E343&lt;=5),1,0)+IF(AND(E354&gt;=0,E354&lt;=5),1,0)+IF(AND(E364&gt;=0,E364&lt;=5),1,0)+IF(AND(E374&gt;=0,E374&lt;=5),1,0)+IF(AND(E385&gt;=0,E385&lt;=5),1,0)+IF(AND(E395&gt;=0,E395&lt;=5),1,0)+IF(AND(E405&gt;=0,E405&lt;=5),1,0)+IF(AND(E416&gt;=0,E416&lt;=5),1,0)+IF(AND(E427&gt;=0,E427&lt;=5),1,0)+IF(AND(E438&gt;=0,E438&lt;=5),1,0)+IF(AND(E449&gt;=0,E449&lt;=5),1,0)+IF(AND(E466&gt;=0,E466&lt;=5),1,0)+IF(AND(E478&gt;=0,E478&lt;=5),1,0)+IF(AND(E490&gt;=0,E490&lt;=5),1,0)+IF(AND(E503&gt;=0,E503&lt;=5),1,0)+IF(AND(E515&gt;=0,E515&lt;=5),1,0)+IF(AND(E527&gt;=0,E527&lt;=5),1,0)+IF(AND(E539&gt;=0,E539&lt;=5),1,0)+IF(AND(E551&gt;=0,E551&lt;=5),1,0)+IF(AND(E563&gt;=0,E563&lt;=5),1,0)+IF(AND(E575&gt;=0,E575&lt;=5),1,0)+IF(AND(E587&gt;=0,E587&lt;=5),1,0)+IF(AND(E600&gt;=0,E600&lt;=5),1,0)+IF(AND(E613&gt;=0,E613&lt;=5),1,0)+IF(AND(E625&gt;=0,E625&lt;=5),1,0)+IF(AND(E637&gt;=0,E637&lt;=5),1,0)+IF(AND(E650&gt;=0,E650&lt;=5),1,0)+IF(AND(E668&gt;=0,E668&lt;=5),1,0)+IF(AND(E680&gt;=0,E680&lt;=5),1,0)</f>
        <v>0</v>
      </c>
      <c r="D4" s="94">
        <f ca="1">IF(AND('It-säkkollen'!C26="x",ISNUMBER('It-säkkollen'!E26)),1,0)+IF(AND('It-säkkollen'!C37="x",ISNUMBER('It-säkkollen'!E37)),1,0)+IF(AND('It-säkkollen'!C51="x",ISNUMBER('It-säkkollen'!E51)),1,0)+IF(AND('It-säkkollen'!C67="x",ISNUMBER('It-säkkollen'!E67)),1,0)+IF(AND('It-säkkollen'!C81="x",ISNUMBER('It-säkkollen'!E81)),1,0)+IF(AND('It-säkkollen'!C95="x",ISNUMBER('It-säkkollen'!E95)),1,0)+IF(AND('It-säkkollen'!C109="x",ISNUMBER('It-säkkollen'!E109)),1,0)+IF(AND('It-säkkollen'!C123="x",ISNUMBER('It-säkkollen'!E123)),1,0)+IF(AND('It-säkkollen'!C137="x",ISNUMBER('It-säkkollen'!E137)),1,0)+IF(AND('It-säkkollen'!C151="x",ISNUMBER('It-säkkollen'!E151)),1,0)+IF(AND('It-säkkollen'!C166="x",ISNUMBER('It-säkkollen'!E166)),1,0)+IF(AND('It-säkkollen'!C180="x",ISNUMBER('It-säkkollen'!E180)),1,0)+IF(AND('It-säkkollen'!C194="x",ISNUMBER('It-säkkollen'!E194)),1,0)+IF(AND('It-säkkollen'!C208="x",ISNUMBER('It-säkkollen'!E208)),1,0)+IF(AND('It-säkkollen'!C222="x",ISNUMBER('It-säkkollen'!E222)),1,0)+IF(AND('It-säkkollen'!C236="x",ISNUMBER('It-säkkollen'!E236)),1,0)+IF(AND('It-säkkollen'!C250="x",ISNUMBER('It-säkkollen'!E250)),1,0)+IF(AND('It-säkkollen'!C265="x",ISNUMBER('It-säkkollen'!E265)),1,0)+IF(AND('It-säkkollen'!C277="x",ISNUMBER('It-säkkollen'!E277)),1,0)+IF(AND('It-säkkollen'!C292="x",ISNUMBER('It-säkkollen'!E292)),1,0)+IF(AND('It-säkkollen'!C303="x",ISNUMBER('It-säkkollen'!E303)),1,0)+IF(AND('It-säkkollen'!C313="x",ISNUMBER('It-säkkollen'!E313)),1,0)+IF(AND('It-säkkollen'!C323="x",ISNUMBER('It-säkkollen'!E323)),1,0)+IF(AND('It-säkkollen'!C333="x",ISNUMBER('It-säkkollen'!E333)),1,0)+IF(AND('It-säkkollen'!C343="x",ISNUMBER('It-säkkollen'!E343)),1,0)+IF(AND('It-säkkollen'!C354="x",ISNUMBER('It-säkkollen'!E354)),1,0)+IF(AND('It-säkkollen'!C364="x",ISNUMBER('It-säkkollen'!E364)),1,0)+IF(AND('It-säkkollen'!C374="x",ISNUMBER('It-säkkollen'!E374)),1,0)+IF(AND('It-säkkollen'!C385="x",ISNUMBER('It-säkkollen'!E385)),1,0)+IF(AND('It-säkkollen'!C395="x",ISNUMBER('It-säkkollen'!E395)),1,0)+IF(AND('It-säkkollen'!C405="x",ISNUMBER('It-säkkollen'!E405)),1,0)+IF(AND('It-säkkollen'!C416="x",ISNUMBER('It-säkkollen'!E416)),1,0)+IF(AND('It-säkkollen'!C427="x",ISNUMBER('It-säkkollen'!E427)),1,0)+IF(AND('It-säkkollen'!C438="x",ISNUMBER('It-säkkollen'!E438)),1,0)+IF(AND('It-säkkollen'!C449="x",ISNUMBER('It-säkkollen'!E449)),1,0)+IF(AND('It-säkkollen'!C466="x",ISNUMBER('It-säkkollen'!E466)),1,0)+IF(AND('It-säkkollen'!C478="x",ISNUMBER('It-säkkollen'!E478)),1,0)+IF(AND('It-säkkollen'!C490="x",ISNUMBER('It-säkkollen'!E490)),1,0)+IF(AND('It-säkkollen'!C503="x",ISNUMBER('It-säkkollen'!E503)),1,0)+IF(AND('It-säkkollen'!C515="x",ISNUMBER('It-säkkollen'!E515)),1,0)+IF(AND('It-säkkollen'!C527="x",ISNUMBER('It-säkkollen'!E527)),1,0)+IF(AND('It-säkkollen'!C539="x",ISNUMBER('It-säkkollen'!E539)),1,0)+IF(AND('It-säkkollen'!C551="x",ISNUMBER('It-säkkollen'!E551)),1,0)+IF(AND('It-säkkollen'!C563="x",ISNUMBER('It-säkkollen'!E563)),1,0)+IF(AND('It-säkkollen'!C575="x",ISNUMBER('It-säkkollen'!E575)),1,0)+IF(AND('It-säkkollen'!C587="x",ISNUMBER('It-säkkollen'!E587)),1,0)+IF(AND('It-säkkollen'!C600="x",ISNUMBER('It-säkkollen'!E600)),1,0)+IF(AND('It-säkkollen'!C613="x",ISNUMBER('It-säkkollen'!E613)),1,0)+IF(AND('It-säkkollen'!C625="x",ISNUMBER('It-säkkollen'!E625)),1,0)+IF(AND('It-säkkollen'!C637="x",ISNUMBER('It-säkkollen'!E637)),1,0)+IF(AND('It-säkkollen'!C650="x",ISNUMBER('It-säkkollen'!E650)),1,0)+IF(AND('It-säkkollen'!C666="x",ISNUMBER('It-säkkollen'!E666)),1,0)+IF(AND('It-säkkollen'!C680="x",ISNUMBER('It-säkkollen'!E680)),1,0)</f>
        <v>0</v>
      </c>
      <c r="E4" s="98">
        <f ca="1">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29</v>
      </c>
      <c r="F4" s="486" t="b">
        <f>AND(ISNUMBER('It-säkkollen'!E26),'It-säkkollen'!E26&gt;=1,ISNUMBER('It-säkkollen'!E37),'It-säkkollen'!E37&gt;=1,ISNUMBER('It-säkkollen'!E51),'It-säkkollen'!E51&gt;=1,ISNUMBER('It-säkkollen'!E67),'It-säkkollen'!E67&gt;=1,ISNUMBER('It-säkkollen'!E81),'It-säkkollen'!E81&gt;=1,ISNUMBER('It-säkkollen'!E95),'It-säkkollen'!E95&gt;=1,ISNUMBER('It-säkkollen'!E109),'It-säkkollen'!E109&gt;=1,ISNUMBER('It-säkkollen'!E123),'It-säkkollen'!E123&gt;=1,ISNUMBER('It-säkkollen'!E137),'It-säkkollen'!E137&gt;=1,ISNUMBER('It-säkkollen'!E151),'It-säkkollen'!E151&gt;=1,ISNUMBER('It-säkkollen'!E166),'It-säkkollen'!E166&gt;=1,ISNUMBER('It-säkkollen'!E180),'It-säkkollen'!E180&gt;=1,ISNUMBER('It-säkkollen'!E194),'It-säkkollen'!E194&gt;=1,ISNUMBER('It-säkkollen'!E208),'It-säkkollen'!E208&gt;=1,ISNUMBER('It-säkkollen'!E222),'It-säkkollen'!E222&gt;=1,ISNUMBER('It-säkkollen'!E236),'It-säkkollen'!E236&gt;=1,ISNUMBER('It-säkkollen'!E250),'It-säkkollen'!E250&gt;=1,ISNUMBER('It-säkkollen'!E265),'It-säkkollen'!E265&gt;=1,ISNUMBER('It-säkkollen'!E277),'It-säkkollen'!E277&gt;=1)</f>
        <v>0</v>
      </c>
      <c r="G4" s="97">
        <f ca="1">IF(
 E2=0,
 COUNTIF(H12:H236,"&lt;1"),
 IF(
  E2=1,
  COUNTIF(H12:H428,"&lt;2"),
  IF(
   E2=2,
   COUNTIF(H12:H636,"&lt;3"),
   IF(
    E2=3,
    COUNTIF(H12:H669,"&lt;4"),
 IF(
  E2=4,
  COUNTIF(H12:H669,"&lt;5"),
  "Något har gått fel.")))))</f>
        <v>14</v>
      </c>
      <c r="N4" s="31">
        <f>ROUND(2.5*(COUNTIF(A7:A2154,1)-1)+2.5*(COUNTIF(A7:A2154,2)),0)</f>
        <v>85</v>
      </c>
      <c r="O4" s="25">
        <f>ROUND(3.5*(COUNTIF(A7:A2154,1)-1+COUNTIF(A7:A2154,2)+COUNTIF(A7:A2154,3)),0)</f>
        <v>175</v>
      </c>
      <c r="P4" s="25">
        <f>ROUND(4.5*(COUNTIF(A7:A2154,1)-1+COUNTIF(A7:A2154,2)+COUNTIF(A7:A2154,3)+COUNTIF(A7:A2154,4)),0)</f>
        <v>234</v>
      </c>
    </row>
    <row r="5" spans="1:15966" s="27" customFormat="1" ht="0.65" customHeight="1" thickBot="1">
      <c r="A5" s="99" t="s">
        <v>23</v>
      </c>
      <c r="B5" s="225" t="s">
        <v>24</v>
      </c>
      <c r="C5" s="776" t="s">
        <v>25</v>
      </c>
      <c r="D5" s="776"/>
      <c r="E5" s="776"/>
      <c r="F5" s="486"/>
      <c r="G5" s="100" t="s">
        <v>26</v>
      </c>
      <c r="H5" s="221"/>
      <c r="I5" s="231"/>
      <c r="J5" s="418"/>
      <c r="K5" s="233"/>
      <c r="L5" s="232"/>
      <c r="M5" s="234"/>
      <c r="N5" s="26"/>
    </row>
    <row r="6" spans="1:15966" ht="53.4" customHeight="1">
      <c r="A6" s="103" t="s">
        <v>368</v>
      </c>
      <c r="B6" s="202"/>
      <c r="C6" s="92"/>
      <c r="D6" s="92"/>
      <c r="E6" s="92"/>
      <c r="F6" s="108"/>
      <c r="G6" s="108"/>
      <c r="H6" s="108"/>
      <c r="I6" s="108"/>
      <c r="J6" s="419"/>
      <c r="K6" s="419"/>
      <c r="L6" s="419"/>
      <c r="M6" s="419"/>
      <c r="N6" s="757"/>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ht="49.2" customHeight="1">
      <c r="A7" s="719"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7"/>
      <c r="D7"/>
      <c r="E7"/>
      <c r="F7"/>
      <c r="G7" s="236" t="s">
        <v>369</v>
      </c>
      <c r="J7" s="935"/>
      <c r="K7" s="936"/>
      <c r="L7" s="116"/>
      <c r="M7" s="220">
        <f>COUNTIF(A7:A2154,1)</f>
        <v>19</v>
      </c>
      <c r="N7" s="413"/>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row>
    <row r="8" spans="1:15966" ht="68.900000000000006" customHeight="1">
      <c r="C8" s="864" t="s">
        <v>370</v>
      </c>
      <c r="D8" s="864"/>
      <c r="E8" s="864"/>
      <c r="F8" s="118"/>
      <c r="G8" s="939" t="s">
        <v>371</v>
      </c>
      <c r="J8" s="936"/>
      <c r="K8" s="936"/>
      <c r="L8" s="116"/>
      <c r="M8" s="220"/>
      <c r="N8" s="413"/>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row>
    <row r="9" spans="1:15966" ht="31.4" customHeight="1">
      <c r="C9" s="938" t="s">
        <v>85</v>
      </c>
      <c r="D9" s="938"/>
      <c r="E9" s="938"/>
      <c r="F9" s="118"/>
      <c r="G9" s="940"/>
      <c r="J9" s="936"/>
      <c r="K9" s="936"/>
      <c r="L9" s="116"/>
      <c r="M9" s="220"/>
      <c r="N9" s="413"/>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row>
    <row r="10" spans="1:15966" ht="20.149999999999999" customHeight="1">
      <c r="C10" s="937" t="s">
        <v>86</v>
      </c>
      <c r="D10" s="937"/>
      <c r="E10" s="937"/>
      <c r="F10" s="112"/>
      <c r="G10" s="941"/>
      <c r="J10" s="936"/>
      <c r="K10" s="936"/>
      <c r="L10" s="116"/>
      <c r="M10" s="220"/>
      <c r="N10" s="413"/>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row>
    <row r="11" spans="1:15966" ht="35.15" customHeight="1">
      <c r="C11"/>
      <c r="D11"/>
      <c r="E11"/>
      <c r="F11"/>
      <c r="G11"/>
      <c r="J11" s="936"/>
      <c r="K11" s="936"/>
      <c r="L11" s="116"/>
      <c r="M11" s="220"/>
      <c r="N11" s="413"/>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row>
    <row r="12" spans="1:15966" ht="30" customHeight="1">
      <c r="A12" s="863" t="s">
        <v>372</v>
      </c>
      <c r="B12" s="863"/>
      <c r="C12" s="863"/>
      <c r="D12" s="863"/>
      <c r="E12" s="863"/>
      <c r="F12" s="109"/>
      <c r="G12"/>
      <c r="J12" s="936"/>
      <c r="K12" s="936"/>
      <c r="L12" s="116"/>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row>
    <row r="13" spans="1:15966" ht="15" customHeight="1">
      <c r="C13"/>
      <c r="D13"/>
      <c r="E13"/>
      <c r="F13"/>
      <c r="G13"/>
      <c r="J13" s="936"/>
      <c r="K13" s="936"/>
      <c r="L13" s="116"/>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row>
    <row r="14" spans="1:15966" ht="97.5" customHeight="1">
      <c r="C14" s="903" t="s">
        <v>373</v>
      </c>
      <c r="D14" s="903"/>
      <c r="E14" s="903"/>
      <c r="F14" s="214"/>
      <c r="G14"/>
      <c r="J14" s="936"/>
      <c r="K14" s="936"/>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row>
    <row r="15" spans="1:15966" s="38" customFormat="1" ht="39" customHeight="1">
      <c r="A15" s="75"/>
      <c r="B15" s="237"/>
      <c r="C15" s="238"/>
      <c r="D15" s="238"/>
      <c r="E15" s="238"/>
      <c r="F15" s="239"/>
      <c r="G15" s="240"/>
      <c r="H15" s="241"/>
      <c r="I15" s="242"/>
      <c r="J15" s="241"/>
      <c r="K15" s="245"/>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row>
    <row r="16" spans="1:15966" s="31" customFormat="1" ht="20.149999999999999" customHeight="1" thickBot="1">
      <c r="A16" s="65">
        <v>1</v>
      </c>
      <c r="B16" s="207">
        <f ca="1">MAX(B15:INDIRECT(ADDRESS(ROW()-1,COLUMN())))+1</f>
        <v>1</v>
      </c>
      <c r="C16" s="774" t="s">
        <v>374</v>
      </c>
      <c r="D16" s="774"/>
      <c r="E16" s="774"/>
      <c r="F16" s="207"/>
      <c r="G16" s="117"/>
      <c r="H16" s="222"/>
      <c r="I16" s="248"/>
      <c r="J16" s="758"/>
      <c r="K16" s="759"/>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row>
    <row r="17" spans="1:58" s="87" customFormat="1" ht="20.149999999999999" customHeight="1" thickBot="1">
      <c r="A17" s="20"/>
      <c r="B17" s="84"/>
      <c r="C17" s="934" t="s">
        <v>90</v>
      </c>
      <c r="D17" s="934"/>
      <c r="E17" s="934"/>
      <c r="F17" s="113"/>
      <c r="G17" s="102" t="s">
        <v>91</v>
      </c>
      <c r="H17" s="220"/>
      <c r="I17" s="249"/>
      <c r="J17" s="249"/>
      <c r="K17" s="76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row>
    <row r="18" spans="1:58" s="87" customFormat="1" ht="16.399999999999999" customHeight="1">
      <c r="A18" s="31"/>
      <c r="B18" s="21"/>
      <c r="C18" s="928" t="s">
        <v>375</v>
      </c>
      <c r="D18" s="929"/>
      <c r="E18" s="930"/>
      <c r="F18" s="182"/>
      <c r="G18" s="911" t="s">
        <v>376</v>
      </c>
      <c r="H18" s="220"/>
      <c r="I18" s="249"/>
      <c r="J18" s="78"/>
      <c r="K18" s="760"/>
      <c r="L18" s="220"/>
      <c r="M18" s="220"/>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row>
    <row r="19" spans="1:58" s="79" customFormat="1" ht="45" customHeight="1">
      <c r="A19" s="29"/>
      <c r="B19" s="24"/>
      <c r="C19" s="119" t="s">
        <v>377</v>
      </c>
      <c r="D19" s="89" t="s">
        <v>378</v>
      </c>
      <c r="E19" s="120" t="s">
        <v>379</v>
      </c>
      <c r="F19" s="184"/>
      <c r="G19" s="912"/>
      <c r="H19" s="80"/>
      <c r="I19" s="250"/>
      <c r="J19" s="78"/>
      <c r="K19" s="761"/>
      <c r="L19" s="80"/>
      <c r="M19" s="220"/>
      <c r="N19" s="22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row>
    <row r="20" spans="1:58" s="87" customFormat="1" ht="16.399999999999999" customHeight="1">
      <c r="A20" s="31"/>
      <c r="B20" s="21"/>
      <c r="C20" s="171"/>
      <c r="D20" s="189"/>
      <c r="E20" s="172"/>
      <c r="F20" s="215"/>
      <c r="G20" s="912"/>
      <c r="H20" s="220"/>
      <c r="I20" s="249"/>
      <c r="J20" s="78"/>
      <c r="K20" s="76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row>
    <row r="21" spans="1:58" s="79" customFormat="1" ht="43.5" customHeight="1">
      <c r="A21" s="29"/>
      <c r="B21" s="24"/>
      <c r="C21" s="89" t="s">
        <v>380</v>
      </c>
      <c r="D21" s="89" t="s">
        <v>381</v>
      </c>
      <c r="E21" s="298" t="s">
        <v>99</v>
      </c>
      <c r="F21" s="251"/>
      <c r="G21" s="912"/>
      <c r="H21" s="80"/>
      <c r="I21" s="250"/>
      <c r="J21" s="78"/>
      <c r="K21" s="761"/>
      <c r="L21" s="80"/>
      <c r="M21" s="220"/>
      <c r="N21" s="22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row>
    <row r="22" spans="1:58" s="87" customFormat="1" ht="16.399999999999999" customHeight="1">
      <c r="A22" s="31"/>
      <c r="B22" s="21"/>
      <c r="C22" s="173"/>
      <c r="D22" s="174"/>
      <c r="E22" s="175"/>
      <c r="F22" s="215"/>
      <c r="G22" s="912"/>
      <c r="H22" s="220"/>
      <c r="I22" s="249"/>
      <c r="J22" s="78"/>
      <c r="K22" s="76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row>
    <row r="23" spans="1:58" s="87" customFormat="1" ht="18.649999999999999" customHeight="1">
      <c r="A23" s="31"/>
      <c r="B23" s="21"/>
      <c r="C23" s="928" t="s">
        <v>100</v>
      </c>
      <c r="D23" s="929"/>
      <c r="E23" s="930"/>
      <c r="F23" s="184"/>
      <c r="G23" s="912"/>
      <c r="H23" s="220"/>
      <c r="I23" s="249"/>
      <c r="J23" s="78"/>
      <c r="K23" s="76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row>
    <row r="24" spans="1:58" s="87" customFormat="1" ht="16.399999999999999" customHeight="1">
      <c r="A24" s="31"/>
      <c r="B24" s="21"/>
      <c r="C24" s="842"/>
      <c r="D24" s="843"/>
      <c r="E24" s="844"/>
      <c r="F24" s="188"/>
      <c r="G24" s="912"/>
      <c r="H24" s="220"/>
      <c r="I24" s="249"/>
      <c r="J24" s="78"/>
      <c r="K24" s="76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row>
    <row r="25" spans="1:58" ht="16.399999999999999" customHeight="1">
      <c r="A25"/>
      <c r="B25"/>
      <c r="C25" s="176" t="s">
        <v>101</v>
      </c>
      <c r="D25" s="177" t="s">
        <v>102</v>
      </c>
      <c r="E25" s="178" t="s">
        <v>103</v>
      </c>
      <c r="F25"/>
      <c r="G25" s="912"/>
      <c r="H25"/>
      <c r="I25" s="213"/>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row>
    <row r="26" spans="1:58" ht="16.399999999999999" customHeight="1">
      <c r="A26"/>
      <c r="B26"/>
      <c r="C26" s="179"/>
      <c r="D26" s="180"/>
      <c r="E26" s="181" t="str">
        <f>IF(
 AND(ISBLANK(C20),ISBLANK(D20),ISBLANK(E20),ISBLANK(C22),ISBLANK(D22),ISBLANK(E22),ISBLANK(C24),ISBLANK(C26),ISBLANK(D26)),
 "FRÅGAN ÄR OBESVARAD",
 IF(
  AND(ISBLANK(C20),ISBLANK(D20),ISBLANK(E20),ISBLANK(C22),ISBLANK(D22),ISBLANK(E22),ISBLANK(C24)),
  "ANGE SVAR OCKSÅ",
  IF(
   AND(OR(C20="x",D20="x",E20="x",C22="x",D22="x"),OR(E22="x",C24="x")),
   "MOTSÄGELSEFULLT SVAR",
   IF(
    AND(E22="x",C24="x"),
    "MOTSÄGELSEFULLT SVAR",
    IF(
     AND(C26="x",D26="x"),
     "MOTSÄGELSEFULL BEDÖMNING",
     IF(
      OR(C26="x",D26="x"),
      COUNTIF(C20:E20,"x")+COUNTIF(C22:D22,"x"),
      "ANGE BEDÖMNING OCKSÅ"))))))</f>
        <v>FRÅGAN ÄR OBESVARAD</v>
      </c>
      <c r="F26"/>
      <c r="G26" s="912"/>
      <c r="H26"/>
      <c r="I26" s="213"/>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row>
    <row r="27" spans="1:58" ht="27.65" customHeight="1" thickBot="1">
      <c r="A27"/>
      <c r="B27"/>
      <c r="F27"/>
      <c r="G27" s="913"/>
      <c r="H27"/>
      <c r="I27" s="213"/>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row>
    <row r="28" spans="1:58" s="87" customFormat="1" ht="17.899999999999999" customHeight="1">
      <c r="A28" s="31"/>
      <c r="B28" s="21"/>
      <c r="C28" s="186"/>
      <c r="D28" s="187"/>
      <c r="E28" s="188"/>
      <c r="F28" s="188"/>
      <c r="G28"/>
      <c r="H28" s="220"/>
      <c r="I28" s="249"/>
      <c r="J28" s="220"/>
      <c r="K28" s="76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row>
    <row r="29" spans="1:58" s="87" customFormat="1" ht="40.4" customHeight="1" thickBot="1">
      <c r="A29" s="65">
        <v>1</v>
      </c>
      <c r="B29" s="207">
        <f ca="1">MAX(B16:INDIRECT(ADDRESS(ROW()-1,COLUMN())))+1</f>
        <v>2</v>
      </c>
      <c r="C29" s="886" t="s">
        <v>382</v>
      </c>
      <c r="D29" s="886"/>
      <c r="E29" s="886"/>
      <c r="F29" s="207"/>
      <c r="G29" s="117"/>
      <c r="H29" s="220"/>
      <c r="I29" s="249"/>
      <c r="J29" s="220"/>
      <c r="K29" s="76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row>
    <row r="30" spans="1:58" s="87" customFormat="1" ht="20.149999999999999" customHeight="1" thickBot="1">
      <c r="A30" s="31"/>
      <c r="B30" s="21"/>
      <c r="C30" s="917" t="s">
        <v>115</v>
      </c>
      <c r="D30" s="917"/>
      <c r="E30" s="917"/>
      <c r="F30" s="113"/>
      <c r="G30" s="102" t="s">
        <v>91</v>
      </c>
      <c r="H30" s="220"/>
      <c r="I30" s="249"/>
      <c r="J30" s="220"/>
      <c r="K30" s="76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row>
    <row r="31" spans="1:58" s="87" customFormat="1" ht="20.149999999999999" customHeight="1">
      <c r="A31" s="31"/>
      <c r="B31" s="21"/>
      <c r="C31" s="928" t="s">
        <v>383</v>
      </c>
      <c r="D31" s="929"/>
      <c r="E31" s="930"/>
      <c r="F31" s="182"/>
      <c r="G31" s="931" t="s">
        <v>384</v>
      </c>
      <c r="H31" s="220"/>
      <c r="I31" s="249"/>
      <c r="J31" s="220"/>
      <c r="K31" s="76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row>
    <row r="32" spans="1:58" s="87" customFormat="1" ht="34.4" customHeight="1">
      <c r="A32" s="31"/>
      <c r="B32" s="21"/>
      <c r="C32" s="89" t="s">
        <v>385</v>
      </c>
      <c r="D32" s="89" t="s">
        <v>386</v>
      </c>
      <c r="E32" s="89" t="s">
        <v>387</v>
      </c>
      <c r="F32" s="184"/>
      <c r="G32" s="932"/>
      <c r="H32" s="220"/>
      <c r="I32" s="249"/>
      <c r="J32" s="220"/>
      <c r="K32" s="76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row>
    <row r="33" spans="1:58" s="87" customFormat="1" ht="20.149999999999999" customHeight="1">
      <c r="A33" s="31"/>
      <c r="B33" s="21"/>
      <c r="C33" s="171"/>
      <c r="D33" s="189"/>
      <c r="E33" s="172"/>
      <c r="F33" s="215"/>
      <c r="G33" s="932"/>
      <c r="H33" s="220"/>
      <c r="I33" s="249"/>
      <c r="J33" s="220"/>
      <c r="K33" s="76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row>
    <row r="34" spans="1:58" s="87" customFormat="1" ht="36.65" customHeight="1">
      <c r="A34" s="31"/>
      <c r="B34" s="21"/>
      <c r="C34" s="89" t="s">
        <v>388</v>
      </c>
      <c r="D34" s="90" t="s">
        <v>389</v>
      </c>
      <c r="E34" s="299" t="s">
        <v>100</v>
      </c>
      <c r="F34" s="251"/>
      <c r="G34" s="932"/>
      <c r="H34" s="220"/>
      <c r="I34" s="249"/>
      <c r="J34" s="220"/>
      <c r="K34" s="76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row>
    <row r="35" spans="1:58" s="87" customFormat="1" ht="20.149999999999999" customHeight="1">
      <c r="A35" s="31"/>
      <c r="B35" s="21"/>
      <c r="C35" s="189"/>
      <c r="D35" s="189"/>
      <c r="E35" s="189"/>
      <c r="F35" s="215"/>
      <c r="G35" s="932"/>
      <c r="H35" s="220"/>
      <c r="I35" s="249"/>
      <c r="J35" s="220"/>
      <c r="K35" s="76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row>
    <row r="36" spans="1:58" s="87" customFormat="1" ht="20.149999999999999" customHeight="1">
      <c r="A36" s="31"/>
      <c r="B36" s="21"/>
      <c r="C36" s="176" t="s">
        <v>101</v>
      </c>
      <c r="D36" s="177" t="s">
        <v>102</v>
      </c>
      <c r="E36" s="178" t="s">
        <v>103</v>
      </c>
      <c r="F36" s="184"/>
      <c r="G36" s="932"/>
      <c r="H36" s="220"/>
      <c r="I36" s="249"/>
      <c r="J36" s="220"/>
      <c r="K36" s="76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row>
    <row r="37" spans="1:58" s="87" customFormat="1" ht="15" customHeight="1" thickBot="1">
      <c r="A37" s="31"/>
      <c r="B37" s="21"/>
      <c r="C37" s="179"/>
      <c r="D37" s="180"/>
      <c r="E37" s="178" t="str">
        <f>IF(
 AND(
  ISBLANK(C33),
  ISBLANK(D33),
  ISBLANK(E33),
  ISBLANK(C35),
  ISBLANK(D35),
  ISBLANK(E35),
  ISBLANK(C37),
  ISBLANK(D37)),
 "FRÅGAN ÄR OBESVARAD",
 IF(
  AND(
   ISBLANK(C33),
   ISBLANK(D33),
   ISBLANK(E33),
   ISBLANK(C35),
   ISBLANK(D35),
   ISBLANK(E35)),
  "ANGE SVAR OCKSÅ",
  IF(
   AND(
    ISBLANK(C37),
    ISBLANK(D37)),
   "ANGE BEDÖMNING OCKSÅ",
   IF(
    AND(
     OR(C33="x",D33="x",E33="x",C35="x",D35="x"),
     E35="x"),
    "MOTSÄGELSEFULLT SVAR",
    IF(
     AND(
      C37="x",D37="x"),
     "MOTSÄGELSEFULL BEDÖMNING",
     IF(
      AND(
       C33="x",
       ISBLANK(D33),
       OR(E33="x",C35="x",D35="x")),
      "EJ SAMMANHÄNGANDE INTERVALL",
      IF(
       AND(
        D33="x",
        ISBLANK(E33),
        OR(C35="x",D35="x")),
       "EJ SAMMANHÄNGANDE INTERVALL",
       IF(
        AND(
         E33="x",
         ISBLANK(C35),
         D35="x"),
        "EJ SAMMANHÄNGANDE INTERVALL",
        IF(
         E35="x",
         0,
         IF(
          D35="x",
          1,
          IF(
           C35="x",
           2,
           IF(
            E33="x",
            3,
            IF(
             D33="x",
             4,
             5)))))))))))))</f>
        <v>FRÅGAN ÄR OBESVARAD</v>
      </c>
      <c r="F37" s="188"/>
      <c r="G37" s="933"/>
      <c r="H37" s="220"/>
      <c r="I37" s="249"/>
      <c r="J37" s="220"/>
      <c r="K37" s="76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row>
    <row r="38" spans="1:58" s="87" customFormat="1" ht="20.149999999999999" customHeight="1">
      <c r="A38" s="31"/>
      <c r="B38" s="21"/>
      <c r="H38" s="220"/>
      <c r="I38" s="249"/>
      <c r="J38" s="220"/>
      <c r="K38" s="76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row>
    <row r="39" spans="1:58" s="31" customFormat="1" ht="20.149999999999999" customHeight="1" thickBot="1">
      <c r="A39" s="65">
        <v>1</v>
      </c>
      <c r="B39" s="207">
        <f ca="1">MAX(B15:INDIRECT(ADDRESS(ROW()-1,COLUMN())))+1</f>
        <v>3</v>
      </c>
      <c r="C39" s="886" t="s">
        <v>390</v>
      </c>
      <c r="D39" s="886"/>
      <c r="E39" s="886"/>
      <c r="F39" s="110"/>
      <c r="G39" s="205"/>
      <c r="H39" s="222"/>
      <c r="I39" s="248"/>
      <c r="J39" s="222"/>
      <c r="K39" s="759"/>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row>
    <row r="40" spans="1:58" s="87" customFormat="1" ht="17.600000000000001" thickBot="1">
      <c r="A40" s="20"/>
      <c r="B40" s="84"/>
      <c r="C40" s="917" t="s">
        <v>90</v>
      </c>
      <c r="D40" s="917"/>
      <c r="E40" s="917"/>
      <c r="F40" s="190"/>
      <c r="G40" s="102" t="s">
        <v>91</v>
      </c>
      <c r="H40" s="220"/>
      <c r="I40" s="249"/>
      <c r="J40" s="220"/>
      <c r="K40" s="76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row>
    <row r="41" spans="1:58" s="87" customFormat="1" ht="16.399999999999999" customHeight="1">
      <c r="A41" s="31"/>
      <c r="B41" s="21"/>
      <c r="C41" s="890" t="s">
        <v>391</v>
      </c>
      <c r="D41" s="891"/>
      <c r="E41" s="892"/>
      <c r="F41" s="193"/>
      <c r="G41" s="874" t="s">
        <v>392</v>
      </c>
      <c r="H41" s="220"/>
      <c r="I41" s="249"/>
      <c r="J41" s="220"/>
      <c r="K41" s="76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row>
    <row r="42" spans="1:58" s="87" customFormat="1" ht="32.15" customHeight="1">
      <c r="A42" s="29"/>
      <c r="B42" s="24"/>
      <c r="C42" s="123" t="s">
        <v>147</v>
      </c>
      <c r="D42" s="123" t="s">
        <v>148</v>
      </c>
      <c r="E42" s="123" t="s">
        <v>393</v>
      </c>
      <c r="F42" s="194"/>
      <c r="G42" s="875"/>
      <c r="H42" s="220"/>
      <c r="I42" s="249"/>
      <c r="J42" s="220"/>
      <c r="K42" s="76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row>
    <row r="43" spans="1:58" s="87" customFormat="1" ht="16.399999999999999" customHeight="1">
      <c r="A43" s="31"/>
      <c r="B43" s="21"/>
      <c r="C43" s="195"/>
      <c r="D43" s="195"/>
      <c r="E43" s="259"/>
      <c r="F43" s="216"/>
      <c r="G43" s="875"/>
      <c r="H43" s="220"/>
      <c r="I43" s="249"/>
      <c r="J43" s="78"/>
      <c r="K43" s="409"/>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row>
    <row r="44" spans="1:58" s="87" customFormat="1" ht="42.45">
      <c r="A44" s="29"/>
      <c r="B44" s="24"/>
      <c r="C44" s="123" t="s">
        <v>394</v>
      </c>
      <c r="D44" s="124" t="s">
        <v>151</v>
      </c>
      <c r="E44" s="258" t="s">
        <v>395</v>
      </c>
      <c r="F44" s="254"/>
      <c r="G44" s="875"/>
      <c r="H44" s="220"/>
      <c r="I44" s="249"/>
      <c r="J44" s="78"/>
      <c r="K44" s="409"/>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row>
    <row r="45" spans="1:58" s="87" customFormat="1" ht="16.399999999999999" customHeight="1">
      <c r="A45" s="31"/>
      <c r="B45" s="21"/>
      <c r="C45" s="195"/>
      <c r="D45" s="195"/>
      <c r="E45" s="195"/>
      <c r="F45" s="216"/>
      <c r="G45" s="875"/>
      <c r="H45" s="220"/>
      <c r="I45" s="249"/>
      <c r="J45" s="220"/>
      <c r="K45" s="76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row>
    <row r="46" spans="1:58" s="87" customFormat="1" ht="16.399999999999999" customHeight="1">
      <c r="A46" s="31"/>
      <c r="B46" s="21"/>
      <c r="C46" s="922" t="s">
        <v>153</v>
      </c>
      <c r="D46" s="922"/>
      <c r="E46" s="922"/>
      <c r="F46" s="255"/>
      <c r="G46" s="875"/>
      <c r="H46" s="220"/>
      <c r="I46" s="249"/>
      <c r="J46" s="220"/>
      <c r="K46" s="76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row>
    <row r="47" spans="1:58" s="87" customFormat="1" ht="16.399999999999999" customHeight="1">
      <c r="A47" s="31"/>
      <c r="B47" s="21"/>
      <c r="C47" s="925"/>
      <c r="D47" s="926"/>
      <c r="E47" s="927"/>
      <c r="F47" s="256"/>
      <c r="G47" s="875"/>
      <c r="H47" s="220"/>
      <c r="I47" s="249"/>
      <c r="J47" s="220"/>
      <c r="K47" s="76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row>
    <row r="48" spans="1:58" s="87" customFormat="1" ht="16.399999999999999" customHeight="1">
      <c r="A48" s="31"/>
      <c r="B48" s="21"/>
      <c r="C48" s="924" t="s">
        <v>100</v>
      </c>
      <c r="D48" s="924"/>
      <c r="E48" s="924"/>
      <c r="F48" s="257"/>
      <c r="G48" s="875"/>
      <c r="H48" s="220"/>
      <c r="I48" s="249"/>
      <c r="J48" s="220"/>
      <c r="K48" s="76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row>
    <row r="49" spans="1:58" s="87" customFormat="1" ht="16.399999999999999" customHeight="1">
      <c r="A49" s="31"/>
      <c r="B49" s="21"/>
      <c r="C49" s="925"/>
      <c r="D49" s="926"/>
      <c r="E49" s="927"/>
      <c r="F49" s="257"/>
      <c r="G49" s="875"/>
      <c r="H49" s="220"/>
      <c r="I49" s="249"/>
      <c r="J49" s="220"/>
      <c r="K49" s="76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row>
    <row r="50" spans="1:58" s="87" customFormat="1" ht="16.399999999999999" customHeight="1">
      <c r="A50" s="31"/>
      <c r="B50" s="21"/>
      <c r="C50" s="176" t="s">
        <v>101</v>
      </c>
      <c r="D50" s="177" t="s">
        <v>102</v>
      </c>
      <c r="E50" s="178" t="s">
        <v>103</v>
      </c>
      <c r="F50" s="257"/>
      <c r="G50" s="875"/>
      <c r="H50" s="220"/>
      <c r="I50" s="249"/>
      <c r="J50" s="220"/>
      <c r="K50" s="76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row>
    <row r="51" spans="1:58" s="87" customFormat="1" ht="15.65" customHeight="1">
      <c r="A51" s="31"/>
      <c r="B51" s="21"/>
      <c r="C51" s="179"/>
      <c r="D51" s="180"/>
      <c r="E51" s="181" t="str">
        <f>IF(
 AND(ISBLANK(C43),ISBLANK(D43),ISBLANK(E43),ISBLANK(C45),ISBLANK(D45),ISBLANK(E45),ISBLANK(C47),ISBLANK(C49),ISBLANK(C51),ISBLANK(D51)),
 "FRÅGAN ÄR OBESVARAD",
 IF(
  AND(ISBLANK(C43),ISBLANK(D43),ISBLANK(E43),ISBLANK(C45),ISBLANK(D45),ISBLANK(E45),ISBLANK(C47),ISBLANK(C49)),
  "ANGE SVAR OCKSÅ",
  IF(
   AND(
    OR(C43="x",D43="x",E43="x",C45="x",D45="x"),OR(E45="x",C47="x",C49="x")),
    "MOTSÄGELSEFULLT SVAR",
    IF(
     OR(AND(E45="x",C47="x"),AND(E45="x",C49="x"),AND(C47="x",C49="x")),
     "MOTSÄGELSEFULLT SVAR",
     IF(
      AND(C51="x",D51="x"),
      "MOTSÄGELSEFULL BEDÖMNING",
      IF(
       OR(C51="x",D51="x"),
       COUNTIF(C43:E43,"x")+COUNTIF(C45:D45,"x"),
       "ANGE BEDÖMNING OCKSÅ"))))))</f>
        <v>FRÅGAN ÄR OBESVARAD</v>
      </c>
      <c r="F51" s="256"/>
      <c r="G51" s="875"/>
      <c r="H51" s="220"/>
      <c r="I51" s="249"/>
      <c r="J51" s="220"/>
      <c r="K51" s="76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row>
    <row r="52" spans="1:58" s="87" customFormat="1" ht="15.65" customHeight="1">
      <c r="A52" s="31"/>
      <c r="B52" s="21"/>
      <c r="C52"/>
      <c r="D52"/>
      <c r="E52"/>
      <c r="F52" s="188"/>
      <c r="G52" s="875"/>
      <c r="H52" s="220"/>
      <c r="I52" s="249"/>
      <c r="J52" s="220"/>
      <c r="K52" s="76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row>
    <row r="53" spans="1:58" s="87" customFormat="1" ht="15.65" customHeight="1" thickBot="1">
      <c r="A53" s="31"/>
      <c r="B53" s="21"/>
      <c r="F53" s="188"/>
      <c r="G53" s="876"/>
      <c r="H53" s="220">
        <f>IF(ISNUMBER(E52),E52,0)</f>
        <v>0</v>
      </c>
      <c r="I53" s="249">
        <f>$H53</f>
        <v>0</v>
      </c>
      <c r="J53" s="220"/>
      <c r="K53" s="76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row>
    <row r="54" spans="1:58" ht="25.4" customHeight="1">
      <c r="A54"/>
      <c r="B54"/>
      <c r="C54"/>
      <c r="D54"/>
      <c r="E54"/>
      <c r="F54"/>
      <c r="G54"/>
      <c r="H54"/>
      <c r="I54"/>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row>
    <row r="55" spans="1:58" s="31" customFormat="1" ht="22.4" customHeight="1" thickBot="1">
      <c r="A55" s="65">
        <v>1</v>
      </c>
      <c r="B55" s="207">
        <f ca="1">MAX(B15:INDIRECT(ADDRESS(ROW()-1,COLUMN())))+1</f>
        <v>4</v>
      </c>
      <c r="C55" s="866" t="s">
        <v>396</v>
      </c>
      <c r="D55" s="866"/>
      <c r="E55" s="866"/>
      <c r="F55" s="110"/>
      <c r="G55" s="205"/>
      <c r="H55" s="222"/>
      <c r="I55" s="248"/>
      <c r="J55" s="222"/>
      <c r="K55" s="759"/>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row>
    <row r="56" spans="1:58" s="87" customFormat="1" ht="17.600000000000001" thickBot="1">
      <c r="A56" s="20"/>
      <c r="B56" s="84"/>
      <c r="C56" s="917" t="s">
        <v>90</v>
      </c>
      <c r="D56" s="917"/>
      <c r="E56" s="917"/>
      <c r="F56" s="190"/>
      <c r="G56" s="208" t="s">
        <v>91</v>
      </c>
      <c r="H56" s="220"/>
      <c r="I56" s="252"/>
      <c r="J56" s="220"/>
      <c r="K56" s="76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row>
    <row r="57" spans="1:58" s="87" customFormat="1" ht="16.399999999999999" customHeight="1">
      <c r="A57" s="31"/>
      <c r="B57" s="21"/>
      <c r="C57" s="890" t="s">
        <v>391</v>
      </c>
      <c r="D57" s="891"/>
      <c r="E57" s="892"/>
      <c r="F57" s="193"/>
      <c r="G57" s="874" t="s">
        <v>397</v>
      </c>
      <c r="H57" s="220"/>
      <c r="I57" s="253"/>
      <c r="J57" s="220"/>
      <c r="K57" s="76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row>
    <row r="58" spans="1:58" s="87" customFormat="1" ht="36.65" customHeight="1">
      <c r="A58" s="29"/>
      <c r="B58" s="24"/>
      <c r="C58" s="123" t="s">
        <v>147</v>
      </c>
      <c r="D58" s="123" t="s">
        <v>148</v>
      </c>
      <c r="E58" s="123" t="s">
        <v>393</v>
      </c>
      <c r="F58" s="194"/>
      <c r="G58" s="875"/>
      <c r="H58" s="220"/>
      <c r="I58" s="249"/>
      <c r="J58" s="220"/>
      <c r="K58" s="76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row>
    <row r="59" spans="1:58" s="87" customFormat="1" ht="16.399999999999999" customHeight="1">
      <c r="A59" s="31"/>
      <c r="B59" s="21"/>
      <c r="C59" s="195"/>
      <c r="D59" s="195"/>
      <c r="E59" s="195"/>
      <c r="F59" s="216"/>
      <c r="G59" s="875"/>
      <c r="H59" s="220"/>
      <c r="I59" s="249"/>
      <c r="J59" s="220"/>
      <c r="K59" s="76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row>
    <row r="60" spans="1:58" s="87" customFormat="1" ht="56.6">
      <c r="A60" s="29"/>
      <c r="B60" s="24"/>
      <c r="C60" s="123" t="s">
        <v>394</v>
      </c>
      <c r="D60" s="124" t="s">
        <v>151</v>
      </c>
      <c r="E60" s="300" t="s">
        <v>398</v>
      </c>
      <c r="F60" s="254"/>
      <c r="G60" s="875"/>
      <c r="H60" s="220"/>
      <c r="I60" s="249"/>
      <c r="J60" s="220"/>
      <c r="K60" s="76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row>
    <row r="61" spans="1:58" s="87" customFormat="1" ht="16.399999999999999" customHeight="1">
      <c r="A61" s="31"/>
      <c r="B61" s="21"/>
      <c r="C61" s="195"/>
      <c r="D61" s="195"/>
      <c r="E61" s="195"/>
      <c r="F61" s="216"/>
      <c r="G61" s="875"/>
      <c r="H61" s="220"/>
      <c r="I61" s="249"/>
      <c r="J61" s="220"/>
      <c r="K61" s="76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row>
    <row r="62" spans="1:58" s="87" customFormat="1" ht="16.399999999999999" customHeight="1">
      <c r="A62" s="31"/>
      <c r="B62" s="21"/>
      <c r="C62" s="922" t="s">
        <v>153</v>
      </c>
      <c r="D62" s="922"/>
      <c r="E62" s="922"/>
      <c r="F62" s="255"/>
      <c r="G62" s="875"/>
      <c r="H62" s="220"/>
      <c r="I62" s="249"/>
      <c r="J62" s="220"/>
      <c r="K62" s="76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row>
    <row r="63" spans="1:58" s="87" customFormat="1" ht="16.399999999999999" customHeight="1">
      <c r="A63" s="31"/>
      <c r="B63" s="21"/>
      <c r="C63" s="923"/>
      <c r="D63" s="923"/>
      <c r="E63" s="923"/>
      <c r="F63" s="256"/>
      <c r="G63" s="875"/>
      <c r="H63" s="220"/>
      <c r="I63" s="249"/>
      <c r="J63" s="220"/>
      <c r="K63" s="76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row>
    <row r="64" spans="1:58" s="87" customFormat="1" ht="16.399999999999999" customHeight="1">
      <c r="A64" s="31"/>
      <c r="B64" s="21"/>
      <c r="C64" s="924" t="s">
        <v>100</v>
      </c>
      <c r="D64" s="924"/>
      <c r="E64" s="924"/>
      <c r="F64" s="257"/>
      <c r="G64" s="875"/>
      <c r="H64" s="220"/>
      <c r="I64" s="249"/>
      <c r="J64" s="220"/>
      <c r="K64" s="760"/>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row>
    <row r="65" spans="1:58" s="87" customFormat="1" ht="16.399999999999999" customHeight="1">
      <c r="A65" s="31"/>
      <c r="B65" s="21"/>
      <c r="C65" s="923"/>
      <c r="D65" s="923"/>
      <c r="E65" s="923"/>
      <c r="F65" s="256"/>
      <c r="G65" s="875"/>
      <c r="H65" s="220"/>
      <c r="I65" s="249"/>
      <c r="J65" s="220"/>
      <c r="K65" s="76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row>
    <row r="66" spans="1:58" s="87" customFormat="1" ht="16.399999999999999" customHeight="1">
      <c r="A66" s="31"/>
      <c r="B66" s="21"/>
      <c r="C66" s="176" t="s">
        <v>101</v>
      </c>
      <c r="D66" s="177" t="s">
        <v>102</v>
      </c>
      <c r="E66" s="178" t="s">
        <v>103</v>
      </c>
      <c r="F66" s="188"/>
      <c r="G66" s="875"/>
      <c r="H66" s="220"/>
      <c r="I66" s="249"/>
      <c r="J66" s="220"/>
      <c r="K66" s="76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row>
    <row r="67" spans="1:58" s="87" customFormat="1" ht="16.399999999999999" customHeight="1" thickBot="1">
      <c r="A67" s="31"/>
      <c r="B67" s="21"/>
      <c r="C67" s="179"/>
      <c r="D67" s="180"/>
      <c r="E67" s="178" t="str">
        <f>IF(
 AND(ISBLANK(C59),ISBLANK(D59),ISBLANK(E59),ISBLANK(C61),ISBLANK(D61),ISBLANK(E61),ISBLANK(C63),ISBLANK(C65),ISBLANK(C67),ISBLANK(D67)),
 "FRÅGAN ÄR OBESVARAD",
 IF(
  AND(ISBLANK(C59),ISBLANK(D59),ISBLANK(E59),ISBLANK(C61),ISBLANK(D61),ISBLANK(E61),ISBLANK(C63),ISBLANK(C65)),
  "ANGE SVAR OCKSÅ",
  IF(
   AND(
    OR(C59="x",D59="x",E59="x",C61="x",D61="x"),OR(E61="x",C63="x",C65="x")),
    "MOTSÄGELSEFULLT SVAR",
    IF(
     OR(AND(E61="x",C63="x"),AND(E61="x",C65="x"),AND(C63="x",C65="x")),
     "MOTSÄGELSEFULLT SVAR",
     IF(
      AND(C67="x",D67="x"),
      "MOTSÄGELSEFULL BEDÖMNING",
      IF(
       OR(C67="x",D67="x"),
       COUNTIF(C59:E59,"x")+COUNTIF(C61:D61,"x"),
       "ANGE BEDÖMNING OCKSÅ"))))))</f>
        <v>FRÅGAN ÄR OBESVARAD</v>
      </c>
      <c r="F67" s="188"/>
      <c r="G67" s="876"/>
      <c r="H67" s="220">
        <f>IF(ISNUMBER(#REF!),#REF!,0)</f>
        <v>0</v>
      </c>
      <c r="I67" s="249">
        <f>$H67</f>
        <v>0</v>
      </c>
      <c r="J67" s="220"/>
      <c r="K67" s="76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row>
    <row r="68" spans="1:58" s="87" customFormat="1" ht="23.9" customHeight="1">
      <c r="A68" s="31"/>
      <c r="B68" s="21"/>
      <c r="C68"/>
      <c r="D68"/>
      <c r="E68"/>
      <c r="F68"/>
      <c r="G68"/>
      <c r="H68" s="220"/>
      <c r="I68" s="249"/>
      <c r="J68" s="220"/>
      <c r="K68" s="76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row>
    <row r="69" spans="1:58" s="31" customFormat="1" ht="21.65" customHeight="1" thickBot="1">
      <c r="A69" s="65">
        <v>1</v>
      </c>
      <c r="B69" s="207">
        <f ca="1">MAX(B20:INDIRECT(ADDRESS(ROW()-1,COLUMN())))+1</f>
        <v>5</v>
      </c>
      <c r="C69" s="866" t="s">
        <v>399</v>
      </c>
      <c r="D69" s="866"/>
      <c r="E69" s="866"/>
      <c r="F69" s="110"/>
      <c r="G69" s="205"/>
      <c r="H69" s="222"/>
      <c r="I69" s="248"/>
      <c r="J69" s="222"/>
      <c r="K69" s="759"/>
      <c r="L69" s="222"/>
      <c r="M69" s="222"/>
      <c r="N69" s="222"/>
      <c r="O69" s="222"/>
      <c r="P69" s="222"/>
      <c r="Q69" s="222"/>
      <c r="R69" s="222"/>
      <c r="S69" s="222"/>
      <c r="T69" s="222"/>
      <c r="U69" s="222"/>
      <c r="V69" s="222"/>
      <c r="W69" s="222"/>
      <c r="X69" s="222"/>
      <c r="Y69" s="222"/>
      <c r="Z69" s="222"/>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row>
    <row r="70" spans="1:58" s="87" customFormat="1" ht="17.600000000000001" thickBot="1">
      <c r="A70" s="20"/>
      <c r="B70" s="84"/>
      <c r="C70" s="917" t="s">
        <v>90</v>
      </c>
      <c r="D70" s="917"/>
      <c r="E70" s="917"/>
      <c r="F70" s="190"/>
      <c r="G70" s="208" t="s">
        <v>91</v>
      </c>
      <c r="H70" s="220"/>
      <c r="I70" s="249"/>
      <c r="J70" s="220"/>
      <c r="K70" s="760"/>
      <c r="L70" s="220"/>
      <c r="M70" s="220"/>
      <c r="N70" s="220"/>
      <c r="O70" s="220"/>
      <c r="P70" s="220"/>
      <c r="Q70" s="220"/>
      <c r="R70" s="220"/>
      <c r="S70" s="220"/>
      <c r="T70" s="220"/>
      <c r="U70" s="220"/>
      <c r="V70" s="220"/>
      <c r="W70" s="220"/>
      <c r="X70" s="220"/>
      <c r="Y70" s="220"/>
      <c r="Z70" s="220"/>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row>
    <row r="71" spans="1:58" s="87" customFormat="1" ht="16.399999999999999" customHeight="1">
      <c r="A71" s="31"/>
      <c r="B71" s="21"/>
      <c r="C71" s="890" t="s">
        <v>391</v>
      </c>
      <c r="D71" s="891"/>
      <c r="E71" s="892"/>
      <c r="F71" s="193"/>
      <c r="G71" s="874" t="s">
        <v>400</v>
      </c>
      <c r="H71" s="220"/>
      <c r="I71" s="249"/>
      <c r="J71" s="220"/>
      <c r="K71" s="76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row>
    <row r="72" spans="1:58" s="87" customFormat="1" ht="37.4" customHeight="1">
      <c r="A72" s="29"/>
      <c r="B72" s="24"/>
      <c r="C72" s="123" t="s">
        <v>147</v>
      </c>
      <c r="D72" s="123" t="s">
        <v>148</v>
      </c>
      <c r="E72" s="123" t="s">
        <v>393</v>
      </c>
      <c r="F72" s="194"/>
      <c r="G72" s="875"/>
      <c r="H72" s="220"/>
      <c r="I72" s="249"/>
      <c r="J72" s="220"/>
      <c r="K72" s="76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row>
    <row r="73" spans="1:58" s="87" customFormat="1" ht="16.399999999999999" customHeight="1">
      <c r="A73" s="31"/>
      <c r="B73" s="21"/>
      <c r="C73" s="195"/>
      <c r="D73" s="195"/>
      <c r="E73" s="195"/>
      <c r="F73" s="216"/>
      <c r="G73" s="875"/>
      <c r="H73" s="220"/>
      <c r="I73" s="249"/>
      <c r="J73" s="220"/>
      <c r="K73" s="76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row>
    <row r="74" spans="1:58" s="87" customFormat="1" ht="42.45">
      <c r="A74" s="29"/>
      <c r="B74" s="24"/>
      <c r="C74" s="123" t="s">
        <v>394</v>
      </c>
      <c r="D74" s="124" t="s">
        <v>151</v>
      </c>
      <c r="E74" s="300" t="s">
        <v>4284</v>
      </c>
      <c r="F74" s="254"/>
      <c r="G74" s="875"/>
      <c r="H74" s="220"/>
      <c r="I74" s="249"/>
      <c r="J74" s="220"/>
      <c r="K74" s="760"/>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row>
    <row r="75" spans="1:58" s="87" customFormat="1" ht="16.399999999999999" customHeight="1">
      <c r="A75" s="31"/>
      <c r="B75" s="21"/>
      <c r="C75" s="195"/>
      <c r="D75" s="195"/>
      <c r="E75" s="195"/>
      <c r="F75" s="216"/>
      <c r="G75" s="875"/>
      <c r="H75" s="220"/>
      <c r="I75" s="249"/>
      <c r="J75" s="220"/>
      <c r="K75" s="76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row>
    <row r="76" spans="1:58" s="87" customFormat="1" ht="16.399999999999999" customHeight="1">
      <c r="A76" s="31"/>
      <c r="B76" s="21"/>
      <c r="C76" s="922" t="s">
        <v>153</v>
      </c>
      <c r="D76" s="922"/>
      <c r="E76" s="922"/>
      <c r="F76" s="255"/>
      <c r="G76" s="875"/>
      <c r="H76" s="220"/>
      <c r="I76" s="249"/>
      <c r="J76" s="220"/>
      <c r="K76" s="760"/>
      <c r="L76" s="220"/>
      <c r="M76" s="220"/>
      <c r="N76" s="220"/>
      <c r="O76" s="220"/>
      <c r="P76" s="220"/>
      <c r="Q76" s="220"/>
      <c r="R76" s="220"/>
      <c r="S76" s="220"/>
      <c r="T76" s="220"/>
      <c r="U76" s="220"/>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row>
    <row r="77" spans="1:58" s="87" customFormat="1" ht="16.399999999999999" customHeight="1">
      <c r="A77" s="31"/>
      <c r="B77" s="21"/>
      <c r="C77" s="923"/>
      <c r="D77" s="923"/>
      <c r="E77" s="923"/>
      <c r="F77" s="256"/>
      <c r="G77" s="875"/>
      <c r="H77" s="220"/>
      <c r="I77" s="249"/>
      <c r="J77" s="220"/>
      <c r="K77" s="76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row>
    <row r="78" spans="1:58" s="87" customFormat="1" ht="16.399999999999999" customHeight="1">
      <c r="A78" s="31"/>
      <c r="B78" s="21"/>
      <c r="C78" s="924" t="s">
        <v>100</v>
      </c>
      <c r="D78" s="924"/>
      <c r="E78" s="924"/>
      <c r="F78" s="257"/>
      <c r="G78" s="875"/>
      <c r="H78" s="220"/>
      <c r="I78" s="249"/>
      <c r="J78" s="220"/>
      <c r="K78" s="76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row>
    <row r="79" spans="1:58" s="87" customFormat="1" ht="16.399999999999999" customHeight="1">
      <c r="A79" s="31"/>
      <c r="B79" s="21"/>
      <c r="C79" s="923"/>
      <c r="D79" s="923"/>
      <c r="E79" s="923"/>
      <c r="F79" s="256"/>
      <c r="G79" s="875"/>
      <c r="H79" s="220"/>
      <c r="I79" s="249"/>
      <c r="J79" s="220"/>
      <c r="K79" s="76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row>
    <row r="80" spans="1:58" s="87" customFormat="1" ht="16.399999999999999" customHeight="1">
      <c r="A80" s="31"/>
      <c r="B80" s="21"/>
      <c r="C80" s="176" t="s">
        <v>101</v>
      </c>
      <c r="D80" s="177" t="s">
        <v>102</v>
      </c>
      <c r="E80" s="178" t="s">
        <v>103</v>
      </c>
      <c r="F80" s="188"/>
      <c r="G80" s="875"/>
      <c r="H80" s="220"/>
      <c r="I80" s="249"/>
      <c r="J80" s="220"/>
      <c r="K80" s="76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row>
    <row r="81" spans="1:58" s="87" customFormat="1" ht="16.399999999999999" customHeight="1" thickBot="1">
      <c r="A81" s="31"/>
      <c r="B81" s="21"/>
      <c r="C81" s="179"/>
      <c r="D81" s="180"/>
      <c r="E81" s="178" t="str">
        <f>IF(
 AND(ISBLANK(C73),ISBLANK(D73),ISBLANK(E73),ISBLANK(C75),ISBLANK(D75),ISBLANK(E75),ISBLANK(C77),ISBLANK(C79),ISBLANK(C81),ISBLANK(D81)),
 "FRÅGAN ÄR OBESVARAD",
 IF(
  AND(ISBLANK(C73),ISBLANK(D73),ISBLANK(E73),ISBLANK(C75),ISBLANK(D75),ISBLANK(E75),ISBLANK(C77),ISBLANK(C79)),
  "ANGE SVAR OCKSÅ",
  IF(
   AND(
    OR(C73="x",D73="x",E73="x",C75="x",D75="x"),OR(E75="x",C77="x",C79="x")),
    "MOTSÄGELSEFULLT SVAR",
    IF(
     OR(AND(E75="x",C77="x"),AND(E75="x",C79="x"),AND(C77="x",C79="x")),
     "MOTSÄGELSEFULLT SVAR",
     IF(
      AND(C81="x",D81="x"),
      "MOTSÄGELSEFULL BEDÖMNING",
      IF(
       OR(C81="x",D81="x"),
       COUNTIF(C73:E73,"x")+COUNTIF(C75:D75,"x"),
       "ANGE BEDÖMNING OCKSÅ"))))))</f>
        <v>FRÅGAN ÄR OBESVARAD</v>
      </c>
      <c r="F81" s="188"/>
      <c r="G81" s="876"/>
      <c r="H81" s="220">
        <f>IF(ISNUMBER(E81),E81,0)</f>
        <v>0</v>
      </c>
      <c r="I81" s="249">
        <f>$H81</f>
        <v>0</v>
      </c>
      <c r="J81" s="220"/>
      <c r="K81" s="76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row>
    <row r="82" spans="1:58" s="87" customFormat="1" ht="27.65" customHeight="1">
      <c r="A82" s="31"/>
      <c r="B82" s="21"/>
      <c r="C82"/>
      <c r="D82"/>
      <c r="E82"/>
      <c r="F82"/>
      <c r="G82"/>
      <c r="H82" s="220"/>
      <c r="I82" s="249"/>
      <c r="J82" s="220"/>
      <c r="K82" s="76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row>
    <row r="83" spans="1:58" s="31" customFormat="1" ht="20.149999999999999" customHeight="1" thickBot="1">
      <c r="A83" s="65">
        <v>1</v>
      </c>
      <c r="B83" s="207">
        <f ca="1">MAX(B61:INDIRECT(ADDRESS(ROW()-1,COLUMN())))+1</f>
        <v>6</v>
      </c>
      <c r="C83" s="774" t="s">
        <v>401</v>
      </c>
      <c r="D83" s="774"/>
      <c r="E83" s="774"/>
      <c r="F83" s="110"/>
      <c r="G83" s="205"/>
      <c r="H83" s="222"/>
      <c r="I83" s="248"/>
      <c r="J83" s="222"/>
      <c r="K83" s="759"/>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row>
    <row r="84" spans="1:58" s="87" customFormat="1" ht="17.600000000000001" thickBot="1">
      <c r="A84" s="20"/>
      <c r="B84" s="84"/>
      <c r="C84" s="917" t="s">
        <v>90</v>
      </c>
      <c r="D84" s="917"/>
      <c r="E84" s="917"/>
      <c r="F84" s="190"/>
      <c r="G84" s="208" t="s">
        <v>91</v>
      </c>
      <c r="H84" s="220"/>
      <c r="I84" s="249"/>
      <c r="J84" s="220"/>
      <c r="K84" s="76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row>
    <row r="85" spans="1:58" s="87" customFormat="1" ht="16.399999999999999" customHeight="1">
      <c r="A85" s="31"/>
      <c r="B85" s="21"/>
      <c r="C85" s="890" t="s">
        <v>391</v>
      </c>
      <c r="D85" s="891"/>
      <c r="E85" s="892"/>
      <c r="F85" s="193"/>
      <c r="G85" s="874" t="s">
        <v>402</v>
      </c>
      <c r="H85" s="220"/>
      <c r="I85" s="249"/>
      <c r="J85" s="220"/>
      <c r="K85" s="76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row>
    <row r="86" spans="1:58" s="87" customFormat="1" ht="39.65" customHeight="1">
      <c r="A86" s="29"/>
      <c r="B86" s="24"/>
      <c r="C86" s="123" t="s">
        <v>147</v>
      </c>
      <c r="D86" s="123" t="s">
        <v>148</v>
      </c>
      <c r="E86" s="123" t="s">
        <v>393</v>
      </c>
      <c r="F86" s="194"/>
      <c r="G86" s="875"/>
      <c r="H86" s="220"/>
      <c r="I86" s="249"/>
      <c r="J86" s="220"/>
      <c r="K86" s="76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row>
    <row r="87" spans="1:58" s="87" customFormat="1" ht="16.399999999999999" customHeight="1">
      <c r="A87" s="31"/>
      <c r="B87" s="21"/>
      <c r="C87" s="195"/>
      <c r="D87" s="195"/>
      <c r="E87" s="195"/>
      <c r="F87" s="216"/>
      <c r="G87" s="875"/>
      <c r="H87" s="220"/>
      <c r="I87" s="249"/>
      <c r="J87" s="220"/>
      <c r="K87" s="76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row>
    <row r="88" spans="1:58" s="87" customFormat="1" ht="42.45">
      <c r="A88" s="29"/>
      <c r="B88" s="24"/>
      <c r="C88" s="123" t="s">
        <v>394</v>
      </c>
      <c r="D88" s="124" t="s">
        <v>151</v>
      </c>
      <c r="E88" s="300" t="s">
        <v>403</v>
      </c>
      <c r="F88" s="254"/>
      <c r="G88" s="875"/>
      <c r="H88" s="220"/>
      <c r="I88" s="249"/>
      <c r="J88" s="220"/>
      <c r="K88" s="76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row>
    <row r="89" spans="1:58" s="87" customFormat="1" ht="16.399999999999999" customHeight="1">
      <c r="A89" s="31"/>
      <c r="B89" s="21"/>
      <c r="C89" s="195"/>
      <c r="D89" s="195"/>
      <c r="E89" s="195"/>
      <c r="F89" s="216"/>
      <c r="G89" s="875"/>
      <c r="H89" s="220"/>
      <c r="I89" s="249"/>
      <c r="J89" s="220"/>
      <c r="K89" s="76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row>
    <row r="90" spans="1:58" s="87" customFormat="1" ht="16.399999999999999" customHeight="1">
      <c r="A90" s="31"/>
      <c r="B90" s="21"/>
      <c r="C90" s="922" t="s">
        <v>153</v>
      </c>
      <c r="D90" s="922"/>
      <c r="E90" s="922"/>
      <c r="F90" s="255"/>
      <c r="G90" s="875"/>
      <c r="H90" s="220"/>
      <c r="I90" s="249"/>
      <c r="J90" s="220"/>
      <c r="K90" s="76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row>
    <row r="91" spans="1:58" s="87" customFormat="1" ht="16.399999999999999" customHeight="1">
      <c r="A91" s="31"/>
      <c r="B91" s="21"/>
      <c r="C91" s="923"/>
      <c r="D91" s="923"/>
      <c r="E91" s="923"/>
      <c r="F91" s="256"/>
      <c r="G91" s="875"/>
      <c r="H91" s="220"/>
      <c r="I91" s="249"/>
      <c r="J91" s="220"/>
      <c r="K91" s="760"/>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row>
    <row r="92" spans="1:58" s="87" customFormat="1" ht="16.399999999999999" customHeight="1">
      <c r="A92" s="31"/>
      <c r="B92" s="21"/>
      <c r="C92" s="924" t="s">
        <v>100</v>
      </c>
      <c r="D92" s="924"/>
      <c r="E92" s="924"/>
      <c r="F92" s="257"/>
      <c r="G92" s="875"/>
      <c r="H92" s="220"/>
      <c r="I92" s="249"/>
      <c r="J92" s="220"/>
      <c r="K92" s="760"/>
      <c r="L92" s="220"/>
      <c r="M92" s="220"/>
      <c r="N92" s="220"/>
      <c r="O92" s="220"/>
      <c r="P92" s="220"/>
      <c r="Q92" s="220"/>
      <c r="R92" s="220"/>
      <c r="S92" s="220"/>
      <c r="T92" s="220"/>
      <c r="U92" s="220"/>
      <c r="V92" s="220"/>
      <c r="W92" s="220"/>
      <c r="X92" s="220"/>
      <c r="Y92" s="220"/>
      <c r="Z92" s="220"/>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row>
    <row r="93" spans="1:58" s="87" customFormat="1" ht="16.399999999999999" customHeight="1">
      <c r="A93" s="31"/>
      <c r="B93" s="21"/>
      <c r="C93" s="923"/>
      <c r="D93" s="923"/>
      <c r="E93" s="923"/>
      <c r="F93" s="256"/>
      <c r="G93" s="875"/>
      <c r="H93" s="220"/>
      <c r="I93" s="249"/>
      <c r="J93" s="220"/>
      <c r="K93" s="76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row>
    <row r="94" spans="1:58" s="87" customFormat="1" ht="16.399999999999999" customHeight="1">
      <c r="A94" s="31"/>
      <c r="B94" s="21"/>
      <c r="C94" s="176" t="s">
        <v>101</v>
      </c>
      <c r="D94" s="177" t="s">
        <v>102</v>
      </c>
      <c r="E94" s="178" t="s">
        <v>103</v>
      </c>
      <c r="F94" s="188"/>
      <c r="G94" s="875"/>
      <c r="H94" s="220"/>
      <c r="I94" s="249"/>
      <c r="J94" s="220"/>
      <c r="K94" s="760"/>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row>
    <row r="95" spans="1:58" s="87" customFormat="1" ht="16.399999999999999" customHeight="1" thickBot="1">
      <c r="A95" s="31"/>
      <c r="B95" s="21"/>
      <c r="C95" s="179"/>
      <c r="D95" s="180"/>
      <c r="E95" s="178" t="str">
        <f>IF(
 AND(ISBLANK(C87),ISBLANK(D87),ISBLANK(E87),ISBLANK(C89),ISBLANK(D89),ISBLANK(E89),ISBLANK(C91),ISBLANK(C93),ISBLANK(C95),ISBLANK(D95)),
 "FRÅGAN ÄR OBESVARAD",
 IF(
  AND(ISBLANK(C87),ISBLANK(D87),ISBLANK(E87),ISBLANK(C89),ISBLANK(D89),ISBLANK(E89),ISBLANK(C91),ISBLANK(C93)),
  "ANGE SVAR OCKSÅ",
  IF(
   AND(
    OR(C87="x",D87="x",E87="x",C89="x",D89="x"),OR(E89="x",C91="x",C93="x")),
    "MOTSÄGELSEFULLT SVAR",
    IF(
     OR(AND(E89="x",C91="x"),AND(E89="x",C93="x"),AND(C91="x",C93="x")),
     "MOTSÄGELSEFULLT SVAR",
     IF(
      AND(C95="x",D95="x"),
      "MOTSÄGELSEFULL BEDÖMNING",
      IF(
       OR(C95="x",D95="x"),
       COUNTIF(C87:E87,"x")+COUNTIF(C89:D89,"x"),
       "ANGE BEDÖMNING OCKSÅ"))))))</f>
        <v>FRÅGAN ÄR OBESVARAD</v>
      </c>
      <c r="F95" s="188"/>
      <c r="G95" s="876"/>
      <c r="H95" s="220">
        <f>IF(ISNUMBER(E95),E95,0)</f>
        <v>0</v>
      </c>
      <c r="I95" s="249">
        <f>$H95</f>
        <v>0</v>
      </c>
      <c r="J95" s="220"/>
      <c r="K95" s="760"/>
      <c r="L95" s="220"/>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row>
    <row r="96" spans="1:58" s="87" customFormat="1" ht="18.649999999999999" customHeight="1">
      <c r="A96" s="31"/>
      <c r="B96" s="21"/>
      <c r="C96"/>
      <c r="D96"/>
      <c r="E96"/>
      <c r="F96"/>
      <c r="G96"/>
      <c r="H96" s="220"/>
      <c r="I96" s="249"/>
      <c r="J96" s="220"/>
      <c r="K96" s="76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row>
    <row r="97" spans="1:58" s="31" customFormat="1" ht="20.149999999999999" customHeight="1" thickBot="1">
      <c r="A97" s="65">
        <v>1</v>
      </c>
      <c r="B97" s="207">
        <f ca="1">MAX(B45:INDIRECT(ADDRESS(ROW()-1,COLUMN())))+1</f>
        <v>7</v>
      </c>
      <c r="C97" s="886" t="s">
        <v>404</v>
      </c>
      <c r="D97" s="886"/>
      <c r="E97" s="886"/>
      <c r="F97" s="110"/>
      <c r="G97" s="205"/>
      <c r="H97" s="222"/>
      <c r="I97" s="248"/>
      <c r="J97" s="222"/>
      <c r="K97" s="759"/>
      <c r="L97" s="222"/>
      <c r="M97" s="222"/>
      <c r="N97" s="222"/>
      <c r="O97" s="222"/>
      <c r="P97" s="222"/>
      <c r="Q97" s="222"/>
      <c r="R97" s="222"/>
      <c r="S97" s="222"/>
      <c r="T97" s="222"/>
      <c r="U97" s="222"/>
      <c r="V97" s="222"/>
      <c r="W97" s="222"/>
      <c r="X97" s="222"/>
      <c r="Y97" s="222"/>
      <c r="Z97" s="222"/>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222"/>
      <c r="BE97" s="222"/>
      <c r="BF97" s="222"/>
    </row>
    <row r="98" spans="1:58" s="87" customFormat="1" ht="17.600000000000001" thickBot="1">
      <c r="A98" s="20"/>
      <c r="B98" s="84"/>
      <c r="C98" s="917" t="s">
        <v>90</v>
      </c>
      <c r="D98" s="917"/>
      <c r="E98" s="917"/>
      <c r="F98" s="190"/>
      <c r="G98" s="208" t="s">
        <v>91</v>
      </c>
      <c r="H98" s="220"/>
      <c r="I98" s="185"/>
      <c r="J98" s="220"/>
      <c r="K98" s="760"/>
      <c r="L98" s="220"/>
      <c r="M98" s="220"/>
      <c r="N98" s="220"/>
      <c r="O98" s="220"/>
      <c r="P98" s="220"/>
      <c r="Q98" s="220"/>
      <c r="R98" s="220"/>
      <c r="S98" s="220"/>
      <c r="T98" s="220"/>
      <c r="U98" s="220"/>
      <c r="V98" s="220"/>
      <c r="W98" s="220"/>
      <c r="X98" s="220"/>
      <c r="Y98" s="220"/>
      <c r="Z98" s="220"/>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row>
    <row r="99" spans="1:58" s="87" customFormat="1" ht="16.399999999999999" customHeight="1">
      <c r="A99" s="31"/>
      <c r="B99" s="21"/>
      <c r="C99" s="890" t="s">
        <v>391</v>
      </c>
      <c r="D99" s="891"/>
      <c r="E99" s="892"/>
      <c r="F99" s="193"/>
      <c r="G99" s="874" t="s">
        <v>405</v>
      </c>
      <c r="H99" s="220"/>
      <c r="I99" s="249"/>
      <c r="J99" s="220"/>
      <c r="K99" s="76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row>
    <row r="100" spans="1:58" s="87" customFormat="1" ht="42.65" customHeight="1">
      <c r="A100" s="29"/>
      <c r="B100" s="24"/>
      <c r="C100" s="123" t="s">
        <v>147</v>
      </c>
      <c r="D100" s="123" t="s">
        <v>148</v>
      </c>
      <c r="E100" s="123" t="s">
        <v>393</v>
      </c>
      <c r="F100" s="194"/>
      <c r="G100" s="875"/>
      <c r="H100" s="220"/>
      <c r="I100" s="249"/>
      <c r="J100" s="220"/>
      <c r="K100" s="76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row>
    <row r="101" spans="1:58" s="87" customFormat="1" ht="16.399999999999999" customHeight="1">
      <c r="A101" s="31"/>
      <c r="B101" s="21"/>
      <c r="C101" s="195"/>
      <c r="D101" s="195"/>
      <c r="E101" s="195"/>
      <c r="F101" s="216"/>
      <c r="G101" s="875"/>
      <c r="H101" s="220"/>
      <c r="I101" s="249"/>
      <c r="J101" s="220"/>
      <c r="K101" s="76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row>
    <row r="102" spans="1:58" s="87" customFormat="1" ht="42.45">
      <c r="A102" s="29"/>
      <c r="B102" s="24"/>
      <c r="C102" s="271" t="s">
        <v>394</v>
      </c>
      <c r="D102" s="124" t="s">
        <v>151</v>
      </c>
      <c r="E102" s="300" t="s">
        <v>4285</v>
      </c>
      <c r="F102" s="254"/>
      <c r="G102" s="875"/>
      <c r="H102" s="220"/>
      <c r="I102" s="249"/>
      <c r="J102" s="220"/>
      <c r="K102" s="76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row>
    <row r="103" spans="1:58" s="87" customFormat="1" ht="16.399999999999999" customHeight="1">
      <c r="A103" s="31"/>
      <c r="B103" s="21"/>
      <c r="C103" s="195"/>
      <c r="D103" s="195"/>
      <c r="E103" s="195"/>
      <c r="F103" s="216"/>
      <c r="G103" s="875"/>
      <c r="H103" s="220"/>
      <c r="I103" s="249"/>
      <c r="J103" s="220"/>
      <c r="K103" s="76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row>
    <row r="104" spans="1:58" s="87" customFormat="1" ht="16.399999999999999" customHeight="1">
      <c r="A104" s="31"/>
      <c r="B104" s="21"/>
      <c r="C104" s="922" t="s">
        <v>153</v>
      </c>
      <c r="D104" s="922"/>
      <c r="E104" s="922"/>
      <c r="F104" s="255"/>
      <c r="G104" s="875"/>
      <c r="H104" s="220"/>
      <c r="I104" s="249"/>
      <c r="J104" s="220"/>
      <c r="K104" s="76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row>
    <row r="105" spans="1:58" s="87" customFormat="1" ht="16.399999999999999" customHeight="1">
      <c r="A105" s="31"/>
      <c r="B105" s="21"/>
      <c r="C105" s="923"/>
      <c r="D105" s="923"/>
      <c r="E105" s="923"/>
      <c r="F105" s="256"/>
      <c r="G105" s="875"/>
      <c r="H105" s="220"/>
      <c r="I105" s="249"/>
      <c r="J105" s="220"/>
      <c r="K105" s="76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row>
    <row r="106" spans="1:58" s="87" customFormat="1" ht="16.399999999999999" customHeight="1">
      <c r="A106" s="31"/>
      <c r="B106" s="21"/>
      <c r="C106" s="924" t="s">
        <v>100</v>
      </c>
      <c r="D106" s="924"/>
      <c r="E106" s="924"/>
      <c r="F106" s="257"/>
      <c r="G106" s="875"/>
      <c r="H106" s="220"/>
      <c r="I106" s="249"/>
      <c r="J106" s="220"/>
      <c r="K106" s="76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row>
    <row r="107" spans="1:58" s="87" customFormat="1" ht="16.399999999999999" customHeight="1">
      <c r="A107" s="31"/>
      <c r="B107" s="21"/>
      <c r="C107" s="923"/>
      <c r="D107" s="923"/>
      <c r="E107" s="923"/>
      <c r="F107" s="256"/>
      <c r="G107" s="875"/>
      <c r="H107" s="220"/>
      <c r="I107" s="249"/>
      <c r="J107" s="220"/>
      <c r="K107" s="76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row>
    <row r="108" spans="1:58" s="87" customFormat="1" ht="16.399999999999999" customHeight="1">
      <c r="A108" s="31"/>
      <c r="B108" s="21"/>
      <c r="C108" s="176" t="s">
        <v>101</v>
      </c>
      <c r="D108" s="177" t="s">
        <v>102</v>
      </c>
      <c r="E108" s="178" t="s">
        <v>103</v>
      </c>
      <c r="F108" s="188"/>
      <c r="G108" s="875"/>
      <c r="H108" s="220"/>
      <c r="I108" s="249"/>
      <c r="J108" s="220"/>
      <c r="K108" s="76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row>
    <row r="109" spans="1:58" s="87" customFormat="1" ht="16.399999999999999" customHeight="1" thickBot="1">
      <c r="A109" s="31"/>
      <c r="B109" s="21"/>
      <c r="C109" s="179"/>
      <c r="D109" s="180"/>
      <c r="E109" s="178" t="str">
        <f>IF(
 AND(ISBLANK(C101),ISBLANK(D101),ISBLANK(E101),ISBLANK(C103),ISBLANK(D103),ISBLANK(E103),ISBLANK(C105),ISBLANK(C107),ISBLANK(C109),ISBLANK(D109)),
 "FRÅGAN ÄR OBESVARAD",
 IF(
  AND(ISBLANK(C101),ISBLANK(D101),ISBLANK(E101),ISBLANK(C103),ISBLANK(D103),ISBLANK(E103),ISBLANK(C105),ISBLANK(C107)),
  "ANGE SVAR OCKSÅ",
  IF(
   AND(
    OR(C101="x",D101="x",E101="x",C103="x",D103="x"),OR(E103="x",C105="x",C107="x")),
    "MOTSÄGELSEFULLT SVAR",
    IF(
     OR(AND(E103="x",C105="x"),AND(E103="x",C107="x"),AND(C105="x",C107="x")),
     "MOTSÄGELSEFULLT SVAR",
     IF(
      AND(C109="x",D109="x"),
      "MOTSÄGELSEFULL BEDÖMNING",
      IF(
       OR(C109="x",D109="x"),
       COUNTIF(C101:E101,"x")+COUNTIF(C103:D103,"x"),
       "ANGE BEDÖMNING OCKSÅ"))))))</f>
        <v>FRÅGAN ÄR OBESVARAD</v>
      </c>
      <c r="F109" s="188"/>
      <c r="G109" s="876"/>
      <c r="H109" s="220">
        <f>IF(ISNUMBER(E109),E109,0)</f>
        <v>0</v>
      </c>
      <c r="I109" s="249">
        <f>$H109</f>
        <v>0</v>
      </c>
      <c r="J109" s="220"/>
      <c r="K109" s="76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row>
    <row r="110" spans="1:58" s="87" customFormat="1">
      <c r="A110" s="31"/>
      <c r="B110" s="21"/>
      <c r="C110"/>
      <c r="D110"/>
      <c r="E110"/>
      <c r="F110"/>
      <c r="G110"/>
      <c r="H110" s="220"/>
      <c r="I110" s="249"/>
      <c r="J110" s="220"/>
      <c r="K110" s="76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row>
    <row r="111" spans="1:58" s="31" customFormat="1" ht="20.149999999999999" customHeight="1" thickBot="1">
      <c r="A111" s="65">
        <v>1</v>
      </c>
      <c r="B111" s="207">
        <f ca="1">MAX(B76:INDIRECT(ADDRESS(ROW()-1,COLUMN())))+1</f>
        <v>8</v>
      </c>
      <c r="C111" s="873" t="s">
        <v>407</v>
      </c>
      <c r="D111" s="873"/>
      <c r="E111" s="873"/>
      <c r="F111" s="110"/>
      <c r="G111" s="205"/>
      <c r="H111" s="222"/>
      <c r="I111" s="248"/>
      <c r="J111" s="222"/>
      <c r="K111" s="759"/>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row>
    <row r="112" spans="1:58" s="87" customFormat="1" ht="17.600000000000001" thickBot="1">
      <c r="A112" s="20"/>
      <c r="B112" s="84"/>
      <c r="C112" s="917" t="s">
        <v>90</v>
      </c>
      <c r="D112" s="917"/>
      <c r="E112" s="917"/>
      <c r="F112" s="190"/>
      <c r="G112" s="208" t="s">
        <v>91</v>
      </c>
      <c r="H112" s="220"/>
      <c r="I112" s="185"/>
      <c r="J112" s="220"/>
      <c r="K112" s="76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row>
    <row r="113" spans="1:58" s="87" customFormat="1" ht="16.399999999999999" customHeight="1">
      <c r="A113" s="31"/>
      <c r="B113" s="21"/>
      <c r="C113" s="890" t="s">
        <v>391</v>
      </c>
      <c r="D113" s="891"/>
      <c r="E113" s="892"/>
      <c r="F113" s="193"/>
      <c r="G113" s="874" t="s">
        <v>408</v>
      </c>
      <c r="H113" s="220"/>
      <c r="I113" s="249"/>
      <c r="J113" s="220"/>
      <c r="K113" s="76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row>
    <row r="114" spans="1:58" s="87" customFormat="1" ht="36.65" customHeight="1">
      <c r="A114" s="29"/>
      <c r="B114" s="24"/>
      <c r="C114" s="270" t="s">
        <v>147</v>
      </c>
      <c r="D114" s="270" t="s">
        <v>148</v>
      </c>
      <c r="E114" s="123" t="s">
        <v>393</v>
      </c>
      <c r="F114" s="194"/>
      <c r="G114" s="875"/>
      <c r="H114" s="220"/>
      <c r="I114" s="249"/>
      <c r="J114" s="220"/>
      <c r="K114" s="76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row>
    <row r="115" spans="1:58" s="87" customFormat="1" ht="16.399999999999999" customHeight="1">
      <c r="A115" s="31"/>
      <c r="B115" s="21"/>
      <c r="C115" s="259"/>
      <c r="D115" s="259"/>
      <c r="E115" s="259"/>
      <c r="F115" s="216"/>
      <c r="G115" s="875"/>
      <c r="H115" s="220"/>
      <c r="I115" s="249"/>
      <c r="J115" s="220"/>
      <c r="K115" s="76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row>
    <row r="116" spans="1:58" s="87" customFormat="1" ht="42.45">
      <c r="A116" s="29"/>
      <c r="B116" s="24"/>
      <c r="C116" s="123" t="s">
        <v>394</v>
      </c>
      <c r="D116" s="301" t="s">
        <v>151</v>
      </c>
      <c r="E116" s="258" t="s">
        <v>406</v>
      </c>
      <c r="F116" s="254"/>
      <c r="G116" s="875"/>
      <c r="H116" s="220"/>
      <c r="I116" s="249"/>
      <c r="J116" s="220"/>
      <c r="K116" s="76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row>
    <row r="117" spans="1:58" s="87" customFormat="1" ht="16.399999999999999" customHeight="1">
      <c r="A117" s="31"/>
      <c r="B117" s="21"/>
      <c r="C117" s="195"/>
      <c r="D117" s="195"/>
      <c r="E117" s="195"/>
      <c r="F117" s="216"/>
      <c r="G117" s="875"/>
      <c r="H117" s="220"/>
      <c r="I117" s="249"/>
      <c r="J117" s="220"/>
      <c r="K117" s="76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row>
    <row r="118" spans="1:58" s="87" customFormat="1" ht="16.399999999999999" customHeight="1">
      <c r="A118" s="31"/>
      <c r="B118" s="21"/>
      <c r="C118" s="922" t="s">
        <v>153</v>
      </c>
      <c r="D118" s="922"/>
      <c r="E118" s="922"/>
      <c r="F118" s="255"/>
      <c r="G118" s="875"/>
      <c r="H118" s="220"/>
      <c r="I118" s="249"/>
      <c r="J118" s="220"/>
      <c r="K118" s="760"/>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row>
    <row r="119" spans="1:58" s="87" customFormat="1" ht="16.399999999999999" customHeight="1">
      <c r="A119" s="31"/>
      <c r="B119" s="21"/>
      <c r="C119" s="923"/>
      <c r="D119" s="923"/>
      <c r="E119" s="923"/>
      <c r="F119" s="256"/>
      <c r="G119" s="875"/>
      <c r="H119" s="220"/>
      <c r="I119" s="249"/>
      <c r="J119" s="220"/>
      <c r="K119" s="760"/>
      <c r="L119" s="220"/>
      <c r="M119" s="220"/>
      <c r="N119" s="220"/>
      <c r="O119" s="220"/>
      <c r="P119" s="220"/>
      <c r="Q119" s="220"/>
      <c r="R119" s="220"/>
      <c r="S119" s="220"/>
      <c r="T119" s="220"/>
      <c r="U119" s="220"/>
      <c r="V119" s="220"/>
      <c r="W119" s="220"/>
      <c r="X119" s="220"/>
      <c r="Y119" s="220"/>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row>
    <row r="120" spans="1:58" s="87" customFormat="1" ht="16.399999999999999" customHeight="1">
      <c r="A120" s="31"/>
      <c r="B120" s="21"/>
      <c r="C120" s="924" t="s">
        <v>100</v>
      </c>
      <c r="D120" s="924"/>
      <c r="E120" s="924"/>
      <c r="F120" s="257"/>
      <c r="G120" s="875"/>
      <c r="H120" s="220"/>
      <c r="I120" s="249"/>
      <c r="J120" s="220"/>
      <c r="K120" s="76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row>
    <row r="121" spans="1:58" s="87" customFormat="1" ht="16.399999999999999" customHeight="1">
      <c r="A121" s="31"/>
      <c r="B121" s="21"/>
      <c r="C121" s="923"/>
      <c r="D121" s="923"/>
      <c r="E121" s="923"/>
      <c r="F121" s="256"/>
      <c r="G121" s="875"/>
      <c r="H121" s="220"/>
      <c r="I121" s="249"/>
      <c r="J121" s="220"/>
      <c r="K121" s="760"/>
      <c r="L121" s="220"/>
      <c r="M121" s="220"/>
      <c r="N121" s="22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row>
    <row r="122" spans="1:58" s="87" customFormat="1" ht="16.399999999999999" customHeight="1">
      <c r="A122" s="31"/>
      <c r="B122" s="21"/>
      <c r="C122" s="176" t="s">
        <v>101</v>
      </c>
      <c r="D122" s="177" t="s">
        <v>102</v>
      </c>
      <c r="E122" s="178" t="s">
        <v>103</v>
      </c>
      <c r="F122" s="188"/>
      <c r="G122" s="875"/>
      <c r="H122" s="220"/>
      <c r="I122" s="249"/>
      <c r="J122" s="220"/>
      <c r="K122" s="760"/>
      <c r="L122" s="220"/>
      <c r="M122" s="220"/>
      <c r="N122" s="220"/>
      <c r="O122" s="220"/>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row>
    <row r="123" spans="1:58" s="87" customFormat="1" ht="16.399999999999999" customHeight="1" thickBot="1">
      <c r="A123" s="31"/>
      <c r="B123" s="21"/>
      <c r="C123" s="179"/>
      <c r="D123" s="180"/>
      <c r="E123" s="178" t="str">
        <f>IF(
 AND(ISBLANK(C115),ISBLANK(D115),ISBLANK(E115),ISBLANK(C117),ISBLANK(D117),ISBLANK(E117),ISBLANK(C119),ISBLANK(C121),ISBLANK(C123),ISBLANK(D123)),
 "FRÅGAN ÄR OBESVARAD",
 IF(
  AND(ISBLANK(C115),ISBLANK(D115),ISBLANK(E115),ISBLANK(C117),ISBLANK(D117),ISBLANK(E117),ISBLANK(C119),ISBLANK(C121)),
  "ANGE SVAR OCKSÅ",
  IF(
   AND(
    OR(C115="x",D115="x",E115="x",C117="x",D117="x"),OR(E117="x",C119="x",C121="x")),
    "MOTSÄGELSEFULLT SVAR",
    IF(
     OR(AND(E117="x",C119="x"),AND(E117="x",C121="x"),AND(C119="x",C121="x")),
     "MOTSÄGELSEFULLT SVAR",
     IF(
      AND(C123="x",D123="x"),
      "MOTSÄGELSEFULL BEDÖMNING",
      IF(
       OR(C123="x",D123="x"),
       COUNTIF(C115:E115,"x")+COUNTIF(C117:D117,"x"),
       "ANGE BEDÖMNING OCKSÅ"))))))</f>
        <v>FRÅGAN ÄR OBESVARAD</v>
      </c>
      <c r="F123" s="188"/>
      <c r="G123" s="876"/>
      <c r="H123" s="220">
        <f>IF(ISNUMBER(E123),E123,0)</f>
        <v>0</v>
      </c>
      <c r="I123" s="249">
        <f>$H123</f>
        <v>0</v>
      </c>
      <c r="J123" s="220"/>
      <c r="K123" s="76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row>
    <row r="124" spans="1:58" s="87" customFormat="1" ht="25.5" customHeight="1">
      <c r="A124" s="31"/>
      <c r="B124" s="21"/>
      <c r="C124"/>
      <c r="D124"/>
      <c r="E124"/>
      <c r="F124"/>
      <c r="G124"/>
      <c r="H124" s="220"/>
      <c r="I124" s="249"/>
      <c r="J124" s="220"/>
      <c r="K124" s="760"/>
      <c r="L124" s="220"/>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row>
    <row r="125" spans="1:58" s="31" customFormat="1" ht="20.149999999999999" customHeight="1" thickBot="1">
      <c r="A125" s="65">
        <v>1</v>
      </c>
      <c r="B125" s="207">
        <f ca="1">MAX(B90:INDIRECT(ADDRESS(ROW()-1,COLUMN())))+1</f>
        <v>9</v>
      </c>
      <c r="C125" s="873" t="s">
        <v>409</v>
      </c>
      <c r="D125" s="873"/>
      <c r="E125" s="873"/>
      <c r="F125" s="110"/>
      <c r="G125" s="205"/>
      <c r="H125" s="222"/>
      <c r="I125" s="248"/>
      <c r="J125" s="222"/>
      <c r="K125" s="759"/>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row>
    <row r="126" spans="1:58" s="87" customFormat="1" ht="17.600000000000001" thickBot="1">
      <c r="A126" s="20"/>
      <c r="B126" s="84"/>
      <c r="C126" s="917" t="s">
        <v>90</v>
      </c>
      <c r="D126" s="917"/>
      <c r="E126" s="917"/>
      <c r="F126" s="190"/>
      <c r="G126" s="208" t="s">
        <v>91</v>
      </c>
      <c r="H126" s="220"/>
      <c r="I126" s="178"/>
      <c r="J126" s="220"/>
      <c r="K126" s="760"/>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row>
    <row r="127" spans="1:58" s="87" customFormat="1" ht="16.399999999999999" customHeight="1">
      <c r="A127" s="31"/>
      <c r="B127" s="21"/>
      <c r="C127" s="890" t="s">
        <v>391</v>
      </c>
      <c r="D127" s="891"/>
      <c r="E127" s="892"/>
      <c r="F127" s="193"/>
      <c r="G127" s="874" t="s">
        <v>410</v>
      </c>
      <c r="H127" s="220"/>
      <c r="I127" s="249"/>
      <c r="J127" s="220"/>
      <c r="K127" s="760"/>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row>
    <row r="128" spans="1:58" s="87" customFormat="1" ht="38.15" customHeight="1">
      <c r="A128" s="29"/>
      <c r="B128" s="24"/>
      <c r="C128" s="270" t="s">
        <v>147</v>
      </c>
      <c r="D128" s="270" t="s">
        <v>148</v>
      </c>
      <c r="E128" s="123" t="s">
        <v>393</v>
      </c>
      <c r="F128" s="194"/>
      <c r="G128" s="875"/>
      <c r="H128" s="220"/>
      <c r="I128" s="249"/>
      <c r="J128" s="220"/>
      <c r="K128" s="760"/>
      <c r="L128" s="220"/>
      <c r="M128" s="220"/>
      <c r="N128" s="220"/>
      <c r="O128" s="220"/>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row>
    <row r="129" spans="1:58" s="87" customFormat="1" ht="16.399999999999999" customHeight="1">
      <c r="A129" s="31"/>
      <c r="B129" s="21"/>
      <c r="C129" s="259"/>
      <c r="D129" s="259"/>
      <c r="E129" s="259"/>
      <c r="F129" s="216"/>
      <c r="G129" s="875"/>
      <c r="H129" s="220"/>
      <c r="I129" s="249"/>
      <c r="J129" s="220"/>
      <c r="K129" s="760"/>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row>
    <row r="130" spans="1:58" s="87" customFormat="1" ht="42.45">
      <c r="A130" s="29"/>
      <c r="B130" s="24"/>
      <c r="C130" s="270" t="s">
        <v>394</v>
      </c>
      <c r="D130" s="301" t="s">
        <v>151</v>
      </c>
      <c r="E130" s="258" t="s">
        <v>411</v>
      </c>
      <c r="F130" s="254"/>
      <c r="G130" s="875"/>
      <c r="H130" s="220"/>
      <c r="I130" s="249"/>
      <c r="J130" s="220"/>
      <c r="K130" s="760"/>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row>
    <row r="131" spans="1:58" s="87" customFormat="1" ht="16.399999999999999" customHeight="1">
      <c r="A131" s="31"/>
      <c r="B131" s="21"/>
      <c r="C131" s="195"/>
      <c r="D131" s="195"/>
      <c r="E131" s="195"/>
      <c r="F131" s="216"/>
      <c r="G131" s="875"/>
      <c r="H131" s="220"/>
      <c r="I131" s="249"/>
      <c r="J131" s="220"/>
      <c r="K131" s="760"/>
      <c r="L131" s="220"/>
      <c r="M131" s="220"/>
      <c r="N131" s="220"/>
      <c r="O131" s="220"/>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row>
    <row r="132" spans="1:58" s="87" customFormat="1" ht="16.399999999999999" customHeight="1">
      <c r="A132" s="31"/>
      <c r="B132" s="21"/>
      <c r="C132" s="922" t="s">
        <v>153</v>
      </c>
      <c r="D132" s="922"/>
      <c r="E132" s="922"/>
      <c r="F132" s="255"/>
      <c r="G132" s="875"/>
      <c r="H132" s="220"/>
      <c r="I132" s="249"/>
      <c r="J132" s="220"/>
      <c r="K132" s="76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row>
    <row r="133" spans="1:58" s="87" customFormat="1" ht="16.399999999999999" customHeight="1">
      <c r="A133" s="31"/>
      <c r="B133" s="21"/>
      <c r="C133" s="923"/>
      <c r="D133" s="923"/>
      <c r="E133" s="923"/>
      <c r="F133" s="256"/>
      <c r="G133" s="875"/>
      <c r="H133" s="220"/>
      <c r="I133" s="249"/>
      <c r="J133" s="220"/>
      <c r="K133" s="760"/>
      <c r="L133" s="220"/>
      <c r="M133" s="220"/>
      <c r="N133" s="220"/>
      <c r="O133" s="220"/>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row>
    <row r="134" spans="1:58" s="87" customFormat="1" ht="16.399999999999999" customHeight="1">
      <c r="A134" s="31"/>
      <c r="B134" s="21"/>
      <c r="C134" s="924" t="s">
        <v>100</v>
      </c>
      <c r="D134" s="924"/>
      <c r="E134" s="924"/>
      <c r="F134" s="257"/>
      <c r="G134" s="875"/>
      <c r="H134" s="220"/>
      <c r="I134" s="249"/>
      <c r="J134" s="220"/>
      <c r="K134" s="760"/>
      <c r="L134" s="220"/>
      <c r="M134" s="220"/>
      <c r="N134" s="220"/>
      <c r="O134" s="220"/>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row>
    <row r="135" spans="1:58" s="87" customFormat="1" ht="16.399999999999999" customHeight="1">
      <c r="A135" s="31"/>
      <c r="B135" s="21"/>
      <c r="C135" s="923"/>
      <c r="D135" s="923"/>
      <c r="E135" s="923"/>
      <c r="F135" s="256"/>
      <c r="G135" s="875"/>
      <c r="H135" s="220"/>
      <c r="I135" s="249"/>
      <c r="J135" s="220"/>
      <c r="K135" s="760"/>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row>
    <row r="136" spans="1:58" s="87" customFormat="1" ht="16.399999999999999" customHeight="1">
      <c r="A136" s="31"/>
      <c r="B136" s="21"/>
      <c r="C136" s="176" t="s">
        <v>101</v>
      </c>
      <c r="D136" s="177" t="s">
        <v>102</v>
      </c>
      <c r="E136" s="178" t="s">
        <v>103</v>
      </c>
      <c r="F136" s="188"/>
      <c r="G136" s="875"/>
      <c r="H136" s="220"/>
      <c r="I136" s="249"/>
      <c r="J136" s="220"/>
      <c r="K136" s="760"/>
      <c r="L136" s="220"/>
      <c r="M136" s="220"/>
      <c r="N136" s="220"/>
      <c r="O136" s="220"/>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row>
    <row r="137" spans="1:58" s="87" customFormat="1" ht="16.399999999999999" customHeight="1" thickBot="1">
      <c r="A137" s="31"/>
      <c r="B137" s="21"/>
      <c r="C137" s="179"/>
      <c r="D137" s="180"/>
      <c r="E137" s="178" t="str">
        <f>IF(
 AND(ISBLANK(C129),ISBLANK(D129),ISBLANK(E129),ISBLANK(C131),ISBLANK(D131),ISBLANK(E131),ISBLANK(C133),ISBLANK(C135),ISBLANK(C137),ISBLANK(D137)),
 "FRÅGAN ÄR OBESVARAD",
 IF(
  AND(ISBLANK(C129),ISBLANK(D129),ISBLANK(E129),ISBLANK(C131),ISBLANK(D131),ISBLANK(E131),ISBLANK(C133),ISBLANK(C135)),
  "ANGE SVAR OCKSÅ",
  IF(
   AND(
    OR(C129="x",D129="x",E129="x",C131="x",D131="x"),OR(E131="x",C133="x",C135="x")),
    "MOTSÄGELSEFULLT SVAR",
    IF(
     OR(AND(E131="x",C133="x"),AND(E131="x",C135="x"),AND(C133="x",C135="x")),
     "MOTSÄGELSEFULLT SVAR",
     IF(
      AND(C137="x",D137="x"),
      "MOTSÄGELSEFULL BEDÖMNING",
      IF(
       OR(C137="x",D137="x"),
       COUNTIF(C129:E129,"x")+COUNTIF(C131:D131,"x"),
       "ANGE BEDÖMNING OCKSÅ"))))))</f>
        <v>FRÅGAN ÄR OBESVARAD</v>
      </c>
      <c r="F137" s="188"/>
      <c r="G137" s="876"/>
      <c r="H137" s="220">
        <f>IF(ISNUMBER(E137),E137,0)</f>
        <v>0</v>
      </c>
      <c r="I137" s="249">
        <f>$H137</f>
        <v>0</v>
      </c>
      <c r="J137" s="220"/>
      <c r="K137" s="760"/>
      <c r="L137" s="220"/>
      <c r="M137" s="220"/>
      <c r="N137" s="220"/>
      <c r="O137" s="220"/>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row>
    <row r="138" spans="1:58" s="87" customFormat="1" ht="17.149999999999999" customHeight="1">
      <c r="A138" s="31"/>
      <c r="B138" s="21"/>
      <c r="C138"/>
      <c r="D138"/>
      <c r="E138"/>
      <c r="F138"/>
      <c r="G138"/>
      <c r="H138" s="220"/>
      <c r="I138" s="249"/>
      <c r="J138" s="220"/>
      <c r="K138" s="760"/>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row>
    <row r="139" spans="1:58" s="31" customFormat="1" ht="20.149999999999999" customHeight="1" thickBot="1">
      <c r="A139" s="65">
        <v>1</v>
      </c>
      <c r="B139" s="207">
        <f ca="1">MAX(B90:INDIRECT(ADDRESS(ROW()-1,COLUMN())))+1</f>
        <v>10</v>
      </c>
      <c r="C139" s="873" t="s">
        <v>412</v>
      </c>
      <c r="D139" s="873"/>
      <c r="E139" s="873"/>
      <c r="F139" s="110"/>
      <c r="G139" s="205"/>
      <c r="H139" s="222"/>
      <c r="I139" s="248"/>
      <c r="J139" s="222"/>
      <c r="K139" s="759"/>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222"/>
      <c r="BE139" s="222"/>
      <c r="BF139" s="222"/>
    </row>
    <row r="140" spans="1:58" s="87" customFormat="1" ht="17.600000000000001" thickBot="1">
      <c r="A140" s="20"/>
      <c r="B140" s="84"/>
      <c r="C140" s="917" t="s">
        <v>90</v>
      </c>
      <c r="D140" s="917"/>
      <c r="E140" s="917"/>
      <c r="F140" s="190"/>
      <c r="G140" s="208" t="s">
        <v>91</v>
      </c>
      <c r="H140" s="220"/>
      <c r="I140" s="220"/>
      <c r="J140" s="220"/>
      <c r="K140" s="760"/>
      <c r="L140" s="220"/>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row>
    <row r="141" spans="1:58" s="87" customFormat="1" ht="16.399999999999999" customHeight="1">
      <c r="A141" s="31"/>
      <c r="B141" s="21"/>
      <c r="C141" s="890" t="s">
        <v>391</v>
      </c>
      <c r="D141" s="891"/>
      <c r="E141" s="892"/>
      <c r="F141" s="193"/>
      <c r="G141" s="874" t="s">
        <v>413</v>
      </c>
      <c r="H141" s="220"/>
      <c r="I141" s="249"/>
      <c r="J141" s="220"/>
      <c r="K141" s="76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row>
    <row r="142" spans="1:58" s="87" customFormat="1" ht="35.9" customHeight="1">
      <c r="A142" s="29"/>
      <c r="B142" s="24"/>
      <c r="C142" s="123" t="s">
        <v>147</v>
      </c>
      <c r="D142" s="123" t="s">
        <v>148</v>
      </c>
      <c r="E142" s="123" t="s">
        <v>393</v>
      </c>
      <c r="F142" s="194"/>
      <c r="G142" s="875"/>
      <c r="H142" s="220"/>
      <c r="I142" s="249"/>
      <c r="J142" s="220"/>
      <c r="K142" s="760"/>
      <c r="L142" s="220"/>
      <c r="M142" s="220"/>
      <c r="N142" s="220"/>
      <c r="O142" s="220"/>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row>
    <row r="143" spans="1:58" s="87" customFormat="1" ht="16.399999999999999" customHeight="1">
      <c r="A143" s="31"/>
      <c r="B143" s="21"/>
      <c r="C143" s="195"/>
      <c r="D143" s="195"/>
      <c r="E143" s="195"/>
      <c r="F143" s="216"/>
      <c r="G143" s="875"/>
      <c r="H143" s="220"/>
      <c r="I143" s="249"/>
      <c r="J143" s="220"/>
      <c r="K143" s="760"/>
      <c r="L143" s="220"/>
      <c r="M143" s="220"/>
      <c r="N143" s="220"/>
      <c r="O143" s="220"/>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row>
    <row r="144" spans="1:58" s="87" customFormat="1" ht="42.45">
      <c r="A144" s="29"/>
      <c r="B144" s="24"/>
      <c r="C144" s="270" t="s">
        <v>394</v>
      </c>
      <c r="D144" s="124" t="s">
        <v>151</v>
      </c>
      <c r="E144" s="300" t="s">
        <v>4286</v>
      </c>
      <c r="F144" s="254"/>
      <c r="G144" s="875"/>
      <c r="H144" s="220"/>
      <c r="I144" s="249"/>
      <c r="J144" s="220"/>
      <c r="K144" s="760"/>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row>
    <row r="145" spans="1:58" s="87" customFormat="1" ht="16.399999999999999" customHeight="1">
      <c r="A145" s="31"/>
      <c r="B145" s="21"/>
      <c r="C145" s="195"/>
      <c r="D145" s="195"/>
      <c r="E145" s="195"/>
      <c r="F145" s="216"/>
      <c r="G145" s="875"/>
      <c r="H145" s="220"/>
      <c r="I145" s="249"/>
      <c r="J145" s="220"/>
      <c r="K145" s="760"/>
      <c r="L145" s="220"/>
      <c r="M145" s="220"/>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row>
    <row r="146" spans="1:58" s="87" customFormat="1" ht="16.399999999999999" customHeight="1">
      <c r="A146" s="31"/>
      <c r="B146" s="21"/>
      <c r="C146" s="922" t="s">
        <v>153</v>
      </c>
      <c r="D146" s="922"/>
      <c r="E146" s="922"/>
      <c r="F146" s="255"/>
      <c r="G146" s="875"/>
      <c r="H146" s="220"/>
      <c r="I146" s="249"/>
      <c r="J146" s="220"/>
      <c r="K146" s="760"/>
      <c r="L146" s="220"/>
      <c r="M146" s="220"/>
      <c r="N146" s="220"/>
      <c r="O146" s="220"/>
      <c r="P146" s="220"/>
      <c r="Q146" s="220"/>
      <c r="R146" s="220"/>
      <c r="S146" s="220"/>
      <c r="T146" s="220"/>
      <c r="U146" s="220"/>
      <c r="V146" s="220"/>
      <c r="W146" s="220"/>
      <c r="X146" s="220"/>
      <c r="Y146" s="220"/>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row>
    <row r="147" spans="1:58" s="87" customFormat="1" ht="16.399999999999999" customHeight="1">
      <c r="A147" s="31"/>
      <c r="B147" s="21"/>
      <c r="C147" s="923"/>
      <c r="D147" s="923"/>
      <c r="E147" s="923"/>
      <c r="F147" s="256"/>
      <c r="G147" s="875"/>
      <c r="H147" s="220"/>
      <c r="I147" s="249"/>
      <c r="J147" s="220"/>
      <c r="K147" s="760"/>
      <c r="L147" s="220"/>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row>
    <row r="148" spans="1:58" s="87" customFormat="1" ht="16.399999999999999" customHeight="1">
      <c r="A148" s="31"/>
      <c r="B148" s="21"/>
      <c r="C148" s="924" t="s">
        <v>100</v>
      </c>
      <c r="D148" s="924"/>
      <c r="E148" s="924"/>
      <c r="F148" s="257"/>
      <c r="G148" s="875"/>
      <c r="H148" s="220"/>
      <c r="I148" s="249"/>
      <c r="J148" s="220"/>
      <c r="K148" s="760"/>
      <c r="L148" s="220"/>
      <c r="M148" s="220"/>
      <c r="N148" s="220"/>
      <c r="O148" s="220"/>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row>
    <row r="149" spans="1:58" s="87" customFormat="1" ht="16.399999999999999" customHeight="1">
      <c r="A149" s="31"/>
      <c r="B149" s="21"/>
      <c r="C149" s="925"/>
      <c r="D149" s="926"/>
      <c r="E149" s="927"/>
      <c r="F149" s="257"/>
      <c r="G149" s="875"/>
      <c r="H149" s="220"/>
      <c r="I149" s="249"/>
      <c r="J149" s="220"/>
      <c r="K149" s="760"/>
      <c r="L149" s="220"/>
      <c r="M149" s="220"/>
      <c r="N149" s="220"/>
      <c r="O149" s="220"/>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row>
    <row r="150" spans="1:58" s="87" customFormat="1" ht="16.399999999999999" customHeight="1">
      <c r="A150" s="31"/>
      <c r="B150" s="21"/>
      <c r="C150" s="176" t="s">
        <v>101</v>
      </c>
      <c r="D150" s="177" t="s">
        <v>102</v>
      </c>
      <c r="E150" s="178" t="s">
        <v>103</v>
      </c>
      <c r="F150" s="256"/>
      <c r="G150" s="875"/>
      <c r="H150" s="220"/>
      <c r="I150" s="249"/>
      <c r="J150" s="220"/>
      <c r="K150" s="760"/>
      <c r="L150" s="22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row>
    <row r="151" spans="1:58" s="87" customFormat="1" ht="16.399999999999999" customHeight="1">
      <c r="A151" s="31"/>
      <c r="B151" s="21"/>
      <c r="C151" s="179"/>
      <c r="D151" s="180"/>
      <c r="E151" s="178" t="str">
        <f>IF(
 AND(ISBLANK(C143),ISBLANK(D143),ISBLANK(E143),ISBLANK(C145),ISBLANK(D145),ISBLANK(E145),ISBLANK(C147),ISBLANK(C149),ISBLANK(C151),ISBLANK(D151)),
 "FRÅGAN ÄR OBESVARAD",
 IF(
  AND(ISBLANK(C143),ISBLANK(D143),ISBLANK(E143),ISBLANK(C145),ISBLANK(D145),ISBLANK(E145),ISBLANK(C147),ISBLANK(C149)),
  "ANGE SVAR OCKSÅ",
  IF(
   AND(
    OR(C143="x",D143="x",E143="x",C145="x",D145="x"),OR(E145="x",C147="x",C149="x")),
    "MOTSÄGELSEFULLT SVAR",
    IF(
     OR(AND(E145="x",C147="x"),AND(E145="x",C149="x"),AND(C147="x",C149="x")),
     "MOTSÄGELSEFULLT SVAR",
     IF(
      AND(C151="x",D151="x"),
      "MOTSÄGELSEFULL BEDÖMNING",
      IF(
       OR(C151="x",D151="x"),
       COUNTIF(C143:E143,"x")+COUNTIF(C145:D145,"x"),
       "ANGE BEDÖMNING OCKSÅ"))))))</f>
        <v>FRÅGAN ÄR OBESVARAD</v>
      </c>
      <c r="F151" s="188"/>
      <c r="G151" s="875"/>
      <c r="H151" s="220"/>
      <c r="I151" s="249"/>
      <c r="J151" s="220"/>
      <c r="K151" s="760"/>
      <c r="L151" s="220"/>
      <c r="M151" s="220"/>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row>
    <row r="152" spans="1:58" s="87" customFormat="1" ht="25.5" customHeight="1" thickBot="1">
      <c r="A152" s="31"/>
      <c r="B152" s="21"/>
      <c r="F152" s="188"/>
      <c r="G152" s="876"/>
      <c r="H152" s="220">
        <f>IF(ISNUMBER(E151),E151,0)</f>
        <v>0</v>
      </c>
      <c r="I152" s="249">
        <f>$H152</f>
        <v>0</v>
      </c>
      <c r="J152" s="220"/>
      <c r="K152" s="760"/>
      <c r="L152" s="220"/>
      <c r="M152" s="220"/>
      <c r="N152" s="220"/>
      <c r="O152" s="220"/>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row>
    <row r="153" spans="1:58" s="87" customFormat="1" ht="21.65" customHeight="1">
      <c r="A153" s="31"/>
      <c r="B153" s="21"/>
      <c r="C153"/>
      <c r="D153"/>
      <c r="E153"/>
      <c r="F153"/>
      <c r="G153"/>
      <c r="H153" s="220"/>
      <c r="I153" s="249"/>
      <c r="J153" s="220"/>
      <c r="K153" s="76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row>
    <row r="154" spans="1:58" s="31" customFormat="1" ht="20.149999999999999" customHeight="1" thickBot="1">
      <c r="A154" s="65">
        <v>1</v>
      </c>
      <c r="B154" s="207">
        <f ca="1">MAX(B117:INDIRECT(ADDRESS(ROW()-1,COLUMN())))+1</f>
        <v>11</v>
      </c>
      <c r="C154" s="873" t="s">
        <v>415</v>
      </c>
      <c r="D154" s="873"/>
      <c r="E154" s="873"/>
      <c r="F154" s="110"/>
      <c r="G154" s="205"/>
      <c r="H154" s="222"/>
      <c r="I154" s="248"/>
      <c r="J154" s="222"/>
      <c r="K154" s="759"/>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row>
    <row r="155" spans="1:58" s="87" customFormat="1" ht="17.600000000000001" thickBot="1">
      <c r="A155" s="20"/>
      <c r="B155" s="84"/>
      <c r="C155" s="917" t="s">
        <v>90</v>
      </c>
      <c r="D155" s="917"/>
      <c r="E155" s="917"/>
      <c r="F155" s="190"/>
      <c r="G155" s="208" t="s">
        <v>91</v>
      </c>
      <c r="H155" s="220"/>
      <c r="I155" s="249"/>
      <c r="J155" s="412"/>
      <c r="K155" s="76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row>
    <row r="156" spans="1:58" s="87" customFormat="1" ht="16.399999999999999" customHeight="1">
      <c r="A156" s="31"/>
      <c r="B156" s="21"/>
      <c r="C156" s="890" t="s">
        <v>391</v>
      </c>
      <c r="D156" s="891"/>
      <c r="E156" s="892"/>
      <c r="F156" s="193"/>
      <c r="G156" s="874" t="s">
        <v>416</v>
      </c>
      <c r="H156" s="220"/>
      <c r="I156" s="249"/>
      <c r="J156" s="220"/>
      <c r="K156" s="76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row>
    <row r="157" spans="1:58" s="87" customFormat="1" ht="40.4" customHeight="1">
      <c r="A157" s="29"/>
      <c r="B157" s="24"/>
      <c r="C157" s="123" t="s">
        <v>147</v>
      </c>
      <c r="D157" s="123" t="s">
        <v>148</v>
      </c>
      <c r="E157" s="123" t="s">
        <v>393</v>
      </c>
      <c r="F157" s="194"/>
      <c r="G157" s="875"/>
      <c r="H157" s="220"/>
      <c r="I157" s="249"/>
      <c r="J157" s="220"/>
      <c r="K157" s="760"/>
      <c r="L157" s="220"/>
      <c r="M157" s="220"/>
      <c r="N157" s="220"/>
      <c r="O157" s="220"/>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row>
    <row r="158" spans="1:58" s="87" customFormat="1" ht="16.399999999999999" customHeight="1">
      <c r="A158" s="31"/>
      <c r="B158" s="21"/>
      <c r="C158" s="195"/>
      <c r="D158" s="195"/>
      <c r="E158" s="195"/>
      <c r="F158" s="216"/>
      <c r="G158" s="875"/>
      <c r="H158" s="220"/>
      <c r="I158" s="249"/>
      <c r="J158" s="220"/>
      <c r="K158" s="760"/>
      <c r="L158" s="220"/>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row>
    <row r="159" spans="1:58" s="87" customFormat="1" ht="42.45">
      <c r="A159" s="29"/>
      <c r="B159" s="24"/>
      <c r="C159" s="270" t="s">
        <v>394</v>
      </c>
      <c r="D159" s="124" t="s">
        <v>151</v>
      </c>
      <c r="E159" s="300" t="s">
        <v>417</v>
      </c>
      <c r="F159" s="254"/>
      <c r="G159" s="875"/>
      <c r="H159" s="220"/>
      <c r="I159" s="249"/>
      <c r="J159" s="220"/>
      <c r="K159" s="760"/>
      <c r="L159" s="220"/>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row>
    <row r="160" spans="1:58" s="87" customFormat="1" ht="16.399999999999999" customHeight="1">
      <c r="A160" s="31"/>
      <c r="B160" s="21"/>
      <c r="C160" s="195"/>
      <c r="D160" s="195"/>
      <c r="E160" s="195"/>
      <c r="F160" s="216"/>
      <c r="G160" s="875"/>
      <c r="H160" s="220"/>
      <c r="I160" s="249"/>
      <c r="J160" s="220"/>
      <c r="K160" s="76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row>
    <row r="161" spans="1:58" s="87" customFormat="1" ht="16.399999999999999" customHeight="1">
      <c r="A161" s="31"/>
      <c r="B161" s="21"/>
      <c r="C161" s="922" t="s">
        <v>153</v>
      </c>
      <c r="D161" s="922"/>
      <c r="E161" s="922"/>
      <c r="F161" s="255"/>
      <c r="G161" s="875"/>
      <c r="H161" s="220"/>
      <c r="I161" s="249"/>
      <c r="J161" s="220"/>
      <c r="K161" s="760"/>
      <c r="L161" s="220"/>
      <c r="M161" s="220"/>
      <c r="N161" s="220"/>
      <c r="O161" s="220"/>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row>
    <row r="162" spans="1:58" s="87" customFormat="1" ht="16.399999999999999" customHeight="1">
      <c r="A162" s="31"/>
      <c r="B162" s="21"/>
      <c r="C162" s="923"/>
      <c r="D162" s="923"/>
      <c r="E162" s="923"/>
      <c r="F162" s="256"/>
      <c r="G162" s="875"/>
      <c r="H162" s="220"/>
      <c r="I162" s="249"/>
      <c r="J162" s="220"/>
      <c r="K162" s="760"/>
      <c r="L162" s="220"/>
      <c r="M162" s="220"/>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row>
    <row r="163" spans="1:58" s="87" customFormat="1" ht="16.399999999999999" customHeight="1">
      <c r="A163" s="31"/>
      <c r="B163" s="21"/>
      <c r="C163" s="924" t="s">
        <v>100</v>
      </c>
      <c r="D163" s="924"/>
      <c r="E163" s="924"/>
      <c r="F163" s="257"/>
      <c r="G163" s="875"/>
      <c r="H163" s="220"/>
      <c r="I163" s="249"/>
      <c r="J163" s="220"/>
      <c r="K163" s="760"/>
      <c r="L163" s="220"/>
      <c r="M163" s="220"/>
      <c r="N163" s="220"/>
      <c r="O163" s="220"/>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row>
    <row r="164" spans="1:58" s="87" customFormat="1" ht="16.399999999999999" customHeight="1">
      <c r="A164" s="31"/>
      <c r="B164" s="21"/>
      <c r="C164" s="923"/>
      <c r="D164" s="923"/>
      <c r="E164" s="923"/>
      <c r="F164" s="256"/>
      <c r="G164" s="875"/>
      <c r="H164" s="220"/>
      <c r="I164" s="249"/>
      <c r="J164" s="220"/>
      <c r="K164" s="760"/>
      <c r="L164" s="220"/>
      <c r="M164" s="220"/>
      <c r="N164" s="220"/>
      <c r="O164" s="220"/>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row>
    <row r="165" spans="1:58" s="87" customFormat="1" ht="16.399999999999999" customHeight="1">
      <c r="A165" s="31"/>
      <c r="B165" s="21"/>
      <c r="C165" s="176" t="s">
        <v>101</v>
      </c>
      <c r="D165" s="177" t="s">
        <v>102</v>
      </c>
      <c r="E165" s="178" t="s">
        <v>103</v>
      </c>
      <c r="F165" s="188"/>
      <c r="G165" s="875"/>
      <c r="H165" s="220"/>
      <c r="I165" s="249"/>
      <c r="J165" s="220"/>
      <c r="K165" s="760"/>
      <c r="L165" s="220"/>
      <c r="M165" s="220"/>
      <c r="N165" s="220"/>
      <c r="O165" s="220"/>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row>
    <row r="166" spans="1:58" s="87" customFormat="1" ht="16.399999999999999" customHeight="1" thickBot="1">
      <c r="A166" s="31"/>
      <c r="B166" s="21"/>
      <c r="C166" s="179"/>
      <c r="D166" s="180"/>
      <c r="E166" s="178" t="str">
        <f>IF(
 AND(ISBLANK(C158),ISBLANK(D158),ISBLANK(E158),ISBLANK(C160),ISBLANK(D160),ISBLANK(E160),ISBLANK(C162),ISBLANK(C164),ISBLANK(C166),ISBLANK(D166)),
 "FRÅGAN ÄR OBESVARAD",
 IF(
  AND(ISBLANK(C158),ISBLANK(D158),ISBLANK(E158),ISBLANK(C160),ISBLANK(D160),ISBLANK(E160),ISBLANK(C162),ISBLANK(C164)),
  "ANGE SVAR OCKSÅ",
  IF(
   AND(
    OR(C158="x",D158="x",E158="x",C160="x",D160="x"),OR(E160="x",C162="x",C164="x")),
    "MOTSÄGELSEFULLT SVAR",
    IF(
     OR(AND(E160="x",C162="x"),AND(E160="x",C164="x"),AND(C162="x",C164="x")),
     "MOTSÄGELSEFULLT SVAR",
     IF(
      AND(C166="x",D166="x"),
      "MOTSÄGELSEFULL BEDÖMNING",
      IF(
       OR(C166="x",D166="x"),
       COUNTIF(C158:E158,"x")+COUNTIF(C160:D160,"x"),
       "ANGE BEDÖMNING OCKSÅ"))))))</f>
        <v>FRÅGAN ÄR OBESVARAD</v>
      </c>
      <c r="F166" s="188"/>
      <c r="G166" s="876"/>
      <c r="H166" s="220">
        <f>IF(ISNUMBER(E166),E166,0)</f>
        <v>0</v>
      </c>
      <c r="I166" s="249">
        <f>$H166</f>
        <v>0</v>
      </c>
      <c r="J166" s="220"/>
      <c r="K166" s="760"/>
      <c r="L166" s="220"/>
      <c r="M166" s="220"/>
      <c r="N166" s="220"/>
      <c r="O166" s="220"/>
      <c r="P166" s="220"/>
      <c r="Q166" s="220"/>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row>
    <row r="167" spans="1:58" ht="22.5" customHeight="1">
      <c r="C167"/>
      <c r="D167"/>
      <c r="E167"/>
      <c r="F167"/>
      <c r="G167"/>
      <c r="K167" s="409"/>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row>
    <row r="168" spans="1:58" s="31" customFormat="1" ht="20.149999999999999" customHeight="1" thickBot="1">
      <c r="A168" s="65">
        <v>1</v>
      </c>
      <c r="B168" s="207">
        <f ca="1">MAX(B131:INDIRECT(ADDRESS(ROW()-1,COLUMN())))+1</f>
        <v>12</v>
      </c>
      <c r="C168" s="886" t="s">
        <v>418</v>
      </c>
      <c r="D168" s="886"/>
      <c r="E168" s="886"/>
      <c r="F168" s="110"/>
      <c r="G168" s="205"/>
      <c r="H168" s="222"/>
      <c r="I168" s="248"/>
      <c r="J168" s="222"/>
      <c r="K168" s="759"/>
      <c r="L168" s="222"/>
      <c r="M168" s="222"/>
      <c r="N168" s="222"/>
      <c r="O168" s="222"/>
      <c r="P168" s="222"/>
      <c r="Q168" s="222"/>
      <c r="R168" s="222"/>
      <c r="S168" s="222"/>
      <c r="T168" s="222"/>
      <c r="U168" s="222"/>
      <c r="V168" s="222"/>
      <c r="W168" s="222"/>
      <c r="X168" s="222"/>
      <c r="Y168" s="222"/>
      <c r="Z168" s="222"/>
      <c r="AA168" s="222"/>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222"/>
      <c r="BE168" s="222"/>
      <c r="BF168" s="222"/>
    </row>
    <row r="169" spans="1:58" s="87" customFormat="1" ht="17.600000000000001" thickBot="1">
      <c r="A169" s="20"/>
      <c r="B169" s="84"/>
      <c r="C169" s="917" t="s">
        <v>90</v>
      </c>
      <c r="D169" s="917"/>
      <c r="E169" s="917"/>
      <c r="F169" s="190"/>
      <c r="G169" s="208" t="s">
        <v>91</v>
      </c>
      <c r="H169" s="220"/>
      <c r="I169" s="249"/>
      <c r="J169" s="220"/>
      <c r="K169" s="760"/>
      <c r="L169" s="220"/>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row>
    <row r="170" spans="1:58" s="87" customFormat="1" ht="16.399999999999999" customHeight="1">
      <c r="A170" s="31"/>
      <c r="B170" s="21"/>
      <c r="C170" s="890" t="s">
        <v>391</v>
      </c>
      <c r="D170" s="891"/>
      <c r="E170" s="892"/>
      <c r="F170" s="193"/>
      <c r="G170" s="874" t="s">
        <v>419</v>
      </c>
      <c r="H170" s="220"/>
      <c r="I170" s="249"/>
      <c r="J170" s="220"/>
      <c r="K170" s="760"/>
      <c r="L170" s="220"/>
      <c r="M170" s="220"/>
      <c r="N170" s="220"/>
      <c r="O170" s="220"/>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row>
    <row r="171" spans="1:58" s="87" customFormat="1" ht="39.65" customHeight="1">
      <c r="A171" s="29"/>
      <c r="B171" s="24"/>
      <c r="C171" s="123" t="s">
        <v>147</v>
      </c>
      <c r="D171" s="123" t="s">
        <v>148</v>
      </c>
      <c r="E171" s="123" t="s">
        <v>393</v>
      </c>
      <c r="F171" s="194"/>
      <c r="G171" s="875"/>
      <c r="H171" s="220"/>
      <c r="I171" s="249"/>
      <c r="J171" s="220"/>
      <c r="K171" s="760"/>
      <c r="L171" s="220"/>
      <c r="M171" s="220"/>
      <c r="N171" s="220"/>
      <c r="O171" s="220"/>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row>
    <row r="172" spans="1:58" s="87" customFormat="1" ht="16.399999999999999" customHeight="1">
      <c r="A172" s="31"/>
      <c r="B172" s="21"/>
      <c r="C172" s="195"/>
      <c r="D172" s="195"/>
      <c r="E172" s="195"/>
      <c r="F172" s="216"/>
      <c r="G172" s="875"/>
      <c r="H172" s="220"/>
      <c r="I172" s="249"/>
      <c r="J172" s="220"/>
      <c r="K172" s="760"/>
      <c r="L172" s="220"/>
      <c r="M172" s="220"/>
      <c r="N172" s="220"/>
      <c r="O172" s="220"/>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row>
    <row r="173" spans="1:58" s="87" customFormat="1" ht="42.45">
      <c r="A173" s="29"/>
      <c r="B173" s="24"/>
      <c r="C173" s="270" t="s">
        <v>394</v>
      </c>
      <c r="D173" s="124" t="s">
        <v>151</v>
      </c>
      <c r="E173" s="300" t="s">
        <v>420</v>
      </c>
      <c r="F173" s="254"/>
      <c r="G173" s="875"/>
      <c r="H173" s="220"/>
      <c r="I173" s="249"/>
      <c r="J173" s="220"/>
      <c r="K173" s="760"/>
      <c r="L173" s="220"/>
      <c r="M173" s="220"/>
      <c r="N173" s="220"/>
      <c r="O173" s="220"/>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row>
    <row r="174" spans="1:58" s="87" customFormat="1" ht="16.399999999999999" customHeight="1">
      <c r="A174" s="31"/>
      <c r="B174" s="21"/>
      <c r="C174" s="195"/>
      <c r="D174" s="195"/>
      <c r="E174" s="195"/>
      <c r="F174" s="216"/>
      <c r="G174" s="875"/>
      <c r="H174" s="220"/>
      <c r="I174" s="249"/>
      <c r="J174" s="220"/>
      <c r="K174" s="760"/>
      <c r="L174" s="220"/>
      <c r="M174" s="220"/>
      <c r="N174" s="220"/>
      <c r="O174" s="220"/>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row>
    <row r="175" spans="1:58" s="87" customFormat="1" ht="16.399999999999999" customHeight="1">
      <c r="A175" s="31"/>
      <c r="B175" s="21"/>
      <c r="C175" s="922" t="s">
        <v>153</v>
      </c>
      <c r="D175" s="922"/>
      <c r="E175" s="922"/>
      <c r="F175" s="255"/>
      <c r="G175" s="875"/>
      <c r="H175" s="220"/>
      <c r="I175" s="249"/>
      <c r="J175" s="220"/>
      <c r="K175" s="760"/>
      <c r="L175" s="220"/>
      <c r="M175" s="220"/>
      <c r="N175" s="220"/>
      <c r="O175" s="220"/>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row>
    <row r="176" spans="1:58" s="87" customFormat="1" ht="16.399999999999999" customHeight="1">
      <c r="A176" s="31"/>
      <c r="B176" s="21"/>
      <c r="C176" s="923"/>
      <c r="D176" s="923"/>
      <c r="E176" s="923"/>
      <c r="F176" s="256"/>
      <c r="G176" s="875"/>
      <c r="H176" s="220"/>
      <c r="I176" s="249"/>
      <c r="J176" s="220"/>
      <c r="K176" s="760"/>
      <c r="L176" s="220"/>
      <c r="M176" s="220"/>
      <c r="N176" s="220"/>
      <c r="O176" s="220"/>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row>
    <row r="177" spans="1:58" s="87" customFormat="1" ht="16.399999999999999" customHeight="1">
      <c r="A177" s="31"/>
      <c r="B177" s="21"/>
      <c r="C177" s="924" t="s">
        <v>100</v>
      </c>
      <c r="D177" s="924"/>
      <c r="E177" s="924"/>
      <c r="F177" s="257"/>
      <c r="G177" s="875"/>
      <c r="H177" s="220"/>
      <c r="I177" s="249"/>
      <c r="J177" s="220"/>
      <c r="K177" s="760"/>
      <c r="L177" s="220"/>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row>
    <row r="178" spans="1:58" s="87" customFormat="1" ht="16.399999999999999" customHeight="1">
      <c r="A178" s="31"/>
      <c r="B178" s="21"/>
      <c r="C178" s="923"/>
      <c r="D178" s="923"/>
      <c r="E178" s="923"/>
      <c r="F178" s="256"/>
      <c r="G178" s="875"/>
      <c r="H178" s="220"/>
      <c r="I178" s="249"/>
      <c r="J178" s="220"/>
      <c r="K178" s="760"/>
      <c r="L178" s="220"/>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row>
    <row r="179" spans="1:58" s="87" customFormat="1" ht="16.399999999999999" customHeight="1">
      <c r="A179" s="31"/>
      <c r="B179" s="21"/>
      <c r="C179" s="176" t="s">
        <v>101</v>
      </c>
      <c r="D179" s="177" t="s">
        <v>102</v>
      </c>
      <c r="E179" s="178" t="s">
        <v>103</v>
      </c>
      <c r="F179" s="188"/>
      <c r="G179" s="875"/>
      <c r="H179" s="220"/>
      <c r="I179" s="249"/>
      <c r="J179" s="220"/>
      <c r="K179" s="760"/>
      <c r="L179" s="220"/>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row>
    <row r="180" spans="1:58" s="87" customFormat="1" ht="16.399999999999999" customHeight="1" thickBot="1">
      <c r="A180" s="31"/>
      <c r="B180" s="21"/>
      <c r="C180" s="179"/>
      <c r="D180" s="180"/>
      <c r="E180" s="178" t="str">
        <f>IF(
 AND(ISBLANK(C172),ISBLANK(D172),ISBLANK(E172),ISBLANK(C174),ISBLANK(D174),ISBLANK(E174),ISBLANK(C176),ISBLANK(C178),ISBLANK(C180),ISBLANK(D180)),
 "FRÅGAN ÄR OBESVARAD",
 IF(
  AND(ISBLANK(C172),ISBLANK(D172),ISBLANK(E172),ISBLANK(C174),ISBLANK(D174),ISBLANK(E174),ISBLANK(C176),ISBLANK(C178)),
  "ANGE SVAR OCKSÅ",
  IF(
   AND(
    OR(C172="x",D172="x",E172="x",C174="x",D174="x"),OR(E174="x",C176="x",C178="x")),
    "MOTSÄGELSEFULLT SVAR",
    IF(
     OR(AND(E174="x",C176="x"),AND(E174="x",C178="x"),AND(C176="x",C178="x")),
     "MOTSÄGELSEFULLT SVAR",
     IF(
      AND(C180="x",D180="x"),
      "MOTSÄGELSEFULL BEDÖMNING",
      IF(
       OR(C180="x",D180="x"),
       COUNTIF(C172:E172,"x")+COUNTIF(C174:D174,"x"),
       "ANGE BEDÖMNING OCKSÅ"))))))</f>
        <v>FRÅGAN ÄR OBESVARAD</v>
      </c>
      <c r="F180" s="188"/>
      <c r="G180" s="876"/>
      <c r="H180" s="220">
        <f>IF(ISNUMBER(E180),E180,0)</f>
        <v>0</v>
      </c>
      <c r="I180" s="249">
        <f>$H180</f>
        <v>0</v>
      </c>
      <c r="J180" s="220"/>
      <c r="K180" s="760"/>
      <c r="L180" s="220"/>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row>
    <row r="181" spans="1:58" s="87" customFormat="1" ht="22.5" customHeight="1">
      <c r="A181" s="31"/>
      <c r="B181" s="21"/>
      <c r="C181"/>
      <c r="D181"/>
      <c r="E181"/>
      <c r="F181"/>
      <c r="G181"/>
      <c r="H181" s="220"/>
      <c r="I181" s="249"/>
      <c r="J181" s="220"/>
      <c r="K181" s="760"/>
      <c r="L181" s="220"/>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row>
    <row r="182" spans="1:58" s="31" customFormat="1" ht="20.149999999999999" customHeight="1" thickBot="1">
      <c r="A182" s="65">
        <v>1</v>
      </c>
      <c r="B182" s="207">
        <f ca="1">MAX(B145:INDIRECT(ADDRESS(ROW()-1,COLUMN())))+1</f>
        <v>13</v>
      </c>
      <c r="C182" s="873" t="s">
        <v>421</v>
      </c>
      <c r="D182" s="873"/>
      <c r="E182" s="873"/>
      <c r="F182" s="110"/>
      <c r="G182" s="205"/>
      <c r="H182" s="222"/>
      <c r="I182" s="248"/>
      <c r="J182" s="222"/>
      <c r="K182" s="759"/>
      <c r="L182" s="222"/>
      <c r="M182" s="222"/>
      <c r="N182" s="222"/>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222"/>
      <c r="BE182" s="222"/>
      <c r="BF182" s="222"/>
    </row>
    <row r="183" spans="1:58" s="87" customFormat="1" ht="17.600000000000001" thickBot="1">
      <c r="A183" s="20"/>
      <c r="B183" s="84"/>
      <c r="C183" s="917" t="s">
        <v>90</v>
      </c>
      <c r="D183" s="917"/>
      <c r="E183" s="917"/>
      <c r="F183" s="190"/>
      <c r="G183" s="208" t="s">
        <v>91</v>
      </c>
      <c r="H183" s="220"/>
      <c r="I183" s="185"/>
      <c r="J183" s="220"/>
      <c r="K183" s="760"/>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row>
    <row r="184" spans="1:58" s="87" customFormat="1" ht="16.399999999999999" customHeight="1">
      <c r="A184" s="31"/>
      <c r="B184" s="21"/>
      <c r="C184" s="890" t="s">
        <v>391</v>
      </c>
      <c r="D184" s="891"/>
      <c r="E184" s="892"/>
      <c r="F184" s="193"/>
      <c r="G184" s="874" t="s">
        <v>422</v>
      </c>
      <c r="H184" s="220"/>
      <c r="I184" s="249"/>
      <c r="J184" s="220"/>
      <c r="K184" s="760"/>
      <c r="L184" s="220"/>
      <c r="M184" s="220"/>
      <c r="N184" s="220"/>
      <c r="O184" s="220"/>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row>
    <row r="185" spans="1:58" s="87" customFormat="1" ht="37.4" customHeight="1">
      <c r="A185" s="29"/>
      <c r="B185" s="24"/>
      <c r="C185" s="123" t="s">
        <v>147</v>
      </c>
      <c r="D185" s="123" t="s">
        <v>148</v>
      </c>
      <c r="E185" s="123" t="s">
        <v>393</v>
      </c>
      <c r="F185" s="194"/>
      <c r="G185" s="875"/>
      <c r="H185" s="220"/>
      <c r="I185" s="249"/>
      <c r="J185" s="220"/>
      <c r="K185" s="760"/>
      <c r="L185" s="220"/>
      <c r="M185" s="220"/>
      <c r="N185" s="220"/>
      <c r="O185" s="220"/>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row>
    <row r="186" spans="1:58" s="87" customFormat="1" ht="16.399999999999999" customHeight="1">
      <c r="A186" s="31"/>
      <c r="B186" s="21"/>
      <c r="C186" s="195"/>
      <c r="D186" s="195"/>
      <c r="E186" s="195"/>
      <c r="F186" s="216"/>
      <c r="G186" s="875"/>
      <c r="H186" s="220"/>
      <c r="I186" s="249"/>
      <c r="J186" s="220"/>
      <c r="K186" s="760"/>
      <c r="L186" s="220"/>
      <c r="M186" s="220"/>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row>
    <row r="187" spans="1:58" s="87" customFormat="1" ht="42.45">
      <c r="A187" s="29"/>
      <c r="B187" s="24"/>
      <c r="C187" s="123" t="s">
        <v>394</v>
      </c>
      <c r="D187" s="124" t="s">
        <v>151</v>
      </c>
      <c r="E187" s="300" t="s">
        <v>423</v>
      </c>
      <c r="F187" s="254"/>
      <c r="G187" s="875"/>
      <c r="H187" s="220"/>
      <c r="I187" s="249"/>
      <c r="J187" s="220"/>
      <c r="K187" s="760"/>
      <c r="L187" s="220"/>
      <c r="M187" s="220"/>
      <c r="N187" s="220"/>
      <c r="O187" s="220"/>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row>
    <row r="188" spans="1:58" s="87" customFormat="1" ht="16.399999999999999" customHeight="1">
      <c r="A188" s="31"/>
      <c r="B188" s="21"/>
      <c r="C188" s="195"/>
      <c r="D188" s="195"/>
      <c r="E188" s="195"/>
      <c r="F188" s="216"/>
      <c r="G188" s="875"/>
      <c r="H188" s="220"/>
      <c r="I188" s="249"/>
      <c r="J188" s="220"/>
      <c r="K188" s="760"/>
      <c r="L188" s="220"/>
      <c r="M188" s="220"/>
      <c r="N188" s="220"/>
      <c r="O188" s="220"/>
      <c r="P188" s="220"/>
      <c r="Q188" s="220"/>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row>
    <row r="189" spans="1:58" s="87" customFormat="1" ht="16.399999999999999" customHeight="1">
      <c r="A189" s="31"/>
      <c r="B189" s="21"/>
      <c r="C189" s="922" t="s">
        <v>153</v>
      </c>
      <c r="D189" s="922"/>
      <c r="E189" s="922"/>
      <c r="F189" s="255"/>
      <c r="G189" s="875"/>
      <c r="H189" s="220"/>
      <c r="I189" s="249"/>
      <c r="J189" s="220"/>
      <c r="K189" s="760"/>
      <c r="L189" s="220"/>
      <c r="M189" s="220"/>
      <c r="N189" s="220"/>
      <c r="O189" s="220"/>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row>
    <row r="190" spans="1:58" s="87" customFormat="1" ht="16.399999999999999" customHeight="1">
      <c r="A190" s="31"/>
      <c r="B190" s="21"/>
      <c r="C190" s="923"/>
      <c r="D190" s="923"/>
      <c r="E190" s="923"/>
      <c r="F190" s="256"/>
      <c r="G190" s="875"/>
      <c r="H190" s="220"/>
      <c r="I190" s="249"/>
      <c r="J190" s="220"/>
      <c r="K190" s="760"/>
      <c r="L190" s="220"/>
      <c r="M190" s="220"/>
      <c r="N190" s="220"/>
      <c r="O190" s="220"/>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row>
    <row r="191" spans="1:58" s="87" customFormat="1" ht="16.399999999999999" customHeight="1">
      <c r="A191" s="31"/>
      <c r="B191" s="21"/>
      <c r="C191" s="924" t="s">
        <v>100</v>
      </c>
      <c r="D191" s="924"/>
      <c r="E191" s="924"/>
      <c r="F191" s="257"/>
      <c r="G191" s="875"/>
      <c r="H191" s="220"/>
      <c r="I191" s="249"/>
      <c r="J191" s="220"/>
      <c r="K191" s="760"/>
      <c r="L191" s="220"/>
      <c r="M191" s="220"/>
      <c r="N191" s="220"/>
      <c r="O191" s="220"/>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row>
    <row r="192" spans="1:58" s="87" customFormat="1" ht="16.399999999999999" customHeight="1">
      <c r="A192" s="31"/>
      <c r="B192" s="21"/>
      <c r="C192" s="923"/>
      <c r="D192" s="923"/>
      <c r="E192" s="923"/>
      <c r="F192" s="256"/>
      <c r="G192" s="875"/>
      <c r="H192" s="220"/>
      <c r="I192" s="249"/>
      <c r="J192" s="220"/>
      <c r="K192" s="760"/>
      <c r="L192" s="220"/>
      <c r="M192" s="220"/>
      <c r="N192" s="220"/>
      <c r="O192" s="220"/>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row>
    <row r="193" spans="1:58" s="87" customFormat="1" ht="16.399999999999999" customHeight="1">
      <c r="A193" s="31"/>
      <c r="B193" s="21"/>
      <c r="C193" s="176" t="s">
        <v>101</v>
      </c>
      <c r="D193" s="177" t="s">
        <v>102</v>
      </c>
      <c r="E193" s="178" t="s">
        <v>103</v>
      </c>
      <c r="F193" s="188"/>
      <c r="G193" s="875"/>
      <c r="H193" s="220"/>
      <c r="I193" s="249"/>
      <c r="J193" s="220"/>
      <c r="K193" s="760"/>
      <c r="L193" s="220"/>
      <c r="M193" s="220"/>
      <c r="N193" s="220"/>
      <c r="O193" s="220"/>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row>
    <row r="194" spans="1:58" s="87" customFormat="1" ht="16.399999999999999" customHeight="1" thickBot="1">
      <c r="A194" s="31"/>
      <c r="B194" s="21"/>
      <c r="C194" s="179"/>
      <c r="D194" s="180"/>
      <c r="E194" s="178" t="str">
        <f>IF(
 AND(ISBLANK(C186),ISBLANK(D186),ISBLANK(E186),ISBLANK(C188),ISBLANK(D188),ISBLANK(E188),ISBLANK(C190),ISBLANK(C192),ISBLANK(C194),ISBLANK(D194)),
 "FRÅGAN ÄR OBESVARAD",
 IF(
  AND(ISBLANK(C186),ISBLANK(D186),ISBLANK(E186),ISBLANK(C188),ISBLANK(D188),ISBLANK(E188),ISBLANK(C190),ISBLANK(C192)),
  "ANGE SVAR OCKSÅ",
  IF(
   AND(
    OR(C186="x",D186="x",E186="x",C188="x",D188="x"),OR(E188="x",C190="x",C192="x")),
    "MOTSÄGELSEFULLT SVAR",
    IF(
     OR(AND(E188="x",C190="x"),AND(E188="x",C192="x"),AND(C190="x",C192="x")),
     "MOTSÄGELSEFULLT SVAR",
     IF(
      AND(C194="x",D194="x"),
      "MOTSÄGELSEFULL BEDÖMNING",
      IF(
       OR(C194="x",D194="x"),
       COUNTIF(C186:E186,"x")+COUNTIF(C188:D188,"x"),
       "ANGE BEDÖMNING OCKSÅ"))))))</f>
        <v>FRÅGAN ÄR OBESVARAD</v>
      </c>
      <c r="F194" s="188"/>
      <c r="G194" s="876"/>
      <c r="H194" s="220">
        <f>IF(ISNUMBER(E194),E194,0)</f>
        <v>0</v>
      </c>
      <c r="I194" s="249">
        <f>$H194</f>
        <v>0</v>
      </c>
      <c r="J194" s="220"/>
      <c r="K194" s="760"/>
      <c r="L194" s="220"/>
      <c r="M194" s="220"/>
      <c r="N194" s="220"/>
      <c r="O194" s="220"/>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row>
    <row r="195" spans="1:58" s="87" customFormat="1" ht="31.4" customHeight="1">
      <c r="A195" s="31"/>
      <c r="B195" s="21"/>
      <c r="C195"/>
      <c r="D195"/>
      <c r="E195"/>
      <c r="F195"/>
      <c r="G195"/>
      <c r="H195" s="220"/>
      <c r="I195" s="249"/>
      <c r="J195" s="220"/>
      <c r="K195" s="76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row>
    <row r="196" spans="1:58" s="31" customFormat="1" ht="20.149999999999999" customHeight="1" thickBot="1">
      <c r="A196" s="65">
        <v>1</v>
      </c>
      <c r="B196" s="207">
        <f ca="1">MAX(B160:INDIRECT(ADDRESS(ROW()-1,COLUMN())))+1</f>
        <v>14</v>
      </c>
      <c r="C196" s="873" t="s">
        <v>424</v>
      </c>
      <c r="D196" s="873"/>
      <c r="E196" s="873"/>
      <c r="F196" s="110"/>
      <c r="G196" s="205"/>
      <c r="H196" s="222"/>
      <c r="I196" s="248"/>
      <c r="J196" s="222"/>
      <c r="K196" s="759"/>
      <c r="L196" s="222"/>
      <c r="M196" s="222"/>
      <c r="N196" s="222"/>
      <c r="O196" s="222"/>
      <c r="P196" s="222"/>
      <c r="Q196" s="222"/>
      <c r="R196" s="222"/>
      <c r="S196" s="222"/>
      <c r="T196" s="222"/>
      <c r="U196" s="222"/>
      <c r="V196" s="222"/>
      <c r="W196" s="222"/>
      <c r="X196" s="222"/>
      <c r="Y196" s="222"/>
      <c r="Z196" s="222"/>
      <c r="AA196" s="222"/>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222"/>
      <c r="BE196" s="222"/>
      <c r="BF196" s="222"/>
    </row>
    <row r="197" spans="1:58" s="87" customFormat="1" ht="17.600000000000001" thickBot="1">
      <c r="A197" s="20"/>
      <c r="B197" s="84"/>
      <c r="C197" s="917" t="s">
        <v>90</v>
      </c>
      <c r="D197" s="917"/>
      <c r="E197" s="917"/>
      <c r="F197" s="190"/>
      <c r="G197" s="208" t="s">
        <v>91</v>
      </c>
      <c r="H197" s="220"/>
      <c r="I197" s="185"/>
      <c r="J197" s="220"/>
      <c r="K197" s="760"/>
      <c r="L197" s="220"/>
      <c r="M197" s="220"/>
      <c r="N197" s="220"/>
      <c r="O197" s="220"/>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row>
    <row r="198" spans="1:58" s="87" customFormat="1" ht="16.399999999999999" customHeight="1">
      <c r="A198" s="31"/>
      <c r="B198" s="21"/>
      <c r="C198" s="900" t="s">
        <v>425</v>
      </c>
      <c r="D198" s="901"/>
      <c r="E198" s="902"/>
      <c r="F198" s="193"/>
      <c r="G198" s="874" t="s">
        <v>426</v>
      </c>
      <c r="H198" s="220"/>
      <c r="I198" s="249"/>
      <c r="J198" s="220"/>
      <c r="K198" s="760"/>
      <c r="L198" s="220"/>
      <c r="M198" s="220"/>
      <c r="N198" s="220"/>
      <c r="O198" s="220"/>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row>
    <row r="199" spans="1:58" s="87" customFormat="1" ht="37.4" customHeight="1">
      <c r="A199" s="29"/>
      <c r="B199" s="24"/>
      <c r="C199" s="123" t="s">
        <v>147</v>
      </c>
      <c r="D199" s="123" t="s">
        <v>148</v>
      </c>
      <c r="E199" s="123" t="s">
        <v>393</v>
      </c>
      <c r="F199" s="194"/>
      <c r="G199" s="875"/>
      <c r="H199" s="220"/>
      <c r="I199" s="185"/>
      <c r="J199" s="220"/>
      <c r="K199" s="760"/>
      <c r="L199" s="220"/>
      <c r="M199" s="220"/>
      <c r="N199" s="220"/>
      <c r="O199" s="220"/>
      <c r="P199" s="220"/>
      <c r="Q199" s="220"/>
      <c r="R199" s="220"/>
      <c r="S199" s="220"/>
      <c r="T199" s="220"/>
      <c r="U199" s="220"/>
      <c r="V199" s="220"/>
      <c r="W199" s="220"/>
      <c r="X199" s="220"/>
      <c r="Y199" s="220"/>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row>
    <row r="200" spans="1:58" s="87" customFormat="1" ht="16.399999999999999" customHeight="1">
      <c r="A200" s="31"/>
      <c r="B200" s="21"/>
      <c r="C200" s="195"/>
      <c r="D200" s="195"/>
      <c r="E200" s="195"/>
      <c r="F200" s="216"/>
      <c r="G200" s="875"/>
      <c r="H200" s="220"/>
      <c r="I200" s="249"/>
      <c r="J200" s="220"/>
      <c r="K200" s="760"/>
      <c r="L200" s="220"/>
      <c r="M200" s="220"/>
      <c r="N200" s="220"/>
      <c r="O200" s="220"/>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row>
    <row r="201" spans="1:58" s="87" customFormat="1" ht="42.45">
      <c r="A201" s="29"/>
      <c r="B201" s="24"/>
      <c r="C201" s="123" t="s">
        <v>394</v>
      </c>
      <c r="D201" s="124" t="s">
        <v>151</v>
      </c>
      <c r="E201" s="300" t="s">
        <v>414</v>
      </c>
      <c r="F201" s="254"/>
      <c r="G201" s="875"/>
      <c r="H201" s="220"/>
      <c r="I201" s="249"/>
      <c r="J201" s="220"/>
      <c r="K201" s="760"/>
      <c r="L201" s="220"/>
      <c r="M201" s="220"/>
      <c r="N201" s="220"/>
      <c r="O201" s="220"/>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row>
    <row r="202" spans="1:58" s="87" customFormat="1" ht="16.399999999999999" customHeight="1">
      <c r="A202" s="31"/>
      <c r="B202" s="21"/>
      <c r="C202" s="195"/>
      <c r="D202" s="195"/>
      <c r="E202" s="195"/>
      <c r="F202" s="216"/>
      <c r="G202" s="875"/>
      <c r="H202" s="220"/>
      <c r="I202" s="249"/>
      <c r="J202" s="220"/>
      <c r="K202" s="760"/>
      <c r="L202" s="220"/>
      <c r="M202" s="220"/>
      <c r="N202" s="220"/>
      <c r="O202" s="220"/>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row>
    <row r="203" spans="1:58" s="87" customFormat="1" ht="16.399999999999999" customHeight="1">
      <c r="A203" s="31"/>
      <c r="B203" s="21"/>
      <c r="C203" s="922" t="s">
        <v>153</v>
      </c>
      <c r="D203" s="922"/>
      <c r="E203" s="922"/>
      <c r="F203" s="255"/>
      <c r="G203" s="875"/>
      <c r="H203" s="220"/>
      <c r="I203" s="249"/>
      <c r="J203" s="220"/>
      <c r="K203" s="760"/>
      <c r="L203" s="220"/>
      <c r="M203" s="220"/>
      <c r="N203" s="220"/>
      <c r="O203" s="220"/>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row>
    <row r="204" spans="1:58" s="87" customFormat="1" ht="16.399999999999999" customHeight="1">
      <c r="A204" s="31"/>
      <c r="B204" s="21"/>
      <c r="C204" s="923"/>
      <c r="D204" s="923"/>
      <c r="E204" s="923"/>
      <c r="F204" s="256"/>
      <c r="G204" s="875"/>
      <c r="H204" s="220"/>
      <c r="I204" s="249"/>
      <c r="J204" s="220"/>
      <c r="K204" s="76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row>
    <row r="205" spans="1:58" s="87" customFormat="1" ht="16.399999999999999" customHeight="1">
      <c r="A205" s="31"/>
      <c r="B205" s="21"/>
      <c r="C205" s="924" t="s">
        <v>100</v>
      </c>
      <c r="D205" s="924"/>
      <c r="E205" s="924"/>
      <c r="F205" s="257"/>
      <c r="G205" s="875"/>
      <c r="H205" s="220"/>
      <c r="I205" s="249"/>
      <c r="J205" s="220"/>
      <c r="K205" s="760"/>
      <c r="L205" s="220"/>
      <c r="M205" s="220"/>
      <c r="N205" s="220"/>
      <c r="O205" s="220"/>
      <c r="P205" s="220"/>
      <c r="Q205" s="220"/>
      <c r="R205" s="220"/>
      <c r="S205" s="220"/>
      <c r="T205" s="220"/>
      <c r="U205" s="220"/>
      <c r="V205" s="220"/>
      <c r="W205" s="220"/>
      <c r="X205" s="220"/>
      <c r="Y205" s="220"/>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row>
    <row r="206" spans="1:58" s="87" customFormat="1" ht="16.399999999999999" customHeight="1">
      <c r="A206" s="31"/>
      <c r="B206" s="21"/>
      <c r="C206" s="923"/>
      <c r="D206" s="923"/>
      <c r="E206" s="923"/>
      <c r="F206" s="256"/>
      <c r="G206" s="875"/>
      <c r="H206" s="220"/>
      <c r="I206" s="249"/>
      <c r="J206" s="220"/>
      <c r="K206" s="760"/>
      <c r="L206" s="220"/>
      <c r="M206" s="220"/>
      <c r="N206" s="220"/>
      <c r="O206" s="220"/>
      <c r="P206" s="220"/>
      <c r="Q206" s="220"/>
      <c r="R206" s="220"/>
      <c r="S206" s="220"/>
      <c r="T206" s="220"/>
      <c r="U206" s="220"/>
      <c r="V206" s="220"/>
      <c r="W206" s="220"/>
      <c r="X206" s="220"/>
      <c r="Y206" s="220"/>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row>
    <row r="207" spans="1:58" s="87" customFormat="1" ht="16.399999999999999" customHeight="1">
      <c r="A207" s="31"/>
      <c r="B207" s="21"/>
      <c r="C207" s="176" t="s">
        <v>101</v>
      </c>
      <c r="D207" s="177" t="s">
        <v>102</v>
      </c>
      <c r="E207" s="178" t="s">
        <v>103</v>
      </c>
      <c r="F207" s="188"/>
      <c r="G207" s="875"/>
      <c r="H207" s="220"/>
      <c r="I207" s="249"/>
      <c r="J207" s="220"/>
      <c r="K207" s="760"/>
      <c r="L207" s="220"/>
      <c r="M207" s="220"/>
      <c r="N207" s="220"/>
      <c r="O207" s="220"/>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row>
    <row r="208" spans="1:58" s="87" customFormat="1" ht="16.399999999999999" customHeight="1" thickBot="1">
      <c r="A208" s="31"/>
      <c r="B208" s="21"/>
      <c r="C208" s="179"/>
      <c r="D208" s="180"/>
      <c r="E208" s="178" t="str">
        <f>IF(
 AND(ISBLANK(C200),ISBLANK(D200),ISBLANK(E200),ISBLANK(C202),ISBLANK(D202),ISBLANK(E202),ISBLANK(C204),ISBLANK(C206),ISBLANK(C208),ISBLANK(D208)),
 "FRÅGAN ÄR OBESVARAD",
 IF(
  AND(ISBLANK(C200),ISBLANK(D200),ISBLANK(E200),ISBLANK(C202),ISBLANK(D202),ISBLANK(E202),ISBLANK(C204),ISBLANK(C206)),
  "ANGE SVAR OCKSÅ",
  IF(
   AND(
    OR(C200="x",D200="x",E200="x",C202="x",D202="x"),OR(E202="x",C204="x",C206="x")),
    "MOTSÄGELSEFULLT SVAR",
    IF(
     OR(AND(E202="x",C204="x"),AND(E202="x",C206="x"),AND(C204="x",C206="x")),
     "MOTSÄGELSEFULLT SVAR",
     IF(
      AND(C208="x",D208="x"),
      "MOTSÄGELSEFULL BEDÖMNING",
      IF(
       OR(C208="x",D208="x"),
       COUNTIF(C200:E200,"x")+COUNTIF(C202:D202,"x"),
       "ANGE BEDÖMNING OCKSÅ"))))))</f>
        <v>FRÅGAN ÄR OBESVARAD</v>
      </c>
      <c r="F208" s="188"/>
      <c r="G208" s="876"/>
      <c r="H208" s="220">
        <f>IF(ISNUMBER(E208),E208,0)</f>
        <v>0</v>
      </c>
      <c r="I208" s="249">
        <f>$H208</f>
        <v>0</v>
      </c>
      <c r="J208" s="220"/>
      <c r="K208" s="760"/>
      <c r="L208" s="220"/>
      <c r="M208" s="220"/>
      <c r="N208" s="220"/>
      <c r="O208" s="220"/>
      <c r="P208" s="220"/>
      <c r="Q208" s="220"/>
      <c r="R208" s="220"/>
      <c r="S208" s="220"/>
      <c r="T208" s="220"/>
      <c r="U208" s="220"/>
      <c r="V208" s="220"/>
      <c r="W208" s="220"/>
      <c r="X208" s="220"/>
      <c r="Y208" s="220"/>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row>
    <row r="209" spans="1:58" s="87" customFormat="1" ht="40.4" customHeight="1">
      <c r="A209" s="31"/>
      <c r="B209" s="21"/>
      <c r="C209"/>
      <c r="D209"/>
      <c r="E209"/>
      <c r="F209"/>
      <c r="G209"/>
      <c r="H209" s="220"/>
      <c r="I209" s="249"/>
      <c r="J209" s="220"/>
      <c r="K209" s="760"/>
      <c r="L209" s="220"/>
      <c r="M209" s="220"/>
      <c r="N209" s="220"/>
      <c r="O209" s="220"/>
      <c r="P209" s="220"/>
      <c r="Q209" s="220"/>
      <c r="R209" s="220"/>
      <c r="S209" s="220"/>
      <c r="T209" s="220"/>
      <c r="U209" s="220"/>
      <c r="V209" s="220"/>
      <c r="W209" s="220"/>
      <c r="X209" s="220"/>
      <c r="Y209" s="220"/>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row>
    <row r="210" spans="1:58" s="31" customFormat="1" ht="20.149999999999999" customHeight="1" thickBot="1">
      <c r="A210" s="65">
        <v>1</v>
      </c>
      <c r="B210" s="207">
        <f ca="1">MAX(B174:INDIRECT(ADDRESS(ROW()-1,COLUMN())))+1</f>
        <v>15</v>
      </c>
      <c r="C210" s="873" t="s">
        <v>427</v>
      </c>
      <c r="D210" s="873"/>
      <c r="E210" s="873"/>
      <c r="F210" s="110"/>
      <c r="G210" s="205"/>
      <c r="H210" s="222"/>
      <c r="I210" s="248"/>
      <c r="J210" s="222"/>
      <c r="K210" s="759"/>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row>
    <row r="211" spans="1:58" s="87" customFormat="1" ht="17.600000000000001" thickBot="1">
      <c r="A211" s="20"/>
      <c r="B211" s="84"/>
      <c r="C211" s="917" t="s">
        <v>90</v>
      </c>
      <c r="D211" s="917"/>
      <c r="E211" s="917"/>
      <c r="F211" s="190"/>
      <c r="G211" s="208" t="s">
        <v>91</v>
      </c>
      <c r="H211" s="220"/>
      <c r="I211" s="249"/>
      <c r="J211" s="220"/>
      <c r="K211" s="760"/>
      <c r="L211" s="220"/>
      <c r="M211" s="220"/>
      <c r="N211" s="220"/>
      <c r="O211" s="220"/>
      <c r="P211" s="220"/>
      <c r="Q211" s="220"/>
      <c r="R211" s="220"/>
      <c r="S211" s="220"/>
      <c r="T211" s="220"/>
      <c r="U211" s="220"/>
      <c r="V211" s="220"/>
      <c r="W211" s="220"/>
      <c r="X211" s="220"/>
      <c r="Y211" s="220"/>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row>
    <row r="212" spans="1:58" s="87" customFormat="1" ht="16.399999999999999" customHeight="1">
      <c r="A212" s="31"/>
      <c r="B212" s="21"/>
      <c r="C212" s="890" t="s">
        <v>391</v>
      </c>
      <c r="D212" s="891"/>
      <c r="E212" s="892"/>
      <c r="F212" s="193"/>
      <c r="G212" s="874" t="s">
        <v>428</v>
      </c>
      <c r="H212" s="220"/>
      <c r="I212" s="249"/>
      <c r="J212" s="220"/>
      <c r="K212" s="760"/>
      <c r="L212" s="220"/>
      <c r="M212" s="220"/>
      <c r="N212" s="220"/>
      <c r="O212" s="220"/>
      <c r="P212" s="220"/>
      <c r="Q212" s="220"/>
      <c r="R212" s="220"/>
      <c r="S212" s="220"/>
      <c r="T212" s="220"/>
      <c r="U212" s="220"/>
      <c r="V212" s="220"/>
      <c r="W212" s="220"/>
      <c r="X212" s="220"/>
      <c r="Y212" s="220"/>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row>
    <row r="213" spans="1:58" s="87" customFormat="1" ht="40.4" customHeight="1">
      <c r="A213" s="29"/>
      <c r="B213" s="24"/>
      <c r="C213" s="123" t="s">
        <v>147</v>
      </c>
      <c r="D213" s="123" t="s">
        <v>148</v>
      </c>
      <c r="E213" s="123" t="s">
        <v>393</v>
      </c>
      <c r="F213" s="194"/>
      <c r="G213" s="875"/>
      <c r="H213" s="220"/>
      <c r="I213" s="249"/>
      <c r="J213" s="220"/>
      <c r="K213" s="760"/>
      <c r="L213" s="220"/>
      <c r="M213" s="220"/>
      <c r="N213" s="220"/>
      <c r="O213" s="220"/>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row>
    <row r="214" spans="1:58" s="87" customFormat="1" ht="16.399999999999999" customHeight="1">
      <c r="A214" s="31"/>
      <c r="B214" s="21"/>
      <c r="C214" s="195"/>
      <c r="D214" s="195"/>
      <c r="E214" s="195"/>
      <c r="F214" s="216"/>
      <c r="G214" s="875"/>
      <c r="H214" s="220"/>
      <c r="I214" s="249"/>
      <c r="J214" s="220"/>
      <c r="K214" s="76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row>
    <row r="215" spans="1:58" s="87" customFormat="1" ht="42.45">
      <c r="A215" s="29"/>
      <c r="B215" s="24"/>
      <c r="C215" s="270" t="s">
        <v>394</v>
      </c>
      <c r="D215" s="124" t="s">
        <v>151</v>
      </c>
      <c r="E215" s="300" t="s">
        <v>429</v>
      </c>
      <c r="F215" s="254"/>
      <c r="G215" s="875"/>
      <c r="H215" s="220"/>
      <c r="I215" s="249"/>
      <c r="J215" s="220"/>
      <c r="K215" s="76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row>
    <row r="216" spans="1:58" s="87" customFormat="1" ht="16.399999999999999" customHeight="1">
      <c r="A216" s="31"/>
      <c r="B216" s="21"/>
      <c r="C216" s="195"/>
      <c r="D216" s="195"/>
      <c r="E216" s="195"/>
      <c r="F216" s="216"/>
      <c r="G216" s="875"/>
      <c r="H216" s="220"/>
      <c r="I216" s="249"/>
      <c r="J216" s="220"/>
      <c r="K216" s="76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row>
    <row r="217" spans="1:58" s="87" customFormat="1" ht="16.399999999999999" customHeight="1">
      <c r="A217" s="31"/>
      <c r="B217" s="21"/>
      <c r="C217" s="922" t="s">
        <v>153</v>
      </c>
      <c r="D217" s="922"/>
      <c r="E217" s="922"/>
      <c r="F217" s="255"/>
      <c r="G217" s="875"/>
      <c r="H217" s="220"/>
      <c r="I217" s="249"/>
      <c r="J217" s="220"/>
      <c r="K217" s="760"/>
      <c r="L217" s="220"/>
      <c r="M217" s="220"/>
      <c r="N217" s="220"/>
      <c r="O217" s="220"/>
      <c r="P217" s="220"/>
      <c r="Q217" s="220"/>
      <c r="R217" s="220"/>
      <c r="S217" s="220"/>
      <c r="T217" s="220"/>
      <c r="U217" s="220"/>
      <c r="V217" s="220"/>
      <c r="W217" s="220"/>
      <c r="X217" s="220"/>
      <c r="Y217" s="220"/>
      <c r="Z217" s="220"/>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row>
    <row r="218" spans="1:58" s="87" customFormat="1" ht="16.399999999999999" customHeight="1">
      <c r="A218" s="31"/>
      <c r="B218" s="21"/>
      <c r="C218" s="923"/>
      <c r="D218" s="923"/>
      <c r="E218" s="923"/>
      <c r="F218" s="256"/>
      <c r="G218" s="875"/>
      <c r="H218" s="220"/>
      <c r="I218" s="249"/>
      <c r="J218" s="220"/>
      <c r="K218" s="760"/>
      <c r="L218" s="220"/>
      <c r="M218" s="220"/>
      <c r="N218" s="220"/>
      <c r="O218" s="220"/>
      <c r="P218" s="220"/>
      <c r="Q218" s="220"/>
      <c r="R218" s="220"/>
      <c r="S218" s="220"/>
      <c r="T218" s="220"/>
      <c r="U218" s="220"/>
      <c r="V218" s="220"/>
      <c r="W218" s="220"/>
      <c r="X218" s="220"/>
      <c r="Y218" s="220"/>
      <c r="Z218" s="220"/>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row>
    <row r="219" spans="1:58" s="87" customFormat="1" ht="16.399999999999999" customHeight="1">
      <c r="A219" s="31"/>
      <c r="B219" s="21"/>
      <c r="C219" s="924" t="s">
        <v>100</v>
      </c>
      <c r="D219" s="924"/>
      <c r="E219" s="924"/>
      <c r="F219" s="257"/>
      <c r="G219" s="875"/>
      <c r="H219" s="220"/>
      <c r="I219" s="249"/>
      <c r="J219" s="220"/>
      <c r="K219" s="760"/>
      <c r="L219" s="220"/>
      <c r="M219" s="220"/>
      <c r="N219" s="220"/>
      <c r="O219" s="220"/>
      <c r="P219" s="220"/>
      <c r="Q219" s="220"/>
      <c r="R219" s="220"/>
      <c r="S219" s="220"/>
      <c r="T219" s="220"/>
      <c r="U219" s="220"/>
      <c r="V219" s="220"/>
      <c r="W219" s="220"/>
      <c r="X219" s="220"/>
      <c r="Y219" s="220"/>
      <c r="Z219" s="220"/>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row>
    <row r="220" spans="1:58" s="87" customFormat="1" ht="16.399999999999999" customHeight="1">
      <c r="A220" s="31"/>
      <c r="B220" s="21"/>
      <c r="C220" s="923"/>
      <c r="D220" s="923"/>
      <c r="E220" s="923"/>
      <c r="F220" s="256"/>
      <c r="G220" s="875"/>
      <c r="H220" s="220"/>
      <c r="I220" s="249"/>
      <c r="J220" s="220"/>
      <c r="K220" s="760"/>
      <c r="L220" s="220"/>
      <c r="M220" s="220"/>
      <c r="N220" s="220"/>
      <c r="O220" s="220"/>
      <c r="P220" s="220"/>
      <c r="Q220" s="220"/>
      <c r="R220" s="220"/>
      <c r="S220" s="220"/>
      <c r="T220" s="220"/>
      <c r="U220" s="220"/>
      <c r="V220" s="220"/>
      <c r="W220" s="220"/>
      <c r="X220" s="220"/>
      <c r="Y220" s="220"/>
      <c r="Z220" s="220"/>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row>
    <row r="221" spans="1:58" s="87" customFormat="1" ht="16.399999999999999" customHeight="1">
      <c r="A221" s="31"/>
      <c r="B221" s="21"/>
      <c r="C221" s="176" t="s">
        <v>101</v>
      </c>
      <c r="D221" s="177" t="s">
        <v>102</v>
      </c>
      <c r="E221" s="178" t="s">
        <v>103</v>
      </c>
      <c r="F221" s="188"/>
      <c r="G221" s="875"/>
      <c r="H221" s="220"/>
      <c r="I221" s="249"/>
      <c r="J221" s="220"/>
      <c r="K221" s="760"/>
      <c r="L221" s="220"/>
      <c r="M221" s="220"/>
      <c r="N221" s="220"/>
      <c r="O221" s="220"/>
      <c r="P221" s="220"/>
      <c r="Q221" s="220"/>
      <c r="R221" s="220"/>
      <c r="S221" s="220"/>
      <c r="T221" s="220"/>
      <c r="U221" s="220"/>
      <c r="V221" s="220"/>
      <c r="W221" s="220"/>
      <c r="X221" s="220"/>
      <c r="Y221" s="220"/>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row>
    <row r="222" spans="1:58" s="87" customFormat="1" ht="16.399999999999999" customHeight="1" thickBot="1">
      <c r="A222" s="31"/>
      <c r="B222" s="21"/>
      <c r="C222" s="179"/>
      <c r="D222" s="180"/>
      <c r="E222" s="178" t="str">
        <f>IF(
 AND(ISBLANK(C214),ISBLANK(D214),ISBLANK(E214),ISBLANK(C216),ISBLANK(D216),ISBLANK(E216),ISBLANK(C218),ISBLANK(C220),ISBLANK(C222),ISBLANK(D222)),
 "FRÅGAN ÄR OBESVARAD",
 IF(
  AND(ISBLANK(C214),ISBLANK(D214),ISBLANK(E214),ISBLANK(C216),ISBLANK(D216),ISBLANK(E216),ISBLANK(C218),ISBLANK(C220)),
  "ANGE SVAR OCKSÅ",
  IF(
   AND(
    OR(C214="x",D214="x",E214="x",C216="x",D216="x"),OR(E216="x",C218="x",C220="x")),
    "MOTSÄGELSEFULLT SVAR",
    IF(
     OR(AND(E216="x",C218="x"),AND(E216="x",C220="x"),AND(C218="x",C220="x")),
     "MOTSÄGELSEFULLT SVAR",
     IF(
      AND(C222="x",D222="x"),
      "MOTSÄGELSEFULL BEDÖMNING",
      IF(
       OR(C222="x",D222="x"),
       COUNTIF(C214:E214,"x")+COUNTIF(C216:D216,"x"),
       "ANGE BEDÖMNING OCKSÅ"))))))</f>
        <v>FRÅGAN ÄR OBESVARAD</v>
      </c>
      <c r="F222" s="188"/>
      <c r="G222" s="876"/>
      <c r="H222" s="220">
        <f>IF(ISNUMBER(E222),E222,0)</f>
        <v>0</v>
      </c>
      <c r="I222" s="249">
        <f>$H222</f>
        <v>0</v>
      </c>
      <c r="J222" s="220"/>
      <c r="K222" s="76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row>
    <row r="223" spans="1:58" s="87" customFormat="1" ht="25.4" customHeight="1">
      <c r="A223" s="31"/>
      <c r="B223" s="21"/>
      <c r="C223"/>
      <c r="D223"/>
      <c r="E223"/>
      <c r="F223"/>
      <c r="G223"/>
      <c r="H223" s="220"/>
      <c r="I223" s="249"/>
      <c r="J223" s="220"/>
      <c r="K223" s="760"/>
      <c r="L223" s="220"/>
      <c r="M223" s="220"/>
      <c r="N223" s="220"/>
      <c r="O223" s="220"/>
      <c r="P223" s="220"/>
      <c r="Q223" s="220"/>
      <c r="R223" s="220"/>
      <c r="S223" s="220"/>
      <c r="T223" s="220"/>
      <c r="U223" s="220"/>
      <c r="V223" s="220"/>
      <c r="W223" s="220"/>
      <c r="X223" s="220"/>
      <c r="Y223" s="220"/>
      <c r="Z223" s="220"/>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row>
    <row r="224" spans="1:58" s="31" customFormat="1" ht="20.149999999999999" customHeight="1" thickBot="1">
      <c r="A224" s="65">
        <v>1</v>
      </c>
      <c r="B224" s="207">
        <f ca="1">MAX(B188:INDIRECT(ADDRESS(ROW()-1,COLUMN())))+1</f>
        <v>16</v>
      </c>
      <c r="C224" s="886" t="s">
        <v>430</v>
      </c>
      <c r="D224" s="886"/>
      <c r="E224" s="886"/>
      <c r="F224" s="110"/>
      <c r="G224" s="205"/>
      <c r="H224" s="222"/>
      <c r="I224" s="248"/>
      <c r="J224" s="222"/>
      <c r="K224" s="759"/>
      <c r="L224" s="222"/>
      <c r="M224" s="222"/>
      <c r="N224" s="222"/>
      <c r="O224" s="222"/>
      <c r="P224" s="222"/>
      <c r="Q224" s="222"/>
      <c r="R224" s="222"/>
      <c r="S224" s="222"/>
      <c r="T224" s="222"/>
      <c r="U224" s="222"/>
      <c r="V224" s="222"/>
      <c r="W224" s="222"/>
      <c r="X224" s="222"/>
      <c r="Y224" s="222"/>
      <c r="Z224" s="222"/>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222"/>
      <c r="BE224" s="222"/>
      <c r="BF224" s="222"/>
    </row>
    <row r="225" spans="1:58" s="87" customFormat="1" ht="17.600000000000001" thickBot="1">
      <c r="A225" s="20"/>
      <c r="B225" s="84"/>
      <c r="C225" s="917" t="s">
        <v>90</v>
      </c>
      <c r="D225" s="917"/>
      <c r="E225" s="917"/>
      <c r="F225" s="190"/>
      <c r="G225" s="208" t="s">
        <v>91</v>
      </c>
      <c r="H225" s="220"/>
      <c r="I225" s="260"/>
      <c r="J225" s="220"/>
      <c r="K225" s="76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row>
    <row r="226" spans="1:58" s="87" customFormat="1" ht="16.399999999999999" customHeight="1">
      <c r="A226" s="31"/>
      <c r="B226" s="21"/>
      <c r="C226" s="890" t="s">
        <v>391</v>
      </c>
      <c r="D226" s="891"/>
      <c r="E226" s="892"/>
      <c r="F226" s="193"/>
      <c r="G226" s="870" t="s">
        <v>431</v>
      </c>
      <c r="H226" s="220"/>
      <c r="I226" s="249"/>
      <c r="J226" s="220"/>
      <c r="K226" s="76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row>
    <row r="227" spans="1:58" s="87" customFormat="1" ht="44.15" customHeight="1">
      <c r="A227" s="29"/>
      <c r="B227" s="24"/>
      <c r="C227" s="123" t="s">
        <v>147</v>
      </c>
      <c r="D227" s="123" t="s">
        <v>148</v>
      </c>
      <c r="E227" s="123" t="s">
        <v>393</v>
      </c>
      <c r="F227" s="194"/>
      <c r="G227" s="871"/>
      <c r="H227" s="220"/>
      <c r="I227" s="249"/>
      <c r="J227" s="220"/>
      <c r="K227" s="760"/>
      <c r="L227" s="220"/>
      <c r="M227" s="220"/>
      <c r="N227" s="220"/>
      <c r="O227" s="220"/>
      <c r="P227" s="220"/>
      <c r="Q227" s="220"/>
      <c r="R227" s="220"/>
      <c r="S227" s="220"/>
      <c r="T227" s="220"/>
      <c r="U227" s="220"/>
      <c r="V227" s="220"/>
      <c r="W227" s="220"/>
      <c r="X227" s="220"/>
      <c r="Y227" s="220"/>
      <c r="Z227" s="220"/>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row>
    <row r="228" spans="1:58" s="87" customFormat="1" ht="16.399999999999999" customHeight="1">
      <c r="A228" s="31"/>
      <c r="B228" s="21"/>
      <c r="C228" s="195"/>
      <c r="D228" s="195"/>
      <c r="E228" s="195"/>
      <c r="F228" s="216"/>
      <c r="G228" s="871"/>
      <c r="H228" s="220"/>
      <c r="I228" s="249"/>
      <c r="J228" s="220"/>
      <c r="K228" s="760"/>
      <c r="L228" s="220"/>
      <c r="M228" s="220"/>
      <c r="N228" s="220"/>
      <c r="O228" s="220"/>
      <c r="P228" s="220"/>
      <c r="Q228" s="220"/>
      <c r="R228" s="220"/>
      <c r="S228" s="220"/>
      <c r="T228" s="220"/>
      <c r="U228" s="220"/>
      <c r="V228" s="220"/>
      <c r="W228" s="220"/>
      <c r="X228" s="220"/>
      <c r="Y228" s="220"/>
      <c r="Z228" s="220"/>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row>
    <row r="229" spans="1:58" s="87" customFormat="1" ht="42.45">
      <c r="A229" s="29"/>
      <c r="B229" s="24"/>
      <c r="C229" s="123" t="s">
        <v>394</v>
      </c>
      <c r="D229" s="124" t="s">
        <v>151</v>
      </c>
      <c r="E229" s="300" t="s">
        <v>432</v>
      </c>
      <c r="F229" s="254"/>
      <c r="G229" s="871"/>
      <c r="H229" s="220"/>
      <c r="I229" s="249"/>
      <c r="J229" s="220"/>
      <c r="K229" s="760"/>
      <c r="L229" s="220"/>
      <c r="M229" s="220"/>
      <c r="N229" s="220"/>
      <c r="O229" s="220"/>
      <c r="P229" s="220"/>
      <c r="Q229" s="220"/>
      <c r="R229" s="220"/>
      <c r="S229" s="220"/>
      <c r="T229" s="220"/>
      <c r="U229" s="220"/>
      <c r="V229" s="220"/>
      <c r="W229" s="220"/>
      <c r="X229" s="220"/>
      <c r="Y229" s="220"/>
      <c r="Z229" s="220"/>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row>
    <row r="230" spans="1:58" s="87" customFormat="1" ht="16.399999999999999" customHeight="1">
      <c r="A230" s="31"/>
      <c r="B230" s="21"/>
      <c r="C230" s="195"/>
      <c r="D230" s="195"/>
      <c r="E230" s="195"/>
      <c r="F230" s="216"/>
      <c r="G230" s="871"/>
      <c r="H230" s="220"/>
      <c r="I230" s="249"/>
      <c r="J230" s="220"/>
      <c r="K230" s="760"/>
      <c r="L230" s="220"/>
      <c r="M230" s="220"/>
      <c r="N230" s="220"/>
      <c r="O230" s="220"/>
      <c r="P230" s="220"/>
      <c r="Q230" s="220"/>
      <c r="R230" s="220"/>
      <c r="S230" s="220"/>
      <c r="T230" s="220"/>
      <c r="U230" s="220"/>
      <c r="V230" s="220"/>
      <c r="W230" s="220"/>
      <c r="X230" s="220"/>
      <c r="Y230" s="220"/>
      <c r="Z230" s="220"/>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row>
    <row r="231" spans="1:58" s="87" customFormat="1" ht="16.399999999999999" customHeight="1">
      <c r="A231" s="31"/>
      <c r="B231" s="21"/>
      <c r="C231" s="922" t="s">
        <v>153</v>
      </c>
      <c r="D231" s="922"/>
      <c r="E231" s="922"/>
      <c r="F231" s="255"/>
      <c r="G231" s="871"/>
      <c r="H231" s="220"/>
      <c r="I231" s="249"/>
      <c r="J231" s="220"/>
      <c r="K231" s="76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row>
    <row r="232" spans="1:58" s="87" customFormat="1" ht="16.399999999999999" customHeight="1">
      <c r="A232" s="31"/>
      <c r="B232" s="21"/>
      <c r="C232" s="923"/>
      <c r="D232" s="923"/>
      <c r="E232" s="923"/>
      <c r="F232" s="256"/>
      <c r="G232" s="871"/>
      <c r="H232" s="220"/>
      <c r="I232" s="249"/>
      <c r="J232" s="220"/>
      <c r="K232" s="760"/>
      <c r="L232" s="220"/>
      <c r="M232" s="220"/>
      <c r="N232" s="220"/>
      <c r="O232" s="220"/>
      <c r="P232" s="220"/>
      <c r="Q232" s="220"/>
      <c r="R232" s="220"/>
      <c r="S232" s="220"/>
      <c r="T232" s="220"/>
      <c r="U232" s="220"/>
      <c r="V232" s="220"/>
      <c r="W232" s="220"/>
      <c r="X232" s="220"/>
      <c r="Y232" s="220"/>
      <c r="Z232" s="220"/>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row>
    <row r="233" spans="1:58" s="87" customFormat="1" ht="16.399999999999999" customHeight="1">
      <c r="A233" s="31"/>
      <c r="B233" s="21"/>
      <c r="C233" s="924" t="s">
        <v>100</v>
      </c>
      <c r="D233" s="924"/>
      <c r="E233" s="924"/>
      <c r="F233" s="257"/>
      <c r="G233" s="871"/>
      <c r="H233" s="220"/>
      <c r="I233" s="249"/>
      <c r="J233" s="220"/>
      <c r="K233" s="760"/>
      <c r="L233" s="220"/>
      <c r="M233" s="220"/>
      <c r="N233" s="220"/>
      <c r="O233" s="220"/>
      <c r="P233" s="220"/>
      <c r="Q233" s="220"/>
      <c r="R233" s="220"/>
      <c r="S233" s="220"/>
      <c r="T233" s="220"/>
      <c r="U233" s="220"/>
      <c r="V233" s="220"/>
      <c r="W233" s="220"/>
      <c r="X233" s="220"/>
      <c r="Y233" s="220"/>
      <c r="Z233" s="220"/>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row>
    <row r="234" spans="1:58" s="87" customFormat="1" ht="16.399999999999999" customHeight="1">
      <c r="A234" s="31"/>
      <c r="B234" s="21"/>
      <c r="C234" s="923"/>
      <c r="D234" s="923"/>
      <c r="E234" s="923"/>
      <c r="F234" s="256"/>
      <c r="G234" s="871"/>
      <c r="H234" s="220"/>
      <c r="I234" s="249"/>
      <c r="J234" s="220"/>
      <c r="K234" s="760"/>
      <c r="L234" s="220"/>
      <c r="M234" s="220"/>
      <c r="N234" s="220"/>
      <c r="O234" s="220"/>
      <c r="P234" s="220"/>
      <c r="Q234" s="220"/>
      <c r="R234" s="220"/>
      <c r="S234" s="220"/>
      <c r="T234" s="220"/>
      <c r="U234" s="220"/>
      <c r="V234" s="220"/>
      <c r="W234" s="220"/>
      <c r="X234" s="220"/>
      <c r="Y234" s="220"/>
      <c r="Z234" s="220"/>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row>
    <row r="235" spans="1:58" s="87" customFormat="1" ht="16.399999999999999" customHeight="1">
      <c r="A235" s="31"/>
      <c r="B235" s="21"/>
      <c r="C235" s="176" t="s">
        <v>101</v>
      </c>
      <c r="D235" s="177" t="s">
        <v>102</v>
      </c>
      <c r="E235" s="178" t="s">
        <v>103</v>
      </c>
      <c r="F235" s="188"/>
      <c r="G235" s="871"/>
      <c r="H235" s="220"/>
      <c r="I235" s="249"/>
      <c r="J235" s="220"/>
      <c r="K235" s="760"/>
      <c r="L235" s="220"/>
      <c r="M235" s="220"/>
      <c r="N235" s="220"/>
      <c r="O235" s="220"/>
      <c r="P235" s="220"/>
      <c r="Q235" s="220"/>
      <c r="R235" s="220"/>
      <c r="S235" s="220"/>
      <c r="T235" s="220"/>
      <c r="U235" s="220"/>
      <c r="V235" s="220"/>
      <c r="W235" s="220"/>
      <c r="X235" s="220"/>
      <c r="Y235" s="220"/>
      <c r="Z235" s="220"/>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row>
    <row r="236" spans="1:58" s="87" customFormat="1" ht="16.399999999999999" customHeight="1" thickBot="1">
      <c r="A236" s="31"/>
      <c r="B236" s="21"/>
      <c r="C236" s="179"/>
      <c r="D236" s="180"/>
      <c r="E236" s="178" t="str">
        <f>IF(
 AND(ISBLANK(C228),ISBLANK(D228),ISBLANK(E228),ISBLANK(C230),ISBLANK(D230),ISBLANK(E230),ISBLANK(C232),ISBLANK(C234),ISBLANK(C236),ISBLANK(D236)),
 "FRÅGAN ÄR OBESVARAD",
 IF(
  AND(ISBLANK(C228),ISBLANK(D228),ISBLANK(E228),ISBLANK(C230),ISBLANK(D230),ISBLANK(E230),ISBLANK(C232),ISBLANK(C234)),
  "ANGE SVAR OCKSÅ",
  IF(
   AND(
    OR(C228="x",D228="x",E228="x",C230="x",D230="x"),OR(E230="x",C232="x",C234="x")),
    "MOTSÄGELSEFULLT SVAR",
    IF(
     OR(AND(E230="x",C232="x"),AND(E230="x",C234="x"),AND(C232="x",C234="x")),
     "MOTSÄGELSEFULLT SVAR",
     IF(
      AND(C236="x",D236="x"),
      "MOTSÄGELSEFULL BEDÖMNING",
      IF(
       OR(C236="x",D236="x"),
       COUNTIF(C228:E228,"x")+COUNTIF(C230:D230,"x"),
       "ANGE BEDÖMNING OCKSÅ"))))))</f>
        <v>FRÅGAN ÄR OBESVARAD</v>
      </c>
      <c r="F236" s="188"/>
      <c r="G236" s="872"/>
      <c r="H236" s="220">
        <f>IF(ISNUMBER(E236),E236,0)</f>
        <v>0</v>
      </c>
      <c r="I236" s="249">
        <f>$H236</f>
        <v>0</v>
      </c>
      <c r="J236" s="220"/>
      <c r="K236" s="760"/>
      <c r="L236" s="220"/>
      <c r="M236" s="220"/>
      <c r="N236" s="220"/>
      <c r="O236" s="220"/>
      <c r="P236" s="220"/>
      <c r="Q236" s="220"/>
      <c r="R236" s="220"/>
      <c r="S236" s="220"/>
      <c r="T236" s="220"/>
      <c r="U236" s="220"/>
      <c r="V236" s="220"/>
      <c r="W236" s="220"/>
      <c r="X236" s="220"/>
      <c r="Y236" s="220"/>
      <c r="Z236" s="220"/>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row>
    <row r="237" spans="1:58" ht="21.65" customHeight="1">
      <c r="A237"/>
      <c r="B237"/>
      <c r="C237"/>
      <c r="D237"/>
      <c r="E237"/>
      <c r="F237"/>
      <c r="G237"/>
      <c r="H237"/>
      <c r="I237" s="213"/>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78"/>
      <c r="AZ237" s="78"/>
      <c r="BA237" s="78"/>
      <c r="BB237" s="78"/>
      <c r="BC237" s="78"/>
      <c r="BD237" s="78"/>
      <c r="BE237" s="78"/>
      <c r="BF237" s="78"/>
    </row>
    <row r="238" spans="1:58" s="31" customFormat="1" ht="24.65" customHeight="1" thickBot="1">
      <c r="A238" s="65">
        <v>1</v>
      </c>
      <c r="B238" s="207">
        <f ca="1">MAX(B110:INDIRECT(ADDRESS(ROW()-1,COLUMN())))+1</f>
        <v>17</v>
      </c>
      <c r="C238" s="873" t="s">
        <v>433</v>
      </c>
      <c r="D238" s="873"/>
      <c r="E238" s="873"/>
      <c r="F238" s="110"/>
      <c r="G238" s="205"/>
      <c r="H238" s="222"/>
      <c r="I238" s="248"/>
      <c r="J238" s="222"/>
      <c r="K238" s="759"/>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2"/>
      <c r="AR238" s="222"/>
      <c r="AS238" s="222"/>
      <c r="AT238" s="222"/>
      <c r="AU238" s="222"/>
      <c r="AV238" s="222"/>
      <c r="AW238" s="222"/>
      <c r="AX238" s="222"/>
      <c r="AY238" s="222"/>
      <c r="AZ238" s="222"/>
      <c r="BA238" s="222"/>
      <c r="BB238" s="222"/>
      <c r="BC238" s="222"/>
      <c r="BD238" s="222"/>
      <c r="BE238" s="222"/>
      <c r="BF238" s="222"/>
    </row>
    <row r="239" spans="1:58" s="87" customFormat="1" ht="17.600000000000001" thickBot="1">
      <c r="A239" s="20"/>
      <c r="B239" s="84"/>
      <c r="C239" s="917" t="s">
        <v>90</v>
      </c>
      <c r="D239" s="917"/>
      <c r="E239" s="917"/>
      <c r="F239" s="190"/>
      <c r="G239" s="208" t="s">
        <v>91</v>
      </c>
      <c r="H239" s="220"/>
      <c r="I239" s="185"/>
      <c r="J239" s="220"/>
      <c r="K239" s="760"/>
      <c r="L239" s="220"/>
      <c r="M239" s="220"/>
      <c r="N239" s="220"/>
      <c r="O239" s="220"/>
      <c r="P239" s="220"/>
      <c r="Q239" s="220"/>
      <c r="R239" s="220"/>
      <c r="S239" s="220"/>
      <c r="T239" s="220"/>
      <c r="U239" s="220"/>
      <c r="V239" s="220"/>
      <c r="W239" s="220"/>
      <c r="X239" s="220"/>
      <c r="Y239" s="220"/>
      <c r="Z239" s="220"/>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row>
    <row r="240" spans="1:58" s="87" customFormat="1" ht="16.399999999999999" customHeight="1">
      <c r="A240" s="31"/>
      <c r="B240" s="21"/>
      <c r="C240" s="900" t="s">
        <v>425</v>
      </c>
      <c r="D240" s="901"/>
      <c r="E240" s="902"/>
      <c r="F240" s="193"/>
      <c r="G240" s="874" t="s">
        <v>434</v>
      </c>
      <c r="H240" s="220"/>
      <c r="I240" s="249"/>
      <c r="J240" s="220"/>
      <c r="K240" s="760"/>
      <c r="L240" s="220"/>
      <c r="M240" s="220"/>
      <c r="N240" s="220"/>
      <c r="O240" s="220"/>
      <c r="P240" s="220"/>
      <c r="Q240" s="220"/>
      <c r="R240" s="220"/>
      <c r="S240" s="220"/>
      <c r="T240" s="220"/>
      <c r="U240" s="220"/>
      <c r="V240" s="220"/>
      <c r="W240" s="220"/>
      <c r="X240" s="220"/>
      <c r="Y240" s="220"/>
      <c r="Z240" s="220"/>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row>
    <row r="241" spans="1:58" s="87" customFormat="1" ht="38.9" customHeight="1">
      <c r="A241" s="29"/>
      <c r="B241" s="24"/>
      <c r="C241" s="123" t="s">
        <v>147</v>
      </c>
      <c r="D241" s="123" t="s">
        <v>148</v>
      </c>
      <c r="E241" s="123" t="s">
        <v>393</v>
      </c>
      <c r="F241" s="194"/>
      <c r="G241" s="875"/>
      <c r="H241" s="220"/>
      <c r="I241" s="185"/>
      <c r="J241" s="220"/>
      <c r="K241" s="760"/>
      <c r="L241" s="220"/>
      <c r="M241" s="220"/>
      <c r="N241" s="220"/>
      <c r="O241" s="220"/>
      <c r="P241" s="220"/>
      <c r="Q241" s="220"/>
      <c r="R241" s="220"/>
      <c r="S241" s="220"/>
      <c r="T241" s="220"/>
      <c r="U241" s="220"/>
      <c r="V241" s="220"/>
      <c r="W241" s="220"/>
      <c r="X241" s="220"/>
      <c r="Y241" s="220"/>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row>
    <row r="242" spans="1:58" s="87" customFormat="1" ht="16.399999999999999" customHeight="1">
      <c r="A242" s="31"/>
      <c r="B242" s="21"/>
      <c r="C242" s="195"/>
      <c r="D242" s="195"/>
      <c r="E242" s="195"/>
      <c r="F242" s="216"/>
      <c r="G242" s="875"/>
      <c r="H242" s="220"/>
      <c r="I242" s="249"/>
      <c r="J242" s="220"/>
      <c r="K242" s="760"/>
      <c r="L242" s="220"/>
      <c r="M242" s="220"/>
      <c r="N242" s="220"/>
      <c r="O242" s="220"/>
      <c r="P242" s="220"/>
      <c r="Q242" s="220"/>
      <c r="R242" s="220"/>
      <c r="S242" s="220"/>
      <c r="T242" s="220"/>
      <c r="U242" s="220"/>
      <c r="V242" s="220"/>
      <c r="W242" s="220"/>
      <c r="X242" s="220"/>
      <c r="Y242" s="220"/>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row>
    <row r="243" spans="1:58" s="87" customFormat="1" ht="56.6">
      <c r="A243" s="29"/>
      <c r="B243" s="24"/>
      <c r="C243" s="123" t="s">
        <v>394</v>
      </c>
      <c r="D243" s="124" t="s">
        <v>151</v>
      </c>
      <c r="E243" s="300" t="s">
        <v>435</v>
      </c>
      <c r="F243" s="254"/>
      <c r="G243" s="875"/>
      <c r="H243" s="220"/>
      <c r="I243" s="249"/>
      <c r="J243" s="220"/>
      <c r="K243" s="760"/>
      <c r="L243" s="220"/>
      <c r="M243" s="220"/>
      <c r="N243" s="220"/>
      <c r="O243" s="220"/>
      <c r="P243" s="220"/>
      <c r="Q243" s="220"/>
      <c r="R243" s="220"/>
      <c r="S243" s="220"/>
      <c r="T243" s="220"/>
      <c r="U243" s="220"/>
      <c r="V243" s="220"/>
      <c r="W243" s="220"/>
      <c r="X243" s="220"/>
      <c r="Y243" s="220"/>
      <c r="Z243" s="220"/>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row>
    <row r="244" spans="1:58" s="87" customFormat="1" ht="16.399999999999999" customHeight="1">
      <c r="A244" s="31"/>
      <c r="B244" s="21"/>
      <c r="C244" s="195"/>
      <c r="D244" s="195"/>
      <c r="E244" s="195"/>
      <c r="F244" s="216"/>
      <c r="G244" s="875"/>
      <c r="H244" s="220"/>
      <c r="I244" s="249"/>
      <c r="J244" s="220"/>
      <c r="K244" s="760"/>
      <c r="L244" s="220"/>
      <c r="M244" s="220"/>
      <c r="N244" s="220"/>
      <c r="O244" s="220"/>
      <c r="P244" s="220"/>
      <c r="Q244" s="220"/>
      <c r="R244" s="220"/>
      <c r="S244" s="220"/>
      <c r="T244" s="220"/>
      <c r="U244" s="220"/>
      <c r="V244" s="220"/>
      <c r="W244" s="220"/>
      <c r="X244" s="220"/>
      <c r="Y244" s="220"/>
      <c r="Z244" s="220"/>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row>
    <row r="245" spans="1:58" s="87" customFormat="1" ht="16.399999999999999" customHeight="1">
      <c r="A245" s="31"/>
      <c r="B245" s="21"/>
      <c r="C245" s="922" t="s">
        <v>153</v>
      </c>
      <c r="D245" s="922"/>
      <c r="E245" s="922"/>
      <c r="F245" s="255"/>
      <c r="G245" s="875"/>
      <c r="H245" s="220"/>
      <c r="I245" s="249"/>
      <c r="J245" s="220"/>
      <c r="K245" s="760"/>
      <c r="L245" s="220"/>
      <c r="M245" s="220"/>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row>
    <row r="246" spans="1:58" s="87" customFormat="1" ht="16.399999999999999" customHeight="1">
      <c r="A246" s="31"/>
      <c r="B246" s="21"/>
      <c r="C246" s="923"/>
      <c r="D246" s="923"/>
      <c r="E246" s="923"/>
      <c r="F246" s="256"/>
      <c r="G246" s="875"/>
      <c r="H246" s="220"/>
      <c r="I246" s="249"/>
      <c r="J246" s="220"/>
      <c r="K246" s="760"/>
      <c r="L246" s="220"/>
      <c r="M246" s="220"/>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row>
    <row r="247" spans="1:58" s="87" customFormat="1" ht="16.399999999999999" customHeight="1">
      <c r="A247" s="31"/>
      <c r="B247" s="21"/>
      <c r="C247" s="924" t="s">
        <v>100</v>
      </c>
      <c r="D247" s="924"/>
      <c r="E247" s="924"/>
      <c r="F247" s="257"/>
      <c r="G247" s="875"/>
      <c r="H247" s="220"/>
      <c r="I247" s="249"/>
      <c r="J247" s="220"/>
      <c r="K247" s="760"/>
      <c r="L247" s="220"/>
      <c r="M247" s="220"/>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row>
    <row r="248" spans="1:58" s="87" customFormat="1" ht="16.399999999999999" customHeight="1">
      <c r="A248" s="31"/>
      <c r="B248" s="21"/>
      <c r="C248" s="925"/>
      <c r="D248" s="926"/>
      <c r="E248" s="927"/>
      <c r="F248" s="257"/>
      <c r="G248" s="875"/>
      <c r="H248" s="220"/>
      <c r="I248" s="249"/>
      <c r="J248" s="220"/>
      <c r="K248" s="760"/>
      <c r="L248" s="220"/>
      <c r="M248" s="220"/>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row>
    <row r="249" spans="1:58" s="87" customFormat="1" ht="16.399999999999999" customHeight="1">
      <c r="A249" s="31"/>
      <c r="B249" s="21"/>
      <c r="C249" s="176" t="s">
        <v>101</v>
      </c>
      <c r="D249" s="177" t="s">
        <v>102</v>
      </c>
      <c r="E249" s="178" t="s">
        <v>103</v>
      </c>
      <c r="F249" s="256"/>
      <c r="G249" s="875"/>
      <c r="H249" s="220"/>
      <c r="I249" s="249"/>
      <c r="J249" s="220"/>
      <c r="K249" s="760"/>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row>
    <row r="250" spans="1:58" s="87" customFormat="1" ht="16.399999999999999" customHeight="1">
      <c r="A250" s="31"/>
      <c r="B250" s="21"/>
      <c r="C250" s="179"/>
      <c r="D250" s="180"/>
      <c r="E250" s="178" t="str">
        <f>IF(
 AND(ISBLANK(C242),ISBLANK(D242),ISBLANK(E242),ISBLANK(C244),ISBLANK(D244),ISBLANK(E244),ISBLANK(C246),ISBLANK(C248),ISBLANK(C250),ISBLANK(D250)),
 "FRÅGAN ÄR OBESVARAD",
 IF(
  AND(ISBLANK(C242),ISBLANK(D242),ISBLANK(E242),ISBLANK(C244),ISBLANK(D244),ISBLANK(E244),ISBLANK(C246),ISBLANK(C248)),
  "ANGE SVAR OCKSÅ",
  IF(
   AND(
    OR(C242="x",D242="x",E242="x",C244="x",D244="x"),OR(E244="x",C246="x",C248="x")),
    "MOTSÄGELSEFULLT SVAR",
    IF(
     OR(AND(E244="x",C246="x"),AND(E244="x",C248="x"),AND(C246="x",C248="x")),
     "MOTSÄGELSEFULLT SVAR",
     IF(
      AND(C250="x",D250="x"),
      "MOTSÄGELSEFULL BEDÖMNING",
      IF(
       OR(C250="x",D250="x"),
       COUNTIF(C242:E242,"x")+COUNTIF(C244:D244,"x"),
       "ANGE BEDÖMNING OCKSÅ"))))))</f>
        <v>FRÅGAN ÄR OBESVARAD</v>
      </c>
      <c r="F250" s="188"/>
      <c r="G250" s="875"/>
      <c r="H250" s="220"/>
      <c r="I250" s="249"/>
      <c r="J250" s="220"/>
      <c r="K250" s="760"/>
      <c r="L250" s="220"/>
      <c r="M250" s="220"/>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row>
    <row r="251" spans="1:58" s="87" customFormat="1" ht="67.5" customHeight="1" thickBot="1">
      <c r="A251" s="31"/>
      <c r="B251" s="21"/>
      <c r="C251"/>
      <c r="D251"/>
      <c r="E251"/>
      <c r="F251" s="188"/>
      <c r="G251" s="876"/>
      <c r="H251" s="220">
        <f>IF(ISNUMBER(E251),E251,0)</f>
        <v>0</v>
      </c>
      <c r="I251" s="249">
        <f>$H251</f>
        <v>0</v>
      </c>
      <c r="J251" s="220"/>
      <c r="K251" s="760"/>
      <c r="L251" s="220"/>
      <c r="M251" s="220"/>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row>
    <row r="252" spans="1:58" ht="19.5" customHeight="1">
      <c r="A252"/>
      <c r="B252"/>
      <c r="C252"/>
      <c r="D252"/>
      <c r="E252"/>
      <c r="F252"/>
      <c r="G252"/>
      <c r="H252"/>
      <c r="I252" s="213"/>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8"/>
      <c r="AR252" s="78"/>
      <c r="AS252" s="78"/>
      <c r="AT252" s="78"/>
      <c r="AU252" s="78"/>
      <c r="AV252" s="78"/>
      <c r="AW252" s="78"/>
      <c r="AX252" s="78"/>
      <c r="AY252" s="78"/>
      <c r="AZ252" s="78"/>
      <c r="BA252" s="78"/>
      <c r="BB252" s="78"/>
      <c r="BC252" s="78"/>
      <c r="BD252" s="78"/>
      <c r="BE252" s="78"/>
      <c r="BF252" s="78"/>
    </row>
    <row r="253" spans="1:58" s="31" customFormat="1" ht="20.149999999999999" customHeight="1" thickBot="1">
      <c r="A253" s="65">
        <v>1</v>
      </c>
      <c r="B253" s="207">
        <f ca="1">MAX(B216:INDIRECT(ADDRESS(ROW()-1,COLUMN())))+1</f>
        <v>18</v>
      </c>
      <c r="C253" s="886" t="s">
        <v>162</v>
      </c>
      <c r="D253" s="886"/>
      <c r="E253" s="886"/>
      <c r="F253" s="110"/>
      <c r="G253" s="205"/>
      <c r="H253" s="222"/>
      <c r="I253" s="248"/>
      <c r="J253" s="222"/>
      <c r="K253" s="759"/>
      <c r="L253" s="222"/>
      <c r="M253" s="222"/>
      <c r="N253" s="222"/>
      <c r="O253" s="222"/>
      <c r="P253" s="222"/>
      <c r="Q253" s="222"/>
      <c r="R253" s="222"/>
      <c r="S253" s="222"/>
      <c r="T253" s="222"/>
      <c r="U253" s="222"/>
      <c r="V253" s="222"/>
      <c r="W253" s="222"/>
      <c r="X253" s="222"/>
      <c r="Y253" s="222"/>
      <c r="Z253" s="222"/>
      <c r="AA253" s="222"/>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222"/>
      <c r="BE253" s="222"/>
      <c r="BF253" s="222"/>
    </row>
    <row r="254" spans="1:58" s="87" customFormat="1" ht="17.600000000000001" thickBot="1">
      <c r="A254" s="20"/>
      <c r="B254" s="84"/>
      <c r="C254" s="917" t="s">
        <v>90</v>
      </c>
      <c r="D254" s="917"/>
      <c r="E254" s="917"/>
      <c r="F254" s="190"/>
      <c r="G254" s="208" t="s">
        <v>91</v>
      </c>
      <c r="H254" s="220"/>
      <c r="I254" s="185"/>
      <c r="J254" s="220"/>
      <c r="K254" s="760"/>
      <c r="L254" s="220"/>
      <c r="M254" s="220"/>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row>
    <row r="255" spans="1:58" s="87" customFormat="1" ht="16.399999999999999" customHeight="1">
      <c r="A255" s="31"/>
      <c r="B255" s="21"/>
      <c r="C255" s="900" t="s">
        <v>425</v>
      </c>
      <c r="D255" s="901"/>
      <c r="E255" s="902"/>
      <c r="F255" s="193"/>
      <c r="G255" s="870" t="s">
        <v>436</v>
      </c>
      <c r="H255" s="220"/>
      <c r="I255" s="249"/>
      <c r="J255" s="220"/>
      <c r="K255" s="760"/>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row>
    <row r="256" spans="1:58" s="87" customFormat="1" ht="41.9" customHeight="1">
      <c r="A256" s="29"/>
      <c r="B256" s="24"/>
      <c r="C256" s="123" t="s">
        <v>147</v>
      </c>
      <c r="D256" s="123" t="s">
        <v>148</v>
      </c>
      <c r="E256" s="123" t="s">
        <v>393</v>
      </c>
      <c r="F256" s="194"/>
      <c r="G256" s="871"/>
      <c r="H256" s="220"/>
      <c r="I256" s="249"/>
      <c r="J256" s="220"/>
      <c r="K256" s="760"/>
      <c r="L256" s="220"/>
      <c r="M256" s="220"/>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row>
    <row r="257" spans="1:58" s="87" customFormat="1" ht="16.399999999999999" customHeight="1">
      <c r="A257" s="31"/>
      <c r="B257" s="21"/>
      <c r="C257" s="195"/>
      <c r="D257" s="195"/>
      <c r="E257" s="195"/>
      <c r="F257" s="216"/>
      <c r="G257" s="871"/>
      <c r="H257" s="220"/>
      <c r="I257" s="249"/>
      <c r="J257" s="220"/>
      <c r="K257" s="760"/>
      <c r="L257" s="220"/>
      <c r="M257" s="220"/>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row>
    <row r="258" spans="1:58" s="87" customFormat="1" ht="42.45">
      <c r="A258" s="29"/>
      <c r="B258" s="24"/>
      <c r="C258" s="123" t="s">
        <v>394</v>
      </c>
      <c r="D258" s="124" t="s">
        <v>151</v>
      </c>
      <c r="E258" s="300" t="s">
        <v>165</v>
      </c>
      <c r="F258" s="254"/>
      <c r="G258" s="871"/>
      <c r="H258" s="220"/>
      <c r="I258" s="249"/>
      <c r="J258" s="220"/>
      <c r="K258" s="76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row>
    <row r="259" spans="1:58" s="87" customFormat="1" ht="16.399999999999999" customHeight="1">
      <c r="A259" s="31"/>
      <c r="B259" s="21"/>
      <c r="C259" s="195"/>
      <c r="D259" s="195"/>
      <c r="E259" s="195"/>
      <c r="F259" s="216"/>
      <c r="G259" s="871"/>
      <c r="H259" s="220"/>
      <c r="I259" s="249"/>
      <c r="J259" s="220"/>
      <c r="K259" s="760"/>
      <c r="L259" s="220"/>
      <c r="M259" s="220"/>
      <c r="N259" s="220"/>
      <c r="O259" s="220"/>
      <c r="P259" s="220"/>
      <c r="Q259" s="220"/>
      <c r="R259" s="220"/>
      <c r="S259" s="220"/>
      <c r="T259" s="220"/>
      <c r="U259" s="220"/>
      <c r="V259" s="220"/>
      <c r="W259" s="220"/>
      <c r="X259" s="220"/>
      <c r="Y259" s="220"/>
      <c r="Z259" s="220"/>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row>
    <row r="260" spans="1:58" s="87" customFormat="1" ht="16.399999999999999" customHeight="1">
      <c r="A260" s="31"/>
      <c r="B260" s="21"/>
      <c r="C260" s="922" t="s">
        <v>153</v>
      </c>
      <c r="D260" s="922"/>
      <c r="E260" s="922"/>
      <c r="F260" s="255"/>
      <c r="G260" s="871"/>
      <c r="H260" s="220"/>
      <c r="I260" s="249"/>
      <c r="J260" s="220"/>
      <c r="K260" s="76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row>
    <row r="261" spans="1:58" s="87" customFormat="1" ht="16.399999999999999" customHeight="1">
      <c r="A261" s="31"/>
      <c r="B261" s="21"/>
      <c r="C261" s="923"/>
      <c r="D261" s="923"/>
      <c r="E261" s="923"/>
      <c r="F261" s="256"/>
      <c r="G261" s="871"/>
      <c r="H261" s="220"/>
      <c r="I261" s="249"/>
      <c r="J261" s="220"/>
      <c r="K261" s="760"/>
      <c r="L261" s="220"/>
      <c r="M261" s="220"/>
      <c r="N261" s="220"/>
      <c r="O261" s="220"/>
      <c r="P261" s="220"/>
      <c r="Q261" s="220"/>
      <c r="R261" s="220"/>
      <c r="S261" s="220"/>
      <c r="T261" s="220"/>
      <c r="U261" s="220"/>
      <c r="V261" s="220"/>
      <c r="W261" s="220"/>
      <c r="X261" s="220"/>
      <c r="Y261" s="220"/>
      <c r="Z261" s="220"/>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row>
    <row r="262" spans="1:58" s="87" customFormat="1" ht="16.399999999999999" customHeight="1">
      <c r="A262" s="31"/>
      <c r="B262" s="21"/>
      <c r="C262" s="924" t="s">
        <v>100</v>
      </c>
      <c r="D262" s="924"/>
      <c r="E262" s="924"/>
      <c r="F262" s="257"/>
      <c r="G262" s="871"/>
      <c r="H262" s="220"/>
      <c r="I262" s="249"/>
      <c r="J262" s="220"/>
      <c r="K262" s="760"/>
      <c r="L262" s="220"/>
      <c r="M262" s="220"/>
      <c r="N262" s="220"/>
      <c r="O262" s="220"/>
      <c r="P262" s="220"/>
      <c r="Q262" s="220"/>
      <c r="R262" s="220"/>
      <c r="S262" s="220"/>
      <c r="T262" s="220"/>
      <c r="U262" s="220"/>
      <c r="V262" s="220"/>
      <c r="W262" s="220"/>
      <c r="X262" s="220"/>
      <c r="Y262" s="220"/>
      <c r="Z262" s="220"/>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row>
    <row r="263" spans="1:58" s="87" customFormat="1" ht="16.399999999999999" customHeight="1">
      <c r="A263" s="31"/>
      <c r="B263" s="21"/>
      <c r="C263" s="923"/>
      <c r="D263" s="923"/>
      <c r="E263" s="923"/>
      <c r="F263" s="256"/>
      <c r="G263" s="871"/>
      <c r="H263" s="220"/>
      <c r="I263" s="249"/>
      <c r="J263" s="220"/>
      <c r="K263" s="760"/>
      <c r="L263" s="220"/>
      <c r="M263" s="220"/>
      <c r="N263" s="220"/>
      <c r="O263" s="220"/>
      <c r="P263" s="220"/>
      <c r="Q263" s="220"/>
      <c r="R263" s="220"/>
      <c r="S263" s="220"/>
      <c r="T263" s="220"/>
      <c r="U263" s="220"/>
      <c r="V263" s="220"/>
      <c r="W263" s="220"/>
      <c r="X263" s="220"/>
      <c r="Y263" s="220"/>
      <c r="Z263" s="220"/>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row>
    <row r="264" spans="1:58" s="87" customFormat="1" ht="16.399999999999999" customHeight="1">
      <c r="A264" s="31"/>
      <c r="B264" s="21"/>
      <c r="C264" s="176" t="s">
        <v>101</v>
      </c>
      <c r="D264" s="177" t="s">
        <v>102</v>
      </c>
      <c r="E264" s="178" t="s">
        <v>103</v>
      </c>
      <c r="F264" s="188"/>
      <c r="G264" s="871"/>
      <c r="H264" s="220"/>
      <c r="I264" s="249"/>
      <c r="J264" s="220"/>
      <c r="K264" s="760"/>
      <c r="L264" s="220"/>
      <c r="M264" s="220"/>
      <c r="N264" s="220"/>
      <c r="O264" s="220"/>
      <c r="P264" s="220"/>
      <c r="Q264" s="220"/>
      <c r="R264" s="220"/>
      <c r="S264" s="220"/>
      <c r="T264" s="220"/>
      <c r="U264" s="220"/>
      <c r="V264" s="220"/>
      <c r="W264" s="220"/>
      <c r="X264" s="220"/>
      <c r="Y264" s="220"/>
      <c r="Z264" s="220"/>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row>
    <row r="265" spans="1:58" s="87" customFormat="1" ht="16.399999999999999" customHeight="1" thickBot="1">
      <c r="A265" s="31"/>
      <c r="B265" s="21"/>
      <c r="C265" s="179"/>
      <c r="D265" s="180"/>
      <c r="E265" s="178" t="str">
        <f>IF(
 AND(ISBLANK(C257),ISBLANK(D257),ISBLANK(E257),ISBLANK(C259),ISBLANK(D259),ISBLANK(E259),ISBLANK(C261),ISBLANK(C263),ISBLANK(C265),ISBLANK(D265)),
 "FRÅGAN ÄR OBESVARAD",
 IF(
  AND(ISBLANK(C257),ISBLANK(D257),ISBLANK(E257),ISBLANK(C259),ISBLANK(D259),ISBLANK(E259),ISBLANK(C261),ISBLANK(C263)),
  "ANGE SVAR OCKSÅ",
  IF(
   AND(
    OR(C257="x",D257="x",E257="x",C259="x",D259="x"),OR(E259="x",C261="x",C263="x")),
    "MOTSÄGELSEFULLT SVAR",
    IF(
     OR(AND(E259="x",C261="x"),AND(E259="x",C263="x"),AND(C261="x",C263="x")),
     "MOTSÄGELSEFULLT SVAR",
     IF(
      AND(C265="x",D265="x"),
      "MOTSÄGELSEFULL BEDÖMNING",
      IF(
       OR(C265="x",D265="x"),
       COUNTIF(C257:E257,"x")+COUNTIF(C259:D259,"x"),
       "ANGE BEDÖMNING OCKSÅ"))))))</f>
        <v>FRÅGAN ÄR OBESVARAD</v>
      </c>
      <c r="F265" s="188"/>
      <c r="G265" s="872"/>
      <c r="H265" s="220">
        <f>IF(ISNUMBER(E265),E265,0)</f>
        <v>0</v>
      </c>
      <c r="I265" s="249">
        <f>$H265</f>
        <v>0</v>
      </c>
      <c r="J265" s="220"/>
      <c r="K265" s="760"/>
      <c r="L265" s="220"/>
      <c r="M265" s="220"/>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row>
    <row r="266" spans="1:58" ht="28.5" customHeight="1">
      <c r="A266"/>
      <c r="B266"/>
      <c r="C266"/>
      <c r="D266"/>
      <c r="E266"/>
      <c r="F266"/>
      <c r="G266"/>
      <c r="H266"/>
      <c r="I266" s="213"/>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c r="AW266" s="78"/>
      <c r="AX266" s="78"/>
      <c r="AY266" s="78"/>
      <c r="AZ266" s="78"/>
      <c r="BA266" s="78"/>
      <c r="BB266" s="78"/>
      <c r="BC266" s="78"/>
      <c r="BD266" s="78"/>
      <c r="BE266" s="78"/>
      <c r="BF266" s="78"/>
    </row>
    <row r="267" spans="1:58" s="31" customFormat="1" ht="20.149999999999999" customHeight="1" thickBot="1">
      <c r="A267" s="65">
        <v>1</v>
      </c>
      <c r="B267" s="207">
        <f ca="1">MAX(B137:INDIRECT(ADDRESS(ROW()-1,COLUMN())))+1</f>
        <v>19</v>
      </c>
      <c r="C267" s="774" t="s">
        <v>437</v>
      </c>
      <c r="D267" s="774"/>
      <c r="E267" s="774"/>
      <c r="F267" s="110"/>
      <c r="G267" s="205"/>
      <c r="H267"/>
      <c r="I267" s="213"/>
      <c r="J267" s="78"/>
      <c r="K267" s="759"/>
      <c r="L267" s="222"/>
      <c r="M267" s="222"/>
      <c r="N267" s="222"/>
      <c r="O267" s="222"/>
      <c r="P267" s="222"/>
      <c r="Q267" s="222"/>
      <c r="R267" s="222"/>
      <c r="S267" s="222"/>
      <c r="T267" s="222"/>
      <c r="U267" s="222"/>
      <c r="V267" s="222"/>
      <c r="W267" s="222"/>
      <c r="X267" s="222"/>
      <c r="Y267" s="222"/>
      <c r="Z267" s="222"/>
      <c r="AA267" s="222"/>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222"/>
      <c r="BE267" s="222"/>
      <c r="BF267" s="222"/>
    </row>
    <row r="268" spans="1:58" s="87" customFormat="1" ht="17.600000000000001" thickBot="1">
      <c r="A268" s="20"/>
      <c r="B268" s="84"/>
      <c r="C268" s="917" t="s">
        <v>90</v>
      </c>
      <c r="D268" s="917"/>
      <c r="E268" s="917"/>
      <c r="F268" s="190"/>
      <c r="G268" s="102" t="s">
        <v>91</v>
      </c>
      <c r="H268"/>
      <c r="I268" s="261"/>
      <c r="J268" s="78"/>
      <c r="K268" s="760"/>
      <c r="L268" s="220"/>
      <c r="M268" s="220"/>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row>
    <row r="269" spans="1:58" s="87" customFormat="1" ht="16.399999999999999" customHeight="1">
      <c r="A269" s="31"/>
      <c r="B269" s="21"/>
      <c r="C269" s="900" t="s">
        <v>438</v>
      </c>
      <c r="D269" s="901"/>
      <c r="E269" s="902"/>
      <c r="F269" s="191"/>
      <c r="G269" s="918" t="s">
        <v>439</v>
      </c>
      <c r="H269"/>
      <c r="I269" s="213"/>
      <c r="J269" s="78"/>
      <c r="K269" s="760"/>
      <c r="L269" s="220"/>
      <c r="M269" s="220"/>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row>
    <row r="270" spans="1:58" s="87" customFormat="1" ht="40.5" customHeight="1">
      <c r="A270" s="29"/>
      <c r="B270" s="24"/>
      <c r="C270" s="89" t="s">
        <v>440</v>
      </c>
      <c r="D270" s="120" t="s">
        <v>441</v>
      </c>
      <c r="E270" s="120" t="s">
        <v>442</v>
      </c>
      <c r="F270" s="184"/>
      <c r="G270" s="919"/>
      <c r="H270"/>
      <c r="I270" s="213"/>
      <c r="J270" s="78"/>
      <c r="K270" s="760"/>
      <c r="L270" s="220"/>
      <c r="M270" s="220"/>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row>
    <row r="271" spans="1:58" s="87" customFormat="1" ht="16.399999999999999" customHeight="1">
      <c r="A271" s="31"/>
      <c r="B271" s="21"/>
      <c r="C271" s="189"/>
      <c r="D271" s="189"/>
      <c r="E271" s="189"/>
      <c r="F271" s="215"/>
      <c r="G271" s="919"/>
      <c r="H271"/>
      <c r="I271" s="213"/>
      <c r="J271" s="78"/>
      <c r="K271" s="760"/>
      <c r="L271" s="220"/>
      <c r="M271" s="220"/>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row>
    <row r="272" spans="1:58" s="87" customFormat="1" ht="56.6">
      <c r="A272" s="29"/>
      <c r="B272" s="24"/>
      <c r="C272" s="120" t="s">
        <v>443</v>
      </c>
      <c r="D272" s="89" t="s">
        <v>444</v>
      </c>
      <c r="E272" s="297" t="s">
        <v>445</v>
      </c>
      <c r="F272" s="251"/>
      <c r="G272" s="919"/>
      <c r="H272"/>
      <c r="I272" s="213"/>
      <c r="J272" s="78"/>
      <c r="K272" s="760"/>
      <c r="L272" s="220"/>
      <c r="M272" s="220"/>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row>
    <row r="273" spans="1:58" s="87" customFormat="1" ht="16.399999999999999" customHeight="1">
      <c r="A273" s="31"/>
      <c r="B273" s="21"/>
      <c r="C273" s="189"/>
      <c r="D273" s="189"/>
      <c r="E273" s="189"/>
      <c r="F273" s="215"/>
      <c r="G273" s="919"/>
      <c r="H273"/>
      <c r="I273" s="213"/>
      <c r="J273" s="78"/>
      <c r="K273" s="760"/>
      <c r="L273" s="220"/>
      <c r="M273" s="220"/>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row>
    <row r="274" spans="1:58" s="87" customFormat="1" ht="16.399999999999999" customHeight="1">
      <c r="A274" s="31"/>
      <c r="B274" s="21"/>
      <c r="C274" s="861" t="s">
        <v>100</v>
      </c>
      <c r="D274" s="861"/>
      <c r="E274" s="861"/>
      <c r="F274" s="262"/>
      <c r="G274" s="919"/>
      <c r="H274"/>
      <c r="I274" s="213"/>
      <c r="J274" s="78"/>
      <c r="K274" s="760"/>
      <c r="L274" s="220"/>
      <c r="M274" s="220"/>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row>
    <row r="275" spans="1:58" s="87" customFormat="1" ht="16.399999999999999" customHeight="1">
      <c r="A275" s="31"/>
      <c r="B275" s="21"/>
      <c r="C275" s="921"/>
      <c r="D275" s="921"/>
      <c r="E275" s="921"/>
      <c r="F275" s="263"/>
      <c r="G275" s="919"/>
      <c r="H275"/>
      <c r="I275" s="213"/>
      <c r="J275" s="78"/>
      <c r="K275" s="760"/>
      <c r="L275" s="220"/>
      <c r="M275" s="220"/>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row>
    <row r="276" spans="1:58" s="87" customFormat="1" ht="16.399999999999999" customHeight="1">
      <c r="A276" s="31"/>
      <c r="B276" s="21"/>
      <c r="C276" s="176" t="s">
        <v>101</v>
      </c>
      <c r="D276" s="177" t="s">
        <v>102</v>
      </c>
      <c r="E276" s="178" t="s">
        <v>103</v>
      </c>
      <c r="F276" s="188"/>
      <c r="G276" s="919"/>
      <c r="H276"/>
      <c r="I276" s="213"/>
      <c r="J276" s="78"/>
      <c r="K276" s="760"/>
      <c r="L276" s="220"/>
      <c r="M276" s="220"/>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row>
    <row r="277" spans="1:58" s="87" customFormat="1" ht="16.399999999999999" customHeight="1" thickBot="1">
      <c r="A277" s="31"/>
      <c r="B277" s="21"/>
      <c r="C277" s="179"/>
      <c r="D277" s="180"/>
      <c r="E277" s="178" t="str">
        <f>IF(
 AND(ISBLANK(C271),ISBLANK(D271),ISBLANK(E271),ISBLANK(C273),ISBLANK(D273),ISBLANK(E273),ISBLANK(C275),ISBLANK(C277),ISBLANK(D277)),
 "FRÅGAN ÄR OBESVARAD",
 IF(
  AND(ISBLANK(C271),ISBLANK(D271),ISBLANK(E271),ISBLANK(C273),ISBLANK(D273),ISBLANK(E273),ISBLANK(C275)),
  "ANGE SVAR OCKSÅ",
  IF(
   AND(OR(C271="x",D271="x",E271="x",C273="x",D273="x"),OR(E273="x",C275="x")),
   "MOTSÄGELSEFULLT SVAR",
   IF(
    AND(E273="x",C275="x"),
    "MOTSÄGELSEFULLT SVAR",
    IF(
     AND(C277="x",D277="x"),
     "MOTSÄGELSEFULL BEDÖMNING",
     IF(
      OR(C277="x",D277="x"),
      COUNTIF(C271:E271,"x")+COUNTIF(C273:D273,"x"),
      "ANGE BEDÖMNING OCKSÅ"))))))</f>
        <v>FRÅGAN ÄR OBESVARAD</v>
      </c>
      <c r="F277" s="188"/>
      <c r="G277" s="920"/>
      <c r="H277"/>
      <c r="I277" s="213"/>
      <c r="J277" s="78"/>
      <c r="K277" s="760"/>
      <c r="L277" s="220"/>
      <c r="M277" s="220"/>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row>
    <row r="278" spans="1:58" s="87" customFormat="1" ht="27.65" customHeight="1">
      <c r="A278" s="31"/>
      <c r="B278" s="21"/>
      <c r="C278"/>
      <c r="D278"/>
      <c r="E278"/>
      <c r="F278"/>
      <c r="G278"/>
      <c r="H278" s="220">
        <f>IF(ISNUMBER(E278),E278,0)</f>
        <v>0</v>
      </c>
      <c r="I278" s="249">
        <f>$H278</f>
        <v>0</v>
      </c>
      <c r="J278" s="220"/>
      <c r="K278" s="760"/>
      <c r="L278" s="220"/>
      <c r="M278" s="220"/>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row>
    <row r="279" spans="1:58" s="87" customFormat="1" ht="30" customHeight="1">
      <c r="A279" s="863" t="s">
        <v>446</v>
      </c>
      <c r="B279" s="863"/>
      <c r="C279" s="863"/>
      <c r="D279" s="863"/>
      <c r="E279" s="863"/>
      <c r="F279" s="196"/>
      <c r="G279" s="261"/>
      <c r="H279" s="220"/>
      <c r="I279" s="249"/>
      <c r="J279" s="220"/>
      <c r="K279" s="760"/>
      <c r="L279" s="220"/>
      <c r="M279" s="220"/>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row>
    <row r="280" spans="1:58" s="87" customFormat="1" ht="15" customHeight="1">
      <c r="A280" s="31"/>
      <c r="B280" s="21"/>
      <c r="G280"/>
      <c r="H280" s="220"/>
      <c r="I280" s="249"/>
      <c r="J280" s="220"/>
      <c r="K280" s="760"/>
      <c r="L280" s="220"/>
      <c r="M280" s="220"/>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row>
    <row r="281" spans="1:58" s="87" customFormat="1" ht="68.150000000000006" customHeight="1">
      <c r="A281" s="31"/>
      <c r="B281" s="21"/>
      <c r="C281" s="903" t="s">
        <v>447</v>
      </c>
      <c r="D281" s="903"/>
      <c r="E281" s="903"/>
      <c r="F281" s="197"/>
      <c r="G281"/>
      <c r="H281" s="220"/>
      <c r="I281" s="249"/>
      <c r="J281" s="220"/>
      <c r="K281" s="760"/>
      <c r="L281" s="220"/>
      <c r="M281" s="220"/>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row>
    <row r="282" spans="1:58" ht="14.6">
      <c r="A282"/>
      <c r="B282"/>
      <c r="C282"/>
      <c r="D282"/>
      <c r="E282"/>
      <c r="F282"/>
      <c r="G282"/>
      <c r="H282"/>
      <c r="I282"/>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78"/>
      <c r="AQ282" s="78"/>
      <c r="AR282" s="78"/>
      <c r="AS282" s="78"/>
      <c r="AT282" s="78"/>
      <c r="AU282" s="78"/>
      <c r="AV282" s="78"/>
      <c r="AW282" s="78"/>
      <c r="AX282" s="78"/>
      <c r="AY282" s="78"/>
      <c r="AZ282" s="78"/>
      <c r="BA282" s="78"/>
      <c r="BB282" s="78"/>
      <c r="BC282" s="78"/>
      <c r="BD282" s="78"/>
      <c r="BE282" s="78"/>
      <c r="BF282" s="78"/>
    </row>
    <row r="283" spans="1:58" s="87" customFormat="1" ht="30.65" customHeight="1">
      <c r="A283" s="31"/>
      <c r="B283" s="21"/>
      <c r="G283" s="86"/>
      <c r="H283" s="220"/>
      <c r="I283" s="249"/>
      <c r="J283" s="220"/>
      <c r="K283" s="760"/>
      <c r="L283" s="220"/>
      <c r="M283" s="220"/>
      <c r="N283" s="220"/>
      <c r="O283" s="220"/>
      <c r="P283" s="220"/>
      <c r="Q283" s="220"/>
      <c r="R283" s="220"/>
      <c r="S283" s="220"/>
      <c r="T283" s="220"/>
      <c r="U283" s="220"/>
      <c r="V283" s="220"/>
      <c r="W283" s="220"/>
      <c r="X283" s="220"/>
      <c r="Y283" s="220"/>
      <c r="Z283" s="220"/>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row>
    <row r="284" spans="1:58" s="31" customFormat="1" ht="41.15" customHeight="1" thickBot="1">
      <c r="A284" s="65">
        <v>2</v>
      </c>
      <c r="B284" s="207">
        <f ca="1">MAX(B117:INDIRECT(ADDRESS(ROW()-1,COLUMN())))+1</f>
        <v>20</v>
      </c>
      <c r="C284" s="774" t="s">
        <v>448</v>
      </c>
      <c r="D284" s="774"/>
      <c r="E284" s="774"/>
      <c r="F284" s="110"/>
      <c r="G284" s="206"/>
      <c r="H284"/>
      <c r="I284" s="213"/>
      <c r="J284" s="78"/>
      <c r="K284" s="759"/>
      <c r="L284" s="222"/>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222"/>
      <c r="BE284" s="222"/>
      <c r="BF284" s="222"/>
    </row>
    <row r="285" spans="1:58" s="87" customFormat="1" ht="17.600000000000001" thickBot="1">
      <c r="A285" s="20"/>
      <c r="B285" s="84"/>
      <c r="C285" s="854" t="s">
        <v>115</v>
      </c>
      <c r="D285" s="854"/>
      <c r="E285" s="854"/>
      <c r="F285" s="190"/>
      <c r="G285" s="208" t="s">
        <v>91</v>
      </c>
      <c r="H285"/>
      <c r="I285" s="213"/>
      <c r="J285" s="78"/>
      <c r="K285" s="760"/>
      <c r="L285" s="220"/>
      <c r="M285" s="220"/>
      <c r="N285" s="220"/>
      <c r="O285" s="220"/>
      <c r="P285" s="220"/>
      <c r="Q285" s="220"/>
      <c r="R285" s="220"/>
      <c r="S285" s="220"/>
      <c r="T285" s="220"/>
      <c r="U285" s="220"/>
      <c r="V285" s="220"/>
      <c r="W285" s="220"/>
      <c r="X285" s="220"/>
      <c r="Y285" s="220"/>
      <c r="Z285" s="220"/>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row>
    <row r="286" spans="1:58" s="87" customFormat="1" ht="14.4" customHeight="1">
      <c r="A286" s="31"/>
      <c r="B286" s="21"/>
      <c r="C286" s="914" t="s">
        <v>449</v>
      </c>
      <c r="D286" s="915"/>
      <c r="E286" s="916"/>
      <c r="F286" s="191"/>
      <c r="G286" s="874" t="s">
        <v>450</v>
      </c>
      <c r="H286"/>
      <c r="I286" s="213"/>
      <c r="J286" s="78"/>
      <c r="K286" s="760"/>
      <c r="L286" s="220"/>
      <c r="M286" s="220"/>
      <c r="N286" s="220"/>
      <c r="O286" s="220"/>
      <c r="P286" s="220"/>
      <c r="Q286" s="220"/>
      <c r="R286" s="220"/>
      <c r="S286" s="220"/>
      <c r="T286" s="220"/>
      <c r="U286" s="220"/>
      <c r="V286" s="220"/>
      <c r="W286" s="220"/>
      <c r="X286" s="220"/>
      <c r="Y286" s="220"/>
      <c r="Z286" s="220"/>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row>
    <row r="287" spans="1:58" s="87" customFormat="1" ht="28.3">
      <c r="A287" s="29"/>
      <c r="B287" s="24"/>
      <c r="C287" s="266" t="s">
        <v>385</v>
      </c>
      <c r="D287" s="266" t="s">
        <v>451</v>
      </c>
      <c r="E287" s="266" t="s">
        <v>387</v>
      </c>
      <c r="F287" s="184"/>
      <c r="G287" s="875"/>
      <c r="H287"/>
      <c r="I287" s="213"/>
      <c r="J287" s="78"/>
      <c r="K287" s="760"/>
      <c r="L287" s="220"/>
      <c r="M287" s="220"/>
      <c r="N287" s="220"/>
      <c r="O287" s="220"/>
      <c r="P287" s="220"/>
      <c r="Q287" s="220"/>
      <c r="R287" s="220"/>
      <c r="S287" s="220"/>
      <c r="T287" s="220"/>
      <c r="U287" s="220"/>
      <c r="V287" s="220"/>
      <c r="W287" s="220"/>
      <c r="X287" s="220"/>
      <c r="Y287" s="220"/>
      <c r="Z287" s="220"/>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row>
    <row r="288" spans="1:58" s="87" customFormat="1" ht="16.399999999999999" customHeight="1">
      <c r="A288" s="31"/>
      <c r="B288" s="21"/>
      <c r="C288" s="189"/>
      <c r="D288" s="189"/>
      <c r="E288" s="189"/>
      <c r="F288" s="215"/>
      <c r="G288" s="875"/>
      <c r="H288"/>
      <c r="I288" s="213"/>
      <c r="J288" s="78"/>
      <c r="K288" s="76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row>
    <row r="289" spans="1:58" s="87" customFormat="1" ht="28.3">
      <c r="A289" s="29"/>
      <c r="B289" s="24"/>
      <c r="C289" s="266" t="s">
        <v>388</v>
      </c>
      <c r="D289" s="268" t="s">
        <v>389</v>
      </c>
      <c r="E289" s="269" t="s">
        <v>100</v>
      </c>
      <c r="F289" s="265"/>
      <c r="G289" s="875"/>
      <c r="H289"/>
      <c r="I289" s="213"/>
      <c r="J289" s="78"/>
      <c r="K289" s="760"/>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row>
    <row r="290" spans="1:58" s="87" customFormat="1" ht="16.399999999999999" customHeight="1">
      <c r="A290" s="31"/>
      <c r="B290" s="21"/>
      <c r="C290" s="189"/>
      <c r="D290" s="189"/>
      <c r="E290" s="189"/>
      <c r="F290" s="215"/>
      <c r="G290" s="875"/>
      <c r="H290"/>
      <c r="I290" s="213"/>
      <c r="J290" s="78"/>
      <c r="K290" s="760"/>
      <c r="L290" s="220"/>
      <c r="M290" s="220"/>
      <c r="N290" s="220"/>
      <c r="O290" s="220"/>
      <c r="P290" s="220"/>
      <c r="Q290" s="220"/>
      <c r="R290" s="220"/>
      <c r="S290" s="220"/>
      <c r="T290" s="220"/>
      <c r="U290" s="220"/>
      <c r="V290" s="220"/>
      <c r="W290" s="220"/>
      <c r="X290" s="220"/>
      <c r="Y290" s="220"/>
      <c r="Z290" s="220"/>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row>
    <row r="291" spans="1:58" s="87" customFormat="1" ht="16.399999999999999" customHeight="1">
      <c r="A291" s="31"/>
      <c r="B291" s="21"/>
      <c r="C291" s="176" t="s">
        <v>101</v>
      </c>
      <c r="D291" s="177" t="s">
        <v>102</v>
      </c>
      <c r="E291" s="178" t="s">
        <v>103</v>
      </c>
      <c r="F291" s="188"/>
      <c r="G291" s="875"/>
      <c r="H291"/>
      <c r="I291" s="213"/>
      <c r="J291" s="78"/>
      <c r="K291" s="760"/>
      <c r="L291" s="220"/>
      <c r="M291" s="220"/>
      <c r="N291" s="220"/>
      <c r="O291" s="220"/>
      <c r="P291" s="220"/>
      <c r="Q291" s="220"/>
      <c r="R291" s="220"/>
      <c r="S291" s="220"/>
      <c r="T291" s="220"/>
      <c r="U291" s="220"/>
      <c r="V291" s="220"/>
      <c r="W291" s="220"/>
      <c r="X291" s="220"/>
      <c r="Y291" s="220"/>
      <c r="Z291" s="220"/>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row>
    <row r="292" spans="1:58" s="87" customFormat="1" ht="16.399999999999999" customHeight="1">
      <c r="A292" s="31"/>
      <c r="B292" s="21"/>
      <c r="C292" s="179"/>
      <c r="D292" s="180"/>
      <c r="E292" s="178" t="str">
        <f ca="1">IF(
OR('It-säkkollen'!E51="FRÅGAN ÄR OBESVARAD",'It-säkkollen'!E51="ANGE SVAR OCKSÅ",'It-säkkollen'!E51="ANGE BEDÖMNING OCKSÅ",'It-säkkollen'!E51="FULLSTÄNDIGT SVAR SAKNAS PÅ FRÅGA"),
"FULLSTÄNDIGT SVAR SAKNAS PÅ FRÅGA "&amp;'It-säkkollen'!B39,
IF(
OR('It-säkkollen'!E51="MOTSÄGELSEFULLT SVAR",'It-säkkollen'!E51="MOTSÄGELSEFULL BEDÖMNING",'It-säkkollen'!E51="EJ SAMMANHÄNGANDE INTERVALL"),
"EJ KORREKT IFYLLT SVAR I FRÅGA "&amp;'It-säkkollen'!B39,
IF(
OR('It-säkkollen'!E51=0),
"FÖRUTSÄTTER ANNAT SVAR PÅ FRÅGA "&amp;'It-säkkollen'!B39,
IF(
AND(
ISBLANK(C288),
ISBLANK(D288),
ISBLANK(E288),
ISBLANK(C290),
ISBLANK(D290),
ISBLANK(E290),
ISBLANK(C292),
ISBLANK(D292)),
"FRÅGAN ÄR OBESVARAD",
IF(
AND(
ISBLANK(C288),
ISBLANK(D288),
ISBLANK(E288),
ISBLANK(C290),
ISBLANK(D290),
ISBLANK(E290)),
"ANGE SVAR OCKSÅ",
IF(
AND(
ISBLANK(C292),
ISBLANK(D292)),
"ANGE BEDÖMNING OCKSÅ",
IF(
AND(
OR(C288="x",D288="x",E288="x",C290="x",D290="x"),
E290="x"),
"MOTSÄGELSEFULLT SVAR",
IF(
AND(
C292="x",D292="x"),
"MOTSÄGELSEFULL BEDÖMNING",
IF(
AND(
C288="x",
ISBLANK(D288),
OR(E288="x",C290="x",D290="x")),
"EJ SAMMANHÄNGANDE INTERVALL",
IF(
AND(
D288="x",
ISBLANK(E288),
OR(C290="x",D290="x")),
"EJ SAMMANHÄNGANDE INTERVALL",
IF(
AND(
E288="x",
ISBLANK(C290),
D290="x"),
"EJ SAMMANHÄNGANDE INTERVALL",
IF(
E290="x",
0,
IF(
D290="x",
1,
IF(
C290="x",
2,
IF(
E288="x",
3,
IF(
D288="x",
4,
5))))))))))))))))</f>
        <v>FULLSTÄNDIGT SVAR SAKNAS PÅ FRÅGA 3</v>
      </c>
      <c r="F292" s="188"/>
      <c r="G292" s="875"/>
      <c r="H292"/>
      <c r="I292" s="213"/>
      <c r="J292" s="78"/>
      <c r="K292" s="760"/>
      <c r="L292" s="220"/>
      <c r="M292" s="220"/>
      <c r="N292" s="220"/>
      <c r="O292" s="220"/>
      <c r="P292" s="220"/>
      <c r="Q292" s="220"/>
      <c r="R292" s="220"/>
      <c r="S292" s="220"/>
      <c r="T292" s="220"/>
      <c r="U292" s="220"/>
      <c r="V292" s="220"/>
      <c r="W292" s="220"/>
      <c r="X292" s="220"/>
      <c r="Y292" s="220"/>
      <c r="Z292" s="220"/>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row>
    <row r="293" spans="1:58" s="87" customFormat="1" ht="31.4" customHeight="1" thickBot="1">
      <c r="A293" s="31"/>
      <c r="B293" s="21"/>
      <c r="C293"/>
      <c r="D293"/>
      <c r="E293"/>
      <c r="F293" s="188"/>
      <c r="G293" s="876"/>
      <c r="H293"/>
      <c r="I293" s="213"/>
      <c r="J293" s="78"/>
      <c r="K293" s="760"/>
      <c r="L293" s="220"/>
      <c r="M293" s="220"/>
      <c r="N293" s="220"/>
      <c r="O293" s="220"/>
      <c r="P293" s="220"/>
      <c r="Q293" s="220"/>
      <c r="R293" s="220"/>
      <c r="S293" s="220"/>
      <c r="T293" s="220"/>
      <c r="U293" s="220"/>
      <c r="V293" s="220"/>
      <c r="W293" s="220"/>
      <c r="X293" s="220"/>
      <c r="Y293" s="220"/>
      <c r="Z293" s="220"/>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row>
    <row r="294" spans="1:58" s="87" customFormat="1" ht="23.9" customHeight="1">
      <c r="A294" s="31"/>
      <c r="B294" s="21"/>
      <c r="C294"/>
      <c r="D294"/>
      <c r="E294"/>
      <c r="F294"/>
      <c r="G294"/>
      <c r="H294"/>
      <c r="I294" s="213"/>
      <c r="J294" s="78"/>
      <c r="K294" s="760"/>
      <c r="L294" s="220"/>
      <c r="M294" s="220"/>
      <c r="N294" s="220"/>
      <c r="O294" s="220"/>
      <c r="P294" s="220"/>
      <c r="Q294" s="220"/>
      <c r="R294" s="220"/>
      <c r="S294" s="220"/>
      <c r="T294" s="220"/>
      <c r="U294" s="220"/>
      <c r="V294" s="220"/>
      <c r="W294" s="220"/>
      <c r="X294" s="220"/>
      <c r="Y294" s="220"/>
      <c r="Z294" s="220"/>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row>
    <row r="295" spans="1:58" s="31" customFormat="1" ht="25.4" customHeight="1" thickBot="1">
      <c r="A295" s="65">
        <v>2</v>
      </c>
      <c r="B295" s="207">
        <f ca="1">MAX(B137:INDIRECT(ADDRESS(ROW()-1,COLUMN())))+1</f>
        <v>21</v>
      </c>
      <c r="C295" s="907" t="s">
        <v>452</v>
      </c>
      <c r="D295" s="907"/>
      <c r="E295" s="907"/>
      <c r="F295" s="110"/>
      <c r="G295" s="206"/>
      <c r="H295"/>
      <c r="I295" s="213"/>
      <c r="J295" s="78"/>
      <c r="K295" s="759"/>
      <c r="L295" s="222"/>
      <c r="M295" s="222"/>
      <c r="N295" s="222"/>
      <c r="O295" s="222"/>
      <c r="P295" s="222"/>
      <c r="Q295" s="222"/>
      <c r="R295" s="222"/>
      <c r="S295" s="222"/>
      <c r="T295" s="222"/>
      <c r="U295" s="222"/>
      <c r="V295" s="222"/>
      <c r="W295" s="222"/>
      <c r="X295" s="222"/>
      <c r="Y295" s="222"/>
      <c r="Z295" s="222"/>
      <c r="AA295" s="222"/>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222"/>
      <c r="BE295" s="222"/>
      <c r="BF295" s="222"/>
    </row>
    <row r="296" spans="1:58" s="87" customFormat="1" ht="17.600000000000001" thickBot="1">
      <c r="A296" s="20"/>
      <c r="B296" s="84"/>
      <c r="C296" s="854" t="s">
        <v>115</v>
      </c>
      <c r="D296" s="854"/>
      <c r="E296" s="854"/>
      <c r="F296" s="190"/>
      <c r="G296" s="102" t="s">
        <v>91</v>
      </c>
      <c r="H296"/>
      <c r="I296" s="213"/>
      <c r="J296" s="78"/>
      <c r="K296" s="760"/>
      <c r="L296" s="220"/>
      <c r="M296" s="220"/>
      <c r="N296" s="220"/>
      <c r="O296" s="220"/>
      <c r="P296" s="220"/>
      <c r="Q296" s="220"/>
      <c r="R296" s="220"/>
      <c r="S296" s="220"/>
      <c r="T296" s="220"/>
      <c r="U296" s="220"/>
      <c r="V296" s="220"/>
      <c r="W296" s="220"/>
      <c r="X296" s="220"/>
      <c r="Y296" s="220"/>
      <c r="Z296" s="220"/>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row>
    <row r="297" spans="1:58" s="87" customFormat="1" ht="16.399999999999999" customHeight="1">
      <c r="A297" s="31"/>
      <c r="B297" s="21"/>
      <c r="C297" s="890" t="s">
        <v>453</v>
      </c>
      <c r="D297" s="891"/>
      <c r="E297" s="892"/>
      <c r="F297" s="191"/>
      <c r="G297" s="911" t="s">
        <v>454</v>
      </c>
      <c r="H297"/>
      <c r="I297" s="213"/>
      <c r="J297" s="78"/>
      <c r="K297" s="760"/>
      <c r="L297" s="220"/>
      <c r="M297" s="220"/>
      <c r="N297" s="220"/>
      <c r="O297" s="220"/>
      <c r="P297" s="220"/>
      <c r="Q297" s="220"/>
      <c r="R297" s="220"/>
      <c r="S297" s="220"/>
      <c r="T297" s="220"/>
      <c r="U297" s="220"/>
      <c r="V297" s="220"/>
      <c r="W297" s="220"/>
      <c r="X297" s="220"/>
      <c r="Y297" s="220"/>
      <c r="Z297" s="220"/>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row>
    <row r="298" spans="1:58" s="87" customFormat="1">
      <c r="A298" s="29"/>
      <c r="B298" s="24"/>
      <c r="C298" s="89" t="s">
        <v>455</v>
      </c>
      <c r="D298" s="89" t="s">
        <v>456</v>
      </c>
      <c r="E298" s="89" t="s">
        <v>457</v>
      </c>
      <c r="F298" s="184"/>
      <c r="G298" s="912"/>
      <c r="H298"/>
      <c r="I298" s="213"/>
      <c r="J298" s="78"/>
      <c r="K298" s="760"/>
      <c r="L298" s="220"/>
      <c r="M298" s="220"/>
      <c r="N298" s="220"/>
      <c r="O298" s="220"/>
      <c r="P298" s="220"/>
      <c r="Q298" s="220"/>
      <c r="R298" s="220"/>
      <c r="S298" s="220"/>
      <c r="T298" s="220"/>
      <c r="U298" s="220"/>
      <c r="V298" s="220"/>
      <c r="W298" s="220"/>
      <c r="X298" s="220"/>
      <c r="Y298" s="220"/>
      <c r="Z298" s="220"/>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row>
    <row r="299" spans="1:58" s="87" customFormat="1" ht="16.399999999999999" customHeight="1">
      <c r="A299" s="31"/>
      <c r="B299" s="21"/>
      <c r="C299" s="189"/>
      <c r="D299" s="189"/>
      <c r="E299" s="189"/>
      <c r="F299" s="215"/>
      <c r="G299" s="912"/>
      <c r="H299"/>
      <c r="I299" s="213"/>
      <c r="J299" s="78"/>
      <c r="K299" s="760"/>
      <c r="L299" s="220"/>
      <c r="M299" s="220"/>
      <c r="N299" s="220"/>
      <c r="O299" s="220"/>
      <c r="P299" s="220"/>
      <c r="Q299" s="220"/>
      <c r="R299" s="220"/>
      <c r="S299" s="220"/>
      <c r="T299" s="220"/>
      <c r="U299" s="220"/>
      <c r="V299" s="220"/>
      <c r="W299" s="220"/>
      <c r="X299" s="220"/>
      <c r="Y299" s="220"/>
      <c r="Z299" s="220"/>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row>
    <row r="300" spans="1:58" s="87" customFormat="1">
      <c r="A300" s="29"/>
      <c r="B300" s="24"/>
      <c r="C300" s="89" t="s">
        <v>458</v>
      </c>
      <c r="D300" s="90" t="s">
        <v>459</v>
      </c>
      <c r="E300" s="264" t="s">
        <v>100</v>
      </c>
      <c r="F300" s="265"/>
      <c r="G300" s="912"/>
      <c r="H300"/>
      <c r="I300" s="213"/>
      <c r="J300" s="78"/>
      <c r="K300" s="760"/>
      <c r="L300" s="220"/>
      <c r="M300" s="220"/>
      <c r="N300" s="220"/>
      <c r="O300" s="220"/>
      <c r="P300" s="220"/>
      <c r="Q300" s="220"/>
      <c r="R300" s="220"/>
      <c r="S300" s="220"/>
      <c r="T300" s="220"/>
      <c r="U300" s="220"/>
      <c r="V300" s="220"/>
      <c r="W300" s="220"/>
      <c r="X300" s="220"/>
      <c r="Y300" s="220"/>
      <c r="Z300" s="220"/>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row>
    <row r="301" spans="1:58" s="87" customFormat="1" ht="16.399999999999999" customHeight="1">
      <c r="A301" s="31"/>
      <c r="B301" s="21"/>
      <c r="C301" s="189"/>
      <c r="D301" s="189"/>
      <c r="E301" s="189"/>
      <c r="F301" s="215"/>
      <c r="G301" s="912"/>
      <c r="H301"/>
      <c r="I301" s="213"/>
      <c r="J301" s="78"/>
      <c r="K301" s="760"/>
      <c r="L301" s="220"/>
      <c r="M301" s="220"/>
      <c r="N301" s="220"/>
      <c r="O301" s="220"/>
      <c r="P301" s="220"/>
      <c r="Q301" s="220"/>
      <c r="R301" s="220"/>
      <c r="S301" s="220"/>
      <c r="T301" s="220"/>
      <c r="U301" s="220"/>
      <c r="V301" s="220"/>
      <c r="W301" s="220"/>
      <c r="X301" s="220"/>
      <c r="Y301" s="220"/>
      <c r="Z301" s="220"/>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row>
    <row r="302" spans="1:58" s="87" customFormat="1" ht="16.399999999999999" customHeight="1">
      <c r="A302" s="31"/>
      <c r="B302" s="21"/>
      <c r="C302" s="176" t="s">
        <v>101</v>
      </c>
      <c r="D302" s="177" t="s">
        <v>102</v>
      </c>
      <c r="E302" s="178" t="s">
        <v>103</v>
      </c>
      <c r="F302" s="188"/>
      <c r="G302" s="912"/>
      <c r="H302"/>
      <c r="I302" s="213"/>
      <c r="J302" s="78"/>
      <c r="K302" s="760"/>
      <c r="L302" s="220"/>
      <c r="M302" s="220"/>
      <c r="N302" s="220"/>
      <c r="O302" s="220"/>
      <c r="P302" s="220"/>
      <c r="Q302" s="220"/>
      <c r="R302" s="220"/>
      <c r="S302" s="220"/>
      <c r="T302" s="220"/>
      <c r="U302" s="220"/>
      <c r="V302" s="220"/>
      <c r="W302" s="220"/>
      <c r="X302" s="220"/>
      <c r="Y302" s="220"/>
      <c r="Z302" s="220"/>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row>
    <row r="303" spans="1:58" s="87" customFormat="1" ht="16.399999999999999" customHeight="1">
      <c r="A303" s="31"/>
      <c r="B303" s="21"/>
      <c r="C303" s="189"/>
      <c r="D303" s="189"/>
      <c r="E303" s="178" t="str">
        <f ca="1">IF(
OR('It-säkkollen'!E67="FRÅGAN ÄR OBESVARAD",'It-säkkollen'!E67="ANGE SVAR OCKSÅ",'It-säkkollen'!E67="ANGE BEDÖMNING OCKSÅ",'It-säkkollen'!E67="FULLSTÄNDIGT SVAR SAKNAS PÅ FRÅGA"),
"FULLSTÄNDIGT SVAR SAKNAS PÅ FRÅGA "&amp;'It-säkkollen'!B55,
IF(
OR('It-säkkollen'!E67="MOTSÄGELSEFULLT SVAR",'It-säkkollen'!E67="MOTSÄGELSEFULL BEDÖMNING",'It-säkkollen'!E67="EJ SAMMANHÄNGANDE INTERVALL"),
"EJ KORREKT IFYLLT SVAR I FRÅGA "&amp;'It-säkkollen'!B55,
IF(
OR('It-säkkollen'!E67=0),
"FÖRUTSÄTTER ANNAT SVAR PÅ FRÅGA "&amp;'It-säkkollen'!B55,
IF(
AND(
ISBLANK(C299),
ISBLANK(D299),
ISBLANK(E299),
ISBLANK(C301),
ISBLANK(D301),
ISBLANK(E301),
ISBLANK(C303),
ISBLANK(D303)),
"FRÅGAN ÄR OBESVARAD",
IF(
AND(
ISBLANK(C299),
ISBLANK(D299),
ISBLANK(E299),
ISBLANK(C301),
ISBLANK(D301),
ISBLANK(E301)),
"ANGE SVAR OCKSÅ",
IF(
AND(
ISBLANK(C303),
ISBLANK(D303)),
"ANGE BEDÖMNING OCKSÅ",
IF(
AND(
OR(C299="x",D299="x",E299="x",C301="x",D301="x"),
E301="x"),
"MOTSÄGELSEFULLT SVAR",
IF(
AND(
C303="x",D303="x"),
"MOTSÄGELSEFULL BEDÖMNING",
IF(
AND(
C299="x",
ISBLANK(D299),
OR(E299="x",C301="x",D301="x")),
"EJ SAMMANHÄNGANDE INTERVALL",
IF(
AND(
D299="x",
ISBLANK(E299),
OR(C301="x",D301="x")),
"EJ SAMMANHÄNGANDE INTERVALL",
IF(
AND(
E299="x",
ISBLANK(C301),
D301="x"),
"EJ SAMMANHÄNGANDE INTERVALL",
IF(
E301="x",
0,
IF(
D301="x",
1,
IF(
C301="x",
2,
IF(
E299="x",
3,
IF(
D299="x",
4,
5))))))))))))))))</f>
        <v>FULLSTÄNDIGT SVAR SAKNAS PÅ FRÅGA 4</v>
      </c>
      <c r="F303" s="188"/>
      <c r="G303" s="912"/>
      <c r="H303"/>
      <c r="I303" s="213"/>
      <c r="J303" s="78"/>
      <c r="K303" s="760"/>
      <c r="L303" s="220"/>
      <c r="M303" s="220"/>
      <c r="N303" s="220"/>
      <c r="O303" s="220"/>
      <c r="P303" s="220"/>
      <c r="Q303" s="220"/>
      <c r="R303" s="220"/>
      <c r="S303" s="220"/>
      <c r="T303" s="220"/>
      <c r="U303" s="220"/>
      <c r="V303" s="220"/>
      <c r="W303" s="220"/>
      <c r="X303" s="220"/>
      <c r="Y303" s="220"/>
      <c r="Z303" s="220"/>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row>
    <row r="304" spans="1:58" s="87" customFormat="1" ht="23.9" customHeight="1" thickBot="1">
      <c r="A304" s="31"/>
      <c r="B304" s="21"/>
      <c r="C304"/>
      <c r="D304"/>
      <c r="E304"/>
      <c r="F304"/>
      <c r="G304" s="913"/>
      <c r="H304"/>
      <c r="I304" s="213"/>
      <c r="J304" s="78"/>
      <c r="K304" s="760"/>
      <c r="L304" s="220"/>
      <c r="M304" s="220"/>
      <c r="N304" s="220"/>
      <c r="O304" s="220"/>
      <c r="P304" s="220"/>
      <c r="Q304" s="220"/>
      <c r="R304" s="220"/>
      <c r="S304" s="220"/>
      <c r="T304" s="220"/>
      <c r="U304" s="220"/>
      <c r="V304" s="220"/>
      <c r="W304" s="220"/>
      <c r="X304" s="220"/>
      <c r="Y304" s="220"/>
      <c r="Z304" s="220"/>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row>
    <row r="305" spans="1:58" s="31" customFormat="1" ht="40.4" customHeight="1" thickBot="1">
      <c r="A305" s="65">
        <v>2</v>
      </c>
      <c r="B305" s="207">
        <f ca="1">MAX(B22:INDIRECT(ADDRESS(ROW()-1,COLUMN())))+1</f>
        <v>22</v>
      </c>
      <c r="C305" s="907" t="s">
        <v>460</v>
      </c>
      <c r="D305" s="907"/>
      <c r="E305" s="907"/>
      <c r="F305" s="110"/>
      <c r="G305" s="206"/>
      <c r="H305"/>
      <c r="I305" s="213"/>
      <c r="J305" s="78"/>
      <c r="K305" s="759"/>
      <c r="L305" s="222"/>
      <c r="M305" s="222"/>
      <c r="N305" s="222"/>
      <c r="O305" s="222"/>
      <c r="P305" s="222"/>
      <c r="Q305" s="222"/>
      <c r="R305" s="222"/>
      <c r="S305" s="222"/>
      <c r="T305" s="222"/>
      <c r="U305" s="222"/>
      <c r="V305" s="222"/>
      <c r="W305" s="222"/>
      <c r="X305" s="222"/>
      <c r="Y305" s="222"/>
      <c r="Z305" s="222"/>
      <c r="AA305" s="222"/>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222"/>
      <c r="BE305" s="222"/>
      <c r="BF305" s="222"/>
    </row>
    <row r="306" spans="1:58" s="87" customFormat="1" ht="17.600000000000001" thickBot="1">
      <c r="A306" s="20"/>
      <c r="B306" s="84"/>
      <c r="C306" s="854" t="s">
        <v>115</v>
      </c>
      <c r="D306" s="854"/>
      <c r="E306" s="854"/>
      <c r="F306" s="190"/>
      <c r="G306" s="208" t="s">
        <v>91</v>
      </c>
      <c r="H306"/>
      <c r="I306" s="213"/>
      <c r="J306" s="78"/>
      <c r="K306" s="760"/>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row>
    <row r="307" spans="1:58" s="87" customFormat="1" ht="17.399999999999999" customHeight="1">
      <c r="A307" s="31"/>
      <c r="B307" s="21"/>
      <c r="C307" s="887" t="s">
        <v>461</v>
      </c>
      <c r="D307" s="888"/>
      <c r="E307" s="889"/>
      <c r="F307" s="191"/>
      <c r="G307" s="874" t="s">
        <v>462</v>
      </c>
      <c r="H307"/>
      <c r="I307" s="213"/>
      <c r="J307" s="78"/>
      <c r="K307" s="760"/>
      <c r="L307" s="220"/>
      <c r="M307" s="220"/>
      <c r="N307" s="220"/>
      <c r="O307" s="220"/>
      <c r="P307" s="220"/>
      <c r="Q307" s="220"/>
      <c r="R307" s="220"/>
      <c r="S307" s="220"/>
      <c r="T307" s="220"/>
      <c r="U307" s="220"/>
      <c r="V307" s="220"/>
      <c r="W307" s="220"/>
      <c r="X307" s="220"/>
      <c r="Y307" s="220"/>
      <c r="Z307" s="220"/>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row>
    <row r="308" spans="1:58" s="87" customFormat="1" ht="28.3">
      <c r="A308" s="29"/>
      <c r="B308" s="24"/>
      <c r="C308" s="270" t="s">
        <v>463</v>
      </c>
      <c r="D308" s="270" t="s">
        <v>464</v>
      </c>
      <c r="E308" s="271" t="s">
        <v>465</v>
      </c>
      <c r="F308" s="184"/>
      <c r="G308" s="875"/>
      <c r="H308"/>
      <c r="I308" s="213"/>
      <c r="J308" s="78"/>
      <c r="K308" s="760"/>
      <c r="L308" s="220"/>
      <c r="M308" s="220"/>
      <c r="N308" s="220"/>
      <c r="O308" s="220"/>
      <c r="P308" s="220"/>
      <c r="Q308" s="220"/>
      <c r="R308" s="220"/>
      <c r="S308" s="220"/>
      <c r="T308" s="220"/>
      <c r="U308" s="220"/>
      <c r="V308" s="220"/>
      <c r="W308" s="220"/>
      <c r="X308" s="220"/>
      <c r="Y308" s="220"/>
      <c r="Z308" s="220"/>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row>
    <row r="309" spans="1:58" s="87" customFormat="1" ht="16.399999999999999" customHeight="1">
      <c r="A309" s="31"/>
      <c r="B309" s="21"/>
      <c r="C309" s="259"/>
      <c r="D309" s="259"/>
      <c r="E309" s="259"/>
      <c r="F309" s="215"/>
      <c r="G309" s="875"/>
      <c r="H309"/>
      <c r="I309" s="213"/>
      <c r="J309" s="78"/>
      <c r="K309" s="760"/>
      <c r="L309" s="220"/>
      <c r="M309" s="220"/>
      <c r="N309" s="220"/>
      <c r="O309" s="220"/>
      <c r="P309" s="220"/>
      <c r="Q309" s="220"/>
      <c r="R309" s="220"/>
      <c r="S309" s="220"/>
      <c r="T309" s="220"/>
      <c r="U309" s="220"/>
      <c r="V309" s="220"/>
      <c r="W309" s="220"/>
      <c r="X309" s="220"/>
      <c r="Y309" s="220"/>
      <c r="Z309" s="220"/>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row>
    <row r="310" spans="1:58" s="87" customFormat="1" ht="28.3">
      <c r="A310" s="29"/>
      <c r="B310" s="24"/>
      <c r="C310" s="270" t="s">
        <v>466</v>
      </c>
      <c r="D310" s="270" t="s">
        <v>467</v>
      </c>
      <c r="E310" s="272" t="s">
        <v>100</v>
      </c>
      <c r="F310" s="265"/>
      <c r="G310" s="875"/>
      <c r="H310"/>
      <c r="I310" s="213"/>
      <c r="J310" s="78"/>
      <c r="K310" s="76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row>
    <row r="311" spans="1:58" s="87" customFormat="1" ht="16.399999999999999" customHeight="1">
      <c r="A311" s="31"/>
      <c r="B311" s="21"/>
      <c r="C311" s="189"/>
      <c r="D311" s="189"/>
      <c r="E311" s="189"/>
      <c r="F311" s="215"/>
      <c r="G311" s="875"/>
      <c r="H311"/>
      <c r="I311" s="213"/>
      <c r="J311" s="78"/>
      <c r="K311" s="760"/>
      <c r="L311" s="220"/>
      <c r="M311" s="220"/>
      <c r="N311" s="220"/>
      <c r="O311" s="220"/>
      <c r="P311" s="220"/>
      <c r="Q311" s="220"/>
      <c r="R311" s="220"/>
      <c r="S311" s="220"/>
      <c r="T311" s="220"/>
      <c r="U311" s="220"/>
      <c r="V311" s="220"/>
      <c r="W311" s="220"/>
      <c r="X311" s="220"/>
      <c r="Y311" s="220"/>
      <c r="Z311" s="220"/>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row>
    <row r="312" spans="1:58" s="87" customFormat="1" ht="16.399999999999999" customHeight="1">
      <c r="A312" s="31"/>
      <c r="B312" s="21"/>
      <c r="C312" s="176" t="s">
        <v>101</v>
      </c>
      <c r="D312" s="177" t="s">
        <v>102</v>
      </c>
      <c r="E312" s="178" t="s">
        <v>103</v>
      </c>
      <c r="F312" s="188"/>
      <c r="G312" s="875"/>
      <c r="H312"/>
      <c r="I312" s="213"/>
      <c r="J312" s="78"/>
      <c r="K312" s="760"/>
      <c r="L312" s="220"/>
      <c r="M312" s="220"/>
      <c r="N312" s="220"/>
      <c r="O312" s="220"/>
      <c r="P312" s="220"/>
      <c r="Q312" s="220"/>
      <c r="R312" s="220"/>
      <c r="S312" s="220"/>
      <c r="T312" s="220"/>
      <c r="U312" s="220"/>
      <c r="V312" s="220"/>
      <c r="W312" s="220"/>
      <c r="X312" s="220"/>
      <c r="Y312" s="220"/>
      <c r="Z312" s="220"/>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row>
    <row r="313" spans="1:58" s="87" customFormat="1" ht="16.399999999999999" customHeight="1" thickBot="1">
      <c r="A313" s="31"/>
      <c r="B313" s="21"/>
      <c r="C313" s="189"/>
      <c r="D313" s="189"/>
      <c r="E313" s="178" t="str">
        <f ca="1">IF(
OR('It-säkkollen'!E81="FRÅGAN ÄR OBESVARAD",'It-säkkollen'!E81="ANGE SVAR OCKSÅ",'It-säkkollen'!E81="ANGE BEDÖMNING OCKSÅ",'It-säkkollen'!E81="FULLSTÄNDIGT SVAR SAKNAS PÅ FRÅGA"),
"FULLSTÄNDIGT SVAR SAKNAS PÅ FRÅGA "&amp;'It-säkkollen'!B69,
IF(
OR('It-säkkollen'!E81="MOTSÄGELSEFULLT SVAR",'It-säkkollen'!E81="MOTSÄGELSEFULL BEDÖMNING",'It-säkkollen'!E81="EJ SAMMANHÄNGANDE INTERVALL"),
"EJ KORREKT IFYLLT SVAR I FRÅGA "&amp;'It-säkkollen'!B69,
IF(
OR('It-säkkollen'!E81=0),
"FÖRUTSÄTTER ANNAT SVAR PÅ FRÅGA "&amp;'It-säkkollen'!B69,
IF(
AND(
ISBLANK(C309),
ISBLANK(D309),
ISBLANK(E309),
ISBLANK(C311),
ISBLANK(D311),
ISBLANK(E311),
ISBLANK(C313),
ISBLANK(D313)),
"FRÅGAN ÄR OBESVARAD",
IF(
AND(
ISBLANK(C309),
ISBLANK(D309),
ISBLANK(E309),
ISBLANK(C311),
ISBLANK(D311),
ISBLANK(E311)),
"ANGE SVAR OCKSÅ",
IF(
AND(
ISBLANK(C313),
ISBLANK(D313)),
"ANGE BEDÖMNING OCKSÅ",
IF(
AND(
OR(C309="x",D309="x",E309="x",C311="x",D311="x"),
E311="x"),
"MOTSÄGELSEFULLT SVAR",
IF(
AND(
C313="x",D313="x"),
"MOTSÄGELSEFULL BEDÖMNING",
IF(
AND(
C309="x",
ISBLANK(D309),
OR(E309="x",C311="x",D311="x")),
"EJ SAMMANHÄNGANDE INTERVALL",
IF(
AND(
D309="x",
ISBLANK(E309),
OR(C311="x",D311="x")),
"EJ SAMMANHÄNGANDE INTERVALL",
IF(
AND(
E309="x",
ISBLANK(C311),
D311="x"),
"EJ SAMMANHÄNGANDE INTERVALL",
IF(
E311="x",
0,
IF(
D311="x",
1,
IF(
C311="x",
2,
IF(
E309="x",
3,
IF(
D309="x",
4,
5))))))))))))))))</f>
        <v>FULLSTÄNDIGT SVAR SAKNAS PÅ FRÅGA 5</v>
      </c>
      <c r="F313" s="188"/>
      <c r="G313" s="876"/>
      <c r="H313"/>
      <c r="I313" s="213"/>
      <c r="J313" s="78"/>
      <c r="K313" s="760"/>
      <c r="L313" s="220"/>
      <c r="M313" s="220"/>
      <c r="N313" s="220"/>
      <c r="O313" s="220"/>
      <c r="P313" s="220"/>
      <c r="Q313" s="220"/>
      <c r="R313" s="220"/>
      <c r="S313" s="220"/>
      <c r="T313" s="220"/>
      <c r="U313" s="220"/>
      <c r="V313" s="220"/>
      <c r="W313" s="220"/>
      <c r="X313" s="220"/>
      <c r="Y313" s="220"/>
      <c r="Z313" s="220"/>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row>
    <row r="314" spans="1:58" s="87" customFormat="1" ht="23.9" customHeight="1">
      <c r="A314" s="31"/>
      <c r="B314" s="21"/>
      <c r="C314"/>
      <c r="D314"/>
      <c r="E314"/>
      <c r="F314"/>
      <c r="G314"/>
      <c r="H314"/>
      <c r="I314" s="213"/>
      <c r="J314" s="78"/>
      <c r="K314" s="760"/>
      <c r="L314" s="220"/>
      <c r="M314" s="220"/>
      <c r="N314" s="220"/>
      <c r="O314" s="220"/>
      <c r="P314" s="220"/>
      <c r="Q314" s="220"/>
      <c r="R314" s="220"/>
      <c r="S314" s="220"/>
      <c r="T314" s="220"/>
      <c r="U314" s="220"/>
      <c r="V314" s="220"/>
      <c r="W314" s="220"/>
      <c r="X314" s="220"/>
      <c r="Y314" s="220"/>
      <c r="Z314" s="220"/>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row>
    <row r="315" spans="1:58" s="31" customFormat="1" ht="35.15" customHeight="1" thickBot="1">
      <c r="A315" s="65">
        <v>2</v>
      </c>
      <c r="B315" s="207">
        <f ca="1">MAX(B59:INDIRECT(ADDRESS(ROW()-1,COLUMN())))+1</f>
        <v>23</v>
      </c>
      <c r="C315" s="907" t="s">
        <v>468</v>
      </c>
      <c r="D315" s="907"/>
      <c r="E315" s="907"/>
      <c r="F315" s="110"/>
      <c r="G315" s="206"/>
      <c r="H315"/>
      <c r="I315" s="213"/>
      <c r="J315" s="78"/>
      <c r="K315" s="759"/>
      <c r="L315" s="222"/>
      <c r="M315" s="222"/>
      <c r="N315" s="222"/>
      <c r="O315" s="222"/>
      <c r="P315" s="222"/>
      <c r="Q315" s="222"/>
      <c r="R315" s="222"/>
      <c r="S315" s="222"/>
      <c r="T315" s="222"/>
      <c r="U315" s="222"/>
      <c r="V315" s="222"/>
      <c r="W315" s="222"/>
      <c r="X315" s="222"/>
      <c r="Y315" s="222"/>
      <c r="Z315" s="222"/>
      <c r="AA315" s="222"/>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222"/>
      <c r="BE315" s="222"/>
      <c r="BF315" s="222"/>
    </row>
    <row r="316" spans="1:58" s="87" customFormat="1" ht="17.600000000000001" thickBot="1">
      <c r="A316" s="20"/>
      <c r="B316" s="84"/>
      <c r="C316" s="854" t="s">
        <v>115</v>
      </c>
      <c r="D316" s="854"/>
      <c r="E316" s="854"/>
      <c r="F316" s="190"/>
      <c r="G316" s="208" t="s">
        <v>91</v>
      </c>
      <c r="H316"/>
      <c r="I316" s="37"/>
      <c r="J316" s="78"/>
      <c r="K316" s="76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row>
    <row r="317" spans="1:58" s="87" customFormat="1" ht="16.399999999999999" customHeight="1">
      <c r="A317" s="31"/>
      <c r="B317" s="21"/>
      <c r="C317" s="908" t="s">
        <v>469</v>
      </c>
      <c r="D317" s="909"/>
      <c r="E317" s="910"/>
      <c r="F317" s="191"/>
      <c r="G317" s="874" t="s">
        <v>470</v>
      </c>
      <c r="H317"/>
      <c r="I317" s="213"/>
      <c r="J317" s="78"/>
      <c r="K317" s="760"/>
      <c r="L317" s="220"/>
      <c r="M317" s="220"/>
      <c r="N317" s="220"/>
      <c r="O317" s="220"/>
      <c r="P317" s="220"/>
      <c r="Q317" s="220"/>
      <c r="R317" s="220"/>
      <c r="S317" s="220"/>
      <c r="T317" s="220"/>
      <c r="U317" s="220"/>
      <c r="V317" s="220"/>
      <c r="W317" s="220"/>
      <c r="X317" s="220"/>
      <c r="Y317" s="220"/>
      <c r="Z317" s="220"/>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row>
    <row r="318" spans="1:58" s="87" customFormat="1" ht="28.3">
      <c r="A318" s="29"/>
      <c r="B318" s="24"/>
      <c r="C318" s="266" t="s">
        <v>471</v>
      </c>
      <c r="D318" s="266" t="s">
        <v>472</v>
      </c>
      <c r="E318" s="266" t="s">
        <v>473</v>
      </c>
      <c r="F318" s="184"/>
      <c r="G318" s="875"/>
      <c r="H318"/>
      <c r="I318" s="213"/>
      <c r="J318" s="78"/>
      <c r="K318" s="760"/>
      <c r="L318" s="220"/>
      <c r="M318" s="220"/>
      <c r="N318" s="220"/>
      <c r="O318" s="220"/>
      <c r="P318" s="220"/>
      <c r="Q318" s="220"/>
      <c r="R318" s="220"/>
      <c r="S318" s="220"/>
      <c r="T318" s="220"/>
      <c r="U318" s="220"/>
      <c r="V318" s="220"/>
      <c r="W318" s="220"/>
      <c r="X318" s="220"/>
      <c r="Y318" s="220"/>
      <c r="Z318" s="220"/>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row>
    <row r="319" spans="1:58" s="87" customFormat="1" ht="16.399999999999999" customHeight="1">
      <c r="A319" s="31"/>
      <c r="B319" s="21"/>
      <c r="C319" s="189"/>
      <c r="D319" s="189"/>
      <c r="E319" s="189"/>
      <c r="F319" s="215"/>
      <c r="G319" s="875"/>
      <c r="H319"/>
      <c r="I319" s="213"/>
      <c r="J319" s="78"/>
      <c r="K319" s="760"/>
      <c r="L319" s="220"/>
      <c r="M319" s="220"/>
      <c r="N319" s="220"/>
      <c r="O319" s="220"/>
      <c r="P319" s="220"/>
      <c r="Q319" s="220"/>
      <c r="R319" s="220"/>
      <c r="S319" s="220"/>
      <c r="T319" s="220"/>
      <c r="U319" s="220"/>
      <c r="V319" s="220"/>
      <c r="W319" s="220"/>
      <c r="X319" s="220"/>
      <c r="Y319" s="220"/>
      <c r="Z319" s="220"/>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row>
    <row r="320" spans="1:58" s="87" customFormat="1" ht="28.3">
      <c r="A320" s="29"/>
      <c r="B320" s="24"/>
      <c r="C320" s="266" t="s">
        <v>474</v>
      </c>
      <c r="D320" s="268" t="s">
        <v>475</v>
      </c>
      <c r="E320" s="269" t="s">
        <v>100</v>
      </c>
      <c r="F320" s="265"/>
      <c r="G320" s="875"/>
      <c r="H320"/>
      <c r="I320" s="213"/>
      <c r="J320" s="78"/>
      <c r="K320" s="76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row>
    <row r="321" spans="1:58" s="87" customFormat="1" ht="16.399999999999999" customHeight="1">
      <c r="A321" s="31"/>
      <c r="B321" s="21"/>
      <c r="C321" s="189"/>
      <c r="D321" s="189"/>
      <c r="E321" s="189"/>
      <c r="F321" s="215"/>
      <c r="G321" s="875"/>
      <c r="H321"/>
      <c r="I321" s="213"/>
      <c r="J321" s="78"/>
      <c r="K321" s="76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row>
    <row r="322" spans="1:58" s="87" customFormat="1" ht="16.399999999999999" customHeight="1">
      <c r="A322" s="31"/>
      <c r="B322" s="21"/>
      <c r="C322" s="274" t="s">
        <v>101</v>
      </c>
      <c r="D322" s="275" t="s">
        <v>102</v>
      </c>
      <c r="E322" s="276" t="s">
        <v>103</v>
      </c>
      <c r="F322" s="188"/>
      <c r="G322" s="875"/>
      <c r="H322"/>
      <c r="I322" s="213"/>
      <c r="J322" s="78"/>
      <c r="K322" s="760"/>
      <c r="L322" s="220"/>
      <c r="M322" s="220"/>
      <c r="N322" s="220"/>
      <c r="O322" s="220"/>
      <c r="P322" s="220"/>
      <c r="Q322" s="220"/>
      <c r="R322" s="220"/>
      <c r="S322" s="220"/>
      <c r="T322" s="220"/>
      <c r="U322" s="220"/>
      <c r="V322" s="220"/>
      <c r="W322" s="220"/>
      <c r="X322" s="220"/>
      <c r="Y322" s="220"/>
      <c r="Z322" s="220"/>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row>
    <row r="323" spans="1:58" s="87" customFormat="1" ht="16.399999999999999" customHeight="1" thickBot="1">
      <c r="A323" s="31"/>
      <c r="B323" s="21"/>
      <c r="C323" s="189"/>
      <c r="D323" s="189"/>
      <c r="E323" s="178" t="str">
        <f ca="1">IF(
OR('It-säkkollen'!E81="FRÅGAN ÄR OBESVARAD",'It-säkkollen'!E81="ANGE SVAR OCKSÅ",'It-säkkollen'!E81="ANGE BEDÖMNING OCKSÅ",'It-säkkollen'!E81="FULLSTÄNDIGT SVAR SAKNAS PÅ FRÅGA"),
"FULLSTÄNDIGT SVAR SAKNAS PÅ FRÅGA "&amp;'It-säkkollen'!B69,
IF(
OR('It-säkkollen'!E81="MOTSÄGELSEFULLT SVAR",'It-säkkollen'!E81="MOTSÄGELSEFULL BEDÖMNING",'It-säkkollen'!E81="EJ SAMMANHÄNGANDE INTERVALL"),
"EJ KORREKT IFYLLT SVAR I FRÅGA "&amp;'It-säkkollen'!B69,
IF(
OR('It-säkkollen'!E81=0),
"FÖRUTSÄTTER ANNAT SVAR PÅ FRÅGA "&amp;'It-säkkollen'!B69,IF(
AND(
ISBLANK(C319),
ISBLANK(D319),
ISBLANK(E319),
ISBLANK(C321),
ISBLANK(D321),
ISBLANK(E321),
ISBLANK(C323),
ISBLANK(D323)),
"FRÅGAN ÄR OBESVARAD",
IF(
AND(
ISBLANK(C319),
ISBLANK(D319),
ISBLANK(E319),
ISBLANK(C321),
ISBLANK(D321),
ISBLANK(E321)),
"ANGE SVAR OCKSÅ",
IF(
AND(
ISBLANK(C323),
ISBLANK(D323)),
"ANGE BEDÖMNING OCKSÅ",
IF(
AND(
OR(C319="x",D319="x",E319="x",C321="x",D321="x"),
E321="x"),
"MOTSÄGELSEFULLT SVAR",
IF(
AND(
C323="x",D323="x"),
"MOTSÄGELSEFULL BEDÖMNING",
IF(
AND(
C319="x",
ISBLANK(D319),
OR(E319="x",C321="x",D321="x")),
"EJ SAMMANHÄNGANDE INTERVALL",
IF(
AND(
D319="x",
ISBLANK(E319),
OR(C321="x",D321="x")),
"EJ SAMMANHÄNGANDE INTERVALL",
IF(
AND(
E319="x",
ISBLANK(C321),
D321="x"),
"EJ SAMMANHÄNGANDE INTERVALL",
IF(
E321="x",
0,
IF(
D321="x",
1,
IF(
C321="x",
2,
IF(
E319="x",
3,
IF(
D319="x",
4,
5))))))))))))))))</f>
        <v>FULLSTÄNDIGT SVAR SAKNAS PÅ FRÅGA 5</v>
      </c>
      <c r="F323" s="188"/>
      <c r="G323" s="876"/>
      <c r="H323"/>
      <c r="I323" s="213"/>
      <c r="J323" s="78"/>
      <c r="K323" s="760"/>
      <c r="L323" s="220"/>
      <c r="M323" s="220"/>
      <c r="N323" s="220"/>
      <c r="O323" s="220"/>
      <c r="P323" s="220"/>
      <c r="Q323" s="220"/>
      <c r="R323" s="220"/>
      <c r="S323" s="220"/>
      <c r="T323" s="220"/>
      <c r="U323" s="220"/>
      <c r="V323" s="220"/>
      <c r="W323" s="220"/>
      <c r="X323" s="220"/>
      <c r="Y323" s="220"/>
      <c r="Z323" s="220"/>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row>
    <row r="324" spans="1:58" s="87" customFormat="1" ht="23.9" customHeight="1">
      <c r="A324" s="31"/>
      <c r="B324" s="21"/>
      <c r="C324"/>
      <c r="D324"/>
      <c r="E324"/>
      <c r="F324"/>
      <c r="G324"/>
      <c r="H324"/>
      <c r="I324" s="213"/>
      <c r="J324" s="78"/>
      <c r="K324" s="760"/>
      <c r="L324" s="220"/>
      <c r="M324" s="220"/>
      <c r="N324" s="220"/>
      <c r="O324" s="220"/>
      <c r="P324" s="220"/>
      <c r="Q324" s="220"/>
      <c r="R324" s="220"/>
      <c r="S324" s="220"/>
      <c r="T324" s="220"/>
      <c r="U324" s="220"/>
      <c r="V324" s="220"/>
      <c r="W324" s="220"/>
      <c r="X324" s="220"/>
      <c r="Y324" s="220"/>
      <c r="Z324" s="220"/>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row>
    <row r="325" spans="1:58" s="31" customFormat="1" ht="25.5" customHeight="1" thickBot="1">
      <c r="A325" s="65">
        <v>2</v>
      </c>
      <c r="B325" s="207">
        <f ca="1">MAX(B39:INDIRECT(ADDRESS(ROW()-1,COLUMN())))+1</f>
        <v>24</v>
      </c>
      <c r="C325" s="886" t="s">
        <v>476</v>
      </c>
      <c r="D325" s="886"/>
      <c r="E325" s="886"/>
      <c r="F325" s="110"/>
      <c r="G325" s="206"/>
      <c r="H325"/>
      <c r="I325" s="213"/>
      <c r="J325" s="78"/>
      <c r="K325" s="759"/>
      <c r="L325" s="222"/>
      <c r="M325" s="222"/>
      <c r="N325" s="222"/>
      <c r="O325" s="222"/>
      <c r="P325" s="222"/>
      <c r="Q325" s="222"/>
      <c r="R325" s="222"/>
      <c r="S325" s="222"/>
      <c r="T325" s="222"/>
      <c r="U325" s="222"/>
      <c r="V325" s="222"/>
      <c r="W325" s="222"/>
      <c r="X325" s="222"/>
      <c r="Y325" s="222"/>
      <c r="Z325" s="222"/>
      <c r="AA325" s="222"/>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222"/>
      <c r="BE325" s="222"/>
      <c r="BF325" s="222"/>
    </row>
    <row r="326" spans="1:58" s="87" customFormat="1" ht="17.600000000000001" thickBot="1">
      <c r="A326" s="20"/>
      <c r="B326" s="84"/>
      <c r="C326" s="854" t="s">
        <v>115</v>
      </c>
      <c r="D326" s="854"/>
      <c r="E326" s="854"/>
      <c r="F326" s="190"/>
      <c r="G326" s="208" t="s">
        <v>91</v>
      </c>
      <c r="H326"/>
      <c r="I326" s="213"/>
      <c r="J326" s="78"/>
      <c r="K326" s="760"/>
      <c r="L326" s="220"/>
      <c r="M326" s="220"/>
      <c r="N326" s="220"/>
      <c r="O326" s="220"/>
      <c r="P326" s="220"/>
      <c r="Q326" s="220"/>
      <c r="R326" s="220"/>
      <c r="S326" s="220"/>
      <c r="T326" s="220"/>
      <c r="U326" s="220"/>
      <c r="V326" s="220"/>
      <c r="W326" s="220"/>
      <c r="X326" s="220"/>
      <c r="Y326" s="220"/>
      <c r="Z326" s="220"/>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row>
    <row r="327" spans="1:58" s="87" customFormat="1" ht="16.399999999999999" customHeight="1">
      <c r="A327" s="31"/>
      <c r="B327" s="21"/>
      <c r="C327" s="887" t="s">
        <v>477</v>
      </c>
      <c r="D327" s="888"/>
      <c r="E327" s="889"/>
      <c r="F327" s="191"/>
      <c r="G327" s="874" t="s">
        <v>478</v>
      </c>
      <c r="H327"/>
      <c r="I327" s="213"/>
      <c r="J327" s="78"/>
      <c r="K327" s="760"/>
      <c r="L327" s="220"/>
      <c r="M327" s="220"/>
      <c r="N327" s="220"/>
      <c r="O327" s="220"/>
      <c r="P327" s="220"/>
      <c r="Q327" s="220"/>
      <c r="R327" s="220"/>
      <c r="S327" s="220"/>
      <c r="T327" s="220"/>
      <c r="U327" s="220"/>
      <c r="V327" s="220"/>
      <c r="W327" s="220"/>
      <c r="X327" s="220"/>
      <c r="Y327" s="220"/>
      <c r="Z327" s="220"/>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row>
    <row r="328" spans="1:58" s="87" customFormat="1" ht="28.3">
      <c r="A328" s="29"/>
      <c r="B328" s="24"/>
      <c r="C328" s="266" t="s">
        <v>385</v>
      </c>
      <c r="D328" s="266" t="s">
        <v>451</v>
      </c>
      <c r="E328" s="266" t="s">
        <v>387</v>
      </c>
      <c r="F328" s="184"/>
      <c r="G328" s="875"/>
      <c r="H328"/>
      <c r="I328" s="213"/>
      <c r="J328" s="78"/>
      <c r="K328" s="760"/>
      <c r="L328" s="220"/>
      <c r="M328" s="220"/>
      <c r="N328" s="220"/>
      <c r="O328" s="220"/>
      <c r="P328" s="220"/>
      <c r="Q328" s="220"/>
      <c r="R328" s="220"/>
      <c r="S328" s="220"/>
      <c r="T328" s="220"/>
      <c r="U328" s="220"/>
      <c r="V328" s="220"/>
      <c r="W328" s="220"/>
      <c r="X328" s="220"/>
      <c r="Y328" s="220"/>
      <c r="Z328" s="220"/>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row>
    <row r="329" spans="1:58" s="87" customFormat="1" ht="16.399999999999999" customHeight="1">
      <c r="A329" s="31"/>
      <c r="B329" s="21"/>
      <c r="C329" s="189"/>
      <c r="D329" s="189"/>
      <c r="E329" s="189"/>
      <c r="F329" s="215"/>
      <c r="G329" s="875"/>
      <c r="H329"/>
      <c r="I329" s="213"/>
      <c r="J329" s="78"/>
      <c r="K329" s="760"/>
      <c r="L329" s="220"/>
      <c r="M329" s="220"/>
      <c r="N329" s="220"/>
      <c r="O329" s="220"/>
      <c r="P329" s="220"/>
      <c r="Q329" s="220"/>
      <c r="R329" s="220"/>
      <c r="S329" s="220"/>
      <c r="T329" s="220"/>
      <c r="U329" s="220"/>
      <c r="V329" s="220"/>
      <c r="W329" s="220"/>
      <c r="X329" s="220"/>
      <c r="Y329" s="220"/>
      <c r="Z329" s="220"/>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row>
    <row r="330" spans="1:58" s="87" customFormat="1" ht="28.3">
      <c r="A330" s="29"/>
      <c r="B330" s="24"/>
      <c r="C330" s="266" t="s">
        <v>388</v>
      </c>
      <c r="D330" s="268" t="s">
        <v>389</v>
      </c>
      <c r="E330" s="269" t="s">
        <v>100</v>
      </c>
      <c r="F330" s="265"/>
      <c r="G330" s="875"/>
      <c r="H330"/>
      <c r="I330" s="213"/>
      <c r="J330" s="78"/>
      <c r="K330" s="760"/>
      <c r="L330" s="220"/>
      <c r="M330" s="220"/>
      <c r="N330" s="220"/>
      <c r="O330" s="220"/>
      <c r="P330" s="220"/>
      <c r="Q330" s="220"/>
      <c r="R330" s="220"/>
      <c r="S330" s="220"/>
      <c r="T330" s="220"/>
      <c r="U330" s="220"/>
      <c r="V330" s="220"/>
      <c r="W330" s="220"/>
      <c r="X330" s="220"/>
      <c r="Y330" s="220"/>
      <c r="Z330" s="220"/>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row>
    <row r="331" spans="1:58" s="87" customFormat="1" ht="16.399999999999999" customHeight="1">
      <c r="A331" s="31"/>
      <c r="B331" s="21"/>
      <c r="C331" s="189"/>
      <c r="D331" s="189"/>
      <c r="E331" s="189"/>
      <c r="F331" s="215"/>
      <c r="G331" s="875"/>
      <c r="H331"/>
      <c r="I331" s="213"/>
      <c r="J331" s="78"/>
      <c r="K331" s="760"/>
      <c r="L331" s="220"/>
      <c r="M331" s="220"/>
      <c r="N331" s="220"/>
      <c r="O331" s="220"/>
      <c r="P331" s="220"/>
      <c r="Q331" s="220"/>
      <c r="R331" s="220"/>
      <c r="S331" s="220"/>
      <c r="T331" s="220"/>
      <c r="U331" s="220"/>
      <c r="V331" s="220"/>
      <c r="W331" s="220"/>
      <c r="X331" s="220"/>
      <c r="Y331" s="220"/>
      <c r="Z331" s="220"/>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row>
    <row r="332" spans="1:58" s="87" customFormat="1" ht="16.399999999999999" customHeight="1">
      <c r="A332" s="31"/>
      <c r="B332" s="21"/>
      <c r="C332" s="176" t="s">
        <v>101</v>
      </c>
      <c r="D332" s="177" t="s">
        <v>102</v>
      </c>
      <c r="E332" s="178" t="s">
        <v>103</v>
      </c>
      <c r="F332" s="188"/>
      <c r="G332" s="875"/>
      <c r="H332"/>
      <c r="I332" s="213"/>
      <c r="J332" s="78"/>
      <c r="K332" s="76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row>
    <row r="333" spans="1:58" s="87" customFormat="1" ht="16.399999999999999" customHeight="1" thickBot="1">
      <c r="A333" s="31"/>
      <c r="B333" s="21"/>
      <c r="C333" s="189"/>
      <c r="D333" s="189"/>
      <c r="E333" s="178" t="str">
        <f ca="1">IF(
OR('It-säkkollen'!E95="FRÅGAN ÄR OBESVARAD",'It-säkkollen'!E95="ANGE SVAR OCKSÅ",'It-säkkollen'!E95="ANGE BEDÖMNING OCKSÅ",'It-säkkollen'!E95="FULLSTÄNDIGT SVAR SAKNAS PÅ FRÅGA"),
"FULLSTÄNDIGT SVAR SAKNAS PÅ FRÅGA "&amp;'It-säkkollen'!B83,
IF(
OR('It-säkkollen'!E95="MOTSÄGELSEFULLT SVAR",'It-säkkollen'!E95="MOTSÄGELSEFULL BEDÖMNING",'It-säkkollen'!E95="EJ SAMMANHÄNGANDE INTERVALL"),
"EJ KORREKT IFYLLT SVAR I FRÅGA "&amp;'It-säkkollen'!B83,
IF(
OR('It-säkkollen'!E95=0),
"FÖRUTSÄTTER ANNAT SVAR PÅ FRÅGA "&amp;'It-säkkollen'!B83,
IF(
AND(
ISBLANK(C329),
ISBLANK(D329),
ISBLANK(E329),
ISBLANK(C331),
ISBLANK(D331),
ISBLANK(E331),
ISBLANK(C333),
ISBLANK(D333)),
"FRÅGAN ÄR OBESVARAD",
IF(
AND(
ISBLANK(C329),
ISBLANK(D329),
ISBLANK(E329),
ISBLANK(C331),
ISBLANK(D331),
ISBLANK(E331)),
"ANGE SVAR OCKSÅ",
IF(
AND(
ISBLANK(C333),
ISBLANK(D333)),
"ANGE BEDÖMNING OCKSÅ",
IF(
AND(
OR(C329="x",D329="x",E329="x",C331="x",D331="x"),
E331="x"),
"MOTSÄGELSEFULLT SVAR",
IF(
AND(
C333="x",D333="x"),
"MOTSÄGELSEFULL BEDÖMNING",
IF(
AND(
C329="x",
ISBLANK(D329),
OR(E329="x",C331="x",D331="x")),
"EJ SAMMANHÄNGANDE INTERVALL",
IF(
AND(
D329="x",
ISBLANK(E329),
OR(C331="x",D331="x")),
"EJ SAMMANHÄNGANDE INTERVALL",
IF(
AND(
E329="x",
ISBLANK(C331),
D331="x"),
"EJ SAMMANHÄNGANDE INTERVALL",
IF(
E331="x",
0,
IF(
D331="x",
1,
IF(
C331="x",
2,
IF(
E329="x",
3,
IF(
D329="x",
4,
5))))))))))))))))</f>
        <v>FULLSTÄNDIGT SVAR SAKNAS PÅ FRÅGA 6</v>
      </c>
      <c r="F333" s="188"/>
      <c r="G333" s="876"/>
      <c r="H333"/>
      <c r="I333" s="213"/>
      <c r="J333" s="78"/>
      <c r="K333" s="76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row>
    <row r="334" spans="1:58" s="87" customFormat="1" ht="23.9" customHeight="1">
      <c r="A334" s="31"/>
      <c r="B334" s="21"/>
      <c r="C334"/>
      <c r="D334"/>
      <c r="E334"/>
      <c r="F334"/>
      <c r="G334"/>
      <c r="H334"/>
      <c r="I334" s="213"/>
      <c r="J334" s="78"/>
      <c r="K334" s="76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row>
    <row r="335" spans="1:58" s="31" customFormat="1" ht="36.65" customHeight="1" thickBot="1">
      <c r="A335" s="65">
        <v>2</v>
      </c>
      <c r="B335" s="207">
        <f ca="1">MAX(B75:INDIRECT(ADDRESS(ROW()-1,COLUMN())))+1</f>
        <v>25</v>
      </c>
      <c r="C335" s="886" t="s">
        <v>479</v>
      </c>
      <c r="D335" s="886"/>
      <c r="E335" s="886"/>
      <c r="F335" s="110"/>
      <c r="G335" s="206"/>
      <c r="H335"/>
      <c r="I335" s="213"/>
      <c r="J335" s="78"/>
      <c r="K335" s="759"/>
      <c r="L335" s="222"/>
      <c r="M335" s="222"/>
      <c r="N335" s="222"/>
      <c r="O335" s="222"/>
      <c r="P335" s="222"/>
      <c r="Q335" s="222"/>
      <c r="R335" s="222"/>
      <c r="S335" s="222"/>
      <c r="T335" s="222"/>
      <c r="U335" s="222"/>
      <c r="V335" s="222"/>
      <c r="W335" s="222"/>
      <c r="X335" s="222"/>
      <c r="Y335" s="222"/>
      <c r="Z335" s="222"/>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row>
    <row r="336" spans="1:58" s="87" customFormat="1" ht="17.600000000000001" thickBot="1">
      <c r="A336" s="20"/>
      <c r="B336" s="84"/>
      <c r="C336" s="854" t="s">
        <v>115</v>
      </c>
      <c r="D336" s="854"/>
      <c r="E336" s="854"/>
      <c r="F336" s="190"/>
      <c r="G336" s="208" t="s">
        <v>91</v>
      </c>
      <c r="H336"/>
      <c r="I336" s="213"/>
      <c r="J336" s="78"/>
      <c r="K336" s="760"/>
      <c r="L336" s="220"/>
      <c r="M336" s="220"/>
      <c r="N336" s="220"/>
      <c r="O336" s="220"/>
      <c r="P336" s="220"/>
      <c r="Q336" s="220"/>
      <c r="R336" s="220"/>
      <c r="S336" s="220"/>
      <c r="T336" s="220"/>
      <c r="U336" s="220"/>
      <c r="V336" s="220"/>
      <c r="W336" s="220"/>
      <c r="X336" s="220"/>
      <c r="Y336" s="220"/>
      <c r="Z336" s="220"/>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row>
    <row r="337" spans="1:58" s="87" customFormat="1" ht="16.399999999999999" customHeight="1">
      <c r="A337" s="31"/>
      <c r="B337" s="21"/>
      <c r="C337" s="893" t="s">
        <v>480</v>
      </c>
      <c r="D337" s="894"/>
      <c r="E337" s="895"/>
      <c r="F337" s="191"/>
      <c r="G337" s="874" t="s">
        <v>481</v>
      </c>
      <c r="H337"/>
      <c r="I337" s="213"/>
      <c r="J337" s="78"/>
      <c r="K337" s="76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row>
    <row r="338" spans="1:58" s="87" customFormat="1">
      <c r="A338" s="29"/>
      <c r="B338" s="24"/>
      <c r="C338" s="271" t="s">
        <v>482</v>
      </c>
      <c r="D338" s="271" t="s">
        <v>483</v>
      </c>
      <c r="E338" s="271" t="s">
        <v>484</v>
      </c>
      <c r="F338" s="184"/>
      <c r="G338" s="875"/>
      <c r="H338"/>
      <c r="I338" s="213"/>
      <c r="J338" s="78"/>
      <c r="K338" s="760"/>
      <c r="L338" s="220"/>
      <c r="M338" s="220"/>
      <c r="N338" s="220"/>
      <c r="O338" s="220"/>
      <c r="P338" s="220"/>
      <c r="Q338" s="220"/>
      <c r="R338" s="220"/>
      <c r="S338" s="220"/>
      <c r="T338" s="220"/>
      <c r="U338" s="220"/>
      <c r="V338" s="220"/>
      <c r="W338" s="220"/>
      <c r="X338" s="220"/>
      <c r="Y338" s="220"/>
      <c r="Z338" s="220"/>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row>
    <row r="339" spans="1:58" s="87" customFormat="1" ht="16.399999999999999" customHeight="1">
      <c r="A339" s="31"/>
      <c r="B339" s="21"/>
      <c r="C339" s="290"/>
      <c r="D339" s="290"/>
      <c r="E339" s="290"/>
      <c r="F339" s="215"/>
      <c r="G339" s="875"/>
      <c r="H339"/>
      <c r="I339" s="213"/>
      <c r="J339" s="78"/>
      <c r="K339" s="760"/>
      <c r="L339" s="220"/>
      <c r="M339" s="220"/>
      <c r="N339" s="220"/>
      <c r="O339" s="220"/>
      <c r="P339" s="220"/>
      <c r="Q339" s="220"/>
      <c r="R339" s="220"/>
      <c r="S339" s="220"/>
      <c r="T339" s="220"/>
      <c r="U339" s="220"/>
      <c r="V339" s="220"/>
      <c r="W339" s="220"/>
      <c r="X339" s="220"/>
      <c r="Y339" s="220"/>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row>
    <row r="340" spans="1:58" s="87" customFormat="1" ht="28.3">
      <c r="A340" s="29"/>
      <c r="B340" s="24"/>
      <c r="C340" s="271" t="s">
        <v>485</v>
      </c>
      <c r="D340" s="271" t="s">
        <v>486</v>
      </c>
      <c r="E340" s="278" t="s">
        <v>100</v>
      </c>
      <c r="F340" s="265"/>
      <c r="G340" s="875"/>
      <c r="H340"/>
      <c r="I340" s="213"/>
      <c r="J340" s="78"/>
      <c r="K340" s="760"/>
      <c r="L340" s="220"/>
      <c r="M340" s="220"/>
      <c r="N340" s="220"/>
      <c r="O340" s="220"/>
      <c r="P340" s="220"/>
      <c r="Q340" s="220"/>
      <c r="R340" s="220"/>
      <c r="S340" s="220"/>
      <c r="T340" s="220"/>
      <c r="U340" s="220"/>
      <c r="V340" s="220"/>
      <c r="W340" s="220"/>
      <c r="X340" s="220"/>
      <c r="Y340" s="220"/>
      <c r="Z340" s="220"/>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row>
    <row r="341" spans="1:58" s="87" customFormat="1" ht="16.399999999999999" customHeight="1">
      <c r="A341" s="31"/>
      <c r="B341" s="21"/>
      <c r="C341" s="189"/>
      <c r="D341" s="189"/>
      <c r="E341" s="189"/>
      <c r="F341" s="215"/>
      <c r="G341" s="875"/>
      <c r="H341"/>
      <c r="I341" s="213"/>
      <c r="J341" s="78"/>
      <c r="K341" s="760"/>
      <c r="L341" s="220"/>
      <c r="M341" s="220"/>
      <c r="N341" s="220"/>
      <c r="O341" s="220"/>
      <c r="P341" s="220"/>
      <c r="Q341" s="220"/>
      <c r="R341" s="220"/>
      <c r="S341" s="220"/>
      <c r="T341" s="220"/>
      <c r="U341" s="220"/>
      <c r="V341" s="220"/>
      <c r="W341" s="220"/>
      <c r="X341" s="220"/>
      <c r="Y341" s="220"/>
      <c r="Z341" s="220"/>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row>
    <row r="342" spans="1:58" s="87" customFormat="1" ht="16.399999999999999" customHeight="1">
      <c r="A342" s="31"/>
      <c r="B342" s="21"/>
      <c r="C342" s="176" t="s">
        <v>101</v>
      </c>
      <c r="D342" s="177" t="s">
        <v>102</v>
      </c>
      <c r="E342" s="178" t="s">
        <v>103</v>
      </c>
      <c r="F342" s="215"/>
      <c r="G342" s="875"/>
      <c r="H342"/>
      <c r="I342" s="213"/>
      <c r="J342" s="78"/>
      <c r="K342" s="760"/>
      <c r="L342" s="220"/>
      <c r="M342" s="220"/>
      <c r="N342" s="220"/>
      <c r="O342" s="220"/>
      <c r="P342" s="220"/>
      <c r="Q342" s="220"/>
      <c r="R342" s="220"/>
      <c r="S342" s="220"/>
      <c r="T342" s="220"/>
      <c r="U342" s="220"/>
      <c r="V342" s="220"/>
      <c r="W342" s="220"/>
      <c r="X342" s="220"/>
      <c r="Y342" s="220"/>
      <c r="Z342" s="220"/>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row>
    <row r="343" spans="1:58" s="87" customFormat="1" ht="16.399999999999999" customHeight="1">
      <c r="A343" s="31"/>
      <c r="B343" s="21"/>
      <c r="C343" s="189"/>
      <c r="D343" s="189"/>
      <c r="E343" s="178" t="str">
        <f ca="1">IF(
OR('It-säkkollen'!E109="FRÅGAN ÄR OBESVARAD",'It-säkkollen'!E109="ANGE SVAR OCKSÅ",'It-säkkollen'!E109="ANGE BEDÖMNING OCKSÅ",'It-säkkollen'!E109="FULLSTÄNDIGT SVAR SAKNAS PÅ FRÅGA"),
"FULLSTÄNDIGT SVAR SAKNAS PÅ FRÅGA "&amp;'It-säkkollen'!B97,
IF(
OR('It-säkkollen'!E109="MOTSÄGELSEFULLT SVAR",'It-säkkollen'!E109="MOTSÄGELSEFULL BEDÖMNING",'It-säkkollen'!E109="EJ SAMMANHÄNGANDE INTERVALL"),
"EJ KORREKT IFYLLT SVAR I FRÅGA "&amp;'It-säkkollen'!B97,
IF(
OR('It-säkkollen'!E109=0),
"FÖRUTSÄTTER ANNAT SVAR PÅ FRÅGA "&amp;'It-säkkollen'!B97,
IF(
AND(
ISBLANK(C339),
ISBLANK(D339),
ISBLANK(E339),
ISBLANK(C341),
ISBLANK(D341),
ISBLANK(E341),
ISBLANK(C343),
ISBLANK(D343)),
"FRÅGAN ÄR OBESVARAD",
IF(
AND(
ISBLANK(C339),
ISBLANK(D339),
ISBLANK(E339),
ISBLANK(C341),
ISBLANK(D341),
ISBLANK(E341)),
"ANGE SVAR OCKSÅ",
IF(
AND(
ISBLANK(C343),
ISBLANK(D343)),
"ANGE BEDÖMNING OCKSÅ",
IF(
AND(
OR(C339="x",D339="x",E339="x",C341="x",D341="x"),
E341="x"),
"MOTSÄGELSEFULLT SVAR",
IF(
AND(
C343="x",D343="x"),
"MOTSÄGELSEFULL BEDÖMNING",
IF(
AND(
C339="x",
ISBLANK(D339),
OR(E339="x",C341="x",D341="x")),
"EJ SAMMANHÄNGANDE INTERVALL",
IF(
AND(
D339="x",
ISBLANK(E339),
OR(C341="x",D341="x")),
"EJ SAMMANHÄNGANDE INTERVALL",
IF(
AND(
E339="x",
ISBLANK(C341),
D341="x"),
"EJ SAMMANHÄNGANDE INTERVALL",
IF(
E341="x",
0,
IF(
D341="x",
1,
IF(
C341="x",
2,
IF(
E339="x",
3,
IF(
D339="x",
4,
5))))))))))))))))</f>
        <v>FULLSTÄNDIGT SVAR SAKNAS PÅ FRÅGA 7</v>
      </c>
      <c r="F343" s="188"/>
      <c r="G343" s="875"/>
      <c r="H343"/>
      <c r="I343" s="213"/>
      <c r="J343" s="78"/>
      <c r="K343" s="760"/>
      <c r="L343" s="220"/>
      <c r="M343" s="220"/>
      <c r="N343" s="220"/>
      <c r="O343" s="220"/>
      <c r="P343" s="220"/>
      <c r="Q343" s="220"/>
      <c r="R343" s="220"/>
      <c r="S343" s="220"/>
      <c r="T343" s="220"/>
      <c r="U343" s="220"/>
      <c r="V343" s="220"/>
      <c r="W343" s="220"/>
      <c r="X343" s="220"/>
      <c r="Y343" s="220"/>
      <c r="Z343" s="220"/>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row>
    <row r="344" spans="1:58" s="87" customFormat="1" ht="60.65" customHeight="1" thickBot="1">
      <c r="A344" s="31"/>
      <c r="B344" s="21"/>
      <c r="F344" s="188"/>
      <c r="G344" s="876"/>
      <c r="H344"/>
      <c r="I344" s="213"/>
      <c r="J344" s="78"/>
      <c r="K344" s="76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row>
    <row r="345" spans="1:58" s="87" customFormat="1" ht="23.9" customHeight="1">
      <c r="A345" s="31"/>
      <c r="B345" s="21"/>
      <c r="C345"/>
      <c r="D345"/>
      <c r="E345"/>
      <c r="F345"/>
      <c r="G345"/>
      <c r="H345"/>
      <c r="I345" s="213"/>
      <c r="J345" s="78"/>
      <c r="K345" s="760"/>
      <c r="L345" s="220"/>
      <c r="M345" s="220"/>
      <c r="N345" s="220"/>
      <c r="O345" s="220"/>
      <c r="P345" s="220"/>
      <c r="Q345" s="220"/>
      <c r="R345" s="220"/>
      <c r="S345" s="220"/>
      <c r="T345" s="220"/>
      <c r="U345" s="220"/>
      <c r="V345" s="220"/>
      <c r="W345" s="220"/>
      <c r="X345" s="220"/>
      <c r="Y345" s="220"/>
      <c r="Z345" s="220"/>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row>
    <row r="346" spans="1:58" s="31" customFormat="1" ht="37.5" customHeight="1" thickBot="1">
      <c r="A346" s="65">
        <v>2</v>
      </c>
      <c r="B346" s="207">
        <f ca="1">MAX(B85:INDIRECT(ADDRESS(ROW()-1,COLUMN())))+1</f>
        <v>26</v>
      </c>
      <c r="C346" s="873" t="s">
        <v>487</v>
      </c>
      <c r="D346" s="873"/>
      <c r="E346" s="873"/>
      <c r="F346" s="110"/>
      <c r="G346" s="206"/>
      <c r="H346"/>
      <c r="I346" s="213"/>
      <c r="J346" s="78"/>
      <c r="K346" s="759"/>
      <c r="L346" s="222"/>
      <c r="M346" s="222"/>
      <c r="N346" s="222"/>
      <c r="O346" s="222"/>
      <c r="P346" s="222"/>
      <c r="Q346" s="222"/>
      <c r="R346" s="222"/>
      <c r="S346" s="222"/>
      <c r="T346" s="222"/>
      <c r="U346" s="222"/>
      <c r="V346" s="222"/>
      <c r="W346" s="222"/>
      <c r="X346" s="222"/>
      <c r="Y346" s="222"/>
      <c r="Z346" s="222"/>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row>
    <row r="347" spans="1:58" s="87" customFormat="1" ht="17.600000000000001" thickBot="1">
      <c r="A347" s="20"/>
      <c r="B347" s="84"/>
      <c r="C347" s="854" t="s">
        <v>115</v>
      </c>
      <c r="D347" s="854"/>
      <c r="E347" s="854"/>
      <c r="F347" s="190"/>
      <c r="G347" s="208" t="s">
        <v>91</v>
      </c>
      <c r="H347"/>
      <c r="I347" s="213"/>
      <c r="J347" s="78"/>
      <c r="K347" s="76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row>
    <row r="348" spans="1:58" s="87" customFormat="1" ht="16.399999999999999" customHeight="1">
      <c r="A348" s="31"/>
      <c r="B348" s="21"/>
      <c r="C348" s="890" t="s">
        <v>488</v>
      </c>
      <c r="D348" s="891"/>
      <c r="E348" s="892"/>
      <c r="F348" s="191"/>
      <c r="G348" s="874" t="s">
        <v>489</v>
      </c>
      <c r="H348"/>
      <c r="I348" s="213"/>
      <c r="J348" s="78"/>
      <c r="K348" s="760"/>
      <c r="L348" s="220"/>
      <c r="M348" s="220"/>
      <c r="N348" s="220"/>
      <c r="O348" s="220"/>
      <c r="P348" s="220"/>
      <c r="Q348" s="220"/>
      <c r="R348" s="220"/>
      <c r="S348" s="220"/>
      <c r="T348" s="220"/>
      <c r="U348" s="220"/>
      <c r="V348" s="220"/>
      <c r="W348" s="220"/>
      <c r="X348" s="220"/>
      <c r="Y348" s="220"/>
      <c r="Z348" s="220"/>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row>
    <row r="349" spans="1:58" s="87" customFormat="1" ht="28.3">
      <c r="A349" s="29"/>
      <c r="B349" s="24"/>
      <c r="C349" s="266" t="s">
        <v>385</v>
      </c>
      <c r="D349" s="266" t="s">
        <v>451</v>
      </c>
      <c r="E349" s="266" t="s">
        <v>387</v>
      </c>
      <c r="F349" s="184"/>
      <c r="G349" s="875"/>
      <c r="H349"/>
      <c r="I349" s="213"/>
      <c r="J349" s="78"/>
      <c r="K349" s="760"/>
      <c r="L349" s="220"/>
      <c r="M349" s="220"/>
      <c r="N349" s="220"/>
      <c r="O349" s="220"/>
      <c r="P349" s="220"/>
      <c r="Q349" s="220"/>
      <c r="R349" s="220"/>
      <c r="S349" s="220"/>
      <c r="T349" s="220"/>
      <c r="U349" s="220"/>
      <c r="V349" s="220"/>
      <c r="W349" s="220"/>
      <c r="X349" s="220"/>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row>
    <row r="350" spans="1:58" s="87" customFormat="1" ht="16.399999999999999" customHeight="1">
      <c r="A350" s="31"/>
      <c r="B350" s="21"/>
      <c r="C350" s="189"/>
      <c r="D350" s="189"/>
      <c r="E350" s="189"/>
      <c r="F350" s="215"/>
      <c r="G350" s="875"/>
      <c r="H350"/>
      <c r="I350" s="213"/>
      <c r="J350" s="78"/>
      <c r="K350" s="760"/>
      <c r="L350" s="220"/>
      <c r="M350" s="220"/>
      <c r="N350" s="220"/>
      <c r="O350" s="220"/>
      <c r="P350" s="220"/>
      <c r="Q350" s="220"/>
      <c r="R350" s="220"/>
      <c r="S350" s="220"/>
      <c r="T350" s="220"/>
      <c r="U350" s="220"/>
      <c r="V350" s="220"/>
      <c r="W350" s="220"/>
      <c r="X350" s="220"/>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row>
    <row r="351" spans="1:58" s="87" customFormat="1" ht="28.3">
      <c r="A351" s="29"/>
      <c r="B351" s="24"/>
      <c r="C351" s="266" t="s">
        <v>388</v>
      </c>
      <c r="D351" s="268" t="s">
        <v>389</v>
      </c>
      <c r="E351" s="269" t="s">
        <v>100</v>
      </c>
      <c r="F351" s="265"/>
      <c r="G351" s="875"/>
      <c r="H351"/>
      <c r="I351" s="213"/>
      <c r="J351" s="78"/>
      <c r="K351" s="760"/>
      <c r="L351" s="220"/>
      <c r="M351" s="220"/>
      <c r="N351" s="220"/>
      <c r="O351" s="220"/>
      <c r="P351" s="220"/>
      <c r="Q351" s="220"/>
      <c r="R351" s="220"/>
      <c r="S351" s="220"/>
      <c r="T351" s="220"/>
      <c r="U351" s="220"/>
      <c r="V351" s="220"/>
      <c r="W351" s="220"/>
      <c r="X351" s="220"/>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row>
    <row r="352" spans="1:58" s="87" customFormat="1" ht="16.399999999999999" customHeight="1">
      <c r="A352" s="31"/>
      <c r="B352" s="21"/>
      <c r="C352" s="189"/>
      <c r="D352" s="189"/>
      <c r="E352" s="189"/>
      <c r="F352" s="215"/>
      <c r="G352" s="875"/>
      <c r="H352"/>
      <c r="I352" s="213"/>
      <c r="J352" s="78"/>
      <c r="K352" s="760"/>
      <c r="L352" s="220"/>
      <c r="M352" s="220"/>
      <c r="N352" s="220"/>
      <c r="O352" s="220"/>
      <c r="P352" s="220"/>
      <c r="Q352" s="220"/>
      <c r="R352" s="220"/>
      <c r="S352" s="220"/>
      <c r="T352" s="220"/>
      <c r="U352" s="220"/>
      <c r="V352" s="220"/>
      <c r="W352" s="220"/>
      <c r="X352" s="220"/>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row>
    <row r="353" spans="1:58" s="87" customFormat="1" ht="16.399999999999999" customHeight="1">
      <c r="A353" s="31"/>
      <c r="B353" s="21"/>
      <c r="C353" s="176" t="s">
        <v>101</v>
      </c>
      <c r="D353" s="177" t="s">
        <v>102</v>
      </c>
      <c r="E353" s="178" t="s">
        <v>103</v>
      </c>
      <c r="F353" s="188"/>
      <c r="G353" s="875"/>
      <c r="H353"/>
      <c r="I353" s="213"/>
      <c r="J353" s="78"/>
      <c r="K353" s="76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row>
    <row r="354" spans="1:58" s="87" customFormat="1" ht="16.399999999999999" customHeight="1" thickBot="1">
      <c r="A354" s="31"/>
      <c r="B354" s="21"/>
      <c r="C354" s="189"/>
      <c r="D354" s="189"/>
      <c r="E354" s="178" t="str">
        <f ca="1">IF(
OR('It-säkkollen'!E123="FRÅGAN ÄR OBESVARAD",'It-säkkollen'!E123="ANGE SVAR OCKSÅ",'It-säkkollen'!E123="ANGE BEDÖMNING OCKSÅ",'It-säkkollen'!E123="FULLSTÄNDIGT SVAR SAKNAS PÅ FRÅGA"),
"FULLSTÄNDIGT SVAR SAKNAS PÅ FRÅGA "&amp;'It-säkkollen'!B111,
IF(
OR('It-säkkollen'!E123="MOTSÄGELSEFULLT SVAR",'It-säkkollen'!E123="MOTSÄGELSEFULL BEDÖMNING",'It-säkkollen'!E123="EJ SAMMANHÄNGANDE INTERVALL"),
"EJ KORREKT IFYLLT SVAR I FRÅGA "&amp;'It-säkkollen'!B111,
IF(
OR('It-säkkollen'!E123=0),
"FÖRUTSÄTTER ANNAT SVAR PÅ FRÅGA "&amp;'It-säkkollen'!B111,
IF(
AND(
ISBLANK(C350),
ISBLANK(D350),
ISBLANK(E350),
ISBLANK(C352),
ISBLANK(D352),
ISBLANK(E352),
ISBLANK(C354),
ISBLANK(D354)),
"FRÅGAN ÄR OBESVARAD",
IF(
AND(
ISBLANK(C350),
ISBLANK(D350),
ISBLANK(E350),
ISBLANK(C352),
ISBLANK(D352),
ISBLANK(E352)),
"ANGE SVAR OCKSÅ",
IF(
AND(
ISBLANK(C354),
ISBLANK(D354)),
"ANGE BEDÖMNING OCKSÅ",
IF(
AND(
OR(C350="x",D350="x",E350="x",C352="x",D352="x"),
E352="x"),
"MOTSÄGELSEFULLT SVAR",
IF(
AND(
C354="x",D354="x"),
"MOTSÄGELSEFULL BEDÖMNING",
IF(
AND(
C350="x",
ISBLANK(D350),
OR(E350="x",C352="x",D352="x")),
"EJ SAMMANHÄNGANDE INTERVALL",
IF(
AND(
D350="x",
ISBLANK(E350),
OR(C352="x",D352="x")),
"EJ SAMMANHÄNGANDE INTERVALL",
IF(
AND(
E350="x",
ISBLANK(C352),
D352="x"),
"EJ SAMMANHÄNGANDE INTERVALL",
IF(
E352="x",
0,
IF(
D352="x",
1,
IF(
C352="x",
2,
IF(
E350="x",
3,
IF(
D350="x",
4,
5))))))))))))))))</f>
        <v>FULLSTÄNDIGT SVAR SAKNAS PÅ FRÅGA 8</v>
      </c>
      <c r="F354" s="188"/>
      <c r="G354" s="876"/>
      <c r="H354"/>
      <c r="I354" s="213"/>
      <c r="J354" s="78"/>
      <c r="K354" s="760"/>
      <c r="L354" s="220"/>
      <c r="M354" s="220"/>
      <c r="N354" s="220"/>
      <c r="O354" s="220"/>
      <c r="P354" s="220"/>
      <c r="Q354" s="220"/>
      <c r="R354" s="220"/>
      <c r="S354" s="220"/>
      <c r="T354" s="220"/>
      <c r="U354" s="220"/>
      <c r="V354" s="220"/>
      <c r="W354" s="220"/>
      <c r="X354" s="220"/>
      <c r="Y354" s="220"/>
      <c r="Z354" s="220"/>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row>
    <row r="355" spans="1:58" s="87" customFormat="1" ht="23.9" customHeight="1">
      <c r="A355" s="31"/>
      <c r="B355" s="21"/>
      <c r="C355"/>
      <c r="D355"/>
      <c r="E355"/>
      <c r="F355"/>
      <c r="G355"/>
      <c r="H355"/>
      <c r="I355" s="213"/>
      <c r="J355" s="78"/>
      <c r="K355" s="760"/>
      <c r="L355" s="220"/>
      <c r="M355" s="220"/>
      <c r="N355" s="220"/>
      <c r="O355" s="220"/>
      <c r="P355" s="220"/>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row>
    <row r="356" spans="1:58" s="31" customFormat="1" ht="23.15" customHeight="1" thickBot="1">
      <c r="A356" s="65">
        <v>2</v>
      </c>
      <c r="B356" s="207">
        <f ca="1">MAX(B95:INDIRECT(ADDRESS(ROW()-1,COLUMN())))+1</f>
        <v>27</v>
      </c>
      <c r="C356" s="886" t="s">
        <v>490</v>
      </c>
      <c r="D356" s="886"/>
      <c r="E356" s="886"/>
      <c r="F356" s="110"/>
      <c r="G356" s="206"/>
      <c r="H356" s="222"/>
      <c r="I356" s="248"/>
      <c r="J356" s="222"/>
      <c r="K356" s="759"/>
      <c r="L356" s="222"/>
      <c r="M356" s="222"/>
      <c r="N356" s="222"/>
      <c r="O356" s="222"/>
      <c r="P356" s="222"/>
      <c r="Q356" s="222"/>
      <c r="R356" s="222"/>
      <c r="S356" s="222"/>
      <c r="T356" s="222"/>
      <c r="U356" s="222"/>
      <c r="V356" s="222"/>
      <c r="W356" s="222"/>
      <c r="X356" s="222"/>
      <c r="Y356" s="222"/>
      <c r="Z356" s="222"/>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row>
    <row r="357" spans="1:58" s="87" customFormat="1" ht="17.600000000000001" thickBot="1">
      <c r="A357" s="20"/>
      <c r="B357" s="84"/>
      <c r="C357" s="854" t="s">
        <v>115</v>
      </c>
      <c r="D357" s="854"/>
      <c r="E357" s="854"/>
      <c r="F357" s="190"/>
      <c r="G357" s="208" t="s">
        <v>91</v>
      </c>
      <c r="H357" s="220"/>
      <c r="I357" s="302"/>
      <c r="J357" s="220"/>
      <c r="K357" s="760"/>
      <c r="L357" s="220"/>
      <c r="M357" s="220"/>
      <c r="N357" s="220"/>
      <c r="O357" s="220"/>
      <c r="P357" s="220"/>
      <c r="Q357" s="220"/>
      <c r="R357" s="220"/>
      <c r="S357" s="220"/>
      <c r="T357" s="220"/>
      <c r="U357" s="220"/>
      <c r="V357" s="220"/>
      <c r="W357" s="220"/>
      <c r="X357" s="220"/>
      <c r="Y357" s="220"/>
      <c r="Z357" s="220"/>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row>
    <row r="358" spans="1:58" s="87" customFormat="1" ht="29.9" customHeight="1">
      <c r="A358" s="31"/>
      <c r="B358" s="21"/>
      <c r="C358" s="896" t="s">
        <v>491</v>
      </c>
      <c r="D358" s="897"/>
      <c r="E358" s="898"/>
      <c r="F358" s="191"/>
      <c r="G358" s="874" t="s">
        <v>492</v>
      </c>
      <c r="H358" s="220"/>
      <c r="I358" s="249"/>
      <c r="J358" s="220"/>
      <c r="K358" s="760"/>
      <c r="L358" s="220"/>
      <c r="M358" s="220"/>
      <c r="N358" s="220"/>
      <c r="O358" s="220"/>
      <c r="P358" s="220"/>
      <c r="Q358" s="220"/>
      <c r="R358" s="220"/>
      <c r="S358" s="220"/>
      <c r="T358" s="220"/>
      <c r="U358" s="220"/>
      <c r="V358" s="220"/>
      <c r="W358" s="220"/>
      <c r="X358" s="220"/>
      <c r="Y358" s="220"/>
      <c r="Z358" s="220"/>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row>
    <row r="359" spans="1:58" s="87" customFormat="1" ht="28.3">
      <c r="A359" s="29"/>
      <c r="B359" s="24"/>
      <c r="C359" s="266" t="s">
        <v>385</v>
      </c>
      <c r="D359" s="266" t="s">
        <v>451</v>
      </c>
      <c r="E359" s="266" t="s">
        <v>387</v>
      </c>
      <c r="F359" s="184"/>
      <c r="G359" s="875"/>
      <c r="H359" s="220"/>
      <c r="I359" s="249"/>
      <c r="J359" s="220"/>
      <c r="K359" s="760"/>
      <c r="L359" s="220"/>
      <c r="M359" s="220"/>
      <c r="N359" s="220"/>
      <c r="O359" s="220"/>
      <c r="P359" s="220"/>
      <c r="Q359" s="220"/>
      <c r="R359" s="220"/>
      <c r="S359" s="220"/>
      <c r="T359" s="220"/>
      <c r="U359" s="220"/>
      <c r="V359" s="220"/>
      <c r="W359" s="220"/>
      <c r="X359" s="220"/>
      <c r="Y359" s="220"/>
      <c r="Z359" s="220"/>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row>
    <row r="360" spans="1:58" s="87" customFormat="1" ht="16.399999999999999" customHeight="1">
      <c r="A360" s="31"/>
      <c r="B360" s="21"/>
      <c r="C360" s="189"/>
      <c r="D360" s="189"/>
      <c r="E360" s="189"/>
      <c r="F360" s="215"/>
      <c r="G360" s="875"/>
      <c r="H360" s="220"/>
      <c r="I360" s="249"/>
      <c r="J360" s="220"/>
      <c r="K360" s="76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row>
    <row r="361" spans="1:58" s="87" customFormat="1" ht="28.3">
      <c r="A361" s="29"/>
      <c r="B361" s="24"/>
      <c r="C361" s="266" t="s">
        <v>388</v>
      </c>
      <c r="D361" s="268" t="s">
        <v>389</v>
      </c>
      <c r="E361" s="269" t="s">
        <v>100</v>
      </c>
      <c r="F361" s="265"/>
      <c r="G361" s="875"/>
      <c r="H361" s="220"/>
      <c r="I361" s="249"/>
      <c r="J361" s="220"/>
      <c r="K361" s="760"/>
      <c r="L361" s="220"/>
      <c r="M361" s="220"/>
      <c r="N361" s="220"/>
      <c r="O361" s="220"/>
      <c r="P361" s="220"/>
      <c r="Q361" s="220"/>
      <c r="R361" s="220"/>
      <c r="S361" s="220"/>
      <c r="T361" s="220"/>
      <c r="U361" s="220"/>
      <c r="V361" s="220"/>
      <c r="W361" s="220"/>
      <c r="X361" s="220"/>
      <c r="Y361" s="220"/>
      <c r="Z361" s="220"/>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row>
    <row r="362" spans="1:58" s="87" customFormat="1" ht="16.399999999999999" customHeight="1">
      <c r="A362" s="31"/>
      <c r="B362" s="21"/>
      <c r="C362" s="189"/>
      <c r="D362" s="189"/>
      <c r="E362" s="189"/>
      <c r="F362" s="215"/>
      <c r="G362" s="875"/>
      <c r="H362" s="220"/>
      <c r="I362" s="249"/>
      <c r="J362" s="220"/>
      <c r="K362" s="760"/>
      <c r="L362" s="220"/>
      <c r="M362" s="220"/>
      <c r="N362" s="220"/>
      <c r="O362" s="220"/>
      <c r="P362" s="220"/>
      <c r="Q362" s="220"/>
      <c r="R362" s="220"/>
      <c r="S362" s="220"/>
      <c r="T362" s="220"/>
      <c r="U362" s="220"/>
      <c r="V362" s="220"/>
      <c r="W362" s="220"/>
      <c r="X362" s="220"/>
      <c r="Y362" s="220"/>
      <c r="Z362" s="220"/>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row>
    <row r="363" spans="1:58" s="87" customFormat="1" ht="16.399999999999999" customHeight="1">
      <c r="A363" s="31"/>
      <c r="B363" s="21"/>
      <c r="C363" s="176" t="s">
        <v>101</v>
      </c>
      <c r="D363" s="177" t="s">
        <v>102</v>
      </c>
      <c r="E363" s="178" t="s">
        <v>103</v>
      </c>
      <c r="F363" s="188"/>
      <c r="G363" s="875"/>
      <c r="H363" s="220"/>
      <c r="I363" s="249"/>
      <c r="J363" s="220"/>
      <c r="K363" s="760"/>
      <c r="L363" s="220"/>
      <c r="M363" s="220"/>
      <c r="N363" s="220"/>
      <c r="O363" s="220"/>
      <c r="P363" s="220"/>
      <c r="Q363" s="220"/>
      <c r="R363" s="220"/>
      <c r="S363" s="220"/>
      <c r="T363" s="220"/>
      <c r="U363" s="220"/>
      <c r="V363" s="220"/>
      <c r="W363" s="220"/>
      <c r="X363" s="220"/>
      <c r="Y363" s="220"/>
      <c r="Z363" s="220"/>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row>
    <row r="364" spans="1:58" s="87" customFormat="1" ht="16.399999999999999" customHeight="1" thickBot="1">
      <c r="A364" s="31"/>
      <c r="B364" s="21"/>
      <c r="C364" s="189"/>
      <c r="D364" s="189"/>
      <c r="E364" s="178" t="str">
        <f ca="1">IF(
OR('It-säkkollen'!E137="FRÅGAN ÄR OBESVARAD",'It-säkkollen'!E137="ANGE SVAR OCKSÅ",'It-säkkollen'!E137="ANGE BEDÖMNING OCKSÅ",'It-säkkollen'!E137="FULLSTÄNDIGT SVAR SAKNAS PÅ FRÅGA"),
"FULLSTÄNDIGT SVAR SAKNAS PÅ FRÅGA "&amp;'It-säkkollen'!B125,
IF(
OR('It-säkkollen'!E137="MOTSÄGELSEFULLT SVAR",'It-säkkollen'!E137="MOTSÄGELSEFULL BEDÖMNING",'It-säkkollen'!E137="EJ SAMMANHÄNGANDE INTERVALL"),
"EJ KORREKT IFYLLT SVAR I FRÅGA "&amp;'It-säkkollen'!B125,
IF(
OR('It-säkkollen'!E137=0),
"FÖRUTSÄTTER ANNAT SVAR PÅ FRÅGA "&amp;'It-säkkollen'!B125,
IF(
AND(
ISBLANK(C360),
ISBLANK(D360),
ISBLANK(E360),
ISBLANK(C362),
ISBLANK(D362),
ISBLANK(E362),
ISBLANK(C364),
ISBLANK(D364)),
"FRÅGAN ÄR OBESVARAD",
IF(
AND(
ISBLANK(C360),
ISBLANK(D360),
ISBLANK(E360),
ISBLANK(C362),
ISBLANK(D362),
ISBLANK(E362)),
"ANGE SVAR OCKSÅ",
IF(
AND(
ISBLANK(C364),
ISBLANK(D364)),
"ANGE BEDÖMNING OCKSÅ",
IF(
AND(
OR(C360="x",D360="x",E360="x",C362="x",D362="x"),
E362="x"),
"MOTSÄGELSEFULLT SVAR",
IF(
AND(
C364="x",D364="x"),
"MOTSÄGELSEFULL BEDÖMNING",
IF(
AND(
C360="x",
ISBLANK(D360),
OR(E360="x",C362="x",D362="x")),
"EJ SAMMANHÄNGANDE INTERVALL",
IF(
AND(
D360="x",
ISBLANK(E360),
OR(C362="x",D362="x")),
"EJ SAMMANHÄNGANDE INTERVALL",
IF(
AND(
E360="x",
ISBLANK(C362),
D362="x"),
"EJ SAMMANHÄNGANDE INTERVALL",
IF(
E362="x",
0,
IF(
D362="x",
1,
IF(
C362="x",
2,
IF(
E360="x",
3,
IF(
D360="x",
4,
5))))))))))))))))</f>
        <v>FULLSTÄNDIGT SVAR SAKNAS PÅ FRÅGA 9</v>
      </c>
      <c r="F364" s="188"/>
      <c r="G364" s="876"/>
      <c r="H364" s="220">
        <f ca="1">IF(ISNUMBER(E364),E364,0)</f>
        <v>0</v>
      </c>
      <c r="I364" s="249"/>
      <c r="J364" s="220">
        <f ca="1">$H364</f>
        <v>0</v>
      </c>
      <c r="K364" s="760"/>
      <c r="L364" s="220"/>
      <c r="M364" s="220"/>
      <c r="N364" s="220"/>
      <c r="O364" s="220"/>
      <c r="P364" s="220"/>
      <c r="Q364" s="220"/>
      <c r="R364" s="220"/>
      <c r="S364" s="220"/>
      <c r="T364" s="220"/>
      <c r="U364" s="220"/>
      <c r="V364" s="220"/>
      <c r="W364" s="220"/>
      <c r="X364" s="220"/>
      <c r="Y364" s="220"/>
      <c r="Z364" s="220"/>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row>
    <row r="365" spans="1:58" s="87" customFormat="1" ht="23.9" customHeight="1">
      <c r="A365" s="31"/>
      <c r="B365" s="21"/>
      <c r="G365" s="86"/>
      <c r="H365" s="220"/>
      <c r="I365" s="249"/>
      <c r="J365" s="220"/>
      <c r="K365" s="760"/>
      <c r="L365" s="220"/>
      <c r="M365" s="220"/>
      <c r="N365" s="220"/>
      <c r="O365" s="220"/>
      <c r="P365" s="220"/>
      <c r="Q365" s="220"/>
      <c r="R365" s="220"/>
      <c r="S365" s="220"/>
      <c r="T365" s="220"/>
      <c r="U365" s="220"/>
      <c r="V365" s="220"/>
      <c r="W365" s="220"/>
      <c r="X365" s="220"/>
      <c r="Y365" s="220"/>
      <c r="Z365" s="220"/>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220"/>
      <c r="BE365" s="220"/>
      <c r="BF365" s="220"/>
    </row>
    <row r="366" spans="1:58" s="31" customFormat="1" ht="40.4" customHeight="1" thickBot="1">
      <c r="A366" s="65">
        <v>2</v>
      </c>
      <c r="B366" s="207">
        <f ca="1">MAX(B105:INDIRECT(ADDRESS(ROW()-1,COLUMN())))+1</f>
        <v>28</v>
      </c>
      <c r="C366" s="886" t="s">
        <v>493</v>
      </c>
      <c r="D366" s="886"/>
      <c r="E366" s="886"/>
      <c r="F366" s="110"/>
      <c r="G366" s="206"/>
      <c r="H366" s="222"/>
      <c r="I366" s="248"/>
      <c r="J366" s="222"/>
      <c r="K366" s="759"/>
      <c r="L366" s="222"/>
      <c r="M366" s="222"/>
      <c r="N366" s="222"/>
      <c r="O366" s="222"/>
      <c r="P366" s="222"/>
      <c r="Q366" s="222"/>
      <c r="R366" s="222"/>
      <c r="S366" s="222"/>
      <c r="T366" s="222"/>
      <c r="U366" s="222"/>
      <c r="V366" s="222"/>
      <c r="W366" s="222"/>
      <c r="X366" s="222"/>
      <c r="Y366" s="222"/>
      <c r="Z366" s="222"/>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row>
    <row r="367" spans="1:58" s="87" customFormat="1" ht="17.600000000000001" thickBot="1">
      <c r="A367" s="20"/>
      <c r="B367" s="84"/>
      <c r="C367" s="854" t="s">
        <v>115</v>
      </c>
      <c r="D367" s="854"/>
      <c r="E367" s="854"/>
      <c r="F367" s="190"/>
      <c r="G367" s="208" t="s">
        <v>91</v>
      </c>
      <c r="H367" s="220"/>
      <c r="I367" s="279"/>
      <c r="J367" s="78"/>
      <c r="K367" s="760"/>
      <c r="L367" s="220"/>
      <c r="M367" s="220"/>
      <c r="N367" s="220"/>
      <c r="O367" s="220"/>
      <c r="P367" s="220"/>
      <c r="Q367" s="220"/>
      <c r="R367" s="220"/>
      <c r="S367" s="220"/>
      <c r="T367" s="220"/>
      <c r="U367" s="220"/>
      <c r="V367" s="220"/>
      <c r="W367" s="220"/>
      <c r="X367" s="220"/>
      <c r="Y367" s="220"/>
      <c r="Z367" s="220"/>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row>
    <row r="368" spans="1:58" s="87" customFormat="1" ht="16.399999999999999" customHeight="1">
      <c r="A368" s="31"/>
      <c r="B368" s="21"/>
      <c r="C368" s="896" t="s">
        <v>494</v>
      </c>
      <c r="D368" s="897"/>
      <c r="E368" s="898"/>
      <c r="F368" s="191"/>
      <c r="G368" s="874" t="s">
        <v>495</v>
      </c>
      <c r="H368" s="220"/>
      <c r="I368" s="249"/>
      <c r="J368" s="78"/>
      <c r="K368" s="760"/>
      <c r="L368" s="220"/>
      <c r="M368" s="220"/>
      <c r="N368" s="220"/>
      <c r="O368" s="220"/>
      <c r="P368" s="220"/>
      <c r="Q368" s="220"/>
      <c r="R368" s="220"/>
      <c r="S368" s="220"/>
      <c r="T368" s="220"/>
      <c r="U368" s="220"/>
      <c r="V368" s="220"/>
      <c r="W368" s="220"/>
      <c r="X368" s="220"/>
      <c r="Y368" s="220"/>
      <c r="Z368" s="220"/>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row>
    <row r="369" spans="1:58" s="87" customFormat="1" ht="28.3">
      <c r="A369" s="29"/>
      <c r="B369" s="24"/>
      <c r="C369" s="266" t="s">
        <v>496</v>
      </c>
      <c r="D369" s="266" t="s">
        <v>497</v>
      </c>
      <c r="E369" s="266" t="s">
        <v>498</v>
      </c>
      <c r="F369" s="184"/>
      <c r="G369" s="875"/>
      <c r="H369" s="220"/>
      <c r="I369" s="185"/>
      <c r="J369" s="78"/>
      <c r="K369" s="76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row>
    <row r="370" spans="1:58" s="87" customFormat="1" ht="16.399999999999999" customHeight="1">
      <c r="A370" s="31"/>
      <c r="B370" s="21"/>
      <c r="C370" s="189"/>
      <c r="D370" s="189"/>
      <c r="E370" s="189"/>
      <c r="F370" s="215"/>
      <c r="G370" s="875"/>
      <c r="H370" s="220"/>
      <c r="I370" s="249"/>
      <c r="J370" s="78"/>
      <c r="K370" s="760"/>
      <c r="L370" s="220"/>
      <c r="M370" s="220"/>
      <c r="N370" s="220"/>
      <c r="O370" s="220"/>
      <c r="P370" s="220"/>
      <c r="Q370" s="220"/>
      <c r="R370" s="220"/>
      <c r="S370" s="220"/>
      <c r="T370" s="220"/>
      <c r="U370" s="220"/>
      <c r="V370" s="220"/>
      <c r="W370" s="220"/>
      <c r="X370" s="220"/>
      <c r="Y370" s="220"/>
      <c r="Z370" s="220"/>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row>
    <row r="371" spans="1:58" s="87" customFormat="1" ht="28.3">
      <c r="A371" s="29"/>
      <c r="B371" s="24"/>
      <c r="C371" s="266" t="s">
        <v>499</v>
      </c>
      <c r="D371" s="268" t="s">
        <v>500</v>
      </c>
      <c r="E371" s="269" t="s">
        <v>100</v>
      </c>
      <c r="F371" s="265"/>
      <c r="G371" s="875"/>
      <c r="H371" s="220"/>
      <c r="I371" s="249"/>
      <c r="J371" s="78"/>
      <c r="K371" s="760"/>
      <c r="L371" s="220"/>
      <c r="M371" s="220"/>
      <c r="N371" s="220"/>
      <c r="O371" s="220"/>
      <c r="P371" s="220"/>
      <c r="Q371" s="220"/>
      <c r="R371" s="220"/>
      <c r="S371" s="220"/>
      <c r="T371" s="220"/>
      <c r="U371" s="220"/>
      <c r="V371" s="220"/>
      <c r="W371" s="220"/>
      <c r="X371" s="220"/>
      <c r="Y371" s="220"/>
      <c r="Z371" s="220"/>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row>
    <row r="372" spans="1:58" s="87" customFormat="1" ht="16.399999999999999" customHeight="1">
      <c r="A372" s="31"/>
      <c r="B372" s="21"/>
      <c r="C372" s="189"/>
      <c r="D372" s="189"/>
      <c r="E372" s="189"/>
      <c r="F372" s="215"/>
      <c r="G372" s="875"/>
      <c r="H372" s="220"/>
      <c r="I372" s="249"/>
      <c r="J372" s="78"/>
      <c r="K372" s="760"/>
      <c r="L372" s="220"/>
      <c r="M372" s="220"/>
      <c r="N372" s="220"/>
      <c r="O372" s="220"/>
      <c r="P372" s="220"/>
      <c r="Q372" s="220"/>
      <c r="R372" s="220"/>
      <c r="S372" s="220"/>
      <c r="T372" s="220"/>
      <c r="U372" s="220"/>
      <c r="V372" s="220"/>
      <c r="W372" s="220"/>
      <c r="X372" s="220"/>
      <c r="Y372" s="220"/>
      <c r="Z372" s="220"/>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row>
    <row r="373" spans="1:58" s="87" customFormat="1" ht="16.399999999999999" customHeight="1">
      <c r="A373" s="31"/>
      <c r="B373" s="21"/>
      <c r="C373" s="176" t="s">
        <v>101</v>
      </c>
      <c r="D373" s="177" t="s">
        <v>102</v>
      </c>
      <c r="E373" s="178" t="s">
        <v>103</v>
      </c>
      <c r="F373" s="188"/>
      <c r="G373" s="875"/>
      <c r="H373" s="220"/>
      <c r="I373" s="249"/>
      <c r="J373" s="78"/>
      <c r="K373" s="760"/>
      <c r="L373" s="220"/>
      <c r="M373" s="220"/>
      <c r="N373" s="220"/>
      <c r="O373" s="220"/>
      <c r="P373" s="220"/>
      <c r="Q373" s="220"/>
      <c r="R373" s="220"/>
      <c r="S373" s="220"/>
      <c r="T373" s="220"/>
      <c r="U373" s="220"/>
      <c r="V373" s="220"/>
      <c r="W373" s="220"/>
      <c r="X373" s="220"/>
      <c r="Y373" s="220"/>
      <c r="Z373" s="220"/>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row>
    <row r="374" spans="1:58" s="87" customFormat="1" ht="16.399999999999999" customHeight="1">
      <c r="A374" s="31"/>
      <c r="B374" s="21"/>
      <c r="C374" s="189"/>
      <c r="D374" s="189"/>
      <c r="E374" s="178" t="str">
        <f ca="1">IF(
OR('It-säkkollen'!E151="FRÅGAN ÄR OBESVARAD",'It-säkkollen'!E151="ANGE SVAR OCKSÅ",'It-säkkollen'!E151="ANGE BEDÖMNING OCKSÅ",'It-säkkollen'!E151="FULLSTÄNDIGT SVAR SAKNAS PÅ FRÅGA"),
"FULLSTÄNDIGT SVAR SAKNAS PÅ FRÅGA "&amp;'It-säkkollen'!B139,
IF(
OR('It-säkkollen'!E151="MOTSÄGELSEFULLT SVAR",'It-säkkollen'!E151="MOTSÄGELSEFULL BEDÖMNING",'It-säkkollen'!E151="EJ SAMMANHÄNGANDE INTERVALL"),
"EJ KORREKT IFYLLT SVAR I FRÅGA "&amp;'It-säkkollen'!B139,
IF(
OR('It-säkkollen'!E151=0),
"FÖRUTSÄTTER ANNAT SVAR PÅ FRÅGA "&amp;'It-säkkollen'!B139,
IF(
AND(
ISBLANK(C370),
ISBLANK(D370),
ISBLANK(E370),
ISBLANK(C372),
ISBLANK(D372),
ISBLANK(E372),
ISBLANK(C374),
ISBLANK(D374)),
"FRÅGAN ÄR OBESVARAD",
IF(
AND(
ISBLANK(C370),
ISBLANK(D370),
ISBLANK(E370),
ISBLANK(C372),
ISBLANK(D372),
ISBLANK(E372)),
"ANGE SVAR OCKSÅ",
IF(
AND(
ISBLANK(C374),
ISBLANK(D374)),
"ANGE BEDÖMNING OCKSÅ",
IF(
AND(
OR(C370="x",D370="x",E370="x",C372="x",D372="x"),
E372="x"),
"MOTSÄGELSEFULLT SVAR",
IF(
AND(
C374="x",D374="x"),
"MOTSÄGELSEFULL BEDÖMNING",
IF(
AND(
C370="x",
ISBLANK(D370),
OR(E370="x",C372="x",D372="x")),
"EJ SAMMANHÄNGANDE INTERVALL",
IF(
AND(
D370="x",
ISBLANK(E370),
OR(C372="x",D372="x")),
"EJ SAMMANHÄNGANDE INTERVALL",
IF(
AND(
E370="x",
ISBLANK(C372),
D372="x"),
"EJ SAMMANHÄNGANDE INTERVALL",
IF(
E372="x",
0,
IF(
D372="x",
1,
IF(
C372="x",
2,
IF(
E370="x",
3,
IF(
D370="x",
4,
5))))))))))))))))</f>
        <v>FULLSTÄNDIGT SVAR SAKNAS PÅ FRÅGA 10</v>
      </c>
      <c r="F374" s="188"/>
      <c r="G374" s="875"/>
      <c r="H374" s="220"/>
      <c r="I374" s="249"/>
      <c r="J374" s="220"/>
      <c r="K374" s="760"/>
      <c r="L374" s="220"/>
      <c r="M374" s="220"/>
      <c r="N374" s="220"/>
      <c r="O374" s="220"/>
      <c r="P374" s="220"/>
      <c r="Q374" s="220"/>
      <c r="R374" s="220"/>
      <c r="S374" s="220"/>
      <c r="T374" s="220"/>
      <c r="U374" s="220"/>
      <c r="V374" s="220"/>
      <c r="W374" s="220"/>
      <c r="X374" s="220"/>
      <c r="Y374" s="220"/>
      <c r="Z374" s="220"/>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row>
    <row r="375" spans="1:58" s="87" customFormat="1" ht="99" customHeight="1" thickBot="1">
      <c r="A375" s="31"/>
      <c r="B375" s="21"/>
      <c r="F375" s="188"/>
      <c r="G375" s="876"/>
      <c r="H375" s="220">
        <f ca="1">IF(ISNUMBER(E374),E374,0)</f>
        <v>0</v>
      </c>
      <c r="I375" s="249"/>
      <c r="J375" s="220">
        <f ca="1">$H375</f>
        <v>0</v>
      </c>
      <c r="K375" s="76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row>
    <row r="376" spans="1:58" ht="20.149999999999999" customHeight="1">
      <c r="A376"/>
      <c r="B376"/>
      <c r="C376"/>
      <c r="D376"/>
      <c r="E376"/>
      <c r="F376"/>
      <c r="G376"/>
      <c r="H376"/>
      <c r="I376" s="213"/>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c r="AR376" s="78"/>
      <c r="AS376" s="78"/>
      <c r="AT376" s="78"/>
      <c r="AU376" s="78"/>
      <c r="AV376" s="78"/>
      <c r="AW376" s="78"/>
      <c r="AX376" s="78"/>
      <c r="AY376" s="78"/>
      <c r="AZ376" s="78"/>
      <c r="BA376" s="78"/>
      <c r="BB376" s="78"/>
      <c r="BC376" s="78"/>
      <c r="BD376" s="78"/>
      <c r="BE376" s="78"/>
      <c r="BF376" s="78"/>
    </row>
    <row r="377" spans="1:58" s="31" customFormat="1" ht="40.5" customHeight="1">
      <c r="A377" s="65">
        <v>2</v>
      </c>
      <c r="B377" s="207">
        <f ca="1">MAX(B114:INDIRECT(ADDRESS(ROW()-1,COLUMN())))+1</f>
        <v>29</v>
      </c>
      <c r="C377" s="886" t="s">
        <v>501</v>
      </c>
      <c r="D377" s="886"/>
      <c r="E377" s="886"/>
      <c r="F377"/>
      <c r="G377"/>
      <c r="H377"/>
      <c r="I377" s="213"/>
      <c r="J377" s="78"/>
      <c r="K377" s="759"/>
      <c r="L377" s="222"/>
      <c r="M377" s="222"/>
      <c r="N377" s="222"/>
      <c r="O377" s="222"/>
      <c r="P377" s="222"/>
      <c r="Q377" s="222"/>
      <c r="R377" s="222"/>
      <c r="S377" s="222"/>
      <c r="T377" s="222"/>
      <c r="U377" s="222"/>
      <c r="V377" s="222"/>
      <c r="W377" s="222"/>
      <c r="X377" s="222"/>
      <c r="Y377" s="222"/>
      <c r="Z377" s="222"/>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row>
    <row r="378" spans="1:58" s="87" customFormat="1" ht="17.899999999999999" customHeight="1">
      <c r="A378" s="20"/>
      <c r="B378" s="84"/>
      <c r="C378" s="854" t="s">
        <v>115</v>
      </c>
      <c r="D378" s="854"/>
      <c r="E378" s="854"/>
      <c r="F378"/>
      <c r="G378"/>
      <c r="H378"/>
      <c r="I378"/>
      <c r="J378" s="78"/>
      <c r="K378" s="760"/>
      <c r="L378" s="220"/>
      <c r="M378" s="220"/>
      <c r="N378" s="220"/>
      <c r="O378" s="220"/>
      <c r="P378" s="220"/>
      <c r="Q378" s="220"/>
      <c r="R378" s="220"/>
      <c r="S378" s="220"/>
      <c r="T378" s="220"/>
      <c r="U378" s="220"/>
      <c r="V378" s="220"/>
      <c r="W378" s="220"/>
      <c r="X378" s="220"/>
      <c r="Y378" s="220"/>
      <c r="Z378" s="220"/>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row>
    <row r="379" spans="1:58" s="87" customFormat="1" ht="16.399999999999999" customHeight="1">
      <c r="A379" s="31"/>
      <c r="B379" s="21"/>
      <c r="C379" s="904" t="s">
        <v>502</v>
      </c>
      <c r="D379" s="905"/>
      <c r="E379" s="906"/>
      <c r="F379"/>
      <c r="G379"/>
      <c r="H379"/>
      <c r="I379"/>
      <c r="J379" s="78"/>
      <c r="K379" s="760"/>
      <c r="L379" s="220"/>
      <c r="M379" s="220"/>
      <c r="N379" s="220"/>
      <c r="O379" s="220"/>
      <c r="P379" s="220"/>
      <c r="Q379" s="220"/>
      <c r="R379" s="220"/>
      <c r="S379" s="220"/>
      <c r="T379" s="220"/>
      <c r="U379" s="220"/>
      <c r="V379" s="220"/>
      <c r="W379" s="220"/>
      <c r="X379" s="220"/>
      <c r="Y379" s="220"/>
      <c r="Z379" s="220"/>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row>
    <row r="380" spans="1:58" s="87" customFormat="1" ht="28.3">
      <c r="A380" s="29"/>
      <c r="B380" s="24"/>
      <c r="C380" s="266" t="s">
        <v>385</v>
      </c>
      <c r="D380" s="266" t="s">
        <v>451</v>
      </c>
      <c r="E380" s="266" t="s">
        <v>387</v>
      </c>
      <c r="F380"/>
      <c r="G380"/>
      <c r="H380"/>
      <c r="I380"/>
      <c r="J380" s="78"/>
      <c r="K380" s="760"/>
      <c r="L380" s="220"/>
      <c r="M380" s="220"/>
      <c r="N380" s="220"/>
      <c r="O380" s="220"/>
      <c r="P380" s="220"/>
      <c r="Q380" s="220"/>
      <c r="R380" s="220"/>
      <c r="S380" s="220"/>
      <c r="T380" s="220"/>
      <c r="U380" s="220"/>
      <c r="V380" s="220"/>
      <c r="W380" s="220"/>
      <c r="X380" s="220"/>
      <c r="Y380" s="220"/>
      <c r="Z380" s="220"/>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row>
    <row r="381" spans="1:58" s="87" customFormat="1" ht="16.399999999999999" customHeight="1">
      <c r="A381" s="31"/>
      <c r="B381" s="21"/>
      <c r="C381" s="189"/>
      <c r="D381" s="189"/>
      <c r="E381" s="189"/>
      <c r="F381"/>
      <c r="G381"/>
      <c r="H381"/>
      <c r="I381"/>
      <c r="J381" s="78"/>
      <c r="K381" s="760"/>
      <c r="L381" s="220"/>
      <c r="M381" s="220"/>
      <c r="N381" s="220"/>
      <c r="O381" s="220"/>
      <c r="P381" s="220"/>
      <c r="Q381" s="220"/>
      <c r="R381" s="220"/>
      <c r="S381" s="220"/>
      <c r="T381" s="220"/>
      <c r="U381" s="220"/>
      <c r="V381" s="220"/>
      <c r="W381" s="220"/>
      <c r="X381" s="220"/>
      <c r="Y381" s="220"/>
      <c r="Z381" s="220"/>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row>
    <row r="382" spans="1:58" s="87" customFormat="1" ht="28.3">
      <c r="A382" s="29"/>
      <c r="B382" s="24"/>
      <c r="C382" s="266" t="s">
        <v>388</v>
      </c>
      <c r="D382" s="268" t="s">
        <v>389</v>
      </c>
      <c r="E382" s="269" t="s">
        <v>100</v>
      </c>
      <c r="F382"/>
      <c r="G382"/>
      <c r="H382"/>
      <c r="I382"/>
      <c r="J382" s="78"/>
      <c r="K382" s="760"/>
      <c r="L382" s="220"/>
      <c r="M382" s="220"/>
      <c r="N382" s="220"/>
      <c r="O382" s="220"/>
      <c r="P382" s="220"/>
      <c r="Q382" s="220"/>
      <c r="R382" s="220"/>
      <c r="S382" s="220"/>
      <c r="T382" s="220"/>
      <c r="U382" s="220"/>
      <c r="V382" s="220"/>
      <c r="W382" s="220"/>
      <c r="X382" s="220"/>
      <c r="Y382" s="220"/>
      <c r="Z382" s="220"/>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row>
    <row r="383" spans="1:58" s="87" customFormat="1" ht="16.399999999999999" customHeight="1">
      <c r="A383" s="31"/>
      <c r="B383" s="21"/>
      <c r="C383" s="189"/>
      <c r="D383" s="189"/>
      <c r="E383" s="189"/>
      <c r="F383"/>
      <c r="G383"/>
      <c r="H383"/>
      <c r="I383"/>
      <c r="J383" s="78"/>
      <c r="K383" s="760"/>
      <c r="L383" s="220"/>
      <c r="M383" s="220"/>
      <c r="N383" s="220"/>
      <c r="O383" s="220"/>
      <c r="P383" s="220"/>
      <c r="Q383" s="220"/>
      <c r="R383" s="220"/>
      <c r="S383" s="220"/>
      <c r="T383" s="220"/>
      <c r="U383" s="220"/>
      <c r="V383" s="220"/>
      <c r="W383" s="220"/>
      <c r="X383" s="220"/>
      <c r="Y383" s="220"/>
      <c r="Z383" s="220"/>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row>
    <row r="384" spans="1:58" s="87" customFormat="1" ht="16.399999999999999" customHeight="1">
      <c r="A384" s="31"/>
      <c r="B384" s="21"/>
      <c r="C384" s="176" t="s">
        <v>101</v>
      </c>
      <c r="D384" s="177" t="s">
        <v>102</v>
      </c>
      <c r="E384" s="178" t="s">
        <v>103</v>
      </c>
      <c r="F384"/>
      <c r="G384"/>
      <c r="H384"/>
      <c r="I384"/>
      <c r="J384" s="78"/>
      <c r="K384" s="76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row>
    <row r="385" spans="1:58" s="87" customFormat="1" ht="16.399999999999999" customHeight="1">
      <c r="A385" s="31"/>
      <c r="B385" s="21"/>
      <c r="C385" s="189"/>
      <c r="D385" s="189"/>
      <c r="E385"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
IF(
AND(
ISBLANK(C381),
ISBLANK(D381),
ISBLANK(E381),
ISBLANK(C383),
ISBLANK(D383),
ISBLANK(E383),
ISBLANK(C385),
ISBLANK(D385)),
"FRÅGAN ÄR OBESVARAD",
IF(
AND(
ISBLANK(C381),
ISBLANK(D381),
ISBLANK(E381),
ISBLANK(C383),
ISBLANK(D383),
ISBLANK(E383)),
"ANGE SVAR OCKSÅ",
IF(
AND(
ISBLANK(C385),
ISBLANK(D385)),
"ANGE BEDÖMNING OCKSÅ",
IF(
AND(
OR(C381="x",D381="x",E381="x",C383="x",D383="x"),
E383="x"),
"MOTSÄGELSEFULLT SVAR",
IF(
AND(
C385="x",D385="x"),
"MOTSÄGELSEFULL BEDÖMNING",
IF(
AND(
C381="x",
ISBLANK(D381),
OR(E381="x",C383="x",D383="x")),
"EJ SAMMANHÄNGANDE INTERVALL",
IF(
AND(
D381="x",
ISBLANK(E381),
OR(C383="x",D383="x")),
"EJ SAMMANHÄNGANDE INTERVALL",
IF(
AND(
E381="x",
ISBLANK(C383),
D383="x"),
"EJ SAMMANHÄNGANDE INTERVALL",
IF(
E383="x",
0,
IF(
D383="x",
1,
IF(
C383="x",
2,
IF(
E381="x",
3,
IF(
D381="x",
4,
5))))))))))))))))</f>
        <v>FULLSTÄNDIGT SVAR SAKNAS PÅ FRÅGA 11</v>
      </c>
      <c r="F385"/>
      <c r="G385"/>
      <c r="H385"/>
      <c r="I385"/>
      <c r="J385" s="78"/>
      <c r="K385" s="76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row>
    <row r="386" spans="1:58" ht="28.5" customHeight="1">
      <c r="A386"/>
      <c r="B386"/>
      <c r="C386"/>
      <c r="D386"/>
      <c r="E386"/>
      <c r="F386"/>
      <c r="G386"/>
      <c r="H386"/>
      <c r="I386" s="213"/>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8"/>
      <c r="AT386" s="78"/>
      <c r="AU386" s="78"/>
      <c r="AV386" s="78"/>
      <c r="AW386" s="78"/>
      <c r="AX386" s="78"/>
      <c r="AY386" s="78"/>
      <c r="AZ386" s="78"/>
      <c r="BA386" s="78"/>
      <c r="BB386" s="78"/>
      <c r="BC386" s="78"/>
      <c r="BD386" s="78"/>
      <c r="BE386" s="78"/>
      <c r="BF386" s="78"/>
    </row>
    <row r="387" spans="1:58" s="87" customFormat="1" ht="35.9" customHeight="1" thickBot="1">
      <c r="A387" s="65">
        <v>2</v>
      </c>
      <c r="B387" s="207">
        <f ca="1">MAX(B124:INDIRECT(ADDRESS(ROW()-1,COLUMN())))+1</f>
        <v>30</v>
      </c>
      <c r="C387" s="873" t="s">
        <v>503</v>
      </c>
      <c r="D387" s="873"/>
      <c r="E387" s="873"/>
      <c r="F387" s="110"/>
      <c r="G387" s="206"/>
      <c r="H387" s="222"/>
      <c r="I387" s="248"/>
      <c r="J387" s="222"/>
      <c r="K387" s="760"/>
      <c r="L387" s="220"/>
      <c r="M387" s="220"/>
      <c r="N387" s="220"/>
      <c r="O387" s="220"/>
      <c r="P387" s="220"/>
      <c r="Q387" s="220"/>
      <c r="R387" s="220"/>
      <c r="S387" s="220"/>
      <c r="T387" s="220"/>
      <c r="U387" s="220"/>
      <c r="V387" s="220"/>
      <c r="W387" s="220"/>
      <c r="X387" s="220"/>
      <c r="Y387" s="220"/>
      <c r="Z387" s="220"/>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row>
    <row r="388" spans="1:58" s="87" customFormat="1" ht="16.399999999999999" customHeight="1" thickBot="1">
      <c r="A388" s="31"/>
      <c r="B388" s="21"/>
      <c r="C388" s="854" t="s">
        <v>115</v>
      </c>
      <c r="D388" s="854"/>
      <c r="E388" s="854"/>
      <c r="F388" s="190"/>
      <c r="G388" s="208" t="s">
        <v>91</v>
      </c>
      <c r="H388" s="220"/>
      <c r="I388" s="185"/>
      <c r="J388" s="220"/>
      <c r="K388" s="760"/>
      <c r="L388" s="220"/>
      <c r="M388" s="220"/>
      <c r="N388" s="220"/>
      <c r="O388" s="220"/>
      <c r="P388" s="220"/>
      <c r="Q388" s="220"/>
      <c r="R388" s="220"/>
      <c r="S388" s="220"/>
      <c r="T388" s="220"/>
      <c r="U388" s="220"/>
      <c r="V388" s="220"/>
      <c r="W388" s="220"/>
      <c r="X388" s="220"/>
      <c r="Y388" s="220"/>
      <c r="Z388" s="220"/>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row>
    <row r="389" spans="1:58" s="87" customFormat="1" ht="16.399999999999999" customHeight="1">
      <c r="A389" s="31"/>
      <c r="B389" s="21"/>
      <c r="C389" s="867" t="s">
        <v>504</v>
      </c>
      <c r="D389" s="868"/>
      <c r="E389" s="869"/>
      <c r="F389" s="191"/>
      <c r="G389" s="874" t="s">
        <v>505</v>
      </c>
      <c r="H389" s="220"/>
      <c r="I389" s="249"/>
      <c r="J389" s="220"/>
      <c r="K389" s="760"/>
      <c r="L389" s="220"/>
      <c r="M389" s="220"/>
      <c r="N389" s="220"/>
      <c r="O389" s="220"/>
      <c r="P389" s="220"/>
      <c r="Q389" s="220"/>
      <c r="R389" s="220"/>
      <c r="S389" s="220"/>
      <c r="T389" s="220"/>
      <c r="U389" s="220"/>
      <c r="V389" s="220"/>
      <c r="W389" s="220"/>
      <c r="X389" s="220"/>
      <c r="Y389" s="220"/>
      <c r="Z389" s="220"/>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row>
    <row r="390" spans="1:58" s="87" customFormat="1" ht="28.3">
      <c r="A390" s="31"/>
      <c r="B390" s="21"/>
      <c r="C390" s="266" t="s">
        <v>385</v>
      </c>
      <c r="D390" s="266" t="s">
        <v>451</v>
      </c>
      <c r="E390" s="266" t="s">
        <v>387</v>
      </c>
      <c r="F390" s="184"/>
      <c r="G390" s="875"/>
      <c r="H390" s="220"/>
      <c r="I390" s="249"/>
      <c r="J390" s="220"/>
      <c r="K390" s="760"/>
      <c r="L390" s="220"/>
      <c r="M390" s="220"/>
      <c r="N390" s="220"/>
      <c r="O390" s="220"/>
      <c r="P390" s="220"/>
      <c r="Q390" s="220"/>
      <c r="R390" s="220"/>
      <c r="S390" s="220"/>
      <c r="T390" s="220"/>
      <c r="U390" s="220"/>
      <c r="V390" s="220"/>
      <c r="W390" s="220"/>
      <c r="X390" s="220"/>
      <c r="Y390" s="220"/>
      <c r="Z390" s="220"/>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row>
    <row r="391" spans="1:58" s="87" customFormat="1" ht="16.399999999999999" customHeight="1">
      <c r="A391" s="31"/>
      <c r="B391" s="21"/>
      <c r="C391" s="189"/>
      <c r="D391" s="189"/>
      <c r="E391" s="189"/>
      <c r="F391" s="215"/>
      <c r="G391" s="875"/>
      <c r="H391" s="220"/>
      <c r="I391" s="249"/>
      <c r="J391" s="220"/>
      <c r="K391" s="760"/>
      <c r="L391" s="220"/>
      <c r="M391" s="220"/>
      <c r="N391" s="220"/>
      <c r="O391" s="220"/>
      <c r="P391" s="220"/>
      <c r="Q391" s="220"/>
      <c r="R391" s="220"/>
      <c r="S391" s="220"/>
      <c r="T391" s="220"/>
      <c r="U391" s="220"/>
      <c r="V391" s="220"/>
      <c r="W391" s="220"/>
      <c r="X391" s="220"/>
      <c r="Y391" s="220"/>
      <c r="Z391" s="220"/>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row>
    <row r="392" spans="1:58" s="87" customFormat="1" ht="28.3">
      <c r="A392" s="31"/>
      <c r="B392" s="21"/>
      <c r="C392" s="266" t="s">
        <v>388</v>
      </c>
      <c r="D392" s="268" t="s">
        <v>389</v>
      </c>
      <c r="E392" s="269" t="s">
        <v>100</v>
      </c>
      <c r="F392" s="265"/>
      <c r="G392" s="875"/>
      <c r="H392" s="220"/>
      <c r="I392" s="249"/>
      <c r="J392" s="220"/>
      <c r="K392" s="76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row>
    <row r="393" spans="1:58" s="87" customFormat="1" ht="16.399999999999999" customHeight="1">
      <c r="A393" s="31"/>
      <c r="B393" s="21"/>
      <c r="C393" s="189"/>
      <c r="D393" s="189"/>
      <c r="E393" s="189"/>
      <c r="F393" s="215"/>
      <c r="G393" s="875"/>
      <c r="H393" s="220"/>
      <c r="I393" s="249"/>
      <c r="J393" s="220"/>
      <c r="K393" s="760"/>
      <c r="L393" s="220"/>
      <c r="M393" s="220"/>
      <c r="N393" s="220"/>
      <c r="O393" s="220"/>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row>
    <row r="394" spans="1:58" s="87" customFormat="1" ht="16.399999999999999" customHeight="1">
      <c r="A394" s="31"/>
      <c r="B394" s="21"/>
      <c r="C394" s="176" t="s">
        <v>101</v>
      </c>
      <c r="D394" s="177" t="s">
        <v>102</v>
      </c>
      <c r="E394" s="178" t="s">
        <v>103</v>
      </c>
      <c r="F394" s="188"/>
      <c r="G394" s="875"/>
      <c r="H394" s="220"/>
      <c r="I394" s="249"/>
      <c r="J394" s="220"/>
      <c r="K394" s="760"/>
      <c r="L394" s="220"/>
      <c r="M394" s="220"/>
      <c r="N394" s="220"/>
      <c r="O394" s="220"/>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row>
    <row r="395" spans="1:58" s="87" customFormat="1" ht="16.399999999999999" customHeight="1" thickBot="1">
      <c r="A395" s="31"/>
      <c r="B395" s="21"/>
      <c r="C395" s="189"/>
      <c r="D395" s="189"/>
      <c r="E395"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
ISBLANK(C391),
ISBLANK(D391),
ISBLANK(E391),
ISBLANK(C393),
ISBLANK(D393),
ISBLANK(E393),
ISBLANK(C395),
ISBLANK(D395)),
"FRÅGAN ÄR OBESVARAD",
IF(
AND(
ISBLANK(C391),
ISBLANK(D391),
ISBLANK(E391),
ISBLANK(C393),
ISBLANK(D393),
ISBLANK(E393)),
"ANGE SVAR OCKSÅ",
IF(
AND(
ISBLANK(C395),
ISBLANK(D395)),
"ANGE BEDÖMNING OCKSÅ",
IF(
AND(
OR(C391="x",D391="x",E391="x",C393="x",D393="x"),
E393="x"),
"MOTSÄGELSEFULLT SVAR",
IF(
AND(
C395="x",D395="x"),
"MOTSÄGELSEFULL BEDÖMNING",
IF(
AND(
C391="x",
ISBLANK(D391),
OR(E391="x",C393="x",D393="x")),
"EJ SAMMANHÄNGANDE INTERVALL",
IF(
AND(
D391="x",
ISBLANK(E391),
OR(C393="x",D393="x")),
"EJ SAMMANHÄNGANDE INTERVALL",
IF(
AND(
E391="x",
ISBLANK(C393),
D393="x"),
"EJ SAMMANHÄNGANDE INTERVALL",
IF(
E393="x",
0,
IF(
D393="x",
1,
IF(
C393="x",
2,
IF(
E391="x",
3,
IF(
D391="x",
4,
5))))))))))))))))</f>
        <v>FULLSTÄNDIGT SVAR SAKNAS PÅ FRÅGA 12</v>
      </c>
      <c r="F395" s="188"/>
      <c r="G395" s="876"/>
      <c r="H395" s="220">
        <f ca="1">IF(ISNUMBER(E395),E395,0)</f>
        <v>0</v>
      </c>
      <c r="I395" s="249"/>
      <c r="J395" s="220">
        <f ca="1">$H395</f>
        <v>0</v>
      </c>
      <c r="K395" s="760"/>
      <c r="L395" s="220"/>
      <c r="M395" s="220"/>
      <c r="N395" s="220"/>
      <c r="O395" s="220"/>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row>
    <row r="396" spans="1:58" s="87" customFormat="1" ht="23.9" customHeight="1">
      <c r="A396" s="31"/>
      <c r="B396" s="21"/>
      <c r="C396"/>
      <c r="D396"/>
      <c r="E396"/>
      <c r="F396"/>
      <c r="G396"/>
      <c r="H396"/>
      <c r="I396" s="213"/>
      <c r="J396" s="78"/>
      <c r="K396" s="760"/>
      <c r="L396" s="220"/>
      <c r="M396" s="220"/>
      <c r="N396" s="220"/>
      <c r="O396" s="220"/>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row>
    <row r="397" spans="1:58" s="31" customFormat="1" ht="40.4" customHeight="1" thickBot="1">
      <c r="A397" s="65">
        <v>2</v>
      </c>
      <c r="B397" s="207">
        <f ca="1">MAX(B133:INDIRECT(ADDRESS(ROW()-1,COLUMN())))+1</f>
        <v>31</v>
      </c>
      <c r="C397" s="886" t="s">
        <v>506</v>
      </c>
      <c r="D397" s="886"/>
      <c r="E397" s="886"/>
      <c r="F397" s="110"/>
      <c r="G397" s="206"/>
      <c r="H397" s="222"/>
      <c r="I397" s="248"/>
      <c r="J397" s="78"/>
      <c r="K397" s="759"/>
      <c r="L397" s="222"/>
      <c r="M397" s="222"/>
      <c r="N397" s="222"/>
      <c r="O397" s="222"/>
      <c r="P397" s="222"/>
      <c r="Q397" s="222"/>
      <c r="R397" s="222"/>
      <c r="S397" s="222"/>
      <c r="T397" s="222"/>
      <c r="U397" s="222"/>
      <c r="V397" s="222"/>
      <c r="W397" s="222"/>
      <c r="X397" s="222"/>
      <c r="Y397" s="222"/>
      <c r="Z397" s="222"/>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row>
    <row r="398" spans="1:58" s="87" customFormat="1" ht="17.600000000000001" thickBot="1">
      <c r="A398" s="20"/>
      <c r="B398" s="84"/>
      <c r="C398" s="854" t="s">
        <v>115</v>
      </c>
      <c r="D398" s="854"/>
      <c r="E398" s="854"/>
      <c r="F398" s="190"/>
      <c r="G398" s="208" t="s">
        <v>91</v>
      </c>
      <c r="H398" s="220"/>
      <c r="I398" s="260"/>
      <c r="J398" s="78"/>
      <c r="K398" s="760"/>
      <c r="L398" s="220"/>
      <c r="M398" s="220"/>
      <c r="N398" s="220"/>
      <c r="O398" s="220"/>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row>
    <row r="399" spans="1:58" s="87" customFormat="1" ht="16.399999999999999" customHeight="1">
      <c r="A399" s="31"/>
      <c r="B399" s="21"/>
      <c r="C399" s="890" t="s">
        <v>507</v>
      </c>
      <c r="D399" s="891"/>
      <c r="E399" s="892"/>
      <c r="F399" s="191"/>
      <c r="G399" s="874" t="s">
        <v>508</v>
      </c>
      <c r="H399" s="220"/>
      <c r="I399" s="249"/>
      <c r="J399" s="78"/>
      <c r="K399" s="760"/>
      <c r="L399" s="220"/>
      <c r="M399" s="220"/>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row>
    <row r="400" spans="1:58" s="87" customFormat="1" ht="28.3">
      <c r="A400" s="29"/>
      <c r="B400" s="24"/>
      <c r="C400" s="270" t="s">
        <v>496</v>
      </c>
      <c r="D400" s="270" t="s">
        <v>509</v>
      </c>
      <c r="E400" s="271" t="s">
        <v>498</v>
      </c>
      <c r="F400" s="184"/>
      <c r="G400" s="875"/>
      <c r="H400" s="220"/>
      <c r="I400" s="213"/>
      <c r="J400" s="78"/>
      <c r="K400" s="76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row>
    <row r="401" spans="1:58" s="87" customFormat="1" ht="16.399999999999999" customHeight="1">
      <c r="A401" s="31"/>
      <c r="B401" s="21"/>
      <c r="C401" s="259"/>
      <c r="D401" s="259"/>
      <c r="E401" s="259"/>
      <c r="F401" s="215"/>
      <c r="G401" s="875"/>
      <c r="H401" s="220"/>
      <c r="I401" s="249"/>
      <c r="J401" s="78"/>
      <c r="K401" s="760"/>
      <c r="L401" s="220"/>
      <c r="M401" s="220"/>
      <c r="N401" s="220"/>
      <c r="O401" s="220"/>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row>
    <row r="402" spans="1:58" s="87" customFormat="1" ht="28.3">
      <c r="A402" s="29"/>
      <c r="B402" s="24"/>
      <c r="C402" s="270" t="s">
        <v>499</v>
      </c>
      <c r="D402" s="270" t="s">
        <v>500</v>
      </c>
      <c r="E402" s="272" t="s">
        <v>100</v>
      </c>
      <c r="F402" s="265"/>
      <c r="G402" s="875"/>
      <c r="H402" s="220"/>
      <c r="I402" s="249"/>
      <c r="J402" s="78"/>
      <c r="K402" s="760"/>
      <c r="L402" s="220"/>
      <c r="M402" s="220"/>
      <c r="N402" s="220"/>
      <c r="O402" s="220"/>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row>
    <row r="403" spans="1:58" s="87" customFormat="1" ht="16.399999999999999" customHeight="1">
      <c r="A403" s="31"/>
      <c r="B403" s="21"/>
      <c r="C403" s="189"/>
      <c r="D403" s="189"/>
      <c r="E403" s="189"/>
      <c r="F403" s="215"/>
      <c r="G403" s="875"/>
      <c r="H403" s="220"/>
      <c r="I403" s="249"/>
      <c r="J403" s="78"/>
      <c r="K403" s="760"/>
      <c r="L403" s="220"/>
      <c r="M403" s="220"/>
      <c r="N403" s="220"/>
      <c r="O403" s="220"/>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row>
    <row r="404" spans="1:58" s="87" customFormat="1" ht="16.399999999999999" customHeight="1">
      <c r="A404" s="31"/>
      <c r="B404" s="21"/>
      <c r="C404" s="176" t="s">
        <v>101</v>
      </c>
      <c r="D404" s="177" t="s">
        <v>102</v>
      </c>
      <c r="E404" s="178" t="s">
        <v>103</v>
      </c>
      <c r="F404" s="188"/>
      <c r="G404" s="875"/>
      <c r="H404" s="220"/>
      <c r="I404" s="249"/>
      <c r="J404" s="78"/>
      <c r="K404" s="76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row>
    <row r="405" spans="1:58" s="87" customFormat="1" ht="16.399999999999999" customHeight="1">
      <c r="A405" s="31"/>
      <c r="B405" s="21"/>
      <c r="C405" s="189"/>
      <c r="D405" s="189"/>
      <c r="E405" s="178" t="str">
        <f ca="1">IF(
OR('It-säkkollen'!E194="FRÅGAN ÄR OBESVARAD",'It-säkkollen'!E194="ANGE SVAR OCKSÅ",'It-säkkollen'!E194="ANGE BEDÖMNING OCKSÅ",'It-säkkollen'!E194="FULLSTÄNDIGT SVAR SAKNAS PÅ FRÅGA"),
"FULLSTÄNDIGT SVAR SAKNAS PÅ FRÅGA "&amp;'It-säkkollen'!B182,
IF(
OR('It-säkkollen'!E194="MOTSÄGELSEFULLT SVAR",'It-säkkollen'!E194="MOTSÄGELSEFULL BEDÖMNING",'It-säkkollen'!E194="EJ SAMMANHÄNGANDE INTERVALL"),
"EJ KORREKT IFYLLT SVAR I FRÅGA "&amp;'It-säkkollen'!B182,
IF(
OR('It-säkkollen'!E194=0),
"FÖRUTSÄTTER ANNAT SVAR PÅ FRÅGA "&amp;'It-säkkollen'!B182,
IF(
AND(
ISBLANK(C401),
ISBLANK(D401),
ISBLANK(E401),
ISBLANK(C403),
ISBLANK(D403),
ISBLANK(E403),
ISBLANK(C405),
ISBLANK(D405)),
"FRÅGAN ÄR OBESVARAD",
IF(
AND(
ISBLANK(C401),
ISBLANK(D401),
ISBLANK(E401),
ISBLANK(C403),
ISBLANK(D403),
ISBLANK(E403)),
"ANGE SVAR OCKSÅ",
IF(
AND(
ISBLANK(C405),
ISBLANK(D405)),
"ANGE BEDÖMNING OCKSÅ",
IF(
AND(
OR(C401="x",D401="x",E401="x",C403="x",D403="x"),
E403="x"),
"MOTSÄGELSEFULLT SVAR",
IF(
AND(
C405="x",D405="x"),
"MOTSÄGELSEFULL BEDÖMNING",
IF(
AND(
C401="x",
ISBLANK(D401),
OR(E401="x",C403="x",D403="x")),
"EJ SAMMANHÄNGANDE INTERVALL",
IF(
AND(
D401="x",
ISBLANK(E401),
OR(C403="x",D403="x")),
"EJ SAMMANHÄNGANDE INTERVALL",
IF(
AND(
E401="x",
ISBLANK(C403),
D403="x"),
"EJ SAMMANHÄNGANDE INTERVALL",
IF(
E403="x",
0,
IF(
D403="x",
1,
IF(
C403="x",
2,
IF(
E401="x",
3,
IF(
D401="x",
4,
5))))))))))))))))</f>
        <v>FULLSTÄNDIGT SVAR SAKNAS PÅ FRÅGA 13</v>
      </c>
      <c r="F405" s="188"/>
      <c r="G405" s="875"/>
      <c r="H405" s="220"/>
      <c r="I405" s="249"/>
      <c r="J405" s="78"/>
      <c r="K405" s="76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row>
    <row r="406" spans="1:58" s="87" customFormat="1" ht="40.4" customHeight="1" thickBot="1">
      <c r="A406" s="31"/>
      <c r="B406" s="21"/>
      <c r="F406" s="188"/>
      <c r="G406" s="876"/>
      <c r="H406" s="220">
        <f ca="1">IF(ISNUMBER(E405),E405,0)</f>
        <v>0</v>
      </c>
      <c r="I406" s="249"/>
      <c r="J406" s="78"/>
      <c r="K406" s="760"/>
      <c r="L406" s="220"/>
      <c r="M406" s="220"/>
      <c r="N406" s="220"/>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row>
    <row r="407" spans="1:58" s="87" customFormat="1" ht="23.9" customHeight="1">
      <c r="A407" s="31"/>
      <c r="B407" s="21"/>
      <c r="G407" s="86"/>
      <c r="H407" s="220"/>
      <c r="I407" s="249"/>
      <c r="J407" s="78"/>
      <c r="K407" s="760"/>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row>
    <row r="408" spans="1:58" s="31" customFormat="1" ht="40.4" customHeight="1" thickBot="1">
      <c r="A408" s="65">
        <v>2</v>
      </c>
      <c r="B408" s="207">
        <f ca="1">MAX(B155:INDIRECT(ADDRESS(ROW()-1,COLUMN())))+1</f>
        <v>32</v>
      </c>
      <c r="C408" s="873" t="s">
        <v>510</v>
      </c>
      <c r="D408" s="873"/>
      <c r="E408" s="873"/>
      <c r="F408" s="110"/>
      <c r="G408" s="206"/>
      <c r="H408" s="222"/>
      <c r="I408" s="248"/>
      <c r="J408" s="222"/>
      <c r="K408" s="759"/>
      <c r="L408" s="222"/>
      <c r="M408" s="222"/>
      <c r="N408" s="222"/>
      <c r="O408" s="222"/>
      <c r="P408" s="222"/>
      <c r="Q408" s="222"/>
      <c r="R408" s="222"/>
      <c r="S408" s="222"/>
      <c r="T408" s="222"/>
      <c r="U408" s="222"/>
      <c r="V408" s="222"/>
      <c r="W408" s="222"/>
      <c r="X408" s="222"/>
      <c r="Y408" s="222"/>
      <c r="Z408" s="222"/>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row>
    <row r="409" spans="1:58" s="87" customFormat="1" ht="17.600000000000001" thickBot="1">
      <c r="A409" s="20"/>
      <c r="B409" s="84"/>
      <c r="C409" s="854" t="s">
        <v>115</v>
      </c>
      <c r="D409" s="854"/>
      <c r="E409" s="854"/>
      <c r="F409" s="190"/>
      <c r="G409" s="208" t="s">
        <v>91</v>
      </c>
      <c r="H409" s="220"/>
      <c r="I409" s="249"/>
      <c r="J409" s="80"/>
      <c r="K409" s="760"/>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row>
    <row r="410" spans="1:58" s="87" customFormat="1" ht="16.399999999999999" customHeight="1">
      <c r="A410" s="31"/>
      <c r="B410" s="21"/>
      <c r="C410" s="893" t="s">
        <v>511</v>
      </c>
      <c r="D410" s="894"/>
      <c r="E410" s="895"/>
      <c r="F410" s="191"/>
      <c r="G410" s="874" t="s">
        <v>512</v>
      </c>
      <c r="H410" s="220"/>
      <c r="I410" s="213"/>
      <c r="J410" s="220"/>
      <c r="K410" s="76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row>
    <row r="411" spans="1:58" s="87" customFormat="1" ht="23.15" customHeight="1">
      <c r="A411" s="29"/>
      <c r="B411" s="24"/>
      <c r="C411" s="303" t="s">
        <v>513</v>
      </c>
      <c r="D411" s="303" t="s">
        <v>514</v>
      </c>
      <c r="E411" s="303" t="s">
        <v>515</v>
      </c>
      <c r="F411" s="184"/>
      <c r="G411" s="875"/>
      <c r="H411" s="220"/>
      <c r="I411" s="249"/>
      <c r="J411" s="220"/>
      <c r="K411" s="760"/>
      <c r="L411" s="220"/>
      <c r="M411" s="220"/>
      <c r="N411" s="220"/>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row>
    <row r="412" spans="1:58" s="87" customFormat="1" ht="16.399999999999999" customHeight="1">
      <c r="A412" s="31"/>
      <c r="B412" s="21"/>
      <c r="C412" s="290"/>
      <c r="D412" s="290"/>
      <c r="E412" s="290"/>
      <c r="F412" s="215"/>
      <c r="G412" s="875"/>
      <c r="H412" s="220"/>
      <c r="I412" s="249"/>
      <c r="J412" s="220"/>
      <c r="K412" s="76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row>
    <row r="413" spans="1:58" s="87" customFormat="1" ht="22.4" customHeight="1">
      <c r="A413" s="29"/>
      <c r="B413" s="24"/>
      <c r="C413" s="303" t="s">
        <v>516</v>
      </c>
      <c r="D413" s="281" t="s">
        <v>517</v>
      </c>
      <c r="E413" s="304" t="s">
        <v>100</v>
      </c>
      <c r="F413" s="265"/>
      <c r="G413" s="875"/>
      <c r="H413" s="220"/>
      <c r="I413" s="185"/>
      <c r="J413" s="220"/>
      <c r="K413" s="760"/>
      <c r="L413" s="220"/>
      <c r="M413" s="220"/>
      <c r="N413" s="220"/>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row>
    <row r="414" spans="1:58" s="87" customFormat="1" ht="16.399999999999999" customHeight="1">
      <c r="A414" s="31"/>
      <c r="B414" s="21"/>
      <c r="C414" s="189"/>
      <c r="D414" s="189"/>
      <c r="E414" s="189"/>
      <c r="F414" s="215"/>
      <c r="G414" s="875"/>
      <c r="H414" s="220"/>
      <c r="I414" s="249"/>
      <c r="J414" s="220"/>
      <c r="K414" s="760"/>
      <c r="L414" s="220"/>
      <c r="M414" s="220"/>
      <c r="N414" s="220"/>
      <c r="O414" s="220"/>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row>
    <row r="415" spans="1:58" s="87" customFormat="1" ht="16.399999999999999" customHeight="1">
      <c r="A415" s="31"/>
      <c r="B415" s="21"/>
      <c r="C415" s="176" t="s">
        <v>101</v>
      </c>
      <c r="D415" s="177" t="s">
        <v>102</v>
      </c>
      <c r="E415" s="178" t="s">
        <v>103</v>
      </c>
      <c r="F415" s="188"/>
      <c r="G415" s="875"/>
      <c r="H415" s="220"/>
      <c r="I415" s="249"/>
      <c r="J415" s="220"/>
      <c r="K415" s="760"/>
      <c r="L415" s="220"/>
      <c r="M415" s="220"/>
      <c r="N415" s="220"/>
      <c r="O415" s="220"/>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row>
    <row r="416" spans="1:58" s="87" customFormat="1" ht="16.399999999999999" customHeight="1">
      <c r="A416" s="31"/>
      <c r="B416" s="21"/>
      <c r="C416" s="189"/>
      <c r="D416" s="189"/>
      <c r="E416" s="178" t="str">
        <f ca="1">IF(
OR('It-säkkollen'!E208="FRÅGAN ÄR OBESVARAD",'It-säkkollen'!E208="ANGE SVAR OCKSÅ",'It-säkkollen'!E208="ANGE BEDÖMNING OCKSÅ",'It-säkkollen'!E208="FULLSTÄNDIGT SVAR SAKNAS PÅ FRÅGA"),
"FULLSTÄNDIGT SVAR SAKNAS PÅ FRÅGA "&amp;'It-säkkollen'!B196,
IF(
OR('It-säkkollen'!E208="MOTSÄGELSEFULLT SVAR",'It-säkkollen'!E208="MOTSÄGELSEFULL BEDÖMNING",'It-säkkollen'!E208="EJ SAMMANHÄNGANDE INTERVALL"),
"EJ KORREKT IFYLLT SVAR I FRÅGA "&amp;'It-säkkollen'!B196,
IF(
OR('It-säkkollen'!E208=0),
"FÖRUTSÄTTER ANNAT SVAR PÅ FRÅGA "&amp;'It-säkkollen'!B196,
IF(
AND(
ISBLANK(C412),
ISBLANK(D412),
ISBLANK(E412),
ISBLANK(C414),
ISBLANK(D414),
ISBLANK(E414),
ISBLANK(C416),
ISBLANK(D416)),
"FRÅGAN ÄR OBESVARAD",
IF(
AND(
ISBLANK(C412),
ISBLANK(D412),
ISBLANK(E412),
ISBLANK(C414),
ISBLANK(D414),
ISBLANK(E414)),
"ANGE SVAR OCKSÅ",
IF(
AND(
ISBLANK(C416),
ISBLANK(D416)),
"ANGE BEDÖMNING OCKSÅ",
IF(
AND(
OR(C412="x",D412="x",E412="x",C414="x",D414="x"),
E414="x"),
"MOTSÄGELSEFULLT SVAR",
IF(
AND(
C416="x",D416="x"),
"MOTSÄGELSEFULL BEDÖMNING",
IF(
AND(
C412="x",
ISBLANK(D412),
OR(E412="x",C414="x",D414="x")),
"EJ SAMMANHÄNGANDE INTERVALL",
IF(
AND(
D412="x",
ISBLANK(E412),
OR(C414="x",D414="x")),
"EJ SAMMANHÄNGANDE INTERVALL",
IF(
AND(
E412="x",
ISBLANK(C414),
D414="x"),
"EJ SAMMANHÄNGANDE INTERVALL",
IF(
E414="x",
0,
IF(
D414="x",
1,
IF(
C414="x",
2,
IF(
E412="x",
3,
IF(
D412="x",
4,
5))))))))))))))))</f>
        <v>FULLSTÄNDIGT SVAR SAKNAS PÅ FRÅGA 14</v>
      </c>
      <c r="F416" s="188"/>
      <c r="G416" s="875"/>
      <c r="H416" s="220">
        <f ca="1">IF(ISNUMBER(E416),E416,0)</f>
        <v>0</v>
      </c>
      <c r="I416" s="249"/>
      <c r="J416" s="220">
        <f ca="1">$H416</f>
        <v>0</v>
      </c>
      <c r="K416" s="760"/>
      <c r="L416" s="220"/>
      <c r="M416" s="220"/>
      <c r="N416" s="220"/>
      <c r="O416" s="220"/>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row>
    <row r="417" spans="1:58" s="87" customFormat="1" ht="41.15" customHeight="1" thickBot="1">
      <c r="A417" s="31"/>
      <c r="B417" s="21"/>
      <c r="C417"/>
      <c r="D417"/>
      <c r="E417"/>
      <c r="F417" s="188"/>
      <c r="G417" s="876"/>
      <c r="H417" s="220">
        <f>IF(ISNUMBER(E417),E417,0)</f>
        <v>0</v>
      </c>
      <c r="I417" s="249"/>
      <c r="J417" s="220"/>
      <c r="K417" s="760"/>
      <c r="L417" s="220"/>
      <c r="M417" s="220"/>
      <c r="N417" s="220"/>
      <c r="O417" s="220"/>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row>
    <row r="418" spans="1:58" s="87" customFormat="1" ht="23.9" customHeight="1">
      <c r="A418" s="31"/>
      <c r="B418" s="21"/>
      <c r="C418"/>
      <c r="D418"/>
      <c r="E418"/>
      <c r="F418"/>
      <c r="G418"/>
      <c r="H418"/>
      <c r="I418" s="213"/>
      <c r="J418" s="78"/>
      <c r="K418" s="760"/>
      <c r="L418" s="220"/>
      <c r="M418" s="220"/>
      <c r="N418" s="220"/>
      <c r="O418" s="220"/>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row>
    <row r="419" spans="1:58" s="31" customFormat="1" ht="36.65" customHeight="1" thickBot="1">
      <c r="A419" s="65">
        <v>2</v>
      </c>
      <c r="B419" s="207">
        <f ca="1">MAX(B175:INDIRECT(ADDRESS(ROW()-1,COLUMN())))+1</f>
        <v>33</v>
      </c>
      <c r="C419" s="886" t="s">
        <v>518</v>
      </c>
      <c r="D419" s="886"/>
      <c r="E419" s="886"/>
      <c r="F419" s="188"/>
      <c r="G419" s="305"/>
      <c r="H419"/>
      <c r="I419" s="213"/>
      <c r="J419" s="78"/>
      <c r="K419" s="759"/>
      <c r="L419" s="222"/>
      <c r="M419" s="222"/>
      <c r="N419" s="222"/>
      <c r="O419" s="222"/>
      <c r="P419" s="222"/>
      <c r="Q419" s="222"/>
      <c r="R419" s="222"/>
      <c r="S419" s="222"/>
      <c r="T419" s="222"/>
      <c r="U419" s="222"/>
      <c r="V419" s="222"/>
      <c r="W419" s="222"/>
      <c r="X419" s="222"/>
      <c r="Y419" s="222"/>
      <c r="Z419" s="222"/>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row>
    <row r="420" spans="1:58" s="87" customFormat="1" ht="17.600000000000001" thickBot="1">
      <c r="A420" s="20"/>
      <c r="B420" s="84"/>
      <c r="C420" s="854" t="s">
        <v>115</v>
      </c>
      <c r="D420" s="854"/>
      <c r="E420" s="854"/>
      <c r="F420" s="190"/>
      <c r="G420" s="208" t="s">
        <v>91</v>
      </c>
      <c r="H420"/>
      <c r="I420" s="213"/>
      <c r="J420" s="78"/>
      <c r="K420" s="760"/>
      <c r="L420" s="220"/>
      <c r="M420" s="220"/>
      <c r="N420" s="220"/>
      <c r="O420" s="220"/>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row>
    <row r="421" spans="1:58" s="87" customFormat="1" ht="16.399999999999999" customHeight="1">
      <c r="A421" s="31"/>
      <c r="B421" s="21"/>
      <c r="C421" s="893" t="s">
        <v>519</v>
      </c>
      <c r="D421" s="894"/>
      <c r="E421" s="895"/>
      <c r="F421" s="191"/>
      <c r="G421" s="874" t="s">
        <v>520</v>
      </c>
      <c r="H421"/>
      <c r="I421" s="213"/>
      <c r="J421" s="78"/>
      <c r="K421" s="76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row>
    <row r="422" spans="1:58" s="87" customFormat="1" ht="22.4" customHeight="1">
      <c r="A422" s="29"/>
      <c r="B422" s="24"/>
      <c r="C422" s="266" t="s">
        <v>521</v>
      </c>
      <c r="D422" s="266" t="s">
        <v>483</v>
      </c>
      <c r="E422" s="266" t="s">
        <v>484</v>
      </c>
      <c r="F422" s="184"/>
      <c r="G422" s="875"/>
      <c r="H422"/>
      <c r="I422" s="213"/>
      <c r="J422" s="78"/>
      <c r="K422" s="76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row>
    <row r="423" spans="1:58" s="87" customFormat="1" ht="16.399999999999999" customHeight="1">
      <c r="A423" s="31"/>
      <c r="B423" s="21"/>
      <c r="C423" s="189"/>
      <c r="D423" s="189"/>
      <c r="E423" s="189"/>
      <c r="F423" s="215"/>
      <c r="G423" s="875"/>
      <c r="H423"/>
      <c r="I423" s="213"/>
      <c r="J423" s="78"/>
      <c r="K423" s="76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row>
    <row r="424" spans="1:58" s="87" customFormat="1" ht="28.3">
      <c r="A424" s="29"/>
      <c r="B424" s="24"/>
      <c r="C424" s="266" t="s">
        <v>485</v>
      </c>
      <c r="D424" s="268" t="s">
        <v>486</v>
      </c>
      <c r="E424" s="269" t="s">
        <v>100</v>
      </c>
      <c r="F424" s="265"/>
      <c r="G424" s="875"/>
      <c r="H424"/>
      <c r="I424" s="213"/>
      <c r="J424" s="78"/>
      <c r="K424" s="76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row>
    <row r="425" spans="1:58" s="87" customFormat="1" ht="16.399999999999999" customHeight="1">
      <c r="A425" s="31"/>
      <c r="B425" s="21"/>
      <c r="C425" s="189"/>
      <c r="D425" s="189"/>
      <c r="E425" s="189"/>
      <c r="F425" s="215"/>
      <c r="G425" s="875"/>
      <c r="H425"/>
      <c r="I425" s="213"/>
      <c r="J425" s="78"/>
      <c r="K425" s="760"/>
      <c r="L425" s="220"/>
      <c r="M425" s="220"/>
      <c r="N425" s="220"/>
      <c r="O425" s="220"/>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row>
    <row r="426" spans="1:58" s="87" customFormat="1" ht="16.399999999999999" customHeight="1">
      <c r="A426" s="31"/>
      <c r="B426" s="21"/>
      <c r="C426" s="176" t="s">
        <v>101</v>
      </c>
      <c r="D426" s="177" t="s">
        <v>102</v>
      </c>
      <c r="E426" s="178" t="s">
        <v>103</v>
      </c>
      <c r="F426" s="188"/>
      <c r="G426" s="875"/>
      <c r="H426"/>
      <c r="I426" s="213"/>
      <c r="J426" s="78"/>
      <c r="K426" s="760"/>
      <c r="L426" s="220"/>
      <c r="M426" s="220"/>
      <c r="N426" s="220"/>
      <c r="O426" s="220"/>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row>
    <row r="427" spans="1:58" s="87" customFormat="1" ht="16.399999999999999" customHeight="1">
      <c r="A427" s="31"/>
      <c r="B427" s="21"/>
      <c r="C427" s="189"/>
      <c r="D427" s="189"/>
      <c r="E427" s="178" t="str">
        <f ca="1">IF(
OR('It-säkkollen'!E222="FRÅGAN ÄR OBESVARAD",'It-säkkollen'!E222="ANGE SVAR OCKSÅ",'It-säkkollen'!E222="ANGE BEDÖMNING OCKSÅ",'It-säkkollen'!E222="FULLSTÄNDIGT SVAR SAKNAS PÅ FRÅGA"),
"FULLSTÄNDIGT SVAR SAKNAS PÅ FRÅGA "&amp;'It-säkkollen'!B210,
IF(
OR('It-säkkollen'!E222="MOTSÄGELSEFULLT SVAR",'It-säkkollen'!E222="MOTSÄGELSEFULL BEDÖMNING",'It-säkkollen'!E222="EJ SAMMANHÄNGANDE INTERVALL"),
"EJ KORREKT IFYLLT SVAR I FRÅGA "&amp;'It-säkkollen'!B210,
IF(
OR('It-säkkollen'!E222=0),
"FÖRUTSÄTTER ANNAT SVAR PÅ FRÅGA "&amp;'It-säkkollen'!B210,
IF(
AND(
ISBLANK(C423),
ISBLANK(D423),
ISBLANK(E423),
ISBLANK(C425),
ISBLANK(D425),
ISBLANK(E425),
ISBLANK(C427),
ISBLANK(D427)),
"FRÅGAN ÄR OBESVARAD",
IF(
AND(
ISBLANK(C423),
ISBLANK(D423),
ISBLANK(E423),
ISBLANK(C425),
ISBLANK(D425),
ISBLANK(E425)),
"ANGE SVAR OCKSÅ",
IF(
AND(
ISBLANK(C427),
ISBLANK(D427)),
"ANGE BEDÖMNING OCKSÅ",
IF(
AND(
OR(C423="x",D423="x",E423="x",C425="x",D425="x"),
E425="x"),
"MOTSÄGELSEFULLT SVAR",
IF(
AND(
C427="x",D427="x"),
"MOTSÄGELSEFULL BEDÖMNING",
IF(
AND(
C423="x",
ISBLANK(D423),
OR(E423="x",C425="x",D425="x")),
"EJ SAMMANHÄNGANDE INTERVALL",
IF(
AND(
D423="x",
ISBLANK(E423),
OR(C425="x",D425="x")),
"EJ SAMMANHÄNGANDE INTERVALL",
IF(
AND(
E423="x",
ISBLANK(C425),
D425="x"),
"EJ SAMMANHÄNGANDE INTERVALL",
IF(
E425="x",
0,
IF(
D425="x",
1,
IF(
C425="x",
2,
IF(
E423="x",
3,
IF(
D423="x",
4,
5))))))))))))))))</f>
        <v>FULLSTÄNDIGT SVAR SAKNAS PÅ FRÅGA 15</v>
      </c>
      <c r="F427" s="188"/>
      <c r="G427" s="875"/>
      <c r="H427"/>
      <c r="I427" s="213"/>
      <c r="J427" s="78"/>
      <c r="K427" s="760"/>
      <c r="L427" s="220"/>
      <c r="M427" s="220"/>
      <c r="N427" s="220"/>
      <c r="O427" s="220"/>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row>
    <row r="428" spans="1:58" s="87" customFormat="1" ht="12.65" customHeight="1" thickBot="1">
      <c r="A428" s="31"/>
      <c r="B428" s="21"/>
      <c r="F428" s="188"/>
      <c r="G428" s="876"/>
      <c r="H428"/>
      <c r="I428" s="213"/>
      <c r="J428" s="78"/>
      <c r="K428" s="760"/>
      <c r="L428" s="220"/>
      <c r="M428" s="220"/>
      <c r="N428" s="220"/>
      <c r="O428" s="220"/>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row>
    <row r="429" spans="1:58" s="87" customFormat="1" ht="30.65" customHeight="1">
      <c r="A429" s="31"/>
      <c r="B429" s="21"/>
      <c r="F429" s="188"/>
      <c r="G429" s="306"/>
      <c r="H429"/>
      <c r="I429" s="213"/>
      <c r="J429" s="78"/>
      <c r="K429" s="760"/>
      <c r="L429" s="220"/>
      <c r="M429" s="220"/>
      <c r="N429" s="220"/>
      <c r="O429" s="220"/>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row>
    <row r="430" spans="1:58" s="31" customFormat="1" ht="36.65" customHeight="1" thickBot="1">
      <c r="A430" s="65">
        <v>2</v>
      </c>
      <c r="B430" s="207">
        <f ca="1">MAX(B186:INDIRECT(ADDRESS(ROW()-1,COLUMN())))+1</f>
        <v>34</v>
      </c>
      <c r="C430" s="774" t="s">
        <v>522</v>
      </c>
      <c r="D430" s="774"/>
      <c r="E430" s="774"/>
      <c r="F430" s="188"/>
      <c r="G430" s="305"/>
      <c r="H430"/>
      <c r="I430" s="213"/>
      <c r="J430" s="78"/>
      <c r="K430" s="759"/>
      <c r="L430" s="222"/>
      <c r="M430" s="222"/>
      <c r="N430" s="222"/>
      <c r="O430" s="222"/>
      <c r="P430" s="222"/>
      <c r="Q430" s="222"/>
      <c r="R430" s="222"/>
      <c r="S430" s="222"/>
      <c r="T430" s="222"/>
      <c r="U430" s="222"/>
      <c r="V430" s="222"/>
      <c r="W430" s="222"/>
      <c r="X430" s="222"/>
      <c r="Y430" s="222"/>
      <c r="Z430" s="222"/>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row>
    <row r="431" spans="1:58" s="87" customFormat="1" ht="17.600000000000001" thickBot="1">
      <c r="A431" s="20"/>
      <c r="B431" s="84"/>
      <c r="C431" s="854" t="s">
        <v>115</v>
      </c>
      <c r="D431" s="854"/>
      <c r="E431" s="854"/>
      <c r="F431" s="190"/>
      <c r="G431" s="208" t="s">
        <v>91</v>
      </c>
      <c r="H431"/>
      <c r="I431" s="213"/>
      <c r="J431" s="78"/>
      <c r="K431" s="760"/>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row>
    <row r="432" spans="1:58" s="87" customFormat="1" ht="16.399999999999999" customHeight="1">
      <c r="A432" s="31"/>
      <c r="B432" s="21"/>
      <c r="C432" s="900" t="s">
        <v>523</v>
      </c>
      <c r="D432" s="901"/>
      <c r="E432" s="902"/>
      <c r="F432" s="191"/>
      <c r="G432" s="874" t="s">
        <v>524</v>
      </c>
      <c r="H432"/>
      <c r="I432" s="213"/>
      <c r="J432" s="78"/>
      <c r="K432" s="76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row>
    <row r="433" spans="1:58" s="87" customFormat="1" ht="28.3">
      <c r="A433" s="29"/>
      <c r="B433" s="24"/>
      <c r="C433" s="183" t="s">
        <v>243</v>
      </c>
      <c r="D433" s="183" t="s">
        <v>244</v>
      </c>
      <c r="E433" s="183" t="s">
        <v>245</v>
      </c>
      <c r="F433" s="184"/>
      <c r="G433" s="875"/>
      <c r="H433"/>
      <c r="I433" s="213"/>
      <c r="J433" s="78"/>
      <c r="K433" s="760"/>
      <c r="L433" s="220"/>
      <c r="M433" s="220"/>
      <c r="N433" s="220"/>
      <c r="O433" s="220"/>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row>
    <row r="434" spans="1:58" s="87" customFormat="1" ht="16.399999999999999" customHeight="1">
      <c r="A434" s="31"/>
      <c r="B434" s="21"/>
      <c r="C434" s="189"/>
      <c r="D434" s="189"/>
      <c r="E434" s="189"/>
      <c r="F434" s="215"/>
      <c r="G434" s="875"/>
      <c r="H434"/>
      <c r="I434" s="213"/>
      <c r="J434" s="78"/>
      <c r="K434" s="760"/>
      <c r="L434" s="220"/>
      <c r="M434" s="220"/>
      <c r="N434" s="220"/>
      <c r="O434" s="220"/>
      <c r="P434" s="220"/>
      <c r="Q434" s="220"/>
      <c r="R434" s="220"/>
      <c r="S434" s="220"/>
      <c r="T434" s="220"/>
      <c r="U434" s="220"/>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row>
    <row r="435" spans="1:58" s="87" customFormat="1" ht="28.3">
      <c r="A435" s="29"/>
      <c r="B435" s="24"/>
      <c r="C435" s="183" t="s">
        <v>246</v>
      </c>
      <c r="D435" s="192" t="s">
        <v>247</v>
      </c>
      <c r="E435" s="264" t="s">
        <v>100</v>
      </c>
      <c r="F435" s="265"/>
      <c r="G435" s="875"/>
      <c r="H435"/>
      <c r="I435" s="213"/>
      <c r="J435" s="78"/>
      <c r="K435" s="76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row>
    <row r="436" spans="1:58" s="87" customFormat="1" ht="16.399999999999999" customHeight="1">
      <c r="A436" s="31"/>
      <c r="B436" s="21"/>
      <c r="C436" s="189"/>
      <c r="D436" s="189"/>
      <c r="E436" s="189"/>
      <c r="F436" s="215"/>
      <c r="G436" s="875"/>
      <c r="H436"/>
      <c r="I436" s="213"/>
      <c r="J436" s="78"/>
      <c r="K436" s="760"/>
      <c r="L436" s="220"/>
      <c r="M436" s="220"/>
      <c r="N436" s="220"/>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row>
    <row r="437" spans="1:58" s="87" customFormat="1" ht="16.399999999999999" customHeight="1">
      <c r="A437" s="31"/>
      <c r="B437" s="21"/>
      <c r="C437" s="176" t="s">
        <v>101</v>
      </c>
      <c r="D437" s="177" t="s">
        <v>102</v>
      </c>
      <c r="E437" s="178" t="s">
        <v>103</v>
      </c>
      <c r="F437" s="188"/>
      <c r="G437" s="875"/>
      <c r="H437"/>
      <c r="I437" s="213"/>
      <c r="J437" s="78"/>
      <c r="K437" s="760"/>
      <c r="L437" s="220"/>
      <c r="M437" s="220"/>
      <c r="N437" s="220"/>
      <c r="O437" s="220"/>
      <c r="P437" s="220"/>
      <c r="Q437" s="220"/>
      <c r="R437" s="220"/>
      <c r="S437" s="220"/>
      <c r="T437" s="220"/>
      <c r="U437" s="220"/>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row>
    <row r="438" spans="1:58" s="87" customFormat="1" ht="16.399999999999999" customHeight="1">
      <c r="A438" s="31"/>
      <c r="B438" s="21"/>
      <c r="C438" s="189"/>
      <c r="D438" s="189"/>
      <c r="E438" s="178" t="str">
        <f>IF(
 AND(
  ISBLANK(C434),
  ISBLANK(D434),
  ISBLANK(E434),
  ISBLANK(C436),
  ISBLANK(D436),
  ISBLANK(E436),
  ISBLANK(C438),
  ISBLANK(D438)),
 "FRÅGAN ÄR OBESVARAD",
 IF(
  AND(
   ISBLANK(C434),
   ISBLANK(D434),
   ISBLANK(E434),
   ISBLANK(C436),
   ISBLANK(D436),
   ISBLANK(E436)),
  "ANGE SVAR OCKSÅ",
  IF(
   AND(
    ISBLANK(C438),
    ISBLANK(D438)),
   "ANGE BEDÖMNING OCKSÅ",
   IF(
    AND(
     OR(C434="x",D434="x",E434="x",C436="x",D436="x"),
     E436="x"),
    "MOTSÄGELSEFULLT SVAR",
    IF(
     AND(
      C438="x",D438="x"),
     "MOTSÄGELSEFULL BEDÖMNING",
     IF(
      AND(
       C434="x",
       ISBLANK(D434),
       OR(E434="x",C436="x",D436="x")),
      "EJ SAMMANHÄNGANDE INTERVALL",
      IF(
       AND(
        D434="x",
        ISBLANK(E434),
        OR(C436="x",D436="x")),
       "EJ SAMMANHÄNGANDE INTERVALL",
       IF(
        AND(
         E434="x",
         ISBLANK(C436),
         D436="x"),
        "EJ SAMMANHÄNGANDE INTERVALL",
        IF(
         E436="x",
         0,
         IF(
         D436="x",
         1,
         IF(
          C436="x",
          2,
          IF(
           E434="x",
           3,
           IF(
            D434="x",
            4,
            5)))))))))))))</f>
        <v>FRÅGAN ÄR OBESVARAD</v>
      </c>
      <c r="F438" s="188"/>
      <c r="G438" s="875"/>
      <c r="H438"/>
      <c r="I438" s="213"/>
      <c r="J438" s="78"/>
      <c r="K438" s="76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row>
    <row r="439" spans="1:58" s="87" customFormat="1" ht="30.65" customHeight="1" thickBot="1">
      <c r="A439" s="31"/>
      <c r="B439" s="21"/>
      <c r="F439" s="188"/>
      <c r="G439" s="876"/>
      <c r="H439"/>
      <c r="I439" s="213"/>
      <c r="J439" s="78"/>
      <c r="K439" s="760"/>
      <c r="L439" s="220"/>
      <c r="M439" s="220"/>
      <c r="N439" s="220"/>
      <c r="O439" s="220"/>
      <c r="P439" s="220"/>
      <c r="Q439" s="220"/>
      <c r="R439" s="220"/>
      <c r="S439" s="220"/>
      <c r="T439" s="220"/>
      <c r="U439" s="220"/>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row>
    <row r="440" spans="1:58" s="87" customFormat="1" ht="30.65" customHeight="1">
      <c r="A440" s="31"/>
      <c r="B440" s="21"/>
      <c r="F440" s="188"/>
      <c r="G440" s="306"/>
      <c r="H440"/>
      <c r="I440" s="213"/>
      <c r="J440" s="78"/>
      <c r="K440" s="76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row>
    <row r="441" spans="1:58" s="87" customFormat="1" ht="17.600000000000001" thickBot="1">
      <c r="A441" s="65">
        <v>2</v>
      </c>
      <c r="B441" s="207">
        <f ca="1">MAX(B197:INDIRECT(ADDRESS(ROW()-1,COLUMN())))+1</f>
        <v>35</v>
      </c>
      <c r="C441" s="774" t="s">
        <v>525</v>
      </c>
      <c r="D441" s="774"/>
      <c r="E441" s="774"/>
      <c r="F441" s="110"/>
      <c r="G441" s="70"/>
      <c r="H441"/>
      <c r="I441" s="213"/>
      <c r="J441" s="78"/>
      <c r="K441" s="760"/>
      <c r="L441" s="220"/>
      <c r="M441" s="220"/>
      <c r="N441" s="220"/>
      <c r="O441" s="220"/>
      <c r="P441" s="220"/>
      <c r="Q441" s="220"/>
      <c r="R441" s="220"/>
      <c r="S441" s="220"/>
      <c r="T441" s="220"/>
      <c r="U441" s="220"/>
      <c r="V441" s="220"/>
      <c r="W441" s="220"/>
      <c r="X441" s="220"/>
      <c r="Y441" s="220"/>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row>
    <row r="442" spans="1:58" s="87" customFormat="1" ht="14.9" customHeight="1" thickBot="1">
      <c r="A442" s="31"/>
      <c r="B442" s="21"/>
      <c r="C442" s="899" t="s">
        <v>115</v>
      </c>
      <c r="D442" s="899"/>
      <c r="E442" s="899"/>
      <c r="F442" s="190"/>
      <c r="G442" s="208" t="s">
        <v>91</v>
      </c>
      <c r="H442"/>
      <c r="I442" s="213"/>
      <c r="J442" s="78"/>
      <c r="K442" s="76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row>
    <row r="443" spans="1:58" s="87" customFormat="1" ht="14.9" customHeight="1">
      <c r="A443" s="31"/>
      <c r="B443" s="21"/>
      <c r="C443" s="900" t="s">
        <v>526</v>
      </c>
      <c r="D443" s="901"/>
      <c r="E443" s="902"/>
      <c r="F443" s="191"/>
      <c r="G443" s="874" t="s">
        <v>527</v>
      </c>
      <c r="H443"/>
      <c r="I443" s="213"/>
      <c r="J443" s="78"/>
      <c r="K443" s="76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row>
    <row r="444" spans="1:58" s="87" customFormat="1" ht="28.3">
      <c r="A444" s="31"/>
      <c r="B444" s="21"/>
      <c r="C444" s="89" t="s">
        <v>528</v>
      </c>
      <c r="D444" s="89" t="s">
        <v>252</v>
      </c>
      <c r="E444" s="89" t="s">
        <v>253</v>
      </c>
      <c r="F444" s="184"/>
      <c r="G444" s="875"/>
      <c r="H444"/>
      <c r="I444" s="213"/>
      <c r="J444" s="78"/>
      <c r="K444" s="76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row>
    <row r="445" spans="1:58" s="87" customFormat="1" ht="17.899999999999999" customHeight="1">
      <c r="A445" s="31"/>
      <c r="B445" s="21"/>
      <c r="C445" s="189"/>
      <c r="D445" s="189"/>
      <c r="E445" s="189"/>
      <c r="F445" s="215"/>
      <c r="G445" s="875"/>
      <c r="H445"/>
      <c r="I445" s="213"/>
      <c r="J445" s="78"/>
      <c r="K445" s="760"/>
      <c r="L445" s="220"/>
      <c r="M445" s="220"/>
      <c r="N445" s="220"/>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row>
    <row r="446" spans="1:58" s="87" customFormat="1" ht="28.3">
      <c r="A446" s="31"/>
      <c r="B446" s="21"/>
      <c r="C446" s="183" t="s">
        <v>254</v>
      </c>
      <c r="D446" s="192" t="s">
        <v>255</v>
      </c>
      <c r="E446" s="264" t="s">
        <v>100</v>
      </c>
      <c r="F446" s="265"/>
      <c r="G446" s="875"/>
      <c r="H446"/>
      <c r="I446" s="213"/>
      <c r="J446" s="78"/>
      <c r="K446" s="760"/>
      <c r="L446" s="220"/>
      <c r="M446" s="220"/>
      <c r="N446" s="220"/>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row>
    <row r="447" spans="1:58" s="87" customFormat="1" ht="19.399999999999999" customHeight="1">
      <c r="A447" s="31"/>
      <c r="B447" s="21"/>
      <c r="C447" s="189"/>
      <c r="D447" s="189"/>
      <c r="E447" s="189"/>
      <c r="F447" s="215"/>
      <c r="G447" s="875"/>
      <c r="H447"/>
      <c r="I447" s="213"/>
      <c r="J447" s="78"/>
      <c r="K447" s="760"/>
      <c r="L447" s="220"/>
      <c r="M447" s="220"/>
      <c r="N447" s="220"/>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row>
    <row r="448" spans="1:58" s="87" customFormat="1">
      <c r="A448" s="31"/>
      <c r="B448" s="21"/>
      <c r="C448" s="176" t="s">
        <v>101</v>
      </c>
      <c r="D448" s="177" t="s">
        <v>102</v>
      </c>
      <c r="E448" s="178" t="s">
        <v>103</v>
      </c>
      <c r="F448" s="188"/>
      <c r="G448" s="875"/>
      <c r="H448"/>
      <c r="I448" s="213"/>
      <c r="J448" s="78"/>
      <c r="K448" s="760"/>
      <c r="L448" s="220"/>
      <c r="M448" s="220"/>
      <c r="N448" s="220"/>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row>
    <row r="449" spans="1:58" s="87" customFormat="1">
      <c r="A449" s="31"/>
      <c r="B449" s="21"/>
      <c r="C449" s="189"/>
      <c r="D449" s="189"/>
      <c r="E449" s="178" t="str">
        <f>IF(
 AND(
  ISBLANK(C445),
  ISBLANK(D445),
  ISBLANK(E445),
  ISBLANK(C447),
  ISBLANK(D447),
  ISBLANK(E447),
  ISBLANK(C449),
  ISBLANK(D449)),
 "FRÅGAN ÄR OBESVARAD",
 IF(
  AND(
   ISBLANK(C445),
   ISBLANK(D445),
   ISBLANK(E445),
   ISBLANK(C447),
   ISBLANK(D447),
   ISBLANK(E447)),
  "ANGE SVAR OCKSÅ",
  IF(
   AND(
    ISBLANK(C449),
    ISBLANK(D449)),
   "ANGE BEDÖMNING OCKSÅ",
   IF(
    AND(
     OR(C445="x",D445="x",E445="x",C447="x",D447="x"),
     E447="x"),
    "MOTSÄGELSEFULLT SVAR",
    IF(
     AND(
      C449="x",D449="x"),
     "MOTSÄGELSEFULL BEDÖMNING",
     IF(
      AND(
       C445="x",
       ISBLANK(D445),
       OR(E445="x",C447="x",D447="x")),
      "EJ SAMMANHÄNGANDE INTERVALL",
      IF(
       AND(
        D445="x",
        ISBLANK(E445),
        OR(C447="x",D447="x")),
       "EJ SAMMANHÄNGANDE INTERVALL",
       IF(
        AND(
         E445="x",
         ISBLANK(C447),
         D447="x"),
        "EJ SAMMANHÄNGANDE INTERVALL",
        IF(
         E447="x",
         0,
         IF(
         D447="x",
         1,
         IF(
          C447="x",
          2,
          IF(
           E445="x",
           3,
           IF(
            D445="x",
            4,
            5)))))))))))))</f>
        <v>FRÅGAN ÄR OBESVARAD</v>
      </c>
      <c r="F449" s="188"/>
      <c r="G449" s="875"/>
      <c r="H449"/>
      <c r="I449" s="213"/>
      <c r="J449" s="78"/>
      <c r="K449" s="76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row>
    <row r="450" spans="1:58" s="87" customFormat="1" ht="15.45" thickBot="1">
      <c r="A450" s="31"/>
      <c r="B450" s="21"/>
      <c r="C450"/>
      <c r="D450"/>
      <c r="E450"/>
      <c r="F450" s="188"/>
      <c r="G450" s="876"/>
      <c r="H450"/>
      <c r="I450" s="213"/>
      <c r="J450" s="78"/>
      <c r="K450" s="760"/>
      <c r="L450" s="220"/>
      <c r="M450" s="220"/>
      <c r="N450" s="220"/>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row>
    <row r="451" spans="1:58" s="87" customFormat="1" ht="30.65" customHeight="1">
      <c r="A451" s="31"/>
      <c r="B451" s="21"/>
      <c r="F451" s="188"/>
      <c r="G451" s="306"/>
      <c r="H451"/>
      <c r="I451" s="213"/>
      <c r="J451" s="78"/>
      <c r="K451" s="760"/>
      <c r="L451" s="220"/>
      <c r="M451" s="220"/>
      <c r="N451" s="220"/>
      <c r="O451" s="220"/>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row>
    <row r="452" spans="1:58" s="87" customFormat="1" ht="30" customHeight="1">
      <c r="A452" s="863" t="s">
        <v>529</v>
      </c>
      <c r="B452" s="863"/>
      <c r="C452" s="863"/>
      <c r="D452" s="863"/>
      <c r="E452" s="863"/>
      <c r="F452" s="109"/>
      <c r="G452" s="109"/>
      <c r="H452" s="220"/>
      <c r="I452" s="302"/>
      <c r="J452" s="220"/>
      <c r="K452" s="760"/>
      <c r="L452" s="220"/>
      <c r="M452" s="220"/>
      <c r="N452" s="220"/>
      <c r="O452" s="220"/>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row>
    <row r="453" spans="1:58" s="87" customFormat="1" ht="15" customHeight="1">
      <c r="A453" s="31"/>
      <c r="B453" s="21"/>
      <c r="G453" s="86"/>
      <c r="H453" s="220"/>
      <c r="I453" s="249"/>
      <c r="J453" s="220"/>
      <c r="K453" s="760"/>
      <c r="L453" s="220"/>
      <c r="M453" s="220"/>
      <c r="N453" s="220"/>
      <c r="O453" s="220"/>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row>
    <row r="454" spans="1:58" s="87" customFormat="1" ht="95.25" customHeight="1">
      <c r="A454" s="31"/>
      <c r="B454" s="21"/>
      <c r="C454" s="903" t="s">
        <v>530</v>
      </c>
      <c r="D454" s="903"/>
      <c r="E454" s="903"/>
      <c r="F454" s="197"/>
      <c r="G454" s="86"/>
      <c r="H454" s="220"/>
      <c r="I454" s="249"/>
      <c r="J454" s="220"/>
      <c r="K454" s="760"/>
      <c r="L454" s="220"/>
      <c r="M454" s="220"/>
      <c r="N454" s="220"/>
      <c r="O454" s="220"/>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row>
    <row r="455" spans="1:58" s="87" customFormat="1" ht="30.65" customHeight="1">
      <c r="A455" s="31"/>
      <c r="B455" s="21"/>
      <c r="G455" s="86"/>
      <c r="H455" s="220"/>
      <c r="I455" s="249"/>
      <c r="J455" s="220"/>
      <c r="K455" s="760"/>
      <c r="L455" s="220"/>
      <c r="M455" s="220"/>
      <c r="N455" s="220"/>
      <c r="O455" s="220"/>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row>
    <row r="456" spans="1:58" s="31" customFormat="1" ht="21.65" customHeight="1" thickBot="1">
      <c r="A456" s="65">
        <v>3</v>
      </c>
      <c r="B456" s="207">
        <f ca="1">MAX(B16:INDIRECT(ADDRESS(ROW()-1,COLUMN())))+1</f>
        <v>36</v>
      </c>
      <c r="C456" s="873" t="s">
        <v>531</v>
      </c>
      <c r="D456" s="873"/>
      <c r="E456" s="873"/>
      <c r="F456" s="110"/>
      <c r="G456" s="207"/>
      <c r="H456" s="222"/>
      <c r="I456" s="248"/>
      <c r="J456" s="222"/>
      <c r="K456" s="78"/>
      <c r="L456" s="222"/>
      <c r="M456" s="222"/>
      <c r="N456" s="222"/>
      <c r="O456" s="222"/>
      <c r="P456" s="222"/>
      <c r="Q456" s="222"/>
      <c r="R456" s="222"/>
      <c r="S456" s="222"/>
      <c r="T456" s="222"/>
      <c r="U456" s="222"/>
      <c r="V456" s="222"/>
      <c r="W456" s="222"/>
      <c r="X456" s="222"/>
      <c r="Y456" s="222"/>
      <c r="Z456" s="222"/>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row>
    <row r="457" spans="1:58" s="87" customFormat="1" ht="17.600000000000001" thickBot="1">
      <c r="A457" s="20"/>
      <c r="B457" s="84"/>
      <c r="C457" s="854" t="s">
        <v>90</v>
      </c>
      <c r="D457" s="854"/>
      <c r="E457" s="854"/>
      <c r="F457" s="190"/>
      <c r="G457" s="208" t="s">
        <v>91</v>
      </c>
      <c r="H457" s="220"/>
      <c r="I457" s="302"/>
      <c r="J457" s="220"/>
      <c r="K457" s="78"/>
      <c r="L457" s="220"/>
      <c r="M457" s="220"/>
      <c r="N457" s="220"/>
      <c r="O457" s="220"/>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row>
    <row r="458" spans="1:58" s="87" customFormat="1" ht="16.399999999999999" customHeight="1">
      <c r="A458" s="31"/>
      <c r="B458" s="21"/>
      <c r="C458" s="896" t="s">
        <v>532</v>
      </c>
      <c r="D458" s="897"/>
      <c r="E458" s="898"/>
      <c r="F458" s="191"/>
      <c r="G458" s="874" t="s">
        <v>533</v>
      </c>
      <c r="H458" s="220"/>
      <c r="I458" s="249"/>
      <c r="J458" s="220"/>
      <c r="K458" s="78"/>
      <c r="L458" s="220"/>
      <c r="M458" s="220"/>
      <c r="N458" s="220"/>
      <c r="O458" s="220"/>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row>
    <row r="459" spans="1:58" s="87" customFormat="1" ht="46.4" customHeight="1">
      <c r="A459" s="29"/>
      <c r="B459" s="24"/>
      <c r="C459" s="271" t="s">
        <v>534</v>
      </c>
      <c r="D459" s="271" t="s">
        <v>535</v>
      </c>
      <c r="E459" s="271" t="s">
        <v>536</v>
      </c>
      <c r="F459" s="184"/>
      <c r="G459" s="875"/>
      <c r="H459" s="220"/>
      <c r="I459" s="249"/>
      <c r="J459" s="220"/>
      <c r="K459" s="78"/>
      <c r="L459" s="220"/>
      <c r="M459" s="220"/>
      <c r="N459" s="220"/>
      <c r="O459" s="220"/>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row>
    <row r="460" spans="1:58" s="87" customFormat="1" ht="16.399999999999999" customHeight="1">
      <c r="A460" s="31"/>
      <c r="B460" s="21"/>
      <c r="C460" s="290"/>
      <c r="D460" s="290"/>
      <c r="E460" s="290"/>
      <c r="F460" s="215"/>
      <c r="G460" s="875"/>
      <c r="H460" s="220"/>
      <c r="I460" s="249"/>
      <c r="J460" s="220"/>
      <c r="K460" s="78"/>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row>
    <row r="461" spans="1:58" s="87" customFormat="1" ht="35.9" customHeight="1">
      <c r="A461" s="29"/>
      <c r="B461" s="24"/>
      <c r="C461" s="271" t="s">
        <v>537</v>
      </c>
      <c r="D461" s="281" t="s">
        <v>538</v>
      </c>
      <c r="E461" s="284" t="s">
        <v>281</v>
      </c>
      <c r="F461" s="283"/>
      <c r="G461" s="875"/>
      <c r="H461" s="220"/>
      <c r="I461" s="249"/>
      <c r="J461" s="220"/>
      <c r="K461" s="78"/>
      <c r="L461" s="220"/>
      <c r="M461" s="220"/>
      <c r="N461" s="220"/>
      <c r="O461" s="220"/>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row>
    <row r="462" spans="1:58" s="87" customFormat="1" ht="16.399999999999999" customHeight="1">
      <c r="A462" s="31"/>
      <c r="B462" s="21"/>
      <c r="C462" s="290"/>
      <c r="D462" s="290"/>
      <c r="E462" s="290"/>
      <c r="F462" s="215"/>
      <c r="G462" s="875"/>
      <c r="H462" s="220"/>
      <c r="I462" s="249"/>
      <c r="J462" s="220"/>
      <c r="K462" s="78"/>
      <c r="L462" s="220"/>
      <c r="M462" s="220"/>
      <c r="N462" s="220"/>
      <c r="O462" s="220"/>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row>
    <row r="463" spans="1:58" s="87" customFormat="1" ht="16.399999999999999" customHeight="1">
      <c r="A463" s="31"/>
      <c r="B463" s="21"/>
      <c r="C463" s="861" t="s">
        <v>100</v>
      </c>
      <c r="D463" s="861"/>
      <c r="E463" s="861"/>
      <c r="F463" s="262"/>
      <c r="G463" s="875"/>
      <c r="H463" s="220"/>
      <c r="I463" s="249"/>
      <c r="J463" s="220"/>
      <c r="K463" s="78"/>
      <c r="L463" s="220"/>
      <c r="M463" s="220"/>
      <c r="N463" s="220"/>
      <c r="O463" s="220"/>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c r="BF463" s="220"/>
    </row>
    <row r="464" spans="1:58" s="87" customFormat="1" ht="16.399999999999999" customHeight="1">
      <c r="A464" s="31"/>
      <c r="B464" s="21"/>
      <c r="C464" s="862"/>
      <c r="D464" s="862"/>
      <c r="E464" s="862"/>
      <c r="F464" s="263"/>
      <c r="G464" s="875"/>
      <c r="H464" s="220"/>
      <c r="I464" s="249"/>
      <c r="J464" s="220"/>
      <c r="K464" s="78"/>
      <c r="L464" s="220"/>
      <c r="M464" s="220"/>
      <c r="N464" s="220"/>
      <c r="O464" s="220"/>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row>
    <row r="465" spans="1:58" s="87" customFormat="1" ht="16.399999999999999" customHeight="1">
      <c r="A465" s="31"/>
      <c r="B465" s="21"/>
      <c r="C465" s="176" t="s">
        <v>101</v>
      </c>
      <c r="D465" s="177" t="s">
        <v>102</v>
      </c>
      <c r="E465" s="178" t="s">
        <v>103</v>
      </c>
      <c r="F465" s="188"/>
      <c r="G465" s="875"/>
      <c r="H465" s="220"/>
      <c r="I465" s="249" t="s">
        <v>539</v>
      </c>
      <c r="J465" s="220"/>
      <c r="K465" s="78"/>
      <c r="L465" s="220"/>
      <c r="M465" s="220"/>
      <c r="N465" s="220"/>
      <c r="O465" s="220"/>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row>
    <row r="466" spans="1:58" s="87" customFormat="1" ht="16.399999999999999" customHeight="1" thickBot="1">
      <c r="A466" s="31"/>
      <c r="B466" s="21"/>
      <c r="C466" s="189"/>
      <c r="D466" s="189"/>
      <c r="E466" s="178" t="str">
        <f ca="1">IF(
OR('It-säkkollen'!E51="FRÅGAN ÄR OBESVARAD",'It-säkkollen'!E51="ANGE SVAR OCKSÅ",'It-säkkollen'!E51="ANGE BEDÖMNING OCKSÅ",'It-säkkollen'!E51="FULLSTÄNDIGT SVAR SAKNAS PÅ FRÅGA"),
"FULLSTÄNDIGT SVAR SAKNAS PÅ FRÅGA "&amp;'It-säkkollen'!B39,
IF(
OR('It-säkkollen'!E51="MOTSÄGELSEFULLT SVAR",'It-säkkollen'!E51="MOTSÄGELSEFULL BEDÖMNING",'It-säkkollen'!E51="EJ SAMMANHÄNGANDE INTERVALL"),
"EJ KORREKT IFYLLT SVAR I FRÅGA "&amp;'It-säkkollen'!B39,
IF(
OR('It-säkkollen'!E51=0),
"FÖRUTSÄTTER ANNAT SVAR PÅ FRÅGA "&amp;'It-säkkollen'!B39,
   IF(
    AND(ISBLANK(C460),ISBLANK(D460),ISBLANK(E460),ISBLANK(C462),ISBLANK(D462),ISBLANK(E462),ISBLANK(C464),ISBLANK(C466),ISBLANK(D466)),
    "FRÅGAN ÄR OBESVARAD",
    IF(
     AND(ISBLANK(C460),ISBLANK(D460),ISBLANK(E460),ISBLANK(C462),ISBLANK(D462),ISBLANK(E462),ISBLANK(C464)),
     "ANGE SVAR OCKSÅ",
     IF(
      AND(OR(C460="x",D460="x",E460="x",C462="x",D462="x"),OR(E462="x",C464="x")),
      "MOTSÄGELSEFULLT SVAR",
      IF(
       AND(E462="x",C464="x"),
       "MOTSÄGELSEFULLT SVAR",
       IF(
        AND(C466="x",D466="x"),
        "MOTSÄGELSEFULL BEDÖMNING",
        IF(
         OR(C466="x",D466="x"),
         COUNTIF(C460:E460,"x")+COUNTIF(C462:D462,"x"),
         "ANGE BEDÖMNING OCKSÅ")))))))))</f>
        <v>FULLSTÄNDIGT SVAR SAKNAS PÅ FRÅGA 3</v>
      </c>
      <c r="F466" s="188"/>
      <c r="G466" s="876"/>
      <c r="H466" s="220">
        <f ca="1">IF(ISNUMBER(E466),E466,0)</f>
        <v>0</v>
      </c>
      <c r="I466" s="249"/>
      <c r="J466" s="220"/>
      <c r="K466" s="78"/>
      <c r="L466" s="220">
        <f ca="1">$H466</f>
        <v>0</v>
      </c>
      <c r="M466" s="220"/>
      <c r="N466" s="220"/>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row>
    <row r="467" spans="1:58" s="87" customFormat="1" ht="30.65" customHeight="1">
      <c r="A467" s="31"/>
      <c r="B467" s="21"/>
      <c r="G467" s="86"/>
      <c r="H467" s="220"/>
      <c r="I467" s="249"/>
      <c r="J467" s="220"/>
      <c r="K467" s="760"/>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row>
    <row r="468" spans="1:58" s="31" customFormat="1" ht="40.4" customHeight="1" thickBot="1">
      <c r="A468" s="65">
        <v>3</v>
      </c>
      <c r="B468" s="207">
        <f ca="1">MAX(B341:INDIRECT(ADDRESS(ROW()-1,COLUMN())))+1</f>
        <v>37</v>
      </c>
      <c r="C468" s="886" t="s">
        <v>540</v>
      </c>
      <c r="D468" s="886"/>
      <c r="E468" s="886"/>
      <c r="F468" s="110"/>
      <c r="G468" s="207"/>
      <c r="H468"/>
      <c r="I468" s="213"/>
      <c r="J468" s="78"/>
      <c r="K468" s="78"/>
      <c r="L468" s="222"/>
      <c r="M468" s="222"/>
      <c r="N468" s="222"/>
      <c r="O468" s="222"/>
      <c r="P468" s="222"/>
      <c r="Q468" s="222"/>
      <c r="R468" s="222"/>
      <c r="S468" s="222"/>
      <c r="T468" s="222"/>
      <c r="U468" s="222"/>
      <c r="V468" s="222"/>
      <c r="W468" s="222"/>
      <c r="X468" s="222"/>
      <c r="Y468" s="222"/>
      <c r="Z468" s="222"/>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row>
    <row r="469" spans="1:58" s="87" customFormat="1" ht="17.600000000000001" thickBot="1">
      <c r="A469" s="20"/>
      <c r="B469" s="84"/>
      <c r="C469" s="854" t="s">
        <v>90</v>
      </c>
      <c r="D469" s="854"/>
      <c r="E469" s="854"/>
      <c r="F469" s="190"/>
      <c r="G469" s="208" t="s">
        <v>91</v>
      </c>
      <c r="H469"/>
      <c r="I469" s="213"/>
      <c r="J469" s="78"/>
      <c r="K469" s="78"/>
      <c r="L469" s="220"/>
      <c r="M469" s="220"/>
      <c r="N469" s="220"/>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row>
    <row r="470" spans="1:58" s="87" customFormat="1" ht="16.399999999999999" customHeight="1">
      <c r="A470" s="31"/>
      <c r="B470" s="21"/>
      <c r="C470" s="890" t="s">
        <v>541</v>
      </c>
      <c r="D470" s="891"/>
      <c r="E470" s="892"/>
      <c r="F470" s="191"/>
      <c r="G470" s="870" t="s">
        <v>542</v>
      </c>
      <c r="H470"/>
      <c r="I470" s="213"/>
      <c r="J470" s="78"/>
      <c r="K470" s="78"/>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row>
    <row r="471" spans="1:58" s="87" customFormat="1" ht="23.15" customHeight="1">
      <c r="A471" s="29"/>
      <c r="B471" s="24"/>
      <c r="C471" s="280" t="s">
        <v>543</v>
      </c>
      <c r="D471" s="271" t="s">
        <v>544</v>
      </c>
      <c r="E471" s="271" t="s">
        <v>545</v>
      </c>
      <c r="F471" s="184"/>
      <c r="G471" s="871"/>
      <c r="H471"/>
      <c r="I471" s="213"/>
      <c r="J471" s="78"/>
      <c r="K471" s="78"/>
      <c r="L471" s="220"/>
      <c r="M471" s="220"/>
      <c r="N471" s="220"/>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row>
    <row r="472" spans="1:58" s="87" customFormat="1" ht="16.399999999999999" customHeight="1">
      <c r="A472" s="31"/>
      <c r="B472" s="21"/>
      <c r="C472" s="505"/>
      <c r="D472" s="505"/>
      <c r="E472" s="505"/>
      <c r="F472" s="215"/>
      <c r="G472" s="871"/>
      <c r="H472"/>
      <c r="I472" s="213"/>
      <c r="J472" s="78"/>
      <c r="K472" s="78"/>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row>
    <row r="473" spans="1:58" s="87" customFormat="1" ht="28.3">
      <c r="A473" s="29"/>
      <c r="B473" s="24"/>
      <c r="C473" s="281" t="s">
        <v>546</v>
      </c>
      <c r="D473" s="271" t="s">
        <v>547</v>
      </c>
      <c r="E473" s="282" t="s">
        <v>548</v>
      </c>
      <c r="F473" s="283"/>
      <c r="G473" s="871"/>
      <c r="H473"/>
      <c r="I473" s="213"/>
      <c r="J473" s="78"/>
      <c r="K473" s="78"/>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row>
    <row r="474" spans="1:58" s="87" customFormat="1" ht="16.399999999999999" customHeight="1">
      <c r="A474" s="31"/>
      <c r="B474" s="21"/>
      <c r="C474" s="505"/>
      <c r="D474" s="505"/>
      <c r="E474" s="505"/>
      <c r="F474" s="215"/>
      <c r="G474" s="871"/>
      <c r="H474"/>
      <c r="I474" s="213"/>
      <c r="J474" s="78"/>
      <c r="K474" s="78"/>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row>
    <row r="475" spans="1:58" s="87" customFormat="1" ht="16.399999999999999" customHeight="1">
      <c r="A475" s="31"/>
      <c r="B475" s="21"/>
      <c r="C475" s="861" t="s">
        <v>100</v>
      </c>
      <c r="D475" s="861"/>
      <c r="E475" s="861"/>
      <c r="F475" s="262"/>
      <c r="G475" s="871"/>
      <c r="H475"/>
      <c r="I475" s="213"/>
      <c r="J475" s="78"/>
      <c r="K475" s="78"/>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row>
    <row r="476" spans="1:58" s="87" customFormat="1" ht="16.399999999999999" customHeight="1">
      <c r="A476" s="31"/>
      <c r="B476" s="21"/>
      <c r="C476" s="862"/>
      <c r="D476" s="862"/>
      <c r="E476" s="862"/>
      <c r="F476" s="263"/>
      <c r="G476" s="871"/>
      <c r="H476"/>
      <c r="I476" s="213"/>
      <c r="J476" s="78"/>
      <c r="K476" s="78"/>
      <c r="L476" s="220"/>
      <c r="M476" s="220"/>
      <c r="N476" s="220"/>
      <c r="O476" s="220"/>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row>
    <row r="477" spans="1:58" s="87" customFormat="1" ht="16.399999999999999" customHeight="1">
      <c r="A477" s="31"/>
      <c r="B477" s="21"/>
      <c r="C477" s="176" t="s">
        <v>101</v>
      </c>
      <c r="D477" s="177" t="s">
        <v>102</v>
      </c>
      <c r="E477" s="178" t="s">
        <v>103</v>
      </c>
      <c r="F477" s="188"/>
      <c r="G477" s="871"/>
      <c r="H477"/>
      <c r="I477" s="213"/>
      <c r="J477" s="78"/>
      <c r="K477" s="78"/>
      <c r="L477" s="220"/>
      <c r="M477" s="220"/>
      <c r="N477" s="220"/>
      <c r="O477" s="220"/>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c r="BF477" s="220"/>
    </row>
    <row r="478" spans="1:58" s="87" customFormat="1" ht="16.399999999999999" customHeight="1" thickBot="1">
      <c r="A478" s="31"/>
      <c r="B478" s="21"/>
      <c r="C478" s="189"/>
      <c r="D478" s="189"/>
      <c r="E478" s="178" t="str">
        <f ca="1">IF(
OR('It-säkkollen'!E67="FRÅGAN ÄR OBESVARAD",'It-säkkollen'!E67="ANGE SVAR OCKSÅ",'It-säkkollen'!E67="ANGE BEDÖMNING OCKSÅ",'It-säkkollen'!E67="FULLSTÄNDIGT SVAR SAKNAS PÅ FRÅGA"),
"FULLSTÄNDIGT SVAR SAKNAS PÅ FRÅGA "&amp;'It-säkkollen'!B55,
IF(
OR('It-säkkollen'!E67="MOTSÄGELSEFULLT SVAR",'It-säkkollen'!E67="MOTSÄGELSEFULL BEDÖMNING",'It-säkkollen'!E67="EJ SAMMANHÄNGANDE INTERVALL"),
"EJ KORREKT IFYLLT SVAR I FRÅGA "&amp;'It-säkkollen'!B55,
IF(
OR('It-säkkollen'!E67=0),
"FÖRUTSÄTTER ANNAT SVAR PÅ FRÅGA "&amp;'It-säkkollen'!B55,   IF(
    AND(ISBLANK(C472),ISBLANK(D472),ISBLANK(E472),ISBLANK(C474),ISBLANK(D474),ISBLANK(E474),ISBLANK(C476),ISBLANK(C478),ISBLANK(D478)),
    "FRÅGAN ÄR OBESVARAD",
    IF(
     AND(ISBLANK(C472),ISBLANK(D472),ISBLANK(E472),ISBLANK(C474),ISBLANK(D474),ISBLANK(E474),ISBLANK(C476)),
     "ANGE SVAR OCKSÅ",
     IF(
      AND(OR(C472="x",D472="x",E472="x",C474="x",D474="x"),OR(E474="x",C476="x")),
      "MOTSÄGELSEFULLT SVAR",
      IF(
       AND(E474="x",C476="x"),
       "MOTSÄGELSEFULLT SVAR",
       IF(
        AND(C478="x",D478="x"),
        "MOTSÄGELSEFULL BEDÖMNING",
        IF(
         OR(C478="x",D478="x"),
         COUNTIF(C472:E472,"x")+COUNTIF(C474:D474,"x"),
         "ANGE BEDÖMNING OCKSÅ")))))))))</f>
        <v>FULLSTÄNDIGT SVAR SAKNAS PÅ FRÅGA 4</v>
      </c>
      <c r="F478" s="188"/>
      <c r="G478" s="872"/>
      <c r="H478"/>
      <c r="I478" s="213"/>
      <c r="J478" s="78"/>
      <c r="K478" s="78"/>
      <c r="L478" s="220">
        <f>$H478</f>
        <v>0</v>
      </c>
      <c r="M478" s="220"/>
      <c r="N478" s="220"/>
      <c r="O478" s="220"/>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row>
    <row r="479" spans="1:58" s="87" customFormat="1" ht="30.65" customHeight="1">
      <c r="A479" s="31"/>
      <c r="B479" s="21"/>
      <c r="C479"/>
      <c r="D479"/>
      <c r="E479"/>
      <c r="F479"/>
      <c r="G479"/>
      <c r="H479"/>
      <c r="I479" s="213"/>
      <c r="J479" s="78"/>
      <c r="K479" s="78"/>
      <c r="L479" s="220"/>
      <c r="M479" s="220"/>
      <c r="N479" s="220"/>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row>
    <row r="480" spans="1:58" s="31" customFormat="1" ht="40.4" customHeight="1" thickBot="1">
      <c r="A480" s="65">
        <v>3</v>
      </c>
      <c r="B480" s="285">
        <f ca="1">MAX(B57:INDIRECT(ADDRESS(ROW()-1,COLUMN())))+1</f>
        <v>38</v>
      </c>
      <c r="C480" s="886" t="s">
        <v>549</v>
      </c>
      <c r="D480" s="886"/>
      <c r="E480" s="886"/>
      <c r="F480" s="110"/>
      <c r="G480" s="207"/>
      <c r="H480" s="222"/>
      <c r="I480" s="248"/>
      <c r="J480" s="222"/>
      <c r="K480" s="78"/>
      <c r="L480" s="222"/>
      <c r="M480" s="222"/>
      <c r="N480" s="222"/>
      <c r="O480" s="222"/>
      <c r="P480" s="222"/>
      <c r="Q480" s="222"/>
      <c r="R480" s="222"/>
      <c r="S480" s="222"/>
      <c r="T480" s="222"/>
      <c r="U480" s="222"/>
      <c r="V480" s="222"/>
      <c r="W480" s="222"/>
      <c r="X480" s="222"/>
      <c r="Y480" s="222"/>
      <c r="Z480" s="222"/>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row>
    <row r="481" spans="1:58" s="87" customFormat="1" ht="17.600000000000001" thickBot="1">
      <c r="A481" s="20"/>
      <c r="B481" s="84"/>
      <c r="C481" s="854" t="s">
        <v>90</v>
      </c>
      <c r="D481" s="854"/>
      <c r="E481" s="854"/>
      <c r="F481" s="190"/>
      <c r="G481" s="208" t="s">
        <v>91</v>
      </c>
      <c r="H481" s="220"/>
      <c r="I481" s="302"/>
      <c r="J481" s="220"/>
      <c r="K481" s="78"/>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row>
    <row r="482" spans="1:58" s="87" customFormat="1" ht="16.399999999999999" customHeight="1">
      <c r="A482" s="31"/>
      <c r="B482" s="21"/>
      <c r="C482" s="893" t="s">
        <v>550</v>
      </c>
      <c r="D482" s="894"/>
      <c r="E482" s="895"/>
      <c r="F482" s="191"/>
      <c r="G482" s="874" t="s">
        <v>551</v>
      </c>
      <c r="H482" s="220"/>
      <c r="I482" s="249"/>
      <c r="J482" s="220"/>
      <c r="K482" s="78"/>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row>
    <row r="483" spans="1:58" s="87" customFormat="1" ht="65.150000000000006" customHeight="1">
      <c r="A483" s="29"/>
      <c r="B483" s="24"/>
      <c r="C483" s="271" t="s">
        <v>552</v>
      </c>
      <c r="D483" s="281" t="s">
        <v>553</v>
      </c>
      <c r="E483" s="281" t="s">
        <v>554</v>
      </c>
      <c r="F483" s="184"/>
      <c r="G483" s="875"/>
      <c r="H483" s="220"/>
      <c r="J483" s="80"/>
      <c r="K483" s="78"/>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row>
    <row r="484" spans="1:58" s="87" customFormat="1" ht="16.399999999999999" customHeight="1">
      <c r="A484" s="31"/>
      <c r="B484" s="21"/>
      <c r="C484" s="287"/>
      <c r="D484" s="287"/>
      <c r="E484" s="287"/>
      <c r="F484" s="215"/>
      <c r="G484" s="875"/>
      <c r="H484" s="220"/>
      <c r="I484" s="249"/>
      <c r="J484" s="220"/>
      <c r="K484" s="78"/>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row>
    <row r="485" spans="1:58" s="87" customFormat="1" ht="73.400000000000006" customHeight="1">
      <c r="A485" s="29"/>
      <c r="B485" s="24"/>
      <c r="C485" s="281" t="s">
        <v>555</v>
      </c>
      <c r="D485" s="281" t="s">
        <v>556</v>
      </c>
      <c r="E485" s="288" t="s">
        <v>557</v>
      </c>
      <c r="F485" s="283"/>
      <c r="G485" s="875"/>
      <c r="H485" s="220"/>
      <c r="I485" s="249"/>
      <c r="J485" s="220"/>
      <c r="K485" s="78"/>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row>
    <row r="486" spans="1:58" s="87" customFormat="1" ht="16.399999999999999" customHeight="1">
      <c r="A486" s="31"/>
      <c r="B486" s="21"/>
      <c r="C486" s="189"/>
      <c r="D486" s="189"/>
      <c r="E486" s="189"/>
      <c r="F486" s="215"/>
      <c r="G486" s="875"/>
      <c r="H486" s="220"/>
      <c r="I486" s="249"/>
      <c r="J486" s="220"/>
      <c r="K486" s="78"/>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row>
    <row r="487" spans="1:58" s="87" customFormat="1" ht="16.399999999999999" customHeight="1">
      <c r="A487" s="31"/>
      <c r="B487" s="21"/>
      <c r="C487" s="861" t="s">
        <v>100</v>
      </c>
      <c r="D487" s="861"/>
      <c r="E487" s="861"/>
      <c r="F487" s="262"/>
      <c r="G487" s="875"/>
      <c r="H487" s="220"/>
      <c r="I487" s="249"/>
      <c r="J487" s="220"/>
      <c r="K487" s="78"/>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row>
    <row r="488" spans="1:58" s="87" customFormat="1" ht="16.399999999999999" customHeight="1">
      <c r="A488" s="31"/>
      <c r="B488" s="21"/>
      <c r="C488" s="862"/>
      <c r="D488" s="862"/>
      <c r="E488" s="862"/>
      <c r="F488" s="263"/>
      <c r="G488" s="875"/>
      <c r="H488" s="220"/>
      <c r="I488" s="249"/>
      <c r="J488" s="220"/>
      <c r="K488" s="78"/>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row>
    <row r="489" spans="1:58" s="87" customFormat="1" ht="16.399999999999999" customHeight="1">
      <c r="A489" s="31"/>
      <c r="B489" s="21"/>
      <c r="C489" s="176" t="s">
        <v>101</v>
      </c>
      <c r="D489" s="177" t="s">
        <v>102</v>
      </c>
      <c r="E489" s="178" t="s">
        <v>103</v>
      </c>
      <c r="F489" s="263"/>
      <c r="G489" s="875"/>
      <c r="H489" s="220"/>
      <c r="I489" s="249"/>
      <c r="J489" s="220"/>
      <c r="K489" s="78"/>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row>
    <row r="490" spans="1:58" s="87" customFormat="1" ht="16.399999999999999" customHeight="1">
      <c r="A490" s="31"/>
      <c r="B490" s="21"/>
      <c r="C490" s="189"/>
      <c r="D490" s="189"/>
      <c r="E490" s="178" t="str">
        <f ca="1">IF(
OR('It-säkkollen'!E109="FRÅGAN ÄR OBESVARAD",'It-säkkollen'!E109="ANGE SVAR OCKSÅ",'It-säkkollen'!E109="ANGE BEDÖMNING OCKSÅ",'It-säkkollen'!E109="FULLSTÄNDIGT SVAR SAKNAS PÅ FRÅGA"),
"FULLSTÄNDIGT SVAR SAKNAS PÅ FRÅGA "&amp;'It-säkkollen'!B97,
IF(
OR('It-säkkollen'!E109="MOTSÄGELSEFULLT SVAR",'It-säkkollen'!E109="MOTSÄGELSEFULL BEDÖMNING",'It-säkkollen'!E109="EJ SAMMANHÄNGANDE INTERVALL"),
"EJ KORREKT IFYLLT SVAR I FRÅGA "&amp;'It-säkkollen'!B97,
IF(
OR('It-säkkollen'!E109=0),
"FÖRUTSÄTTER ANNAT SVAR PÅ FRÅGA "&amp;'It-säkkollen'!B97,   IF(
    AND(ISBLANK(C484),ISBLANK(D484),ISBLANK(E484),ISBLANK(C486),ISBLANK(D486),ISBLANK(E486),ISBLANK(C488),ISBLANK(C490),ISBLANK(D490)),
    "FRÅGAN ÄR OBESVARAD",
    IF(
     AND(ISBLANK(C484),ISBLANK(D484),ISBLANK(E484),ISBLANK(C486),ISBLANK(D486),ISBLANK(E486),ISBLANK(C488)),
     "ANGE SVAR OCKSÅ",
     IF(
      AND(OR(C484="x",D484="x",E484="x",C486="x",D486="x"),OR(E486="x",C488="x")),
      "MOTSÄGELSEFULLT SVAR",
      IF(
       AND(E486="x",C488="x"),
       "MOTSÄGELSEFULLT SVAR",
       IF(
        AND(C490="x",D490="x"),
        "MOTSÄGELSEFULL BEDÖMNING",
        IF(
         OR(C490="x",D490="x"),
         COUNTIF(C484:E484,"x")+COUNTIF(C486:D486,"x"),
         "ANGE BEDÖMNING OCKSÅ")))))))))</f>
        <v>FULLSTÄNDIGT SVAR SAKNAS PÅ FRÅGA 7</v>
      </c>
      <c r="F490" s="188"/>
      <c r="G490" s="875"/>
      <c r="H490" s="220"/>
      <c r="I490" s="249"/>
      <c r="J490" s="220"/>
      <c r="K490" s="78"/>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row>
    <row r="491" spans="1:58" s="87" customFormat="1" ht="19.5" customHeight="1" thickBot="1">
      <c r="A491" s="31"/>
      <c r="B491" s="21"/>
      <c r="C491"/>
      <c r="D491"/>
      <c r="E491"/>
      <c r="F491" s="188"/>
      <c r="G491" s="876"/>
      <c r="H491" s="220">
        <f>IF(ISNUMBER(E491),E491,0)</f>
        <v>0</v>
      </c>
      <c r="I491" s="249"/>
      <c r="J491" s="220"/>
      <c r="K491" s="78"/>
      <c r="L491" s="220">
        <f>$H491</f>
        <v>0</v>
      </c>
      <c r="M491" s="220"/>
      <c r="N491" s="220"/>
      <c r="O491" s="220"/>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c r="BF491" s="220"/>
    </row>
    <row r="492" spans="1:58" s="87" customFormat="1" ht="30.65" customHeight="1">
      <c r="A492" s="31"/>
      <c r="B492" s="21"/>
      <c r="G492" s="86"/>
      <c r="H492" s="220"/>
      <c r="I492" s="249"/>
      <c r="J492" s="220"/>
      <c r="K492" s="78"/>
      <c r="L492" s="220"/>
      <c r="M492" s="220"/>
      <c r="N492" s="220"/>
      <c r="O492" s="220"/>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c r="BF492" s="220"/>
    </row>
    <row r="493" spans="1:58" s="31" customFormat="1" ht="21.65" customHeight="1" thickBot="1">
      <c r="A493" s="65">
        <v>3</v>
      </c>
      <c r="B493" s="207">
        <f ca="1">MAX(B53:INDIRECT(ADDRESS(ROW()-1,COLUMN())))+1</f>
        <v>39</v>
      </c>
      <c r="C493" s="873" t="s">
        <v>558</v>
      </c>
      <c r="D493" s="873"/>
      <c r="E493" s="873"/>
      <c r="F493" s="110"/>
      <c r="G493" s="207"/>
      <c r="H493" s="222"/>
      <c r="I493" s="248"/>
      <c r="J493" s="222"/>
      <c r="K493" s="78"/>
      <c r="L493" s="222"/>
      <c r="M493" s="222"/>
      <c r="N493" s="222"/>
      <c r="O493" s="222"/>
      <c r="P493" s="222"/>
      <c r="Q493" s="222"/>
      <c r="R493" s="222"/>
      <c r="S493" s="222"/>
      <c r="T493" s="222"/>
      <c r="U493" s="222"/>
      <c r="V493" s="222"/>
      <c r="W493" s="222"/>
      <c r="X493" s="222"/>
      <c r="Y493" s="222"/>
      <c r="Z493" s="222"/>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row>
    <row r="494" spans="1:58" s="87" customFormat="1" ht="17.600000000000001" thickBot="1">
      <c r="A494" s="20"/>
      <c r="B494" s="84"/>
      <c r="C494" s="854" t="s">
        <v>90</v>
      </c>
      <c r="D494" s="854"/>
      <c r="E494" s="854"/>
      <c r="F494" s="190"/>
      <c r="G494" s="208" t="s">
        <v>91</v>
      </c>
      <c r="H494" s="220"/>
      <c r="I494" s="249"/>
      <c r="J494" s="412"/>
      <c r="K494" s="78"/>
      <c r="L494" s="220"/>
      <c r="M494" s="220"/>
      <c r="N494" s="220"/>
      <c r="O494" s="220"/>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row>
    <row r="495" spans="1:58" s="87" customFormat="1" ht="16.399999999999999" customHeight="1">
      <c r="A495" s="31"/>
      <c r="B495" s="21"/>
      <c r="C495" s="890" t="s">
        <v>559</v>
      </c>
      <c r="D495" s="891"/>
      <c r="E495" s="892"/>
      <c r="F495" s="191"/>
      <c r="G495" s="874" t="s">
        <v>560</v>
      </c>
      <c r="H495" s="220"/>
      <c r="I495" s="249"/>
      <c r="J495" s="220"/>
      <c r="K495" s="78"/>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c r="BF495" s="220"/>
    </row>
    <row r="496" spans="1:58" s="87" customFormat="1" ht="50.9" customHeight="1">
      <c r="A496" s="29"/>
      <c r="B496" s="24"/>
      <c r="C496" s="89" t="s">
        <v>561</v>
      </c>
      <c r="D496" s="89" t="s">
        <v>562</v>
      </c>
      <c r="E496" s="89" t="s">
        <v>563</v>
      </c>
      <c r="F496" s="184"/>
      <c r="G496" s="875"/>
      <c r="H496" s="220"/>
      <c r="I496" s="260"/>
      <c r="J496" s="412"/>
      <c r="K496" s="78"/>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row>
    <row r="497" spans="1:58" s="87" customFormat="1" ht="16.399999999999999" customHeight="1">
      <c r="A497" s="31"/>
      <c r="B497" s="21"/>
      <c r="C497" s="189"/>
      <c r="D497" s="189"/>
      <c r="E497" s="189"/>
      <c r="F497" s="215"/>
      <c r="G497" s="875"/>
      <c r="H497" s="220"/>
      <c r="I497" s="249"/>
      <c r="J497" s="220"/>
      <c r="K497" s="78"/>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row>
    <row r="498" spans="1:58" s="87" customFormat="1" ht="44.15" customHeight="1">
      <c r="A498" s="29"/>
      <c r="B498" s="24"/>
      <c r="C498" s="89" t="s">
        <v>564</v>
      </c>
      <c r="D498" s="89" t="s">
        <v>565</v>
      </c>
      <c r="E498" s="282" t="s">
        <v>281</v>
      </c>
      <c r="F498" s="283"/>
      <c r="G498" s="875"/>
      <c r="H498" s="220"/>
      <c r="I498" s="249"/>
      <c r="J498" s="220"/>
      <c r="K498" s="78"/>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row>
    <row r="499" spans="1:58" s="87" customFormat="1" ht="16.399999999999999" customHeight="1">
      <c r="A499" s="31"/>
      <c r="B499" s="21"/>
      <c r="C499" s="189"/>
      <c r="D499" s="189"/>
      <c r="E499" s="189"/>
      <c r="F499" s="215"/>
      <c r="G499" s="875"/>
      <c r="H499" s="220"/>
      <c r="I499" s="249"/>
      <c r="J499" s="220"/>
      <c r="K499" s="78"/>
      <c r="L499" s="220"/>
      <c r="M499" s="220"/>
      <c r="N499" s="220"/>
      <c r="O499" s="220"/>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c r="BF499" s="220"/>
    </row>
    <row r="500" spans="1:58" s="87" customFormat="1" ht="16.399999999999999" customHeight="1">
      <c r="A500" s="31"/>
      <c r="B500" s="21"/>
      <c r="C500" s="861" t="s">
        <v>100</v>
      </c>
      <c r="D500" s="861"/>
      <c r="E500" s="861"/>
      <c r="F500" s="262"/>
      <c r="G500" s="875"/>
      <c r="H500" s="220"/>
      <c r="I500" s="249"/>
      <c r="J500" s="220"/>
      <c r="K500" s="78"/>
      <c r="L500" s="220"/>
      <c r="M500" s="220"/>
      <c r="N500" s="220"/>
      <c r="O500" s="220"/>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c r="BF500" s="220"/>
    </row>
    <row r="501" spans="1:58" s="87" customFormat="1" ht="16.399999999999999" customHeight="1">
      <c r="A501" s="31"/>
      <c r="B501" s="21"/>
      <c r="C501" s="862"/>
      <c r="D501" s="862"/>
      <c r="E501" s="862"/>
      <c r="F501" s="263"/>
      <c r="G501" s="875"/>
      <c r="H501" s="220"/>
      <c r="I501" s="249"/>
      <c r="J501" s="220"/>
      <c r="K501" s="78"/>
      <c r="L501" s="220"/>
      <c r="M501" s="220"/>
      <c r="N501" s="220"/>
      <c r="O501" s="220"/>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c r="BF501" s="220"/>
    </row>
    <row r="502" spans="1:58" s="87" customFormat="1" ht="16.399999999999999" customHeight="1">
      <c r="A502" s="31"/>
      <c r="B502" s="21"/>
      <c r="C502" s="176" t="s">
        <v>101</v>
      </c>
      <c r="D502" s="177" t="s">
        <v>102</v>
      </c>
      <c r="E502" s="178" t="s">
        <v>103</v>
      </c>
      <c r="F502" s="188"/>
      <c r="G502" s="875"/>
      <c r="H502" s="220"/>
      <c r="I502" s="249"/>
      <c r="J502" s="220"/>
      <c r="K502" s="78"/>
      <c r="L502" s="220"/>
      <c r="M502" s="220"/>
      <c r="N502" s="220"/>
      <c r="O502" s="220"/>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c r="BF502" s="220"/>
    </row>
    <row r="503" spans="1:58" s="87" customFormat="1" ht="16.399999999999999" customHeight="1" thickBot="1">
      <c r="A503" s="31"/>
      <c r="B503" s="21"/>
      <c r="C503" s="189"/>
      <c r="D503" s="189"/>
      <c r="E503" s="178" t="str">
        <f ca="1">IF(
OR('It-säkkollen'!E123="FRÅGAN ÄR OBESVARAD",'It-säkkollen'!E123="ANGE SVAR OCKSÅ",'It-säkkollen'!E123="ANGE BEDÖMNING OCKSÅ",'It-säkkollen'!E123="FULLSTÄNDIGT SVAR SAKNAS PÅ FRÅGA"),
"FULLSTÄNDIGT SVAR SAKNAS PÅ FRÅGA "&amp;'It-säkkollen'!B111,
IF(
OR('It-säkkollen'!E123="MOTSÄGELSEFULLT SVAR",'It-säkkollen'!E123="MOTSÄGELSEFULL BEDÖMNING",'It-säkkollen'!E123="EJ SAMMANHÄNGANDE INTERVALL"),
"EJ KORREKT IFYLLT SVAR I FRÅGA "&amp;'It-säkkollen'!B111,
IF(
OR('It-säkkollen'!E123=0),
"FÖRUTSÄTTER ANNAT SVAR PÅ FRÅGA "&amp;'It-säkkollen'!B111,
IF(
    AND(ISBLANK(C497),ISBLANK(D497),ISBLANK(E497),ISBLANK(C499),ISBLANK(D499),ISBLANK(E499),ISBLANK(C501),ISBLANK(C503),ISBLANK(D503)),
    "FRÅGAN ÄR OBESVARAD",
    IF(
     AND(ISBLANK(C497),ISBLANK(D497),ISBLANK(E497),ISBLANK(C499),ISBLANK(D499),ISBLANK(E499),ISBLANK(C501)),
     "ANGE SVAR OCKSÅ",
     IF(
      AND(OR(C497="x",D497="x",E497="x",C499="x",D499="x"),OR(E499="x",C501="x")),
      "MOTSÄGELSEFULLT SVAR",
      IF(
       AND(E499="x",C501="x"),
       "MOTSÄGELSEFULLT SVAR",
       IF(
        AND(C503="x",D503="x"),
        "MOTSÄGELSEFULL BEDÖMNING",
        IF(
         OR(C503="x",D503="x"),
         COUNTIF(C497:E497,"x")+COUNTIF(C499:D499,"x"),
         "ANGE BEDÖMNING OCKSÅ")))))))))</f>
        <v>FULLSTÄNDIGT SVAR SAKNAS PÅ FRÅGA 8</v>
      </c>
      <c r="F503" s="188"/>
      <c r="G503" s="876"/>
      <c r="H503" s="220">
        <f ca="1">IF(ISNUMBER(E503),E503,0)</f>
        <v>0</v>
      </c>
      <c r="I503" s="249"/>
      <c r="J503" s="220"/>
      <c r="K503" s="78"/>
      <c r="L503" s="220">
        <f ca="1">$H503</f>
        <v>0</v>
      </c>
      <c r="M503" s="220"/>
      <c r="N503" s="220"/>
      <c r="O503" s="220"/>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c r="BF503" s="220"/>
    </row>
    <row r="504" spans="1:58" s="87" customFormat="1" ht="30.65" customHeight="1">
      <c r="A504" s="31"/>
      <c r="B504" s="21"/>
      <c r="G504" s="86"/>
      <c r="H504" s="220"/>
      <c r="I504" s="249"/>
      <c r="J504" s="220"/>
      <c r="K504" s="78"/>
      <c r="L504" s="220"/>
      <c r="M504" s="220"/>
      <c r="N504" s="220"/>
      <c r="O504" s="220"/>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c r="BF504" s="220"/>
    </row>
    <row r="505" spans="1:58" s="31" customFormat="1" ht="26.15" customHeight="1" thickBot="1">
      <c r="A505" s="65">
        <v>3</v>
      </c>
      <c r="B505" s="207">
        <f ca="1">MAX(B91:INDIRECT(ADDRESS(ROW()-1,COLUMN())))+1</f>
        <v>40</v>
      </c>
      <c r="C505" s="873" t="s">
        <v>566</v>
      </c>
      <c r="D505" s="873"/>
      <c r="E505" s="873"/>
      <c r="F505" s="110"/>
      <c r="G505" s="207"/>
      <c r="H505" s="222"/>
      <c r="I505" s="248"/>
      <c r="J505" s="222"/>
      <c r="K505" s="78"/>
      <c r="L505" s="222"/>
      <c r="M505" s="222"/>
      <c r="N505" s="222"/>
      <c r="O505" s="222"/>
      <c r="P505" s="222"/>
      <c r="Q505" s="222"/>
      <c r="R505" s="222"/>
      <c r="S505" s="222"/>
      <c r="T505" s="222"/>
      <c r="U505" s="222"/>
      <c r="V505" s="222"/>
      <c r="W505" s="222"/>
      <c r="X505" s="222"/>
      <c r="Y505" s="222"/>
      <c r="Z505" s="222"/>
      <c r="AA505" s="222"/>
      <c r="AB505" s="222"/>
      <c r="AC505" s="222"/>
      <c r="AD505" s="222"/>
      <c r="AE505" s="222"/>
      <c r="AF505" s="222"/>
      <c r="AG505" s="222"/>
      <c r="AH505" s="222"/>
      <c r="AI505" s="222"/>
      <c r="AJ505" s="222"/>
      <c r="AK505" s="222"/>
      <c r="AL505" s="222"/>
      <c r="AM505" s="222"/>
      <c r="AN505" s="222"/>
      <c r="AO505" s="222"/>
      <c r="AP505" s="222"/>
      <c r="AQ505" s="222"/>
      <c r="AR505" s="222"/>
      <c r="AS505" s="222"/>
      <c r="AT505" s="222"/>
      <c r="AU505" s="222"/>
      <c r="AV505" s="222"/>
      <c r="AW505" s="222"/>
      <c r="AX505" s="222"/>
      <c r="AY505" s="222"/>
      <c r="AZ505" s="222"/>
      <c r="BA505" s="222"/>
      <c r="BB505" s="222"/>
      <c r="BC505" s="222"/>
      <c r="BD505" s="222"/>
      <c r="BE505" s="222"/>
      <c r="BF505" s="222"/>
    </row>
    <row r="506" spans="1:58" s="87" customFormat="1" ht="17.600000000000001" thickBot="1">
      <c r="A506" s="20"/>
      <c r="B506" s="84"/>
      <c r="C506" s="854" t="s">
        <v>90</v>
      </c>
      <c r="D506" s="854"/>
      <c r="E506" s="854"/>
      <c r="F506" s="190"/>
      <c r="G506" s="208" t="s">
        <v>91</v>
      </c>
      <c r="H506" s="220"/>
      <c r="I506" s="185"/>
      <c r="J506" s="220"/>
      <c r="K506" s="78"/>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c r="BF506" s="220"/>
    </row>
    <row r="507" spans="1:58" s="87" customFormat="1" ht="16.399999999999999" customHeight="1">
      <c r="A507" s="31"/>
      <c r="B507" s="21"/>
      <c r="C507" s="890" t="s">
        <v>567</v>
      </c>
      <c r="D507" s="891"/>
      <c r="E507" s="892"/>
      <c r="F507" s="191"/>
      <c r="G507" s="874" t="s">
        <v>568</v>
      </c>
      <c r="H507" s="220"/>
      <c r="I507" s="249"/>
      <c r="J507" s="220"/>
      <c r="K507" s="78"/>
      <c r="L507" s="220"/>
      <c r="M507" s="220"/>
      <c r="N507" s="220"/>
      <c r="O507" s="220"/>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c r="BF507" s="220"/>
    </row>
    <row r="508" spans="1:58" s="87" customFormat="1" ht="36" customHeight="1">
      <c r="A508" s="29"/>
      <c r="B508" s="24"/>
      <c r="C508" s="280" t="s">
        <v>569</v>
      </c>
      <c r="D508" s="281" t="s">
        <v>570</v>
      </c>
      <c r="E508" s="271" t="s">
        <v>571</v>
      </c>
      <c r="F508" s="184"/>
      <c r="G508" s="875"/>
      <c r="H508" s="220"/>
      <c r="I508" s="249"/>
      <c r="J508" s="220"/>
      <c r="K508" s="78"/>
      <c r="L508" s="220"/>
      <c r="M508" s="220"/>
      <c r="N508" s="220"/>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c r="BF508" s="220"/>
    </row>
    <row r="509" spans="1:58" s="87" customFormat="1" ht="16.399999999999999" customHeight="1">
      <c r="A509" s="31"/>
      <c r="B509" s="21"/>
      <c r="C509" s="277"/>
      <c r="D509" s="277"/>
      <c r="E509" s="277"/>
      <c r="F509" s="215"/>
      <c r="G509" s="875"/>
      <c r="H509" s="220"/>
      <c r="I509" s="249"/>
      <c r="J509" s="220"/>
      <c r="K509" s="78"/>
      <c r="L509" s="220"/>
      <c r="M509" s="220"/>
      <c r="N509" s="220"/>
      <c r="O509" s="220"/>
      <c r="P509" s="220"/>
      <c r="Q509" s="220"/>
      <c r="R509" s="220"/>
      <c r="S509" s="220"/>
      <c r="T509" s="220"/>
      <c r="U509" s="220"/>
      <c r="V509" s="220"/>
      <c r="W509" s="220"/>
      <c r="X509" s="220"/>
      <c r="Y509" s="220"/>
      <c r="Z509" s="220"/>
      <c r="AA509" s="220"/>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220"/>
      <c r="BE509" s="220"/>
      <c r="BF509" s="220"/>
    </row>
    <row r="510" spans="1:58" s="87" customFormat="1" ht="41.9" customHeight="1">
      <c r="A510" s="29"/>
      <c r="B510" s="24"/>
      <c r="C510" s="281" t="s">
        <v>572</v>
      </c>
      <c r="D510" s="271" t="s">
        <v>573</v>
      </c>
      <c r="E510" s="284" t="s">
        <v>281</v>
      </c>
      <c r="F510" s="283"/>
      <c r="G510" s="875"/>
      <c r="H510" s="220"/>
      <c r="I510" s="249"/>
      <c r="J510" s="220"/>
      <c r="K510" s="78"/>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row>
    <row r="511" spans="1:58" s="87" customFormat="1" ht="16.399999999999999" customHeight="1">
      <c r="A511" s="31"/>
      <c r="B511" s="21"/>
      <c r="C511" s="189"/>
      <c r="D511" s="189"/>
      <c r="E511" s="189"/>
      <c r="F511" s="215"/>
      <c r="G511" s="875"/>
      <c r="H511" s="220"/>
      <c r="I511" s="249"/>
      <c r="J511" s="220"/>
      <c r="K511" s="78"/>
      <c r="L511" s="220"/>
      <c r="M511" s="220"/>
      <c r="N511" s="220"/>
      <c r="O511" s="220"/>
      <c r="P511" s="220"/>
      <c r="Q511" s="220"/>
      <c r="R511" s="220"/>
      <c r="S511" s="220"/>
      <c r="T511" s="220"/>
      <c r="U511" s="220"/>
      <c r="V511" s="220"/>
      <c r="W511" s="220"/>
      <c r="X511" s="220"/>
      <c r="Y511" s="220"/>
      <c r="Z511" s="220"/>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220"/>
      <c r="BE511" s="220"/>
      <c r="BF511" s="220"/>
    </row>
    <row r="512" spans="1:58" s="87" customFormat="1" ht="16.399999999999999" customHeight="1">
      <c r="A512" s="31"/>
      <c r="B512" s="21"/>
      <c r="C512" s="861" t="s">
        <v>100</v>
      </c>
      <c r="D512" s="861"/>
      <c r="E512" s="861"/>
      <c r="F512" s="262"/>
      <c r="G512" s="875"/>
      <c r="H512" s="220"/>
      <c r="I512" s="249"/>
      <c r="J512" s="220"/>
      <c r="K512" s="78"/>
      <c r="L512" s="220"/>
      <c r="M512" s="220"/>
      <c r="N512" s="220"/>
      <c r="O512" s="220"/>
      <c r="P512" s="220"/>
      <c r="Q512" s="220"/>
      <c r="R512" s="220"/>
      <c r="S512" s="220"/>
      <c r="T512" s="220"/>
      <c r="U512" s="220"/>
      <c r="V512" s="220"/>
      <c r="W512" s="220"/>
      <c r="X512" s="220"/>
      <c r="Y512" s="220"/>
      <c r="Z512" s="220"/>
      <c r="AA512" s="220"/>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220"/>
      <c r="BE512" s="220"/>
      <c r="BF512" s="220"/>
    </row>
    <row r="513" spans="1:58" s="87" customFormat="1" ht="16.399999999999999" customHeight="1">
      <c r="A513" s="31"/>
      <c r="B513" s="21"/>
      <c r="C513" s="862"/>
      <c r="D513" s="862"/>
      <c r="E513" s="862"/>
      <c r="F513" s="263"/>
      <c r="G513" s="875"/>
      <c r="H513" s="220"/>
      <c r="I513" s="249"/>
      <c r="J513" s="220"/>
      <c r="K513" s="78"/>
      <c r="L513" s="220"/>
      <c r="M513" s="220"/>
      <c r="N513" s="220"/>
      <c r="O513" s="220"/>
      <c r="P513" s="220"/>
      <c r="Q513" s="220"/>
      <c r="R513" s="220"/>
      <c r="S513" s="220"/>
      <c r="T513" s="220"/>
      <c r="U513" s="220"/>
      <c r="V513" s="220"/>
      <c r="W513" s="220"/>
      <c r="X513" s="220"/>
      <c r="Y513" s="220"/>
      <c r="Z513" s="220"/>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220"/>
      <c r="BE513" s="220"/>
      <c r="BF513" s="220"/>
    </row>
    <row r="514" spans="1:58" s="87" customFormat="1" ht="16.399999999999999" customHeight="1">
      <c r="A514" s="31"/>
      <c r="B514" s="21"/>
      <c r="C514" s="176" t="s">
        <v>101</v>
      </c>
      <c r="D514" s="177" t="s">
        <v>102</v>
      </c>
      <c r="E514" s="178" t="s">
        <v>103</v>
      </c>
      <c r="F514" s="188"/>
      <c r="G514" s="875"/>
      <c r="H514" s="220"/>
      <c r="I514" s="249"/>
      <c r="J514" s="220"/>
      <c r="K514" s="78"/>
      <c r="L514" s="220"/>
      <c r="M514" s="220"/>
      <c r="N514" s="220"/>
      <c r="O514" s="220"/>
      <c r="P514" s="220"/>
      <c r="Q514" s="220"/>
      <c r="R514" s="220"/>
      <c r="S514" s="220"/>
      <c r="T514" s="220"/>
      <c r="U514" s="220"/>
      <c r="V514" s="220"/>
      <c r="W514" s="220"/>
      <c r="X514" s="220"/>
      <c r="Y514" s="220"/>
      <c r="Z514" s="220"/>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220"/>
      <c r="BE514" s="220"/>
      <c r="BF514" s="220"/>
    </row>
    <row r="515" spans="1:58" s="87" customFormat="1" ht="16.399999999999999" customHeight="1" thickBot="1">
      <c r="A515" s="31"/>
      <c r="B515" s="21"/>
      <c r="C515" s="189"/>
      <c r="D515" s="189"/>
      <c r="E515" s="178" t="str">
        <f ca="1">IF(
OR('It-säkkollen'!E137="FRÅGAN ÄR OBESVARAD",'It-säkkollen'!E137="ANGE SVAR OCKSÅ",'It-säkkollen'!E137="ANGE BEDÖMNING OCKSÅ",'It-säkkollen'!E137="FULLSTÄNDIGT SVAR SAKNAS PÅ FRÅGA"),
"FULLSTÄNDIGT SVAR SAKNAS PÅ FRÅGA "&amp;'It-säkkollen'!B125,
IF(
OR('It-säkkollen'!E137="MOTSÄGELSEFULLT SVAR",'It-säkkollen'!E137="MOTSÄGELSEFULL BEDÖMNING",'It-säkkollen'!E137="EJ SAMMANHÄNGANDE INTERVALL"),
"EJ KORREKT IFYLLT SVAR I FRÅGA "&amp;'It-säkkollen'!B125,
IF(
OR('It-säkkollen'!E137=0),
"FÖRUTSÄTTER ANNAT SVAR PÅ FRÅGA "&amp;'It-säkkollen'!B125,
IF(
    AND(ISBLANK(C509),ISBLANK(D509),ISBLANK(E509),ISBLANK(C511),ISBLANK(D511),ISBLANK(E511),ISBLANK(C513),ISBLANK(C515),ISBLANK(D515)),
    "FRÅGAN ÄR OBESVARAD",
    IF(
     AND(ISBLANK(C509),ISBLANK(D509),ISBLANK(E509),ISBLANK(C511),ISBLANK(D511),ISBLANK(E511),ISBLANK(C513)),
     "ANGE SVAR OCKSÅ",
     IF(
      AND(OR(C509="x",D509="x",E509="x",C511="x",D511="x"),OR(E511="x",C513="x")),
      "MOTSÄGELSEFULLT SVAR",
      IF(
       AND(E511="x",C513="x"),
       "MOTSÄGELSEFULLT SVAR",
       IF(
        AND(C515="x",D515="x"),
        "MOTSÄGELSEFULL BEDÖMNING",
        IF(
         OR(C515="x",D515="x"),
         COUNTIF(C509:E509,"x")+COUNTIF(C511:D511,"x"),
         "ANGE BEDÖMNING OCKSÅ")))))))))</f>
        <v>FULLSTÄNDIGT SVAR SAKNAS PÅ FRÅGA 9</v>
      </c>
      <c r="F515" s="188"/>
      <c r="G515" s="876"/>
      <c r="H515" s="220">
        <f ca="1">IF(ISNUMBER(E515),E515,0)</f>
        <v>0</v>
      </c>
      <c r="I515" s="249"/>
      <c r="J515" s="220"/>
      <c r="K515" s="78"/>
      <c r="L515" s="220">
        <f ca="1">$H515</f>
        <v>0</v>
      </c>
      <c r="M515" s="220"/>
      <c r="N515" s="220"/>
      <c r="O515" s="220"/>
      <c r="P515" s="220"/>
      <c r="Q515" s="220"/>
      <c r="R515" s="220"/>
      <c r="S515" s="220"/>
      <c r="T515" s="220"/>
      <c r="U515" s="220"/>
      <c r="V515" s="220"/>
      <c r="W515" s="220"/>
      <c r="X515" s="220"/>
      <c r="Y515" s="220"/>
      <c r="Z515" s="220"/>
      <c r="AA515" s="220"/>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220"/>
      <c r="BE515" s="220"/>
      <c r="BF515" s="220"/>
    </row>
    <row r="516" spans="1:58" s="87" customFormat="1" ht="30.65" customHeight="1">
      <c r="A516" s="31"/>
      <c r="B516" s="21"/>
      <c r="G516" s="86"/>
      <c r="H516" s="220"/>
      <c r="I516" s="249"/>
      <c r="J516" s="220"/>
      <c r="K516" s="78"/>
      <c r="L516" s="220"/>
      <c r="M516" s="220"/>
      <c r="N516" s="220"/>
      <c r="O516" s="220"/>
      <c r="P516" s="220"/>
      <c r="Q516" s="220"/>
      <c r="R516" s="220"/>
      <c r="S516" s="220"/>
      <c r="T516" s="220"/>
      <c r="U516" s="220"/>
      <c r="V516" s="220"/>
      <c r="W516" s="220"/>
      <c r="X516" s="220"/>
      <c r="Y516" s="220"/>
      <c r="Z516" s="220"/>
      <c r="AA516" s="220"/>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220"/>
      <c r="BE516" s="220"/>
      <c r="BF516" s="220"/>
    </row>
    <row r="517" spans="1:58" s="31" customFormat="1" ht="38.9" customHeight="1" thickBot="1">
      <c r="A517" s="65">
        <v>3</v>
      </c>
      <c r="B517" s="207">
        <f ca="1">MAX(B103:INDIRECT(ADDRESS(ROW()-1,COLUMN())))+1</f>
        <v>41</v>
      </c>
      <c r="C517" s="873" t="s">
        <v>574</v>
      </c>
      <c r="D517" s="873"/>
      <c r="E517" s="873"/>
      <c r="F517" s="110"/>
      <c r="G517" s="207"/>
      <c r="H517" s="222"/>
      <c r="I517" s="248"/>
      <c r="J517" s="222"/>
      <c r="K517" s="78"/>
      <c r="L517" s="222"/>
      <c r="M517" s="222"/>
      <c r="N517" s="222"/>
      <c r="O517" s="222"/>
      <c r="P517" s="222"/>
      <c r="Q517" s="222"/>
      <c r="R517" s="222"/>
      <c r="S517" s="222"/>
      <c r="T517" s="222"/>
      <c r="U517" s="222"/>
      <c r="V517" s="222"/>
      <c r="W517" s="222"/>
      <c r="X517" s="222"/>
      <c r="Y517" s="222"/>
      <c r="Z517" s="222"/>
      <c r="AA517" s="222"/>
      <c r="AB517" s="222"/>
      <c r="AC517" s="222"/>
      <c r="AD517" s="222"/>
      <c r="AE517" s="222"/>
      <c r="AF517" s="222"/>
      <c r="AG517" s="222"/>
      <c r="AH517" s="222"/>
      <c r="AI517" s="222"/>
      <c r="AJ517" s="222"/>
      <c r="AK517" s="222"/>
      <c r="AL517" s="222"/>
      <c r="AM517" s="222"/>
      <c r="AN517" s="222"/>
      <c r="AO517" s="222"/>
      <c r="AP517" s="222"/>
      <c r="AQ517" s="222"/>
      <c r="AR517" s="222"/>
      <c r="AS517" s="222"/>
      <c r="AT517" s="222"/>
      <c r="AU517" s="222"/>
      <c r="AV517" s="222"/>
      <c r="AW517" s="222"/>
      <c r="AX517" s="222"/>
      <c r="AY517" s="222"/>
      <c r="AZ517" s="222"/>
      <c r="BA517" s="222"/>
      <c r="BB517" s="222"/>
      <c r="BC517" s="222"/>
      <c r="BD517" s="222"/>
      <c r="BE517" s="222"/>
      <c r="BF517" s="222"/>
    </row>
    <row r="518" spans="1:58" s="87" customFormat="1" ht="17.600000000000001" thickBot="1">
      <c r="A518" s="20"/>
      <c r="B518" s="84"/>
      <c r="C518" s="854" t="s">
        <v>90</v>
      </c>
      <c r="D518" s="854"/>
      <c r="E518" s="854"/>
      <c r="F518" s="190"/>
      <c r="G518" s="208" t="s">
        <v>91</v>
      </c>
      <c r="H518" s="220"/>
      <c r="I518" s="302"/>
      <c r="J518" s="220"/>
      <c r="K518" s="78"/>
      <c r="L518" s="220"/>
      <c r="M518" s="220"/>
      <c r="N518" s="220"/>
      <c r="O518" s="220"/>
      <c r="P518" s="220"/>
      <c r="Q518" s="220"/>
      <c r="R518" s="220"/>
      <c r="S518" s="220"/>
      <c r="T518" s="220"/>
      <c r="U518" s="220"/>
      <c r="V518" s="220"/>
      <c r="W518" s="220"/>
      <c r="X518" s="220"/>
      <c r="Y518" s="220"/>
      <c r="Z518" s="220"/>
      <c r="AA518" s="220"/>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220"/>
      <c r="BE518" s="220"/>
      <c r="BF518" s="220"/>
    </row>
    <row r="519" spans="1:58" s="87" customFormat="1" ht="16.399999999999999" customHeight="1">
      <c r="A519" s="31"/>
      <c r="B519" s="21"/>
      <c r="C519" s="887" t="s">
        <v>575</v>
      </c>
      <c r="D519" s="888"/>
      <c r="E519" s="889"/>
      <c r="F519" s="191"/>
      <c r="G519" s="874" t="s">
        <v>576</v>
      </c>
      <c r="H519" s="220"/>
      <c r="I519" s="249"/>
      <c r="J519" s="220"/>
      <c r="K519" s="78"/>
      <c r="L519" s="220"/>
      <c r="M519" s="220"/>
      <c r="N519" s="220"/>
      <c r="O519" s="220"/>
      <c r="P519" s="220"/>
      <c r="Q519" s="220"/>
      <c r="R519" s="220"/>
      <c r="S519" s="220"/>
      <c r="T519" s="220"/>
      <c r="U519" s="220"/>
      <c r="V519" s="220"/>
      <c r="W519" s="220"/>
      <c r="X519" s="220"/>
      <c r="Y519" s="220"/>
      <c r="Z519" s="220"/>
      <c r="AA519" s="220"/>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220"/>
      <c r="BE519" s="220"/>
      <c r="BF519" s="220"/>
    </row>
    <row r="520" spans="1:58" s="87" customFormat="1" ht="42.65" customHeight="1">
      <c r="A520" s="29"/>
      <c r="B520" s="24"/>
      <c r="C520" s="293" t="s">
        <v>577</v>
      </c>
      <c r="D520" s="293" t="s">
        <v>578</v>
      </c>
      <c r="E520" s="292" t="s">
        <v>579</v>
      </c>
      <c r="F520" s="184"/>
      <c r="G520" s="875"/>
      <c r="H520" s="220"/>
      <c r="I520" s="249"/>
      <c r="J520" s="220"/>
      <c r="K520" s="78"/>
      <c r="L520" s="220"/>
      <c r="M520" s="220"/>
      <c r="N520" s="220"/>
      <c r="O520" s="220"/>
      <c r="P520" s="220"/>
      <c r="Q520" s="220"/>
      <c r="R520" s="220"/>
      <c r="S520" s="220"/>
      <c r="T520" s="220"/>
      <c r="U520" s="220"/>
      <c r="V520" s="220"/>
      <c r="W520" s="220"/>
      <c r="X520" s="220"/>
      <c r="Y520" s="220"/>
      <c r="Z520" s="220"/>
      <c r="AA520" s="220"/>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220"/>
      <c r="BE520" s="220"/>
      <c r="BF520" s="220"/>
    </row>
    <row r="521" spans="1:58" s="87" customFormat="1" ht="16.399999999999999" customHeight="1">
      <c r="A521" s="31"/>
      <c r="B521" s="21"/>
      <c r="C521" s="277"/>
      <c r="D521" s="277"/>
      <c r="E521" s="277"/>
      <c r="F521" s="215"/>
      <c r="G521" s="875"/>
      <c r="H521" s="220"/>
      <c r="I521" s="249"/>
      <c r="J521" s="220"/>
      <c r="K521" s="78"/>
      <c r="L521" s="220"/>
      <c r="M521" s="220"/>
      <c r="N521" s="220"/>
      <c r="O521" s="220"/>
      <c r="P521" s="220"/>
      <c r="Q521" s="220"/>
      <c r="R521" s="220"/>
      <c r="S521" s="220"/>
      <c r="T521" s="220"/>
      <c r="U521" s="220"/>
      <c r="V521" s="220"/>
      <c r="W521" s="220"/>
      <c r="X521" s="220"/>
      <c r="Y521" s="220"/>
      <c r="Z521" s="220"/>
      <c r="AA521" s="220"/>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220"/>
      <c r="BE521" s="220"/>
      <c r="BF521" s="220"/>
    </row>
    <row r="522" spans="1:58" s="87" customFormat="1" ht="42.45">
      <c r="A522" s="29"/>
      <c r="B522" s="24"/>
      <c r="C522" s="292" t="s">
        <v>580</v>
      </c>
      <c r="D522" s="293" t="s">
        <v>581</v>
      </c>
      <c r="E522" s="284" t="s">
        <v>582</v>
      </c>
      <c r="F522" s="283"/>
      <c r="G522" s="875"/>
      <c r="H522" s="220"/>
      <c r="I522" s="249"/>
      <c r="J522" s="220"/>
      <c r="K522" s="78"/>
      <c r="L522" s="220"/>
      <c r="M522" s="220"/>
      <c r="N522" s="220"/>
      <c r="O522" s="220"/>
      <c r="P522" s="220"/>
      <c r="Q522" s="220"/>
      <c r="R522" s="220"/>
      <c r="S522" s="220"/>
      <c r="T522" s="220"/>
      <c r="U522" s="220"/>
      <c r="V522" s="220"/>
      <c r="W522" s="220"/>
      <c r="X522" s="220"/>
      <c r="Y522" s="220"/>
      <c r="Z522" s="220"/>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220"/>
      <c r="BE522" s="220"/>
      <c r="BF522" s="220"/>
    </row>
    <row r="523" spans="1:58" s="87" customFormat="1" ht="16.399999999999999" customHeight="1">
      <c r="A523" s="31"/>
      <c r="B523" s="21"/>
      <c r="C523" s="189"/>
      <c r="D523" s="189"/>
      <c r="E523" s="189"/>
      <c r="F523" s="215"/>
      <c r="G523" s="875"/>
      <c r="H523" s="220"/>
      <c r="I523" s="249"/>
      <c r="J523" s="220"/>
      <c r="K523" s="78"/>
      <c r="L523" s="220"/>
      <c r="M523" s="220"/>
      <c r="N523" s="220"/>
      <c r="O523" s="220"/>
      <c r="P523" s="220"/>
      <c r="Q523" s="220"/>
      <c r="R523" s="220"/>
      <c r="S523" s="220"/>
      <c r="T523" s="220"/>
      <c r="U523" s="220"/>
      <c r="V523" s="220"/>
      <c r="W523" s="220"/>
      <c r="X523" s="220"/>
      <c r="Y523" s="220"/>
      <c r="Z523" s="220"/>
      <c r="AA523" s="220"/>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220"/>
      <c r="BE523" s="220"/>
      <c r="BF523" s="220"/>
    </row>
    <row r="524" spans="1:58" s="87" customFormat="1" ht="16.399999999999999" customHeight="1">
      <c r="A524" s="31"/>
      <c r="B524" s="21"/>
      <c r="C524" s="861" t="s">
        <v>100</v>
      </c>
      <c r="D524" s="861"/>
      <c r="E524" s="861"/>
      <c r="F524" s="262"/>
      <c r="G524" s="875"/>
      <c r="H524" s="220"/>
      <c r="I524" s="249"/>
      <c r="J524" s="220"/>
      <c r="K524" s="78"/>
      <c r="L524" s="220"/>
      <c r="M524" s="220"/>
      <c r="N524" s="220"/>
      <c r="O524" s="220"/>
      <c r="P524" s="220"/>
      <c r="Q524" s="220"/>
      <c r="R524" s="220"/>
      <c r="S524" s="220"/>
      <c r="T524" s="220"/>
      <c r="U524" s="220"/>
      <c r="V524" s="220"/>
      <c r="W524" s="220"/>
      <c r="X524" s="220"/>
      <c r="Y524" s="220"/>
      <c r="Z524" s="220"/>
      <c r="AA524" s="220"/>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220"/>
      <c r="BE524" s="220"/>
      <c r="BF524" s="220"/>
    </row>
    <row r="525" spans="1:58" s="87" customFormat="1" ht="16.399999999999999" customHeight="1">
      <c r="A525" s="31"/>
      <c r="B525" s="21"/>
      <c r="C525" s="862"/>
      <c r="D525" s="862"/>
      <c r="E525" s="862"/>
      <c r="F525" s="263"/>
      <c r="G525" s="875"/>
      <c r="H525" s="220"/>
      <c r="I525" s="249"/>
      <c r="J525" s="220"/>
      <c r="K525" s="78"/>
      <c r="L525" s="220"/>
      <c r="M525" s="220"/>
      <c r="N525" s="220"/>
      <c r="O525" s="220"/>
      <c r="P525" s="220"/>
      <c r="Q525" s="220"/>
      <c r="R525" s="220"/>
      <c r="S525" s="220"/>
      <c r="T525" s="220"/>
      <c r="U525" s="220"/>
      <c r="V525" s="220"/>
      <c r="W525" s="220"/>
      <c r="X525" s="220"/>
      <c r="Y525" s="220"/>
      <c r="Z525" s="220"/>
      <c r="AA525" s="220"/>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c r="BC525" s="220"/>
      <c r="BD525" s="220"/>
      <c r="BE525" s="220"/>
      <c r="BF525" s="220"/>
    </row>
    <row r="526" spans="1:58" s="87" customFormat="1" ht="16.399999999999999" customHeight="1">
      <c r="A526" s="31"/>
      <c r="B526" s="21"/>
      <c r="C526" s="176" t="s">
        <v>101</v>
      </c>
      <c r="D526" s="177" t="s">
        <v>102</v>
      </c>
      <c r="E526" s="178" t="s">
        <v>103</v>
      </c>
      <c r="F526" s="188"/>
      <c r="G526" s="875"/>
      <c r="H526" s="220"/>
      <c r="I526" s="249"/>
      <c r="J526" s="220"/>
      <c r="K526" s="78"/>
      <c r="L526" s="220"/>
      <c r="M526" s="220"/>
      <c r="N526" s="220"/>
      <c r="O526" s="220"/>
      <c r="P526" s="220"/>
      <c r="Q526" s="220"/>
      <c r="R526" s="220"/>
      <c r="S526" s="220"/>
      <c r="T526" s="220"/>
      <c r="U526" s="220"/>
      <c r="V526" s="220"/>
      <c r="W526" s="220"/>
      <c r="X526" s="220"/>
      <c r="Y526" s="220"/>
      <c r="Z526" s="220"/>
      <c r="AA526" s="220"/>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c r="BC526" s="220"/>
      <c r="BD526" s="220"/>
      <c r="BE526" s="220"/>
      <c r="BF526" s="220"/>
    </row>
    <row r="527" spans="1:58" s="87" customFormat="1" ht="16.399999999999999" customHeight="1" thickBot="1">
      <c r="A527" s="31"/>
      <c r="B527" s="21"/>
      <c r="C527" s="189"/>
      <c r="D527" s="189"/>
      <c r="E527" s="178" t="str">
        <f ca="1">IF(
OR('It-säkkollen'!E151="FRÅGAN ÄR OBESVARAD",'It-säkkollen'!E151="ANGE SVAR OCKSÅ",'It-säkkollen'!E151="ANGE BEDÖMNING OCKSÅ",'It-säkkollen'!E151="FULLSTÄNDIGT SVAR SAKNAS PÅ FRÅGA"),
"FULLSTÄNDIGT SVAR SAKNAS PÅ FRÅGA "&amp;'It-säkkollen'!B139,
IF(
OR('It-säkkollen'!E151="MOTSÄGELSEFULLT SVAR",'It-säkkollen'!E151="MOTSÄGELSEFULL BEDÖMNING",'It-säkkollen'!E151="EJ SAMMANHÄNGANDE INTERVALL"),
"EJ KORREKT IFYLLT SVAR I FRÅGA "&amp;'It-säkkollen'!B139,
IF(
OR('It-säkkollen'!E151=0),
"FÖRUTSÄTTER ANNAT SVAR PÅ FRÅGA "&amp;'It-säkkollen'!B139,
IF(
    AND(ISBLANK(C521),ISBLANK(D521),ISBLANK(E521),ISBLANK(C523),ISBLANK(D523),ISBLANK(E523),ISBLANK(C525),ISBLANK(C527),ISBLANK(D527)),
    "FRÅGAN ÄR OBESVARAD",
    IF(
     AND(ISBLANK(C521),ISBLANK(D521),ISBLANK(E521),ISBLANK(C523),ISBLANK(D523),ISBLANK(E523),ISBLANK(C525)),
     "ANGE SVAR OCKSÅ",
     IF(
      AND(OR(C521="x",D521="x",E521="x",C523="x",D523="x"),OR(E523="x",C525="x")),
      "MOTSÄGELSEFULLT SVAR",
      IF(
       AND(E523="x",C525="x"),
       "MOTSÄGELSEFULLT SVAR",
       IF(
        AND(C527="x",D527="x"),
        "MOTSÄGELSEFULL BEDÖMNING",
        IF(
         OR(C527="x",D527="x"),
         COUNTIF(C521:E521,"x")+COUNTIF(C523:D523,"x"),
         "ANGE BEDÖMNING OCKSÅ")))))))))</f>
        <v>FULLSTÄNDIGT SVAR SAKNAS PÅ FRÅGA 10</v>
      </c>
      <c r="F527" s="188"/>
      <c r="G527" s="876"/>
      <c r="H527" s="220">
        <f ca="1">IF(ISNUMBER(E527),E527,0)</f>
        <v>0</v>
      </c>
      <c r="I527" s="249"/>
      <c r="J527" s="220"/>
      <c r="K527" s="78"/>
      <c r="L527" s="220">
        <f ca="1">$H527</f>
        <v>0</v>
      </c>
      <c r="M527" s="220"/>
      <c r="N527" s="220"/>
      <c r="O527" s="220"/>
      <c r="P527" s="220"/>
      <c r="Q527" s="220"/>
      <c r="R527" s="220"/>
      <c r="S527" s="220"/>
      <c r="T527" s="220"/>
      <c r="U527" s="220"/>
      <c r="V527" s="220"/>
      <c r="W527" s="220"/>
      <c r="X527" s="220"/>
      <c r="Y527" s="220"/>
      <c r="Z527" s="220"/>
      <c r="AA527" s="220"/>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c r="BC527" s="220"/>
      <c r="BD527" s="220"/>
      <c r="BE527" s="220"/>
      <c r="BF527" s="220"/>
    </row>
    <row r="528" spans="1:58" s="87" customFormat="1" ht="24.65" customHeight="1">
      <c r="A528" s="31"/>
      <c r="B528" s="21"/>
      <c r="C528"/>
      <c r="D528"/>
      <c r="E528"/>
      <c r="F528"/>
      <c r="G528"/>
      <c r="H528"/>
      <c r="I528" s="213"/>
      <c r="J528" s="78"/>
      <c r="K528" s="78"/>
      <c r="L528" s="220"/>
      <c r="M528" s="220"/>
      <c r="N528" s="220"/>
      <c r="O528" s="220"/>
      <c r="P528" s="220"/>
      <c r="Q528" s="220"/>
      <c r="R528" s="220"/>
      <c r="S528" s="220"/>
      <c r="T528" s="220"/>
      <c r="U528" s="220"/>
      <c r="V528" s="220"/>
      <c r="W528" s="220"/>
      <c r="X528" s="220"/>
      <c r="Y528" s="220"/>
      <c r="Z528" s="220"/>
      <c r="AA528" s="220"/>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c r="BC528" s="220"/>
      <c r="BD528" s="220"/>
      <c r="BE528" s="220"/>
      <c r="BF528" s="220"/>
    </row>
    <row r="529" spans="1:58" s="31" customFormat="1" ht="40.4" customHeight="1">
      <c r="A529" s="65">
        <v>3</v>
      </c>
      <c r="B529" s="207">
        <f ca="1">MAX(B126:INDIRECT(ADDRESS(ROW()-1,COLUMN())))+1</f>
        <v>42</v>
      </c>
      <c r="C529" s="886" t="s">
        <v>583</v>
      </c>
      <c r="D529" s="886"/>
      <c r="E529" s="886"/>
      <c r="F529" s="110"/>
      <c r="G529" s="207"/>
      <c r="H529" s="222"/>
      <c r="I529" s="248"/>
      <c r="J529" s="222"/>
      <c r="K529" s="78"/>
      <c r="L529" s="222"/>
      <c r="M529" s="222"/>
      <c r="N529" s="222"/>
      <c r="O529" s="222"/>
      <c r="P529" s="222"/>
      <c r="Q529" s="222"/>
      <c r="R529" s="222"/>
      <c r="S529" s="222"/>
      <c r="T529" s="222"/>
      <c r="U529" s="222"/>
      <c r="V529" s="222"/>
      <c r="W529" s="222"/>
      <c r="X529" s="222"/>
      <c r="Y529" s="222"/>
      <c r="Z529" s="222"/>
      <c r="AA529" s="222"/>
      <c r="AB529" s="222"/>
      <c r="AC529" s="222"/>
      <c r="AD529" s="222"/>
      <c r="AE529" s="222"/>
      <c r="AF529" s="222"/>
      <c r="AG529" s="222"/>
      <c r="AH529" s="222"/>
      <c r="AI529" s="222"/>
      <c r="AJ529" s="222"/>
      <c r="AK529" s="222"/>
      <c r="AL529" s="222"/>
      <c r="AM529" s="222"/>
      <c r="AN529" s="222"/>
      <c r="AO529" s="222"/>
      <c r="AP529" s="222"/>
      <c r="AQ529" s="222"/>
      <c r="AR529" s="222"/>
      <c r="AS529" s="222"/>
      <c r="AT529" s="222"/>
      <c r="AU529" s="222"/>
      <c r="AV529" s="222"/>
      <c r="AW529" s="222"/>
      <c r="AX529" s="222"/>
      <c r="AY529" s="222"/>
      <c r="AZ529" s="222"/>
      <c r="BA529" s="222"/>
      <c r="BB529" s="222"/>
      <c r="BC529" s="222"/>
      <c r="BD529" s="222"/>
      <c r="BE529" s="222"/>
      <c r="BF529" s="222"/>
    </row>
    <row r="530" spans="1:58" s="87" customFormat="1" ht="17.600000000000001" thickBot="1">
      <c r="A530" s="20"/>
      <c r="B530" s="84"/>
      <c r="C530" s="854" t="s">
        <v>90</v>
      </c>
      <c r="D530" s="854"/>
      <c r="E530" s="854"/>
      <c r="F530" s="190"/>
      <c r="G530"/>
      <c r="H530" s="220"/>
      <c r="I530" s="249"/>
      <c r="J530" s="220"/>
      <c r="K530" s="78"/>
      <c r="L530" s="220"/>
      <c r="M530" s="220"/>
      <c r="N530" s="220"/>
      <c r="O530" s="220"/>
      <c r="P530" s="220"/>
      <c r="Q530" s="220"/>
      <c r="R530" s="220"/>
      <c r="S530" s="220"/>
      <c r="T530" s="220"/>
      <c r="U530" s="220"/>
      <c r="V530" s="220"/>
      <c r="W530" s="220"/>
      <c r="X530" s="220"/>
      <c r="Y530" s="220"/>
      <c r="Z530" s="220"/>
      <c r="AA530" s="220"/>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c r="BC530" s="220"/>
      <c r="BD530" s="220"/>
      <c r="BE530" s="220"/>
      <c r="BF530" s="220"/>
    </row>
    <row r="531" spans="1:58" s="87" customFormat="1" ht="15.9" thickBot="1">
      <c r="A531" s="31"/>
      <c r="B531" s="21"/>
      <c r="C531" s="883" t="s">
        <v>584</v>
      </c>
      <c r="D531" s="884"/>
      <c r="E531" s="885"/>
      <c r="F531" s="191"/>
      <c r="G531" s="208" t="s">
        <v>91</v>
      </c>
      <c r="H531"/>
      <c r="I531" s="37"/>
      <c r="J531" s="220"/>
      <c r="K531" s="78"/>
      <c r="L531" s="220"/>
      <c r="M531" s="220"/>
      <c r="N531" s="220"/>
      <c r="O531" s="220"/>
      <c r="P531" s="220"/>
      <c r="Q531" s="220"/>
      <c r="R531" s="220"/>
      <c r="S531" s="220"/>
      <c r="T531" s="220"/>
      <c r="U531" s="220"/>
      <c r="V531" s="220"/>
      <c r="W531" s="220"/>
      <c r="X531" s="220"/>
      <c r="Y531" s="220"/>
      <c r="Z531" s="220"/>
      <c r="AA531" s="220"/>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c r="BC531" s="220"/>
      <c r="BD531" s="220"/>
      <c r="BE531" s="220"/>
      <c r="BF531" s="220"/>
    </row>
    <row r="532" spans="1:58" s="87" customFormat="1" ht="44.9" customHeight="1">
      <c r="A532" s="29"/>
      <c r="B532" s="24"/>
      <c r="C532" s="271" t="s">
        <v>585</v>
      </c>
      <c r="D532" s="271" t="s">
        <v>586</v>
      </c>
      <c r="E532" s="271" t="s">
        <v>587</v>
      </c>
      <c r="F532" s="184"/>
      <c r="G532" s="874" t="s">
        <v>588</v>
      </c>
      <c r="H532"/>
      <c r="I532"/>
      <c r="J532" s="220"/>
      <c r="K532" s="78"/>
      <c r="L532" s="220"/>
      <c r="M532" s="220"/>
      <c r="N532" s="220"/>
      <c r="O532" s="220"/>
      <c r="P532" s="220"/>
      <c r="Q532" s="220"/>
      <c r="R532" s="220"/>
      <c r="S532" s="220"/>
      <c r="T532" s="220"/>
      <c r="U532" s="220"/>
      <c r="V532" s="220"/>
      <c r="W532" s="220"/>
      <c r="X532" s="220"/>
      <c r="Y532" s="220"/>
      <c r="Z532" s="220"/>
      <c r="AA532" s="220"/>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c r="BC532" s="220"/>
      <c r="BD532" s="220"/>
      <c r="BE532" s="220"/>
      <c r="BF532" s="220"/>
    </row>
    <row r="533" spans="1:58" s="87" customFormat="1" ht="16.399999999999999" customHeight="1">
      <c r="A533" s="31"/>
      <c r="B533" s="21"/>
      <c r="C533" s="290"/>
      <c r="D533" s="290"/>
      <c r="E533" s="290"/>
      <c r="F533" s="215"/>
      <c r="G533" s="875"/>
      <c r="H533"/>
      <c r="I533"/>
      <c r="J533" s="220"/>
      <c r="K533" s="78"/>
      <c r="L533" s="220"/>
      <c r="M533" s="220"/>
      <c r="N533" s="220"/>
      <c r="O533" s="220"/>
      <c r="P533" s="220"/>
      <c r="Q533" s="220"/>
      <c r="R533" s="220"/>
      <c r="S533" s="220"/>
      <c r="T533" s="220"/>
      <c r="U533" s="220"/>
      <c r="V533" s="220"/>
      <c r="W533" s="220"/>
      <c r="X533" s="220"/>
      <c r="Y533" s="220"/>
      <c r="Z533" s="220"/>
      <c r="AA533" s="220"/>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c r="BC533" s="220"/>
      <c r="BD533" s="220"/>
      <c r="BE533" s="220"/>
      <c r="BF533" s="220"/>
    </row>
    <row r="534" spans="1:58" s="87" customFormat="1" ht="51" customHeight="1">
      <c r="A534" s="29"/>
      <c r="B534" s="24"/>
      <c r="C534" s="271" t="s">
        <v>589</v>
      </c>
      <c r="D534" s="271" t="s">
        <v>590</v>
      </c>
      <c r="E534" s="284" t="s">
        <v>281</v>
      </c>
      <c r="F534" s="283"/>
      <c r="G534" s="875"/>
      <c r="H534" s="220"/>
      <c r="I534" s="249"/>
      <c r="J534" s="220"/>
      <c r="K534" s="78"/>
      <c r="L534" s="220"/>
      <c r="M534" s="220"/>
      <c r="N534" s="220"/>
      <c r="O534" s="220"/>
      <c r="P534" s="220"/>
      <c r="Q534" s="220"/>
      <c r="R534" s="220"/>
      <c r="S534" s="220"/>
      <c r="T534" s="220"/>
      <c r="U534" s="220"/>
      <c r="V534" s="220"/>
      <c r="W534" s="220"/>
      <c r="X534" s="220"/>
      <c r="Y534" s="220"/>
      <c r="Z534" s="220"/>
      <c r="AA534" s="220"/>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c r="BC534" s="220"/>
      <c r="BD534" s="220"/>
      <c r="BE534" s="220"/>
      <c r="BF534" s="220"/>
    </row>
    <row r="535" spans="1:58" s="87" customFormat="1" ht="16.399999999999999" customHeight="1">
      <c r="A535" s="31"/>
      <c r="B535" s="21"/>
      <c r="C535" s="189"/>
      <c r="D535" s="189"/>
      <c r="E535" s="189"/>
      <c r="F535" s="215"/>
      <c r="G535" s="875"/>
      <c r="H535" s="220"/>
      <c r="I535" s="249"/>
      <c r="J535" s="220"/>
      <c r="K535" s="78"/>
      <c r="L535" s="220"/>
      <c r="M535" s="220"/>
      <c r="N535" s="220"/>
      <c r="O535" s="220"/>
      <c r="P535" s="220"/>
      <c r="Q535" s="220"/>
      <c r="R535" s="220"/>
      <c r="S535" s="220"/>
      <c r="T535" s="220"/>
      <c r="U535" s="220"/>
      <c r="V535" s="220"/>
      <c r="W535" s="220"/>
      <c r="X535" s="220"/>
      <c r="Y535" s="220"/>
      <c r="Z535" s="220"/>
      <c r="AA535" s="220"/>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c r="BC535" s="220"/>
      <c r="BD535" s="220"/>
      <c r="BE535" s="220"/>
      <c r="BF535" s="220"/>
    </row>
    <row r="536" spans="1:58" s="87" customFormat="1" ht="16.399999999999999" customHeight="1">
      <c r="A536" s="31"/>
      <c r="B536" s="21"/>
      <c r="C536" s="861" t="s">
        <v>100</v>
      </c>
      <c r="D536" s="861"/>
      <c r="E536" s="861"/>
      <c r="F536" s="262"/>
      <c r="G536" s="875"/>
      <c r="H536" s="220"/>
      <c r="I536" s="249"/>
      <c r="J536" s="220"/>
      <c r="K536" s="78"/>
      <c r="L536" s="220"/>
      <c r="M536" s="220"/>
      <c r="N536" s="220"/>
      <c r="O536" s="220"/>
      <c r="P536" s="220"/>
      <c r="Q536" s="220"/>
      <c r="R536" s="220"/>
      <c r="S536" s="220"/>
      <c r="T536" s="220"/>
      <c r="U536" s="220"/>
      <c r="V536" s="220"/>
      <c r="W536" s="220"/>
      <c r="X536" s="220"/>
      <c r="Y536" s="220"/>
      <c r="Z536" s="220"/>
      <c r="AA536" s="220"/>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c r="BC536" s="220"/>
      <c r="BD536" s="220"/>
      <c r="BE536" s="220"/>
      <c r="BF536" s="220"/>
    </row>
    <row r="537" spans="1:58" s="87" customFormat="1" ht="16.399999999999999" customHeight="1">
      <c r="A537" s="31"/>
      <c r="B537" s="21"/>
      <c r="C537" s="862"/>
      <c r="D537" s="862"/>
      <c r="E537" s="862"/>
      <c r="F537" s="263"/>
      <c r="G537" s="875"/>
      <c r="H537" s="220"/>
      <c r="I537" s="249"/>
      <c r="J537" s="220"/>
      <c r="K537" s="78"/>
      <c r="L537" s="220"/>
      <c r="M537" s="220"/>
      <c r="N537" s="220"/>
      <c r="O537" s="220"/>
      <c r="P537" s="220"/>
      <c r="Q537" s="220"/>
      <c r="R537" s="220"/>
      <c r="S537" s="220"/>
      <c r="T537" s="220"/>
      <c r="U537" s="220"/>
      <c r="V537" s="220"/>
      <c r="W537" s="220"/>
      <c r="X537" s="220"/>
      <c r="Y537" s="220"/>
      <c r="Z537" s="220"/>
      <c r="AA537" s="220"/>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c r="BC537" s="220"/>
      <c r="BD537" s="220"/>
      <c r="BE537" s="220"/>
      <c r="BF537" s="220"/>
    </row>
    <row r="538" spans="1:58" s="87" customFormat="1" ht="16.399999999999999" customHeight="1">
      <c r="A538" s="31"/>
      <c r="B538" s="21"/>
      <c r="C538" s="176" t="s">
        <v>101</v>
      </c>
      <c r="D538" s="177" t="s">
        <v>102</v>
      </c>
      <c r="E538" s="178" t="s">
        <v>103</v>
      </c>
      <c r="F538" s="188"/>
      <c r="G538" s="875"/>
      <c r="H538" s="220"/>
      <c r="I538" s="249"/>
      <c r="J538" s="220"/>
      <c r="K538" s="78"/>
      <c r="L538" s="220"/>
      <c r="M538" s="220"/>
      <c r="N538" s="220"/>
      <c r="O538" s="220"/>
      <c r="P538" s="220"/>
      <c r="Q538" s="220"/>
      <c r="R538" s="220"/>
      <c r="S538" s="220"/>
      <c r="T538" s="220"/>
      <c r="U538" s="220"/>
      <c r="V538" s="220"/>
      <c r="W538" s="220"/>
      <c r="X538" s="220"/>
      <c r="Y538" s="220"/>
      <c r="Z538" s="220"/>
      <c r="AA538" s="220"/>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c r="BC538" s="220"/>
      <c r="BD538" s="220"/>
      <c r="BE538" s="220"/>
      <c r="BF538" s="220"/>
    </row>
    <row r="539" spans="1:58" s="87" customFormat="1" ht="16.399999999999999" customHeight="1">
      <c r="A539" s="31"/>
      <c r="B539" s="21"/>
      <c r="C539" s="189"/>
      <c r="D539" s="189"/>
      <c r="E539"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"&amp;'It-säkkollen'!B154,IF(
    AND(ISBLANK(C533),ISBLANK(D533),ISBLANK(E533),ISBLANK(C535),ISBLANK(D535),ISBLANK(E535),ISBLANK(C537),ISBLANK(C539),ISBLANK(D539)),
    "FRÅGAN ÄR OBESVARAD",
    IF(
     AND(ISBLANK(C533),ISBLANK(D533),ISBLANK(E533),ISBLANK(C535),ISBLANK(D535),ISBLANK(E535),ISBLANK(C537)),
     "ANGE SVAR OCKSÅ",
     IF(
      AND(OR(C533="x",D533="x",E533="x",C535="x",D535="x"),OR(E535="x",C537="x")),
      "MOTSÄGELSEFULLT SVAR",
      IF(
       AND(E535="x",C537="x"),
       "MOTSÄGELSEFULLT SVAR",
       IF(
        AND(C539="x",D539="x"),
        "MOTSÄGELSEFULL BEDÖMNING",
        IF(
         OR(C539="x",D539="x"),
         COUNTIF(C533:E533,"x")+COUNTIF(C535:D535,"x"),
         "ANGE BEDÖMNING OCKSÅ")))))))))</f>
        <v>FULLSTÄNDIGT SVAR SAKNAS PÅ FRÅGA 11</v>
      </c>
      <c r="F539" s="188"/>
      <c r="G539" s="875"/>
      <c r="H539" s="220">
        <f ca="1">IF(ISNUMBER(E539),E539,0)</f>
        <v>0</v>
      </c>
      <c r="I539" s="249"/>
      <c r="J539" s="220"/>
      <c r="K539" s="78"/>
      <c r="L539" s="220">
        <f ca="1">$H539</f>
        <v>0</v>
      </c>
      <c r="M539" s="220"/>
      <c r="N539" s="220"/>
      <c r="O539" s="220"/>
      <c r="P539" s="220"/>
      <c r="Q539" s="220"/>
      <c r="R539" s="220"/>
      <c r="S539" s="220"/>
      <c r="T539" s="220"/>
      <c r="U539" s="220"/>
      <c r="V539" s="220"/>
      <c r="W539" s="220"/>
      <c r="X539" s="220"/>
      <c r="Y539" s="220"/>
      <c r="Z539" s="220"/>
      <c r="AA539" s="220"/>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c r="BC539" s="220"/>
      <c r="BD539" s="220"/>
      <c r="BE539" s="220"/>
      <c r="BF539" s="220"/>
    </row>
    <row r="540" spans="1:58" s="87" customFormat="1" ht="30.65" customHeight="1" thickBot="1">
      <c r="A540" s="31"/>
      <c r="B540" s="21"/>
      <c r="G540" s="876"/>
      <c r="H540" s="220"/>
      <c r="I540" s="249"/>
      <c r="J540" s="220"/>
      <c r="K540" s="78"/>
      <c r="L540" s="220"/>
      <c r="M540" s="220"/>
      <c r="N540" s="220"/>
      <c r="O540" s="220"/>
      <c r="P540" s="220"/>
      <c r="Q540" s="220"/>
      <c r="R540" s="220"/>
      <c r="S540" s="220"/>
      <c r="T540" s="220"/>
      <c r="U540" s="220"/>
      <c r="V540" s="220"/>
      <c r="W540" s="220"/>
      <c r="X540" s="220"/>
      <c r="Y540" s="220"/>
      <c r="Z540" s="220"/>
      <c r="AA540" s="220"/>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c r="BC540" s="220"/>
      <c r="BD540" s="220"/>
      <c r="BE540" s="220"/>
      <c r="BF540" s="220"/>
    </row>
    <row r="541" spans="1:58" s="31" customFormat="1" ht="36" customHeight="1">
      <c r="A541" s="65">
        <v>3</v>
      </c>
      <c r="B541" s="207">
        <f ca="1">MAX(B138:INDIRECT(ADDRESS(ROW()-1,COLUMN())))+1</f>
        <v>43</v>
      </c>
      <c r="C541" s="873" t="s">
        <v>591</v>
      </c>
      <c r="D541" s="873"/>
      <c r="E541" s="873"/>
      <c r="F541" s="110"/>
      <c r="G541" s="207"/>
      <c r="H541" s="222"/>
      <c r="I541" s="248"/>
      <c r="J541" s="222"/>
      <c r="K541" s="78"/>
      <c r="L541" s="222"/>
      <c r="M541" s="222"/>
      <c r="N541" s="222"/>
      <c r="O541" s="222"/>
      <c r="P541" s="222"/>
      <c r="Q541" s="222"/>
      <c r="R541" s="222"/>
      <c r="S541" s="222"/>
      <c r="T541" s="222"/>
      <c r="U541" s="222"/>
      <c r="V541" s="222"/>
      <c r="W541" s="222"/>
      <c r="X541" s="222"/>
      <c r="Y541" s="222"/>
      <c r="Z541" s="222"/>
      <c r="AA541" s="222"/>
      <c r="AB541" s="222"/>
      <c r="AC541" s="222"/>
      <c r="AD541" s="222"/>
      <c r="AE541" s="222"/>
      <c r="AF541" s="222"/>
      <c r="AG541" s="222"/>
      <c r="AH541" s="222"/>
      <c r="AI541" s="222"/>
      <c r="AJ541" s="222"/>
      <c r="AK541" s="222"/>
      <c r="AL541" s="222"/>
      <c r="AM541" s="222"/>
      <c r="AN541" s="222"/>
      <c r="AO541" s="222"/>
      <c r="AP541" s="222"/>
      <c r="AQ541" s="222"/>
      <c r="AR541" s="222"/>
      <c r="AS541" s="222"/>
      <c r="AT541" s="222"/>
      <c r="AU541" s="222"/>
      <c r="AV541" s="222"/>
      <c r="AW541" s="222"/>
      <c r="AX541" s="222"/>
      <c r="AY541" s="222"/>
      <c r="AZ541" s="222"/>
      <c r="BA541" s="222"/>
      <c r="BB541" s="222"/>
      <c r="BC541" s="222"/>
      <c r="BD541" s="222"/>
      <c r="BE541" s="222"/>
      <c r="BF541" s="222"/>
    </row>
    <row r="542" spans="1:58" s="87" customFormat="1" ht="17.149999999999999">
      <c r="A542" s="20"/>
      <c r="B542" s="84"/>
      <c r="C542" s="854" t="s">
        <v>90</v>
      </c>
      <c r="D542" s="854"/>
      <c r="E542" s="854"/>
      <c r="F542" s="190"/>
      <c r="H542" s="220"/>
      <c r="I542" s="185"/>
      <c r="J542" s="412"/>
      <c r="K542" s="78"/>
      <c r="L542" s="220"/>
      <c r="M542" s="220"/>
      <c r="N542" s="220"/>
      <c r="O542" s="220"/>
      <c r="P542" s="220"/>
      <c r="Q542" s="220"/>
      <c r="R542" s="220"/>
      <c r="S542" s="220"/>
      <c r="T542" s="220"/>
      <c r="U542" s="220"/>
      <c r="V542" s="220"/>
      <c r="W542" s="220"/>
      <c r="X542" s="220"/>
      <c r="Y542" s="220"/>
      <c r="Z542" s="220"/>
      <c r="AA542" s="220"/>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c r="BC542" s="220"/>
      <c r="BD542" s="220"/>
      <c r="BE542" s="220"/>
      <c r="BF542" s="220"/>
    </row>
    <row r="543" spans="1:58" s="87" customFormat="1" ht="31.4" customHeight="1">
      <c r="A543" s="31"/>
      <c r="B543" s="21"/>
      <c r="C543" s="883" t="s">
        <v>592</v>
      </c>
      <c r="D543" s="884"/>
      <c r="E543" s="885"/>
      <c r="F543" s="191"/>
      <c r="H543" s="220"/>
      <c r="I543" s="249"/>
      <c r="J543" s="220"/>
      <c r="K543" s="78"/>
      <c r="L543" s="220"/>
      <c r="M543" s="220"/>
      <c r="N543" s="220"/>
      <c r="O543" s="220"/>
      <c r="P543" s="220"/>
      <c r="Q543" s="220"/>
      <c r="R543" s="220"/>
      <c r="S543" s="220"/>
      <c r="T543" s="220"/>
      <c r="U543" s="220"/>
      <c r="V543" s="220"/>
      <c r="W543" s="220"/>
      <c r="X543" s="220"/>
      <c r="Y543" s="220"/>
      <c r="Z543" s="220"/>
      <c r="AA543" s="220"/>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c r="BC543" s="220"/>
      <c r="BD543" s="220"/>
      <c r="BE543" s="220"/>
      <c r="BF543" s="220"/>
    </row>
    <row r="544" spans="1:58" s="87" customFormat="1" ht="23.15" customHeight="1">
      <c r="A544" s="29"/>
      <c r="B544" s="24"/>
      <c r="C544" s="271" t="s">
        <v>593</v>
      </c>
      <c r="D544" s="271" t="s">
        <v>594</v>
      </c>
      <c r="E544" s="271" t="s">
        <v>595</v>
      </c>
      <c r="F544" s="184"/>
      <c r="H544" s="220"/>
      <c r="I544" s="249"/>
      <c r="J544" s="220"/>
      <c r="K544" s="78"/>
      <c r="L544" s="220"/>
      <c r="M544" s="220"/>
      <c r="N544" s="220"/>
      <c r="O544" s="220"/>
      <c r="P544" s="220"/>
      <c r="Q544" s="220"/>
      <c r="R544" s="220"/>
      <c r="S544" s="220"/>
      <c r="T544" s="220"/>
      <c r="U544" s="220"/>
      <c r="V544" s="220"/>
      <c r="W544" s="220"/>
      <c r="X544" s="220"/>
      <c r="Y544" s="220"/>
      <c r="Z544" s="220"/>
      <c r="AA544" s="220"/>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c r="BC544" s="220"/>
      <c r="BD544" s="220"/>
      <c r="BE544" s="220"/>
      <c r="BF544" s="220"/>
    </row>
    <row r="545" spans="1:58" s="87" customFormat="1" ht="16.399999999999999" customHeight="1">
      <c r="A545" s="31"/>
      <c r="B545" s="21"/>
      <c r="C545" s="290"/>
      <c r="D545" s="290"/>
      <c r="E545" s="290"/>
      <c r="F545" s="215"/>
      <c r="H545" s="220"/>
      <c r="I545" s="249"/>
      <c r="J545" s="220"/>
      <c r="K545" s="78"/>
      <c r="L545" s="220"/>
      <c r="M545" s="220"/>
      <c r="N545" s="220"/>
      <c r="O545" s="220"/>
      <c r="P545" s="220"/>
      <c r="Q545" s="220"/>
      <c r="R545" s="220"/>
      <c r="S545" s="220"/>
      <c r="T545" s="220"/>
      <c r="U545" s="220"/>
      <c r="V545" s="220"/>
      <c r="W545" s="220"/>
      <c r="X545" s="220"/>
      <c r="Y545" s="220"/>
      <c r="Z545" s="220"/>
      <c r="AA545" s="220"/>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c r="BC545" s="220"/>
      <c r="BD545" s="220"/>
      <c r="BE545" s="220"/>
      <c r="BF545" s="220"/>
    </row>
    <row r="546" spans="1:58" s="87" customFormat="1" ht="61.4" customHeight="1">
      <c r="A546" s="29"/>
      <c r="B546" s="24"/>
      <c r="C546" s="281" t="s">
        <v>596</v>
      </c>
      <c r="D546" s="271" t="s">
        <v>597</v>
      </c>
      <c r="E546" s="284" t="s">
        <v>598</v>
      </c>
      <c r="F546" s="283"/>
      <c r="H546" s="220"/>
      <c r="I546" s="249"/>
      <c r="J546" s="220"/>
      <c r="K546" s="78"/>
      <c r="L546" s="220"/>
      <c r="M546" s="220"/>
      <c r="N546" s="220"/>
      <c r="O546" s="220"/>
      <c r="P546" s="220"/>
      <c r="Q546" s="220"/>
      <c r="R546" s="220"/>
      <c r="S546" s="220"/>
      <c r="T546" s="220"/>
      <c r="U546" s="220"/>
      <c r="V546" s="220"/>
      <c r="W546" s="220"/>
      <c r="X546" s="220"/>
      <c r="Y546" s="220"/>
      <c r="Z546" s="220"/>
      <c r="AA546" s="220"/>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c r="BC546" s="220"/>
      <c r="BD546" s="220"/>
      <c r="BE546" s="220"/>
      <c r="BF546" s="220"/>
    </row>
    <row r="547" spans="1:58" s="87" customFormat="1" ht="16.399999999999999" customHeight="1">
      <c r="A547" s="31"/>
      <c r="B547" s="21"/>
      <c r="C547" s="189"/>
      <c r="D547" s="189"/>
      <c r="E547" s="189"/>
      <c r="F547" s="215"/>
      <c r="H547" s="220"/>
      <c r="I547" s="249"/>
      <c r="J547" s="220"/>
      <c r="K547" s="78"/>
      <c r="L547" s="220"/>
      <c r="M547" s="220"/>
      <c r="N547" s="220"/>
      <c r="O547" s="220"/>
      <c r="P547" s="220"/>
      <c r="Q547" s="220"/>
      <c r="R547" s="220"/>
      <c r="S547" s="220"/>
      <c r="T547" s="220"/>
      <c r="U547" s="220"/>
      <c r="V547" s="220"/>
      <c r="W547" s="220"/>
      <c r="X547" s="220"/>
      <c r="Y547" s="220"/>
      <c r="Z547" s="220"/>
      <c r="AA547" s="220"/>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c r="BC547" s="220"/>
      <c r="BD547" s="220"/>
      <c r="BE547" s="220"/>
      <c r="BF547" s="220"/>
    </row>
    <row r="548" spans="1:58" s="87" customFormat="1" ht="16.399999999999999" customHeight="1">
      <c r="A548" s="31"/>
      <c r="B548" s="21"/>
      <c r="C548" s="861" t="s">
        <v>100</v>
      </c>
      <c r="D548" s="861"/>
      <c r="E548" s="861"/>
      <c r="F548" s="262"/>
      <c r="H548" s="220"/>
      <c r="I548" s="249"/>
      <c r="J548" s="220"/>
      <c r="K548" s="78"/>
      <c r="L548" s="220"/>
      <c r="M548" s="220"/>
      <c r="N548" s="220"/>
      <c r="O548" s="220"/>
      <c r="P548" s="220"/>
      <c r="Q548" s="220"/>
      <c r="R548" s="220"/>
      <c r="S548" s="220"/>
      <c r="T548" s="220"/>
      <c r="U548" s="220"/>
      <c r="V548" s="220"/>
      <c r="W548" s="220"/>
      <c r="X548" s="220"/>
      <c r="Y548" s="220"/>
      <c r="Z548" s="220"/>
      <c r="AA548" s="220"/>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c r="BC548" s="220"/>
      <c r="BD548" s="220"/>
      <c r="BE548" s="220"/>
      <c r="BF548" s="220"/>
    </row>
    <row r="549" spans="1:58" s="87" customFormat="1" ht="16.399999999999999" customHeight="1">
      <c r="A549" s="31"/>
      <c r="B549" s="21"/>
      <c r="C549" s="862"/>
      <c r="D549" s="862"/>
      <c r="E549" s="862"/>
      <c r="F549" s="263"/>
      <c r="H549" s="220"/>
      <c r="I549" s="249"/>
      <c r="J549" s="220"/>
      <c r="K549" s="78"/>
      <c r="L549" s="220"/>
      <c r="M549" s="220"/>
      <c r="N549" s="220"/>
      <c r="O549" s="220"/>
      <c r="P549" s="220"/>
      <c r="Q549" s="220"/>
      <c r="R549" s="220"/>
      <c r="S549" s="220"/>
      <c r="T549" s="220"/>
      <c r="U549" s="220"/>
      <c r="V549" s="220"/>
      <c r="W549" s="220"/>
      <c r="X549" s="220"/>
      <c r="Y549" s="220"/>
      <c r="Z549" s="220"/>
      <c r="AA549" s="220"/>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c r="BC549" s="220"/>
      <c r="BD549" s="220"/>
      <c r="BE549" s="220"/>
      <c r="BF549" s="220"/>
    </row>
    <row r="550" spans="1:58" s="87" customFormat="1" ht="16.399999999999999" customHeight="1">
      <c r="A550" s="31"/>
      <c r="B550" s="21"/>
      <c r="C550" s="176" t="s">
        <v>101</v>
      </c>
      <c r="D550" s="177" t="s">
        <v>102</v>
      </c>
      <c r="E550" s="178" t="s">
        <v>103</v>
      </c>
      <c r="F550" s="188"/>
      <c r="H550" s="220"/>
      <c r="I550" s="249"/>
      <c r="J550" s="220"/>
      <c r="K550" s="78"/>
      <c r="L550" s="220"/>
      <c r="M550" s="220"/>
      <c r="N550" s="220"/>
      <c r="O550" s="220"/>
      <c r="P550" s="220"/>
      <c r="Q550" s="220"/>
      <c r="R550" s="220"/>
      <c r="S550" s="220"/>
      <c r="T550" s="220"/>
      <c r="U550" s="220"/>
      <c r="V550" s="220"/>
      <c r="W550" s="220"/>
      <c r="X550" s="220"/>
      <c r="Y550" s="220"/>
      <c r="Z550" s="220"/>
      <c r="AA550" s="220"/>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c r="BC550" s="220"/>
      <c r="BD550" s="220"/>
      <c r="BE550" s="220"/>
      <c r="BF550" s="220"/>
    </row>
    <row r="551" spans="1:58" s="87" customFormat="1" ht="16.399999999999999" customHeight="1">
      <c r="A551" s="31"/>
      <c r="B551" s="21"/>
      <c r="C551" s="189"/>
      <c r="D551" s="189"/>
      <c r="E551"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
IF(
    AND(ISBLANK(C545),ISBLANK(D545),ISBLANK(E545),ISBLANK(C547),ISBLANK(D547),ISBLANK(E547),ISBLANK(C549),ISBLANK(C551),ISBLANK(D551)),
    "FRÅGAN ÄR OBESVARAD",
    IF(
     AND(ISBLANK(C545),ISBLANK(D545),ISBLANK(E545),ISBLANK(C547),ISBLANK(D547),ISBLANK(E547),ISBLANK(C549)),
     "ANGE SVAR OCKSÅ",
     IF(
      AND(OR(C545="x",D545="x",E545="x",C547="x",D547="x"),OR(E547="x",C549="x")),
      "MOTSÄGELSEFULLT SVAR",
      IF(
       AND(E547="x",C549="x"),
       "MOTSÄGELSEFULLT SVAR",
       IF(
        AND(C551="x",D551="x"),
        "MOTSÄGELSEFULL BEDÖMNING",
        IF(
         OR(C551="x",D551="x"),
         COUNTIF(C545:E545,"x")+COUNTIF(C547:D547,"x"),
         "ANGE BEDÖMNING OCKSÅ")))))))))</f>
        <v>FULLSTÄNDIGT SVAR SAKNAS PÅ FRÅGA 11</v>
      </c>
      <c r="F551" s="188"/>
      <c r="H551" s="220">
        <f ca="1">IF(ISNUMBER(E551),E551,0)</f>
        <v>0</v>
      </c>
      <c r="I551" s="249"/>
      <c r="J551" s="220"/>
      <c r="K551" s="78"/>
      <c r="L551" s="220">
        <f ca="1">$H551</f>
        <v>0</v>
      </c>
      <c r="M551" s="220"/>
      <c r="N551" s="220"/>
      <c r="O551" s="220"/>
      <c r="P551" s="220"/>
      <c r="Q551" s="220"/>
      <c r="R551" s="220"/>
      <c r="S551" s="220"/>
      <c r="T551" s="220"/>
      <c r="U551" s="220"/>
      <c r="V551" s="220"/>
      <c r="W551" s="220"/>
      <c r="X551" s="220"/>
      <c r="Y551" s="220"/>
      <c r="Z551" s="220"/>
      <c r="AA551" s="220"/>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c r="BC551" s="220"/>
      <c r="BD551" s="220"/>
      <c r="BE551" s="220"/>
      <c r="BF551" s="220"/>
    </row>
    <row r="552" spans="1:58" s="87" customFormat="1" ht="30.65" customHeight="1">
      <c r="A552" s="31"/>
      <c r="B552" s="21"/>
      <c r="C552"/>
      <c r="D552"/>
      <c r="E552"/>
      <c r="F552"/>
      <c r="G552"/>
      <c r="H552"/>
      <c r="I552" s="213"/>
      <c r="J552" s="78"/>
      <c r="K552" s="78"/>
      <c r="L552" s="220"/>
      <c r="M552" s="220"/>
      <c r="N552" s="220"/>
      <c r="O552" s="220"/>
      <c r="P552" s="220"/>
      <c r="Q552" s="220"/>
      <c r="R552" s="220"/>
      <c r="S552" s="220"/>
      <c r="T552" s="220"/>
      <c r="U552" s="220"/>
      <c r="V552" s="220"/>
      <c r="W552" s="220"/>
      <c r="X552" s="220"/>
      <c r="Y552" s="220"/>
      <c r="Z552" s="220"/>
      <c r="AA552" s="220"/>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c r="BC552" s="220"/>
      <c r="BD552" s="220"/>
      <c r="BE552" s="220"/>
      <c r="BF552" s="220"/>
    </row>
    <row r="553" spans="1:58" s="31" customFormat="1" ht="36" customHeight="1" thickBot="1">
      <c r="A553" s="65">
        <v>3</v>
      </c>
      <c r="B553" s="207">
        <f ca="1">MAX(B151:INDIRECT(ADDRESS(ROW()-1,COLUMN())))+1</f>
        <v>44</v>
      </c>
      <c r="C553" s="873" t="s">
        <v>599</v>
      </c>
      <c r="D553" s="873"/>
      <c r="E553" s="873"/>
      <c r="F553" s="110"/>
      <c r="G553" s="207"/>
      <c r="H553" s="222"/>
      <c r="I553" s="248"/>
      <c r="J553" s="222"/>
      <c r="K553" s="78"/>
      <c r="L553" s="222"/>
      <c r="M553" s="222"/>
      <c r="N553" s="222"/>
      <c r="O553" s="222"/>
      <c r="P553" s="222"/>
      <c r="Q553" s="222"/>
      <c r="R553" s="222"/>
      <c r="S553" s="222"/>
      <c r="T553" s="222"/>
      <c r="U553" s="222"/>
      <c r="V553" s="222"/>
      <c r="W553" s="222"/>
      <c r="X553" s="222"/>
      <c r="Y553" s="222"/>
      <c r="Z553" s="222"/>
      <c r="AA553" s="222"/>
      <c r="AB553" s="222"/>
      <c r="AC553" s="222"/>
      <c r="AD553" s="222"/>
      <c r="AE553" s="222"/>
      <c r="AF553" s="222"/>
      <c r="AG553" s="222"/>
      <c r="AH553" s="222"/>
      <c r="AI553" s="222"/>
      <c r="AJ553" s="222"/>
      <c r="AK553" s="222"/>
      <c r="AL553" s="222"/>
      <c r="AM553" s="222"/>
      <c r="AN553" s="222"/>
      <c r="AO553" s="222"/>
      <c r="AP553" s="222"/>
      <c r="AQ553" s="222"/>
      <c r="AR553" s="222"/>
      <c r="AS553" s="222"/>
      <c r="AT553" s="222"/>
      <c r="AU553" s="222"/>
      <c r="AV553" s="222"/>
      <c r="AW553" s="222"/>
      <c r="AX553" s="222"/>
      <c r="AY553" s="222"/>
      <c r="AZ553" s="222"/>
      <c r="BA553" s="222"/>
      <c r="BB553" s="222"/>
      <c r="BC553" s="222"/>
      <c r="BD553" s="222"/>
      <c r="BE553" s="222"/>
      <c r="BF553" s="222"/>
    </row>
    <row r="554" spans="1:58" s="87" customFormat="1" ht="17.600000000000001" thickBot="1">
      <c r="A554" s="20"/>
      <c r="B554" s="84"/>
      <c r="C554" s="854" t="s">
        <v>90</v>
      </c>
      <c r="D554" s="854"/>
      <c r="E554" s="854"/>
      <c r="F554" s="190"/>
      <c r="G554" s="208" t="s">
        <v>91</v>
      </c>
      <c r="H554" s="220"/>
      <c r="I554" s="302"/>
      <c r="J554" s="220"/>
      <c r="K554" s="78"/>
      <c r="L554" s="220"/>
      <c r="M554" s="220"/>
      <c r="N554" s="220"/>
      <c r="O554" s="220"/>
      <c r="P554" s="220"/>
      <c r="Q554" s="220"/>
      <c r="R554" s="220"/>
      <c r="S554" s="220"/>
      <c r="T554" s="220"/>
      <c r="U554" s="220"/>
      <c r="V554" s="220"/>
      <c r="W554" s="220"/>
      <c r="X554" s="220"/>
      <c r="Y554" s="220"/>
      <c r="Z554" s="220"/>
      <c r="AA554" s="220"/>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c r="BC554" s="220"/>
      <c r="BD554" s="220"/>
      <c r="BE554" s="220"/>
      <c r="BF554" s="220"/>
    </row>
    <row r="555" spans="1:58" s="87" customFormat="1" ht="16.399999999999999" customHeight="1">
      <c r="A555" s="31"/>
      <c r="B555" s="21"/>
      <c r="C555" s="883" t="s">
        <v>600</v>
      </c>
      <c r="D555" s="884"/>
      <c r="E555" s="885"/>
      <c r="F555" s="191"/>
      <c r="G555" s="874" t="s">
        <v>601</v>
      </c>
      <c r="H555" s="220"/>
      <c r="I555" s="249"/>
      <c r="J555" s="220"/>
      <c r="K555" s="78"/>
      <c r="L555" s="220"/>
      <c r="M555" s="220"/>
      <c r="N555" s="220"/>
      <c r="O555" s="220"/>
      <c r="P555" s="220"/>
      <c r="Q555" s="220"/>
      <c r="R555" s="220"/>
      <c r="S555" s="220"/>
      <c r="T555" s="220"/>
      <c r="U555" s="220"/>
      <c r="V555" s="220"/>
      <c r="W555" s="220"/>
      <c r="X555" s="220"/>
      <c r="Y555" s="220"/>
      <c r="Z555" s="220"/>
      <c r="AA555" s="220"/>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c r="BC555" s="220"/>
      <c r="BD555" s="220"/>
      <c r="BE555" s="220"/>
      <c r="BF555" s="220"/>
    </row>
    <row r="556" spans="1:58" s="87" customFormat="1" ht="33.65" customHeight="1">
      <c r="A556" s="29"/>
      <c r="B556" s="24"/>
      <c r="C556" s="89" t="s">
        <v>602</v>
      </c>
      <c r="D556" s="89" t="s">
        <v>603</v>
      </c>
      <c r="E556" s="89" t="s">
        <v>604</v>
      </c>
      <c r="F556" s="184"/>
      <c r="G556" s="875"/>
      <c r="H556" s="220"/>
      <c r="I556" s="249"/>
      <c r="J556" s="220"/>
      <c r="K556" s="78"/>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220"/>
      <c r="BE556" s="220"/>
      <c r="BF556" s="220"/>
    </row>
    <row r="557" spans="1:58" s="87" customFormat="1" ht="16.399999999999999" customHeight="1">
      <c r="A557" s="31"/>
      <c r="B557" s="21"/>
      <c r="C557" s="189"/>
      <c r="D557" s="189"/>
      <c r="E557" s="189"/>
      <c r="F557" s="215"/>
      <c r="G557" s="875"/>
      <c r="H557" s="220"/>
      <c r="I557" s="249"/>
      <c r="J557" s="220"/>
      <c r="K557" s="78"/>
      <c r="L557" s="220"/>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220"/>
      <c r="BE557" s="220"/>
      <c r="BF557" s="220"/>
    </row>
    <row r="558" spans="1:58" s="87" customFormat="1" ht="34.4" customHeight="1">
      <c r="A558" s="29"/>
      <c r="B558" s="24"/>
      <c r="C558" s="268" t="s">
        <v>605</v>
      </c>
      <c r="D558" s="268" t="s">
        <v>606</v>
      </c>
      <c r="E558" s="282" t="s">
        <v>607</v>
      </c>
      <c r="F558" s="283"/>
      <c r="G558" s="875"/>
      <c r="H558" s="220"/>
      <c r="I558" s="249"/>
      <c r="J558" s="220"/>
      <c r="K558" s="78"/>
      <c r="L558" s="220"/>
      <c r="M558" s="220"/>
      <c r="N558" s="220"/>
      <c r="O558" s="220"/>
      <c r="P558" s="220"/>
      <c r="Q558" s="220"/>
      <c r="R558" s="220"/>
      <c r="S558" s="220"/>
      <c r="T558" s="220"/>
      <c r="U558" s="220"/>
      <c r="V558" s="220"/>
      <c r="W558" s="220"/>
      <c r="X558" s="220"/>
      <c r="Y558" s="220"/>
      <c r="Z558" s="220"/>
      <c r="AA558" s="220"/>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c r="BC558" s="220"/>
      <c r="BD558" s="220"/>
      <c r="BE558" s="220"/>
      <c r="BF558" s="220"/>
    </row>
    <row r="559" spans="1:58" s="87" customFormat="1" ht="16.399999999999999" customHeight="1">
      <c r="A559" s="31"/>
      <c r="B559" s="21"/>
      <c r="C559" s="189"/>
      <c r="D559" s="189"/>
      <c r="E559" s="189"/>
      <c r="F559" s="215"/>
      <c r="G559" s="875"/>
      <c r="H559" s="220"/>
      <c r="I559" s="249"/>
      <c r="J559" s="220"/>
      <c r="K559" s="78"/>
      <c r="L559" s="220"/>
      <c r="M559" s="220"/>
      <c r="N559" s="220"/>
      <c r="O559" s="220"/>
      <c r="P559" s="220"/>
      <c r="Q559" s="220"/>
      <c r="R559" s="220"/>
      <c r="S559" s="220"/>
      <c r="T559" s="220"/>
      <c r="U559" s="220"/>
      <c r="V559" s="220"/>
      <c r="W559" s="220"/>
      <c r="X559" s="220"/>
      <c r="Y559" s="220"/>
      <c r="Z559" s="220"/>
      <c r="AA559" s="220"/>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c r="BC559" s="220"/>
      <c r="BD559" s="220"/>
      <c r="BE559" s="220"/>
      <c r="BF559" s="220"/>
    </row>
    <row r="560" spans="1:58" s="87" customFormat="1" ht="16.399999999999999" customHeight="1">
      <c r="A560" s="31"/>
      <c r="B560" s="21"/>
      <c r="C560" s="861" t="s">
        <v>100</v>
      </c>
      <c r="D560" s="861"/>
      <c r="E560" s="861"/>
      <c r="F560" s="262"/>
      <c r="G560" s="875"/>
      <c r="H560" s="220"/>
      <c r="I560" s="249"/>
      <c r="J560" s="220"/>
      <c r="K560" s="78"/>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220"/>
      <c r="BE560" s="220"/>
      <c r="BF560" s="220"/>
    </row>
    <row r="561" spans="1:58" s="87" customFormat="1" ht="16.399999999999999" customHeight="1">
      <c r="A561" s="31"/>
      <c r="B561" s="21"/>
      <c r="C561" s="862"/>
      <c r="D561" s="862"/>
      <c r="E561" s="862"/>
      <c r="F561" s="263"/>
      <c r="G561" s="875"/>
      <c r="H561" s="220"/>
      <c r="I561" s="249"/>
      <c r="J561" s="220"/>
      <c r="K561" s="78"/>
      <c r="L561" s="220"/>
      <c r="M561" s="220"/>
      <c r="N561" s="220"/>
      <c r="O561" s="220"/>
      <c r="P561" s="220"/>
      <c r="Q561" s="220"/>
      <c r="R561" s="220"/>
      <c r="S561" s="220"/>
      <c r="T561" s="220"/>
      <c r="U561" s="220"/>
      <c r="V561" s="220"/>
      <c r="W561" s="220"/>
      <c r="X561" s="220"/>
      <c r="Y561" s="220"/>
      <c r="Z561" s="220"/>
      <c r="AA561" s="220"/>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c r="BC561" s="220"/>
      <c r="BD561" s="220"/>
      <c r="BE561" s="220"/>
      <c r="BF561" s="220"/>
    </row>
    <row r="562" spans="1:58" s="87" customFormat="1" ht="16.399999999999999" customHeight="1">
      <c r="A562" s="31"/>
      <c r="B562" s="21"/>
      <c r="C562" s="176" t="s">
        <v>101</v>
      </c>
      <c r="D562" s="177" t="s">
        <v>102</v>
      </c>
      <c r="E562" s="178" t="s">
        <v>103</v>
      </c>
      <c r="F562" s="188"/>
      <c r="G562" s="875"/>
      <c r="H562" s="220"/>
      <c r="I562" s="249"/>
      <c r="J562" s="220"/>
      <c r="K562" s="78"/>
      <c r="L562" s="220"/>
      <c r="M562" s="220"/>
      <c r="N562" s="220"/>
      <c r="O562" s="220"/>
      <c r="P562" s="220"/>
      <c r="Q562" s="220"/>
      <c r="R562" s="220"/>
      <c r="S562" s="220"/>
      <c r="T562" s="220"/>
      <c r="U562" s="220"/>
      <c r="V562" s="220"/>
      <c r="W562" s="220"/>
      <c r="X562" s="220"/>
      <c r="Y562" s="220"/>
      <c r="Z562" s="220"/>
      <c r="AA562" s="220"/>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c r="BC562" s="220"/>
      <c r="BD562" s="220"/>
      <c r="BE562" s="220"/>
      <c r="BF562" s="220"/>
    </row>
    <row r="563" spans="1:58" s="87" customFormat="1" ht="16.399999999999999" customHeight="1" thickBot="1">
      <c r="A563" s="31"/>
      <c r="B563" s="21"/>
      <c r="C563" s="189"/>
      <c r="D563" s="189"/>
      <c r="E563"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AND(ISBLANK(C557),ISBLANK(D557),ISBLANK(E557),ISBLANK(C559),ISBLANK(D559),ISBLANK(E559),ISBLANK(C561),ISBLANK(C563),ISBLANK(D563)),
    "FRÅGAN ÄR OBESVARAD",
    IF(
     AND(ISBLANK(C557),ISBLANK(D557),ISBLANK(E557),ISBLANK(C559),ISBLANK(D559),ISBLANK(E559),ISBLANK(C561)),
     "ANGE SVAR OCKSÅ",
     IF(
      AND(OR(C557="x",D557="x",E557="x",C559="x",D559="x"),OR(E559="x",C561="x")),
      "MOTSÄGELSEFULLT SVAR",
      IF(
       AND(E559="x",C561="x"),
       "MOTSÄGELSEFULLT SVAR",
       IF(
        AND(C563="x",D563="x"),
        "MOTSÄGELSEFULL BEDÖMNING",
        IF(
         OR(C563="x",D563="x"),
         COUNTIF(C557:E557,"x")+COUNTIF(C559:D559,"x"),
         "ANGE BEDÖMNING OCKSÅ")))))))))</f>
        <v>FULLSTÄNDIGT SVAR SAKNAS PÅ FRÅGA 12</v>
      </c>
      <c r="F563" s="188"/>
      <c r="G563" s="876"/>
      <c r="H563" s="220">
        <f ca="1">IF(ISNUMBER(E563),E563,0)</f>
        <v>0</v>
      </c>
      <c r="I563" s="249"/>
      <c r="J563" s="220"/>
      <c r="K563" s="78"/>
      <c r="L563" s="220">
        <f ca="1">$H563</f>
        <v>0</v>
      </c>
      <c r="M563" s="220"/>
      <c r="N563" s="220"/>
      <c r="O563" s="220"/>
      <c r="P563" s="220"/>
      <c r="Q563" s="220"/>
      <c r="R563" s="220"/>
      <c r="S563" s="220"/>
      <c r="T563" s="220"/>
      <c r="U563" s="220"/>
      <c r="V563" s="220"/>
      <c r="W563" s="220"/>
      <c r="X563" s="220"/>
      <c r="Y563" s="220"/>
      <c r="Z563" s="220"/>
      <c r="AA563" s="220"/>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c r="BC563" s="220"/>
      <c r="BD563" s="220"/>
      <c r="BE563" s="220"/>
      <c r="BF563" s="220"/>
    </row>
    <row r="564" spans="1:58" s="87" customFormat="1" ht="30.65" customHeight="1">
      <c r="A564" s="31"/>
      <c r="B564" s="21"/>
      <c r="G564" s="86"/>
      <c r="H564" s="220"/>
      <c r="I564" s="249"/>
      <c r="J564" s="220"/>
      <c r="K564" s="78"/>
      <c r="L564" s="220"/>
      <c r="M564" s="220"/>
      <c r="N564" s="220"/>
      <c r="O564" s="220"/>
      <c r="P564" s="220"/>
      <c r="Q564" s="220"/>
      <c r="R564" s="220"/>
      <c r="S564" s="220"/>
      <c r="T564" s="220"/>
      <c r="U564" s="220"/>
      <c r="V564" s="220"/>
      <c r="W564" s="220"/>
      <c r="X564" s="220"/>
      <c r="Y564" s="220"/>
      <c r="Z564" s="220"/>
      <c r="AA564" s="220"/>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c r="BC564" s="220"/>
      <c r="BD564" s="220"/>
      <c r="BE564" s="220"/>
      <c r="BF564" s="220"/>
    </row>
    <row r="565" spans="1:58" s="31" customFormat="1" ht="40.4" customHeight="1">
      <c r="A565" s="65">
        <v>3</v>
      </c>
      <c r="B565" s="207">
        <f ca="1">MAX(B163:INDIRECT(ADDRESS(ROW()-1,COLUMN())))+1</f>
        <v>45</v>
      </c>
      <c r="C565" s="873" t="s">
        <v>608</v>
      </c>
      <c r="D565" s="873"/>
      <c r="E565" s="873"/>
      <c r="F565" s="110"/>
      <c r="G565" s="207"/>
      <c r="H565" s="222"/>
      <c r="I565" s="248"/>
      <c r="J565" s="222"/>
      <c r="K565" s="78"/>
      <c r="L565" s="222"/>
      <c r="M565" s="222"/>
      <c r="N565" s="222"/>
      <c r="O565" s="222"/>
      <c r="P565" s="222"/>
      <c r="Q565" s="222"/>
      <c r="R565" s="222"/>
      <c r="S565" s="222"/>
      <c r="T565" s="222"/>
      <c r="U565" s="222"/>
      <c r="V565" s="222"/>
      <c r="W565" s="222"/>
      <c r="X565" s="222"/>
      <c r="Y565" s="222"/>
      <c r="Z565" s="222"/>
      <c r="AA565" s="222"/>
      <c r="AB565" s="222"/>
      <c r="AC565" s="222"/>
      <c r="AD565" s="222"/>
      <c r="AE565" s="222"/>
      <c r="AF565" s="222"/>
      <c r="AG565" s="222"/>
      <c r="AH565" s="222"/>
      <c r="AI565" s="222"/>
      <c r="AJ565" s="222"/>
      <c r="AK565" s="222"/>
      <c r="AL565" s="222"/>
      <c r="AM565" s="222"/>
      <c r="AN565" s="222"/>
      <c r="AO565" s="222"/>
      <c r="AP565" s="222"/>
      <c r="AQ565" s="222"/>
      <c r="AR565" s="222"/>
      <c r="AS565" s="222"/>
      <c r="AT565" s="222"/>
      <c r="AU565" s="222"/>
      <c r="AV565" s="222"/>
      <c r="AW565" s="222"/>
      <c r="AX565" s="222"/>
      <c r="AY565" s="222"/>
      <c r="AZ565" s="222"/>
      <c r="BA565" s="222"/>
      <c r="BB565" s="222"/>
      <c r="BC565" s="222"/>
      <c r="BD565" s="222"/>
      <c r="BE565" s="222"/>
      <c r="BF565" s="222"/>
    </row>
    <row r="566" spans="1:58" s="87" customFormat="1" ht="17.149999999999999">
      <c r="A566" s="20"/>
      <c r="B566" s="84"/>
      <c r="C566" s="854" t="s">
        <v>90</v>
      </c>
      <c r="D566" s="854"/>
      <c r="E566" s="854"/>
      <c r="F566" s="190"/>
      <c r="G566"/>
      <c r="H566" s="220"/>
      <c r="I566" s="249"/>
      <c r="J566" s="220"/>
      <c r="K566" s="78"/>
      <c r="L566" s="220"/>
      <c r="M566" s="220"/>
      <c r="N566" s="220"/>
      <c r="O566" s="220"/>
      <c r="P566" s="220"/>
      <c r="Q566" s="220"/>
      <c r="R566" s="220"/>
      <c r="S566" s="220"/>
      <c r="T566" s="220"/>
      <c r="U566" s="220"/>
      <c r="V566" s="220"/>
      <c r="W566" s="220"/>
      <c r="X566" s="220"/>
      <c r="Y566" s="220"/>
      <c r="Z566" s="220"/>
      <c r="AA566" s="220"/>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c r="BC566" s="220"/>
      <c r="BD566" s="220"/>
      <c r="BE566" s="220"/>
      <c r="BF566" s="220"/>
    </row>
    <row r="567" spans="1:58" s="87" customFormat="1">
      <c r="A567" s="31"/>
      <c r="B567" s="21"/>
      <c r="C567" s="867" t="s">
        <v>609</v>
      </c>
      <c r="D567" s="868"/>
      <c r="E567" s="869"/>
      <c r="F567" s="191"/>
      <c r="G567"/>
      <c r="H567" s="220"/>
      <c r="I567" s="249"/>
      <c r="J567" s="220"/>
      <c r="K567" s="78"/>
      <c r="L567" s="220"/>
      <c r="M567" s="220"/>
      <c r="N567" s="220"/>
      <c r="O567" s="220"/>
      <c r="P567" s="220"/>
      <c r="Q567" s="220"/>
      <c r="R567" s="220"/>
      <c r="S567" s="220"/>
      <c r="T567" s="220"/>
      <c r="U567" s="220"/>
      <c r="V567" s="220"/>
      <c r="W567" s="220"/>
      <c r="X567" s="220"/>
      <c r="Y567" s="220"/>
      <c r="Z567" s="220"/>
      <c r="AA567" s="220"/>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c r="BC567" s="220"/>
      <c r="BD567" s="220"/>
      <c r="BE567" s="220"/>
      <c r="BF567" s="220"/>
    </row>
    <row r="568" spans="1:58" s="87" customFormat="1" ht="35.15" customHeight="1">
      <c r="A568" s="29"/>
      <c r="B568" s="24"/>
      <c r="C568" s="89" t="s">
        <v>610</v>
      </c>
      <c r="D568" s="89" t="s">
        <v>611</v>
      </c>
      <c r="E568" s="89" t="s">
        <v>612</v>
      </c>
      <c r="F568" s="184"/>
      <c r="G568"/>
      <c r="H568" s="220"/>
      <c r="I568" s="249"/>
      <c r="J568" s="220"/>
      <c r="K568" s="78"/>
      <c r="L568" s="220"/>
      <c r="M568" s="220"/>
      <c r="N568" s="220"/>
      <c r="O568" s="220"/>
      <c r="P568" s="220"/>
      <c r="Q568" s="220"/>
      <c r="R568" s="220"/>
      <c r="S568" s="220"/>
      <c r="T568" s="220"/>
      <c r="U568" s="220"/>
      <c r="V568" s="220"/>
      <c r="W568" s="220"/>
      <c r="X568" s="220"/>
      <c r="Y568" s="220"/>
      <c r="Z568" s="220"/>
      <c r="AA568" s="220"/>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c r="BC568" s="220"/>
      <c r="BD568" s="220"/>
      <c r="BE568" s="220"/>
      <c r="BF568" s="220"/>
    </row>
    <row r="569" spans="1:58" s="87" customFormat="1" ht="27.65" customHeight="1">
      <c r="A569" s="31"/>
      <c r="B569" s="21"/>
      <c r="C569" s="189"/>
      <c r="D569" s="189"/>
      <c r="E569" s="189"/>
      <c r="F569" s="215"/>
      <c r="G569"/>
      <c r="H569" s="220"/>
      <c r="I569" s="249"/>
      <c r="J569" s="220"/>
      <c r="K569" s="78"/>
      <c r="L569" s="220"/>
      <c r="M569" s="220"/>
      <c r="N569" s="220"/>
      <c r="O569" s="220"/>
      <c r="P569" s="220"/>
      <c r="Q569" s="220"/>
      <c r="R569" s="220"/>
      <c r="S569" s="220"/>
      <c r="T569" s="220"/>
      <c r="U569" s="220"/>
      <c r="V569" s="220"/>
      <c r="W569" s="220"/>
      <c r="X569" s="220"/>
      <c r="Y569" s="220"/>
      <c r="Z569" s="220"/>
      <c r="AA569" s="220"/>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c r="BC569" s="220"/>
      <c r="BD569" s="220"/>
      <c r="BE569" s="220"/>
      <c r="BF569" s="220"/>
    </row>
    <row r="570" spans="1:58" s="87" customFormat="1" ht="37.4" customHeight="1">
      <c r="A570" s="29"/>
      <c r="B570" s="24"/>
      <c r="C570" s="90" t="s">
        <v>613</v>
      </c>
      <c r="D570" s="90" t="s">
        <v>614</v>
      </c>
      <c r="E570" s="282" t="s">
        <v>615</v>
      </c>
      <c r="F570" s="283"/>
      <c r="G570"/>
      <c r="H570" s="220"/>
      <c r="I570" s="249"/>
      <c r="J570" s="220"/>
      <c r="K570" s="78"/>
      <c r="L570" s="220"/>
      <c r="M570" s="220"/>
      <c r="N570" s="220"/>
      <c r="O570" s="220"/>
      <c r="P570" s="220"/>
      <c r="Q570" s="220"/>
      <c r="R570" s="220"/>
      <c r="S570" s="220"/>
      <c r="T570" s="220"/>
      <c r="U570" s="220"/>
      <c r="V570" s="220"/>
      <c r="W570" s="220"/>
      <c r="X570" s="220"/>
      <c r="Y570" s="220"/>
      <c r="Z570" s="220"/>
      <c r="AA570" s="220"/>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c r="BC570" s="220"/>
      <c r="BD570" s="220"/>
      <c r="BE570" s="220"/>
      <c r="BF570" s="220"/>
    </row>
    <row r="571" spans="1:58" s="87" customFormat="1" ht="16.399999999999999" customHeight="1">
      <c r="A571" s="31"/>
      <c r="B571" s="21"/>
      <c r="C571" s="189"/>
      <c r="D571" s="189"/>
      <c r="E571" s="189"/>
      <c r="F571" s="215"/>
      <c r="G571"/>
      <c r="H571" s="220"/>
      <c r="I571" s="249"/>
      <c r="J571" s="220"/>
      <c r="K571" s="78"/>
      <c r="L571" s="220"/>
      <c r="M571" s="220"/>
      <c r="N571" s="220"/>
      <c r="O571" s="220"/>
      <c r="P571" s="220"/>
      <c r="Q571" s="220"/>
      <c r="R571" s="220"/>
      <c r="S571" s="220"/>
      <c r="T571" s="220"/>
      <c r="U571" s="220"/>
      <c r="V571" s="220"/>
      <c r="W571" s="220"/>
      <c r="X571" s="220"/>
      <c r="Y571" s="220"/>
      <c r="Z571" s="220"/>
      <c r="AA571" s="220"/>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c r="BC571" s="220"/>
      <c r="BD571" s="220"/>
      <c r="BE571" s="220"/>
      <c r="BF571" s="220"/>
    </row>
    <row r="572" spans="1:58" s="87" customFormat="1" ht="16.399999999999999" customHeight="1">
      <c r="A572" s="31"/>
      <c r="B572" s="21"/>
      <c r="C572" s="861" t="s">
        <v>100</v>
      </c>
      <c r="D572" s="861"/>
      <c r="E572" s="861"/>
      <c r="F572" s="262"/>
      <c r="G572"/>
      <c r="H572" s="220"/>
      <c r="I572" s="249"/>
      <c r="J572" s="220"/>
      <c r="K572" s="78"/>
      <c r="L572" s="220"/>
      <c r="M572" s="220"/>
      <c r="N572" s="220"/>
      <c r="O572" s="220"/>
      <c r="P572" s="220"/>
      <c r="Q572" s="220"/>
      <c r="R572" s="220"/>
      <c r="S572" s="220"/>
      <c r="T572" s="220"/>
      <c r="U572" s="220"/>
      <c r="V572" s="220"/>
      <c r="W572" s="220"/>
      <c r="X572" s="220"/>
      <c r="Y572" s="220"/>
      <c r="Z572" s="220"/>
      <c r="AA572" s="220"/>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c r="BC572" s="220"/>
      <c r="BD572" s="220"/>
      <c r="BE572" s="220"/>
      <c r="BF572" s="220"/>
    </row>
    <row r="573" spans="1:58" s="87" customFormat="1" ht="16.399999999999999" customHeight="1">
      <c r="A573" s="31"/>
      <c r="B573" s="21"/>
      <c r="C573" s="862"/>
      <c r="D573" s="862"/>
      <c r="E573" s="862"/>
      <c r="F573" s="263"/>
      <c r="G573"/>
      <c r="H573" s="220"/>
      <c r="I573" s="249"/>
      <c r="J573" s="220"/>
      <c r="K573" s="78"/>
      <c r="L573" s="220"/>
      <c r="M573" s="220"/>
      <c r="N573" s="220"/>
      <c r="O573" s="220"/>
      <c r="P573" s="220"/>
      <c r="Q573" s="220"/>
      <c r="R573" s="220"/>
      <c r="S573" s="220"/>
      <c r="T573" s="220"/>
      <c r="U573" s="220"/>
      <c r="V573" s="220"/>
      <c r="W573" s="220"/>
      <c r="X573" s="220"/>
      <c r="Y573" s="220"/>
      <c r="Z573" s="220"/>
      <c r="AA573" s="220"/>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c r="BC573" s="220"/>
      <c r="BD573" s="220"/>
      <c r="BE573" s="220"/>
      <c r="BF573" s="220"/>
    </row>
    <row r="574" spans="1:58" s="87" customFormat="1" ht="16.399999999999999" customHeight="1">
      <c r="A574" s="31"/>
      <c r="B574" s="21"/>
      <c r="C574" s="176" t="s">
        <v>101</v>
      </c>
      <c r="D574" s="177" t="s">
        <v>102</v>
      </c>
      <c r="E574" s="178" t="s">
        <v>103</v>
      </c>
      <c r="F574" s="188"/>
      <c r="G574"/>
      <c r="H574" s="220"/>
      <c r="I574" s="249"/>
      <c r="J574" s="220"/>
      <c r="K574" s="78"/>
      <c r="L574" s="220"/>
      <c r="M574" s="220"/>
      <c r="N574" s="220"/>
      <c r="O574" s="220"/>
      <c r="P574" s="220"/>
      <c r="Q574" s="220"/>
      <c r="R574" s="220"/>
      <c r="S574" s="220"/>
      <c r="T574" s="220"/>
      <c r="U574" s="220"/>
      <c r="V574" s="220"/>
      <c r="W574" s="220"/>
      <c r="X574" s="220"/>
      <c r="Y574" s="220"/>
      <c r="Z574" s="220"/>
      <c r="AA574" s="220"/>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c r="BC574" s="220"/>
      <c r="BD574" s="220"/>
      <c r="BE574" s="220"/>
      <c r="BF574" s="220"/>
    </row>
    <row r="575" spans="1:58" s="87" customFormat="1" ht="16.399999999999999" customHeight="1">
      <c r="A575" s="31"/>
      <c r="B575" s="21"/>
      <c r="C575" s="189"/>
      <c r="D575" s="189"/>
      <c r="E575"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AND(ISBLANK(C569),ISBLANK(D569),ISBLANK(E569),ISBLANK(C571),ISBLANK(D571),ISBLANK(E571),ISBLANK(C573),ISBLANK(C575),ISBLANK(D575)),
    "FRÅGAN ÄR OBESVARAD",
    IF(
     AND(ISBLANK(C569),ISBLANK(D569),ISBLANK(E569),ISBLANK(C571),ISBLANK(D571),ISBLANK(E571),ISBLANK(C573)),
     "ANGE SVAR OCKSÅ",
     IF(
      AND(OR(C569="x",D569="x",E569="x",C571="x",D571="x"),OR(E571="x",C573="x")),
      "MOTSÄGELSEFULLT SVAR",
      IF(
       AND(E571="x",C573="x"),
       "MOTSÄGELSEFULLT SVAR",
       IF(
        AND(C575="x",D575="x"),
        "MOTSÄGELSEFULL BEDÖMNING",
        IF(
         OR(C575="x",D575="x"),
         COUNTIF(C569:E569,"x")+COUNTIF(C571:D571,"x"),
         "ANGE BEDÖMNING OCKSÅ")))))))))</f>
        <v>FULLSTÄNDIGT SVAR SAKNAS PÅ FRÅGA 12</v>
      </c>
      <c r="F575" s="188"/>
      <c r="G575"/>
      <c r="H575" s="220">
        <f ca="1">IF(ISNUMBER(E575),E575,0)</f>
        <v>0</v>
      </c>
      <c r="I575" s="249"/>
      <c r="J575" s="220"/>
      <c r="K575" s="78"/>
      <c r="L575" s="220">
        <f ca="1">$H575</f>
        <v>0</v>
      </c>
      <c r="M575" s="220"/>
      <c r="N575" s="220"/>
      <c r="O575" s="220"/>
      <c r="P575" s="220"/>
      <c r="Q575" s="220"/>
      <c r="R575" s="220"/>
      <c r="S575" s="220"/>
      <c r="T575" s="220"/>
      <c r="U575" s="220"/>
      <c r="V575" s="220"/>
      <c r="W575" s="220"/>
      <c r="X575" s="220"/>
      <c r="Y575" s="220"/>
      <c r="Z575" s="220"/>
      <c r="AA575" s="220"/>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c r="BC575" s="220"/>
      <c r="BD575" s="220"/>
      <c r="BE575" s="220"/>
      <c r="BF575" s="220"/>
    </row>
    <row r="576" spans="1:58" s="87" customFormat="1" ht="30.65" customHeight="1">
      <c r="A576" s="31"/>
      <c r="B576" s="21"/>
      <c r="G576" s="86"/>
      <c r="H576" s="220"/>
      <c r="I576" s="249"/>
      <c r="J576" s="220"/>
      <c r="K576" s="78"/>
      <c r="L576" s="220"/>
      <c r="M576" s="220"/>
      <c r="N576" s="220"/>
      <c r="O576" s="220"/>
      <c r="P576" s="220"/>
      <c r="Q576" s="220"/>
      <c r="R576" s="220"/>
      <c r="S576" s="220"/>
      <c r="T576" s="220"/>
      <c r="U576" s="220"/>
      <c r="V576" s="220"/>
      <c r="W576" s="220"/>
      <c r="X576" s="220"/>
      <c r="Y576" s="220"/>
      <c r="Z576" s="220"/>
      <c r="AA576" s="220"/>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c r="BC576" s="220"/>
      <c r="BD576" s="220"/>
      <c r="BE576" s="220"/>
      <c r="BF576" s="220"/>
    </row>
    <row r="577" spans="1:58" s="31" customFormat="1" ht="40.4" customHeight="1" thickBot="1">
      <c r="A577" s="65">
        <v>3</v>
      </c>
      <c r="B577" s="207">
        <f ca="1">MAX(B175:INDIRECT(ADDRESS(ROW()-1,COLUMN())))+1</f>
        <v>46</v>
      </c>
      <c r="C577" s="873" t="s">
        <v>616</v>
      </c>
      <c r="D577" s="873"/>
      <c r="E577" s="873"/>
      <c r="F577" s="110"/>
      <c r="G577" s="207"/>
      <c r="H577" s="222"/>
      <c r="I577" s="248"/>
      <c r="J577" s="222"/>
      <c r="K577" s="78"/>
      <c r="L577" s="222"/>
      <c r="M577" s="222"/>
      <c r="N577" s="222"/>
      <c r="O577" s="222"/>
      <c r="P577" s="222"/>
      <c r="Q577" s="222"/>
      <c r="R577" s="222"/>
      <c r="S577" s="222"/>
      <c r="T577" s="222"/>
      <c r="U577" s="222"/>
      <c r="V577" s="222"/>
      <c r="W577" s="222"/>
      <c r="X577" s="222"/>
      <c r="Y577" s="222"/>
      <c r="Z577" s="222"/>
      <c r="AA577" s="222"/>
      <c r="AB577" s="222"/>
      <c r="AC577" s="222"/>
      <c r="AD577" s="222"/>
      <c r="AE577" s="222"/>
      <c r="AF577" s="222"/>
      <c r="AG577" s="222"/>
      <c r="AH577" s="222"/>
      <c r="AI577" s="222"/>
      <c r="AJ577" s="222"/>
      <c r="AK577" s="222"/>
      <c r="AL577" s="222"/>
      <c r="AM577" s="222"/>
      <c r="AN577" s="222"/>
      <c r="AO577" s="222"/>
      <c r="AP577" s="222"/>
      <c r="AQ577" s="222"/>
      <c r="AR577" s="222"/>
      <c r="AS577" s="222"/>
      <c r="AT577" s="222"/>
      <c r="AU577" s="222"/>
      <c r="AV577" s="222"/>
      <c r="AW577" s="222"/>
      <c r="AX577" s="222"/>
      <c r="AY577" s="222"/>
      <c r="AZ577" s="222"/>
      <c r="BA577" s="222"/>
      <c r="BB577" s="222"/>
      <c r="BC577" s="222"/>
      <c r="BD577" s="222"/>
      <c r="BE577" s="222"/>
      <c r="BF577" s="222"/>
    </row>
    <row r="578" spans="1:58" s="87" customFormat="1" ht="17.600000000000001" thickBot="1">
      <c r="A578" s="20"/>
      <c r="B578" s="84"/>
      <c r="C578" s="854" t="s">
        <v>90</v>
      </c>
      <c r="D578" s="854"/>
      <c r="E578" s="854"/>
      <c r="F578" s="190"/>
      <c r="G578" s="208" t="s">
        <v>91</v>
      </c>
      <c r="H578" s="220"/>
      <c r="I578" s="185"/>
      <c r="J578" s="220"/>
      <c r="K578" s="78"/>
      <c r="L578" s="220"/>
      <c r="M578" s="220"/>
      <c r="N578" s="220"/>
      <c r="O578" s="220"/>
      <c r="P578" s="220"/>
      <c r="Q578" s="220"/>
      <c r="R578" s="220"/>
      <c r="S578" s="220"/>
      <c r="T578" s="220"/>
      <c r="U578" s="220"/>
      <c r="V578" s="220"/>
      <c r="W578" s="220"/>
      <c r="X578" s="220"/>
      <c r="Y578" s="220"/>
      <c r="Z578" s="220"/>
      <c r="AA578" s="220"/>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220"/>
      <c r="BE578" s="220"/>
      <c r="BF578" s="220"/>
    </row>
    <row r="579" spans="1:58" s="87" customFormat="1" ht="16.399999999999999" customHeight="1">
      <c r="A579" s="31"/>
      <c r="B579" s="21"/>
      <c r="C579" s="867" t="s">
        <v>617</v>
      </c>
      <c r="D579" s="868"/>
      <c r="E579" s="869"/>
      <c r="F579" s="191"/>
      <c r="G579" s="874" t="s">
        <v>618</v>
      </c>
      <c r="H579" s="220"/>
      <c r="I579" s="249"/>
      <c r="J579" s="220"/>
      <c r="K579" s="78"/>
      <c r="L579" s="220"/>
      <c r="M579" s="220"/>
      <c r="N579" s="220"/>
      <c r="O579" s="220"/>
      <c r="P579" s="220"/>
      <c r="Q579" s="220"/>
      <c r="R579" s="220"/>
      <c r="S579" s="220"/>
      <c r="T579" s="220"/>
      <c r="U579" s="220"/>
      <c r="V579" s="220"/>
      <c r="W579" s="220"/>
      <c r="X579" s="220"/>
      <c r="Y579" s="220"/>
      <c r="Z579" s="220"/>
      <c r="AA579" s="220"/>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220"/>
      <c r="BE579" s="220"/>
      <c r="BF579" s="220"/>
    </row>
    <row r="580" spans="1:58" s="87" customFormat="1" ht="43.5" customHeight="1">
      <c r="A580" s="29"/>
      <c r="B580" s="24"/>
      <c r="C580" s="266" t="s">
        <v>619</v>
      </c>
      <c r="D580" s="266" t="s">
        <v>620</v>
      </c>
      <c r="E580" s="266" t="s">
        <v>621</v>
      </c>
      <c r="F580" s="184"/>
      <c r="G580" s="875"/>
      <c r="H580" s="220"/>
      <c r="I580" s="249"/>
      <c r="J580" s="220"/>
      <c r="K580" s="78"/>
      <c r="L580" s="220"/>
      <c r="M580" s="220"/>
      <c r="N580" s="220"/>
      <c r="O580" s="220"/>
      <c r="P580" s="220"/>
      <c r="Q580" s="220"/>
      <c r="R580" s="220"/>
      <c r="S580" s="220"/>
      <c r="T580" s="220"/>
      <c r="U580" s="220"/>
      <c r="V580" s="220"/>
      <c r="W580" s="220"/>
      <c r="X580" s="220"/>
      <c r="Y580" s="220"/>
      <c r="Z580" s="220"/>
      <c r="AA580" s="220"/>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220"/>
      <c r="BE580" s="220"/>
      <c r="BF580" s="220"/>
    </row>
    <row r="581" spans="1:58" s="87" customFormat="1" ht="16.399999999999999" customHeight="1">
      <c r="A581" s="31"/>
      <c r="B581" s="21"/>
      <c r="C581" s="189"/>
      <c r="D581" s="189"/>
      <c r="E581" s="189"/>
      <c r="F581" s="215"/>
      <c r="G581" s="875"/>
      <c r="H581" s="220"/>
      <c r="I581" s="249"/>
      <c r="J581" s="220"/>
      <c r="K581" s="78"/>
      <c r="L581" s="220"/>
      <c r="M581" s="220"/>
      <c r="N581" s="220"/>
      <c r="O581" s="220"/>
      <c r="P581" s="220"/>
      <c r="Q581" s="220"/>
      <c r="R581" s="220"/>
      <c r="S581" s="220"/>
      <c r="T581" s="220"/>
      <c r="U581" s="220"/>
      <c r="V581" s="220"/>
      <c r="W581" s="220"/>
      <c r="X581" s="220"/>
      <c r="Y581" s="220"/>
      <c r="Z581" s="220"/>
      <c r="AA581" s="220"/>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220"/>
      <c r="BE581" s="220"/>
      <c r="BF581" s="220"/>
    </row>
    <row r="582" spans="1:58" s="87" customFormat="1" ht="28.3">
      <c r="A582" s="29"/>
      <c r="B582" s="24"/>
      <c r="C582" s="266" t="s">
        <v>622</v>
      </c>
      <c r="D582" s="268" t="s">
        <v>623</v>
      </c>
      <c r="E582" s="296" t="s">
        <v>281</v>
      </c>
      <c r="F582" s="283"/>
      <c r="G582" s="875"/>
      <c r="H582" s="220"/>
      <c r="I582" s="249"/>
      <c r="J582" s="220"/>
      <c r="K582" s="78"/>
      <c r="L582" s="220"/>
      <c r="M582" s="220"/>
      <c r="N582" s="220"/>
      <c r="O582" s="220"/>
      <c r="P582" s="220"/>
      <c r="Q582" s="220"/>
      <c r="R582" s="220"/>
      <c r="S582" s="220"/>
      <c r="T582" s="220"/>
      <c r="U582" s="220"/>
      <c r="V582" s="220"/>
      <c r="W582" s="220"/>
      <c r="X582" s="220"/>
      <c r="Y582" s="220"/>
      <c r="Z582" s="220"/>
      <c r="AA582" s="220"/>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220"/>
      <c r="BE582" s="220"/>
      <c r="BF582" s="220"/>
    </row>
    <row r="583" spans="1:58" s="87" customFormat="1" ht="16.399999999999999" customHeight="1">
      <c r="A583" s="31"/>
      <c r="B583" s="21"/>
      <c r="C583" s="189"/>
      <c r="D583" s="189"/>
      <c r="E583" s="189"/>
      <c r="F583" s="215"/>
      <c r="G583" s="875"/>
      <c r="H583" s="220"/>
      <c r="I583" s="249"/>
      <c r="J583" s="220"/>
      <c r="K583" s="78"/>
      <c r="L583" s="220"/>
      <c r="M583" s="220"/>
      <c r="N583" s="220"/>
      <c r="O583" s="220"/>
      <c r="P583" s="220"/>
      <c r="Q583" s="220"/>
      <c r="R583" s="220"/>
      <c r="S583" s="220"/>
      <c r="T583" s="220"/>
      <c r="U583" s="220"/>
      <c r="V583" s="220"/>
      <c r="W583" s="220"/>
      <c r="X583" s="220"/>
      <c r="Y583" s="220"/>
      <c r="Z583" s="220"/>
      <c r="AA583" s="220"/>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220"/>
      <c r="BE583" s="220"/>
      <c r="BF583" s="220"/>
    </row>
    <row r="584" spans="1:58" s="87" customFormat="1" ht="16.399999999999999" customHeight="1">
      <c r="A584" s="31"/>
      <c r="B584" s="21"/>
      <c r="C584" s="877" t="s">
        <v>100</v>
      </c>
      <c r="D584" s="878"/>
      <c r="E584" s="879"/>
      <c r="F584" s="262"/>
      <c r="G584" s="875"/>
      <c r="H584" s="220"/>
      <c r="I584" s="249"/>
      <c r="J584" s="220"/>
      <c r="K584" s="78"/>
      <c r="L584" s="220"/>
      <c r="M584" s="220"/>
      <c r="N584" s="220"/>
      <c r="O584" s="220"/>
      <c r="P584" s="220"/>
      <c r="Q584" s="220"/>
      <c r="R584" s="220"/>
      <c r="S584" s="220"/>
      <c r="T584" s="220"/>
      <c r="U584" s="220"/>
      <c r="V584" s="220"/>
      <c r="W584" s="220"/>
      <c r="X584" s="220"/>
      <c r="Y584" s="220"/>
      <c r="Z584" s="220"/>
      <c r="AA584" s="220"/>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220"/>
      <c r="BE584" s="220"/>
      <c r="BF584" s="220"/>
    </row>
    <row r="585" spans="1:58" s="87" customFormat="1" ht="16.399999999999999" customHeight="1">
      <c r="A585" s="31"/>
      <c r="B585" s="21"/>
      <c r="C585" s="880"/>
      <c r="D585" s="881"/>
      <c r="E585" s="882"/>
      <c r="F585" s="263"/>
      <c r="G585" s="875"/>
      <c r="H585" s="220"/>
      <c r="I585" s="249"/>
      <c r="J585" s="220"/>
      <c r="K585" s="78"/>
      <c r="L585" s="220"/>
      <c r="M585" s="220"/>
      <c r="N585" s="220"/>
      <c r="O585" s="220"/>
      <c r="P585" s="220"/>
      <c r="Q585" s="220"/>
      <c r="R585" s="220"/>
      <c r="S585" s="220"/>
      <c r="T585" s="220"/>
      <c r="U585" s="220"/>
      <c r="V585" s="220"/>
      <c r="W585" s="220"/>
      <c r="X585" s="220"/>
      <c r="Y585" s="220"/>
      <c r="Z585" s="220"/>
      <c r="AA585" s="220"/>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220"/>
      <c r="BE585" s="220"/>
      <c r="BF585" s="220"/>
    </row>
    <row r="586" spans="1:58" s="87" customFormat="1" ht="16.399999999999999" customHeight="1">
      <c r="A586" s="31"/>
      <c r="B586" s="21"/>
      <c r="C586" s="176" t="s">
        <v>101</v>
      </c>
      <c r="D586" s="177" t="s">
        <v>102</v>
      </c>
      <c r="E586" s="178" t="s">
        <v>103</v>
      </c>
      <c r="F586" s="188"/>
      <c r="G586" s="875"/>
      <c r="H586" s="220"/>
      <c r="I586" s="249"/>
      <c r="J586" s="220"/>
      <c r="K586" s="78"/>
      <c r="L586" s="220"/>
      <c r="M586" s="220"/>
      <c r="N586" s="220"/>
      <c r="O586" s="220"/>
      <c r="P586" s="220"/>
      <c r="Q586" s="220"/>
      <c r="R586" s="220"/>
      <c r="S586" s="220"/>
      <c r="T586" s="220"/>
      <c r="U586" s="220"/>
      <c r="V586" s="220"/>
      <c r="W586" s="220"/>
      <c r="X586" s="220"/>
      <c r="Y586" s="220"/>
      <c r="Z586" s="220"/>
      <c r="AA586" s="220"/>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c r="BC586" s="220"/>
      <c r="BD586" s="220"/>
      <c r="BE586" s="220"/>
      <c r="BF586" s="220"/>
    </row>
    <row r="587" spans="1:58" s="87" customFormat="1" ht="16.399999999999999" customHeight="1" thickBot="1">
      <c r="A587" s="31"/>
      <c r="B587" s="21"/>
      <c r="C587" s="189"/>
      <c r="D587" s="189"/>
      <c r="E587" s="178" t="str">
        <f ca="1">IF(
OR('It-säkkollen'!E194="FRÅGAN ÄR OBESVARAD",'It-säkkollen'!E194="ANGE SVAR OCKSÅ",'It-säkkollen'!E194="ANGE BEDÖMNING OCKSÅ",'It-säkkollen'!E194="FULLSTÄNDIGT SVAR SAKNAS PÅ FRÅGA"),
"FULLSTÄNDIGT SVAR SAKNAS PÅ FRÅGA "&amp;'It-säkkollen'!B182,
IF(
OR('It-säkkollen'!E194="MOTSÄGELSEFULLT SVAR",'It-säkkollen'!E194="MOTSÄGELSEFULL BEDÖMNING",'It-säkkollen'!E194="EJ SAMMANHÄNGANDE INTERVALL"),
"EJ KORREKT IFYLLT SVAR I FRÅGA "&amp;'It-säkkollen'!B182,
IF(
OR('It-säkkollen'!E194=0),
"FÖRUTSÄTTER ANNAT SVAR PÅ FRÅGA "&amp;'It-säkkollen'!B182,
IF(
    AND(ISBLANK(C581),ISBLANK(D581),ISBLANK(E581),ISBLANK(C583),ISBLANK(D583),ISBLANK(E583),ISBLANK(C585),ISBLANK(C587),ISBLANK(D587)),
    "FRÅGAN ÄR OBESVARAD",
    IF(
     AND(ISBLANK(C581),ISBLANK(D581),ISBLANK(E581),ISBLANK(C583),ISBLANK(D583),ISBLANK(E583),ISBLANK(C585)),
     "ANGE SVAR OCKSÅ",
     IF(
      AND(OR(C581="x",D581="x",E581="x",C583="x",D583="x"),OR(E583="x",C585="x")),
      "MOTSÄGELSEFULLT SVAR",
      IF(
       AND(E583="x",C585="x"),
       "MOTSÄGELSEFULLT SVAR",
       IF(
        AND(C587="x",D587="x"),
        "MOTSÄGELSEFULL BEDÖMNING",
        IF(
         OR(C587="x",D587="x"),
         COUNTIF(C581:E581,"x")+COUNTIF(C583:D583,"x"),
         "ANGE BEDÖMNING OCKSÅ")))))))))</f>
        <v>FULLSTÄNDIGT SVAR SAKNAS PÅ FRÅGA 13</v>
      </c>
      <c r="F587" s="188"/>
      <c r="G587" s="876"/>
      <c r="H587" s="220">
        <f ca="1">IF(ISNUMBER(E587),E587,0)</f>
        <v>0</v>
      </c>
      <c r="I587" s="249"/>
      <c r="J587" s="220"/>
      <c r="K587" s="78"/>
      <c r="L587" s="220">
        <f ca="1">$H587</f>
        <v>0</v>
      </c>
      <c r="M587" s="220"/>
      <c r="N587" s="220"/>
      <c r="O587" s="220"/>
      <c r="P587" s="220"/>
      <c r="Q587" s="220"/>
      <c r="R587" s="220"/>
      <c r="S587" s="220"/>
      <c r="T587" s="220"/>
      <c r="U587" s="220"/>
      <c r="V587" s="220"/>
      <c r="W587" s="220"/>
      <c r="X587" s="220"/>
      <c r="Y587" s="220"/>
      <c r="Z587" s="220"/>
      <c r="AA587" s="220"/>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220"/>
      <c r="BE587" s="220"/>
      <c r="BF587" s="220"/>
    </row>
    <row r="588" spans="1:58" s="87" customFormat="1" ht="30.65" customHeight="1">
      <c r="A588" s="31"/>
      <c r="B588" s="21"/>
      <c r="G588" s="86"/>
      <c r="H588" s="220"/>
      <c r="I588" s="249"/>
      <c r="J588" s="220"/>
      <c r="K588" s="78"/>
      <c r="L588" s="220"/>
      <c r="M588" s="220"/>
      <c r="N588" s="220"/>
      <c r="O588" s="220"/>
      <c r="P588" s="220"/>
      <c r="Q588" s="220"/>
      <c r="R588" s="220"/>
      <c r="S588" s="220"/>
      <c r="T588" s="220"/>
      <c r="U588" s="220"/>
      <c r="V588" s="220"/>
      <c r="W588" s="220"/>
      <c r="X588" s="220"/>
      <c r="Y588" s="220"/>
      <c r="Z588" s="220"/>
      <c r="AA588" s="220"/>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220"/>
      <c r="BE588" s="220"/>
      <c r="BF588" s="220"/>
    </row>
    <row r="589" spans="1:58" s="87" customFormat="1" ht="16.399999999999999" customHeight="1">
      <c r="A589" s="31"/>
      <c r="B589" s="21"/>
      <c r="C589"/>
      <c r="D589"/>
      <c r="E589"/>
      <c r="F589"/>
      <c r="G589"/>
      <c r="H589"/>
      <c r="I589" s="213"/>
      <c r="J589" s="78"/>
      <c r="K589" s="78"/>
      <c r="L589" s="220"/>
      <c r="M589" s="220"/>
      <c r="N589" s="220"/>
      <c r="O589" s="220"/>
      <c r="P589" s="220"/>
      <c r="Q589" s="220"/>
      <c r="R589" s="220"/>
      <c r="S589" s="220"/>
      <c r="T589" s="220"/>
      <c r="U589" s="220"/>
      <c r="V589" s="220"/>
      <c r="W589" s="220"/>
      <c r="X589" s="220"/>
      <c r="Y589" s="220"/>
      <c r="Z589" s="220"/>
      <c r="AA589" s="220"/>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c r="BC589" s="220"/>
      <c r="BD589" s="220"/>
      <c r="BE589" s="220"/>
      <c r="BF589" s="220"/>
    </row>
    <row r="590" spans="1:58" s="31" customFormat="1" ht="17.600000000000001" thickBot="1">
      <c r="A590" s="65">
        <v>3</v>
      </c>
      <c r="B590" s="207">
        <f ca="1">MAX(B198:INDIRECT(ADDRESS(ROW()-1,COLUMN())))+1</f>
        <v>47</v>
      </c>
      <c r="C590" s="873" t="s">
        <v>624</v>
      </c>
      <c r="D590" s="873"/>
      <c r="E590" s="873"/>
      <c r="F590" s="110"/>
      <c r="G590" s="207"/>
      <c r="H590"/>
      <c r="I590" s="213"/>
      <c r="J590" s="78"/>
      <c r="K590" s="78"/>
      <c r="L590" s="222"/>
      <c r="M590" s="222"/>
      <c r="N590" s="222"/>
      <c r="O590" s="222"/>
      <c r="P590" s="222"/>
      <c r="Q590" s="222"/>
      <c r="R590" s="222"/>
      <c r="S590" s="222"/>
      <c r="T590" s="222"/>
      <c r="U590" s="222"/>
      <c r="V590" s="222"/>
      <c r="W590" s="222"/>
      <c r="X590" s="222"/>
      <c r="Y590" s="222"/>
      <c r="Z590" s="222"/>
      <c r="AA590" s="222"/>
      <c r="AB590" s="222"/>
      <c r="AC590" s="222"/>
      <c r="AD590" s="222"/>
      <c r="AE590" s="222"/>
      <c r="AF590" s="222"/>
      <c r="AG590" s="222"/>
      <c r="AH590" s="222"/>
      <c r="AI590" s="222"/>
      <c r="AJ590" s="222"/>
      <c r="AK590" s="222"/>
      <c r="AL590" s="222"/>
      <c r="AM590" s="222"/>
      <c r="AN590" s="222"/>
      <c r="AO590" s="222"/>
      <c r="AP590" s="222"/>
      <c r="AQ590" s="222"/>
      <c r="AR590" s="222"/>
      <c r="AS590" s="222"/>
      <c r="AT590" s="222"/>
      <c r="AU590" s="222"/>
      <c r="AV590" s="222"/>
      <c r="AW590" s="222"/>
      <c r="AX590" s="222"/>
      <c r="AY590" s="222"/>
      <c r="AZ590" s="222"/>
      <c r="BA590" s="222"/>
      <c r="BB590" s="222"/>
      <c r="BC590" s="222"/>
      <c r="BD590" s="222"/>
      <c r="BE590" s="222"/>
      <c r="BF590" s="222"/>
    </row>
    <row r="591" spans="1:58" s="87" customFormat="1" ht="17.600000000000001" thickBot="1">
      <c r="A591" s="20"/>
      <c r="B591" s="84"/>
      <c r="C591" s="854" t="s">
        <v>90</v>
      </c>
      <c r="D591" s="854"/>
      <c r="E591" s="854"/>
      <c r="F591" s="190"/>
      <c r="G591" s="208" t="s">
        <v>91</v>
      </c>
      <c r="H591"/>
      <c r="I591" s="37"/>
      <c r="J591" s="415"/>
      <c r="K591" s="78"/>
      <c r="L591" s="220"/>
      <c r="M591" s="220"/>
      <c r="N591" s="220"/>
      <c r="O591" s="220"/>
      <c r="P591" s="220"/>
      <c r="Q591" s="220"/>
      <c r="R591" s="220"/>
      <c r="S591" s="220"/>
      <c r="T591" s="220"/>
      <c r="U591" s="220"/>
      <c r="V591" s="220"/>
      <c r="W591" s="220"/>
      <c r="X591" s="220"/>
      <c r="Y591" s="220"/>
      <c r="Z591" s="220"/>
      <c r="AA591" s="220"/>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220"/>
      <c r="BE591" s="220"/>
      <c r="BF591" s="220"/>
    </row>
    <row r="592" spans="1:58" s="87" customFormat="1" ht="16.399999999999999" customHeight="1">
      <c r="A592" s="31"/>
      <c r="B592" s="21"/>
      <c r="C592" s="867" t="s">
        <v>625</v>
      </c>
      <c r="D592" s="868"/>
      <c r="E592" s="869"/>
      <c r="F592" s="191"/>
      <c r="G592" s="874" t="s">
        <v>626</v>
      </c>
      <c r="H592"/>
      <c r="I592" s="213"/>
      <c r="J592" s="78"/>
      <c r="K592" s="78"/>
      <c r="L592" s="220"/>
      <c r="M592" s="220"/>
      <c r="N592" s="220"/>
      <c r="O592" s="220"/>
      <c r="P592" s="220"/>
      <c r="Q592" s="220"/>
      <c r="R592" s="220"/>
      <c r="S592" s="220"/>
      <c r="T592" s="220"/>
      <c r="U592" s="220"/>
      <c r="V592" s="220"/>
      <c r="W592" s="220"/>
      <c r="X592" s="220"/>
      <c r="Y592" s="220"/>
      <c r="Z592" s="220"/>
      <c r="AA592" s="220"/>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c r="BC592" s="220"/>
      <c r="BD592" s="220"/>
      <c r="BE592" s="220"/>
      <c r="BF592" s="220"/>
    </row>
    <row r="593" spans="1:58" s="87" customFormat="1" ht="35.9" customHeight="1">
      <c r="A593" s="29"/>
      <c r="B593" s="24"/>
      <c r="C593" s="271" t="s">
        <v>627</v>
      </c>
      <c r="D593" s="271" t="s">
        <v>628</v>
      </c>
      <c r="E593" s="271" t="s">
        <v>629</v>
      </c>
      <c r="F593" s="184"/>
      <c r="G593" s="875"/>
      <c r="H593"/>
      <c r="I593" s="213"/>
      <c r="J593" s="220"/>
      <c r="K593" s="78"/>
      <c r="L593" s="220"/>
      <c r="M593" s="220"/>
      <c r="N593" s="220"/>
      <c r="O593" s="220"/>
      <c r="P593" s="220"/>
      <c r="Q593" s="220"/>
      <c r="R593" s="220"/>
      <c r="S593" s="220"/>
      <c r="T593" s="220"/>
      <c r="U593" s="220"/>
      <c r="V593" s="220"/>
      <c r="W593" s="220"/>
      <c r="X593" s="220"/>
      <c r="Y593" s="220"/>
      <c r="Z593" s="220"/>
      <c r="AA593" s="220"/>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c r="BC593" s="220"/>
      <c r="BD593" s="220"/>
      <c r="BE593" s="220"/>
      <c r="BF593" s="220"/>
    </row>
    <row r="594" spans="1:58" s="87" customFormat="1" ht="16.399999999999999" customHeight="1">
      <c r="A594" s="31"/>
      <c r="B594" s="21"/>
      <c r="C594" s="290"/>
      <c r="D594" s="290"/>
      <c r="E594" s="290"/>
      <c r="F594" s="215"/>
      <c r="G594" s="875"/>
      <c r="H594"/>
      <c r="I594" s="213"/>
      <c r="J594" s="78"/>
      <c r="K594" s="78"/>
      <c r="L594" s="220"/>
      <c r="M594" s="220"/>
      <c r="N594" s="220"/>
      <c r="O594" s="220"/>
      <c r="P594" s="220"/>
      <c r="Q594" s="220"/>
      <c r="R594" s="220"/>
      <c r="S594" s="220"/>
      <c r="T594" s="220"/>
      <c r="U594" s="220"/>
      <c r="V594" s="220"/>
      <c r="W594" s="220"/>
      <c r="X594" s="220"/>
      <c r="Y594" s="220"/>
      <c r="Z594" s="220"/>
      <c r="AA594" s="220"/>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c r="BC594" s="220"/>
      <c r="BD594" s="220"/>
      <c r="BE594" s="220"/>
      <c r="BF594" s="220"/>
    </row>
    <row r="595" spans="1:58" s="87" customFormat="1" ht="51.65" customHeight="1">
      <c r="A595" s="29"/>
      <c r="B595" s="24"/>
      <c r="C595" s="281" t="s">
        <v>630</v>
      </c>
      <c r="D595" s="271" t="s">
        <v>631</v>
      </c>
      <c r="E595" s="284" t="s">
        <v>281</v>
      </c>
      <c r="F595" s="283"/>
      <c r="G595" s="875"/>
      <c r="H595"/>
      <c r="I595" s="213"/>
      <c r="J595" s="78"/>
      <c r="K595" s="78"/>
      <c r="L595" s="220"/>
      <c r="M595" s="220"/>
      <c r="N595" s="220"/>
      <c r="O595" s="220"/>
      <c r="P595" s="220"/>
      <c r="Q595" s="220"/>
      <c r="R595" s="220"/>
      <c r="S595" s="220"/>
      <c r="T595" s="220"/>
      <c r="U595" s="220"/>
      <c r="V595" s="220"/>
      <c r="W595" s="220"/>
      <c r="X595" s="220"/>
      <c r="Y595" s="220"/>
      <c r="Z595" s="220"/>
      <c r="AA595" s="220"/>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c r="BC595" s="220"/>
      <c r="BD595" s="220"/>
      <c r="BE595" s="220"/>
      <c r="BF595" s="220"/>
    </row>
    <row r="596" spans="1:58" s="87" customFormat="1" ht="16.399999999999999" customHeight="1">
      <c r="A596" s="31"/>
      <c r="B596" s="21"/>
      <c r="C596" s="189"/>
      <c r="D596" s="189"/>
      <c r="E596" s="189"/>
      <c r="F596" s="215"/>
      <c r="G596" s="875"/>
      <c r="H596"/>
      <c r="I596" s="213"/>
      <c r="J596" s="78"/>
      <c r="K596" s="78"/>
      <c r="L596" s="220"/>
      <c r="M596" s="220"/>
      <c r="N596" s="220"/>
      <c r="O596" s="220"/>
      <c r="P596" s="220"/>
      <c r="Q596" s="220"/>
      <c r="R596" s="220"/>
      <c r="S596" s="220"/>
      <c r="T596" s="220"/>
      <c r="U596" s="220"/>
      <c r="V596" s="220"/>
      <c r="W596" s="220"/>
      <c r="X596" s="220"/>
      <c r="Y596" s="220"/>
      <c r="Z596" s="220"/>
      <c r="AA596" s="220"/>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c r="BC596" s="220"/>
      <c r="BD596" s="220"/>
      <c r="BE596" s="220"/>
      <c r="BF596" s="220"/>
    </row>
    <row r="597" spans="1:58" s="87" customFormat="1" ht="16.399999999999999" customHeight="1">
      <c r="A597" s="31"/>
      <c r="B597" s="21"/>
      <c r="C597" s="861" t="s">
        <v>100</v>
      </c>
      <c r="D597" s="861"/>
      <c r="E597" s="861"/>
      <c r="F597" s="262"/>
      <c r="G597" s="875"/>
      <c r="H597"/>
      <c r="I597" s="213"/>
      <c r="J597" s="78"/>
      <c r="K597" s="78"/>
      <c r="L597" s="220"/>
      <c r="M597" s="220"/>
      <c r="N597" s="220"/>
      <c r="O597" s="220"/>
      <c r="P597" s="220"/>
      <c r="Q597" s="220"/>
      <c r="R597" s="220"/>
      <c r="S597" s="220"/>
      <c r="T597" s="220"/>
      <c r="U597" s="220"/>
      <c r="V597" s="220"/>
      <c r="W597" s="220"/>
      <c r="X597" s="220"/>
      <c r="Y597" s="220"/>
      <c r="Z597" s="220"/>
      <c r="AA597" s="220"/>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c r="BC597" s="220"/>
      <c r="BD597" s="220"/>
      <c r="BE597" s="220"/>
      <c r="BF597" s="220"/>
    </row>
    <row r="598" spans="1:58" s="87" customFormat="1" ht="16.399999999999999" customHeight="1">
      <c r="A598" s="31"/>
      <c r="B598" s="21"/>
      <c r="C598" s="862"/>
      <c r="D598" s="862"/>
      <c r="E598" s="862"/>
      <c r="F598" s="263"/>
      <c r="G598" s="875"/>
      <c r="H598"/>
      <c r="I598" s="213"/>
      <c r="J598" s="78"/>
      <c r="K598" s="78"/>
      <c r="L598" s="220"/>
      <c r="M598" s="220"/>
      <c r="N598" s="220"/>
      <c r="O598" s="220"/>
      <c r="P598" s="220"/>
      <c r="Q598" s="220"/>
      <c r="R598" s="220"/>
      <c r="S598" s="220"/>
      <c r="T598" s="220"/>
      <c r="U598" s="220"/>
      <c r="V598" s="220"/>
      <c r="W598" s="220"/>
      <c r="X598" s="220"/>
      <c r="Y598" s="220"/>
      <c r="Z598" s="220"/>
      <c r="AA598" s="220"/>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c r="BC598" s="220"/>
      <c r="BD598" s="220"/>
      <c r="BE598" s="220"/>
      <c r="BF598" s="220"/>
    </row>
    <row r="599" spans="1:58" s="87" customFormat="1" ht="16.399999999999999" customHeight="1">
      <c r="A599" s="31"/>
      <c r="B599" s="21"/>
      <c r="C599" s="176" t="s">
        <v>101</v>
      </c>
      <c r="D599" s="177" t="s">
        <v>102</v>
      </c>
      <c r="E599" s="178" t="s">
        <v>103</v>
      </c>
      <c r="F599" s="188"/>
      <c r="G599" s="875"/>
      <c r="H599"/>
      <c r="I599" s="213"/>
      <c r="J599" s="78"/>
      <c r="K599" s="78"/>
      <c r="L599" s="220"/>
      <c r="M599" s="220"/>
      <c r="N599" s="220"/>
      <c r="O599" s="220"/>
      <c r="P599" s="220"/>
      <c r="Q599" s="220"/>
      <c r="R599" s="220"/>
      <c r="S599" s="220"/>
      <c r="T599" s="220"/>
      <c r="U599" s="220"/>
      <c r="V599" s="220"/>
      <c r="W599" s="220"/>
      <c r="X599" s="220"/>
      <c r="Y599" s="220"/>
      <c r="Z599" s="220"/>
      <c r="AA599" s="220"/>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c r="BC599" s="220"/>
      <c r="BD599" s="220"/>
      <c r="BE599" s="220"/>
      <c r="BF599" s="220"/>
    </row>
    <row r="600" spans="1:58" s="87" customFormat="1" ht="16.399999999999999" customHeight="1" thickBot="1">
      <c r="A600" s="31"/>
      <c r="B600" s="21"/>
      <c r="C600" s="189"/>
      <c r="D600" s="189"/>
      <c r="E600" s="178" t="str">
        <f ca="1">IF(
OR('It-säkkollen'!E208="FRÅGAN ÄR OBESVARAD",'It-säkkollen'!E208="ANGE SVAR OCKSÅ",'It-säkkollen'!E208="ANGE BEDÖMNING OCKSÅ",'It-säkkollen'!E208="FULLSTÄNDIGT SVAR SAKNAS PÅ FRÅGA"),
"FULLSTÄNDIGT SVAR SAKNAS PÅ FRÅGA "&amp;'It-säkkollen'!B196,
IF(
OR('It-säkkollen'!E208="MOTSÄGELSEFULLT SVAR",'It-säkkollen'!E208="MOTSÄGELSEFULL BEDÖMNING",'It-säkkollen'!E208="EJ SAMMANHÄNGANDE INTERVALL"),
"EJ KORREKT IFYLLT SVAR I FRÅGA "&amp;'It-säkkollen'!B196,
IF(
OR('It-säkkollen'!E208=0),
"FÖRUTSÄTTER ANNAT SVAR PÅ FRÅGA "&amp;'It-säkkollen'!B196,
IF(
    AND(ISBLANK(C594),ISBLANK(D594),ISBLANK(E594),ISBLANK(C596),ISBLANK(D596),ISBLANK(E596),ISBLANK(C598),ISBLANK(C600),ISBLANK(D600)),
    "FRÅGAN ÄR OBESVARAD",
    IF(
     AND(ISBLANK(C594),ISBLANK(D594),ISBLANK(E594),ISBLANK(C596),ISBLANK(D596),ISBLANK(E596),ISBLANK(C598)),
     "ANGE SVAR OCKSÅ",
     IF(
      AND(OR(C594="x",D594="x",E594="x",C596="x",D596="x"),OR(E596="x",C598="x")),
      "MOTSÄGELSEFULLT SVAR",
      IF(
       AND(E596="x",C598="x"),
       "MOTSÄGELSEFULLT SVAR",
       IF(
        AND(C600="x",D600="x"),
        "MOTSÄGELSEFULL BEDÖMNING",
        IF(
         OR(C600="x",D600="x"),
         COUNTIF(C594:E594,"x")+COUNTIF(C596:D596,"x"),
         "ANGE BEDÖMNING OCKSÅ")))))))))</f>
        <v>FULLSTÄNDIGT SVAR SAKNAS PÅ FRÅGA 14</v>
      </c>
      <c r="F600" s="188"/>
      <c r="G600" s="876"/>
      <c r="H600"/>
      <c r="I600" s="213"/>
      <c r="J600" s="78"/>
      <c r="K600" s="78"/>
      <c r="L600" s="220">
        <f>$H600</f>
        <v>0</v>
      </c>
      <c r="M600" s="220"/>
      <c r="N600" s="220"/>
      <c r="O600" s="220"/>
      <c r="P600" s="220"/>
      <c r="Q600" s="220"/>
      <c r="R600" s="220"/>
      <c r="S600" s="220"/>
      <c r="T600" s="220"/>
      <c r="U600" s="220"/>
      <c r="V600" s="220"/>
      <c r="W600" s="220"/>
      <c r="X600" s="220"/>
      <c r="Y600" s="220"/>
      <c r="Z600" s="220"/>
      <c r="AA600" s="220"/>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c r="BC600" s="220"/>
      <c r="BD600" s="220"/>
      <c r="BE600" s="220"/>
      <c r="BF600" s="220"/>
    </row>
    <row r="601" spans="1:58" s="87" customFormat="1" ht="23.9" customHeight="1">
      <c r="A601" s="31"/>
      <c r="B601" s="21"/>
      <c r="C601"/>
      <c r="D601"/>
      <c r="E601"/>
      <c r="F601"/>
      <c r="G601"/>
      <c r="H601"/>
      <c r="I601" s="213"/>
      <c r="J601" s="78"/>
      <c r="K601" s="78"/>
      <c r="L601" s="220"/>
      <c r="M601" s="220"/>
      <c r="N601" s="220"/>
      <c r="O601" s="220"/>
      <c r="P601" s="220"/>
      <c r="Q601" s="220"/>
      <c r="R601" s="220"/>
      <c r="S601" s="220"/>
      <c r="T601" s="220"/>
      <c r="U601" s="220"/>
      <c r="V601" s="220"/>
      <c r="W601" s="220"/>
      <c r="X601" s="220"/>
      <c r="Y601" s="220"/>
      <c r="Z601" s="220"/>
      <c r="AA601" s="220"/>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220"/>
      <c r="BE601" s="220"/>
      <c r="BF601" s="220"/>
    </row>
    <row r="602" spans="1:58" s="87" customFormat="1" ht="23.9" customHeight="1">
      <c r="A602" s="31"/>
      <c r="B602" s="21"/>
      <c r="C602"/>
      <c r="D602"/>
      <c r="E602"/>
      <c r="F602"/>
      <c r="G602"/>
      <c r="H602"/>
      <c r="I602" s="213"/>
      <c r="J602" s="78"/>
      <c r="K602" s="78"/>
      <c r="L602" s="220"/>
      <c r="M602" s="220"/>
      <c r="N602" s="220"/>
      <c r="O602" s="220"/>
      <c r="P602" s="220"/>
      <c r="Q602" s="220"/>
      <c r="R602" s="220"/>
      <c r="S602" s="220"/>
      <c r="T602" s="220"/>
      <c r="U602" s="220"/>
      <c r="V602" s="220"/>
      <c r="W602" s="220"/>
      <c r="X602" s="220"/>
      <c r="Y602" s="220"/>
      <c r="Z602" s="220"/>
      <c r="AA602" s="220"/>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c r="BC602" s="220"/>
      <c r="BD602" s="220"/>
      <c r="BE602" s="220"/>
      <c r="BF602" s="220"/>
    </row>
    <row r="603" spans="1:58" s="31" customFormat="1" ht="17.149999999999999">
      <c r="A603" s="65">
        <v>3</v>
      </c>
      <c r="B603" s="207">
        <f ca="1">MAX(B198:INDIRECT(ADDRESS(ROW()-1,COLUMN())))+1</f>
        <v>48</v>
      </c>
      <c r="C603" s="873" t="s">
        <v>632</v>
      </c>
      <c r="D603" s="873"/>
      <c r="E603" s="873"/>
      <c r="F603" s="110"/>
      <c r="G603"/>
      <c r="H603"/>
      <c r="I603" s="213"/>
      <c r="J603" s="78"/>
      <c r="K603" s="78"/>
      <c r="L603" s="222"/>
      <c r="M603" s="222"/>
      <c r="N603" s="222"/>
      <c r="O603" s="222"/>
      <c r="P603" s="222"/>
      <c r="Q603" s="222"/>
      <c r="R603" s="222"/>
      <c r="S603" s="222"/>
      <c r="T603" s="222"/>
      <c r="U603" s="222"/>
      <c r="V603" s="222"/>
      <c r="W603" s="222"/>
      <c r="X603" s="222"/>
      <c r="Y603" s="222"/>
      <c r="Z603" s="222"/>
      <c r="AA603" s="222"/>
      <c r="AB603" s="222"/>
      <c r="AC603" s="222"/>
      <c r="AD603" s="222"/>
      <c r="AE603" s="222"/>
      <c r="AF603" s="222"/>
      <c r="AG603" s="222"/>
      <c r="AH603" s="222"/>
      <c r="AI603" s="222"/>
      <c r="AJ603" s="222"/>
      <c r="AK603" s="222"/>
      <c r="AL603" s="222"/>
      <c r="AM603" s="222"/>
      <c r="AN603" s="222"/>
      <c r="AO603" s="222"/>
      <c r="AP603" s="222"/>
      <c r="AQ603" s="222"/>
      <c r="AR603" s="222"/>
      <c r="AS603" s="222"/>
      <c r="AT603" s="222"/>
      <c r="AU603" s="222"/>
      <c r="AV603" s="222"/>
      <c r="AW603" s="222"/>
      <c r="AX603" s="222"/>
      <c r="AY603" s="222"/>
      <c r="AZ603" s="222"/>
      <c r="BA603" s="222"/>
      <c r="BB603" s="222"/>
      <c r="BC603" s="222"/>
      <c r="BD603" s="222"/>
      <c r="BE603" s="222"/>
      <c r="BF603" s="222"/>
    </row>
    <row r="604" spans="1:58" s="87" customFormat="1" ht="17.149999999999999">
      <c r="A604" s="20"/>
      <c r="B604" s="84"/>
      <c r="C604" s="854" t="s">
        <v>90</v>
      </c>
      <c r="D604" s="854"/>
      <c r="E604" s="854"/>
      <c r="F604" s="190"/>
      <c r="G604"/>
      <c r="H604"/>
      <c r="I604" s="213"/>
      <c r="J604" s="78"/>
      <c r="K604" s="78"/>
      <c r="L604" s="220"/>
      <c r="M604" s="220"/>
      <c r="N604" s="220"/>
      <c r="O604" s="220"/>
      <c r="P604" s="220"/>
      <c r="Q604" s="220"/>
      <c r="R604" s="220"/>
      <c r="S604" s="220"/>
      <c r="T604" s="220"/>
      <c r="U604" s="220"/>
      <c r="V604" s="220"/>
      <c r="W604" s="220"/>
      <c r="X604" s="220"/>
      <c r="Y604" s="220"/>
      <c r="Z604" s="220"/>
      <c r="AA604" s="220"/>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220"/>
      <c r="BE604" s="220"/>
      <c r="BF604" s="220"/>
    </row>
    <row r="605" spans="1:58" s="87" customFormat="1" ht="16.399999999999999" customHeight="1">
      <c r="A605" s="31"/>
      <c r="B605" s="21"/>
      <c r="C605" s="867" t="s">
        <v>633</v>
      </c>
      <c r="D605" s="868"/>
      <c r="E605" s="869"/>
      <c r="F605" s="191"/>
      <c r="G605"/>
      <c r="H605"/>
      <c r="I605" s="213"/>
      <c r="J605" s="78"/>
      <c r="K605" s="78"/>
      <c r="L605" s="220"/>
      <c r="M605" s="220"/>
      <c r="N605" s="220"/>
      <c r="O605" s="220"/>
      <c r="P605" s="220"/>
      <c r="Q605" s="220"/>
      <c r="R605" s="220"/>
      <c r="S605" s="220"/>
      <c r="T605" s="220"/>
      <c r="U605" s="220"/>
      <c r="V605" s="220"/>
      <c r="W605" s="220"/>
      <c r="X605" s="220"/>
      <c r="Y605" s="220"/>
      <c r="Z605" s="220"/>
      <c r="AA605" s="220"/>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c r="BC605" s="220"/>
      <c r="BD605" s="220"/>
      <c r="BE605" s="220"/>
      <c r="BF605" s="220"/>
    </row>
    <row r="606" spans="1:58" s="87" customFormat="1" ht="53.15" customHeight="1">
      <c r="A606" s="29"/>
      <c r="B606" s="24"/>
      <c r="C606" s="266" t="s">
        <v>634</v>
      </c>
      <c r="D606" s="89" t="s">
        <v>635</v>
      </c>
      <c r="E606" s="89" t="s">
        <v>636</v>
      </c>
      <c r="F606" s="184"/>
      <c r="G606"/>
      <c r="H606"/>
      <c r="I606" s="213"/>
      <c r="J606" s="78"/>
      <c r="K606" s="78"/>
      <c r="L606" s="220"/>
      <c r="M606" s="220"/>
      <c r="N606" s="220"/>
      <c r="O606" s="220"/>
      <c r="P606" s="220"/>
      <c r="Q606" s="220"/>
      <c r="R606" s="220"/>
      <c r="S606" s="220"/>
      <c r="T606" s="220"/>
      <c r="U606" s="220"/>
      <c r="V606" s="220"/>
      <c r="W606" s="220"/>
      <c r="X606" s="220"/>
      <c r="Y606" s="220"/>
      <c r="Z606" s="220"/>
      <c r="AA606" s="220"/>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c r="BC606" s="220"/>
      <c r="BD606" s="220"/>
      <c r="BE606" s="220"/>
      <c r="BF606" s="220"/>
    </row>
    <row r="607" spans="1:58" s="87" customFormat="1" ht="16.399999999999999" customHeight="1">
      <c r="A607" s="31"/>
      <c r="B607" s="21"/>
      <c r="C607" s="189"/>
      <c r="D607" s="189"/>
      <c r="E607" s="189"/>
      <c r="F607" s="215"/>
      <c r="G607"/>
      <c r="H607"/>
      <c r="I607" s="213"/>
      <c r="J607" s="78"/>
      <c r="K607" s="78"/>
      <c r="L607" s="220"/>
      <c r="M607" s="220"/>
      <c r="N607" s="220"/>
      <c r="O607" s="220"/>
      <c r="P607" s="220"/>
      <c r="Q607" s="220"/>
      <c r="R607" s="220"/>
      <c r="S607" s="220"/>
      <c r="T607" s="220"/>
      <c r="U607" s="220"/>
      <c r="V607" s="220"/>
      <c r="W607" s="220"/>
      <c r="X607" s="220"/>
      <c r="Y607" s="220"/>
      <c r="Z607" s="220"/>
      <c r="AA607" s="220"/>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c r="BC607" s="220"/>
      <c r="BD607" s="220"/>
      <c r="BE607" s="220"/>
      <c r="BF607" s="220"/>
    </row>
    <row r="608" spans="1:58" s="87" customFormat="1" ht="45.65" customHeight="1">
      <c r="A608" s="29"/>
      <c r="B608" s="24"/>
      <c r="C608" s="89" t="s">
        <v>637</v>
      </c>
      <c r="D608" s="90" t="s">
        <v>638</v>
      </c>
      <c r="E608" s="282" t="s">
        <v>281</v>
      </c>
      <c r="F608" s="283"/>
      <c r="G608"/>
      <c r="H608"/>
      <c r="I608" s="213"/>
      <c r="J608" s="78"/>
      <c r="K608" s="78"/>
      <c r="L608" s="220"/>
      <c r="M608" s="220"/>
      <c r="N608" s="220"/>
      <c r="O608" s="220"/>
      <c r="P608" s="220"/>
      <c r="Q608" s="220"/>
      <c r="R608" s="220"/>
      <c r="S608" s="220"/>
      <c r="T608" s="220"/>
      <c r="U608" s="220"/>
      <c r="V608" s="220"/>
      <c r="W608" s="220"/>
      <c r="X608" s="220"/>
      <c r="Y608" s="220"/>
      <c r="Z608" s="220"/>
      <c r="AA608" s="220"/>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c r="BC608" s="220"/>
      <c r="BD608" s="220"/>
      <c r="BE608" s="220"/>
      <c r="BF608" s="220"/>
    </row>
    <row r="609" spans="1:58" s="87" customFormat="1" ht="16.399999999999999" customHeight="1">
      <c r="A609" s="31"/>
      <c r="B609" s="21"/>
      <c r="C609" s="189"/>
      <c r="D609" s="189"/>
      <c r="E609" s="189"/>
      <c r="F609" s="215"/>
      <c r="G609"/>
      <c r="H609"/>
      <c r="I609" s="213"/>
      <c r="J609" s="78"/>
      <c r="K609" s="78"/>
      <c r="L609" s="220"/>
      <c r="M609" s="220"/>
      <c r="N609" s="220"/>
      <c r="O609" s="220"/>
      <c r="P609" s="220"/>
      <c r="Q609" s="220"/>
      <c r="R609" s="220"/>
      <c r="S609" s="220"/>
      <c r="T609" s="220"/>
      <c r="U609" s="220"/>
      <c r="V609" s="220"/>
      <c r="W609" s="220"/>
      <c r="X609" s="220"/>
      <c r="Y609" s="220"/>
      <c r="Z609" s="220"/>
      <c r="AA609" s="220"/>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c r="BC609" s="220"/>
      <c r="BD609" s="220"/>
      <c r="BE609" s="220"/>
      <c r="BF609" s="220"/>
    </row>
    <row r="610" spans="1:58" s="87" customFormat="1" ht="16.399999999999999" customHeight="1">
      <c r="A610" s="31"/>
      <c r="B610" s="21"/>
      <c r="C610" s="861" t="s">
        <v>100</v>
      </c>
      <c r="D610" s="861"/>
      <c r="E610" s="861"/>
      <c r="F610" s="262"/>
      <c r="G610"/>
      <c r="H610"/>
      <c r="I610" s="213"/>
      <c r="J610" s="78"/>
      <c r="K610" s="78"/>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row>
    <row r="611" spans="1:58" s="87" customFormat="1" ht="16.399999999999999" customHeight="1">
      <c r="A611" s="31"/>
      <c r="B611" s="21"/>
      <c r="C611" s="862"/>
      <c r="D611" s="862"/>
      <c r="E611" s="862"/>
      <c r="F611" s="263"/>
      <c r="G611"/>
      <c r="H611"/>
      <c r="I611" s="213"/>
      <c r="J611" s="78"/>
      <c r="K611" s="78"/>
      <c r="L611" s="220"/>
      <c r="M611" s="220"/>
      <c r="N611" s="220"/>
      <c r="O611" s="220"/>
      <c r="P611" s="220"/>
      <c r="Q611" s="220"/>
      <c r="R611" s="220"/>
      <c r="S611" s="220"/>
      <c r="T611" s="220"/>
      <c r="U611" s="220"/>
      <c r="V611" s="220"/>
      <c r="W611" s="220"/>
      <c r="X611" s="220"/>
      <c r="Y611" s="220"/>
      <c r="Z611" s="220"/>
      <c r="AA611" s="220"/>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c r="BC611" s="220"/>
      <c r="BD611" s="220"/>
      <c r="BE611" s="220"/>
      <c r="BF611" s="220"/>
    </row>
    <row r="612" spans="1:58" s="87" customFormat="1" ht="16.399999999999999" customHeight="1">
      <c r="A612" s="31"/>
      <c r="B612" s="21"/>
      <c r="C612" s="176" t="s">
        <v>101</v>
      </c>
      <c r="D612" s="177" t="s">
        <v>102</v>
      </c>
      <c r="E612" s="178" t="s">
        <v>103</v>
      </c>
      <c r="F612" s="188"/>
      <c r="G612"/>
      <c r="H612"/>
      <c r="I612" s="213"/>
      <c r="J612" s="78"/>
      <c r="K612" s="78"/>
      <c r="L612" s="220"/>
      <c r="M612" s="220"/>
      <c r="N612" s="220"/>
      <c r="O612" s="220"/>
      <c r="P612" s="220"/>
      <c r="Q612" s="220"/>
      <c r="R612" s="220"/>
      <c r="S612" s="220"/>
      <c r="T612" s="220"/>
      <c r="U612" s="220"/>
      <c r="V612" s="220"/>
      <c r="W612" s="220"/>
      <c r="X612" s="220"/>
      <c r="Y612" s="220"/>
      <c r="Z612" s="220"/>
      <c r="AA612" s="220"/>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c r="BC612" s="220"/>
      <c r="BD612" s="220"/>
      <c r="BE612" s="220"/>
      <c r="BF612" s="220"/>
    </row>
    <row r="613" spans="1:58" s="87" customFormat="1" ht="16.399999999999999" customHeight="1">
      <c r="A613" s="31"/>
      <c r="B613" s="21"/>
      <c r="C613" s="189"/>
      <c r="D613" s="189"/>
      <c r="E613" s="178" t="str">
        <f ca="1">IF(
OR('It-säkkollen'!E222="FRÅGAN ÄR OBESVARAD",'It-säkkollen'!E222="ANGE SVAR OCKSÅ",'It-säkkollen'!E222="ANGE BEDÖMNING OCKSÅ",'It-säkkollen'!E222="FULLSTÄNDIGT SVAR SAKNAS PÅ FRÅGA"),
"FULLSTÄNDIGT SVAR SAKNAS PÅ FRÅGA "&amp;'It-säkkollen'!B210,
IF(
OR('It-säkkollen'!E222="MOTSÄGELSEFULLT SVAR",'It-säkkollen'!E222="MOTSÄGELSEFULL BEDÖMNING",'It-säkkollen'!E222="EJ SAMMANHÄNGANDE INTERVALL"),
"EJ KORREKT IFYLLT SVAR I FRÅGA "&amp;'It-säkkollen'!B210,
IF(
OR('It-säkkollen'!E222=0),
"FÖRUTSÄTTER ANNAT SVAR PÅ FRÅGA "&amp;'It-säkkollen'!B210,
IF(
    AND(ISBLANK(C607),ISBLANK(D607),ISBLANK(E607),ISBLANK(C609),ISBLANK(D609),ISBLANK(E609),ISBLANK(C611),ISBLANK(C613),ISBLANK(D613)),
    "FRÅGAN ÄR OBESVARAD",
    IF(
     AND(ISBLANK(C607),ISBLANK(D607),ISBLANK(E607),ISBLANK(C609),ISBLANK(D609),ISBLANK(E609),ISBLANK(C611)),
     "ANGE SVAR OCKSÅ",
     IF(
      AND(OR(C607="x",D607="x",E607="x",C609="x",D609="x"),OR(E609="x",C611="x")),
      "MOTSÄGELSEFULLT SVAR",
      IF(
       AND(E609="x",C611="x"),
       "MOTSÄGELSEFULLT SVAR",
       IF(
        AND(C613="x",D613="x"),
        "MOTSÄGELSEFULL BEDÖMNING",
        IF(
         OR(C613="x",D613="x"),
         COUNTIF(C607:E607,"x")+COUNTIF(C609:D609,"x"),
         "ANGE BEDÖMNING OCKSÅ")))))))))</f>
        <v>FULLSTÄNDIGT SVAR SAKNAS PÅ FRÅGA 15</v>
      </c>
      <c r="F613" s="188"/>
      <c r="G613"/>
      <c r="H613"/>
      <c r="I613" s="213"/>
      <c r="J613" s="78"/>
      <c r="K613" s="78"/>
      <c r="L613" s="220">
        <f>$H613</f>
        <v>0</v>
      </c>
      <c r="M613" s="220"/>
      <c r="N613" s="220"/>
      <c r="O613" s="220"/>
      <c r="P613" s="220"/>
      <c r="Q613" s="220"/>
      <c r="R613" s="220"/>
      <c r="S613" s="220"/>
      <c r="T613" s="220"/>
      <c r="U613" s="220"/>
      <c r="V613" s="220"/>
      <c r="W613" s="220"/>
      <c r="X613" s="220"/>
      <c r="Y613" s="220"/>
      <c r="Z613" s="220"/>
      <c r="AA613" s="220"/>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c r="BC613" s="220"/>
      <c r="BD613" s="220"/>
      <c r="BE613" s="220"/>
      <c r="BF613" s="220"/>
    </row>
    <row r="614" spans="1:58" s="87" customFormat="1" ht="23.9" customHeight="1">
      <c r="A614" s="31"/>
      <c r="B614" s="21"/>
      <c r="C614"/>
      <c r="D614"/>
      <c r="E614"/>
      <c r="F614"/>
      <c r="G614"/>
      <c r="H614"/>
      <c r="I614" s="213"/>
      <c r="J614" s="78"/>
      <c r="K614" s="78"/>
      <c r="L614" s="220"/>
      <c r="M614" s="220"/>
      <c r="N614" s="220"/>
      <c r="O614" s="220"/>
      <c r="P614" s="220"/>
      <c r="Q614" s="220"/>
      <c r="R614" s="220"/>
      <c r="S614" s="220"/>
      <c r="T614" s="220"/>
      <c r="U614" s="220"/>
      <c r="V614" s="220"/>
      <c r="W614" s="220"/>
      <c r="X614" s="220"/>
      <c r="Y614" s="220"/>
      <c r="Z614" s="220"/>
      <c r="AA614" s="220"/>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c r="BC614" s="220"/>
      <c r="BD614" s="220"/>
      <c r="BE614" s="220"/>
      <c r="BF614" s="220"/>
    </row>
    <row r="615" spans="1:58" s="31" customFormat="1" ht="39.65" customHeight="1">
      <c r="A615" s="65">
        <v>3</v>
      </c>
      <c r="B615" s="207">
        <f ca="1">MAX(B210:INDIRECT(ADDRESS(ROW()-1,COLUMN())))+1</f>
        <v>49</v>
      </c>
      <c r="C615" s="873" t="s">
        <v>639</v>
      </c>
      <c r="D615" s="873"/>
      <c r="E615" s="873"/>
      <c r="F615" s="110"/>
      <c r="G615"/>
      <c r="H615"/>
      <c r="I615" s="213"/>
      <c r="J615" s="78"/>
      <c r="K615" s="78"/>
      <c r="L615" s="222"/>
      <c r="M615" s="222"/>
      <c r="N615" s="222"/>
      <c r="O615" s="222"/>
      <c r="P615" s="222"/>
      <c r="Q615" s="222"/>
      <c r="R615" s="222"/>
      <c r="S615" s="222"/>
      <c r="T615" s="222"/>
      <c r="U615" s="222"/>
      <c r="V615" s="222"/>
      <c r="W615" s="222"/>
      <c r="X615" s="222"/>
      <c r="Y615" s="222"/>
      <c r="Z615" s="222"/>
      <c r="AA615" s="222"/>
      <c r="AB615" s="222"/>
      <c r="AC615" s="222"/>
      <c r="AD615" s="222"/>
      <c r="AE615" s="222"/>
      <c r="AF615" s="222"/>
      <c r="AG615" s="222"/>
      <c r="AH615" s="222"/>
      <c r="AI615" s="222"/>
      <c r="AJ615" s="222"/>
      <c r="AK615" s="222"/>
      <c r="AL615" s="222"/>
      <c r="AM615" s="222"/>
      <c r="AN615" s="222"/>
      <c r="AO615" s="222"/>
      <c r="AP615" s="222"/>
      <c r="AQ615" s="222"/>
      <c r="AR615" s="222"/>
      <c r="AS615" s="222"/>
      <c r="AT615" s="222"/>
      <c r="AU615" s="222"/>
      <c r="AV615" s="222"/>
      <c r="AW615" s="222"/>
      <c r="AX615" s="222"/>
      <c r="AY615" s="222"/>
      <c r="AZ615" s="222"/>
      <c r="BA615" s="222"/>
      <c r="BB615" s="222"/>
      <c r="BC615" s="222"/>
      <c r="BD615" s="222"/>
      <c r="BE615" s="222"/>
      <c r="BF615" s="222"/>
    </row>
    <row r="616" spans="1:58" s="87" customFormat="1" ht="17.149999999999999">
      <c r="A616" s="20"/>
      <c r="B616" s="84"/>
      <c r="C616" s="854" t="s">
        <v>90</v>
      </c>
      <c r="D616" s="854"/>
      <c r="E616" s="854"/>
      <c r="F616" s="190"/>
      <c r="G616"/>
      <c r="H616"/>
      <c r="I616" s="213"/>
      <c r="J616" s="220"/>
      <c r="K616" s="78"/>
      <c r="L616" s="220"/>
      <c r="M616" s="220"/>
      <c r="N616" s="220"/>
      <c r="O616" s="220"/>
      <c r="P616" s="220"/>
      <c r="Q616" s="220"/>
      <c r="R616" s="220"/>
      <c r="S616" s="220"/>
      <c r="T616" s="220"/>
      <c r="U616" s="220"/>
      <c r="V616" s="220"/>
      <c r="W616" s="220"/>
      <c r="X616" s="220"/>
      <c r="Y616" s="220"/>
      <c r="Z616" s="220"/>
      <c r="AA616" s="220"/>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c r="BC616" s="220"/>
      <c r="BD616" s="220"/>
      <c r="BE616" s="220"/>
      <c r="BF616" s="220"/>
    </row>
    <row r="617" spans="1:58" s="87" customFormat="1" ht="16.399999999999999" customHeight="1">
      <c r="A617" s="31"/>
      <c r="B617" s="21"/>
      <c r="C617" s="867" t="s">
        <v>640</v>
      </c>
      <c r="D617" s="868"/>
      <c r="E617" s="869"/>
      <c r="F617" s="191"/>
      <c r="G617"/>
      <c r="H617"/>
      <c r="I617" s="213"/>
      <c r="J617" s="78"/>
      <c r="K617" s="78"/>
      <c r="L617" s="220"/>
      <c r="M617" s="220"/>
      <c r="N617" s="220"/>
      <c r="O617" s="220"/>
      <c r="P617" s="220"/>
      <c r="Q617" s="220"/>
      <c r="R617" s="220"/>
      <c r="S617" s="220"/>
      <c r="T617" s="220"/>
      <c r="U617" s="220"/>
      <c r="V617" s="220"/>
      <c r="W617" s="220"/>
      <c r="X617" s="220"/>
      <c r="Y617" s="220"/>
      <c r="Z617" s="220"/>
      <c r="AA617" s="220"/>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220"/>
      <c r="BE617" s="220"/>
      <c r="BF617" s="220"/>
    </row>
    <row r="618" spans="1:58" s="87" customFormat="1" ht="53.15" customHeight="1">
      <c r="A618" s="29"/>
      <c r="B618" s="24"/>
      <c r="C618" s="271" t="s">
        <v>641</v>
      </c>
      <c r="D618" s="271" t="s">
        <v>642</v>
      </c>
      <c r="E618" s="271" t="s">
        <v>643</v>
      </c>
      <c r="F618" s="184"/>
      <c r="G618"/>
      <c r="H618"/>
      <c r="I618" s="213"/>
      <c r="J618" s="78"/>
      <c r="K618" s="78"/>
      <c r="L618" s="220"/>
      <c r="M618" s="220"/>
      <c r="N618" s="220"/>
      <c r="O618" s="220"/>
      <c r="P618" s="220"/>
      <c r="Q618" s="220"/>
      <c r="R618" s="220"/>
      <c r="S618" s="220"/>
      <c r="T618" s="220"/>
      <c r="U618" s="220"/>
      <c r="V618" s="220"/>
      <c r="W618" s="220"/>
      <c r="X618" s="220"/>
      <c r="Y618" s="220"/>
      <c r="Z618" s="220"/>
      <c r="AA618" s="220"/>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c r="BC618" s="220"/>
      <c r="BD618" s="220"/>
      <c r="BE618" s="220"/>
      <c r="BF618" s="220"/>
    </row>
    <row r="619" spans="1:58" s="87" customFormat="1" ht="16.399999999999999" customHeight="1">
      <c r="A619" s="31"/>
      <c r="B619" s="21"/>
      <c r="C619" s="290"/>
      <c r="D619" s="290"/>
      <c r="E619" s="290"/>
      <c r="F619" s="215"/>
      <c r="G619"/>
      <c r="H619"/>
      <c r="I619" s="213"/>
      <c r="J619" s="78"/>
      <c r="K619" s="78"/>
      <c r="L619" s="220"/>
      <c r="M619" s="220"/>
      <c r="N619" s="220"/>
      <c r="O619" s="220"/>
      <c r="P619" s="220"/>
      <c r="Q619" s="220"/>
      <c r="R619" s="220"/>
      <c r="S619" s="220"/>
      <c r="T619" s="220"/>
      <c r="U619" s="220"/>
      <c r="V619" s="220"/>
      <c r="W619" s="220"/>
      <c r="X619" s="220"/>
      <c r="Y619" s="220"/>
      <c r="Z619" s="220"/>
      <c r="AA619" s="220"/>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c r="BC619" s="220"/>
      <c r="BD619" s="220"/>
      <c r="BE619" s="220"/>
      <c r="BF619" s="220"/>
    </row>
    <row r="620" spans="1:58" s="87" customFormat="1" ht="45.65" customHeight="1">
      <c r="A620" s="29"/>
      <c r="B620" s="24"/>
      <c r="C620" s="281" t="s">
        <v>644</v>
      </c>
      <c r="D620" s="271" t="s">
        <v>645</v>
      </c>
      <c r="E620" s="284" t="s">
        <v>281</v>
      </c>
      <c r="F620" s="283"/>
      <c r="G620"/>
      <c r="H620"/>
      <c r="I620" s="213"/>
      <c r="J620" s="78"/>
      <c r="K620" s="78"/>
      <c r="L620" s="220"/>
      <c r="M620" s="220"/>
      <c r="N620" s="220"/>
      <c r="O620" s="220"/>
      <c r="P620" s="220"/>
      <c r="Q620" s="220"/>
      <c r="R620" s="220"/>
      <c r="S620" s="220"/>
      <c r="T620" s="220"/>
      <c r="U620" s="220"/>
      <c r="V620" s="220"/>
      <c r="W620" s="220"/>
      <c r="X620" s="220"/>
      <c r="Y620" s="220"/>
      <c r="Z620" s="220"/>
      <c r="AA620" s="220"/>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c r="BC620" s="220"/>
      <c r="BD620" s="220"/>
      <c r="BE620" s="220"/>
      <c r="BF620" s="220"/>
    </row>
    <row r="621" spans="1:58" s="87" customFormat="1" ht="16.399999999999999" customHeight="1">
      <c r="A621" s="31"/>
      <c r="B621" s="21"/>
      <c r="C621" s="189"/>
      <c r="D621" s="189"/>
      <c r="E621" s="189"/>
      <c r="F621" s="215"/>
      <c r="G621"/>
      <c r="H621"/>
      <c r="I621" s="213"/>
      <c r="J621" s="78"/>
      <c r="K621" s="78"/>
      <c r="L621" s="220"/>
      <c r="M621" s="220"/>
      <c r="N621" s="220"/>
      <c r="O621" s="220"/>
      <c r="P621" s="220"/>
      <c r="Q621" s="220"/>
      <c r="R621" s="220"/>
      <c r="S621" s="220"/>
      <c r="T621" s="220"/>
      <c r="U621" s="220"/>
      <c r="V621" s="220"/>
      <c r="W621" s="220"/>
      <c r="X621" s="220"/>
      <c r="Y621" s="220"/>
      <c r="Z621" s="220"/>
      <c r="AA621" s="220"/>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c r="BC621" s="220"/>
      <c r="BD621" s="220"/>
      <c r="BE621" s="220"/>
      <c r="BF621" s="220"/>
    </row>
    <row r="622" spans="1:58" s="87" customFormat="1" ht="16.399999999999999" customHeight="1">
      <c r="A622" s="31"/>
      <c r="B622" s="21"/>
      <c r="C622" s="861" t="s">
        <v>100</v>
      </c>
      <c r="D622" s="861"/>
      <c r="E622" s="861"/>
      <c r="F622" s="262"/>
      <c r="G622"/>
      <c r="H622"/>
      <c r="I622" s="213"/>
      <c r="J622" s="78"/>
      <c r="K622" s="78"/>
      <c r="L622" s="220"/>
      <c r="M622" s="220"/>
      <c r="N622" s="220"/>
      <c r="O622" s="220"/>
      <c r="P622" s="220"/>
      <c r="Q622" s="220"/>
      <c r="R622" s="220"/>
      <c r="S622" s="220"/>
      <c r="T622" s="220"/>
      <c r="U622" s="220"/>
      <c r="V622" s="220"/>
      <c r="W622" s="220"/>
      <c r="X622" s="220"/>
      <c r="Y622" s="220"/>
      <c r="Z622" s="220"/>
      <c r="AA622" s="220"/>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c r="BC622" s="220"/>
      <c r="BD622" s="220"/>
      <c r="BE622" s="220"/>
      <c r="BF622" s="220"/>
    </row>
    <row r="623" spans="1:58" s="87" customFormat="1" ht="16.399999999999999" customHeight="1">
      <c r="A623" s="31"/>
      <c r="B623" s="21"/>
      <c r="C623" s="862"/>
      <c r="D623" s="862"/>
      <c r="E623" s="862"/>
      <c r="F623" s="263"/>
      <c r="G623"/>
      <c r="H623"/>
      <c r="I623" s="213"/>
      <c r="J623" s="78"/>
      <c r="K623" s="78"/>
      <c r="L623" s="220"/>
      <c r="M623" s="220"/>
      <c r="N623" s="220"/>
      <c r="O623" s="220"/>
      <c r="P623" s="220"/>
      <c r="Q623" s="220"/>
      <c r="R623" s="220"/>
      <c r="S623" s="220"/>
      <c r="T623" s="220"/>
      <c r="U623" s="220"/>
      <c r="V623" s="220"/>
      <c r="W623" s="220"/>
      <c r="X623" s="220"/>
      <c r="Y623" s="220"/>
      <c r="Z623" s="220"/>
      <c r="AA623" s="220"/>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220"/>
      <c r="BE623" s="220"/>
      <c r="BF623" s="220"/>
    </row>
    <row r="624" spans="1:58" s="87" customFormat="1" ht="16.399999999999999" customHeight="1">
      <c r="A624" s="31"/>
      <c r="B624" s="21"/>
      <c r="C624" s="176" t="s">
        <v>101</v>
      </c>
      <c r="D624" s="177" t="s">
        <v>102</v>
      </c>
      <c r="E624" s="178" t="s">
        <v>103</v>
      </c>
      <c r="F624" s="188"/>
      <c r="G624"/>
      <c r="H624"/>
      <c r="I624" s="213"/>
      <c r="J624" s="78"/>
      <c r="K624" s="78"/>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220"/>
      <c r="BE624" s="220"/>
      <c r="BF624" s="220"/>
    </row>
    <row r="625" spans="1:58" s="87" customFormat="1" ht="16.399999999999999" customHeight="1">
      <c r="A625" s="31"/>
      <c r="B625" s="21"/>
      <c r="C625" s="189"/>
      <c r="D625" s="189"/>
      <c r="E625" s="178" t="str">
        <f ca="1">IF(
OR('It-säkkollen'!E236="FRÅGAN ÄR OBESVARAD",'It-säkkollen'!E236="ANGE SVAR OCKSÅ",'It-säkkollen'!E236="ANGE BEDÖMNING OCKSÅ",'It-säkkollen'!E236="FULLSTÄNDIGT SVAR SAKNAS PÅ FRÅGA"),
"FULLSTÄNDIGT SVAR SAKNAS PÅ FRÅGA "&amp;'It-säkkollen'!B224,
IF(
OR('It-säkkollen'!E236="MOTSÄGELSEFULLT SVAR",'It-säkkollen'!E236="MOTSÄGELSEFULL BEDÖMNING",'It-säkkollen'!E236="EJ SAMMANHÄNGANDE INTERVALL"),
"EJ KORREKT IFYLLT SVAR I FRÅGA "&amp;'It-säkkollen'!B224,
IF(
OR('It-säkkollen'!E236=0),
"FÖRUTSÄTTER ANNAT SVAR PÅ FRÅGA "&amp;'It-säkkollen'!B224,
IF(
    AND(ISBLANK(C619),ISBLANK(D619),ISBLANK(E619),ISBLANK(C621),ISBLANK(D621),ISBLANK(E621),ISBLANK(C623),ISBLANK(C625),ISBLANK(D625)),
    "FRÅGAN ÄR OBESVARAD",
    IF(
     AND(ISBLANK(C619),ISBLANK(D619),ISBLANK(E619),ISBLANK(C621),ISBLANK(D621),ISBLANK(E621),ISBLANK(C623)),
     "ANGE SVAR OCKSÅ",
     IF(
      AND(OR(C619="x",D619="x",E619="x",C621="x",D621="x"),OR(E621="x",C623="x")),
      "MOTSÄGELSEFULLT SVAR",
      IF(
       AND(E621="x",C623="x"),
       "MOTSÄGELSEFULLT SVAR",
       IF(
        AND(C625="x",D625="x"),
        "MOTSÄGELSEFULL BEDÖMNING",
        IF(
         OR(C625="x",D625="x"),
         COUNTIF(C619:E619,"x")+COUNTIF(C621:D621,"x"),
         "ANGE BEDÖMNING OCKSÅ")))))))))</f>
        <v>FULLSTÄNDIGT SVAR SAKNAS PÅ FRÅGA 16</v>
      </c>
      <c r="F625" s="188"/>
      <c r="G625"/>
      <c r="H625"/>
      <c r="I625" s="213"/>
      <c r="J625" s="78"/>
      <c r="K625" s="78"/>
      <c r="L625" s="220">
        <f>$H625</f>
        <v>0</v>
      </c>
      <c r="M625" s="220"/>
      <c r="N625" s="220"/>
      <c r="O625" s="220"/>
      <c r="P625" s="220"/>
      <c r="Q625" s="220"/>
      <c r="R625" s="220"/>
      <c r="S625" s="220"/>
      <c r="T625" s="220"/>
      <c r="U625" s="220"/>
      <c r="V625" s="220"/>
      <c r="W625" s="220"/>
      <c r="X625" s="220"/>
      <c r="Y625" s="220"/>
      <c r="Z625" s="220"/>
      <c r="AA625" s="220"/>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c r="BC625" s="220"/>
      <c r="BD625" s="220"/>
      <c r="BE625" s="220"/>
      <c r="BF625" s="220"/>
    </row>
    <row r="626" spans="1:58" s="87" customFormat="1" ht="30.65" customHeight="1">
      <c r="A626" s="31"/>
      <c r="B626" s="21"/>
      <c r="C626"/>
      <c r="D626"/>
      <c r="E626"/>
      <c r="F626"/>
      <c r="G626"/>
      <c r="H626"/>
      <c r="I626" s="213"/>
      <c r="J626" s="78"/>
      <c r="K626" s="78"/>
      <c r="L626" s="220"/>
      <c r="M626" s="220"/>
      <c r="N626" s="220"/>
      <c r="O626" s="220"/>
      <c r="P626" s="220"/>
      <c r="Q626" s="220"/>
      <c r="R626" s="220"/>
      <c r="S626" s="220"/>
      <c r="T626" s="220"/>
      <c r="U626" s="220"/>
      <c r="V626" s="220"/>
      <c r="W626" s="220"/>
      <c r="X626" s="220"/>
      <c r="Y626" s="220"/>
      <c r="Z626" s="220"/>
      <c r="AA626" s="220"/>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c r="BC626" s="220"/>
      <c r="BD626" s="220"/>
      <c r="BE626" s="220"/>
      <c r="BF626" s="220"/>
    </row>
    <row r="627" spans="1:58" s="31" customFormat="1" ht="40.4" customHeight="1" thickBot="1">
      <c r="A627" s="65">
        <v>3</v>
      </c>
      <c r="B627" s="207">
        <f ca="1">MAX(B234:INDIRECT(ADDRESS(ROW()-1,COLUMN())))+1</f>
        <v>50</v>
      </c>
      <c r="C627" s="866" t="s">
        <v>646</v>
      </c>
      <c r="D627" s="866"/>
      <c r="E627" s="866"/>
      <c r="F627" s="110"/>
      <c r="G627" s="207"/>
      <c r="H627"/>
      <c r="I627" s="213"/>
      <c r="J627" s="78"/>
      <c r="K627" s="78"/>
      <c r="L627" s="222"/>
      <c r="M627" s="222"/>
      <c r="N627" s="222"/>
      <c r="O627" s="222"/>
      <c r="P627" s="222"/>
      <c r="Q627" s="222"/>
      <c r="R627" s="222"/>
      <c r="S627" s="222"/>
      <c r="T627" s="222"/>
      <c r="U627" s="222"/>
      <c r="V627" s="222"/>
      <c r="W627" s="222"/>
      <c r="X627" s="222"/>
      <c r="Y627" s="222"/>
      <c r="Z627" s="222"/>
      <c r="AA627" s="222"/>
      <c r="AB627" s="222"/>
      <c r="AC627" s="222"/>
      <c r="AD627" s="222"/>
      <c r="AE627" s="222"/>
      <c r="AF627" s="222"/>
      <c r="AG627" s="222"/>
      <c r="AH627" s="222"/>
      <c r="AI627" s="222"/>
      <c r="AJ627" s="222"/>
      <c r="AK627" s="222"/>
      <c r="AL627" s="222"/>
      <c r="AM627" s="222"/>
      <c r="AN627" s="222"/>
      <c r="AO627" s="222"/>
      <c r="AP627" s="222"/>
      <c r="AQ627" s="222"/>
      <c r="AR627" s="222"/>
      <c r="AS627" s="222"/>
      <c r="AT627" s="222"/>
      <c r="AU627" s="222"/>
      <c r="AV627" s="222"/>
      <c r="AW627" s="222"/>
      <c r="AX627" s="222"/>
      <c r="AY627" s="222"/>
      <c r="AZ627" s="222"/>
      <c r="BA627" s="222"/>
      <c r="BB627" s="222"/>
      <c r="BC627" s="222"/>
      <c r="BD627" s="222"/>
      <c r="BE627" s="222"/>
      <c r="BF627" s="222"/>
    </row>
    <row r="628" spans="1:58" s="87" customFormat="1" ht="17.600000000000001" thickBot="1">
      <c r="A628" s="20"/>
      <c r="B628" s="84"/>
      <c r="C628" s="854" t="s">
        <v>90</v>
      </c>
      <c r="D628" s="854"/>
      <c r="E628" s="854"/>
      <c r="F628" s="190"/>
      <c r="G628" s="208" t="s">
        <v>91</v>
      </c>
      <c r="H628"/>
      <c r="I628" s="213"/>
      <c r="J628" s="78"/>
      <c r="K628" s="78"/>
      <c r="L628" s="220"/>
      <c r="M628" s="220"/>
      <c r="N628" s="220"/>
      <c r="O628" s="220"/>
      <c r="P628" s="220"/>
      <c r="Q628" s="220"/>
      <c r="R628" s="220"/>
      <c r="S628" s="220"/>
      <c r="T628" s="220"/>
      <c r="U628" s="220"/>
      <c r="V628" s="220"/>
      <c r="W628" s="220"/>
      <c r="X628" s="220"/>
      <c r="Y628" s="220"/>
      <c r="Z628" s="220"/>
      <c r="AA628" s="220"/>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c r="BC628" s="220"/>
      <c r="BD628" s="220"/>
      <c r="BE628" s="220"/>
      <c r="BF628" s="220"/>
    </row>
    <row r="629" spans="1:58" s="87" customFormat="1" ht="16.399999999999999" customHeight="1">
      <c r="A629" s="31"/>
      <c r="B629" s="21"/>
      <c r="C629" s="867" t="s">
        <v>647</v>
      </c>
      <c r="D629" s="868"/>
      <c r="E629" s="869"/>
      <c r="F629" s="191"/>
      <c r="G629" s="870" t="s">
        <v>648</v>
      </c>
      <c r="H629"/>
      <c r="I629" s="213"/>
      <c r="J629" s="78"/>
      <c r="K629" s="78"/>
      <c r="L629" s="220"/>
      <c r="M629" s="220"/>
      <c r="N629" s="220"/>
      <c r="O629" s="220"/>
      <c r="P629" s="220"/>
      <c r="Q629" s="220"/>
      <c r="R629" s="220"/>
      <c r="S629" s="220"/>
      <c r="T629" s="220"/>
      <c r="U629" s="220"/>
      <c r="V629" s="220"/>
      <c r="W629" s="220"/>
      <c r="X629" s="220"/>
      <c r="Y629" s="220"/>
      <c r="Z629" s="220"/>
      <c r="AA629" s="220"/>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c r="BC629" s="220"/>
      <c r="BD629" s="220"/>
      <c r="BE629" s="220"/>
      <c r="BF629" s="220"/>
    </row>
    <row r="630" spans="1:58" s="87" customFormat="1" ht="36.65" customHeight="1">
      <c r="A630" s="29"/>
      <c r="B630" s="24"/>
      <c r="C630" s="266" t="s">
        <v>649</v>
      </c>
      <c r="D630" s="266" t="s">
        <v>650</v>
      </c>
      <c r="E630" s="266" t="s">
        <v>651</v>
      </c>
      <c r="F630" s="184"/>
      <c r="G630" s="871"/>
      <c r="H630"/>
      <c r="I630" s="213"/>
      <c r="J630" s="78"/>
      <c r="K630" s="78"/>
      <c r="L630" s="220"/>
      <c r="M630" s="220"/>
      <c r="N630" s="220"/>
      <c r="O630" s="220"/>
      <c r="P630" s="220"/>
      <c r="Q630" s="220"/>
      <c r="R630" s="220"/>
      <c r="S630" s="220"/>
      <c r="T630" s="220"/>
      <c r="U630" s="220"/>
      <c r="V630" s="220"/>
      <c r="W630" s="220"/>
      <c r="X630" s="220"/>
      <c r="Y630" s="220"/>
      <c r="Z630" s="220"/>
      <c r="AA630" s="220"/>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c r="BC630" s="220"/>
      <c r="BD630" s="220"/>
      <c r="BE630" s="220"/>
      <c r="BF630" s="220"/>
    </row>
    <row r="631" spans="1:58" s="87" customFormat="1" ht="16.399999999999999" customHeight="1">
      <c r="A631" s="31"/>
      <c r="B631" s="21"/>
      <c r="C631" s="189"/>
      <c r="D631" s="189"/>
      <c r="E631" s="189"/>
      <c r="F631" s="215"/>
      <c r="G631" s="871"/>
      <c r="H631"/>
      <c r="I631" s="213"/>
      <c r="J631" s="78"/>
      <c r="K631" s="78"/>
      <c r="L631" s="220"/>
      <c r="M631" s="220"/>
      <c r="N631" s="220"/>
      <c r="O631" s="220"/>
      <c r="P631" s="220"/>
      <c r="Q631" s="220"/>
      <c r="R631" s="220"/>
      <c r="S631" s="220"/>
      <c r="T631" s="220"/>
      <c r="U631" s="220"/>
      <c r="V631" s="220"/>
      <c r="W631" s="220"/>
      <c r="X631" s="220"/>
      <c r="Y631" s="220"/>
      <c r="Z631" s="220"/>
      <c r="AA631" s="220"/>
      <c r="AB631" s="220"/>
      <c r="AC631" s="220"/>
      <c r="AD631" s="220"/>
      <c r="AE631" s="220"/>
      <c r="AF631" s="220"/>
      <c r="AG631" s="220"/>
      <c r="AH631" s="220"/>
      <c r="AI631" s="220"/>
      <c r="AJ631" s="220"/>
      <c r="AK631" s="220"/>
      <c r="AL631" s="220"/>
      <c r="AM631" s="220"/>
      <c r="AN631" s="220"/>
      <c r="AO631" s="220"/>
      <c r="AP631" s="220"/>
      <c r="AQ631" s="220"/>
      <c r="AR631" s="220"/>
      <c r="AS631" s="220"/>
      <c r="AT631" s="220"/>
      <c r="AU631" s="220"/>
      <c r="AV631" s="220"/>
      <c r="AW631" s="220"/>
      <c r="AX631" s="220"/>
      <c r="AY631" s="220"/>
      <c r="AZ631" s="220"/>
      <c r="BA631" s="220"/>
      <c r="BB631" s="220"/>
      <c r="BC631" s="220"/>
      <c r="BD631" s="220"/>
      <c r="BE631" s="220"/>
      <c r="BF631" s="220"/>
    </row>
    <row r="632" spans="1:58" s="87" customFormat="1" ht="36.65" customHeight="1">
      <c r="A632" s="29"/>
      <c r="B632" s="24"/>
      <c r="C632" s="268" t="s">
        <v>652</v>
      </c>
      <c r="D632" s="268" t="s">
        <v>653</v>
      </c>
      <c r="E632" s="296" t="s">
        <v>281</v>
      </c>
      <c r="F632" s="283"/>
      <c r="G632" s="871"/>
      <c r="H632"/>
      <c r="I632" s="213"/>
      <c r="J632" s="78"/>
      <c r="K632" s="78"/>
      <c r="L632" s="220"/>
      <c r="M632" s="220"/>
      <c r="N632" s="220"/>
      <c r="O632" s="220"/>
      <c r="P632" s="220"/>
      <c r="Q632" s="220"/>
      <c r="R632" s="220"/>
      <c r="S632" s="220"/>
      <c r="T632" s="220"/>
      <c r="U632" s="220"/>
      <c r="V632" s="220"/>
      <c r="W632" s="220"/>
      <c r="X632" s="220"/>
      <c r="Y632" s="220"/>
      <c r="Z632" s="220"/>
      <c r="AA632" s="220"/>
      <c r="AB632" s="220"/>
      <c r="AC632" s="220"/>
      <c r="AD632" s="220"/>
      <c r="AE632" s="220"/>
      <c r="AF632" s="220"/>
      <c r="AG632" s="220"/>
      <c r="AH632" s="220"/>
      <c r="AI632" s="220"/>
      <c r="AJ632" s="220"/>
      <c r="AK632" s="220"/>
      <c r="AL632" s="220"/>
      <c r="AM632" s="220"/>
      <c r="AN632" s="220"/>
      <c r="AO632" s="220"/>
      <c r="AP632" s="220"/>
      <c r="AQ632" s="220"/>
      <c r="AR632" s="220"/>
      <c r="AS632" s="220"/>
      <c r="AT632" s="220"/>
      <c r="AU632" s="220"/>
      <c r="AV632" s="220"/>
      <c r="AW632" s="220"/>
      <c r="AX632" s="220"/>
      <c r="AY632" s="220"/>
      <c r="AZ632" s="220"/>
      <c r="BA632" s="220"/>
      <c r="BB632" s="220"/>
      <c r="BC632" s="220"/>
      <c r="BD632" s="220"/>
      <c r="BE632" s="220"/>
      <c r="BF632" s="220"/>
    </row>
    <row r="633" spans="1:58" s="87" customFormat="1" ht="16.399999999999999" customHeight="1">
      <c r="A633" s="31"/>
      <c r="B633" s="21"/>
      <c r="C633" s="189"/>
      <c r="D633" s="189"/>
      <c r="E633" s="189"/>
      <c r="F633" s="215"/>
      <c r="G633" s="871"/>
      <c r="H633"/>
      <c r="I633" s="213"/>
      <c r="J633" s="78"/>
      <c r="K633" s="78"/>
      <c r="L633" s="220"/>
      <c r="M633" s="220"/>
      <c r="N633" s="220"/>
      <c r="O633" s="220"/>
      <c r="P633" s="220"/>
      <c r="Q633" s="220"/>
      <c r="R633" s="220"/>
      <c r="S633" s="220"/>
      <c r="T633" s="220"/>
      <c r="U633" s="220"/>
      <c r="V633" s="220"/>
      <c r="W633" s="220"/>
      <c r="X633" s="220"/>
      <c r="Y633" s="220"/>
      <c r="Z633" s="220"/>
      <c r="AA633" s="220"/>
      <c r="AB633" s="220"/>
      <c r="AC633" s="220"/>
      <c r="AD633" s="220"/>
      <c r="AE633" s="220"/>
      <c r="AF633" s="220"/>
      <c r="AG633" s="220"/>
      <c r="AH633" s="220"/>
      <c r="AI633" s="220"/>
      <c r="AJ633" s="220"/>
      <c r="AK633" s="220"/>
      <c r="AL633" s="220"/>
      <c r="AM633" s="220"/>
      <c r="AN633" s="220"/>
      <c r="AO633" s="220"/>
      <c r="AP633" s="220"/>
      <c r="AQ633" s="220"/>
      <c r="AR633" s="220"/>
      <c r="AS633" s="220"/>
      <c r="AT633" s="220"/>
      <c r="AU633" s="220"/>
      <c r="AV633" s="220"/>
      <c r="AW633" s="220"/>
      <c r="AX633" s="220"/>
      <c r="AY633" s="220"/>
      <c r="AZ633" s="220"/>
      <c r="BA633" s="220"/>
      <c r="BB633" s="220"/>
      <c r="BC633" s="220"/>
      <c r="BD633" s="220"/>
      <c r="BE633" s="220"/>
      <c r="BF633" s="220"/>
    </row>
    <row r="634" spans="1:58" s="87" customFormat="1" ht="16.399999999999999" customHeight="1">
      <c r="A634" s="31"/>
      <c r="B634" s="21"/>
      <c r="C634" s="861" t="s">
        <v>100</v>
      </c>
      <c r="D634" s="861"/>
      <c r="E634" s="861"/>
      <c r="F634" s="262"/>
      <c r="G634" s="871"/>
      <c r="H634"/>
      <c r="I634" s="213"/>
      <c r="J634" s="78"/>
      <c r="K634" s="78"/>
      <c r="L634" s="220"/>
      <c r="M634" s="220"/>
      <c r="N634" s="220"/>
      <c r="O634" s="220"/>
      <c r="P634" s="220"/>
      <c r="Q634" s="220"/>
      <c r="R634" s="220"/>
      <c r="S634" s="220"/>
      <c r="T634" s="220"/>
      <c r="U634" s="220"/>
      <c r="V634" s="220"/>
      <c r="W634" s="220"/>
      <c r="X634" s="220"/>
      <c r="Y634" s="220"/>
      <c r="Z634" s="220"/>
      <c r="AA634" s="220"/>
      <c r="AB634" s="220"/>
      <c r="AC634" s="220"/>
      <c r="AD634" s="220"/>
      <c r="AE634" s="220"/>
      <c r="AF634" s="220"/>
      <c r="AG634" s="220"/>
      <c r="AH634" s="220"/>
      <c r="AI634" s="220"/>
      <c r="AJ634" s="220"/>
      <c r="AK634" s="220"/>
      <c r="AL634" s="220"/>
      <c r="AM634" s="220"/>
      <c r="AN634" s="220"/>
      <c r="AO634" s="220"/>
      <c r="AP634" s="220"/>
      <c r="AQ634" s="220"/>
      <c r="AR634" s="220"/>
      <c r="AS634" s="220"/>
      <c r="AT634" s="220"/>
      <c r="AU634" s="220"/>
      <c r="AV634" s="220"/>
      <c r="AW634" s="220"/>
      <c r="AX634" s="220"/>
      <c r="AY634" s="220"/>
      <c r="AZ634" s="220"/>
      <c r="BA634" s="220"/>
      <c r="BB634" s="220"/>
      <c r="BC634" s="220"/>
      <c r="BD634" s="220"/>
      <c r="BE634" s="220"/>
      <c r="BF634" s="220"/>
    </row>
    <row r="635" spans="1:58" s="87" customFormat="1" ht="16.399999999999999" customHeight="1">
      <c r="A635" s="31"/>
      <c r="B635" s="21"/>
      <c r="C635" s="862"/>
      <c r="D635" s="862"/>
      <c r="E635" s="862"/>
      <c r="F635" s="263"/>
      <c r="G635" s="871"/>
      <c r="H635"/>
      <c r="I635" s="213"/>
      <c r="J635" s="78"/>
      <c r="K635" s="78"/>
      <c r="L635" s="220"/>
      <c r="M635" s="220"/>
      <c r="N635" s="220"/>
      <c r="O635" s="220"/>
      <c r="P635" s="220"/>
      <c r="Q635" s="220"/>
      <c r="R635" s="220"/>
      <c r="S635" s="220"/>
      <c r="T635" s="220"/>
      <c r="U635" s="220"/>
      <c r="V635" s="220"/>
      <c r="W635" s="220"/>
      <c r="X635" s="220"/>
      <c r="Y635" s="220"/>
      <c r="Z635" s="220"/>
      <c r="AA635" s="220"/>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c r="AY635" s="220"/>
      <c r="AZ635" s="220"/>
      <c r="BA635" s="220"/>
      <c r="BB635" s="220"/>
      <c r="BC635" s="220"/>
      <c r="BD635" s="220"/>
      <c r="BE635" s="220"/>
      <c r="BF635" s="220"/>
    </row>
    <row r="636" spans="1:58" s="87" customFormat="1" ht="16.399999999999999" customHeight="1">
      <c r="A636" s="31"/>
      <c r="B636" s="21"/>
      <c r="C636" s="176" t="s">
        <v>101</v>
      </c>
      <c r="D636" s="177" t="s">
        <v>102</v>
      </c>
      <c r="E636" s="178" t="s">
        <v>103</v>
      </c>
      <c r="F636" s="188"/>
      <c r="G636" s="871"/>
      <c r="H636"/>
      <c r="I636" s="213"/>
      <c r="J636" s="78"/>
      <c r="K636" s="78"/>
      <c r="L636" s="220"/>
      <c r="M636" s="220"/>
      <c r="N636" s="220"/>
      <c r="O636" s="220"/>
      <c r="P636" s="220"/>
      <c r="Q636" s="220"/>
      <c r="R636" s="220"/>
      <c r="S636" s="220"/>
      <c r="T636" s="220"/>
      <c r="U636" s="220"/>
      <c r="V636" s="220"/>
      <c r="W636" s="220"/>
      <c r="X636" s="220"/>
      <c r="Y636" s="220"/>
      <c r="Z636" s="220"/>
      <c r="AA636" s="220"/>
      <c r="AB636" s="220"/>
      <c r="AC636" s="220"/>
      <c r="AD636" s="220"/>
      <c r="AE636" s="220"/>
      <c r="AF636" s="220"/>
      <c r="AG636" s="220"/>
      <c r="AH636" s="220"/>
      <c r="AI636" s="220"/>
      <c r="AJ636" s="220"/>
      <c r="AK636" s="220"/>
      <c r="AL636" s="220"/>
      <c r="AM636" s="220"/>
      <c r="AN636" s="220"/>
      <c r="AO636" s="220"/>
      <c r="AP636" s="220"/>
      <c r="AQ636" s="220"/>
      <c r="AR636" s="220"/>
      <c r="AS636" s="220"/>
      <c r="AT636" s="220"/>
      <c r="AU636" s="220"/>
      <c r="AV636" s="220"/>
      <c r="AW636" s="220"/>
      <c r="AX636" s="220"/>
      <c r="AY636" s="220"/>
      <c r="AZ636" s="220"/>
      <c r="BA636" s="220"/>
      <c r="BB636" s="220"/>
      <c r="BC636" s="220"/>
      <c r="BD636" s="220"/>
      <c r="BE636" s="220"/>
      <c r="BF636" s="220"/>
    </row>
    <row r="637" spans="1:58" s="87" customFormat="1" ht="16.399999999999999" customHeight="1">
      <c r="A637" s="31"/>
      <c r="B637" s="21"/>
      <c r="C637" s="189"/>
      <c r="D637" s="189"/>
      <c r="E637" s="178" t="str">
        <f ca="1">IF(
OR('It-säkkollen'!E250="FRÅGAN ÄR OBESVARAD",'It-säkkollen'!E250="ANGE SVAR OCKSÅ",'It-säkkollen'!E250="ANGE BEDÖMNING OCKSÅ",'It-säkkollen'!E250="FULLSTÄNDIGT SVAR SAKNAS PÅ FRÅGA"),
"FULLSTÄNDIGT SVAR SAKNAS PÅ FRÅGA "&amp;'It-säkkollen'!B238,
IF(
OR('It-säkkollen'!E250="MOTSÄGELSEFULLT SVAR",'It-säkkollen'!E250="MOTSÄGELSEFULL BEDÖMNING",'It-säkkollen'!E250="EJ SAMMANHÄNGANDE INTERVALL"),
"EJ KORREKT IFYLLT SVAR I FRÅGA "&amp;'It-säkkollen'!B238,
IF(
OR('It-säkkollen'!E250=0),
"FÖRUTSÄTTER ANNAT SVAR PÅ FRÅGA "&amp;'It-säkkollen'!B238,
IF(
    AND(ISBLANK(C631),ISBLANK(D631),ISBLANK(E631),ISBLANK(C633),ISBLANK(D633),ISBLANK(E633),ISBLANK(C635),ISBLANK(C637),ISBLANK(D637)),
    "FRÅGAN ÄR OBESVARAD",
    IF(
     AND(ISBLANK(C631),ISBLANK(D631),ISBLANK(E631),ISBLANK(C633),ISBLANK(D633),ISBLANK(E633),ISBLANK(C635)),
     "ANGE SVAR OCKSÅ",
     IF(
      AND(OR(C631="x",D631="x",E631="x",C633="x",D633="x"),OR(E633="x",C635="x")),
      "MOTSÄGELSEFULLT SVAR",
      IF(
       AND(E633="x",C635="x"),
       "MOTSÄGELSEFULLT SVAR",
       IF(
        AND(C637="x",D637="x"),
        "MOTSÄGELSEFULL BEDÖMNING",
        IF(
         OR(C637="x",D637="x"),
         COUNTIF(C631:E631,"x")+COUNTIF(C633:D633,"x"),
         "ANGE BEDÖMNING OCKSÅ")))))))))</f>
        <v>FULLSTÄNDIGT SVAR SAKNAS PÅ FRÅGA 17</v>
      </c>
      <c r="F637" s="188"/>
      <c r="G637" s="871"/>
      <c r="H637"/>
      <c r="I637" s="213"/>
      <c r="J637" s="78"/>
      <c r="K637" s="78"/>
      <c r="L637" s="220"/>
      <c r="M637" s="220"/>
      <c r="N637" s="220"/>
      <c r="O637" s="220"/>
      <c r="P637" s="220"/>
      <c r="Q637" s="220"/>
      <c r="R637" s="220"/>
      <c r="S637" s="220"/>
      <c r="T637" s="220"/>
      <c r="U637" s="220"/>
      <c r="V637" s="220"/>
      <c r="W637" s="220"/>
      <c r="X637" s="220"/>
      <c r="Y637" s="220"/>
      <c r="Z637" s="220"/>
      <c r="AA637" s="220"/>
      <c r="AB637" s="220"/>
      <c r="AC637" s="220"/>
      <c r="AD637" s="220"/>
      <c r="AE637" s="220"/>
      <c r="AF637" s="220"/>
      <c r="AG637" s="220"/>
      <c r="AH637" s="220"/>
      <c r="AI637" s="220"/>
      <c r="AJ637" s="220"/>
      <c r="AK637" s="220"/>
      <c r="AL637" s="220"/>
      <c r="AM637" s="220"/>
      <c r="AN637" s="220"/>
      <c r="AO637" s="220"/>
      <c r="AP637" s="220"/>
      <c r="AQ637" s="220"/>
      <c r="AR637" s="220"/>
      <c r="AS637" s="220"/>
      <c r="AT637" s="220"/>
      <c r="AU637" s="220"/>
      <c r="AV637" s="220"/>
      <c r="AW637" s="220"/>
      <c r="AX637" s="220"/>
      <c r="AY637" s="220"/>
      <c r="AZ637" s="220"/>
      <c r="BA637" s="220"/>
      <c r="BB637" s="220"/>
      <c r="BC637" s="220"/>
      <c r="BD637" s="220"/>
      <c r="BE637" s="220"/>
      <c r="BF637" s="220"/>
    </row>
    <row r="638" spans="1:58" s="87" customFormat="1" ht="50.9" customHeight="1" thickBot="1">
      <c r="A638" s="31"/>
      <c r="B638" s="21"/>
      <c r="C638"/>
      <c r="D638"/>
      <c r="E638"/>
      <c r="F638" s="188"/>
      <c r="G638" s="872"/>
      <c r="H638"/>
      <c r="I638" s="213"/>
      <c r="J638" s="78"/>
      <c r="K638" s="78"/>
      <c r="L638" s="220">
        <f>$H638</f>
        <v>0</v>
      </c>
      <c r="M638" s="220"/>
      <c r="N638" s="220"/>
      <c r="O638" s="220"/>
      <c r="P638" s="220"/>
      <c r="Q638" s="220"/>
      <c r="R638" s="220"/>
      <c r="S638" s="220"/>
      <c r="T638" s="220"/>
      <c r="U638" s="220"/>
      <c r="V638" s="220"/>
      <c r="W638" s="220"/>
      <c r="X638" s="220"/>
      <c r="Y638" s="220"/>
      <c r="Z638" s="220"/>
      <c r="AA638" s="220"/>
      <c r="AB638" s="220"/>
      <c r="AC638" s="220"/>
      <c r="AD638" s="220"/>
      <c r="AE638" s="220"/>
      <c r="AF638" s="220"/>
      <c r="AG638" s="220"/>
      <c r="AH638" s="220"/>
      <c r="AI638" s="220"/>
      <c r="AJ638" s="220"/>
      <c r="AK638" s="220"/>
      <c r="AL638" s="220"/>
      <c r="AM638" s="220"/>
      <c r="AN638" s="220"/>
      <c r="AO638" s="220"/>
      <c r="AP638" s="220"/>
      <c r="AQ638" s="220"/>
      <c r="AR638" s="220"/>
      <c r="AS638" s="220"/>
      <c r="AT638" s="220"/>
      <c r="AU638" s="220"/>
      <c r="AV638" s="220"/>
      <c r="AW638" s="220"/>
      <c r="AX638" s="220"/>
      <c r="AY638" s="220"/>
      <c r="AZ638" s="220"/>
      <c r="BA638" s="220"/>
      <c r="BB638" s="220"/>
      <c r="BC638" s="220"/>
      <c r="BD638" s="220"/>
      <c r="BE638" s="220"/>
      <c r="BF638" s="220"/>
    </row>
    <row r="639" spans="1:58" s="87" customFormat="1" ht="50.9" customHeight="1">
      <c r="A639" s="31"/>
      <c r="B639" s="21"/>
      <c r="C639"/>
      <c r="D639"/>
      <c r="E639"/>
      <c r="F639" s="188"/>
      <c r="G639" s="307"/>
      <c r="H639"/>
      <c r="I639" s="213"/>
      <c r="J639" s="78"/>
      <c r="K639" s="78"/>
      <c r="L639" s="220"/>
      <c r="M639" s="220"/>
      <c r="N639" s="220"/>
      <c r="O639" s="220"/>
      <c r="P639" s="220"/>
      <c r="Q639" s="220"/>
      <c r="R639" s="220"/>
      <c r="S639" s="220"/>
      <c r="T639" s="220"/>
      <c r="U639" s="220"/>
      <c r="V639" s="220"/>
      <c r="W639" s="220"/>
      <c r="X639" s="220"/>
      <c r="Y639" s="220"/>
      <c r="Z639" s="220"/>
      <c r="AA639" s="220"/>
      <c r="AB639" s="220"/>
      <c r="AC639" s="220"/>
      <c r="AD639" s="220"/>
      <c r="AE639" s="220"/>
      <c r="AF639" s="220"/>
      <c r="AG639" s="220"/>
      <c r="AH639" s="220"/>
      <c r="AI639" s="220"/>
      <c r="AJ639" s="220"/>
      <c r="AK639" s="220"/>
      <c r="AL639" s="220"/>
      <c r="AM639" s="220"/>
      <c r="AN639" s="220"/>
      <c r="AO639" s="220"/>
      <c r="AP639" s="220"/>
      <c r="AQ639" s="220"/>
      <c r="AR639" s="220"/>
      <c r="AS639" s="220"/>
      <c r="AT639" s="220"/>
      <c r="AU639" s="220"/>
      <c r="AV639" s="220"/>
      <c r="AW639" s="220"/>
      <c r="AX639" s="220"/>
      <c r="AY639" s="220"/>
      <c r="AZ639" s="220"/>
      <c r="BA639" s="220"/>
      <c r="BB639" s="220"/>
      <c r="BC639" s="220"/>
      <c r="BD639" s="220"/>
      <c r="BE639" s="220"/>
      <c r="BF639" s="220"/>
    </row>
    <row r="640" spans="1:58" s="87" customFormat="1" ht="17.600000000000001" thickBot="1">
      <c r="A640" s="65">
        <v>3</v>
      </c>
      <c r="B640" s="207">
        <f ca="1">MAX(B247:INDIRECT(ADDRESS(ROW()-1,COLUMN())))+1</f>
        <v>51</v>
      </c>
      <c r="C640" s="866" t="s">
        <v>654</v>
      </c>
      <c r="D640" s="866"/>
      <c r="E640" s="866"/>
      <c r="F640" s="110"/>
      <c r="G640" s="207"/>
      <c r="H640"/>
      <c r="I640" s="213"/>
      <c r="J640" s="78"/>
      <c r="K640" s="78"/>
      <c r="L640" s="220"/>
      <c r="M640" s="220"/>
      <c r="N640" s="220"/>
      <c r="O640" s="220"/>
      <c r="P640" s="220"/>
      <c r="Q640" s="220"/>
      <c r="R640" s="220"/>
      <c r="S640" s="220"/>
      <c r="T640" s="220"/>
      <c r="U640" s="220"/>
      <c r="V640" s="220"/>
      <c r="W640" s="220"/>
      <c r="X640" s="220"/>
      <c r="Y640" s="220"/>
      <c r="Z640" s="220"/>
      <c r="AA640" s="220"/>
      <c r="AB640" s="220"/>
      <c r="AC640" s="220"/>
      <c r="AD640" s="220"/>
      <c r="AE640" s="220"/>
      <c r="AF640" s="220"/>
      <c r="AG640" s="220"/>
      <c r="AH640" s="220"/>
      <c r="AI640" s="220"/>
      <c r="AJ640" s="220"/>
      <c r="AK640" s="220"/>
      <c r="AL640" s="220"/>
      <c r="AM640" s="220"/>
      <c r="AN640" s="220"/>
      <c r="AO640" s="220"/>
      <c r="AP640" s="220"/>
      <c r="AQ640" s="220"/>
      <c r="AR640" s="220"/>
      <c r="AS640" s="220"/>
      <c r="AT640" s="220"/>
      <c r="AU640" s="220"/>
      <c r="AV640" s="220"/>
      <c r="AW640" s="220"/>
      <c r="AX640" s="220"/>
      <c r="AY640" s="220"/>
      <c r="AZ640" s="220"/>
      <c r="BA640" s="220"/>
      <c r="BB640" s="220"/>
      <c r="BC640" s="220"/>
      <c r="BD640" s="220"/>
      <c r="BE640" s="220"/>
      <c r="BF640" s="220"/>
    </row>
    <row r="641" spans="1:58" s="87" customFormat="1" ht="15.9" thickBot="1">
      <c r="A641" s="31"/>
      <c r="B641" s="21"/>
      <c r="C641" s="854" t="s">
        <v>90</v>
      </c>
      <c r="D641" s="854"/>
      <c r="E641" s="854"/>
      <c r="F641" s="190"/>
      <c r="G641" s="208" t="s">
        <v>91</v>
      </c>
      <c r="H641"/>
      <c r="I641" s="213"/>
      <c r="J641" s="78"/>
      <c r="K641" s="78"/>
      <c r="L641" s="220"/>
      <c r="M641" s="220"/>
      <c r="N641" s="220"/>
      <c r="O641" s="220"/>
      <c r="P641" s="220"/>
      <c r="Q641" s="220"/>
      <c r="R641" s="220"/>
      <c r="S641" s="220"/>
      <c r="T641" s="220"/>
      <c r="U641" s="220"/>
      <c r="V641" s="220"/>
      <c r="W641" s="220"/>
      <c r="X641" s="220"/>
      <c r="Y641" s="220"/>
      <c r="Z641" s="220"/>
      <c r="AA641" s="220"/>
      <c r="AB641" s="220"/>
      <c r="AC641" s="220"/>
      <c r="AD641" s="220"/>
      <c r="AE641" s="220"/>
      <c r="AF641" s="220"/>
      <c r="AG641" s="220"/>
      <c r="AH641" s="220"/>
      <c r="AI641" s="220"/>
      <c r="AJ641" s="220"/>
      <c r="AK641" s="220"/>
      <c r="AL641" s="220"/>
      <c r="AM641" s="220"/>
      <c r="AN641" s="220"/>
      <c r="AO641" s="220"/>
      <c r="AP641" s="220"/>
      <c r="AQ641" s="220"/>
      <c r="AR641" s="220"/>
      <c r="AS641" s="220"/>
      <c r="AT641" s="220"/>
      <c r="AU641" s="220"/>
      <c r="AV641" s="220"/>
      <c r="AW641" s="220"/>
      <c r="AX641" s="220"/>
      <c r="AY641" s="220"/>
      <c r="AZ641" s="220"/>
      <c r="BA641" s="220"/>
      <c r="BB641" s="220"/>
      <c r="BC641" s="220"/>
      <c r="BD641" s="220"/>
      <c r="BE641" s="220"/>
      <c r="BF641" s="220"/>
    </row>
    <row r="642" spans="1:58" s="87" customFormat="1" ht="14.4" customHeight="1">
      <c r="A642" s="31"/>
      <c r="B642" s="21"/>
      <c r="C642" s="867" t="s">
        <v>655</v>
      </c>
      <c r="D642" s="868"/>
      <c r="E642" s="869"/>
      <c r="F642" s="191"/>
      <c r="G642" s="870" t="s">
        <v>656</v>
      </c>
      <c r="H642"/>
      <c r="I642" s="213"/>
      <c r="J642" s="78"/>
      <c r="K642" s="78"/>
      <c r="L642" s="220"/>
      <c r="M642" s="220"/>
      <c r="N642" s="220"/>
      <c r="O642" s="220"/>
      <c r="P642" s="220"/>
      <c r="Q642" s="220"/>
      <c r="R642" s="220"/>
      <c r="S642" s="220"/>
      <c r="T642" s="220"/>
      <c r="U642" s="220"/>
      <c r="V642" s="220"/>
      <c r="W642" s="220"/>
      <c r="X642" s="220"/>
      <c r="Y642" s="220"/>
      <c r="Z642" s="220"/>
      <c r="AA642" s="220"/>
      <c r="AB642" s="220"/>
      <c r="AC642" s="220"/>
      <c r="AD642" s="220"/>
      <c r="AE642" s="220"/>
      <c r="AF642" s="220"/>
      <c r="AG642" s="220"/>
      <c r="AH642" s="220"/>
      <c r="AI642" s="220"/>
      <c r="AJ642" s="220"/>
      <c r="AK642" s="220"/>
      <c r="AL642" s="220"/>
      <c r="AM642" s="220"/>
      <c r="AN642" s="220"/>
      <c r="AO642" s="220"/>
      <c r="AP642" s="220"/>
      <c r="AQ642" s="220"/>
      <c r="AR642" s="220"/>
      <c r="AS642" s="220"/>
      <c r="AT642" s="220"/>
      <c r="AU642" s="220"/>
      <c r="AV642" s="220"/>
      <c r="AW642" s="220"/>
      <c r="AX642" s="220"/>
      <c r="AY642" s="220"/>
      <c r="AZ642" s="220"/>
      <c r="BA642" s="220"/>
      <c r="BB642" s="220"/>
      <c r="BC642" s="220"/>
      <c r="BD642" s="220"/>
      <c r="BE642" s="220"/>
      <c r="BF642" s="220"/>
    </row>
    <row r="643" spans="1:58" s="87" customFormat="1" ht="35.9" customHeight="1">
      <c r="A643" s="31"/>
      <c r="B643" s="21"/>
      <c r="C643" s="266" t="s">
        <v>657</v>
      </c>
      <c r="D643" s="266" t="s">
        <v>658</v>
      </c>
      <c r="E643" s="266" t="s">
        <v>659</v>
      </c>
      <c r="F643" s="184"/>
      <c r="G643" s="871"/>
      <c r="H643"/>
      <c r="I643" s="213"/>
      <c r="J643" s="78"/>
      <c r="K643" s="78"/>
      <c r="L643" s="220"/>
      <c r="M643" s="220"/>
      <c r="N643" s="220"/>
      <c r="O643" s="220"/>
      <c r="P643" s="220"/>
      <c r="Q643" s="220"/>
      <c r="R643" s="220"/>
      <c r="S643" s="220"/>
      <c r="T643" s="220"/>
      <c r="U643" s="220"/>
      <c r="V643" s="220"/>
      <c r="W643" s="220"/>
      <c r="X643" s="220"/>
      <c r="Y643" s="220"/>
      <c r="Z643" s="220"/>
      <c r="AA643" s="220"/>
      <c r="AB643" s="220"/>
      <c r="AC643" s="220"/>
      <c r="AD643" s="220"/>
      <c r="AE643" s="220"/>
      <c r="AF643" s="220"/>
      <c r="AG643" s="220"/>
      <c r="AH643" s="220"/>
      <c r="AI643" s="220"/>
      <c r="AJ643" s="220"/>
      <c r="AK643" s="220"/>
      <c r="AL643" s="220"/>
      <c r="AM643" s="220"/>
      <c r="AN643" s="220"/>
      <c r="AO643" s="220"/>
      <c r="AP643" s="220"/>
      <c r="AQ643" s="220"/>
      <c r="AR643" s="220"/>
      <c r="AS643" s="220"/>
      <c r="AT643" s="220"/>
      <c r="AU643" s="220"/>
      <c r="AV643" s="220"/>
      <c r="AW643" s="220"/>
      <c r="AX643" s="220"/>
      <c r="AY643" s="220"/>
      <c r="AZ643" s="220"/>
      <c r="BA643" s="220"/>
      <c r="BB643" s="220"/>
      <c r="BC643" s="220"/>
      <c r="BD643" s="220"/>
      <c r="BE643" s="220"/>
      <c r="BF643" s="220"/>
    </row>
    <row r="644" spans="1:58" s="87" customFormat="1">
      <c r="A644" s="31"/>
      <c r="B644" s="21"/>
      <c r="C644" s="189"/>
      <c r="D644" s="189"/>
      <c r="E644" s="189"/>
      <c r="F644" s="215"/>
      <c r="G644" s="871"/>
      <c r="H644"/>
      <c r="I644" s="213"/>
      <c r="J644" s="78"/>
      <c r="K644" s="78"/>
      <c r="L644" s="220"/>
      <c r="M644" s="220"/>
      <c r="N644" s="220"/>
      <c r="O644" s="220"/>
      <c r="P644" s="220"/>
      <c r="Q644" s="220"/>
      <c r="R644" s="220"/>
      <c r="S644" s="220"/>
      <c r="T644" s="220"/>
      <c r="U644" s="220"/>
      <c r="V644" s="220"/>
      <c r="W644" s="220"/>
      <c r="X644" s="220"/>
      <c r="Y644" s="220"/>
      <c r="Z644" s="220"/>
      <c r="AA644" s="220"/>
      <c r="AB644" s="220"/>
      <c r="AC644" s="220"/>
      <c r="AD644" s="220"/>
      <c r="AE644" s="220"/>
      <c r="AF644" s="220"/>
      <c r="AG644" s="220"/>
      <c r="AH644" s="220"/>
      <c r="AI644" s="220"/>
      <c r="AJ644" s="220"/>
      <c r="AK644" s="220"/>
      <c r="AL644" s="220"/>
      <c r="AM644" s="220"/>
      <c r="AN644" s="220"/>
      <c r="AO644" s="220"/>
      <c r="AP644" s="220"/>
      <c r="AQ644" s="220"/>
      <c r="AR644" s="220"/>
      <c r="AS644" s="220"/>
      <c r="AT644" s="220"/>
      <c r="AU644" s="220"/>
      <c r="AV644" s="220"/>
      <c r="AW644" s="220"/>
      <c r="AX644" s="220"/>
      <c r="AY644" s="220"/>
      <c r="AZ644" s="220"/>
      <c r="BA644" s="220"/>
      <c r="BB644" s="220"/>
      <c r="BC644" s="220"/>
      <c r="BD644" s="220"/>
      <c r="BE644" s="220"/>
      <c r="BF644" s="220"/>
    </row>
    <row r="645" spans="1:58" s="87" customFormat="1" ht="28.3">
      <c r="A645" s="31"/>
      <c r="B645" s="21"/>
      <c r="C645" s="268" t="s">
        <v>660</v>
      </c>
      <c r="D645" s="268" t="s">
        <v>661</v>
      </c>
      <c r="E645" s="296" t="s">
        <v>662</v>
      </c>
      <c r="F645" s="283"/>
      <c r="G645" s="871"/>
      <c r="H645"/>
      <c r="I645" s="213"/>
      <c r="J645" s="78"/>
      <c r="K645" s="78"/>
      <c r="L645" s="220"/>
      <c r="M645" s="220"/>
      <c r="N645" s="220"/>
      <c r="O645" s="220"/>
      <c r="P645" s="220"/>
      <c r="Q645" s="220"/>
      <c r="R645" s="220"/>
      <c r="S645" s="220"/>
      <c r="T645" s="220"/>
      <c r="U645" s="220"/>
      <c r="V645" s="220"/>
      <c r="W645" s="220"/>
      <c r="X645" s="220"/>
      <c r="Y645" s="220"/>
      <c r="Z645" s="220"/>
      <c r="AA645" s="220"/>
      <c r="AB645" s="220"/>
      <c r="AC645" s="220"/>
      <c r="AD645" s="220"/>
      <c r="AE645" s="220"/>
      <c r="AF645" s="220"/>
      <c r="AG645" s="220"/>
      <c r="AH645" s="220"/>
      <c r="AI645" s="220"/>
      <c r="AJ645" s="220"/>
      <c r="AK645" s="220"/>
      <c r="AL645" s="220"/>
      <c r="AM645" s="220"/>
      <c r="AN645" s="220"/>
      <c r="AO645" s="220"/>
      <c r="AP645" s="220"/>
      <c r="AQ645" s="220"/>
      <c r="AR645" s="220"/>
      <c r="AS645" s="220"/>
      <c r="AT645" s="220"/>
      <c r="AU645" s="220"/>
      <c r="AV645" s="220"/>
      <c r="AW645" s="220"/>
      <c r="AX645" s="220"/>
      <c r="AY645" s="220"/>
      <c r="AZ645" s="220"/>
      <c r="BA645" s="220"/>
      <c r="BB645" s="220"/>
      <c r="BC645" s="220"/>
      <c r="BD645" s="220"/>
      <c r="BE645" s="220"/>
      <c r="BF645" s="220"/>
    </row>
    <row r="646" spans="1:58" s="87" customFormat="1">
      <c r="A646" s="31"/>
      <c r="B646" s="21"/>
      <c r="C646" s="189"/>
      <c r="D646" s="189"/>
      <c r="E646" s="189"/>
      <c r="F646" s="215"/>
      <c r="G646" s="871"/>
      <c r="H646"/>
      <c r="I646" s="213"/>
      <c r="J646" s="78"/>
      <c r="K646" s="78"/>
      <c r="L646" s="220"/>
      <c r="M646" s="220"/>
      <c r="N646" s="220"/>
      <c r="O646" s="220"/>
      <c r="P646" s="220"/>
      <c r="Q646" s="220"/>
      <c r="R646" s="220"/>
      <c r="S646" s="220"/>
      <c r="T646" s="220"/>
      <c r="U646" s="220"/>
      <c r="V646" s="220"/>
      <c r="W646" s="220"/>
      <c r="X646" s="220"/>
      <c r="Y646" s="220"/>
      <c r="Z646" s="220"/>
      <c r="AA646" s="220"/>
      <c r="AB646" s="220"/>
      <c r="AC646" s="220"/>
      <c r="AD646" s="220"/>
      <c r="AE646" s="220"/>
      <c r="AF646" s="220"/>
      <c r="AG646" s="220"/>
      <c r="AH646" s="220"/>
      <c r="AI646" s="220"/>
      <c r="AJ646" s="220"/>
      <c r="AK646" s="220"/>
      <c r="AL646" s="220"/>
      <c r="AM646" s="220"/>
      <c r="AN646" s="220"/>
      <c r="AO646" s="220"/>
      <c r="AP646" s="220"/>
      <c r="AQ646" s="220"/>
      <c r="AR646" s="220"/>
      <c r="AS646" s="220"/>
      <c r="AT646" s="220"/>
      <c r="AU646" s="220"/>
      <c r="AV646" s="220"/>
      <c r="AW646" s="220"/>
      <c r="AX646" s="220"/>
      <c r="AY646" s="220"/>
      <c r="AZ646" s="220"/>
      <c r="BA646" s="220"/>
      <c r="BB646" s="220"/>
      <c r="BC646" s="220"/>
      <c r="BD646" s="220"/>
      <c r="BE646" s="220"/>
      <c r="BF646" s="220"/>
    </row>
    <row r="647" spans="1:58" s="87" customFormat="1">
      <c r="A647" s="31"/>
      <c r="B647" s="21"/>
      <c r="C647" s="861" t="s">
        <v>100</v>
      </c>
      <c r="D647" s="861"/>
      <c r="E647" s="861"/>
      <c r="F647" s="262"/>
      <c r="G647" s="871"/>
      <c r="H647"/>
      <c r="I647" s="213"/>
      <c r="J647" s="78"/>
      <c r="K647" s="78"/>
      <c r="L647" s="220"/>
      <c r="M647" s="220"/>
      <c r="N647" s="220"/>
      <c r="O647" s="220"/>
      <c r="P647" s="220"/>
      <c r="Q647" s="220"/>
      <c r="R647" s="220"/>
      <c r="S647" s="220"/>
      <c r="T647" s="220"/>
      <c r="U647" s="220"/>
      <c r="V647" s="220"/>
      <c r="W647" s="220"/>
      <c r="X647" s="220"/>
      <c r="Y647" s="220"/>
      <c r="Z647" s="220"/>
      <c r="AA647" s="220"/>
      <c r="AB647" s="220"/>
      <c r="AC647" s="220"/>
      <c r="AD647" s="220"/>
      <c r="AE647" s="220"/>
      <c r="AF647" s="220"/>
      <c r="AG647" s="220"/>
      <c r="AH647" s="220"/>
      <c r="AI647" s="220"/>
      <c r="AJ647" s="220"/>
      <c r="AK647" s="220"/>
      <c r="AL647" s="220"/>
      <c r="AM647" s="220"/>
      <c r="AN647" s="220"/>
      <c r="AO647" s="220"/>
      <c r="AP647" s="220"/>
      <c r="AQ647" s="220"/>
      <c r="AR647" s="220"/>
      <c r="AS647" s="220"/>
      <c r="AT647" s="220"/>
      <c r="AU647" s="220"/>
      <c r="AV647" s="220"/>
      <c r="AW647" s="220"/>
      <c r="AX647" s="220"/>
      <c r="AY647" s="220"/>
      <c r="AZ647" s="220"/>
      <c r="BA647" s="220"/>
      <c r="BB647" s="220"/>
      <c r="BC647" s="220"/>
      <c r="BD647" s="220"/>
      <c r="BE647" s="220"/>
      <c r="BF647" s="220"/>
    </row>
    <row r="648" spans="1:58" s="87" customFormat="1">
      <c r="A648" s="31"/>
      <c r="B648" s="21"/>
      <c r="C648" s="862"/>
      <c r="D648" s="862"/>
      <c r="E648" s="862"/>
      <c r="F648" s="263"/>
      <c r="G648" s="871"/>
      <c r="H648"/>
      <c r="I648" s="213"/>
      <c r="J648" s="78"/>
      <c r="K648" s="78"/>
      <c r="L648" s="220"/>
      <c r="M648" s="220"/>
      <c r="N648" s="220"/>
      <c r="O648" s="220"/>
      <c r="P648" s="220"/>
      <c r="Q648" s="220"/>
      <c r="R648" s="220"/>
      <c r="S648" s="220"/>
      <c r="T648" s="220"/>
      <c r="U648" s="220"/>
      <c r="V648" s="220"/>
      <c r="W648" s="220"/>
      <c r="X648" s="220"/>
      <c r="Y648" s="220"/>
      <c r="Z648" s="220"/>
      <c r="AA648" s="220"/>
      <c r="AB648" s="220"/>
      <c r="AC648" s="220"/>
      <c r="AD648" s="220"/>
      <c r="AE648" s="220"/>
      <c r="AF648" s="220"/>
      <c r="AG648" s="220"/>
      <c r="AH648" s="220"/>
      <c r="AI648" s="220"/>
      <c r="AJ648" s="220"/>
      <c r="AK648" s="220"/>
      <c r="AL648" s="220"/>
      <c r="AM648" s="220"/>
      <c r="AN648" s="220"/>
      <c r="AO648" s="220"/>
      <c r="AP648" s="220"/>
      <c r="AQ648" s="220"/>
      <c r="AR648" s="220"/>
      <c r="AS648" s="220"/>
      <c r="AT648" s="220"/>
      <c r="AU648" s="220"/>
      <c r="AV648" s="220"/>
      <c r="AW648" s="220"/>
      <c r="AX648" s="220"/>
      <c r="AY648" s="220"/>
      <c r="AZ648" s="220"/>
      <c r="BA648" s="220"/>
      <c r="BB648" s="220"/>
      <c r="BC648" s="220"/>
      <c r="BD648" s="220"/>
      <c r="BE648" s="220"/>
      <c r="BF648" s="220"/>
    </row>
    <row r="649" spans="1:58" s="87" customFormat="1">
      <c r="A649" s="31"/>
      <c r="B649" s="21"/>
      <c r="C649" s="176" t="s">
        <v>101</v>
      </c>
      <c r="D649" s="177" t="s">
        <v>102</v>
      </c>
      <c r="E649" s="178" t="s">
        <v>103</v>
      </c>
      <c r="F649" s="188"/>
      <c r="G649" s="871"/>
      <c r="H649"/>
      <c r="I649" s="213"/>
      <c r="J649" s="78"/>
      <c r="K649" s="78"/>
      <c r="L649" s="220"/>
      <c r="M649" s="220"/>
      <c r="N649" s="220"/>
      <c r="O649" s="220"/>
      <c r="P649" s="220"/>
      <c r="Q649" s="220"/>
      <c r="R649" s="220"/>
      <c r="S649" s="220"/>
      <c r="T649" s="220"/>
      <c r="U649" s="220"/>
      <c r="V649" s="220"/>
      <c r="W649" s="220"/>
      <c r="X649" s="220"/>
      <c r="Y649" s="220"/>
      <c r="Z649" s="220"/>
      <c r="AA649" s="220"/>
      <c r="AB649" s="220"/>
      <c r="AC649" s="220"/>
      <c r="AD649" s="220"/>
      <c r="AE649" s="220"/>
      <c r="AF649" s="220"/>
      <c r="AG649" s="220"/>
      <c r="AH649" s="220"/>
      <c r="AI649" s="220"/>
      <c r="AJ649" s="220"/>
      <c r="AK649" s="220"/>
      <c r="AL649" s="220"/>
      <c r="AM649" s="220"/>
      <c r="AN649" s="220"/>
      <c r="AO649" s="220"/>
      <c r="AP649" s="220"/>
      <c r="AQ649" s="220"/>
      <c r="AR649" s="220"/>
      <c r="AS649" s="220"/>
      <c r="AT649" s="220"/>
      <c r="AU649" s="220"/>
      <c r="AV649" s="220"/>
      <c r="AW649" s="220"/>
      <c r="AX649" s="220"/>
      <c r="AY649" s="220"/>
      <c r="AZ649" s="220"/>
      <c r="BA649" s="220"/>
      <c r="BB649" s="220"/>
      <c r="BC649" s="220"/>
      <c r="BD649" s="220"/>
      <c r="BE649" s="220"/>
      <c r="BF649" s="220"/>
    </row>
    <row r="650" spans="1:58" s="87" customFormat="1">
      <c r="A650" s="31"/>
      <c r="B650" s="21"/>
      <c r="C650" s="189"/>
      <c r="D650" s="189"/>
      <c r="E650" s="178" t="str">
        <f ca="1">IF(
OR('It-säkkollen'!E265="FRÅGAN ÄR OBESVARAD",'It-säkkollen'!E265="ANGE SVAR OCKSÅ",'It-säkkollen'!E265="ANGE BEDÖMNING OCKSÅ",'It-säkkollen'!E265="FULLSTÄNDIGT SVAR SAKNAS PÅ FRÅGA"),
"FULLSTÄNDIGT SVAR SAKNAS PÅ FRÅGA "&amp;'It-säkkollen'!B253,
IF(
OR('It-säkkollen'!E265="MOTSÄGELSEFULLT SVAR",'It-säkkollen'!E265="MOTSÄGELSEFULL BEDÖMNING",'It-säkkollen'!E265="EJ SAMMANHÄNGANDE INTERVALL"),
"EJ KORREKT IFYLLT SVAR I FRÅGA "&amp;'It-säkkollen'!B253,
IF(
OR('It-säkkollen'!E265=0),
"FÖRUTSÄTTER ANNAT SVAR PÅ FRÅGA "&amp;'It-säkkollen'!B253,
IF(
    AND(ISBLANK(C644),ISBLANK(D644),ISBLANK(E644),ISBLANK(C646),ISBLANK(D646),ISBLANK(E646),ISBLANK(C648),ISBLANK(C650),ISBLANK(D650)),
    "FRÅGAN ÄR OBESVARAD",
    IF(
     AND(ISBLANK(C644),ISBLANK(D644),ISBLANK(E644),ISBLANK(C646),ISBLANK(D646),ISBLANK(E646),ISBLANK(C648)),
     "ANGE SVAR OCKSÅ",
     IF(
      AND(OR(C644="x",D644="x",E644="x",C646="x",D646="x"),OR(E646="x",C648="x")),
      "MOTSÄGELSEFULLT SVAR",
      IF(
       AND(E646="x",C648="x"),
       "MOTSÄGELSEFULLT SVAR",
       IF(
        AND(C650="x",D650="x"),
        "MOTSÄGELSEFULL BEDÖMNING",
        IF(
         OR(C650="x",D650="x"),
         COUNTIF(C644:E644,"x")+COUNTIF(C646:D646,"x"),
         "ANGE BEDÖMNING OCKSÅ")))))))))</f>
        <v>FULLSTÄNDIGT SVAR SAKNAS PÅ FRÅGA 18</v>
      </c>
      <c r="F650" s="188"/>
      <c r="G650" s="871"/>
      <c r="H650"/>
      <c r="I650" s="213"/>
      <c r="J650" s="78"/>
      <c r="K650" s="78"/>
      <c r="L650" s="220"/>
      <c r="M650" s="220"/>
      <c r="N650" s="220"/>
      <c r="O650" s="220"/>
      <c r="P650" s="220"/>
      <c r="Q650" s="220"/>
      <c r="R650" s="220"/>
      <c r="S650" s="220"/>
      <c r="T650" s="220"/>
      <c r="U650" s="220"/>
      <c r="V650" s="220"/>
      <c r="W650" s="220"/>
      <c r="X650" s="220"/>
      <c r="Y650" s="220"/>
      <c r="Z650" s="220"/>
      <c r="AA650" s="220"/>
      <c r="AB650" s="220"/>
      <c r="AC650" s="220"/>
      <c r="AD650" s="220"/>
      <c r="AE650" s="220"/>
      <c r="AF650" s="220"/>
      <c r="AG650" s="220"/>
      <c r="AH650" s="220"/>
      <c r="AI650" s="220"/>
      <c r="AJ650" s="220"/>
      <c r="AK650" s="220"/>
      <c r="AL650" s="220"/>
      <c r="AM650" s="220"/>
      <c r="AN650" s="220"/>
      <c r="AO650" s="220"/>
      <c r="AP650" s="220"/>
      <c r="AQ650" s="220"/>
      <c r="AR650" s="220"/>
      <c r="AS650" s="220"/>
      <c r="AT650" s="220"/>
      <c r="AU650" s="220"/>
      <c r="AV650" s="220"/>
      <c r="AW650" s="220"/>
      <c r="AX650" s="220"/>
      <c r="AY650" s="220"/>
      <c r="AZ650" s="220"/>
      <c r="BA650" s="220"/>
      <c r="BB650" s="220"/>
      <c r="BC650" s="220"/>
      <c r="BD650" s="220"/>
      <c r="BE650" s="220"/>
      <c r="BF650" s="220"/>
    </row>
    <row r="651" spans="1:58" s="87" customFormat="1" ht="50.9" customHeight="1" thickBot="1">
      <c r="A651" s="31"/>
      <c r="B651" s="21"/>
      <c r="C651"/>
      <c r="D651"/>
      <c r="E651"/>
      <c r="F651" s="188"/>
      <c r="G651" s="872"/>
      <c r="H651"/>
      <c r="I651" s="213"/>
      <c r="J651" s="78"/>
      <c r="K651" s="78"/>
      <c r="L651" s="220"/>
      <c r="M651" s="220"/>
      <c r="N651" s="220"/>
      <c r="O651" s="220"/>
      <c r="P651" s="220"/>
      <c r="Q651" s="220"/>
      <c r="R651" s="220"/>
      <c r="S651" s="220"/>
      <c r="T651" s="220"/>
      <c r="U651" s="220"/>
      <c r="V651" s="220"/>
      <c r="W651" s="220"/>
      <c r="X651" s="220"/>
      <c r="Y651" s="220"/>
      <c r="Z651" s="220"/>
      <c r="AA651" s="220"/>
      <c r="AB651" s="220"/>
      <c r="AC651" s="220"/>
      <c r="AD651" s="220"/>
      <c r="AE651" s="220"/>
      <c r="AF651" s="220"/>
      <c r="AG651" s="220"/>
      <c r="AH651" s="220"/>
      <c r="AI651" s="220"/>
      <c r="AJ651" s="220"/>
      <c r="AK651" s="220"/>
      <c r="AL651" s="220"/>
      <c r="AM651" s="220"/>
      <c r="AN651" s="220"/>
      <c r="AO651" s="220"/>
      <c r="AP651" s="220"/>
      <c r="AQ651" s="220"/>
      <c r="AR651" s="220"/>
      <c r="AS651" s="220"/>
      <c r="AT651" s="220"/>
      <c r="AU651" s="220"/>
      <c r="AV651" s="220"/>
      <c r="AW651" s="220"/>
      <c r="AX651" s="220"/>
      <c r="AY651" s="220"/>
      <c r="AZ651" s="220"/>
      <c r="BA651" s="220"/>
      <c r="BB651" s="220"/>
      <c r="BC651" s="220"/>
      <c r="BD651" s="220"/>
      <c r="BE651" s="220"/>
      <c r="BF651" s="220"/>
    </row>
    <row r="652" spans="1:58" s="87" customFormat="1" ht="30" customHeight="1">
      <c r="A652" s="863" t="s">
        <v>663</v>
      </c>
      <c r="B652" s="863"/>
      <c r="C652" s="863"/>
      <c r="D652" s="863"/>
      <c r="E652" s="863"/>
      <c r="F652" s="109"/>
      <c r="G652" s="109"/>
      <c r="H652" s="220"/>
      <c r="I652" s="249"/>
      <c r="J652" s="220"/>
      <c r="K652" s="760"/>
      <c r="L652" s="220"/>
      <c r="M652" s="220"/>
      <c r="N652" s="220"/>
      <c r="O652" s="220"/>
      <c r="P652" s="220"/>
      <c r="Q652" s="220"/>
      <c r="R652" s="220"/>
      <c r="S652" s="220"/>
      <c r="T652" s="220"/>
      <c r="U652" s="220"/>
      <c r="V652" s="220"/>
      <c r="W652" s="220"/>
      <c r="X652" s="220"/>
      <c r="Y652" s="220"/>
      <c r="Z652" s="220"/>
      <c r="AA652" s="220"/>
      <c r="AB652" s="220"/>
      <c r="AC652" s="220"/>
      <c r="AD652" s="220"/>
      <c r="AE652" s="220"/>
      <c r="AF652" s="220"/>
      <c r="AG652" s="220"/>
      <c r="AH652" s="220"/>
      <c r="AI652" s="220"/>
      <c r="AJ652" s="220"/>
      <c r="AK652" s="220"/>
      <c r="AL652" s="220"/>
      <c r="AM652" s="220"/>
      <c r="AN652" s="220"/>
      <c r="AO652" s="220"/>
      <c r="AP652" s="220"/>
      <c r="AQ652" s="220"/>
      <c r="AR652" s="220"/>
      <c r="AS652" s="220"/>
      <c r="AT652" s="220"/>
      <c r="AU652" s="220"/>
      <c r="AV652" s="220"/>
      <c r="AW652" s="220"/>
      <c r="AX652" s="220"/>
      <c r="AY652" s="220"/>
      <c r="AZ652" s="220"/>
      <c r="BA652" s="220"/>
      <c r="BB652" s="220"/>
      <c r="BC652" s="220"/>
      <c r="BD652" s="220"/>
      <c r="BE652" s="220"/>
      <c r="BF652" s="220"/>
    </row>
    <row r="653" spans="1:58" s="87" customFormat="1" ht="15" customHeight="1">
      <c r="A653" s="31"/>
      <c r="B653" s="21"/>
      <c r="G653" s="86"/>
      <c r="H653" s="220"/>
      <c r="I653" s="249"/>
      <c r="J653" s="220"/>
      <c r="K653" s="760"/>
      <c r="L653" s="220"/>
      <c r="M653" s="220"/>
      <c r="N653" s="220"/>
      <c r="O653" s="220"/>
      <c r="P653" s="220"/>
      <c r="Q653" s="220"/>
      <c r="R653" s="220"/>
      <c r="S653" s="220"/>
      <c r="T653" s="220"/>
      <c r="U653" s="220"/>
      <c r="V653" s="220"/>
      <c r="W653" s="220"/>
      <c r="X653" s="220"/>
      <c r="Y653" s="220"/>
      <c r="Z653" s="220"/>
      <c r="AA653" s="220"/>
      <c r="AB653" s="220"/>
      <c r="AC653" s="220"/>
      <c r="AD653" s="220"/>
      <c r="AE653" s="220"/>
      <c r="AF653" s="220"/>
      <c r="AG653" s="220"/>
      <c r="AH653" s="220"/>
      <c r="AI653" s="220"/>
      <c r="AJ653" s="220"/>
      <c r="AK653" s="220"/>
      <c r="AL653" s="220"/>
      <c r="AM653" s="220"/>
      <c r="AN653" s="220"/>
      <c r="AO653" s="220"/>
      <c r="AP653" s="220"/>
      <c r="AQ653" s="220"/>
      <c r="AR653" s="220"/>
      <c r="AS653" s="220"/>
      <c r="AT653" s="220"/>
      <c r="AU653" s="220"/>
      <c r="AV653" s="220"/>
      <c r="AW653" s="220"/>
      <c r="AX653" s="220"/>
      <c r="AY653" s="220"/>
      <c r="AZ653" s="220"/>
      <c r="BA653" s="220"/>
      <c r="BB653" s="220"/>
      <c r="BC653" s="220"/>
      <c r="BD653" s="220"/>
      <c r="BE653" s="220"/>
      <c r="BF653" s="220"/>
    </row>
    <row r="654" spans="1:58" s="87" customFormat="1" ht="97.4" customHeight="1">
      <c r="A654" s="31"/>
      <c r="B654" s="21"/>
      <c r="C654" s="864" t="s">
        <v>664</v>
      </c>
      <c r="D654" s="864"/>
      <c r="E654" s="864"/>
      <c r="F654" s="197"/>
      <c r="G654" s="198"/>
      <c r="H654" s="220"/>
      <c r="I654" s="249"/>
      <c r="J654" s="220"/>
      <c r="K654" s="760"/>
      <c r="L654" s="220"/>
      <c r="M654" s="220"/>
      <c r="N654" s="220"/>
      <c r="O654" s="220"/>
      <c r="P654" s="220"/>
      <c r="Q654" s="220"/>
      <c r="R654" s="220"/>
      <c r="S654" s="220"/>
      <c r="T654" s="220"/>
      <c r="U654" s="220"/>
      <c r="V654" s="220"/>
      <c r="W654" s="220"/>
      <c r="X654" s="220"/>
      <c r="Y654" s="220"/>
      <c r="Z654" s="220"/>
      <c r="AA654" s="220"/>
      <c r="AB654" s="220"/>
      <c r="AC654" s="220"/>
      <c r="AD654" s="220"/>
      <c r="AE654" s="220"/>
      <c r="AF654" s="220"/>
      <c r="AG654" s="220"/>
      <c r="AH654" s="220"/>
      <c r="AI654" s="220"/>
      <c r="AJ654" s="220"/>
      <c r="AK654" s="220"/>
      <c r="AL654" s="220"/>
      <c r="AM654" s="220"/>
      <c r="AN654" s="220"/>
      <c r="AO654" s="220"/>
      <c r="AP654" s="220"/>
      <c r="AQ654" s="220"/>
      <c r="AR654" s="220"/>
      <c r="AS654" s="220"/>
      <c r="AT654" s="220"/>
      <c r="AU654" s="220"/>
      <c r="AV654" s="220"/>
      <c r="AW654" s="220"/>
      <c r="AX654" s="220"/>
      <c r="AY654" s="220"/>
      <c r="AZ654" s="220"/>
      <c r="BA654" s="220"/>
      <c r="BB654" s="220"/>
      <c r="BC654" s="220"/>
      <c r="BD654" s="220"/>
      <c r="BE654" s="220"/>
      <c r="BF654" s="220"/>
    </row>
    <row r="655" spans="1:58" s="87" customFormat="1" ht="26.15" customHeight="1">
      <c r="A655" s="31"/>
      <c r="B655" s="21"/>
      <c r="G655" s="86"/>
      <c r="H655" s="220"/>
      <c r="I655" s="249"/>
      <c r="J655" s="220"/>
      <c r="K655" s="760"/>
      <c r="L655" s="220"/>
      <c r="M655" s="220"/>
      <c r="N655" s="220"/>
      <c r="O655" s="220"/>
      <c r="P655" s="220"/>
      <c r="Q655" s="220"/>
      <c r="R655" s="220"/>
      <c r="S655" s="220"/>
      <c r="T655" s="220"/>
      <c r="U655" s="220"/>
      <c r="V655" s="220"/>
      <c r="W655" s="220"/>
      <c r="X655" s="220"/>
      <c r="Y655" s="220"/>
      <c r="Z655" s="220"/>
      <c r="AA655" s="220"/>
      <c r="AB655" s="220"/>
      <c r="AC655" s="220"/>
      <c r="AD655" s="220"/>
      <c r="AE655" s="220"/>
      <c r="AF655" s="220"/>
      <c r="AG655" s="220"/>
      <c r="AH655" s="220"/>
      <c r="AI655" s="220"/>
      <c r="AJ655" s="220"/>
      <c r="AK655" s="220"/>
      <c r="AL655" s="220"/>
      <c r="AM655" s="220"/>
      <c r="AN655" s="220"/>
      <c r="AO655" s="220"/>
      <c r="AP655" s="220"/>
      <c r="AQ655" s="220"/>
      <c r="AR655" s="220"/>
      <c r="AS655" s="220"/>
      <c r="AT655" s="220"/>
      <c r="AU655" s="220"/>
      <c r="AV655" s="220"/>
      <c r="AW655" s="220"/>
      <c r="AX655" s="220"/>
      <c r="AY655" s="220"/>
      <c r="AZ655" s="220"/>
      <c r="BA655" s="220"/>
      <c r="BB655" s="220"/>
      <c r="BC655" s="220"/>
      <c r="BD655" s="220"/>
      <c r="BE655" s="220"/>
      <c r="BF655" s="220"/>
    </row>
    <row r="656" spans="1:58" s="87" customFormat="1" ht="14.9" customHeight="1">
      <c r="A656" s="31"/>
      <c r="B656" s="21"/>
      <c r="G656"/>
      <c r="H656"/>
      <c r="I656"/>
      <c r="J656" s="220"/>
      <c r="K656" s="760"/>
      <c r="L656" s="220"/>
      <c r="M656" s="220"/>
      <c r="N656" s="220"/>
      <c r="O656" s="220"/>
      <c r="P656" s="220"/>
      <c r="Q656" s="220"/>
      <c r="R656" s="220"/>
      <c r="S656" s="220"/>
      <c r="T656" s="220"/>
      <c r="U656" s="220"/>
      <c r="V656" s="220"/>
      <c r="W656" s="220"/>
      <c r="X656" s="220"/>
      <c r="Y656" s="220"/>
      <c r="Z656" s="220"/>
      <c r="AA656" s="220"/>
      <c r="AB656" s="220"/>
      <c r="AC656" s="220"/>
      <c r="AD656" s="220"/>
      <c r="AE656" s="220"/>
      <c r="AF656" s="220"/>
      <c r="AG656" s="220"/>
      <c r="AH656" s="220"/>
      <c r="AI656" s="220"/>
      <c r="AJ656" s="220"/>
      <c r="AK656" s="220"/>
      <c r="AL656" s="220"/>
      <c r="AM656" s="220"/>
      <c r="AN656" s="220"/>
      <c r="AO656" s="220"/>
      <c r="AP656" s="220"/>
      <c r="AQ656" s="220"/>
      <c r="AR656" s="220"/>
      <c r="AS656" s="220"/>
      <c r="AT656" s="220"/>
      <c r="AU656" s="220"/>
      <c r="AV656" s="220"/>
      <c r="AW656" s="220"/>
      <c r="AX656" s="220"/>
      <c r="AY656" s="220"/>
      <c r="AZ656" s="220"/>
      <c r="BA656" s="220"/>
      <c r="BB656" s="220"/>
      <c r="BC656" s="220"/>
      <c r="BD656" s="220"/>
      <c r="BE656" s="220"/>
      <c r="BF656" s="220"/>
    </row>
    <row r="657" spans="1:58" s="87" customFormat="1" ht="4.4000000000000004" customHeight="1">
      <c r="A657" s="31"/>
      <c r="B657" s="21"/>
      <c r="G657"/>
      <c r="H657"/>
      <c r="I657"/>
      <c r="J657" s="220"/>
      <c r="K657" s="760"/>
      <c r="L657" s="220"/>
      <c r="M657" s="220"/>
      <c r="N657" s="220"/>
      <c r="O657" s="220"/>
      <c r="P657" s="220"/>
      <c r="Q657" s="220"/>
      <c r="R657" s="220"/>
      <c r="S657" s="220"/>
      <c r="T657" s="220"/>
      <c r="U657" s="220"/>
      <c r="V657" s="220"/>
      <c r="W657" s="220"/>
      <c r="X657" s="220"/>
      <c r="Y657" s="220"/>
      <c r="Z657" s="220"/>
      <c r="AA657" s="220"/>
      <c r="AB657" s="220"/>
      <c r="AC657" s="220"/>
      <c r="AD657" s="220"/>
      <c r="AE657" s="220"/>
      <c r="AF657" s="220"/>
      <c r="AG657" s="220"/>
      <c r="AH657" s="220"/>
      <c r="AI657" s="220"/>
      <c r="AJ657" s="220"/>
      <c r="AK657" s="220"/>
      <c r="AL657" s="220"/>
      <c r="AM657" s="220"/>
      <c r="AN657" s="220"/>
      <c r="AO657" s="220"/>
      <c r="AP657" s="220"/>
      <c r="AQ657" s="220"/>
      <c r="AR657" s="220"/>
      <c r="AS657" s="220"/>
      <c r="AT657" s="220"/>
      <c r="AU657" s="220"/>
      <c r="AV657" s="220"/>
      <c r="AW657" s="220"/>
      <c r="AX657" s="220"/>
      <c r="AY657" s="220"/>
      <c r="AZ657" s="220"/>
      <c r="BA657" s="220"/>
      <c r="BB657" s="220"/>
      <c r="BC657" s="220"/>
      <c r="BD657" s="220"/>
      <c r="BE657" s="220"/>
      <c r="BF657" s="220"/>
    </row>
    <row r="658" spans="1:58" s="31" customFormat="1" ht="42.65" customHeight="1">
      <c r="A658" s="65">
        <v>4</v>
      </c>
      <c r="B658" s="207">
        <f ca="1">MAX(B253:INDIRECT(ADDRESS(ROW()-1,COLUMN())))+1</f>
        <v>52</v>
      </c>
      <c r="C658" s="774" t="s">
        <v>665</v>
      </c>
      <c r="D658" s="774"/>
      <c r="E658" s="774"/>
      <c r="F658" s="110"/>
      <c r="G658"/>
      <c r="H658"/>
      <c r="I658"/>
      <c r="J658" s="222"/>
      <c r="K658" s="759"/>
      <c r="L658" s="222"/>
      <c r="M658" s="222"/>
      <c r="N658" s="222"/>
      <c r="O658" s="222"/>
      <c r="P658" s="222"/>
      <c r="Q658" s="222"/>
      <c r="R658" s="222"/>
      <c r="S658" s="222"/>
      <c r="T658" s="222"/>
      <c r="U658" s="222"/>
      <c r="V658" s="222"/>
      <c r="W658" s="222"/>
      <c r="X658" s="222"/>
      <c r="Y658" s="222"/>
      <c r="Z658" s="222"/>
      <c r="AA658" s="222"/>
      <c r="AB658" s="222"/>
      <c r="AC658" s="222"/>
      <c r="AD658" s="222"/>
      <c r="AE658" s="222"/>
      <c r="AF658" s="222"/>
      <c r="AG658" s="222"/>
      <c r="AH658" s="222"/>
      <c r="AI658" s="222"/>
      <c r="AJ658" s="222"/>
      <c r="AK658" s="222"/>
      <c r="AL658" s="222"/>
      <c r="AM658" s="222"/>
      <c r="AN658" s="222"/>
      <c r="AO658" s="222"/>
      <c r="AP658" s="222"/>
      <c r="AQ658" s="222"/>
      <c r="AR658" s="222"/>
      <c r="AS658" s="222"/>
      <c r="AT658" s="222"/>
      <c r="AU658" s="222"/>
      <c r="AV658" s="222"/>
      <c r="AW658" s="222"/>
      <c r="AX658" s="222"/>
      <c r="AY658" s="222"/>
      <c r="AZ658" s="222"/>
      <c r="BA658" s="222"/>
      <c r="BB658" s="222"/>
      <c r="BC658" s="222"/>
      <c r="BD658" s="222"/>
      <c r="BE658" s="222"/>
      <c r="BF658" s="222"/>
    </row>
    <row r="659" spans="1:58" s="87" customFormat="1" ht="17.149999999999999">
      <c r="A659" s="20"/>
      <c r="B659" s="84"/>
      <c r="C659" s="854" t="s">
        <v>90</v>
      </c>
      <c r="D659" s="854"/>
      <c r="E659" s="854"/>
      <c r="F659" s="190"/>
      <c r="G659"/>
      <c r="H659"/>
      <c r="I659"/>
      <c r="J659" s="220"/>
      <c r="K659" s="760"/>
      <c r="L659" s="220"/>
      <c r="M659" s="220"/>
      <c r="N659" s="220"/>
      <c r="O659" s="220"/>
      <c r="P659" s="220"/>
      <c r="Q659" s="220"/>
      <c r="R659" s="220"/>
      <c r="S659" s="220"/>
      <c r="T659" s="220"/>
      <c r="U659" s="220"/>
      <c r="V659" s="220"/>
      <c r="W659" s="220"/>
      <c r="X659" s="220"/>
      <c r="Y659" s="220"/>
      <c r="Z659" s="220"/>
      <c r="AA659" s="220"/>
      <c r="AB659" s="220"/>
      <c r="AC659" s="220"/>
      <c r="AD659" s="220"/>
      <c r="AE659" s="220"/>
      <c r="AF659" s="220"/>
      <c r="AG659" s="220"/>
      <c r="AH659" s="220"/>
      <c r="AI659" s="220"/>
      <c r="AJ659" s="220"/>
      <c r="AK659" s="220"/>
      <c r="AL659" s="220"/>
      <c r="AM659" s="220"/>
      <c r="AN659" s="220"/>
      <c r="AO659" s="220"/>
      <c r="AP659" s="220"/>
      <c r="AQ659" s="220"/>
      <c r="AR659" s="220"/>
      <c r="AS659" s="220"/>
      <c r="AT659" s="220"/>
      <c r="AU659" s="220"/>
      <c r="AV659" s="220"/>
      <c r="AW659" s="220"/>
      <c r="AX659" s="220"/>
      <c r="AY659" s="220"/>
      <c r="AZ659" s="220"/>
      <c r="BA659" s="220"/>
      <c r="BB659" s="220"/>
      <c r="BC659" s="220"/>
      <c r="BD659" s="220"/>
      <c r="BE659" s="220"/>
      <c r="BF659" s="220"/>
    </row>
    <row r="660" spans="1:58" s="87" customFormat="1" ht="19.5" customHeight="1" thickBot="1">
      <c r="A660" s="31"/>
      <c r="B660" s="21"/>
      <c r="C660" s="855" t="s">
        <v>666</v>
      </c>
      <c r="D660" s="856"/>
      <c r="E660" s="857"/>
      <c r="F660" s="191"/>
      <c r="G660"/>
      <c r="H660"/>
      <c r="I660"/>
      <c r="J660" s="220"/>
      <c r="K660" s="76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c r="BC660" s="220"/>
      <c r="BD660" s="220"/>
      <c r="BE660" s="220"/>
      <c r="BF660" s="220"/>
    </row>
    <row r="661" spans="1:58" s="87" customFormat="1" ht="32.9" customHeight="1" thickBot="1">
      <c r="A661" s="29"/>
      <c r="B661" s="24"/>
      <c r="C661" s="507" t="s">
        <v>667</v>
      </c>
      <c r="D661" s="507" t="s">
        <v>668</v>
      </c>
      <c r="E661" s="507" t="s">
        <v>669</v>
      </c>
      <c r="F661" s="184"/>
      <c r="G661"/>
      <c r="H661"/>
      <c r="I661"/>
      <c r="J661" s="220"/>
      <c r="K661" s="760"/>
      <c r="L661" s="220"/>
      <c r="M661" s="220"/>
      <c r="N661" s="220"/>
      <c r="O661" s="220"/>
      <c r="P661" s="220"/>
      <c r="Q661" s="220"/>
      <c r="R661" s="220"/>
      <c r="S661" s="220"/>
      <c r="T661" s="220"/>
      <c r="U661" s="220"/>
      <c r="V661" s="220"/>
      <c r="W661" s="220"/>
      <c r="X661" s="220"/>
      <c r="Y661" s="220"/>
      <c r="Z661" s="220"/>
      <c r="AA661" s="220"/>
      <c r="AB661" s="220"/>
      <c r="AC661" s="220"/>
      <c r="AD661" s="220"/>
      <c r="AE661" s="220"/>
      <c r="AF661" s="220"/>
      <c r="AG661" s="220"/>
      <c r="AH661" s="220"/>
      <c r="AI661" s="220"/>
      <c r="AJ661" s="220"/>
      <c r="AK661" s="220"/>
      <c r="AL661" s="220"/>
      <c r="AM661" s="220"/>
      <c r="AN661" s="220"/>
      <c r="AO661" s="220"/>
      <c r="AP661" s="220"/>
      <c r="AQ661" s="220"/>
      <c r="AR661" s="220"/>
      <c r="AS661" s="220"/>
      <c r="AT661" s="220"/>
      <c r="AU661" s="220"/>
      <c r="AV661" s="220"/>
      <c r="AW661" s="220"/>
      <c r="AX661" s="220"/>
      <c r="AY661" s="220"/>
      <c r="AZ661" s="220"/>
      <c r="BA661" s="220"/>
      <c r="BB661" s="220"/>
      <c r="BC661" s="220"/>
      <c r="BD661" s="220"/>
      <c r="BE661" s="220"/>
      <c r="BF661" s="220"/>
    </row>
    <row r="662" spans="1:58" s="87" customFormat="1" ht="14.15" customHeight="1" thickBot="1">
      <c r="A662" s="31"/>
      <c r="B662" s="21"/>
      <c r="C662" s="189"/>
      <c r="D662" s="189"/>
      <c r="E662" s="189"/>
      <c r="F662" s="215"/>
      <c r="G662"/>
      <c r="H662"/>
      <c r="I662"/>
      <c r="J662" s="220"/>
      <c r="K662" s="760"/>
      <c r="L662" s="220"/>
      <c r="M662" s="220"/>
      <c r="N662" s="220"/>
      <c r="O662" s="220"/>
      <c r="P662" s="220"/>
      <c r="Q662" s="220"/>
      <c r="R662" s="220"/>
      <c r="S662" s="220"/>
      <c r="T662" s="220"/>
      <c r="U662" s="220"/>
      <c r="V662" s="220"/>
      <c r="W662" s="220"/>
      <c r="X662" s="220"/>
      <c r="Y662" s="220"/>
      <c r="Z662" s="220"/>
      <c r="AA662" s="220"/>
      <c r="AB662" s="220"/>
      <c r="AC662" s="220"/>
      <c r="AD662" s="220"/>
      <c r="AE662" s="220"/>
      <c r="AF662" s="220"/>
      <c r="AG662" s="220"/>
      <c r="AH662" s="220"/>
      <c r="AI662" s="220"/>
      <c r="AJ662" s="220"/>
      <c r="AK662" s="220"/>
      <c r="AL662" s="220"/>
      <c r="AM662" s="220"/>
      <c r="AN662" s="220"/>
      <c r="AO662" s="220"/>
      <c r="AP662" s="220"/>
      <c r="AQ662" s="220"/>
      <c r="AR662" s="220"/>
      <c r="AS662" s="220"/>
      <c r="AT662" s="220"/>
      <c r="AU662" s="220"/>
      <c r="AV662" s="220"/>
      <c r="AW662" s="220"/>
      <c r="AX662" s="220"/>
      <c r="AY662" s="220"/>
      <c r="AZ662" s="220"/>
      <c r="BA662" s="220"/>
      <c r="BB662" s="220"/>
      <c r="BC662" s="220"/>
      <c r="BD662" s="220"/>
      <c r="BE662" s="220"/>
      <c r="BF662" s="220"/>
    </row>
    <row r="663" spans="1:58" s="87" customFormat="1" ht="44.15" customHeight="1" thickBot="1">
      <c r="A663" s="29"/>
      <c r="B663" s="24"/>
      <c r="C663" s="507" t="s">
        <v>670</v>
      </c>
      <c r="D663" s="507" t="s">
        <v>671</v>
      </c>
      <c r="E663" s="508" t="s">
        <v>672</v>
      </c>
      <c r="F663" s="251"/>
      <c r="G663"/>
      <c r="H663"/>
      <c r="I663"/>
      <c r="J663" s="220"/>
      <c r="K663" s="760"/>
      <c r="L663" s="220"/>
      <c r="M663" s="220"/>
      <c r="N663" s="220"/>
      <c r="O663" s="220"/>
      <c r="P663" s="220"/>
      <c r="Q663" s="220"/>
      <c r="R663" s="220"/>
      <c r="S663" s="220"/>
      <c r="T663" s="220"/>
      <c r="U663" s="220"/>
      <c r="V663" s="220"/>
      <c r="W663" s="220"/>
      <c r="X663" s="220"/>
      <c r="Y663" s="220"/>
      <c r="Z663" s="220"/>
      <c r="AA663" s="220"/>
      <c r="AB663" s="220"/>
      <c r="AC663" s="220"/>
      <c r="AD663" s="220"/>
      <c r="AE663" s="220"/>
      <c r="AF663" s="220"/>
      <c r="AG663" s="220"/>
      <c r="AH663" s="220"/>
      <c r="AI663" s="220"/>
      <c r="AJ663" s="220"/>
      <c r="AK663" s="220"/>
      <c r="AL663" s="220"/>
      <c r="AM663" s="220"/>
      <c r="AN663" s="220"/>
      <c r="AO663" s="220"/>
      <c r="AP663" s="220"/>
      <c r="AQ663" s="220"/>
      <c r="AR663" s="220"/>
      <c r="AS663" s="220"/>
      <c r="AT663" s="220"/>
      <c r="AU663" s="220"/>
      <c r="AV663" s="220"/>
      <c r="AW663" s="220"/>
      <c r="AX663" s="220"/>
      <c r="AY663" s="220"/>
      <c r="AZ663" s="220"/>
      <c r="BA663" s="220"/>
      <c r="BB663" s="220"/>
      <c r="BC663" s="220"/>
      <c r="BD663" s="220"/>
      <c r="BE663" s="220"/>
      <c r="BF663" s="220"/>
    </row>
    <row r="664" spans="1:58" s="87" customFormat="1" ht="16.399999999999999" customHeight="1">
      <c r="A664" s="31"/>
      <c r="B664" s="21"/>
      <c r="C664" s="189"/>
      <c r="D664" s="189"/>
      <c r="E664" s="189"/>
      <c r="F664" s="215"/>
      <c r="G664"/>
      <c r="H664"/>
      <c r="I664"/>
      <c r="J664" s="220"/>
      <c r="K664" s="760"/>
      <c r="L664" s="220"/>
      <c r="M664" s="220"/>
      <c r="N664" s="220"/>
      <c r="O664" s="220"/>
      <c r="P664" s="220"/>
      <c r="Q664" s="220"/>
      <c r="R664" s="220"/>
      <c r="S664" s="220"/>
      <c r="T664" s="220"/>
      <c r="U664" s="220"/>
      <c r="V664" s="220"/>
      <c r="W664" s="220"/>
      <c r="X664" s="220"/>
      <c r="Y664" s="220"/>
      <c r="Z664" s="220"/>
      <c r="AA664" s="220"/>
      <c r="AB664" s="220"/>
      <c r="AC664" s="220"/>
      <c r="AD664" s="220"/>
      <c r="AE664" s="220"/>
      <c r="AF664" s="220"/>
      <c r="AG664" s="220"/>
      <c r="AH664" s="220"/>
      <c r="AI664" s="220"/>
      <c r="AJ664" s="220"/>
      <c r="AK664" s="220"/>
      <c r="AL664" s="220"/>
      <c r="AM664" s="220"/>
      <c r="AN664" s="220"/>
      <c r="AO664" s="220"/>
      <c r="AP664" s="220"/>
      <c r="AQ664" s="220"/>
      <c r="AR664" s="220"/>
      <c r="AS664" s="220"/>
      <c r="AT664" s="220"/>
      <c r="AU664" s="220"/>
      <c r="AV664" s="220"/>
      <c r="AW664" s="220"/>
      <c r="AX664" s="220"/>
      <c r="AY664" s="220"/>
      <c r="AZ664" s="220"/>
      <c r="BA664" s="220"/>
      <c r="BB664" s="220"/>
      <c r="BC664" s="220"/>
      <c r="BD664" s="220"/>
      <c r="BE664" s="220"/>
      <c r="BF664" s="220"/>
    </row>
    <row r="665" spans="1:58" s="87" customFormat="1" ht="16.399999999999999" customHeight="1">
      <c r="A665" s="31"/>
      <c r="B665" s="21"/>
      <c r="C665" s="861" t="s">
        <v>100</v>
      </c>
      <c r="D665" s="861"/>
      <c r="E665" s="861"/>
      <c r="F665" s="262"/>
      <c r="G665"/>
      <c r="H665"/>
      <c r="I665"/>
      <c r="J665" s="220"/>
      <c r="K665" s="760"/>
      <c r="L665" s="220"/>
      <c r="M665" s="220"/>
      <c r="N665" s="220"/>
      <c r="O665" s="220"/>
      <c r="P665" s="220"/>
      <c r="Q665" s="220"/>
      <c r="R665" s="220"/>
      <c r="S665" s="220"/>
      <c r="T665" s="220"/>
      <c r="U665" s="220"/>
      <c r="V665" s="220"/>
      <c r="W665" s="220"/>
      <c r="X665" s="220"/>
      <c r="Y665" s="220"/>
      <c r="Z665" s="220"/>
      <c r="AA665" s="220"/>
      <c r="AB665" s="220"/>
      <c r="AC665" s="220"/>
      <c r="AD665" s="220"/>
      <c r="AE665" s="220"/>
      <c r="AF665" s="220"/>
      <c r="AG665" s="220"/>
      <c r="AH665" s="220"/>
      <c r="AI665" s="220"/>
      <c r="AJ665" s="220"/>
      <c r="AK665" s="220"/>
      <c r="AL665" s="220"/>
      <c r="AM665" s="220"/>
      <c r="AN665" s="220"/>
      <c r="AO665" s="220"/>
      <c r="AP665" s="220"/>
      <c r="AQ665" s="220"/>
      <c r="AR665" s="220"/>
      <c r="AS665" s="220"/>
      <c r="AT665" s="220"/>
      <c r="AU665" s="220"/>
      <c r="AV665" s="220"/>
      <c r="AW665" s="220"/>
      <c r="AX665" s="220"/>
      <c r="AY665" s="220"/>
      <c r="AZ665" s="220"/>
      <c r="BA665" s="220"/>
      <c r="BB665" s="220"/>
      <c r="BC665" s="220"/>
      <c r="BD665" s="220"/>
      <c r="BE665" s="220"/>
      <c r="BF665" s="220"/>
    </row>
    <row r="666" spans="1:58" s="87" customFormat="1" ht="16.399999999999999" customHeight="1">
      <c r="A666" s="31"/>
      <c r="B666" s="21"/>
      <c r="C666" s="862"/>
      <c r="D666" s="862"/>
      <c r="E666" s="862"/>
      <c r="F666" s="263"/>
      <c r="G666"/>
      <c r="H666"/>
      <c r="I666"/>
      <c r="J666" s="220"/>
      <c r="K666" s="760"/>
      <c r="L666" s="220"/>
      <c r="M666" s="220"/>
      <c r="N666" s="220"/>
      <c r="O666" s="220"/>
      <c r="P666" s="220"/>
      <c r="Q666" s="220"/>
      <c r="R666" s="220"/>
      <c r="S666" s="220"/>
      <c r="T666" s="220"/>
      <c r="U666" s="220"/>
      <c r="V666" s="220"/>
      <c r="W666" s="220"/>
      <c r="X666" s="220"/>
      <c r="Y666" s="220"/>
      <c r="Z666" s="220"/>
      <c r="AA666" s="220"/>
      <c r="AB666" s="220"/>
      <c r="AC666" s="220"/>
      <c r="AD666" s="220"/>
      <c r="AE666" s="220"/>
      <c r="AF666" s="220"/>
      <c r="AG666" s="220"/>
      <c r="AH666" s="220"/>
      <c r="AI666" s="220"/>
      <c r="AJ666" s="220"/>
      <c r="AK666" s="220"/>
      <c r="AL666" s="220"/>
      <c r="AM666" s="220"/>
      <c r="AN666" s="220"/>
      <c r="AO666" s="220"/>
      <c r="AP666" s="220"/>
      <c r="AQ666" s="220"/>
      <c r="AR666" s="220"/>
      <c r="AS666" s="220"/>
      <c r="AT666" s="220"/>
      <c r="AU666" s="220"/>
      <c r="AV666" s="220"/>
      <c r="AW666" s="220"/>
      <c r="AX666" s="220"/>
      <c r="AY666" s="220"/>
      <c r="AZ666" s="220"/>
      <c r="BA666" s="220"/>
      <c r="BB666" s="220"/>
      <c r="BC666" s="220"/>
      <c r="BD666" s="220"/>
      <c r="BE666" s="220"/>
      <c r="BF666" s="220"/>
    </row>
    <row r="667" spans="1:58" s="87" customFormat="1" ht="16.399999999999999" customHeight="1">
      <c r="A667" s="31"/>
      <c r="B667" s="21"/>
      <c r="C667" s="176" t="s">
        <v>101</v>
      </c>
      <c r="D667" s="177" t="s">
        <v>102</v>
      </c>
      <c r="E667" s="178" t="s">
        <v>103</v>
      </c>
      <c r="F667" s="263"/>
      <c r="G667"/>
      <c r="H667"/>
      <c r="I667"/>
      <c r="J667" s="220"/>
      <c r="K667" s="760"/>
      <c r="L667" s="220"/>
      <c r="M667" s="220"/>
      <c r="N667" s="220"/>
      <c r="O667" s="220"/>
      <c r="P667" s="220"/>
      <c r="Q667" s="220"/>
      <c r="R667" s="220"/>
      <c r="S667" s="220"/>
      <c r="T667" s="220"/>
      <c r="U667" s="220"/>
      <c r="V667" s="220"/>
      <c r="W667" s="220"/>
      <c r="X667" s="220"/>
      <c r="Y667" s="220"/>
      <c r="Z667" s="220"/>
      <c r="AA667" s="220"/>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c r="BC667" s="220"/>
      <c r="BD667" s="220"/>
      <c r="BE667" s="220"/>
      <c r="BF667" s="220"/>
    </row>
    <row r="668" spans="1:58" s="87" customFormat="1" ht="16.399999999999999" customHeight="1">
      <c r="A668" s="31"/>
      <c r="B668" s="21"/>
      <c r="C668" s="189"/>
      <c r="D668" s="189"/>
      <c r="E668" s="178" t="str">
        <f>IF(
 AND(ISBLANK(C662),ISBLANK(D662),ISBLANK(E662),ISBLANK(C664),ISBLANK(D664),ISBLANK(E664),ISBLANK(C666),ISBLANK(C668),ISBLANK(D668)),
 "FRÅGAN ÄR OBESVARAD",
 IF(
  AND(ISBLANK(C662),ISBLANK(D662),ISBLANK(E662),ISBLANK(C664),ISBLANK(D664),ISBLANK(E664),ISBLANK(C666)),
  "ANGE SVAR OCKSÅ",
  IF(
   AND(OR(C662="x",D662="x",E662="x",C664="x",D664="x"),OR(E664="x",C666="x")),
   "MOTSÄGELSEFULLT SVAR",
   IF(
    AND(E664="x",C666="x"),
    "MOTSÄGELSEFULLT SVAR",
    IF(
     AND(C668="x",D668="x"),
     "MOTSÄGELSEFULL BEDÖMNING",
     IF(
      OR(C668="x",D668="x"),
      COUNTIF(C662:E662,"x")+COUNTIF(C664:D664,"x"),
      "ANGE BEDÖMNING OCKSÅ"))))))</f>
        <v>FRÅGAN ÄR OBESVARAD</v>
      </c>
      <c r="F668" s="263"/>
      <c r="G668"/>
      <c r="H668"/>
      <c r="I668"/>
      <c r="J668" s="220"/>
      <c r="K668" s="760"/>
      <c r="L668" s="220"/>
      <c r="M668" s="220"/>
      <c r="N668" s="220"/>
      <c r="O668" s="220"/>
      <c r="P668" s="220"/>
      <c r="Q668" s="220"/>
      <c r="R668" s="220"/>
      <c r="S668" s="220"/>
      <c r="T668" s="220"/>
      <c r="U668" s="220"/>
      <c r="V668" s="220"/>
      <c r="W668" s="220"/>
      <c r="X668" s="220"/>
      <c r="Y668" s="220"/>
      <c r="Z668" s="220"/>
      <c r="AA668" s="220"/>
      <c r="AB668" s="220"/>
      <c r="AC668" s="220"/>
      <c r="AD668" s="220"/>
      <c r="AE668" s="220"/>
      <c r="AF668" s="220"/>
      <c r="AG668" s="220"/>
      <c r="AH668" s="220"/>
      <c r="AI668" s="220"/>
      <c r="AJ668" s="220"/>
      <c r="AK668" s="220"/>
      <c r="AL668" s="220"/>
      <c r="AM668" s="220"/>
      <c r="AN668" s="220"/>
      <c r="AO668" s="220"/>
      <c r="AP668" s="220"/>
      <c r="AQ668" s="220"/>
      <c r="AR668" s="220"/>
      <c r="AS668" s="220"/>
      <c r="AT668" s="220"/>
      <c r="AU668" s="220"/>
      <c r="AV668" s="220"/>
      <c r="AW668" s="220"/>
      <c r="AX668" s="220"/>
      <c r="AY668" s="220"/>
      <c r="AZ668" s="220"/>
      <c r="BA668" s="220"/>
      <c r="BB668" s="220"/>
      <c r="BC668" s="220"/>
      <c r="BD668" s="220"/>
      <c r="BE668" s="220"/>
      <c r="BF668" s="220"/>
    </row>
    <row r="669" spans="1:58" s="87" customFormat="1" ht="24.65" customHeight="1">
      <c r="A669" s="31"/>
      <c r="B669" s="21"/>
      <c r="E669" s="178"/>
      <c r="G669"/>
      <c r="H669"/>
      <c r="I669"/>
      <c r="J669" s="220"/>
      <c r="K669" s="760"/>
      <c r="L669" s="220"/>
      <c r="M669" s="220"/>
      <c r="N669" s="220"/>
      <c r="O669" s="220"/>
      <c r="P669" s="220"/>
      <c r="Q669" s="220"/>
      <c r="R669" s="220"/>
      <c r="S669" s="220"/>
      <c r="T669" s="220"/>
      <c r="U669" s="220"/>
      <c r="V669" s="220"/>
      <c r="W669" s="220"/>
      <c r="X669" s="220"/>
      <c r="Y669" s="220"/>
      <c r="Z669" s="220"/>
      <c r="AA669" s="220"/>
      <c r="AB669" s="220"/>
      <c r="AC669" s="220"/>
      <c r="AD669" s="220"/>
      <c r="AE669" s="220"/>
      <c r="AF669" s="220"/>
      <c r="AG669" s="220"/>
      <c r="AH669" s="220"/>
      <c r="AI669" s="220"/>
      <c r="AJ669" s="220"/>
      <c r="AK669" s="220"/>
      <c r="AL669" s="220"/>
      <c r="AM669" s="220"/>
      <c r="AN669" s="220"/>
      <c r="AO669" s="220"/>
      <c r="AP669" s="220"/>
      <c r="AQ669" s="220"/>
      <c r="AR669" s="220"/>
      <c r="AS669" s="220"/>
      <c r="AT669" s="220"/>
      <c r="AU669" s="220"/>
      <c r="AV669" s="220"/>
      <c r="AW669" s="220"/>
      <c r="AX669" s="220"/>
      <c r="AY669" s="220"/>
      <c r="AZ669" s="220"/>
      <c r="BA669" s="220"/>
      <c r="BB669" s="220"/>
      <c r="BC669" s="220"/>
      <c r="BD669" s="220"/>
      <c r="BE669" s="220"/>
      <c r="BF669" s="220"/>
    </row>
    <row r="670" spans="1:58" s="87" customFormat="1" ht="38.15" customHeight="1" thickBot="1">
      <c r="A670" s="65">
        <v>4</v>
      </c>
      <c r="B670" s="207">
        <f ca="1">MAX(B528:INDIRECT(ADDRESS(ROW()-1,COLUMN())))+1</f>
        <v>53</v>
      </c>
      <c r="C670" s="865" t="s">
        <v>673</v>
      </c>
      <c r="D670" s="865"/>
      <c r="E670" s="865"/>
      <c r="F670" s="217"/>
      <c r="G670"/>
      <c r="H670" s="220"/>
      <c r="I670"/>
      <c r="J670" s="220"/>
      <c r="K670" s="760"/>
      <c r="L670" s="220"/>
      <c r="M670" s="220"/>
      <c r="N670" s="220"/>
      <c r="O670" s="220"/>
      <c r="P670" s="220"/>
      <c r="Q670" s="220"/>
      <c r="R670" s="220"/>
      <c r="S670" s="220"/>
      <c r="T670" s="220"/>
      <c r="U670" s="220"/>
      <c r="V670" s="220"/>
      <c r="W670" s="220"/>
      <c r="X670" s="220"/>
      <c r="Y670" s="220"/>
      <c r="Z670" s="220"/>
      <c r="AA670" s="220"/>
      <c r="AB670" s="220"/>
      <c r="AC670" s="220"/>
      <c r="AD670" s="220"/>
      <c r="AE670" s="220"/>
      <c r="AF670" s="220"/>
      <c r="AG670" s="220"/>
      <c r="AH670" s="220"/>
      <c r="AI670" s="220"/>
      <c r="AJ670" s="220"/>
      <c r="AK670" s="220"/>
      <c r="AL670" s="220"/>
      <c r="AM670" s="220"/>
      <c r="AN670" s="220"/>
      <c r="AO670" s="220"/>
      <c r="AP670" s="220"/>
      <c r="AQ670" s="220"/>
      <c r="AR670" s="220"/>
      <c r="AS670" s="220"/>
      <c r="AT670" s="220"/>
      <c r="AU670" s="220"/>
      <c r="AV670" s="220"/>
      <c r="AW670" s="220"/>
      <c r="AX670" s="220"/>
      <c r="AY670" s="220"/>
      <c r="AZ670" s="220"/>
      <c r="BA670" s="220"/>
      <c r="BB670" s="220"/>
      <c r="BC670" s="220"/>
      <c r="BD670" s="220"/>
      <c r="BE670" s="220"/>
      <c r="BF670" s="220"/>
    </row>
    <row r="671" spans="1:58" s="87" customFormat="1" ht="17.600000000000001" thickBot="1">
      <c r="A671" s="20"/>
      <c r="B671" s="84"/>
      <c r="C671" s="854" t="s">
        <v>90</v>
      </c>
      <c r="D671" s="854"/>
      <c r="E671" s="854"/>
      <c r="G671" s="102" t="s">
        <v>91</v>
      </c>
      <c r="H671" s="220"/>
      <c r="I671"/>
      <c r="J671" s="220"/>
      <c r="K671" s="760"/>
      <c r="L671" s="220"/>
      <c r="M671" s="220"/>
      <c r="N671" s="220"/>
      <c r="O671" s="220"/>
      <c r="P671" s="220"/>
      <c r="Q671" s="220"/>
      <c r="R671" s="220"/>
      <c r="S671" s="220"/>
      <c r="T671" s="220"/>
      <c r="U671" s="220"/>
      <c r="V671" s="220"/>
      <c r="W671" s="220"/>
      <c r="X671" s="220"/>
      <c r="Y671" s="220"/>
      <c r="Z671" s="220"/>
      <c r="AA671" s="220"/>
      <c r="AB671" s="220"/>
      <c r="AC671" s="220"/>
      <c r="AD671" s="220"/>
      <c r="AE671" s="220"/>
      <c r="AF671" s="220"/>
      <c r="AG671" s="220"/>
      <c r="AH671" s="220"/>
      <c r="AI671" s="220"/>
      <c r="AJ671" s="220"/>
      <c r="AK671" s="220"/>
      <c r="AL671" s="220"/>
      <c r="AM671" s="220"/>
      <c r="AN671" s="220"/>
      <c r="AO671" s="220"/>
      <c r="AP671" s="220"/>
      <c r="AQ671" s="220"/>
      <c r="AR671" s="220"/>
      <c r="AS671" s="220"/>
      <c r="AT671" s="220"/>
      <c r="AU671" s="220"/>
      <c r="AV671" s="220"/>
      <c r="AW671" s="220"/>
      <c r="AX671" s="220"/>
      <c r="AY671" s="220"/>
      <c r="AZ671" s="220"/>
      <c r="BA671" s="220"/>
      <c r="BB671" s="220"/>
      <c r="BC671" s="220"/>
      <c r="BD671" s="220"/>
      <c r="BE671" s="220"/>
      <c r="BF671" s="220"/>
    </row>
    <row r="672" spans="1:58" s="87" customFormat="1" ht="20.149999999999999" customHeight="1">
      <c r="A672" s="31"/>
      <c r="B672" s="21"/>
      <c r="C672" s="855" t="s">
        <v>666</v>
      </c>
      <c r="D672" s="856"/>
      <c r="E672" s="857"/>
      <c r="G672" s="858" t="s">
        <v>674</v>
      </c>
      <c r="H672" s="220"/>
      <c r="I672"/>
      <c r="J672" s="220"/>
      <c r="K672" s="760"/>
      <c r="L672" s="220"/>
      <c r="M672" s="220"/>
      <c r="N672" s="220"/>
      <c r="O672" s="220"/>
      <c r="P672" s="220"/>
      <c r="Q672" s="220"/>
      <c r="R672" s="220"/>
      <c r="S672" s="220"/>
      <c r="T672" s="220"/>
      <c r="U672" s="220"/>
      <c r="V672" s="220"/>
      <c r="W672" s="220"/>
      <c r="X672" s="220"/>
      <c r="Y672" s="220"/>
      <c r="Z672" s="220"/>
      <c r="AA672" s="220"/>
      <c r="AB672" s="220"/>
      <c r="AC672" s="220"/>
      <c r="AD672" s="220"/>
      <c r="AE672" s="220"/>
      <c r="AF672" s="220"/>
      <c r="AG672" s="220"/>
      <c r="AH672" s="220"/>
      <c r="AI672" s="220"/>
      <c r="AJ672" s="220"/>
      <c r="AK672" s="220"/>
      <c r="AL672" s="220"/>
      <c r="AM672" s="220"/>
      <c r="AN672" s="220"/>
      <c r="AO672" s="220"/>
      <c r="AP672" s="220"/>
      <c r="AQ672" s="220"/>
      <c r="AR672" s="220"/>
      <c r="AS672" s="220"/>
      <c r="AT672" s="220"/>
      <c r="AU672" s="220"/>
      <c r="AV672" s="220"/>
      <c r="AW672" s="220"/>
      <c r="AX672" s="220"/>
      <c r="AY672" s="220"/>
      <c r="AZ672" s="220"/>
      <c r="BA672" s="220"/>
      <c r="BB672" s="220"/>
      <c r="BC672" s="220"/>
      <c r="BD672" s="220"/>
      <c r="BE672" s="220"/>
      <c r="BF672" s="220"/>
    </row>
    <row r="673" spans="1:58" s="87" customFormat="1" ht="61.4" customHeight="1">
      <c r="A673" s="29"/>
      <c r="B673" s="24"/>
      <c r="C673" s="89" t="s">
        <v>675</v>
      </c>
      <c r="D673" s="89" t="s">
        <v>676</v>
      </c>
      <c r="E673" s="89" t="s">
        <v>677</v>
      </c>
      <c r="G673" s="859"/>
      <c r="H673" s="220"/>
      <c r="I673"/>
      <c r="J673" s="220"/>
      <c r="K673" s="760"/>
      <c r="L673" s="220"/>
      <c r="M673" s="220"/>
      <c r="N673" s="220"/>
      <c r="O673" s="220"/>
      <c r="P673" s="220"/>
      <c r="Q673" s="220"/>
      <c r="R673" s="220"/>
      <c r="S673" s="220"/>
      <c r="T673" s="220"/>
      <c r="U673" s="220"/>
      <c r="V673" s="220"/>
      <c r="W673" s="220"/>
      <c r="X673" s="220"/>
      <c r="Y673" s="220"/>
      <c r="Z673" s="220"/>
      <c r="AA673" s="220"/>
      <c r="AB673" s="220"/>
      <c r="AC673" s="220"/>
      <c r="AD673" s="220"/>
      <c r="AE673" s="220"/>
      <c r="AF673" s="220"/>
      <c r="AG673" s="220"/>
      <c r="AH673" s="220"/>
      <c r="AI673" s="220"/>
      <c r="AJ673" s="220"/>
      <c r="AK673" s="220"/>
      <c r="AL673" s="220"/>
      <c r="AM673" s="220"/>
      <c r="AN673" s="220"/>
      <c r="AO673" s="220"/>
      <c r="AP673" s="220"/>
      <c r="AQ673" s="220"/>
      <c r="AR673" s="220"/>
      <c r="AS673" s="220"/>
      <c r="AT673" s="220"/>
      <c r="AU673" s="220"/>
      <c r="AV673" s="220"/>
      <c r="AW673" s="220"/>
      <c r="AX673" s="220"/>
      <c r="AY673" s="220"/>
      <c r="AZ673" s="220"/>
      <c r="BA673" s="220"/>
      <c r="BB673" s="220"/>
      <c r="BC673" s="220"/>
      <c r="BD673" s="220"/>
      <c r="BE673" s="220"/>
      <c r="BF673" s="220"/>
    </row>
    <row r="674" spans="1:58" s="87" customFormat="1">
      <c r="A674" s="31"/>
      <c r="B674" s="21"/>
      <c r="C674" s="189"/>
      <c r="D674" s="189"/>
      <c r="E674" s="189"/>
      <c r="G674" s="859"/>
      <c r="H674" s="220"/>
      <c r="I674" s="185"/>
      <c r="J674" s="220"/>
      <c r="K674" s="760"/>
      <c r="L674" s="220"/>
      <c r="M674" s="220"/>
      <c r="N674" s="220"/>
      <c r="O674" s="220"/>
      <c r="P674" s="220"/>
      <c r="Q674" s="220"/>
      <c r="R674" s="220"/>
      <c r="S674" s="220"/>
      <c r="T674" s="220"/>
      <c r="U674" s="220"/>
      <c r="V674" s="220"/>
      <c r="W674" s="220"/>
      <c r="X674" s="220"/>
      <c r="Y674" s="220"/>
      <c r="Z674" s="220"/>
      <c r="AA674" s="220"/>
      <c r="AB674" s="220"/>
      <c r="AC674" s="220"/>
      <c r="AD674" s="220"/>
      <c r="AE674" s="220"/>
      <c r="AF674" s="220"/>
      <c r="AG674" s="220"/>
      <c r="AH674" s="220"/>
      <c r="AI674" s="220"/>
      <c r="AJ674" s="220"/>
      <c r="AK674" s="220"/>
      <c r="AL674" s="220"/>
      <c r="AM674" s="220"/>
      <c r="AN674" s="220"/>
      <c r="AO674" s="220"/>
      <c r="AP674" s="220"/>
      <c r="AQ674" s="220"/>
      <c r="AR674" s="220"/>
      <c r="AS674" s="220"/>
      <c r="AT674" s="220"/>
      <c r="AU674" s="220"/>
      <c r="AV674" s="220"/>
      <c r="AW674" s="220"/>
      <c r="AX674" s="220"/>
      <c r="AY674" s="220"/>
      <c r="AZ674" s="220"/>
      <c r="BA674" s="220"/>
      <c r="BB674" s="220"/>
      <c r="BC674" s="220"/>
      <c r="BD674" s="220"/>
      <c r="BE674" s="220"/>
      <c r="BF674" s="220"/>
    </row>
    <row r="675" spans="1:58" s="87" customFormat="1" ht="48" customHeight="1">
      <c r="A675" s="29"/>
      <c r="B675" s="24"/>
      <c r="C675" s="89" t="s">
        <v>678</v>
      </c>
      <c r="D675" s="89" t="s">
        <v>679</v>
      </c>
      <c r="E675" s="297" t="s">
        <v>356</v>
      </c>
      <c r="G675" s="859"/>
      <c r="H675" s="220"/>
      <c r="I675" s="185"/>
      <c r="J675" s="220"/>
      <c r="K675" s="760"/>
      <c r="L675" s="220"/>
      <c r="M675" s="220"/>
      <c r="N675" s="220"/>
      <c r="O675" s="220"/>
      <c r="P675" s="220"/>
      <c r="Q675" s="220"/>
      <c r="R675" s="220"/>
      <c r="S675" s="220"/>
      <c r="T675" s="220"/>
      <c r="U675" s="220"/>
      <c r="V675" s="220"/>
      <c r="W675" s="220"/>
      <c r="X675" s="220"/>
      <c r="Y675" s="220"/>
      <c r="Z675" s="220"/>
      <c r="AA675" s="220"/>
      <c r="AB675" s="220"/>
      <c r="AC675" s="220"/>
      <c r="AD675" s="220"/>
      <c r="AE675" s="220"/>
      <c r="AF675" s="220"/>
      <c r="AG675" s="220"/>
      <c r="AH675" s="220"/>
      <c r="AI675" s="220"/>
      <c r="AJ675" s="220"/>
      <c r="AK675" s="220"/>
      <c r="AL675" s="220"/>
      <c r="AM675" s="220"/>
      <c r="AN675" s="220"/>
      <c r="AO675" s="220"/>
      <c r="AP675" s="220"/>
      <c r="AQ675" s="220"/>
      <c r="AR675" s="220"/>
      <c r="AS675" s="220"/>
      <c r="AT675" s="220"/>
      <c r="AU675" s="220"/>
      <c r="AV675" s="220"/>
      <c r="AW675" s="220"/>
      <c r="AX675" s="220"/>
      <c r="AY675" s="220"/>
      <c r="AZ675" s="220"/>
      <c r="BA675" s="220"/>
      <c r="BB675" s="220"/>
      <c r="BC675" s="220"/>
      <c r="BD675" s="220"/>
      <c r="BE675" s="220"/>
      <c r="BF675" s="220"/>
    </row>
    <row r="676" spans="1:58" s="87" customFormat="1">
      <c r="A676" s="31"/>
      <c r="B676" s="21"/>
      <c r="C676" s="189"/>
      <c r="D676" s="189"/>
      <c r="E676" s="189"/>
      <c r="G676" s="859"/>
      <c r="H676" s="220"/>
      <c r="I676" s="249"/>
      <c r="J676" s="220"/>
      <c r="K676" s="760"/>
      <c r="L676" s="220"/>
      <c r="M676" s="220"/>
      <c r="N676" s="220"/>
      <c r="O676" s="220"/>
      <c r="P676" s="220"/>
      <c r="Q676" s="220"/>
      <c r="R676" s="220"/>
      <c r="S676" s="220"/>
      <c r="T676" s="220"/>
      <c r="U676" s="220"/>
      <c r="V676" s="220"/>
      <c r="W676" s="220"/>
      <c r="X676" s="220"/>
      <c r="Y676" s="220"/>
      <c r="Z676" s="220"/>
      <c r="AA676" s="220"/>
      <c r="AB676" s="220"/>
      <c r="AC676" s="220"/>
      <c r="AD676" s="220"/>
      <c r="AE676" s="220"/>
      <c r="AF676" s="220"/>
      <c r="AG676" s="220"/>
      <c r="AH676" s="220"/>
      <c r="AI676" s="220"/>
      <c r="AJ676" s="220"/>
      <c r="AK676" s="220"/>
      <c r="AL676" s="220"/>
      <c r="AM676" s="220"/>
      <c r="AN676" s="220"/>
      <c r="AO676" s="220"/>
      <c r="AP676" s="220"/>
      <c r="AQ676" s="220"/>
      <c r="AR676" s="220"/>
      <c r="AS676" s="220"/>
      <c r="AT676" s="220"/>
      <c r="AU676" s="220"/>
      <c r="AV676" s="220"/>
      <c r="AW676" s="220"/>
      <c r="AX676" s="220"/>
      <c r="AY676" s="220"/>
      <c r="AZ676" s="220"/>
      <c r="BA676" s="220"/>
      <c r="BB676" s="220"/>
      <c r="BC676" s="220"/>
      <c r="BD676" s="220"/>
      <c r="BE676" s="220"/>
      <c r="BF676" s="220"/>
    </row>
    <row r="677" spans="1:58" s="87" customFormat="1" ht="15.45" thickBot="1">
      <c r="A677" s="31"/>
      <c r="B677" s="21"/>
      <c r="C677" s="861" t="s">
        <v>100</v>
      </c>
      <c r="D677" s="861"/>
      <c r="E677" s="861"/>
      <c r="G677" s="860"/>
      <c r="H677" s="220"/>
      <c r="I677" s="249"/>
      <c r="J677" s="220"/>
      <c r="K677" s="760"/>
      <c r="L677" s="220"/>
      <c r="M677" s="220"/>
      <c r="N677" s="220"/>
      <c r="O677" s="220"/>
      <c r="P677" s="220"/>
      <c r="Q677" s="220"/>
      <c r="R677" s="220"/>
      <c r="S677" s="220"/>
      <c r="T677" s="220"/>
      <c r="U677" s="220"/>
      <c r="V677" s="220"/>
      <c r="W677" s="220"/>
      <c r="X677" s="220"/>
      <c r="Y677" s="220"/>
      <c r="Z677" s="220"/>
      <c r="AA677" s="220"/>
      <c r="AB677" s="220"/>
      <c r="AC677" s="220"/>
      <c r="AD677" s="220"/>
      <c r="AE677" s="220"/>
      <c r="AF677" s="220"/>
      <c r="AG677" s="220"/>
      <c r="AH677" s="220"/>
      <c r="AI677" s="220"/>
      <c r="AJ677" s="220"/>
      <c r="AK677" s="220"/>
      <c r="AL677" s="220"/>
      <c r="AM677" s="220"/>
      <c r="AN677" s="220"/>
      <c r="AO677" s="220"/>
      <c r="AP677" s="220"/>
      <c r="AQ677" s="220"/>
      <c r="AR677" s="220"/>
      <c r="AS677" s="220"/>
      <c r="AT677" s="220"/>
      <c r="AU677" s="220"/>
      <c r="AV677" s="220"/>
      <c r="AW677" s="220"/>
      <c r="AX677" s="220"/>
      <c r="AY677" s="220"/>
      <c r="AZ677" s="220"/>
      <c r="BA677" s="220"/>
      <c r="BB677" s="220"/>
      <c r="BC677" s="220"/>
      <c r="BD677" s="220"/>
      <c r="BE677" s="220"/>
      <c r="BF677" s="220"/>
    </row>
    <row r="678" spans="1:58" s="87" customFormat="1">
      <c r="A678" s="31"/>
      <c r="B678" s="21"/>
      <c r="C678" s="862"/>
      <c r="D678" s="862"/>
      <c r="E678" s="862"/>
      <c r="H678" s="220"/>
      <c r="I678" s="249"/>
      <c r="J678" s="220"/>
      <c r="K678" s="760"/>
      <c r="L678" s="220"/>
      <c r="M678" s="220"/>
      <c r="N678" s="220"/>
      <c r="O678" s="220"/>
      <c r="P678" s="220"/>
      <c r="Q678" s="220"/>
      <c r="R678" s="220"/>
      <c r="S678" s="220"/>
      <c r="T678" s="220"/>
      <c r="U678" s="220"/>
      <c r="V678" s="220"/>
      <c r="W678" s="220"/>
      <c r="X678" s="220"/>
      <c r="Y678" s="220"/>
      <c r="Z678" s="220"/>
      <c r="AA678" s="220"/>
      <c r="AB678" s="220"/>
      <c r="AC678" s="220"/>
      <c r="AD678" s="220"/>
      <c r="AE678" s="220"/>
      <c r="AF678" s="220"/>
      <c r="AG678" s="220"/>
      <c r="AH678" s="220"/>
      <c r="AI678" s="220"/>
      <c r="AJ678" s="220"/>
      <c r="AK678" s="220"/>
      <c r="AL678" s="220"/>
      <c r="AM678" s="220"/>
      <c r="AN678" s="220"/>
      <c r="AO678" s="220"/>
      <c r="AP678" s="220"/>
      <c r="AQ678" s="220"/>
      <c r="AR678" s="220"/>
      <c r="AS678" s="220"/>
      <c r="AT678" s="220"/>
      <c r="AU678" s="220"/>
      <c r="AV678" s="220"/>
      <c r="AW678" s="220"/>
      <c r="AX678" s="220"/>
      <c r="AY678" s="220"/>
      <c r="AZ678" s="220"/>
      <c r="BA678" s="220"/>
      <c r="BB678" s="220"/>
      <c r="BC678" s="220"/>
      <c r="BD678" s="220"/>
      <c r="BE678" s="220"/>
      <c r="BF678" s="220"/>
    </row>
    <row r="679" spans="1:58" s="87" customFormat="1">
      <c r="A679" s="31"/>
      <c r="B679" s="21"/>
      <c r="C679" s="176" t="s">
        <v>101</v>
      </c>
      <c r="D679" s="177" t="s">
        <v>102</v>
      </c>
      <c r="E679" s="178" t="s">
        <v>103</v>
      </c>
      <c r="H679" s="220"/>
      <c r="I679" s="249"/>
      <c r="J679" s="220"/>
      <c r="K679" s="760"/>
      <c r="L679" s="220"/>
      <c r="M679" s="220"/>
      <c r="N679" s="220"/>
      <c r="O679" s="220"/>
      <c r="P679" s="220"/>
      <c r="Q679" s="220"/>
      <c r="R679" s="220"/>
      <c r="S679" s="220"/>
      <c r="T679" s="220"/>
      <c r="U679" s="220"/>
      <c r="V679" s="220"/>
      <c r="W679" s="220"/>
      <c r="X679" s="220"/>
      <c r="Y679" s="220"/>
      <c r="Z679" s="220"/>
      <c r="AA679" s="220"/>
      <c r="AB679" s="220"/>
      <c r="AC679" s="220"/>
      <c r="AD679" s="220"/>
      <c r="AE679" s="220"/>
      <c r="AF679" s="220"/>
      <c r="AG679" s="220"/>
      <c r="AH679" s="220"/>
      <c r="AI679" s="220"/>
      <c r="AJ679" s="220"/>
      <c r="AK679" s="220"/>
      <c r="AL679" s="220"/>
      <c r="AM679" s="220"/>
      <c r="AN679" s="220"/>
      <c r="AO679" s="220"/>
      <c r="AP679" s="220"/>
      <c r="AQ679" s="220"/>
      <c r="AR679" s="220"/>
      <c r="AS679" s="220"/>
      <c r="AT679" s="220"/>
      <c r="AU679" s="220"/>
      <c r="AV679" s="220"/>
      <c r="AW679" s="220"/>
      <c r="AX679" s="220"/>
      <c r="AY679" s="220"/>
      <c r="AZ679" s="220"/>
      <c r="BA679" s="220"/>
      <c r="BB679" s="220"/>
      <c r="BC679" s="220"/>
      <c r="BD679" s="220"/>
      <c r="BE679" s="220"/>
      <c r="BF679" s="220"/>
    </row>
    <row r="680" spans="1:58" s="87" customFormat="1">
      <c r="A680" s="31"/>
      <c r="B680" s="21"/>
      <c r="C680" s="189"/>
      <c r="D680" s="189"/>
      <c r="E680" s="178" t="str">
        <f>IF(
 AND(ISBLANK(C674),ISBLANK(D674),ISBLANK(E674),ISBLANK(C676),ISBLANK(D676),ISBLANK(E676),ISBLANK(C678),ISBLANK(C680),ISBLANK(D680)),
 "FRÅGAN ÄR OBESVARAD",
 IF(
  AND(ISBLANK(C674),ISBLANK(D674),ISBLANK(E674),ISBLANK(C676),ISBLANK(D676),ISBLANK(E676),ISBLANK(C678)),
  "ANGE SVAR OCKSÅ",
  IF(
   AND(OR(C674="x",D674="x",E674="x",C676="x",D676="x"),OR(E676="x",C678="x")),
   "MOTSÄGELSEFULLT SVAR",
   IF(
    AND(E676="x",C678="x"),
    "MOTSÄGELSEFULLT SVAR",
    IF(
     AND(C680="x",D680="x"),
     "MOTSÄGELSEFULL BEDÖMNING",
     IF(
      OR(C680="x",D680="x"),
      COUNTIF(C674:E674,"x")+COUNTIF(C676:D676,"x"),
      "ANGE BEDÖMNING OCKSÅ"))))))</f>
        <v>FRÅGAN ÄR OBESVARAD</v>
      </c>
      <c r="H680" s="220"/>
      <c r="I680" s="249"/>
      <c r="J680" s="220"/>
      <c r="K680" s="760"/>
      <c r="L680" s="220"/>
      <c r="M680" s="220"/>
      <c r="N680" s="220"/>
      <c r="O680" s="220"/>
      <c r="P680" s="220"/>
      <c r="Q680" s="220"/>
      <c r="R680" s="220"/>
      <c r="S680" s="220"/>
      <c r="T680" s="220"/>
      <c r="U680" s="220"/>
      <c r="V680" s="220"/>
      <c r="W680" s="220"/>
      <c r="X680" s="220"/>
      <c r="Y680" s="220"/>
      <c r="Z680" s="220"/>
      <c r="AA680" s="220"/>
      <c r="AB680" s="220"/>
      <c r="AC680" s="220"/>
      <c r="AD680" s="220"/>
      <c r="AE680" s="220"/>
      <c r="AF680" s="220"/>
      <c r="AG680" s="220"/>
      <c r="AH680" s="220"/>
      <c r="AI680" s="220"/>
      <c r="AJ680" s="220"/>
      <c r="AK680" s="220"/>
      <c r="AL680" s="220"/>
      <c r="AM680" s="220"/>
      <c r="AN680" s="220"/>
      <c r="AO680" s="220"/>
      <c r="AP680" s="220"/>
      <c r="AQ680" s="220"/>
      <c r="AR680" s="220"/>
      <c r="AS680" s="220"/>
      <c r="AT680" s="220"/>
      <c r="AU680" s="220"/>
      <c r="AV680" s="220"/>
      <c r="AW680" s="220"/>
      <c r="AX680" s="220"/>
      <c r="AY680" s="220"/>
      <c r="AZ680" s="220"/>
      <c r="BA680" s="220"/>
      <c r="BB680" s="220"/>
      <c r="BC680" s="220"/>
      <c r="BD680" s="220"/>
      <c r="BE680" s="220"/>
      <c r="BF680" s="220"/>
    </row>
    <row r="681" spans="1:58" s="87" customFormat="1">
      <c r="A681" s="31"/>
      <c r="B681" s="21"/>
      <c r="H681" s="220"/>
      <c r="I681" s="249"/>
      <c r="J681" s="220"/>
      <c r="K681" s="760"/>
      <c r="L681" s="220"/>
      <c r="M681" s="220"/>
      <c r="N681" s="220"/>
      <c r="O681" s="220"/>
      <c r="P681" s="220"/>
      <c r="Q681" s="220"/>
      <c r="R681" s="220"/>
      <c r="S681" s="220"/>
      <c r="T681" s="220"/>
      <c r="U681" s="220"/>
      <c r="V681" s="220"/>
      <c r="W681" s="220"/>
      <c r="X681" s="220"/>
      <c r="Y681" s="220"/>
      <c r="Z681" s="220"/>
      <c r="AA681" s="220"/>
      <c r="AB681" s="220"/>
      <c r="AC681" s="220"/>
      <c r="AD681" s="220"/>
      <c r="AE681" s="220"/>
      <c r="AF681" s="220"/>
      <c r="AG681" s="220"/>
      <c r="AH681" s="220"/>
      <c r="AI681" s="220"/>
      <c r="AJ681" s="220"/>
      <c r="AK681" s="220"/>
      <c r="AL681" s="220"/>
      <c r="AM681" s="220"/>
      <c r="AN681" s="220"/>
      <c r="AO681" s="220"/>
      <c r="AP681" s="220"/>
      <c r="AQ681" s="220"/>
      <c r="AR681" s="220"/>
      <c r="AS681" s="220"/>
      <c r="AT681" s="220"/>
      <c r="AU681" s="220"/>
      <c r="AV681" s="220"/>
      <c r="AW681" s="220"/>
      <c r="AX681" s="220"/>
      <c r="AY681" s="220"/>
      <c r="AZ681" s="220"/>
      <c r="BA681" s="220"/>
      <c r="BB681" s="220"/>
      <c r="BC681" s="220"/>
      <c r="BD681" s="220"/>
      <c r="BE681" s="220"/>
      <c r="BF681" s="220"/>
    </row>
    <row r="682" spans="1:58" s="87" customFormat="1">
      <c r="A682" s="31"/>
      <c r="B682" s="21"/>
      <c r="H682" s="220"/>
      <c r="I682" s="249"/>
      <c r="J682" s="220"/>
      <c r="K682" s="760"/>
      <c r="L682" s="220"/>
      <c r="M682" s="220"/>
      <c r="N682" s="220"/>
      <c r="O682" s="220"/>
      <c r="P682" s="220"/>
      <c r="Q682" s="220"/>
      <c r="R682" s="220"/>
      <c r="S682" s="220"/>
      <c r="T682" s="220"/>
      <c r="U682" s="220"/>
      <c r="V682" s="220"/>
      <c r="W682" s="220"/>
      <c r="X682" s="220"/>
      <c r="Y682" s="220"/>
      <c r="Z682" s="220"/>
      <c r="AA682" s="220"/>
      <c r="AB682" s="220"/>
      <c r="AC682" s="220"/>
      <c r="AD682" s="220"/>
      <c r="AE682" s="220"/>
      <c r="AF682" s="220"/>
      <c r="AG682" s="220"/>
      <c r="AH682" s="220"/>
      <c r="AI682" s="220"/>
      <c r="AJ682" s="220"/>
      <c r="AK682" s="220"/>
      <c r="AL682" s="220"/>
      <c r="AM682" s="220"/>
      <c r="AN682" s="220"/>
      <c r="AO682" s="220"/>
      <c r="AP682" s="220"/>
      <c r="AQ682" s="220"/>
      <c r="AR682" s="220"/>
      <c r="AS682" s="220"/>
      <c r="AT682" s="220"/>
      <c r="AU682" s="220"/>
      <c r="AV682" s="220"/>
      <c r="AW682" s="220"/>
      <c r="AX682" s="220"/>
      <c r="AY682" s="220"/>
      <c r="AZ682" s="220"/>
      <c r="BA682" s="220"/>
      <c r="BB682" s="220"/>
      <c r="BC682" s="220"/>
      <c r="BD682" s="220"/>
      <c r="BE682" s="220"/>
      <c r="BF682" s="220"/>
    </row>
    <row r="683" spans="1:58" s="87" customFormat="1">
      <c r="A683" s="31"/>
      <c r="B683" s="21"/>
      <c r="C683"/>
      <c r="H683" s="220"/>
      <c r="I683" s="249"/>
      <c r="J683" s="220"/>
      <c r="K683" s="76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220"/>
      <c r="AM683" s="220"/>
      <c r="AN683" s="220"/>
      <c r="AO683" s="220"/>
      <c r="AP683" s="220"/>
      <c r="AQ683" s="220"/>
      <c r="AR683" s="220"/>
      <c r="AS683" s="220"/>
      <c r="AT683" s="220"/>
      <c r="AU683" s="220"/>
      <c r="AV683" s="220"/>
      <c r="AW683" s="220"/>
      <c r="AX683" s="220"/>
      <c r="AY683" s="220"/>
      <c r="AZ683" s="220"/>
      <c r="BA683" s="220"/>
      <c r="BB683" s="220"/>
      <c r="BC683" s="220"/>
      <c r="BD683" s="220"/>
      <c r="BE683" s="220"/>
      <c r="BF683" s="220"/>
    </row>
    <row r="684" spans="1:58" s="87" customFormat="1">
      <c r="A684" s="31"/>
      <c r="B684" s="21"/>
      <c r="H684" s="220"/>
      <c r="I684" s="249"/>
      <c r="J684" s="220"/>
      <c r="K684" s="760"/>
      <c r="L684" s="220"/>
      <c r="M684" s="220"/>
      <c r="N684" s="220"/>
      <c r="O684" s="220"/>
      <c r="P684" s="220"/>
      <c r="Q684" s="220"/>
      <c r="R684" s="220"/>
      <c r="S684" s="220"/>
      <c r="T684" s="220"/>
      <c r="U684" s="220"/>
      <c r="V684" s="220"/>
      <c r="W684" s="220"/>
      <c r="X684" s="220"/>
      <c r="Y684" s="220"/>
      <c r="Z684" s="220"/>
      <c r="AA684" s="220"/>
      <c r="AB684" s="220"/>
      <c r="AC684" s="220"/>
      <c r="AD684" s="220"/>
      <c r="AE684" s="220"/>
      <c r="AF684" s="220"/>
      <c r="AG684" s="220"/>
      <c r="AH684" s="220"/>
      <c r="AI684" s="220"/>
      <c r="AJ684" s="220"/>
      <c r="AK684" s="220"/>
      <c r="AL684" s="220"/>
      <c r="AM684" s="220"/>
      <c r="AN684" s="220"/>
      <c r="AO684" s="220"/>
      <c r="AP684" s="220"/>
      <c r="AQ684" s="220"/>
      <c r="AR684" s="220"/>
      <c r="AS684" s="220"/>
      <c r="AT684" s="220"/>
      <c r="AU684" s="220"/>
      <c r="AV684" s="220"/>
      <c r="AW684" s="220"/>
      <c r="AX684" s="220"/>
      <c r="AY684" s="220"/>
      <c r="AZ684" s="220"/>
      <c r="BA684" s="220"/>
      <c r="BB684" s="220"/>
      <c r="BC684" s="220"/>
      <c r="BD684" s="220"/>
      <c r="BE684" s="220"/>
      <c r="BF684" s="220"/>
    </row>
    <row r="685" spans="1:58" s="87" customFormat="1">
      <c r="A685" s="31"/>
      <c r="B685" s="21"/>
      <c r="H685" s="220"/>
      <c r="I685" s="249"/>
      <c r="J685" s="220"/>
      <c r="K685" s="760"/>
      <c r="L685" s="220"/>
      <c r="M685" s="220"/>
      <c r="N685" s="220"/>
      <c r="O685" s="220"/>
      <c r="P685" s="220"/>
      <c r="Q685" s="220"/>
      <c r="R685" s="220"/>
      <c r="S685" s="220"/>
      <c r="T685" s="220"/>
      <c r="U685" s="220"/>
      <c r="V685" s="220"/>
      <c r="W685" s="220"/>
      <c r="X685" s="220"/>
      <c r="Y685" s="220"/>
      <c r="Z685" s="220"/>
      <c r="AA685" s="220"/>
      <c r="AB685" s="220"/>
      <c r="AC685" s="220"/>
      <c r="AD685" s="220"/>
      <c r="AE685" s="220"/>
      <c r="AF685" s="220"/>
      <c r="AG685" s="220"/>
      <c r="AH685" s="220"/>
      <c r="AI685" s="220"/>
      <c r="AJ685" s="220"/>
      <c r="AK685" s="220"/>
      <c r="AL685" s="220"/>
      <c r="AM685" s="220"/>
      <c r="AN685" s="220"/>
      <c r="AO685" s="220"/>
      <c r="AP685" s="220"/>
      <c r="AQ685" s="220"/>
      <c r="AR685" s="220"/>
      <c r="AS685" s="220"/>
      <c r="AT685" s="220"/>
      <c r="AU685" s="220"/>
      <c r="AV685" s="220"/>
      <c r="AW685" s="220"/>
      <c r="AX685" s="220"/>
      <c r="AY685" s="220"/>
      <c r="AZ685" s="220"/>
      <c r="BA685" s="220"/>
      <c r="BB685" s="220"/>
      <c r="BC685" s="220"/>
      <c r="BD685" s="220"/>
      <c r="BE685" s="220"/>
      <c r="BF685" s="220"/>
    </row>
    <row r="686" spans="1:58" s="87" customFormat="1">
      <c r="A686" s="31"/>
      <c r="B686" s="21"/>
      <c r="H686" s="220"/>
      <c r="I686" s="249"/>
      <c r="J686" s="220"/>
      <c r="K686" s="760"/>
      <c r="L686" s="220"/>
      <c r="M686" s="220"/>
      <c r="N686" s="220"/>
      <c r="O686" s="220"/>
      <c r="P686" s="220"/>
      <c r="Q686" s="220"/>
      <c r="R686" s="220"/>
      <c r="S686" s="220"/>
      <c r="T686" s="220"/>
      <c r="U686" s="220"/>
      <c r="V686" s="220"/>
      <c r="W686" s="220"/>
      <c r="X686" s="220"/>
      <c r="Y686" s="220"/>
      <c r="Z686" s="220"/>
      <c r="AA686" s="220"/>
      <c r="AB686" s="220"/>
      <c r="AC686" s="220"/>
      <c r="AD686" s="220"/>
      <c r="AE686" s="220"/>
      <c r="AF686" s="220"/>
      <c r="AG686" s="220"/>
      <c r="AH686" s="220"/>
      <c r="AI686" s="220"/>
      <c r="AJ686" s="220"/>
      <c r="AK686" s="220"/>
      <c r="AL686" s="220"/>
      <c r="AM686" s="220"/>
      <c r="AN686" s="220"/>
      <c r="AO686" s="220"/>
      <c r="AP686" s="220"/>
      <c r="AQ686" s="220"/>
      <c r="AR686" s="220"/>
      <c r="AS686" s="220"/>
      <c r="AT686" s="220"/>
      <c r="AU686" s="220"/>
      <c r="AV686" s="220"/>
      <c r="AW686" s="220"/>
      <c r="AX686" s="220"/>
      <c r="AY686" s="220"/>
      <c r="AZ686" s="220"/>
      <c r="BA686" s="220"/>
      <c r="BB686" s="220"/>
      <c r="BC686" s="220"/>
      <c r="BD686" s="220"/>
      <c r="BE686" s="220"/>
      <c r="BF686" s="220"/>
    </row>
    <row r="687" spans="1:58" s="87" customFormat="1">
      <c r="A687" s="31"/>
      <c r="B687" s="21"/>
      <c r="H687" s="220"/>
      <c r="I687" s="249"/>
      <c r="J687" s="220"/>
      <c r="K687" s="760"/>
      <c r="L687" s="220"/>
      <c r="M687" s="220"/>
      <c r="N687" s="220"/>
      <c r="O687" s="220"/>
      <c r="P687" s="220"/>
      <c r="Q687" s="220"/>
      <c r="R687" s="220"/>
      <c r="S687" s="220"/>
      <c r="T687" s="220"/>
      <c r="U687" s="220"/>
      <c r="V687" s="220"/>
      <c r="W687" s="220"/>
      <c r="X687" s="220"/>
      <c r="Y687" s="220"/>
      <c r="Z687" s="220"/>
      <c r="AA687" s="220"/>
      <c r="AB687" s="220"/>
      <c r="AC687" s="220"/>
      <c r="AD687" s="220"/>
      <c r="AE687" s="220"/>
      <c r="AF687" s="220"/>
      <c r="AG687" s="220"/>
      <c r="AH687" s="220"/>
      <c r="AI687" s="220"/>
      <c r="AJ687" s="220"/>
      <c r="AK687" s="220"/>
      <c r="AL687" s="220"/>
      <c r="AM687" s="220"/>
      <c r="AN687" s="220"/>
      <c r="AO687" s="220"/>
      <c r="AP687" s="220"/>
      <c r="AQ687" s="220"/>
      <c r="AR687" s="220"/>
      <c r="AS687" s="220"/>
      <c r="AT687" s="220"/>
      <c r="AU687" s="220"/>
      <c r="AV687" s="220"/>
      <c r="AW687" s="220"/>
      <c r="AX687" s="220"/>
      <c r="AY687" s="220"/>
      <c r="AZ687" s="220"/>
      <c r="BA687" s="220"/>
      <c r="BB687" s="220"/>
      <c r="BC687" s="220"/>
      <c r="BD687" s="220"/>
      <c r="BE687" s="220"/>
      <c r="BF687" s="220"/>
    </row>
    <row r="688" spans="1:58" s="87" customFormat="1">
      <c r="A688" s="31"/>
      <c r="B688" s="21"/>
      <c r="H688" s="220"/>
      <c r="I688" s="249"/>
      <c r="J688" s="220"/>
      <c r="K688" s="760"/>
      <c r="L688" s="220"/>
      <c r="M688" s="220"/>
      <c r="N688" s="220"/>
      <c r="O688" s="220"/>
      <c r="P688" s="220"/>
      <c r="Q688" s="220"/>
      <c r="R688" s="220"/>
      <c r="S688" s="220"/>
      <c r="T688" s="220"/>
      <c r="U688" s="220"/>
      <c r="V688" s="220"/>
      <c r="W688" s="220"/>
      <c r="X688" s="220"/>
      <c r="Y688" s="220"/>
      <c r="Z688" s="220"/>
      <c r="AA688" s="220"/>
      <c r="AB688" s="220"/>
      <c r="AC688" s="220"/>
      <c r="AD688" s="220"/>
      <c r="AE688" s="220"/>
      <c r="AF688" s="220"/>
      <c r="AG688" s="220"/>
      <c r="AH688" s="220"/>
      <c r="AI688" s="220"/>
      <c r="AJ688" s="220"/>
      <c r="AK688" s="220"/>
      <c r="AL688" s="220"/>
      <c r="AM688" s="220"/>
      <c r="AN688" s="220"/>
      <c r="AO688" s="220"/>
      <c r="AP688" s="220"/>
      <c r="AQ688" s="220"/>
      <c r="AR688" s="220"/>
      <c r="AS688" s="220"/>
      <c r="AT688" s="220"/>
      <c r="AU688" s="220"/>
      <c r="AV688" s="220"/>
      <c r="AW688" s="220"/>
      <c r="AX688" s="220"/>
      <c r="AY688" s="220"/>
      <c r="AZ688" s="220"/>
      <c r="BA688" s="220"/>
      <c r="BB688" s="220"/>
      <c r="BC688" s="220"/>
      <c r="BD688" s="220"/>
      <c r="BE688" s="220"/>
      <c r="BF688" s="220"/>
    </row>
    <row r="689" spans="1:58" s="87" customFormat="1">
      <c r="A689" s="31"/>
      <c r="B689" s="21"/>
      <c r="H689" s="220"/>
      <c r="I689" s="249"/>
      <c r="J689" s="220"/>
      <c r="K689" s="760"/>
      <c r="L689" s="220"/>
      <c r="M689" s="220"/>
      <c r="N689" s="220"/>
      <c r="O689" s="220"/>
      <c r="P689" s="220"/>
      <c r="Q689" s="220"/>
      <c r="R689" s="220"/>
      <c r="S689" s="220"/>
      <c r="T689" s="220"/>
      <c r="U689" s="220"/>
      <c r="V689" s="220"/>
      <c r="W689" s="220"/>
      <c r="X689" s="220"/>
      <c r="Y689" s="220"/>
      <c r="Z689" s="220"/>
      <c r="AA689" s="220"/>
      <c r="AB689" s="220"/>
      <c r="AC689" s="220"/>
      <c r="AD689" s="220"/>
      <c r="AE689" s="220"/>
      <c r="AF689" s="220"/>
      <c r="AG689" s="220"/>
      <c r="AH689" s="220"/>
      <c r="AI689" s="220"/>
      <c r="AJ689" s="220"/>
      <c r="AK689" s="220"/>
      <c r="AL689" s="220"/>
      <c r="AM689" s="220"/>
      <c r="AN689" s="220"/>
      <c r="AO689" s="220"/>
      <c r="AP689" s="220"/>
      <c r="AQ689" s="220"/>
      <c r="AR689" s="220"/>
      <c r="AS689" s="220"/>
      <c r="AT689" s="220"/>
      <c r="AU689" s="220"/>
      <c r="AV689" s="220"/>
      <c r="AW689" s="220"/>
      <c r="AX689" s="220"/>
      <c r="AY689" s="220"/>
      <c r="AZ689" s="220"/>
      <c r="BA689" s="220"/>
      <c r="BB689" s="220"/>
      <c r="BC689" s="220"/>
      <c r="BD689" s="220"/>
      <c r="BE689" s="220"/>
      <c r="BF689" s="220"/>
    </row>
    <row r="690" spans="1:58" s="87" customFormat="1">
      <c r="A690" s="31"/>
      <c r="B690" s="21"/>
      <c r="H690" s="220"/>
      <c r="I690" s="249"/>
      <c r="J690" s="220"/>
      <c r="K690" s="760"/>
      <c r="L690" s="220"/>
      <c r="M690" s="220"/>
      <c r="N690" s="220"/>
      <c r="O690" s="220"/>
      <c r="P690" s="220"/>
      <c r="Q690" s="220"/>
      <c r="R690" s="220"/>
      <c r="S690" s="220"/>
      <c r="T690" s="220"/>
      <c r="U690" s="220"/>
      <c r="V690" s="220"/>
      <c r="W690" s="220"/>
      <c r="X690" s="220"/>
      <c r="Y690" s="220"/>
      <c r="Z690" s="220"/>
      <c r="AA690" s="220"/>
      <c r="AB690" s="220"/>
      <c r="AC690" s="220"/>
      <c r="AD690" s="220"/>
      <c r="AE690" s="220"/>
      <c r="AF690" s="220"/>
      <c r="AG690" s="220"/>
      <c r="AH690" s="220"/>
      <c r="AI690" s="220"/>
      <c r="AJ690" s="220"/>
      <c r="AK690" s="220"/>
      <c r="AL690" s="220"/>
      <c r="AM690" s="220"/>
      <c r="AN690" s="220"/>
      <c r="AO690" s="220"/>
      <c r="AP690" s="220"/>
      <c r="AQ690" s="220"/>
      <c r="AR690" s="220"/>
      <c r="AS690" s="220"/>
      <c r="AT690" s="220"/>
      <c r="AU690" s="220"/>
      <c r="AV690" s="220"/>
      <c r="AW690" s="220"/>
      <c r="AX690" s="220"/>
      <c r="AY690" s="220"/>
      <c r="AZ690" s="220"/>
      <c r="BA690" s="220"/>
      <c r="BB690" s="220"/>
      <c r="BC690" s="220"/>
      <c r="BD690" s="220"/>
      <c r="BE690" s="220"/>
      <c r="BF690" s="220"/>
    </row>
    <row r="691" spans="1:58" s="87" customFormat="1">
      <c r="A691" s="31"/>
      <c r="B691" s="21"/>
      <c r="H691" s="220"/>
      <c r="I691" s="249"/>
      <c r="J691" s="220"/>
      <c r="K691" s="760"/>
      <c r="L691" s="220"/>
      <c r="M691" s="220"/>
      <c r="N691" s="220"/>
      <c r="O691" s="220"/>
      <c r="P691" s="220"/>
      <c r="Q691" s="220"/>
      <c r="R691" s="220"/>
      <c r="S691" s="220"/>
      <c r="T691" s="220"/>
      <c r="U691" s="220"/>
      <c r="V691" s="220"/>
      <c r="W691" s="220"/>
      <c r="X691" s="220"/>
      <c r="Y691" s="220"/>
      <c r="Z691" s="220"/>
      <c r="AA691" s="220"/>
      <c r="AB691" s="220"/>
      <c r="AC691" s="220"/>
      <c r="AD691" s="220"/>
      <c r="AE691" s="220"/>
      <c r="AF691" s="220"/>
      <c r="AG691" s="220"/>
      <c r="AH691" s="220"/>
      <c r="AI691" s="220"/>
      <c r="AJ691" s="220"/>
      <c r="AK691" s="220"/>
      <c r="AL691" s="220"/>
      <c r="AM691" s="220"/>
      <c r="AN691" s="220"/>
      <c r="AO691" s="220"/>
      <c r="AP691" s="220"/>
      <c r="AQ691" s="220"/>
      <c r="AR691" s="220"/>
      <c r="AS691" s="220"/>
      <c r="AT691" s="220"/>
      <c r="AU691" s="220"/>
      <c r="AV691" s="220"/>
      <c r="AW691" s="220"/>
      <c r="AX691" s="220"/>
      <c r="AY691" s="220"/>
      <c r="AZ691" s="220"/>
      <c r="BA691" s="220"/>
      <c r="BB691" s="220"/>
      <c r="BC691" s="220"/>
      <c r="BD691" s="220"/>
      <c r="BE691" s="220"/>
      <c r="BF691" s="220"/>
    </row>
    <row r="692" spans="1:58" s="87" customFormat="1">
      <c r="A692" s="31"/>
      <c r="B692" s="21"/>
      <c r="H692" s="220"/>
      <c r="I692" s="249"/>
      <c r="J692" s="220"/>
      <c r="K692" s="760"/>
      <c r="L692" s="220"/>
      <c r="M692" s="220"/>
      <c r="N692" s="220"/>
      <c r="O692" s="220"/>
      <c r="P692" s="220"/>
      <c r="Q692" s="220"/>
      <c r="R692" s="220"/>
      <c r="S692" s="220"/>
      <c r="T692" s="220"/>
      <c r="U692" s="220"/>
      <c r="V692" s="220"/>
      <c r="W692" s="220"/>
      <c r="X692" s="220"/>
      <c r="Y692" s="220"/>
      <c r="Z692" s="220"/>
      <c r="AA692" s="220"/>
      <c r="AB692" s="220"/>
      <c r="AC692" s="220"/>
      <c r="AD692" s="220"/>
      <c r="AE692" s="220"/>
      <c r="AF692" s="220"/>
      <c r="AG692" s="220"/>
      <c r="AH692" s="220"/>
      <c r="AI692" s="220"/>
      <c r="AJ692" s="220"/>
      <c r="AK692" s="220"/>
      <c r="AL692" s="220"/>
      <c r="AM692" s="220"/>
      <c r="AN692" s="220"/>
      <c r="AO692" s="220"/>
      <c r="AP692" s="220"/>
      <c r="AQ692" s="220"/>
      <c r="AR692" s="220"/>
      <c r="AS692" s="220"/>
      <c r="AT692" s="220"/>
      <c r="AU692" s="220"/>
      <c r="AV692" s="220"/>
      <c r="AW692" s="220"/>
      <c r="AX692" s="220"/>
      <c r="AY692" s="220"/>
      <c r="AZ692" s="220"/>
      <c r="BA692" s="220"/>
      <c r="BB692" s="220"/>
      <c r="BC692" s="220"/>
      <c r="BD692" s="220"/>
      <c r="BE692" s="220"/>
      <c r="BF692" s="220"/>
    </row>
    <row r="693" spans="1:58" s="87" customFormat="1">
      <c r="A693" s="31"/>
      <c r="B693" s="21"/>
      <c r="H693" s="220"/>
      <c r="I693" s="249"/>
      <c r="J693" s="220"/>
      <c r="K693" s="760"/>
      <c r="L693" s="220"/>
      <c r="M693" s="220"/>
      <c r="N693" s="220"/>
      <c r="O693" s="220"/>
      <c r="P693" s="220"/>
      <c r="Q693" s="220"/>
      <c r="R693" s="220"/>
      <c r="S693" s="220"/>
      <c r="T693" s="220"/>
      <c r="U693" s="220"/>
      <c r="V693" s="220"/>
      <c r="W693" s="220"/>
      <c r="X693" s="220"/>
      <c r="Y693" s="220"/>
      <c r="Z693" s="220"/>
      <c r="AA693" s="220"/>
      <c r="AB693" s="220"/>
      <c r="AC693" s="220"/>
      <c r="AD693" s="220"/>
      <c r="AE693" s="220"/>
      <c r="AF693" s="220"/>
      <c r="AG693" s="220"/>
      <c r="AH693" s="220"/>
      <c r="AI693" s="220"/>
      <c r="AJ693" s="220"/>
      <c r="AK693" s="220"/>
      <c r="AL693" s="220"/>
      <c r="AM693" s="220"/>
      <c r="AN693" s="220"/>
      <c r="AO693" s="220"/>
      <c r="AP693" s="220"/>
      <c r="AQ693" s="220"/>
      <c r="AR693" s="220"/>
      <c r="AS693" s="220"/>
      <c r="AT693" s="220"/>
      <c r="AU693" s="220"/>
      <c r="AV693" s="220"/>
      <c r="AW693" s="220"/>
      <c r="AX693" s="220"/>
      <c r="AY693" s="220"/>
      <c r="AZ693" s="220"/>
      <c r="BA693" s="220"/>
      <c r="BB693" s="220"/>
      <c r="BC693" s="220"/>
      <c r="BD693" s="220"/>
      <c r="BE693" s="220"/>
      <c r="BF693" s="220"/>
    </row>
    <row r="694" spans="1:58" s="87" customFormat="1">
      <c r="A694" s="31"/>
      <c r="B694" s="21"/>
      <c r="H694" s="220"/>
      <c r="I694" s="249"/>
      <c r="J694" s="220"/>
      <c r="K694" s="760"/>
      <c r="L694" s="220"/>
      <c r="M694" s="220"/>
      <c r="N694" s="220"/>
      <c r="O694" s="220"/>
      <c r="P694" s="220"/>
      <c r="Q694" s="220"/>
      <c r="R694" s="220"/>
      <c r="S694" s="220"/>
      <c r="T694" s="220"/>
      <c r="U694" s="220"/>
      <c r="V694" s="220"/>
      <c r="W694" s="220"/>
      <c r="X694" s="220"/>
      <c r="Y694" s="220"/>
      <c r="Z694" s="220"/>
      <c r="AA694" s="220"/>
      <c r="AB694" s="220"/>
      <c r="AC694" s="220"/>
      <c r="AD694" s="220"/>
      <c r="AE694" s="220"/>
      <c r="AF694" s="220"/>
      <c r="AG694" s="220"/>
      <c r="AH694" s="220"/>
      <c r="AI694" s="220"/>
      <c r="AJ694" s="220"/>
      <c r="AK694" s="220"/>
      <c r="AL694" s="220"/>
      <c r="AM694" s="220"/>
      <c r="AN694" s="220"/>
      <c r="AO694" s="220"/>
      <c r="AP694" s="220"/>
      <c r="AQ694" s="220"/>
      <c r="AR694" s="220"/>
      <c r="AS694" s="220"/>
      <c r="AT694" s="220"/>
      <c r="AU694" s="220"/>
      <c r="AV694" s="220"/>
      <c r="AW694" s="220"/>
      <c r="AX694" s="220"/>
      <c r="AY694" s="220"/>
      <c r="AZ694" s="220"/>
      <c r="BA694" s="220"/>
      <c r="BB694" s="220"/>
      <c r="BC694" s="220"/>
      <c r="BD694" s="220"/>
      <c r="BE694" s="220"/>
      <c r="BF694" s="220"/>
    </row>
    <row r="695" spans="1:58" s="87" customFormat="1">
      <c r="A695" s="31"/>
      <c r="B695" s="21"/>
      <c r="H695" s="220"/>
      <c r="I695" s="249"/>
      <c r="J695" s="220"/>
      <c r="K695" s="760"/>
      <c r="L695" s="220"/>
      <c r="M695" s="220"/>
      <c r="N695" s="220"/>
      <c r="O695" s="220"/>
      <c r="P695" s="220"/>
      <c r="Q695" s="220"/>
      <c r="R695" s="220"/>
      <c r="S695" s="220"/>
      <c r="T695" s="220"/>
      <c r="U695" s="220"/>
      <c r="V695" s="220"/>
      <c r="W695" s="220"/>
      <c r="X695" s="220"/>
      <c r="Y695" s="220"/>
      <c r="Z695" s="220"/>
      <c r="AA695" s="220"/>
      <c r="AB695" s="220"/>
      <c r="AC695" s="220"/>
      <c r="AD695" s="220"/>
      <c r="AE695" s="220"/>
      <c r="AF695" s="220"/>
      <c r="AG695" s="220"/>
      <c r="AH695" s="220"/>
      <c r="AI695" s="220"/>
      <c r="AJ695" s="220"/>
      <c r="AK695" s="220"/>
      <c r="AL695" s="220"/>
      <c r="AM695" s="220"/>
      <c r="AN695" s="220"/>
      <c r="AO695" s="220"/>
      <c r="AP695" s="220"/>
      <c r="AQ695" s="220"/>
      <c r="AR695" s="220"/>
      <c r="AS695" s="220"/>
      <c r="AT695" s="220"/>
      <c r="AU695" s="220"/>
      <c r="AV695" s="220"/>
      <c r="AW695" s="220"/>
      <c r="AX695" s="220"/>
      <c r="AY695" s="220"/>
      <c r="AZ695" s="220"/>
      <c r="BA695" s="220"/>
      <c r="BB695" s="220"/>
      <c r="BC695" s="220"/>
      <c r="BD695" s="220"/>
      <c r="BE695" s="220"/>
      <c r="BF695" s="220"/>
    </row>
    <row r="696" spans="1:58" s="87" customFormat="1">
      <c r="A696" s="31"/>
      <c r="B696" s="21"/>
      <c r="H696" s="220"/>
      <c r="I696" s="249"/>
      <c r="J696" s="220"/>
      <c r="K696" s="760"/>
      <c r="L696" s="220"/>
      <c r="M696" s="220"/>
      <c r="N696" s="220"/>
      <c r="O696" s="220"/>
      <c r="P696" s="220"/>
      <c r="Q696" s="220"/>
      <c r="R696" s="220"/>
      <c r="S696" s="220"/>
      <c r="T696" s="220"/>
      <c r="U696" s="220"/>
      <c r="V696" s="220"/>
      <c r="W696" s="220"/>
      <c r="X696" s="220"/>
      <c r="Y696" s="220"/>
      <c r="Z696" s="220"/>
      <c r="AA696" s="220"/>
      <c r="AB696" s="220"/>
      <c r="AC696" s="220"/>
      <c r="AD696" s="220"/>
      <c r="AE696" s="220"/>
      <c r="AF696" s="220"/>
      <c r="AG696" s="220"/>
      <c r="AH696" s="220"/>
      <c r="AI696" s="220"/>
      <c r="AJ696" s="220"/>
      <c r="AK696" s="220"/>
      <c r="AL696" s="220"/>
      <c r="AM696" s="220"/>
      <c r="AN696" s="220"/>
      <c r="AO696" s="220"/>
      <c r="AP696" s="220"/>
      <c r="AQ696" s="220"/>
      <c r="AR696" s="220"/>
      <c r="AS696" s="220"/>
      <c r="AT696" s="220"/>
      <c r="AU696" s="220"/>
      <c r="AV696" s="220"/>
      <c r="AW696" s="220"/>
      <c r="AX696" s="220"/>
      <c r="AY696" s="220"/>
      <c r="AZ696" s="220"/>
      <c r="BA696" s="220"/>
      <c r="BB696" s="220"/>
      <c r="BC696" s="220"/>
      <c r="BD696" s="220"/>
      <c r="BE696" s="220"/>
      <c r="BF696" s="220"/>
    </row>
    <row r="697" spans="1:58" s="87" customFormat="1">
      <c r="A697" s="31"/>
      <c r="B697" s="21"/>
      <c r="H697" s="220"/>
      <c r="I697" s="249"/>
      <c r="J697" s="220"/>
      <c r="K697" s="760"/>
      <c r="L697" s="220"/>
      <c r="M697" s="220"/>
      <c r="N697" s="220"/>
      <c r="O697" s="220"/>
      <c r="P697" s="220"/>
      <c r="Q697" s="220"/>
      <c r="R697" s="220"/>
      <c r="S697" s="220"/>
      <c r="T697" s="220"/>
      <c r="U697" s="220"/>
      <c r="V697" s="220"/>
      <c r="W697" s="220"/>
      <c r="X697" s="220"/>
      <c r="Y697" s="220"/>
      <c r="Z697" s="220"/>
      <c r="AA697" s="220"/>
      <c r="AB697" s="220"/>
      <c r="AC697" s="220"/>
      <c r="AD697" s="220"/>
      <c r="AE697" s="220"/>
      <c r="AF697" s="220"/>
      <c r="AG697" s="220"/>
      <c r="AH697" s="220"/>
      <c r="AI697" s="220"/>
      <c r="AJ697" s="220"/>
      <c r="AK697" s="220"/>
      <c r="AL697" s="220"/>
      <c r="AM697" s="220"/>
      <c r="AN697" s="220"/>
      <c r="AO697" s="220"/>
      <c r="AP697" s="220"/>
      <c r="AQ697" s="220"/>
      <c r="AR697" s="220"/>
      <c r="AS697" s="220"/>
      <c r="AT697" s="220"/>
      <c r="AU697" s="220"/>
      <c r="AV697" s="220"/>
      <c r="AW697" s="220"/>
      <c r="AX697" s="220"/>
      <c r="AY697" s="220"/>
      <c r="AZ697" s="220"/>
      <c r="BA697" s="220"/>
      <c r="BB697" s="220"/>
      <c r="BC697" s="220"/>
      <c r="BD697" s="220"/>
      <c r="BE697" s="220"/>
      <c r="BF697" s="220"/>
    </row>
    <row r="698" spans="1:58" s="87" customFormat="1">
      <c r="A698" s="31"/>
      <c r="B698" s="21"/>
      <c r="H698" s="220"/>
      <c r="I698" s="249"/>
      <c r="J698" s="220"/>
      <c r="K698" s="760"/>
      <c r="L698" s="220"/>
      <c r="M698" s="220"/>
      <c r="N698" s="220"/>
      <c r="O698" s="220"/>
      <c r="P698" s="220"/>
      <c r="Q698" s="220"/>
      <c r="R698" s="220"/>
      <c r="S698" s="220"/>
      <c r="T698" s="220"/>
      <c r="U698" s="220"/>
      <c r="V698" s="220"/>
      <c r="W698" s="220"/>
      <c r="X698" s="220"/>
      <c r="Y698" s="220"/>
      <c r="Z698" s="220"/>
      <c r="AA698" s="220"/>
      <c r="AB698" s="220"/>
      <c r="AC698" s="220"/>
      <c r="AD698" s="220"/>
      <c r="AE698" s="220"/>
      <c r="AF698" s="220"/>
      <c r="AG698" s="220"/>
      <c r="AH698" s="220"/>
      <c r="AI698" s="220"/>
      <c r="AJ698" s="220"/>
      <c r="AK698" s="220"/>
      <c r="AL698" s="220"/>
      <c r="AM698" s="220"/>
      <c r="AN698" s="220"/>
      <c r="AO698" s="220"/>
      <c r="AP698" s="220"/>
      <c r="AQ698" s="220"/>
      <c r="AR698" s="220"/>
      <c r="AS698" s="220"/>
      <c r="AT698" s="220"/>
      <c r="AU698" s="220"/>
      <c r="AV698" s="220"/>
      <c r="AW698" s="220"/>
      <c r="AX698" s="220"/>
      <c r="AY698" s="220"/>
      <c r="AZ698" s="220"/>
      <c r="BA698" s="220"/>
      <c r="BB698" s="220"/>
      <c r="BC698" s="220"/>
      <c r="BD698" s="220"/>
      <c r="BE698" s="220"/>
      <c r="BF698" s="220"/>
    </row>
    <row r="699" spans="1:58" s="87" customFormat="1">
      <c r="A699" s="31"/>
      <c r="B699" s="21"/>
      <c r="H699" s="220"/>
      <c r="I699" s="249"/>
      <c r="J699" s="220"/>
      <c r="K699" s="760"/>
      <c r="L699" s="220"/>
      <c r="M699" s="220"/>
      <c r="N699" s="220"/>
      <c r="O699" s="220"/>
      <c r="P699" s="220"/>
      <c r="Q699" s="220"/>
      <c r="R699" s="220"/>
      <c r="S699" s="220"/>
      <c r="T699" s="220"/>
      <c r="U699" s="220"/>
      <c r="V699" s="220"/>
      <c r="W699" s="220"/>
      <c r="X699" s="220"/>
      <c r="Y699" s="220"/>
      <c r="Z699" s="220"/>
      <c r="AA699" s="220"/>
      <c r="AB699" s="220"/>
      <c r="AC699" s="220"/>
      <c r="AD699" s="220"/>
      <c r="AE699" s="220"/>
      <c r="AF699" s="220"/>
      <c r="AG699" s="220"/>
      <c r="AH699" s="220"/>
      <c r="AI699" s="220"/>
      <c r="AJ699" s="220"/>
      <c r="AK699" s="220"/>
      <c r="AL699" s="220"/>
      <c r="AM699" s="220"/>
      <c r="AN699" s="220"/>
      <c r="AO699" s="220"/>
      <c r="AP699" s="220"/>
      <c r="AQ699" s="220"/>
      <c r="AR699" s="220"/>
      <c r="AS699" s="220"/>
      <c r="AT699" s="220"/>
      <c r="AU699" s="220"/>
      <c r="AV699" s="220"/>
      <c r="AW699" s="220"/>
      <c r="AX699" s="220"/>
      <c r="AY699" s="220"/>
      <c r="AZ699" s="220"/>
      <c r="BA699" s="220"/>
      <c r="BB699" s="220"/>
      <c r="BC699" s="220"/>
      <c r="BD699" s="220"/>
      <c r="BE699" s="220"/>
      <c r="BF699" s="220"/>
    </row>
    <row r="700" spans="1:58" s="87" customFormat="1">
      <c r="A700" s="31"/>
      <c r="B700" s="21"/>
      <c r="H700" s="220"/>
      <c r="I700" s="249"/>
      <c r="J700" s="220"/>
      <c r="K700" s="760"/>
      <c r="L700" s="220"/>
      <c r="M700" s="220"/>
      <c r="N700" s="220"/>
      <c r="O700" s="220"/>
      <c r="P700" s="220"/>
      <c r="Q700" s="220"/>
      <c r="R700" s="220"/>
      <c r="S700" s="220"/>
      <c r="T700" s="220"/>
      <c r="U700" s="220"/>
      <c r="V700" s="220"/>
      <c r="W700" s="220"/>
      <c r="X700" s="220"/>
      <c r="Y700" s="220"/>
      <c r="Z700" s="220"/>
      <c r="AA700" s="220"/>
      <c r="AB700" s="220"/>
      <c r="AC700" s="220"/>
      <c r="AD700" s="220"/>
      <c r="AE700" s="220"/>
      <c r="AF700" s="220"/>
      <c r="AG700" s="220"/>
      <c r="AH700" s="220"/>
      <c r="AI700" s="220"/>
      <c r="AJ700" s="220"/>
      <c r="AK700" s="220"/>
      <c r="AL700" s="220"/>
      <c r="AM700" s="220"/>
      <c r="AN700" s="220"/>
      <c r="AO700" s="220"/>
      <c r="AP700" s="220"/>
      <c r="AQ700" s="220"/>
      <c r="AR700" s="220"/>
      <c r="AS700" s="220"/>
      <c r="AT700" s="220"/>
      <c r="AU700" s="220"/>
      <c r="AV700" s="220"/>
      <c r="AW700" s="220"/>
      <c r="AX700" s="220"/>
      <c r="AY700" s="220"/>
      <c r="AZ700" s="220"/>
      <c r="BA700" s="220"/>
      <c r="BB700" s="220"/>
      <c r="BC700" s="220"/>
      <c r="BD700" s="220"/>
      <c r="BE700" s="220"/>
      <c r="BF700" s="220"/>
    </row>
    <row r="701" spans="1:58" s="87" customFormat="1">
      <c r="A701" s="31"/>
      <c r="B701" s="21"/>
      <c r="H701" s="220"/>
      <c r="I701" s="249"/>
      <c r="J701" s="220"/>
      <c r="K701" s="760"/>
      <c r="L701" s="220"/>
      <c r="M701" s="220"/>
      <c r="N701" s="220"/>
      <c r="O701" s="220"/>
      <c r="P701" s="220"/>
      <c r="Q701" s="220"/>
      <c r="R701" s="220"/>
      <c r="S701" s="220"/>
      <c r="T701" s="220"/>
      <c r="U701" s="220"/>
      <c r="V701" s="220"/>
      <c r="W701" s="220"/>
      <c r="X701" s="220"/>
      <c r="Y701" s="220"/>
      <c r="Z701" s="220"/>
      <c r="AA701" s="220"/>
      <c r="AB701" s="220"/>
      <c r="AC701" s="220"/>
      <c r="AD701" s="220"/>
      <c r="AE701" s="220"/>
      <c r="AF701" s="220"/>
      <c r="AG701" s="220"/>
      <c r="AH701" s="220"/>
      <c r="AI701" s="220"/>
      <c r="AJ701" s="220"/>
      <c r="AK701" s="220"/>
      <c r="AL701" s="220"/>
      <c r="AM701" s="220"/>
      <c r="AN701" s="220"/>
      <c r="AO701" s="220"/>
      <c r="AP701" s="220"/>
      <c r="AQ701" s="220"/>
      <c r="AR701" s="220"/>
      <c r="AS701" s="220"/>
      <c r="AT701" s="220"/>
      <c r="AU701" s="220"/>
      <c r="AV701" s="220"/>
      <c r="AW701" s="220"/>
      <c r="AX701" s="220"/>
      <c r="AY701" s="220"/>
      <c r="AZ701" s="220"/>
      <c r="BA701" s="220"/>
      <c r="BB701" s="220"/>
      <c r="BC701" s="220"/>
      <c r="BD701" s="220"/>
      <c r="BE701" s="220"/>
      <c r="BF701" s="220"/>
    </row>
    <row r="702" spans="1:58" s="87" customFormat="1">
      <c r="A702" s="31"/>
      <c r="B702" s="21"/>
      <c r="H702" s="220"/>
      <c r="I702" s="249"/>
      <c r="J702" s="220"/>
      <c r="K702" s="760"/>
      <c r="L702" s="220"/>
      <c r="M702" s="220"/>
      <c r="N702" s="220"/>
      <c r="O702" s="220"/>
      <c r="P702" s="220"/>
      <c r="Q702" s="220"/>
      <c r="R702" s="220"/>
      <c r="S702" s="220"/>
      <c r="T702" s="220"/>
      <c r="U702" s="220"/>
      <c r="V702" s="220"/>
      <c r="W702" s="220"/>
      <c r="X702" s="220"/>
      <c r="Y702" s="220"/>
      <c r="Z702" s="220"/>
      <c r="AA702" s="220"/>
      <c r="AB702" s="220"/>
      <c r="AC702" s="220"/>
      <c r="AD702" s="220"/>
      <c r="AE702" s="220"/>
      <c r="AF702" s="220"/>
      <c r="AG702" s="220"/>
      <c r="AH702" s="220"/>
      <c r="AI702" s="220"/>
      <c r="AJ702" s="220"/>
      <c r="AK702" s="220"/>
      <c r="AL702" s="220"/>
      <c r="AM702" s="220"/>
      <c r="AN702" s="220"/>
      <c r="AO702" s="220"/>
      <c r="AP702" s="220"/>
      <c r="AQ702" s="220"/>
      <c r="AR702" s="220"/>
      <c r="AS702" s="220"/>
      <c r="AT702" s="220"/>
      <c r="AU702" s="220"/>
      <c r="AV702" s="220"/>
      <c r="AW702" s="220"/>
      <c r="AX702" s="220"/>
      <c r="AY702" s="220"/>
      <c r="AZ702" s="220"/>
      <c r="BA702" s="220"/>
      <c r="BB702" s="220"/>
      <c r="BC702" s="220"/>
      <c r="BD702" s="220"/>
      <c r="BE702" s="220"/>
      <c r="BF702" s="220"/>
    </row>
    <row r="703" spans="1:58" s="87" customFormat="1">
      <c r="A703" s="31"/>
      <c r="B703" s="21"/>
      <c r="H703" s="220"/>
      <c r="I703" s="249"/>
      <c r="J703" s="220"/>
      <c r="K703" s="760"/>
      <c r="L703" s="220"/>
      <c r="M703" s="220"/>
      <c r="N703" s="220"/>
      <c r="O703" s="220"/>
      <c r="P703" s="220"/>
      <c r="Q703" s="220"/>
      <c r="R703" s="220"/>
      <c r="S703" s="220"/>
      <c r="T703" s="220"/>
      <c r="U703" s="220"/>
      <c r="V703" s="220"/>
      <c r="W703" s="220"/>
      <c r="X703" s="220"/>
      <c r="Y703" s="220"/>
      <c r="Z703" s="220"/>
      <c r="AA703" s="220"/>
      <c r="AB703" s="220"/>
      <c r="AC703" s="220"/>
      <c r="AD703" s="220"/>
      <c r="AE703" s="220"/>
      <c r="AF703" s="220"/>
      <c r="AG703" s="220"/>
      <c r="AH703" s="220"/>
      <c r="AI703" s="220"/>
      <c r="AJ703" s="220"/>
      <c r="AK703" s="220"/>
      <c r="AL703" s="220"/>
      <c r="AM703" s="220"/>
      <c r="AN703" s="220"/>
      <c r="AO703" s="220"/>
      <c r="AP703" s="220"/>
      <c r="AQ703" s="220"/>
      <c r="AR703" s="220"/>
      <c r="AS703" s="220"/>
      <c r="AT703" s="220"/>
      <c r="AU703" s="220"/>
      <c r="AV703" s="220"/>
      <c r="AW703" s="220"/>
      <c r="AX703" s="220"/>
      <c r="AY703" s="220"/>
      <c r="AZ703" s="220"/>
      <c r="BA703" s="220"/>
      <c r="BB703" s="220"/>
      <c r="BC703" s="220"/>
      <c r="BD703" s="220"/>
      <c r="BE703" s="220"/>
      <c r="BF703" s="220"/>
    </row>
    <row r="704" spans="1:58" s="87" customFormat="1">
      <c r="A704" s="31"/>
      <c r="B704" s="21"/>
      <c r="H704" s="220"/>
      <c r="I704" s="249"/>
      <c r="J704" s="220"/>
      <c r="K704" s="760"/>
      <c r="L704" s="220"/>
      <c r="M704" s="220"/>
      <c r="N704" s="220"/>
      <c r="O704" s="220"/>
      <c r="P704" s="220"/>
      <c r="Q704" s="220"/>
      <c r="R704" s="220"/>
      <c r="S704" s="220"/>
      <c r="T704" s="220"/>
      <c r="U704" s="220"/>
      <c r="V704" s="220"/>
      <c r="W704" s="220"/>
      <c r="X704" s="220"/>
      <c r="Y704" s="220"/>
      <c r="Z704" s="220"/>
      <c r="AA704" s="220"/>
      <c r="AB704" s="220"/>
      <c r="AC704" s="220"/>
      <c r="AD704" s="220"/>
      <c r="AE704" s="220"/>
      <c r="AF704" s="220"/>
      <c r="AG704" s="220"/>
      <c r="AH704" s="220"/>
      <c r="AI704" s="220"/>
      <c r="AJ704" s="220"/>
      <c r="AK704" s="220"/>
      <c r="AL704" s="220"/>
      <c r="AM704" s="220"/>
      <c r="AN704" s="220"/>
      <c r="AO704" s="220"/>
      <c r="AP704" s="220"/>
      <c r="AQ704" s="220"/>
      <c r="AR704" s="220"/>
      <c r="AS704" s="220"/>
      <c r="AT704" s="220"/>
      <c r="AU704" s="220"/>
      <c r="AV704" s="220"/>
      <c r="AW704" s="220"/>
      <c r="AX704" s="220"/>
      <c r="AY704" s="220"/>
      <c r="AZ704" s="220"/>
      <c r="BA704" s="220"/>
      <c r="BB704" s="220"/>
      <c r="BC704" s="220"/>
      <c r="BD704" s="220"/>
      <c r="BE704" s="220"/>
      <c r="BF704" s="220"/>
    </row>
    <row r="705" spans="1:58" s="87" customFormat="1">
      <c r="A705" s="31"/>
      <c r="B705" s="21"/>
      <c r="H705" s="220"/>
      <c r="I705" s="249"/>
      <c r="J705" s="220"/>
      <c r="K705" s="760"/>
      <c r="L705" s="220"/>
      <c r="M705" s="220"/>
      <c r="N705" s="220"/>
      <c r="O705" s="220"/>
      <c r="P705" s="220"/>
      <c r="Q705" s="220"/>
      <c r="R705" s="220"/>
      <c r="S705" s="220"/>
      <c r="T705" s="220"/>
      <c r="U705" s="220"/>
      <c r="V705" s="220"/>
      <c r="W705" s="220"/>
      <c r="X705" s="220"/>
      <c r="Y705" s="220"/>
      <c r="Z705" s="220"/>
      <c r="AA705" s="220"/>
      <c r="AB705" s="220"/>
      <c r="AC705" s="220"/>
      <c r="AD705" s="220"/>
      <c r="AE705" s="220"/>
      <c r="AF705" s="220"/>
      <c r="AG705" s="220"/>
      <c r="AH705" s="220"/>
      <c r="AI705" s="220"/>
      <c r="AJ705" s="220"/>
      <c r="AK705" s="220"/>
      <c r="AL705" s="220"/>
      <c r="AM705" s="220"/>
      <c r="AN705" s="220"/>
      <c r="AO705" s="220"/>
      <c r="AP705" s="220"/>
      <c r="AQ705" s="220"/>
      <c r="AR705" s="220"/>
      <c r="AS705" s="220"/>
      <c r="AT705" s="220"/>
      <c r="AU705" s="220"/>
      <c r="AV705" s="220"/>
      <c r="AW705" s="220"/>
      <c r="AX705" s="220"/>
      <c r="AY705" s="220"/>
      <c r="AZ705" s="220"/>
      <c r="BA705" s="220"/>
      <c r="BB705" s="220"/>
      <c r="BC705" s="220"/>
      <c r="BD705" s="220"/>
      <c r="BE705" s="220"/>
      <c r="BF705" s="220"/>
    </row>
    <row r="706" spans="1:58" s="87" customFormat="1">
      <c r="A706" s="31"/>
      <c r="B706" s="21"/>
      <c r="H706" s="220"/>
      <c r="I706" s="249"/>
      <c r="J706" s="220"/>
      <c r="K706" s="760"/>
      <c r="L706" s="220"/>
      <c r="M706" s="220"/>
      <c r="N706" s="220"/>
      <c r="O706" s="220"/>
      <c r="P706" s="220"/>
      <c r="Q706" s="220"/>
      <c r="R706" s="220"/>
      <c r="S706" s="220"/>
      <c r="T706" s="220"/>
      <c r="U706" s="220"/>
      <c r="V706" s="220"/>
      <c r="W706" s="220"/>
      <c r="X706" s="220"/>
      <c r="Y706" s="220"/>
      <c r="Z706" s="220"/>
      <c r="AA706" s="220"/>
      <c r="AB706" s="220"/>
      <c r="AC706" s="220"/>
      <c r="AD706" s="220"/>
      <c r="AE706" s="220"/>
      <c r="AF706" s="220"/>
      <c r="AG706" s="220"/>
      <c r="AH706" s="220"/>
      <c r="AI706" s="220"/>
      <c r="AJ706" s="220"/>
      <c r="AK706" s="220"/>
      <c r="AL706" s="220"/>
      <c r="AM706" s="220"/>
      <c r="AN706" s="220"/>
      <c r="AO706" s="220"/>
      <c r="AP706" s="220"/>
      <c r="AQ706" s="220"/>
      <c r="AR706" s="220"/>
      <c r="AS706" s="220"/>
      <c r="AT706" s="220"/>
      <c r="AU706" s="220"/>
      <c r="AV706" s="220"/>
      <c r="AW706" s="220"/>
      <c r="AX706" s="220"/>
      <c r="AY706" s="220"/>
      <c r="AZ706" s="220"/>
      <c r="BA706" s="220"/>
      <c r="BB706" s="220"/>
      <c r="BC706" s="220"/>
      <c r="BD706" s="220"/>
      <c r="BE706" s="220"/>
      <c r="BF706" s="220"/>
    </row>
    <row r="707" spans="1:58" s="87" customFormat="1">
      <c r="A707" s="31"/>
      <c r="B707" s="21"/>
      <c r="H707" s="220"/>
      <c r="I707" s="249"/>
      <c r="J707" s="220"/>
      <c r="K707" s="760"/>
      <c r="L707" s="220"/>
      <c r="M707" s="220"/>
      <c r="N707" s="220"/>
      <c r="O707" s="220"/>
      <c r="P707" s="220"/>
      <c r="Q707" s="220"/>
      <c r="R707" s="220"/>
      <c r="S707" s="220"/>
      <c r="T707" s="220"/>
      <c r="U707" s="220"/>
      <c r="V707" s="220"/>
      <c r="W707" s="220"/>
      <c r="X707" s="220"/>
      <c r="Y707" s="220"/>
      <c r="Z707" s="220"/>
      <c r="AA707" s="220"/>
      <c r="AB707" s="220"/>
      <c r="AC707" s="220"/>
      <c r="AD707" s="220"/>
      <c r="AE707" s="220"/>
      <c r="AF707" s="220"/>
      <c r="AG707" s="220"/>
      <c r="AH707" s="220"/>
      <c r="AI707" s="220"/>
      <c r="AJ707" s="220"/>
      <c r="AK707" s="220"/>
      <c r="AL707" s="220"/>
      <c r="AM707" s="220"/>
      <c r="AN707" s="220"/>
      <c r="AO707" s="220"/>
      <c r="AP707" s="220"/>
      <c r="AQ707" s="220"/>
      <c r="AR707" s="220"/>
      <c r="AS707" s="220"/>
      <c r="AT707" s="220"/>
      <c r="AU707" s="220"/>
      <c r="AV707" s="220"/>
      <c r="AW707" s="220"/>
      <c r="AX707" s="220"/>
      <c r="AY707" s="220"/>
      <c r="AZ707" s="220"/>
      <c r="BA707" s="220"/>
      <c r="BB707" s="220"/>
      <c r="BC707" s="220"/>
      <c r="BD707" s="220"/>
      <c r="BE707" s="220"/>
      <c r="BF707" s="220"/>
    </row>
    <row r="708" spans="1:58" s="87" customFormat="1">
      <c r="A708" s="31"/>
      <c r="B708" s="21"/>
      <c r="H708" s="220"/>
      <c r="I708" s="249"/>
      <c r="J708" s="220"/>
      <c r="K708" s="760"/>
      <c r="L708" s="220"/>
      <c r="M708" s="220"/>
      <c r="N708" s="220"/>
      <c r="O708" s="220"/>
      <c r="P708" s="220"/>
      <c r="Q708" s="220"/>
      <c r="R708" s="220"/>
      <c r="S708" s="220"/>
      <c r="T708" s="220"/>
      <c r="U708" s="220"/>
      <c r="V708" s="220"/>
      <c r="W708" s="220"/>
      <c r="X708" s="220"/>
      <c r="Y708" s="220"/>
      <c r="Z708" s="220"/>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0"/>
      <c r="AY708" s="220"/>
      <c r="AZ708" s="220"/>
      <c r="BA708" s="220"/>
      <c r="BB708" s="220"/>
      <c r="BC708" s="220"/>
      <c r="BD708" s="220"/>
      <c r="BE708" s="220"/>
      <c r="BF708" s="220"/>
    </row>
    <row r="709" spans="1:58" s="87" customFormat="1">
      <c r="A709" s="31"/>
      <c r="B709" s="21"/>
      <c r="H709" s="220"/>
      <c r="I709" s="249"/>
      <c r="J709" s="220"/>
      <c r="K709" s="760"/>
      <c r="L709" s="220"/>
      <c r="M709" s="220"/>
      <c r="N709" s="220"/>
      <c r="O709" s="220"/>
      <c r="P709" s="220"/>
      <c r="Q709" s="220"/>
      <c r="R709" s="220"/>
      <c r="S709" s="220"/>
      <c r="T709" s="220"/>
      <c r="U709" s="220"/>
      <c r="V709" s="220"/>
      <c r="W709" s="220"/>
      <c r="X709" s="220"/>
      <c r="Y709" s="220"/>
      <c r="Z709" s="220"/>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0"/>
      <c r="AY709" s="220"/>
      <c r="AZ709" s="220"/>
      <c r="BA709" s="220"/>
      <c r="BB709" s="220"/>
      <c r="BC709" s="220"/>
      <c r="BD709" s="220"/>
      <c r="BE709" s="220"/>
      <c r="BF709" s="220"/>
    </row>
    <row r="710" spans="1:58" s="87" customFormat="1">
      <c r="A710" s="31"/>
      <c r="B710" s="21"/>
      <c r="H710" s="220"/>
      <c r="I710" s="249"/>
      <c r="J710" s="220"/>
      <c r="K710" s="76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row>
    <row r="711" spans="1:58" s="87" customFormat="1">
      <c r="A711" s="31"/>
      <c r="B711" s="21"/>
      <c r="H711" s="220"/>
      <c r="I711" s="249"/>
      <c r="J711" s="220"/>
      <c r="K711" s="760"/>
      <c r="L711" s="220"/>
      <c r="M711" s="220"/>
      <c r="N711" s="220"/>
      <c r="O711" s="220"/>
      <c r="P711" s="220"/>
      <c r="Q711" s="220"/>
      <c r="R711" s="220"/>
      <c r="S711" s="220"/>
      <c r="T711" s="220"/>
      <c r="U711" s="220"/>
      <c r="V711" s="220"/>
      <c r="W711" s="220"/>
      <c r="X711" s="220"/>
      <c r="Y711" s="220"/>
      <c r="Z711" s="220"/>
      <c r="AA711" s="220"/>
      <c r="AB711" s="220"/>
      <c r="AC711" s="220"/>
      <c r="AD711" s="220"/>
      <c r="AE711" s="220"/>
      <c r="AF711" s="220"/>
      <c r="AG711" s="220"/>
      <c r="AH711" s="220"/>
      <c r="AI711" s="220"/>
      <c r="AJ711" s="220"/>
      <c r="AK711" s="220"/>
      <c r="AL711" s="220"/>
      <c r="AM711" s="220"/>
      <c r="AN711" s="220"/>
      <c r="AO711" s="220"/>
      <c r="AP711" s="220"/>
      <c r="AQ711" s="220"/>
      <c r="AR711" s="220"/>
      <c r="AS711" s="220"/>
      <c r="AT711" s="220"/>
      <c r="AU711" s="220"/>
      <c r="AV711" s="220"/>
      <c r="AW711" s="220"/>
      <c r="AX711" s="220"/>
      <c r="AY711" s="220"/>
      <c r="AZ711" s="220"/>
      <c r="BA711" s="220"/>
      <c r="BB711" s="220"/>
      <c r="BC711" s="220"/>
      <c r="BD711" s="220"/>
      <c r="BE711" s="220"/>
      <c r="BF711" s="220"/>
    </row>
    <row r="712" spans="1:58" s="87" customFormat="1">
      <c r="A712" s="31"/>
      <c r="B712" s="21"/>
      <c r="H712" s="220"/>
      <c r="I712" s="249"/>
      <c r="J712" s="220"/>
      <c r="K712" s="760"/>
      <c r="L712" s="220"/>
      <c r="M712" s="220"/>
      <c r="N712" s="220"/>
      <c r="O712" s="220"/>
      <c r="P712" s="220"/>
      <c r="Q712" s="220"/>
      <c r="R712" s="220"/>
      <c r="S712" s="220"/>
      <c r="T712" s="220"/>
      <c r="U712" s="220"/>
      <c r="V712" s="220"/>
      <c r="W712" s="220"/>
      <c r="X712" s="220"/>
      <c r="Y712" s="220"/>
      <c r="Z712" s="220"/>
      <c r="AA712" s="220"/>
      <c r="AB712" s="220"/>
      <c r="AC712" s="220"/>
      <c r="AD712" s="220"/>
      <c r="AE712" s="220"/>
      <c r="AF712" s="220"/>
      <c r="AG712" s="220"/>
      <c r="AH712" s="220"/>
      <c r="AI712" s="220"/>
      <c r="AJ712" s="220"/>
      <c r="AK712" s="220"/>
      <c r="AL712" s="220"/>
      <c r="AM712" s="220"/>
      <c r="AN712" s="220"/>
      <c r="AO712" s="220"/>
      <c r="AP712" s="220"/>
      <c r="AQ712" s="220"/>
      <c r="AR712" s="220"/>
      <c r="AS712" s="220"/>
      <c r="AT712" s="220"/>
      <c r="AU712" s="220"/>
      <c r="AV712" s="220"/>
      <c r="AW712" s="220"/>
      <c r="AX712" s="220"/>
      <c r="AY712" s="220"/>
      <c r="AZ712" s="220"/>
      <c r="BA712" s="220"/>
      <c r="BB712" s="220"/>
      <c r="BC712" s="220"/>
      <c r="BD712" s="220"/>
      <c r="BE712" s="220"/>
      <c r="BF712" s="220"/>
    </row>
    <row r="713" spans="1:58" s="87" customFormat="1">
      <c r="A713" s="31"/>
      <c r="B713" s="21"/>
      <c r="H713" s="220"/>
      <c r="I713" s="249"/>
      <c r="J713" s="220"/>
      <c r="K713" s="760"/>
      <c r="L713" s="220"/>
      <c r="M713" s="220"/>
      <c r="N713" s="220"/>
      <c r="O713" s="220"/>
      <c r="P713" s="220"/>
      <c r="Q713" s="220"/>
      <c r="R713" s="220"/>
      <c r="S713" s="220"/>
      <c r="T713" s="220"/>
      <c r="U713" s="220"/>
      <c r="V713" s="220"/>
      <c r="W713" s="220"/>
      <c r="X713" s="220"/>
      <c r="Y713" s="220"/>
      <c r="Z713" s="220"/>
      <c r="AA713" s="220"/>
      <c r="AB713" s="220"/>
      <c r="AC713" s="220"/>
      <c r="AD713" s="220"/>
      <c r="AE713" s="220"/>
      <c r="AF713" s="220"/>
      <c r="AG713" s="220"/>
      <c r="AH713" s="220"/>
      <c r="AI713" s="220"/>
      <c r="AJ713" s="220"/>
      <c r="AK713" s="220"/>
      <c r="AL713" s="220"/>
      <c r="AM713" s="220"/>
      <c r="AN713" s="220"/>
      <c r="AO713" s="220"/>
      <c r="AP713" s="220"/>
      <c r="AQ713" s="220"/>
      <c r="AR713" s="220"/>
      <c r="AS713" s="220"/>
      <c r="AT713" s="220"/>
      <c r="AU713" s="220"/>
      <c r="AV713" s="220"/>
      <c r="AW713" s="220"/>
      <c r="AX713" s="220"/>
      <c r="AY713" s="220"/>
      <c r="AZ713" s="220"/>
      <c r="BA713" s="220"/>
      <c r="BB713" s="220"/>
      <c r="BC713" s="220"/>
      <c r="BD713" s="220"/>
      <c r="BE713" s="220"/>
      <c r="BF713" s="220"/>
    </row>
    <row r="714" spans="1:58" s="87" customFormat="1">
      <c r="A714" s="31"/>
      <c r="B714" s="21"/>
      <c r="H714" s="220"/>
      <c r="I714" s="249"/>
      <c r="J714" s="220"/>
      <c r="K714" s="760"/>
      <c r="L714" s="220"/>
      <c r="M714" s="220"/>
      <c r="N714" s="220"/>
      <c r="O714" s="220"/>
      <c r="P714" s="220"/>
      <c r="Q714" s="220"/>
      <c r="R714" s="220"/>
      <c r="S714" s="220"/>
      <c r="T714" s="220"/>
      <c r="U714" s="220"/>
      <c r="V714" s="220"/>
      <c r="W714" s="220"/>
      <c r="X714" s="220"/>
      <c r="Y714" s="220"/>
      <c r="Z714" s="220"/>
      <c r="AA714" s="220"/>
      <c r="AB714" s="220"/>
      <c r="AC714" s="220"/>
      <c r="AD714" s="220"/>
      <c r="AE714" s="220"/>
      <c r="AF714" s="220"/>
      <c r="AG714" s="220"/>
      <c r="AH714" s="220"/>
      <c r="AI714" s="220"/>
      <c r="AJ714" s="220"/>
      <c r="AK714" s="220"/>
      <c r="AL714" s="220"/>
      <c r="AM714" s="220"/>
      <c r="AN714" s="220"/>
      <c r="AO714" s="220"/>
      <c r="AP714" s="220"/>
      <c r="AQ714" s="220"/>
      <c r="AR714" s="220"/>
      <c r="AS714" s="220"/>
      <c r="AT714" s="220"/>
      <c r="AU714" s="220"/>
      <c r="AV714" s="220"/>
      <c r="AW714" s="220"/>
      <c r="AX714" s="220"/>
      <c r="AY714" s="220"/>
      <c r="AZ714" s="220"/>
      <c r="BA714" s="220"/>
      <c r="BB714" s="220"/>
      <c r="BC714" s="220"/>
      <c r="BD714" s="220"/>
      <c r="BE714" s="220"/>
      <c r="BF714" s="220"/>
    </row>
    <row r="715" spans="1:58" s="87" customFormat="1">
      <c r="A715" s="31"/>
      <c r="B715" s="21"/>
      <c r="H715" s="220"/>
      <c r="I715" s="249"/>
      <c r="J715" s="220"/>
      <c r="K715" s="760"/>
      <c r="L715" s="220"/>
      <c r="M715" s="220"/>
      <c r="N715" s="220"/>
      <c r="O715" s="220"/>
      <c r="P715" s="220"/>
      <c r="Q715" s="220"/>
      <c r="R715" s="220"/>
      <c r="S715" s="220"/>
      <c r="T715" s="220"/>
      <c r="U715" s="220"/>
      <c r="V715" s="220"/>
      <c r="W715" s="220"/>
      <c r="X715" s="220"/>
      <c r="Y715" s="220"/>
      <c r="Z715" s="220"/>
      <c r="AA715" s="220"/>
      <c r="AB715" s="220"/>
      <c r="AC715" s="220"/>
      <c r="AD715" s="220"/>
      <c r="AE715" s="220"/>
      <c r="AF715" s="220"/>
      <c r="AG715" s="220"/>
      <c r="AH715" s="220"/>
      <c r="AI715" s="220"/>
      <c r="AJ715" s="220"/>
      <c r="AK715" s="220"/>
      <c r="AL715" s="220"/>
      <c r="AM715" s="220"/>
      <c r="AN715" s="220"/>
      <c r="AO715" s="220"/>
      <c r="AP715" s="220"/>
      <c r="AQ715" s="220"/>
      <c r="AR715" s="220"/>
      <c r="AS715" s="220"/>
      <c r="AT715" s="220"/>
      <c r="AU715" s="220"/>
      <c r="AV715" s="220"/>
      <c r="AW715" s="220"/>
      <c r="AX715" s="220"/>
      <c r="AY715" s="220"/>
      <c r="AZ715" s="220"/>
      <c r="BA715" s="220"/>
      <c r="BB715" s="220"/>
      <c r="BC715" s="220"/>
      <c r="BD715" s="220"/>
      <c r="BE715" s="220"/>
      <c r="BF715" s="220"/>
    </row>
    <row r="716" spans="1:58" s="87" customFormat="1">
      <c r="A716" s="31"/>
      <c r="B716" s="21"/>
      <c r="H716" s="220"/>
      <c r="I716" s="249"/>
      <c r="J716" s="220"/>
      <c r="K716" s="760"/>
      <c r="L716" s="220"/>
      <c r="M716" s="220"/>
      <c r="N716" s="220"/>
      <c r="O716" s="220"/>
      <c r="P716" s="220"/>
      <c r="Q716" s="220"/>
      <c r="R716" s="220"/>
      <c r="S716" s="220"/>
      <c r="T716" s="220"/>
      <c r="U716" s="220"/>
      <c r="V716" s="220"/>
      <c r="W716" s="220"/>
      <c r="X716" s="220"/>
      <c r="Y716" s="220"/>
      <c r="Z716" s="220"/>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c r="AY716" s="220"/>
      <c r="AZ716" s="220"/>
      <c r="BA716" s="220"/>
      <c r="BB716" s="220"/>
      <c r="BC716" s="220"/>
      <c r="BD716" s="220"/>
      <c r="BE716" s="220"/>
      <c r="BF716" s="220"/>
    </row>
    <row r="717" spans="1:58" s="87" customFormat="1">
      <c r="A717" s="31"/>
      <c r="B717" s="21"/>
      <c r="H717" s="220"/>
      <c r="I717" s="249"/>
      <c r="J717" s="220"/>
      <c r="K717" s="760"/>
      <c r="L717" s="220"/>
      <c r="M717" s="220"/>
      <c r="N717" s="220"/>
      <c r="O717" s="220"/>
      <c r="P717" s="220"/>
      <c r="Q717" s="220"/>
      <c r="R717" s="220"/>
      <c r="S717" s="220"/>
      <c r="T717" s="220"/>
      <c r="U717" s="220"/>
      <c r="V717" s="220"/>
      <c r="W717" s="220"/>
      <c r="X717" s="220"/>
      <c r="Y717" s="220"/>
      <c r="Z717" s="220"/>
      <c r="AA717" s="220"/>
      <c r="AB717" s="220"/>
      <c r="AC717" s="220"/>
      <c r="AD717" s="220"/>
      <c r="AE717" s="220"/>
      <c r="AF717" s="220"/>
      <c r="AG717" s="220"/>
      <c r="AH717" s="220"/>
      <c r="AI717" s="220"/>
      <c r="AJ717" s="220"/>
      <c r="AK717" s="220"/>
      <c r="AL717" s="220"/>
      <c r="AM717" s="220"/>
      <c r="AN717" s="220"/>
      <c r="AO717" s="220"/>
      <c r="AP717" s="220"/>
      <c r="AQ717" s="220"/>
      <c r="AR717" s="220"/>
      <c r="AS717" s="220"/>
      <c r="AT717" s="220"/>
      <c r="AU717" s="220"/>
      <c r="AV717" s="220"/>
      <c r="AW717" s="220"/>
      <c r="AX717" s="220"/>
      <c r="AY717" s="220"/>
      <c r="AZ717" s="220"/>
      <c r="BA717" s="220"/>
      <c r="BB717" s="220"/>
      <c r="BC717" s="220"/>
      <c r="BD717" s="220"/>
      <c r="BE717" s="220"/>
      <c r="BF717" s="220"/>
    </row>
    <row r="718" spans="1:58" s="87" customFormat="1">
      <c r="A718" s="31"/>
      <c r="B718" s="21"/>
      <c r="H718" s="220"/>
      <c r="I718" s="249"/>
      <c r="J718" s="220"/>
      <c r="K718" s="760"/>
      <c r="L718" s="220"/>
      <c r="M718" s="220"/>
      <c r="N718" s="220"/>
      <c r="O718" s="220"/>
      <c r="P718" s="220"/>
      <c r="Q718" s="220"/>
      <c r="R718" s="220"/>
      <c r="S718" s="220"/>
      <c r="T718" s="220"/>
      <c r="U718" s="220"/>
      <c r="V718" s="220"/>
      <c r="W718" s="220"/>
      <c r="X718" s="220"/>
      <c r="Y718" s="220"/>
      <c r="Z718" s="220"/>
      <c r="AA718" s="220"/>
      <c r="AB718" s="220"/>
      <c r="AC718" s="220"/>
      <c r="AD718" s="220"/>
      <c r="AE718" s="220"/>
      <c r="AF718" s="220"/>
      <c r="AG718" s="220"/>
      <c r="AH718" s="220"/>
      <c r="AI718" s="220"/>
      <c r="AJ718" s="220"/>
      <c r="AK718" s="220"/>
      <c r="AL718" s="220"/>
      <c r="AM718" s="220"/>
      <c r="AN718" s="220"/>
      <c r="AO718" s="220"/>
      <c r="AP718" s="220"/>
      <c r="AQ718" s="220"/>
      <c r="AR718" s="220"/>
      <c r="AS718" s="220"/>
      <c r="AT718" s="220"/>
      <c r="AU718" s="220"/>
      <c r="AV718" s="220"/>
      <c r="AW718" s="220"/>
      <c r="AX718" s="220"/>
      <c r="AY718" s="220"/>
      <c r="AZ718" s="220"/>
      <c r="BA718" s="220"/>
      <c r="BB718" s="220"/>
      <c r="BC718" s="220"/>
      <c r="BD718" s="220"/>
      <c r="BE718" s="220"/>
      <c r="BF718" s="220"/>
    </row>
    <row r="719" spans="1:58" s="87" customFormat="1">
      <c r="A719" s="31"/>
      <c r="B719" s="21"/>
      <c r="H719" s="220"/>
      <c r="I719" s="249"/>
      <c r="J719" s="220"/>
      <c r="K719" s="760"/>
      <c r="L719" s="220"/>
      <c r="M719" s="220"/>
      <c r="N719" s="220"/>
      <c r="O719" s="220"/>
      <c r="P719" s="220"/>
      <c r="Q719" s="220"/>
      <c r="R719" s="220"/>
      <c r="S719" s="220"/>
      <c r="T719" s="220"/>
      <c r="U719" s="220"/>
      <c r="V719" s="220"/>
      <c r="W719" s="220"/>
      <c r="X719" s="220"/>
      <c r="Y719" s="220"/>
      <c r="Z719" s="220"/>
      <c r="AA719" s="220"/>
      <c r="AB719" s="220"/>
      <c r="AC719" s="220"/>
      <c r="AD719" s="220"/>
      <c r="AE719" s="220"/>
      <c r="AF719" s="220"/>
      <c r="AG719" s="220"/>
      <c r="AH719" s="220"/>
      <c r="AI719" s="220"/>
      <c r="AJ719" s="220"/>
      <c r="AK719" s="220"/>
      <c r="AL719" s="220"/>
      <c r="AM719" s="220"/>
      <c r="AN719" s="220"/>
      <c r="AO719" s="220"/>
      <c r="AP719" s="220"/>
      <c r="AQ719" s="220"/>
      <c r="AR719" s="220"/>
      <c r="AS719" s="220"/>
      <c r="AT719" s="220"/>
      <c r="AU719" s="220"/>
      <c r="AV719" s="220"/>
      <c r="AW719" s="220"/>
      <c r="AX719" s="220"/>
      <c r="AY719" s="220"/>
      <c r="AZ719" s="220"/>
      <c r="BA719" s="220"/>
      <c r="BB719" s="220"/>
      <c r="BC719" s="220"/>
      <c r="BD719" s="220"/>
      <c r="BE719" s="220"/>
      <c r="BF719" s="220"/>
    </row>
    <row r="720" spans="1:58" s="87" customFormat="1">
      <c r="A720" s="31"/>
      <c r="B720" s="21"/>
      <c r="H720" s="220"/>
      <c r="I720" s="249"/>
      <c r="J720" s="220"/>
      <c r="K720" s="760"/>
      <c r="L720" s="220"/>
      <c r="M720" s="220"/>
      <c r="N720" s="220"/>
      <c r="O720" s="220"/>
      <c r="P720" s="220"/>
      <c r="Q720" s="220"/>
      <c r="R720" s="220"/>
      <c r="S720" s="220"/>
      <c r="T720" s="220"/>
      <c r="U720" s="220"/>
      <c r="V720" s="220"/>
      <c r="W720" s="220"/>
      <c r="X720" s="220"/>
      <c r="Y720" s="220"/>
      <c r="Z720" s="220"/>
      <c r="AA720" s="220"/>
      <c r="AB720" s="220"/>
      <c r="AC720" s="220"/>
      <c r="AD720" s="220"/>
      <c r="AE720" s="220"/>
      <c r="AF720" s="220"/>
      <c r="AG720" s="220"/>
      <c r="AH720" s="220"/>
      <c r="AI720" s="220"/>
      <c r="AJ720" s="220"/>
      <c r="AK720" s="220"/>
      <c r="AL720" s="220"/>
      <c r="AM720" s="220"/>
      <c r="AN720" s="220"/>
      <c r="AO720" s="220"/>
      <c r="AP720" s="220"/>
      <c r="AQ720" s="220"/>
      <c r="AR720" s="220"/>
      <c r="AS720" s="220"/>
      <c r="AT720" s="220"/>
      <c r="AU720" s="220"/>
      <c r="AV720" s="220"/>
      <c r="AW720" s="220"/>
      <c r="AX720" s="220"/>
      <c r="AY720" s="220"/>
      <c r="AZ720" s="220"/>
      <c r="BA720" s="220"/>
      <c r="BB720" s="220"/>
      <c r="BC720" s="220"/>
      <c r="BD720" s="220"/>
      <c r="BE720" s="220"/>
      <c r="BF720" s="220"/>
    </row>
    <row r="721" spans="1:58" s="87" customFormat="1">
      <c r="A721" s="31"/>
      <c r="B721" s="21"/>
      <c r="H721" s="220"/>
      <c r="I721" s="249"/>
      <c r="J721" s="220"/>
      <c r="K721" s="760"/>
      <c r="L721" s="220"/>
      <c r="M721" s="220"/>
      <c r="N721" s="220"/>
      <c r="O721" s="220"/>
      <c r="P721" s="220"/>
      <c r="Q721" s="220"/>
      <c r="R721" s="220"/>
      <c r="S721" s="220"/>
      <c r="T721" s="220"/>
      <c r="U721" s="220"/>
      <c r="V721" s="220"/>
      <c r="W721" s="220"/>
      <c r="X721" s="220"/>
      <c r="Y721" s="220"/>
      <c r="Z721" s="220"/>
      <c r="AA721" s="220"/>
      <c r="AB721" s="220"/>
      <c r="AC721" s="220"/>
      <c r="AD721" s="220"/>
      <c r="AE721" s="220"/>
      <c r="AF721" s="220"/>
      <c r="AG721" s="220"/>
      <c r="AH721" s="220"/>
      <c r="AI721" s="220"/>
      <c r="AJ721" s="220"/>
      <c r="AK721" s="220"/>
      <c r="AL721" s="220"/>
      <c r="AM721" s="220"/>
      <c r="AN721" s="220"/>
      <c r="AO721" s="220"/>
      <c r="AP721" s="220"/>
      <c r="AQ721" s="220"/>
      <c r="AR721" s="220"/>
      <c r="AS721" s="220"/>
      <c r="AT721" s="220"/>
      <c r="AU721" s="220"/>
      <c r="AV721" s="220"/>
      <c r="AW721" s="220"/>
      <c r="AX721" s="220"/>
      <c r="AY721" s="220"/>
      <c r="AZ721" s="220"/>
      <c r="BA721" s="220"/>
      <c r="BB721" s="220"/>
      <c r="BC721" s="220"/>
      <c r="BD721" s="220"/>
      <c r="BE721" s="220"/>
      <c r="BF721" s="220"/>
    </row>
    <row r="722" spans="1:58" s="87" customFormat="1">
      <c r="A722" s="31"/>
      <c r="B722" s="21"/>
      <c r="H722" s="220"/>
      <c r="I722" s="249"/>
      <c r="J722" s="220"/>
      <c r="K722" s="760"/>
      <c r="L722" s="220"/>
      <c r="M722" s="220"/>
      <c r="N722" s="220"/>
      <c r="O722" s="220"/>
      <c r="P722" s="220"/>
      <c r="Q722" s="220"/>
      <c r="R722" s="220"/>
      <c r="S722" s="220"/>
      <c r="T722" s="220"/>
      <c r="U722" s="220"/>
      <c r="V722" s="220"/>
      <c r="W722" s="220"/>
      <c r="X722" s="220"/>
      <c r="Y722" s="220"/>
      <c r="Z722" s="220"/>
      <c r="AA722" s="220"/>
      <c r="AB722" s="220"/>
      <c r="AC722" s="220"/>
      <c r="AD722" s="220"/>
      <c r="AE722" s="220"/>
      <c r="AF722" s="220"/>
      <c r="AG722" s="220"/>
      <c r="AH722" s="220"/>
      <c r="AI722" s="220"/>
      <c r="AJ722" s="220"/>
      <c r="AK722" s="220"/>
      <c r="AL722" s="220"/>
      <c r="AM722" s="220"/>
      <c r="AN722" s="220"/>
      <c r="AO722" s="220"/>
      <c r="AP722" s="220"/>
      <c r="AQ722" s="220"/>
      <c r="AR722" s="220"/>
      <c r="AS722" s="220"/>
      <c r="AT722" s="220"/>
      <c r="AU722" s="220"/>
      <c r="AV722" s="220"/>
      <c r="AW722" s="220"/>
      <c r="AX722" s="220"/>
      <c r="AY722" s="220"/>
      <c r="AZ722" s="220"/>
      <c r="BA722" s="220"/>
      <c r="BB722" s="220"/>
      <c r="BC722" s="220"/>
      <c r="BD722" s="220"/>
      <c r="BE722" s="220"/>
      <c r="BF722" s="220"/>
    </row>
    <row r="723" spans="1:58" s="87" customFormat="1">
      <c r="A723" s="31"/>
      <c r="B723" s="21"/>
      <c r="H723" s="220"/>
      <c r="I723" s="249"/>
      <c r="J723" s="220"/>
      <c r="K723" s="760"/>
      <c r="L723" s="220"/>
      <c r="M723" s="220"/>
      <c r="N723" s="220"/>
      <c r="O723" s="220"/>
      <c r="P723" s="220"/>
      <c r="Q723" s="220"/>
      <c r="R723" s="220"/>
      <c r="S723" s="220"/>
      <c r="T723" s="220"/>
      <c r="U723" s="220"/>
      <c r="V723" s="220"/>
      <c r="W723" s="220"/>
      <c r="X723" s="220"/>
      <c r="Y723" s="220"/>
      <c r="Z723" s="220"/>
      <c r="AA723" s="220"/>
      <c r="AB723" s="220"/>
      <c r="AC723" s="220"/>
      <c r="AD723" s="220"/>
      <c r="AE723" s="220"/>
      <c r="AF723" s="220"/>
      <c r="AG723" s="220"/>
      <c r="AH723" s="220"/>
      <c r="AI723" s="220"/>
      <c r="AJ723" s="220"/>
      <c r="AK723" s="220"/>
      <c r="AL723" s="220"/>
      <c r="AM723" s="220"/>
      <c r="AN723" s="220"/>
      <c r="AO723" s="220"/>
      <c r="AP723" s="220"/>
      <c r="AQ723" s="220"/>
      <c r="AR723" s="220"/>
      <c r="AS723" s="220"/>
      <c r="AT723" s="220"/>
      <c r="AU723" s="220"/>
      <c r="AV723" s="220"/>
      <c r="AW723" s="220"/>
      <c r="AX723" s="220"/>
      <c r="AY723" s="220"/>
      <c r="AZ723" s="220"/>
      <c r="BA723" s="220"/>
      <c r="BB723" s="220"/>
      <c r="BC723" s="220"/>
      <c r="BD723" s="220"/>
      <c r="BE723" s="220"/>
      <c r="BF723" s="220"/>
    </row>
    <row r="724" spans="1:58" s="87" customFormat="1">
      <c r="A724" s="31"/>
      <c r="B724" s="21"/>
      <c r="H724" s="220"/>
      <c r="I724" s="249"/>
      <c r="J724" s="220"/>
      <c r="K724" s="760"/>
      <c r="L724" s="220"/>
      <c r="M724" s="220"/>
      <c r="N724" s="220"/>
      <c r="O724" s="220"/>
      <c r="P724" s="220"/>
      <c r="Q724" s="220"/>
      <c r="R724" s="220"/>
      <c r="S724" s="220"/>
      <c r="T724" s="220"/>
      <c r="U724" s="220"/>
      <c r="V724" s="220"/>
      <c r="W724" s="220"/>
      <c r="X724" s="220"/>
      <c r="Y724" s="220"/>
      <c r="Z724" s="220"/>
      <c r="AA724" s="220"/>
      <c r="AB724" s="220"/>
      <c r="AC724" s="220"/>
      <c r="AD724" s="220"/>
      <c r="AE724" s="220"/>
      <c r="AF724" s="220"/>
      <c r="AG724" s="220"/>
      <c r="AH724" s="220"/>
      <c r="AI724" s="220"/>
      <c r="AJ724" s="220"/>
      <c r="AK724" s="220"/>
      <c r="AL724" s="220"/>
      <c r="AM724" s="220"/>
      <c r="AN724" s="220"/>
      <c r="AO724" s="220"/>
      <c r="AP724" s="220"/>
      <c r="AQ724" s="220"/>
      <c r="AR724" s="220"/>
      <c r="AS724" s="220"/>
      <c r="AT724" s="220"/>
      <c r="AU724" s="220"/>
      <c r="AV724" s="220"/>
      <c r="AW724" s="220"/>
      <c r="AX724" s="220"/>
      <c r="AY724" s="220"/>
      <c r="AZ724" s="220"/>
      <c r="BA724" s="220"/>
      <c r="BB724" s="220"/>
      <c r="BC724" s="220"/>
      <c r="BD724" s="220"/>
      <c r="BE724" s="220"/>
      <c r="BF724" s="220"/>
    </row>
    <row r="725" spans="1:58" s="87" customFormat="1">
      <c r="A725" s="31"/>
      <c r="B725" s="21"/>
      <c r="H725" s="220"/>
      <c r="I725" s="249"/>
      <c r="J725" s="220"/>
      <c r="K725" s="760"/>
      <c r="L725" s="220"/>
      <c r="M725" s="220"/>
      <c r="N725" s="220"/>
      <c r="O725" s="220"/>
      <c r="P725" s="220"/>
      <c r="Q725" s="220"/>
      <c r="R725" s="220"/>
      <c r="S725" s="220"/>
      <c r="T725" s="220"/>
      <c r="U725" s="220"/>
      <c r="V725" s="220"/>
      <c r="W725" s="220"/>
      <c r="X725" s="220"/>
      <c r="Y725" s="220"/>
      <c r="Z725" s="220"/>
      <c r="AA725" s="220"/>
      <c r="AB725" s="220"/>
      <c r="AC725" s="220"/>
      <c r="AD725" s="220"/>
      <c r="AE725" s="220"/>
      <c r="AF725" s="220"/>
      <c r="AG725" s="220"/>
      <c r="AH725" s="220"/>
      <c r="AI725" s="220"/>
      <c r="AJ725" s="220"/>
      <c r="AK725" s="220"/>
      <c r="AL725" s="220"/>
      <c r="AM725" s="220"/>
      <c r="AN725" s="220"/>
      <c r="AO725" s="220"/>
      <c r="AP725" s="220"/>
      <c r="AQ725" s="220"/>
      <c r="AR725" s="220"/>
      <c r="AS725" s="220"/>
      <c r="AT725" s="220"/>
      <c r="AU725" s="220"/>
      <c r="AV725" s="220"/>
      <c r="AW725" s="220"/>
      <c r="AX725" s="220"/>
      <c r="AY725" s="220"/>
      <c r="AZ725" s="220"/>
      <c r="BA725" s="220"/>
      <c r="BB725" s="220"/>
      <c r="BC725" s="220"/>
      <c r="BD725" s="220"/>
      <c r="BE725" s="220"/>
      <c r="BF725" s="220"/>
    </row>
    <row r="726" spans="1:58" s="87" customFormat="1">
      <c r="A726" s="31"/>
      <c r="B726" s="21"/>
      <c r="H726" s="220"/>
      <c r="I726" s="249"/>
      <c r="J726" s="220"/>
      <c r="K726" s="760"/>
      <c r="L726" s="220"/>
      <c r="M726" s="220"/>
      <c r="N726" s="220"/>
      <c r="O726" s="220"/>
      <c r="P726" s="220"/>
      <c r="Q726" s="220"/>
      <c r="R726" s="220"/>
      <c r="S726" s="220"/>
      <c r="T726" s="220"/>
      <c r="U726" s="220"/>
      <c r="V726" s="220"/>
      <c r="W726" s="220"/>
      <c r="X726" s="220"/>
      <c r="Y726" s="220"/>
      <c r="Z726" s="220"/>
      <c r="AA726" s="220"/>
      <c r="AB726" s="220"/>
      <c r="AC726" s="220"/>
      <c r="AD726" s="220"/>
      <c r="AE726" s="220"/>
      <c r="AF726" s="220"/>
      <c r="AG726" s="220"/>
      <c r="AH726" s="220"/>
      <c r="AI726" s="220"/>
      <c r="AJ726" s="220"/>
      <c r="AK726" s="220"/>
      <c r="AL726" s="220"/>
      <c r="AM726" s="220"/>
      <c r="AN726" s="220"/>
      <c r="AO726" s="220"/>
      <c r="AP726" s="220"/>
      <c r="AQ726" s="220"/>
      <c r="AR726" s="220"/>
      <c r="AS726" s="220"/>
      <c r="AT726" s="220"/>
      <c r="AU726" s="220"/>
      <c r="AV726" s="220"/>
      <c r="AW726" s="220"/>
      <c r="AX726" s="220"/>
      <c r="AY726" s="220"/>
      <c r="AZ726" s="220"/>
      <c r="BA726" s="220"/>
      <c r="BB726" s="220"/>
      <c r="BC726" s="220"/>
      <c r="BD726" s="220"/>
      <c r="BE726" s="220"/>
      <c r="BF726" s="220"/>
    </row>
    <row r="727" spans="1:58" s="87" customFormat="1">
      <c r="A727" s="31"/>
      <c r="B727" s="21"/>
      <c r="H727" s="220"/>
      <c r="I727" s="249"/>
      <c r="J727" s="220"/>
      <c r="K727" s="760"/>
      <c r="L727" s="220"/>
      <c r="M727" s="220"/>
      <c r="N727" s="220"/>
      <c r="O727" s="220"/>
      <c r="P727" s="220"/>
      <c r="Q727" s="220"/>
      <c r="R727" s="220"/>
      <c r="S727" s="220"/>
      <c r="T727" s="220"/>
      <c r="U727" s="220"/>
      <c r="V727" s="220"/>
      <c r="W727" s="220"/>
      <c r="X727" s="220"/>
      <c r="Y727" s="220"/>
      <c r="Z727" s="220"/>
      <c r="AA727" s="220"/>
      <c r="AB727" s="220"/>
      <c r="AC727" s="220"/>
      <c r="AD727" s="220"/>
      <c r="AE727" s="220"/>
      <c r="AF727" s="220"/>
      <c r="AG727" s="220"/>
      <c r="AH727" s="220"/>
      <c r="AI727" s="220"/>
      <c r="AJ727" s="220"/>
      <c r="AK727" s="220"/>
      <c r="AL727" s="220"/>
      <c r="AM727" s="220"/>
      <c r="AN727" s="220"/>
      <c r="AO727" s="220"/>
      <c r="AP727" s="220"/>
      <c r="AQ727" s="220"/>
      <c r="AR727" s="220"/>
      <c r="AS727" s="220"/>
      <c r="AT727" s="220"/>
      <c r="AU727" s="220"/>
      <c r="AV727" s="220"/>
      <c r="AW727" s="220"/>
      <c r="AX727" s="220"/>
      <c r="AY727" s="220"/>
      <c r="AZ727" s="220"/>
      <c r="BA727" s="220"/>
      <c r="BB727" s="220"/>
      <c r="BC727" s="220"/>
      <c r="BD727" s="220"/>
      <c r="BE727" s="220"/>
      <c r="BF727" s="220"/>
    </row>
    <row r="728" spans="1:58" s="87" customFormat="1">
      <c r="A728" s="31"/>
      <c r="B728" s="21"/>
      <c r="H728" s="220"/>
      <c r="I728" s="249"/>
      <c r="J728" s="220"/>
      <c r="K728" s="760"/>
      <c r="L728" s="220"/>
      <c r="M728" s="220"/>
      <c r="N728" s="220"/>
      <c r="O728" s="220"/>
      <c r="P728" s="220"/>
      <c r="Q728" s="220"/>
      <c r="R728" s="220"/>
      <c r="S728" s="220"/>
      <c r="T728" s="220"/>
      <c r="U728" s="220"/>
      <c r="V728" s="220"/>
      <c r="W728" s="220"/>
      <c r="X728" s="220"/>
      <c r="Y728" s="220"/>
      <c r="Z728" s="220"/>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c r="BC728" s="220"/>
      <c r="BD728" s="220"/>
      <c r="BE728" s="220"/>
      <c r="BF728" s="220"/>
    </row>
    <row r="729" spans="1:58" s="87" customFormat="1">
      <c r="A729" s="31"/>
      <c r="B729" s="21"/>
      <c r="H729" s="220"/>
      <c r="I729" s="249"/>
      <c r="J729" s="220"/>
      <c r="K729" s="760"/>
      <c r="L729" s="220"/>
      <c r="M729" s="220"/>
      <c r="N729" s="220"/>
      <c r="O729" s="220"/>
      <c r="P729" s="220"/>
      <c r="Q729" s="220"/>
      <c r="R729" s="220"/>
      <c r="S729" s="220"/>
      <c r="T729" s="220"/>
      <c r="U729" s="220"/>
      <c r="V729" s="220"/>
      <c r="W729" s="220"/>
      <c r="X729" s="220"/>
      <c r="Y729" s="220"/>
      <c r="Z729" s="220"/>
      <c r="AA729" s="220"/>
      <c r="AB729" s="220"/>
      <c r="AC729" s="220"/>
      <c r="AD729" s="220"/>
      <c r="AE729" s="220"/>
      <c r="AF729" s="220"/>
      <c r="AG729" s="220"/>
      <c r="AH729" s="220"/>
      <c r="AI729" s="220"/>
      <c r="AJ729" s="220"/>
      <c r="AK729" s="220"/>
      <c r="AL729" s="220"/>
      <c r="AM729" s="220"/>
      <c r="AN729" s="220"/>
      <c r="AO729" s="220"/>
      <c r="AP729" s="220"/>
      <c r="AQ729" s="220"/>
      <c r="AR729" s="220"/>
      <c r="AS729" s="220"/>
      <c r="AT729" s="220"/>
      <c r="AU729" s="220"/>
      <c r="AV729" s="220"/>
      <c r="AW729" s="220"/>
      <c r="AX729" s="220"/>
      <c r="AY729" s="220"/>
      <c r="AZ729" s="220"/>
      <c r="BA729" s="220"/>
      <c r="BB729" s="220"/>
      <c r="BC729" s="220"/>
      <c r="BD729" s="220"/>
      <c r="BE729" s="220"/>
      <c r="BF729" s="220"/>
    </row>
    <row r="730" spans="1:58" s="87" customFormat="1">
      <c r="A730" s="31"/>
      <c r="B730" s="21"/>
      <c r="H730" s="220"/>
      <c r="I730" s="249"/>
      <c r="J730" s="220"/>
      <c r="K730" s="217"/>
    </row>
    <row r="731" spans="1:58" s="87" customFormat="1">
      <c r="A731" s="31"/>
      <c r="B731" s="21"/>
      <c r="H731" s="220"/>
      <c r="I731" s="249"/>
      <c r="J731" s="220"/>
      <c r="K731" s="217"/>
    </row>
    <row r="732" spans="1:58" s="87" customFormat="1">
      <c r="A732" s="31"/>
      <c r="B732" s="21"/>
      <c r="H732" s="220"/>
      <c r="I732" s="249"/>
      <c r="J732" s="220"/>
      <c r="K732" s="217"/>
    </row>
    <row r="733" spans="1:58" s="87" customFormat="1">
      <c r="A733" s="31"/>
      <c r="B733" s="21"/>
      <c r="H733" s="220"/>
      <c r="I733" s="249"/>
      <c r="J733" s="220"/>
      <c r="K733" s="217"/>
    </row>
    <row r="734" spans="1:58" s="87" customFormat="1">
      <c r="A734" s="31"/>
      <c r="B734" s="21"/>
      <c r="H734" s="220"/>
      <c r="I734" s="249"/>
      <c r="J734" s="220"/>
      <c r="K734" s="217"/>
    </row>
    <row r="735" spans="1:58" s="87" customFormat="1">
      <c r="A735" s="31"/>
      <c r="B735" s="21"/>
      <c r="H735" s="220"/>
      <c r="I735" s="249"/>
      <c r="J735" s="220"/>
      <c r="K735" s="217"/>
    </row>
    <row r="736" spans="1:58" s="87" customFormat="1">
      <c r="A736" s="31"/>
      <c r="B736" s="21"/>
      <c r="H736" s="220"/>
      <c r="I736" s="249"/>
      <c r="J736" s="220"/>
      <c r="K736" s="217"/>
    </row>
    <row r="737" spans="1:11" s="87" customFormat="1">
      <c r="A737" s="31"/>
      <c r="B737" s="21"/>
      <c r="H737" s="220"/>
      <c r="I737" s="249"/>
      <c r="J737" s="220"/>
      <c r="K737" s="217"/>
    </row>
    <row r="744" spans="1:11">
      <c r="C744" s="787"/>
      <c r="D744" s="787"/>
      <c r="E744" s="787"/>
    </row>
    <row r="745" spans="1:11">
      <c r="C745" s="787"/>
      <c r="D745" s="787"/>
      <c r="E745" s="787"/>
    </row>
  </sheetData>
  <sheetProtection algorithmName="SHA-512" hashValue="UdF0NjDEpg3ArFknteg9tK8W6qaUgy8kMXaW+xqngkqPvzjwrvEXuIlSwzQvO2HknyUMXlKgK6k2kZLCvQhTJg==" saltValue="GrSsdXkjexZeDrSUkhy2zw==" spinCount="100000" sheet="1" formatCells="0" formatColumns="0" formatRows="0" selectLockedCells="1"/>
  <mergeCells count="326">
    <mergeCell ref="C16:E16"/>
    <mergeCell ref="C17:E17"/>
    <mergeCell ref="C18:E18"/>
    <mergeCell ref="G18:G27"/>
    <mergeCell ref="C23:E23"/>
    <mergeCell ref="C24:E24"/>
    <mergeCell ref="C5:E5"/>
    <mergeCell ref="J7:K14"/>
    <mergeCell ref="C8:E8"/>
    <mergeCell ref="C10:E10"/>
    <mergeCell ref="A12:E12"/>
    <mergeCell ref="C14:E14"/>
    <mergeCell ref="C9:E9"/>
    <mergeCell ref="G8:G10"/>
    <mergeCell ref="C41:E41"/>
    <mergeCell ref="G41:G53"/>
    <mergeCell ref="C46:E46"/>
    <mergeCell ref="C47:E47"/>
    <mergeCell ref="C48:E48"/>
    <mergeCell ref="C55:E55"/>
    <mergeCell ref="C29:E29"/>
    <mergeCell ref="C30:E30"/>
    <mergeCell ref="C31:E31"/>
    <mergeCell ref="G31:G37"/>
    <mergeCell ref="C39:E39"/>
    <mergeCell ref="C40:E40"/>
    <mergeCell ref="C49:E49"/>
    <mergeCell ref="C69:E69"/>
    <mergeCell ref="C70:E70"/>
    <mergeCell ref="C71:E71"/>
    <mergeCell ref="G71:G81"/>
    <mergeCell ref="C76:E76"/>
    <mergeCell ref="C77:E77"/>
    <mergeCell ref="C78:E78"/>
    <mergeCell ref="C79:E79"/>
    <mergeCell ref="C56:E56"/>
    <mergeCell ref="C57:E57"/>
    <mergeCell ref="G57:G67"/>
    <mergeCell ref="C62:E62"/>
    <mergeCell ref="C63:E63"/>
    <mergeCell ref="C64:E64"/>
    <mergeCell ref="C65:E65"/>
    <mergeCell ref="C97:E97"/>
    <mergeCell ref="C98:E98"/>
    <mergeCell ref="C99:E99"/>
    <mergeCell ref="G99:G109"/>
    <mergeCell ref="C104:E104"/>
    <mergeCell ref="C105:E105"/>
    <mergeCell ref="C106:E106"/>
    <mergeCell ref="C107:E107"/>
    <mergeCell ref="C83:E83"/>
    <mergeCell ref="C84:E84"/>
    <mergeCell ref="C85:E85"/>
    <mergeCell ref="G85:G95"/>
    <mergeCell ref="C90:E90"/>
    <mergeCell ref="C91:E91"/>
    <mergeCell ref="C92:E92"/>
    <mergeCell ref="C93:E93"/>
    <mergeCell ref="C125:E125"/>
    <mergeCell ref="C126:E126"/>
    <mergeCell ref="C127:E127"/>
    <mergeCell ref="G127:G137"/>
    <mergeCell ref="C132:E132"/>
    <mergeCell ref="C133:E133"/>
    <mergeCell ref="C134:E134"/>
    <mergeCell ref="C135:E135"/>
    <mergeCell ref="C111:E111"/>
    <mergeCell ref="C112:E112"/>
    <mergeCell ref="C113:E113"/>
    <mergeCell ref="G113:G123"/>
    <mergeCell ref="C118:E118"/>
    <mergeCell ref="C119:E119"/>
    <mergeCell ref="C120:E120"/>
    <mergeCell ref="C121:E121"/>
    <mergeCell ref="C154:E154"/>
    <mergeCell ref="C155:E155"/>
    <mergeCell ref="C156:E156"/>
    <mergeCell ref="G156:G166"/>
    <mergeCell ref="C161:E161"/>
    <mergeCell ref="C162:E162"/>
    <mergeCell ref="C163:E163"/>
    <mergeCell ref="C164:E164"/>
    <mergeCell ref="C139:E139"/>
    <mergeCell ref="C140:E140"/>
    <mergeCell ref="C141:E141"/>
    <mergeCell ref="G141:G152"/>
    <mergeCell ref="C146:E146"/>
    <mergeCell ref="C147:E147"/>
    <mergeCell ref="C148:E148"/>
    <mergeCell ref="C149:E149"/>
    <mergeCell ref="C182:E182"/>
    <mergeCell ref="C183:E183"/>
    <mergeCell ref="C184:E184"/>
    <mergeCell ref="G184:G194"/>
    <mergeCell ref="C189:E189"/>
    <mergeCell ref="C190:E190"/>
    <mergeCell ref="C191:E191"/>
    <mergeCell ref="C192:E192"/>
    <mergeCell ref="C168:E168"/>
    <mergeCell ref="C169:E169"/>
    <mergeCell ref="C170:E170"/>
    <mergeCell ref="G170:G180"/>
    <mergeCell ref="C175:E175"/>
    <mergeCell ref="C176:E176"/>
    <mergeCell ref="C177:E177"/>
    <mergeCell ref="C178:E178"/>
    <mergeCell ref="C210:E210"/>
    <mergeCell ref="C211:E211"/>
    <mergeCell ref="C212:E212"/>
    <mergeCell ref="G212:G222"/>
    <mergeCell ref="C217:E217"/>
    <mergeCell ref="C218:E218"/>
    <mergeCell ref="C219:E219"/>
    <mergeCell ref="C220:E220"/>
    <mergeCell ref="C196:E196"/>
    <mergeCell ref="C197:E197"/>
    <mergeCell ref="C198:E198"/>
    <mergeCell ref="G198:G208"/>
    <mergeCell ref="C203:E203"/>
    <mergeCell ref="C204:E204"/>
    <mergeCell ref="C205:E205"/>
    <mergeCell ref="C206:E206"/>
    <mergeCell ref="C238:E238"/>
    <mergeCell ref="C239:E239"/>
    <mergeCell ref="C240:E240"/>
    <mergeCell ref="G240:G251"/>
    <mergeCell ref="C245:E245"/>
    <mergeCell ref="C246:E246"/>
    <mergeCell ref="C247:E247"/>
    <mergeCell ref="C224:E224"/>
    <mergeCell ref="C225:E225"/>
    <mergeCell ref="C226:E226"/>
    <mergeCell ref="G226:G236"/>
    <mergeCell ref="C231:E231"/>
    <mergeCell ref="C232:E232"/>
    <mergeCell ref="C233:E233"/>
    <mergeCell ref="C234:E234"/>
    <mergeCell ref="C248:E248"/>
    <mergeCell ref="C267:E267"/>
    <mergeCell ref="C268:E268"/>
    <mergeCell ref="C269:E269"/>
    <mergeCell ref="G269:G277"/>
    <mergeCell ref="C274:E274"/>
    <mergeCell ref="C275:E275"/>
    <mergeCell ref="C253:E253"/>
    <mergeCell ref="C254:E254"/>
    <mergeCell ref="C255:E255"/>
    <mergeCell ref="G255:G265"/>
    <mergeCell ref="C260:E260"/>
    <mergeCell ref="C261:E261"/>
    <mergeCell ref="C262:E262"/>
    <mergeCell ref="C263:E263"/>
    <mergeCell ref="C295:E295"/>
    <mergeCell ref="C296:E296"/>
    <mergeCell ref="C297:E297"/>
    <mergeCell ref="G297:G304"/>
    <mergeCell ref="C305:E305"/>
    <mergeCell ref="C306:E306"/>
    <mergeCell ref="A279:E279"/>
    <mergeCell ref="C281:E281"/>
    <mergeCell ref="C284:E284"/>
    <mergeCell ref="C285:E285"/>
    <mergeCell ref="C286:E286"/>
    <mergeCell ref="G286:G293"/>
    <mergeCell ref="C325:E325"/>
    <mergeCell ref="C326:E326"/>
    <mergeCell ref="C327:E327"/>
    <mergeCell ref="G327:G333"/>
    <mergeCell ref="C335:E335"/>
    <mergeCell ref="C336:E336"/>
    <mergeCell ref="C307:E307"/>
    <mergeCell ref="G307:G313"/>
    <mergeCell ref="C315:E315"/>
    <mergeCell ref="C316:E316"/>
    <mergeCell ref="C317:E317"/>
    <mergeCell ref="G317:G323"/>
    <mergeCell ref="C356:E356"/>
    <mergeCell ref="C357:E357"/>
    <mergeCell ref="C358:E358"/>
    <mergeCell ref="G358:G364"/>
    <mergeCell ref="C366:E366"/>
    <mergeCell ref="C367:E367"/>
    <mergeCell ref="C337:E337"/>
    <mergeCell ref="G337:G344"/>
    <mergeCell ref="C346:E346"/>
    <mergeCell ref="C347:E347"/>
    <mergeCell ref="C348:E348"/>
    <mergeCell ref="G348:G354"/>
    <mergeCell ref="C388:E388"/>
    <mergeCell ref="C389:E389"/>
    <mergeCell ref="G389:G395"/>
    <mergeCell ref="C397:E397"/>
    <mergeCell ref="C398:E398"/>
    <mergeCell ref="C399:E399"/>
    <mergeCell ref="G399:G406"/>
    <mergeCell ref="C368:E368"/>
    <mergeCell ref="G368:G375"/>
    <mergeCell ref="C377:E377"/>
    <mergeCell ref="C378:E378"/>
    <mergeCell ref="C379:E379"/>
    <mergeCell ref="C387:E387"/>
    <mergeCell ref="C421:E421"/>
    <mergeCell ref="G421:G428"/>
    <mergeCell ref="C430:E430"/>
    <mergeCell ref="C431:E431"/>
    <mergeCell ref="C432:E432"/>
    <mergeCell ref="G432:G439"/>
    <mergeCell ref="C408:E408"/>
    <mergeCell ref="C409:E409"/>
    <mergeCell ref="C410:E410"/>
    <mergeCell ref="G410:G417"/>
    <mergeCell ref="C419:E419"/>
    <mergeCell ref="C420:E420"/>
    <mergeCell ref="C456:E456"/>
    <mergeCell ref="C457:E457"/>
    <mergeCell ref="C458:E458"/>
    <mergeCell ref="G458:G466"/>
    <mergeCell ref="C463:E463"/>
    <mergeCell ref="C464:E464"/>
    <mergeCell ref="C441:E441"/>
    <mergeCell ref="C442:E442"/>
    <mergeCell ref="C443:E443"/>
    <mergeCell ref="G443:G450"/>
    <mergeCell ref="A452:E452"/>
    <mergeCell ref="C454:E454"/>
    <mergeCell ref="C480:E480"/>
    <mergeCell ref="C481:E481"/>
    <mergeCell ref="C482:E482"/>
    <mergeCell ref="G482:G491"/>
    <mergeCell ref="C487:E487"/>
    <mergeCell ref="C488:E488"/>
    <mergeCell ref="C468:E468"/>
    <mergeCell ref="C469:E469"/>
    <mergeCell ref="C470:E470"/>
    <mergeCell ref="G470:G478"/>
    <mergeCell ref="C475:E475"/>
    <mergeCell ref="C476:E476"/>
    <mergeCell ref="C505:E505"/>
    <mergeCell ref="C506:E506"/>
    <mergeCell ref="C507:E507"/>
    <mergeCell ref="G507:G515"/>
    <mergeCell ref="C512:E512"/>
    <mergeCell ref="C513:E513"/>
    <mergeCell ref="C493:E493"/>
    <mergeCell ref="C494:E494"/>
    <mergeCell ref="C495:E495"/>
    <mergeCell ref="G495:G503"/>
    <mergeCell ref="C500:E500"/>
    <mergeCell ref="C501:E501"/>
    <mergeCell ref="C529:E529"/>
    <mergeCell ref="C530:E530"/>
    <mergeCell ref="C531:E531"/>
    <mergeCell ref="G532:G540"/>
    <mergeCell ref="C536:E536"/>
    <mergeCell ref="C537:E537"/>
    <mergeCell ref="C517:E517"/>
    <mergeCell ref="C518:E518"/>
    <mergeCell ref="C519:E519"/>
    <mergeCell ref="G519:G527"/>
    <mergeCell ref="C524:E524"/>
    <mergeCell ref="C525:E525"/>
    <mergeCell ref="C554:E554"/>
    <mergeCell ref="C555:E555"/>
    <mergeCell ref="G555:G563"/>
    <mergeCell ref="C560:E560"/>
    <mergeCell ref="C561:E561"/>
    <mergeCell ref="C565:E565"/>
    <mergeCell ref="C541:E541"/>
    <mergeCell ref="C542:E542"/>
    <mergeCell ref="C543:E543"/>
    <mergeCell ref="C548:E548"/>
    <mergeCell ref="C549:E549"/>
    <mergeCell ref="C553:E553"/>
    <mergeCell ref="C579:E579"/>
    <mergeCell ref="G579:G587"/>
    <mergeCell ref="C584:E584"/>
    <mergeCell ref="C585:E585"/>
    <mergeCell ref="C590:E590"/>
    <mergeCell ref="C591:E591"/>
    <mergeCell ref="C566:E566"/>
    <mergeCell ref="C567:E567"/>
    <mergeCell ref="C572:E572"/>
    <mergeCell ref="C573:E573"/>
    <mergeCell ref="C577:E577"/>
    <mergeCell ref="C578:E578"/>
    <mergeCell ref="C605:E605"/>
    <mergeCell ref="C610:E610"/>
    <mergeCell ref="C611:E611"/>
    <mergeCell ref="C615:E615"/>
    <mergeCell ref="C616:E616"/>
    <mergeCell ref="C617:E617"/>
    <mergeCell ref="C592:E592"/>
    <mergeCell ref="G592:G600"/>
    <mergeCell ref="C597:E597"/>
    <mergeCell ref="C598:E598"/>
    <mergeCell ref="C603:E603"/>
    <mergeCell ref="C604:E604"/>
    <mergeCell ref="C640:E640"/>
    <mergeCell ref="C641:E641"/>
    <mergeCell ref="C642:E642"/>
    <mergeCell ref="G642:G651"/>
    <mergeCell ref="C647:E647"/>
    <mergeCell ref="C648:E648"/>
    <mergeCell ref="C622:E622"/>
    <mergeCell ref="C623:E623"/>
    <mergeCell ref="C627:E627"/>
    <mergeCell ref="C628:E628"/>
    <mergeCell ref="C629:E629"/>
    <mergeCell ref="G629:G638"/>
    <mergeCell ref="C634:E634"/>
    <mergeCell ref="C635:E635"/>
    <mergeCell ref="C745:E745"/>
    <mergeCell ref="C671:E671"/>
    <mergeCell ref="C672:E672"/>
    <mergeCell ref="G672:G677"/>
    <mergeCell ref="C677:E677"/>
    <mergeCell ref="C678:E678"/>
    <mergeCell ref="C744:E744"/>
    <mergeCell ref="A652:E652"/>
    <mergeCell ref="C654:E654"/>
    <mergeCell ref="C658:E658"/>
    <mergeCell ref="C659:E659"/>
    <mergeCell ref="C660:E660"/>
    <mergeCell ref="C670:E670"/>
    <mergeCell ref="C665:E665"/>
    <mergeCell ref="C666:E666"/>
  </mergeCells>
  <conditionalFormatting sqref="F95">
    <cfRule type="expression" dxfId="423" priority="269">
      <formula>OR(F95="ANGE SVAR OCKSÅ",F95="ANGE BEDÖMNING OCKSÅ")</formula>
    </cfRule>
    <cfRule type="expression" dxfId="422" priority="270">
      <formula>OR(F95="MOTSÄGELSEFULLT SVAR",F95="MOTSÄGELSEFULL BEDÖMNING",F95="EJ SAMMANHÄNGANDE INTERVALL")</formula>
    </cfRule>
  </conditionalFormatting>
  <conditionalFormatting sqref="F180">
    <cfRule type="expression" dxfId="421" priority="259">
      <formula>OR(F180="ANGE SVAR OCKSÅ",F180="ANGE BEDÖMNING OCKSÅ")</formula>
    </cfRule>
    <cfRule type="expression" dxfId="420" priority="260">
      <formula>OR(F180="MOTSÄGELSEFULLT SVAR",F180="MOTSÄGELSEFULL BEDÖMNING",F180="EJ SAMMANHÄNGANDE INTERVALL")</formula>
    </cfRule>
  </conditionalFormatting>
  <conditionalFormatting sqref="F166">
    <cfRule type="expression" dxfId="419" priority="261">
      <formula>OR(F166="ANGE SVAR OCKSÅ",F166="ANGE BEDÖMNING OCKSÅ")</formula>
    </cfRule>
    <cfRule type="expression" dxfId="418" priority="262">
      <formula>OR(F166="MOTSÄGELSEFULLT SVAR",F166="MOTSÄGELSEFULL BEDÖMNING",F166="EJ SAMMANHÄNGANDE INTERVALL")</formula>
    </cfRule>
  </conditionalFormatting>
  <conditionalFormatting sqref="F67">
    <cfRule type="expression" dxfId="417" priority="273">
      <formula>OR(F67="ANGE SVAR OCKSÅ",F67="ANGE BEDÖMNING OCKSÅ")</formula>
    </cfRule>
    <cfRule type="expression" dxfId="416" priority="274">
      <formula>OR(F67="MOTSÄGELSEFULLT SVAR",F67="MOTSÄGELSEFULL BEDÖMNING",F67="EJ SAMMANHÄNGANDE INTERVALL")</formula>
    </cfRule>
  </conditionalFormatting>
  <conditionalFormatting sqref="F137 F425:F429 F53 F152">
    <cfRule type="expression" dxfId="415" priority="263">
      <formula>OR(F53="ANGE SVAR OCKSÅ",F53="ANGE BEDÖMNING OCKSÅ")</formula>
    </cfRule>
    <cfRule type="expression" dxfId="414" priority="264">
      <formula>OR(F53="MOTSÄGELSEFULLT SVAR",F53="MOTSÄGELSEFULL BEDÖMNING",F53="EJ SAMMANHÄNGANDE INTERVALL")</formula>
    </cfRule>
  </conditionalFormatting>
  <conditionalFormatting sqref="F194">
    <cfRule type="expression" dxfId="413" priority="257">
      <formula>OR(F194="ANGE SVAR OCKSÅ",F194="ANGE BEDÖMNING OCKSÅ")</formula>
    </cfRule>
    <cfRule type="expression" dxfId="412" priority="258">
      <formula>OR(F194="MOTSÄGELSEFULLT SVAR",F194="MOTSÄGELSEFULL BEDÖMNING",F194="EJ SAMMANHÄNGANDE INTERVALL")</formula>
    </cfRule>
  </conditionalFormatting>
  <conditionalFormatting sqref="F109">
    <cfRule type="expression" dxfId="411" priority="267">
      <formula>OR(F109="ANGE SVAR OCKSÅ",F109="ANGE BEDÖMNING OCKSÅ")</formula>
    </cfRule>
    <cfRule type="expression" dxfId="410" priority="268">
      <formula>OR(F109="MOTSÄGELSEFULLT SVAR",F109="MOTSÄGELSEFULL BEDÖMNING",F109="EJ SAMMANHÄNGANDE INTERVALL")</formula>
    </cfRule>
  </conditionalFormatting>
  <conditionalFormatting sqref="F123">
    <cfRule type="expression" dxfId="409" priority="265">
      <formula>OR(F123="ANGE SVAR OCKSÅ",F123="ANGE BEDÖMNING OCKSÅ")</formula>
    </cfRule>
    <cfRule type="expression" dxfId="408" priority="266">
      <formula>OR(F123="MOTSÄGELSEFULLT SVAR",F123="MOTSÄGELSEFULL BEDÖMNING",F123="EJ SAMMANHÄNGANDE INTERVALL")</formula>
    </cfRule>
  </conditionalFormatting>
  <conditionalFormatting sqref="F323">
    <cfRule type="expression" dxfId="407" priority="237">
      <formula>OR(F323="ANGE SVAR OCKSÅ",F323="ANGE BEDÖMNING OCKSÅ")</formula>
    </cfRule>
    <cfRule type="expression" dxfId="406" priority="238">
      <formula>OR(F323="MOTSÄGELSEFULLT SVAR",F323="MOTSÄGELSEFULL BEDÖMNING",F323="EJ SAMMANHÄNGANDE INTERVALL")</formula>
    </cfRule>
  </conditionalFormatting>
  <conditionalFormatting sqref="F81">
    <cfRule type="expression" dxfId="405" priority="271">
      <formula>OR(F81="ANGE SVAR OCKSÅ",F81="ANGE BEDÖMNING OCKSÅ")</formula>
    </cfRule>
    <cfRule type="expression" dxfId="404" priority="272">
      <formula>OR(F81="MOTSÄGELSEFULLT SVAR",F81="MOTSÄGELSEFULL BEDÖMNING",F81="EJ SAMMANHÄNGANDE INTERVALL")</formula>
    </cfRule>
  </conditionalFormatting>
  <conditionalFormatting sqref="F277">
    <cfRule type="expression" dxfId="403" priority="245">
      <formula>OR(F277="ANGE SVAR OCKSÅ",F277="ANGE BEDÖMNING OCKSÅ")</formula>
    </cfRule>
    <cfRule type="expression" dxfId="402" priority="246">
      <formula>OR(F277="MOTSÄGELSEFULLT SVAR",F277="MOTSÄGELSEFULL BEDÖMNING",F277="EJ SAMMANHÄNGANDE INTERVALL")</formula>
    </cfRule>
  </conditionalFormatting>
  <conditionalFormatting sqref="F236">
    <cfRule type="expression" dxfId="401" priority="251">
      <formula>OR(F236="ANGE SVAR OCKSÅ",F236="ANGE BEDÖMNING OCKSÅ")</formula>
    </cfRule>
    <cfRule type="expression" dxfId="400" priority="252">
      <formula>OR(F236="MOTSÄGELSEFULLT SVAR",F236="MOTSÄGELSEFULL BEDÖMNING",F236="EJ SAMMANHÄNGANDE INTERVALL")</formula>
    </cfRule>
  </conditionalFormatting>
  <conditionalFormatting sqref="F208">
    <cfRule type="expression" dxfId="399" priority="255">
      <formula>OR(F208="ANGE SVAR OCKSÅ",F208="ANGE BEDÖMNING OCKSÅ")</formula>
    </cfRule>
    <cfRule type="expression" dxfId="398" priority="256">
      <formula>OR(F208="MOTSÄGELSEFULLT SVAR",F208="MOTSÄGELSEFULL BEDÖMNING",F208="EJ SAMMANHÄNGANDE INTERVALL")</formula>
    </cfRule>
  </conditionalFormatting>
  <conditionalFormatting sqref="F344">
    <cfRule type="expression" dxfId="397" priority="231">
      <formula>OR(F344="ANGE SVAR OCKSÅ",F344="ANGE BEDÖMNING OCKSÅ")</formula>
    </cfRule>
    <cfRule type="expression" dxfId="396" priority="232">
      <formula>OR(F344="MOTSÄGELSEFULLT SVAR",F344="MOTSÄGELSEFULL BEDÖMNING",F344="EJ SAMMANHÄNGANDE INTERVALL")</formula>
    </cfRule>
  </conditionalFormatting>
  <conditionalFormatting sqref="F515">
    <cfRule type="expression" dxfId="395" priority="195">
      <formula>OR(F515="ANGE SVAR OCKSÅ",F515="ANGE BEDÖMNING OCKSÅ")</formula>
    </cfRule>
    <cfRule type="expression" dxfId="394" priority="196">
      <formula>OR(F515="MOTSÄGELSEFULLT SVAR",F515="MOTSÄGELSEFULL BEDÖMNING",F515="EJ SAMMANHÄNGANDE INTERVALL")</formula>
    </cfRule>
  </conditionalFormatting>
  <conditionalFormatting sqref="F222">
    <cfRule type="expression" dxfId="393" priority="253">
      <formula>OR(F222="ANGE SVAR OCKSÅ",F222="ANGE BEDÖMNING OCKSÅ")</formula>
    </cfRule>
    <cfRule type="expression" dxfId="392" priority="254">
      <formula>OR(F222="MOTSÄGELSEFULLT SVAR",F222="MOTSÄGELSEFULL BEDÖMNING",F222="EJ SAMMANHÄNGANDE INTERVALL")</formula>
    </cfRule>
  </conditionalFormatting>
  <conditionalFormatting sqref="F251">
    <cfRule type="expression" dxfId="391" priority="249">
      <formula>OR(F251="ANGE SVAR OCKSÅ",F251="ANGE BEDÖMNING OCKSÅ")</formula>
    </cfRule>
    <cfRule type="expression" dxfId="390" priority="250">
      <formula>OR(F251="MOTSÄGELSEFULLT SVAR",F251="MOTSÄGELSEFULL BEDÖMNING",F251="EJ SAMMANHÄNGANDE INTERVALL")</formula>
    </cfRule>
  </conditionalFormatting>
  <conditionalFormatting sqref="F265">
    <cfRule type="expression" dxfId="389" priority="247">
      <formula>OR(F265="ANGE SVAR OCKSÅ",F265="ANGE BEDÖMNING OCKSÅ")</formula>
    </cfRule>
    <cfRule type="expression" dxfId="388" priority="248">
      <formula>OR(F265="MOTSÄGELSEFULLT SVAR",F265="MOTSÄGELSEFULL BEDÖMNING",F265="EJ SAMMANHÄNGANDE INTERVALL")</formula>
    </cfRule>
  </conditionalFormatting>
  <conditionalFormatting sqref="F333">
    <cfRule type="expression" dxfId="387" priority="233">
      <formula>OR(F333="ANGE SVAR OCKSÅ",F333="ANGE BEDÖMNING OCKSÅ")</formula>
    </cfRule>
    <cfRule type="expression" dxfId="386" priority="234">
      <formula>OR(F333="MOTSÄGELSEFULLT SVAR",F333="MOTSÄGELSEFULL BEDÖMNING",F333="EJ SAMMANHÄNGANDE INTERVALL")</formula>
    </cfRule>
  </conditionalFormatting>
  <conditionalFormatting sqref="F303">
    <cfRule type="expression" dxfId="385" priority="243">
      <formula>OR(F303="ANGE SVAR OCKSÅ",F303="ANGE BEDÖMNING OCKSÅ")</formula>
    </cfRule>
    <cfRule type="expression" dxfId="384" priority="244">
      <formula>OR(F303="MOTSÄGELSEFULLT SVAR",F303="MOTSÄGELSEFULL BEDÖMNING",F303="EJ SAMMANHÄNGANDE INTERVALL")</formula>
    </cfRule>
  </conditionalFormatting>
  <conditionalFormatting sqref="F375">
    <cfRule type="expression" dxfId="383" priority="221">
      <formula>OR(F375="ANGE SVAR OCKSÅ",F375="ANGE BEDÖMNING OCKSÅ")</formula>
    </cfRule>
    <cfRule type="expression" dxfId="382" priority="222">
      <formula>OR(F375="MOTSÄGELSEFULLT SVAR",F375="MOTSÄGELSEFULL BEDÖMNING",F375="EJ SAMMANHÄNGANDE INTERVALL")</formula>
    </cfRule>
  </conditionalFormatting>
  <conditionalFormatting sqref="E466">
    <cfRule type="expression" dxfId="381" priority="63">
      <formula>OR(E466="ANGE SVAR OCKSÅ",E466="ANGE BEDÖMNING OCKSÅ")</formula>
    </cfRule>
    <cfRule type="expression" dxfId="380" priority="64">
      <formula>OR(E466="MOTSÄGELSEFULLT SVAR",E466="MOTSÄGELSEFULL BEDÖMNING",E466="EJ SAMMANHÄNGANDE INTERVALL")</formula>
    </cfRule>
  </conditionalFormatting>
  <conditionalFormatting sqref="F313">
    <cfRule type="expression" dxfId="379" priority="241">
      <formula>OR(F313="ANGE SVAR OCKSÅ",F313="ANGE BEDÖMNING OCKSÅ")</formula>
    </cfRule>
    <cfRule type="expression" dxfId="378" priority="242">
      <formula>OR(F313="MOTSÄGELSEFULLT SVAR",F313="MOTSÄGELSEFULL BEDÖMNING",F313="EJ SAMMANHÄNGANDE INTERVALL")</formula>
    </cfRule>
  </conditionalFormatting>
  <conditionalFormatting sqref="F354">
    <cfRule type="expression" dxfId="377" priority="227">
      <formula>OR(F354="ANGE SVAR OCKSÅ",F354="ANGE BEDÖMNING OCKSÅ")</formula>
    </cfRule>
    <cfRule type="expression" dxfId="376" priority="228">
      <formula>OR(F354="MOTSÄGELSEFULLT SVAR",F354="MOTSÄGELSEFULL BEDÖMNING",F354="EJ SAMMANHÄNGANDE INTERVALL")</formula>
    </cfRule>
  </conditionalFormatting>
  <conditionalFormatting sqref="F364">
    <cfRule type="expression" dxfId="375" priority="223">
      <formula>OR(F364="ANGE SVAR OCKSÅ",F364="ANGE BEDÖMNING OCKSÅ")</formula>
    </cfRule>
    <cfRule type="expression" dxfId="374" priority="224">
      <formula>OR(F364="MOTSÄGELSEFULLT SVAR",F364="MOTSÄGELSEFULL BEDÖMNING",F364="EJ SAMMANHÄNGANDE INTERVALL")</formula>
    </cfRule>
  </conditionalFormatting>
  <conditionalFormatting sqref="F478">
    <cfRule type="expression" dxfId="373" priority="203">
      <formula>OR(F478="ANGE SVAR OCKSÅ",F478="ANGE BEDÖMNING OCKSÅ")</formula>
    </cfRule>
    <cfRule type="expression" dxfId="372" priority="204">
      <formula>OR(F478="MOTSÄGELSEFULLT SVAR",F478="MOTSÄGELSEFULL BEDÖMNING",F478="EJ SAMMANHÄNGANDE INTERVALL")</formula>
    </cfRule>
  </conditionalFormatting>
  <conditionalFormatting sqref="F491">
    <cfRule type="expression" dxfId="371" priority="199">
      <formula>OR(F491="ANGE SVAR OCKSÅ",F491="ANGE BEDÖMNING OCKSÅ")</formula>
    </cfRule>
    <cfRule type="expression" dxfId="370" priority="200">
      <formula>OR(F491="MOTSÄGELSEFULLT SVAR",F491="MOTSÄGELSEFULL BEDÖMNING",F491="EJ SAMMANHÄNGANDE INTERVALL")</formula>
    </cfRule>
  </conditionalFormatting>
  <conditionalFormatting sqref="F503">
    <cfRule type="expression" dxfId="369" priority="197">
      <formula>OR(F503="ANGE SVAR OCKSÅ",F503="ANGE BEDÖMNING OCKSÅ")</formula>
    </cfRule>
    <cfRule type="expression" dxfId="368" priority="198">
      <formula>OR(F503="MOTSÄGELSEFULLT SVAR",F503="MOTSÄGELSEFULL BEDÖMNING",F503="EJ SAMMANHÄNGANDE INTERVALL")</formula>
    </cfRule>
  </conditionalFormatting>
  <conditionalFormatting sqref="F395">
    <cfRule type="expression" dxfId="367" priority="215">
      <formula>OR(F395="ANGE SVAR OCKSÅ",F395="ANGE BEDÖMNING OCKSÅ")</formula>
    </cfRule>
    <cfRule type="expression" dxfId="366" priority="216">
      <formula>OR(F395="MOTSÄGELSEFULLT SVAR",F395="MOTSÄGELSEFULL BEDÖMNING",F395="EJ SAMMANHÄNGANDE INTERVALL")</formula>
    </cfRule>
  </conditionalFormatting>
  <conditionalFormatting sqref="E95">
    <cfRule type="expression" dxfId="365" priority="105">
      <formula>OR(E95="ANGE SVAR OCKSÅ",E95="ANGE BEDÖMNING OCKSÅ")</formula>
    </cfRule>
    <cfRule type="expression" dxfId="364" priority="106">
      <formula>OR(E95="MOTSÄGELSEFULLT SVAR",E95="MOTSÄGELSEFULL BEDÖMNING",E95="EJ SAMMANHÄNGANDE INTERVALL")</formula>
    </cfRule>
  </conditionalFormatting>
  <conditionalFormatting sqref="F406">
    <cfRule type="expression" dxfId="363" priority="213">
      <formula>OR(F406="ANGE SVAR OCKSÅ",F406="ANGE BEDÖMNING OCKSÅ")</formula>
    </cfRule>
    <cfRule type="expression" dxfId="362" priority="214">
      <formula>OR(F406="MOTSÄGELSEFULLT SVAR",F406="MOTSÄGELSEFULL BEDÖMNING",F406="EJ SAMMANHÄNGANDE INTERVALL")</formula>
    </cfRule>
  </conditionalFormatting>
  <conditionalFormatting sqref="F417">
    <cfRule type="expression" dxfId="361" priority="209">
      <formula>OR(F417="ANGE SVAR OCKSÅ",F417="ANGE BEDÖMNING OCKSÅ")</formula>
    </cfRule>
    <cfRule type="expression" dxfId="360" priority="210">
      <formula>OR(F417="MOTSÄGELSEFULLT SVAR",F417="MOTSÄGELSEFULL BEDÖMNING",F417="EJ SAMMANHÄNGANDE INTERVALL")</formula>
    </cfRule>
  </conditionalFormatting>
  <conditionalFormatting sqref="F419">
    <cfRule type="expression" dxfId="359" priority="207">
      <formula>OR(F419="ANGE SVAR OCKSÅ",F419="ANGE BEDÖMNING OCKSÅ")</formula>
    </cfRule>
    <cfRule type="expression" dxfId="358" priority="208">
      <formula>OR(F419="MOTSÄGELSEFULLT SVAR",F419="MOTSÄGELSEFULL BEDÖMNING",F419="EJ SAMMANHÄNGANDE INTERVALL")</formula>
    </cfRule>
  </conditionalFormatting>
  <conditionalFormatting sqref="F419:F424">
    <cfRule type="expression" dxfId="357" priority="205">
      <formula>OR(F419="ANGE SVAR OCKSÅ",F419="ANGE BEDÖMNING OCKSÅ")</formula>
    </cfRule>
    <cfRule type="expression" dxfId="356" priority="206">
      <formula>OR(F419="MOTSÄGELSEFULLT SVAR",F419="MOTSÄGELSEFULL BEDÖMNING",F419="EJ SAMMANHÄNGANDE INTERVALL")</formula>
    </cfRule>
  </conditionalFormatting>
  <conditionalFormatting sqref="E364">
    <cfRule type="expression" dxfId="355" priority="71">
      <formula>OR(E364="ANGE SVAR OCKSÅ",E364="ANGE BEDÖMNING OCKSÅ")</formula>
    </cfRule>
    <cfRule type="expression" dxfId="354" priority="72">
      <formula>OR(E364="MOTSÄGELSEFULLT SVAR",E364="MOTSÄGELSEFULL BEDÖMNING",E364="EJ SAMMANHÄNGANDE INTERVALL")</formula>
    </cfRule>
  </conditionalFormatting>
  <conditionalFormatting sqref="F587">
    <cfRule type="expression" dxfId="353" priority="179">
      <formula>OR(F587="ANGE SVAR OCKSÅ",F587="ANGE BEDÖMNING OCKSÅ")</formula>
    </cfRule>
    <cfRule type="expression" dxfId="352" priority="180">
      <formula>OR(F587="MOTSÄGELSEFULLT SVAR",F587="MOTSÄGELSEFULL BEDÖMNING",F587="EJ SAMMANHÄNGANDE INTERVALL")</formula>
    </cfRule>
  </conditionalFormatting>
  <conditionalFormatting sqref="F466">
    <cfRule type="expression" dxfId="351" priority="201">
      <formula>OR(F466="ANGE SVAR OCKSÅ",F466="ANGE BEDÖMNING OCKSÅ")</formula>
    </cfRule>
    <cfRule type="expression" dxfId="350" priority="202">
      <formula>OR(F466="MOTSÄGELSEFULLT SVAR",F466="MOTSÄGELSEFULL BEDÖMNING",F466="EJ SAMMANHÄNGANDE INTERVALL")</formula>
    </cfRule>
  </conditionalFormatting>
  <conditionalFormatting sqref="F539">
    <cfRule type="expression" dxfId="349" priority="191">
      <formula>OR(F539="ANGE SVAR OCKSÅ",F539="ANGE BEDÖMNING OCKSÅ")</formula>
    </cfRule>
    <cfRule type="expression" dxfId="348" priority="192">
      <formula>OR(F539="MOTSÄGELSEFULLT SVAR",F539="MOTSÄGELSEFULL BEDÖMNING",F539="EJ SAMMANHÄNGANDE INTERVALL")</formula>
    </cfRule>
  </conditionalFormatting>
  <conditionalFormatting sqref="F527">
    <cfRule type="expression" dxfId="347" priority="193">
      <formula>OR(F527="ANGE SVAR OCKSÅ",F527="ANGE BEDÖMNING OCKSÅ")</formula>
    </cfRule>
    <cfRule type="expression" dxfId="346" priority="194">
      <formula>OR(F527="MOTSÄGELSEFULLT SVAR",F527="MOTSÄGELSEFULL BEDÖMNING",F527="EJ SAMMANHÄNGANDE INTERVALL")</formula>
    </cfRule>
  </conditionalFormatting>
  <conditionalFormatting sqref="E333">
    <cfRule type="expression" dxfId="345" priority="77">
      <formula>OR(E333="ANGE SVAR OCKSÅ",E333="ANGE BEDÖMNING OCKSÅ")</formula>
    </cfRule>
    <cfRule type="expression" dxfId="344" priority="78">
      <formula>OR(E333="MOTSÄGELSEFULLT SVAR",E333="MOTSÄGELSEFULL BEDÖMNING",E333="EJ SAMMANHÄNGANDE INTERVALL")</formula>
    </cfRule>
  </conditionalFormatting>
  <conditionalFormatting sqref="F551">
    <cfRule type="expression" dxfId="343" priority="189">
      <formula>OR(F551="ANGE SVAR OCKSÅ",F551="ANGE BEDÖMNING OCKSÅ")</formula>
    </cfRule>
    <cfRule type="expression" dxfId="342" priority="190">
      <formula>OR(F551="MOTSÄGELSEFULLT SVAR",F551="MOTSÄGELSEFULL BEDÖMNING",F551="EJ SAMMANHÄNGANDE INTERVALL")</formula>
    </cfRule>
  </conditionalFormatting>
  <conditionalFormatting sqref="F563">
    <cfRule type="expression" dxfId="341" priority="187">
      <formula>OR(F563="ANGE SVAR OCKSÅ",F563="ANGE BEDÖMNING OCKSÅ")</formula>
    </cfRule>
    <cfRule type="expression" dxfId="340" priority="188">
      <formula>OR(F563="MOTSÄGELSEFULLT SVAR",F563="MOTSÄGELSEFULL BEDÖMNING",F563="EJ SAMMANHÄNGANDE INTERVALL")</formula>
    </cfRule>
  </conditionalFormatting>
  <conditionalFormatting sqref="E343">
    <cfRule type="expression" dxfId="339" priority="75">
      <formula>OR(E343="ANGE SVAR OCKSÅ",E343="ANGE BEDÖMNING OCKSÅ")</formula>
    </cfRule>
    <cfRule type="expression" dxfId="338" priority="76">
      <formula>OR(E343="MOTSÄGELSEFULLT SVAR",E343="MOTSÄGELSEFULL BEDÖMNING",E343="EJ SAMMANHÄNGANDE INTERVALL")</formula>
    </cfRule>
  </conditionalFormatting>
  <conditionalFormatting sqref="F575">
    <cfRule type="expression" dxfId="337" priority="185">
      <formula>OR(F575="ANGE SVAR OCKSÅ",F575="ANGE BEDÖMNING OCKSÅ")</formula>
    </cfRule>
    <cfRule type="expression" dxfId="336" priority="186">
      <formula>OR(F575="MOTSÄGELSEFULLT SVAR",F575="MOTSÄGELSEFULL BEDÖMNING",F575="EJ SAMMANHÄNGANDE INTERVALL")</formula>
    </cfRule>
  </conditionalFormatting>
  <conditionalFormatting sqref="F600">
    <cfRule type="expression" dxfId="335" priority="175">
      <formula>OR(F600="ANGE SVAR OCKSÅ",F600="ANGE BEDÖMNING OCKSÅ")</formula>
    </cfRule>
    <cfRule type="expression" dxfId="334" priority="176">
      <formula>OR(F600="MOTSÄGELSEFULLT SVAR",F600="MOTSÄGELSEFULL BEDÖMNING",F600="EJ SAMMANHÄNGANDE INTERVALL")</formula>
    </cfRule>
  </conditionalFormatting>
  <conditionalFormatting sqref="E405">
    <cfRule type="expression" dxfId="333" priority="67">
      <formula>OR(E405="ANGE SVAR OCKSÅ",E405="ANGE BEDÖMNING OCKSÅ")</formula>
    </cfRule>
    <cfRule type="expression" dxfId="332" priority="68">
      <formula>OR(E405="MOTSÄGELSEFULLT SVAR",E405="MOTSÄGELSEFULL BEDÖMNING",E405="EJ SAMMANHÄNGANDE INTERVALL")</formula>
    </cfRule>
  </conditionalFormatting>
  <conditionalFormatting sqref="F638:F639">
    <cfRule type="expression" dxfId="331" priority="167">
      <formula>OR(F638="ANGE SVAR OCKSÅ",F638="ANGE BEDÖMNING OCKSÅ")</formula>
    </cfRule>
    <cfRule type="expression" dxfId="330" priority="168">
      <formula>OR(F638="MOTSÄGELSEFULLT SVAR",F638="MOTSÄGELSEFULL BEDÖMNING",F638="EJ SAMMANHÄNGANDE INTERVALL")</formula>
    </cfRule>
  </conditionalFormatting>
  <conditionalFormatting sqref="E515">
    <cfRule type="expression" dxfId="329" priority="59">
      <formula>OR(E515="ANGE SVAR OCKSÅ",E515="ANGE BEDÖMNING OCKSÅ")</formula>
    </cfRule>
    <cfRule type="expression" dxfId="328" priority="60">
      <formula>OR(E515="MOTSÄGELSEFULLT SVAR",E515="MOTSÄGELSEFULL BEDÖMNING",E515="EJ SAMMANHÄNGANDE INTERVALL")</formula>
    </cfRule>
  </conditionalFormatting>
  <conditionalFormatting sqref="E527">
    <cfRule type="expression" dxfId="327" priority="57">
      <formula>OR(E527="ANGE SVAR OCKSÅ",E527="ANGE BEDÖMNING OCKSÅ")</formula>
    </cfRule>
    <cfRule type="expression" dxfId="326" priority="58">
      <formula>OR(E527="MOTSÄGELSEFULLT SVAR",E527="MOTSÄGELSEFULL BEDÖMNING",E527="EJ SAMMANHÄNGANDE INTERVALL")</formula>
    </cfRule>
  </conditionalFormatting>
  <conditionalFormatting sqref="E539">
    <cfRule type="expression" dxfId="325" priority="55">
      <formula>OR(E539="ANGE SVAR OCKSÅ",E539="ANGE BEDÖMNING OCKSÅ")</formula>
    </cfRule>
    <cfRule type="expression" dxfId="324" priority="56">
      <formula>OR(E539="MOTSÄGELSEFULLT SVAR",E539="MOTSÄGELSEFULL BEDÖMNING",E539="EJ SAMMANHÄNGANDE INTERVALL")</formula>
    </cfRule>
  </conditionalFormatting>
  <conditionalFormatting sqref="E563">
    <cfRule type="expression" dxfId="323" priority="53">
      <formula>OR(E563="ANGE SVAR OCKSÅ",E563="ANGE BEDÖMNING OCKSÅ")</formula>
    </cfRule>
    <cfRule type="expression" dxfId="322" priority="54">
      <formula>OR(E563="MOTSÄGELSEFULLT SVAR",E563="MOTSÄGELSEFULL BEDÖMNING",E563="EJ SAMMANHÄNGANDE INTERVALL")</formula>
    </cfRule>
  </conditionalFormatting>
  <conditionalFormatting sqref="F613">
    <cfRule type="expression" dxfId="321" priority="157">
      <formula>OR(F613="ANGE SVAR OCKSÅ",F613="ANGE BEDÖMNING OCKSÅ")</formula>
    </cfRule>
    <cfRule type="expression" dxfId="320" priority="158">
      <formula>OR(F613="MOTSÄGELSEFULLT SVAR",F613="MOTSÄGELSEFULL BEDÖMNING",F613="EJ SAMMANHÄNGANDE INTERVALL")</formula>
    </cfRule>
  </conditionalFormatting>
  <conditionalFormatting sqref="E600">
    <cfRule type="expression" dxfId="319" priority="47">
      <formula>OR(E600="ANGE SVAR OCKSÅ",E600="ANGE BEDÖMNING OCKSÅ")</formula>
    </cfRule>
    <cfRule type="expression" dxfId="318" priority="48">
      <formula>OR(E600="MOTSÄGELSEFULLT SVAR",E600="MOTSÄGELSEFULL BEDÖMNING",E600="EJ SAMMANHÄNGANDE INTERVALL")</formula>
    </cfRule>
  </conditionalFormatting>
  <conditionalFormatting sqref="E587">
    <cfRule type="expression" dxfId="317" priority="49">
      <formula>OR(E587="ANGE SVAR OCKSÅ",E587="ANGE BEDÖMNING OCKSÅ")</formula>
    </cfRule>
    <cfRule type="expression" dxfId="316" priority="50">
      <formula>OR(E587="MOTSÄGELSEFULLT SVAR",E587="MOTSÄGELSEFULL BEDÖMNING",E587="EJ SAMMANHÄNGANDE INTERVALL")</formula>
    </cfRule>
  </conditionalFormatting>
  <conditionalFormatting sqref="E625">
    <cfRule type="expression" dxfId="315" priority="45">
      <formula>OR(E625="ANGE SVAR OCKSÅ",E625="ANGE BEDÖMNING OCKSÅ")</formula>
    </cfRule>
    <cfRule type="expression" dxfId="314" priority="46">
      <formula>OR(E625="MOTSÄGELSEFULLT SVAR",E625="MOTSÄGELSEFULL BEDÖMNING",E625="EJ SAMMANHÄNGANDE INTERVALL")</formula>
    </cfRule>
  </conditionalFormatting>
  <conditionalFormatting sqref="E680">
    <cfRule type="expression" dxfId="313" priority="43">
      <formula>OR(E680="ANGE SVAR OCKSÅ",E680="ANGE BEDÖMNING OCKSÅ")</formula>
    </cfRule>
    <cfRule type="expression" dxfId="312" priority="44">
      <formula>OR(E680="MOTSÄGELSEFULLT SVAR",E680="MOTSÄGELSEFULL BEDÖMNING",E680="EJ SAMMANHÄNGANDE INTERVALL")</formula>
    </cfRule>
  </conditionalFormatting>
  <conditionalFormatting sqref="E385">
    <cfRule type="expression" dxfId="311" priority="41">
      <formula>OR(E385="ANGE SVAR OCKSÅ",E385="ANGE BEDÖMNING OCKSÅ")</formula>
    </cfRule>
    <cfRule type="expression" dxfId="310" priority="42">
      <formula>OR(E385="MOTSÄGELSEFULLT SVAR",E385="MOTSÄGELSEFULL BEDÖMNING",E385="EJ SAMMANHÄNGANDE INTERVALL")</formula>
    </cfRule>
  </conditionalFormatting>
  <conditionalFormatting sqref="E551">
    <cfRule type="expression" dxfId="309" priority="37">
      <formula>OR(E551="ANGE SVAR OCKSÅ",E551="ANGE BEDÖMNING OCKSÅ")</formula>
    </cfRule>
    <cfRule type="expression" dxfId="308" priority="38">
      <formula>OR(E551="MOTSÄGELSEFULLT SVAR",E551="MOTSÄGELSEFULL BEDÖMNING",E551="EJ SAMMANHÄNGANDE INTERVALL")</formula>
    </cfRule>
  </conditionalFormatting>
  <conditionalFormatting sqref="E613">
    <cfRule type="expression" dxfId="307" priority="35">
      <formula>OR(E613="ANGE SVAR OCKSÅ",E613="ANGE BEDÖMNING OCKSÅ")</formula>
    </cfRule>
    <cfRule type="expression" dxfId="306" priority="36">
      <formula>OR(E613="MOTSÄGELSEFULLT SVAR",E613="MOTSÄGELSEFULL BEDÖMNING",E613="EJ SAMMANHÄNGANDE INTERVALL")</formula>
    </cfRule>
  </conditionalFormatting>
  <conditionalFormatting sqref="F430">
    <cfRule type="expression" dxfId="305" priority="137">
      <formula>OR(F430="ANGE SVAR OCKSÅ",F430="ANGE BEDÖMNING OCKSÅ")</formula>
    </cfRule>
    <cfRule type="expression" dxfId="304" priority="138">
      <formula>OR(F430="MOTSÄGELSEFULLT SVAR",F430="MOTSÄGELSEFULL BEDÖMNING",F430="EJ SAMMANHÄNGANDE INTERVALL")</formula>
    </cfRule>
  </conditionalFormatting>
  <conditionalFormatting sqref="F436:F440 F451">
    <cfRule type="expression" dxfId="303" priority="139">
      <formula>OR(F436="ANGE SVAR OCKSÅ",F436="ANGE BEDÖMNING OCKSÅ")</formula>
    </cfRule>
    <cfRule type="expression" dxfId="302" priority="140">
      <formula>OR(F436="MOTSÄGELSEFULLT SVAR",F436="MOTSÄGELSEFULL BEDÖMNING",F436="EJ SAMMANHÄNGANDE INTERVALL")</formula>
    </cfRule>
  </conditionalFormatting>
  <conditionalFormatting sqref="F430:F435">
    <cfRule type="expression" dxfId="301" priority="135">
      <formula>OR(F430="ANGE SVAR OCKSÅ",F430="ANGE BEDÖMNING OCKSÅ")</formula>
    </cfRule>
    <cfRule type="expression" dxfId="300" priority="136">
      <formula>OR(F430="MOTSÄGELSEFULLT SVAR",F430="MOTSÄGELSEFULL BEDÖMNING",F430="EJ SAMMANHÄNGANDE INTERVALL")</formula>
    </cfRule>
  </conditionalFormatting>
  <conditionalFormatting sqref="E637">
    <cfRule type="expression" dxfId="299" priority="27">
      <formula>OR(E637="ANGE SVAR OCKSÅ",E637="ANGE BEDÖMNING OCKSÅ")</formula>
    </cfRule>
    <cfRule type="expression" dxfId="298" priority="28">
      <formula>OR(E637="MOTSÄGELSEFULLT SVAR",E637="MOTSÄGELSEFULL BEDÖMNING",E637="EJ SAMMANHÄNGANDE INTERVALL")</formula>
    </cfRule>
  </conditionalFormatting>
  <conditionalFormatting sqref="F450">
    <cfRule type="expression" dxfId="297" priority="131">
      <formula>OR(F450="ANGE SVAR OCKSÅ",F450="ANGE BEDÖMNING OCKSÅ")</formula>
    </cfRule>
    <cfRule type="expression" dxfId="296" priority="132">
      <formula>OR(F450="MOTSÄGELSEFULLT SVAR",F450="MOTSÄGELSEFULL BEDÖMNING",F450="EJ SAMMANHÄNGANDE INTERVALL")</formula>
    </cfRule>
  </conditionalFormatting>
  <conditionalFormatting sqref="E292">
    <cfRule type="expression" dxfId="295" priority="23">
      <formula>OR(E292="ANGE SVAR OCKSÅ",E292="ANGE BEDÖMNING OCKSÅ")</formula>
    </cfRule>
    <cfRule type="expression" dxfId="294" priority="24">
      <formula>OR(E292="MOTSÄGELSEFULLT SVAR",E292="MOTSÄGELSEFULL BEDÖMNING",E292="EJ SAMMANHÄNGANDE INTERVALL")</formula>
    </cfRule>
  </conditionalFormatting>
  <conditionalFormatting sqref="F651">
    <cfRule type="expression" dxfId="293" priority="125">
      <formula>OR(F651="ANGE SVAR OCKSÅ",F651="ANGE BEDÖMNING OCKSÅ")</formula>
    </cfRule>
    <cfRule type="expression" dxfId="292" priority="126">
      <formula>OR(F651="MOTSÄGELSEFULLT SVAR",F651="MOTSÄGELSEFULL BEDÖMNING",F651="EJ SAMMANHÄNGANDE INTERVALL")</formula>
    </cfRule>
  </conditionalFormatting>
  <conditionalFormatting sqref="E438">
    <cfRule type="expression" dxfId="291" priority="21">
      <formula>OR(E438="ANGE SVAR OCKSÅ",E438="ANGE BEDÖMNING OCKSÅ")</formula>
    </cfRule>
    <cfRule type="expression" dxfId="290" priority="22">
      <formula>OR(E438="MOTSÄGELSEFULLT SVAR",E438="MOTSÄGELSEFULL BEDÖMNING",E438="EJ SAMMANHÄNGANDE INTERVALL")</formula>
    </cfRule>
  </conditionalFormatting>
  <conditionalFormatting sqref="E303">
    <cfRule type="expression" dxfId="289" priority="17">
      <formula>OR(E303="ANGE SVAR OCKSÅ",E303="ANGE BEDÖMNING OCKSÅ")</formula>
    </cfRule>
    <cfRule type="expression" dxfId="288" priority="18">
      <formula>OR(E303="MOTSÄGELSEFULLT SVAR",E303="MOTSÄGELSEFULL BEDÖMNING",E303="EJ SAMMANHÄNGANDE INTERVALL")</formula>
    </cfRule>
  </conditionalFormatting>
  <conditionalFormatting sqref="E650">
    <cfRule type="expression" dxfId="287" priority="15">
      <formula>OR(E650="ANGE SVAR OCKSÅ",E650="ANGE BEDÖMNING OCKSÅ")</formula>
    </cfRule>
    <cfRule type="expression" dxfId="286" priority="16">
      <formula>OR(E650="MOTSÄGELSEFULLT SVAR",E650="MOTSÄGELSEFULL BEDÖMNING",E650="EJ SAMMANHÄNGANDE INTERVALL")</formula>
    </cfRule>
  </conditionalFormatting>
  <conditionalFormatting sqref="E37">
    <cfRule type="expression" dxfId="285" priority="11">
      <formula>OR(E37="ANGE SVAR OCKSÅ",E37="ANGE BEDÖMNING OCKSÅ")</formula>
    </cfRule>
    <cfRule type="expression" dxfId="284" priority="12">
      <formula>OR(E37="MOTSÄGELSEFULLT SVAR",E37="MOTSÄGELSEFULL BEDÖMNING",E37="EJ SAMMANHÄNGANDE INTERVALL")</formula>
    </cfRule>
  </conditionalFormatting>
  <conditionalFormatting sqref="E51">
    <cfRule type="expression" dxfId="283" priority="13">
      <formula>OR(E51="ANGE SVAR OCKSÅ",E51="ANGE BEDÖMNING OCKSÅ")</formula>
    </cfRule>
    <cfRule type="expression" dxfId="282" priority="14">
      <formula>OR(E51="MOTSÄGELSEFULLT SVAR",E51="MOTSÄGELSEFULL BEDÖMNING",E51="EJ SAMMANHÄNGANDE INTERVALL")</formula>
    </cfRule>
  </conditionalFormatting>
  <conditionalFormatting sqref="E67">
    <cfRule type="expression" dxfId="281" priority="9">
      <formula>OR(E67="ANGE SVAR OCKSÅ",E67="ANGE BEDÖMNING OCKSÅ")</formula>
    </cfRule>
    <cfRule type="expression" dxfId="280" priority="10">
      <formula>OR(E67="MOTSÄGELSEFULLT SVAR",E67="MOTSÄGELSEFULL BEDÖMNING",E67="EJ SAMMANHÄNGANDE INTERVALL")</formula>
    </cfRule>
  </conditionalFormatting>
  <conditionalFormatting sqref="F625">
    <cfRule type="expression" dxfId="279" priority="171">
      <formula>OR(F625="ANGE SVAR OCKSÅ",F625="ANGE BEDÖMNING OCKSÅ")</formula>
    </cfRule>
    <cfRule type="expression" dxfId="278" priority="172">
      <formula>OR(F625="MOTSÄGELSEFULLT SVAR",F625="MOTSÄGELSEFULL BEDÖMNING",F625="EJ SAMMANHÄNGANDE INTERVALL")</formula>
    </cfRule>
  </conditionalFormatting>
  <conditionalFormatting sqref="F293">
    <cfRule type="expression" dxfId="277" priority="145">
      <formula>OR(F293="ANGE SVAR OCKSÅ",F293="ANGE BEDÖMNING OCKSÅ")</formula>
    </cfRule>
    <cfRule type="expression" dxfId="276" priority="146">
      <formula>OR(F293="MOTSÄGELSEFULLT SVAR",F293="MOTSÄGELSEFULL BEDÖMNING",F293="EJ SAMMANHÄNGANDE INTERVALL")</formula>
    </cfRule>
  </conditionalFormatting>
  <conditionalFormatting sqref="E669">
    <cfRule type="expression" dxfId="275" priority="3">
      <formula>OR(E669="ANGE SVAR OCKSÅ",E669="ANGE BEDÖMNING OCKSÅ")</formula>
    </cfRule>
    <cfRule type="expression" dxfId="274" priority="4">
      <formula>OR(E669="MOTSÄGELSEFULLT SVAR",E669="MOTSÄGELSEFULL BEDÖMNING",E669="EJ SAMMANHÄNGANDE INTERVALL")</formula>
    </cfRule>
  </conditionalFormatting>
  <conditionalFormatting sqref="E180">
    <cfRule type="expression" dxfId="273" priority="95">
      <formula>OR(E180="ANGE SVAR OCKSÅ",E180="ANGE BEDÖMNING OCKSÅ")</formula>
    </cfRule>
    <cfRule type="expression" dxfId="272" priority="96">
      <formula>OR(E180="MOTSÄGELSEFULLT SVAR",E180="MOTSÄGELSEFULL BEDÖMNING",E180="EJ SAMMANHÄNGANDE INTERVALL")</formula>
    </cfRule>
  </conditionalFormatting>
  <conditionalFormatting sqref="E26">
    <cfRule type="expression" dxfId="271" priority="107">
      <formula>OR(E26="ANGE SVAR OCKSÅ",E26="ANGE BEDÖMNING OCKSÅ")</formula>
    </cfRule>
    <cfRule type="expression" dxfId="270" priority="108">
      <formula>OR(E26="MOTSÄGELSEFULLT SVAR",E26="MOTSÄGELSEFULL BEDÖMNING",E26="EJ SAMMANHÄNGANDE INTERVALL")</formula>
    </cfRule>
  </conditionalFormatting>
  <conditionalFormatting sqref="E166">
    <cfRule type="expression" dxfId="269" priority="97">
      <formula>OR(E166="ANGE SVAR OCKSÅ",E166="ANGE BEDÖMNING OCKSÅ")</formula>
    </cfRule>
    <cfRule type="expression" dxfId="268" priority="98">
      <formula>OR(E166="MOTSÄGELSEFULLT SVAR",E166="MOTSÄGELSEFULL BEDÖMNING",E166="EJ SAMMANHÄNGANDE INTERVALL")</formula>
    </cfRule>
  </conditionalFormatting>
  <conditionalFormatting sqref="E137 E425:E427 E151">
    <cfRule type="expression" dxfId="267" priority="99">
      <formula>OR(E137="ANGE SVAR OCKSÅ",E137="ANGE BEDÖMNING OCKSÅ")</formula>
    </cfRule>
    <cfRule type="expression" dxfId="266" priority="100">
      <formula>OR(E137="MOTSÄGELSEFULLT SVAR",E137="MOTSÄGELSEFULL BEDÖMNING",E137="EJ SAMMANHÄNGANDE INTERVALL")</formula>
    </cfRule>
  </conditionalFormatting>
  <conditionalFormatting sqref="E194">
    <cfRule type="expression" dxfId="265" priority="93">
      <formula>OR(E194="ANGE SVAR OCKSÅ",E194="ANGE BEDÖMNING OCKSÅ")</formula>
    </cfRule>
    <cfRule type="expression" dxfId="264" priority="94">
      <formula>OR(E194="MOTSÄGELSEFULLT SVAR",E194="MOTSÄGELSEFULL BEDÖMNING",E194="EJ SAMMANHÄNGANDE INTERVALL")</formula>
    </cfRule>
  </conditionalFormatting>
  <conditionalFormatting sqref="E109">
    <cfRule type="expression" dxfId="263" priority="103">
      <formula>OR(E109="ANGE SVAR OCKSÅ",E109="ANGE BEDÖMNING OCKSÅ")</formula>
    </cfRule>
    <cfRule type="expression" dxfId="262" priority="104">
      <formula>OR(E109="MOTSÄGELSEFULLT SVAR",E109="MOTSÄGELSEFULL BEDÖMNING",E109="EJ SAMMANHÄNGANDE INTERVALL")</formula>
    </cfRule>
  </conditionalFormatting>
  <conditionalFormatting sqref="E123">
    <cfRule type="expression" dxfId="261" priority="101">
      <formula>OR(E123="ANGE SVAR OCKSÅ",E123="ANGE BEDÖMNING OCKSÅ")</formula>
    </cfRule>
    <cfRule type="expression" dxfId="260" priority="102">
      <formula>OR(E123="MOTSÄGELSEFULLT SVAR",E123="MOTSÄGELSEFULL BEDÖMNING",E123="EJ SAMMANHÄNGANDE INTERVALL")</formula>
    </cfRule>
  </conditionalFormatting>
  <conditionalFormatting sqref="E313">
    <cfRule type="expression" dxfId="259" priority="81">
      <formula>OR(E313="ANGE SVAR OCKSÅ",E313="ANGE BEDÖMNING OCKSÅ")</formula>
    </cfRule>
    <cfRule type="expression" dxfId="258" priority="82">
      <formula>OR(E313="MOTSÄGELSEFULLT SVAR",E313="MOTSÄGELSEFULL BEDÖMNING",E313="EJ SAMMANHÄNGANDE INTERVALL")</formula>
    </cfRule>
  </conditionalFormatting>
  <conditionalFormatting sqref="E277">
    <cfRule type="expression" dxfId="257" priority="83">
      <formula>OR(E277="ANGE SVAR OCKSÅ",E277="ANGE BEDÖMNING OCKSÅ")</formula>
    </cfRule>
    <cfRule type="expression" dxfId="256" priority="84">
      <formula>OR(E277="MOTSÄGELSEFULLT SVAR",E277="MOTSÄGELSEFULL BEDÖMNING",E277="EJ SAMMANHÄNGANDE INTERVALL")</formula>
    </cfRule>
  </conditionalFormatting>
  <conditionalFormatting sqref="E236">
    <cfRule type="expression" dxfId="255" priority="87">
      <formula>OR(E236="ANGE SVAR OCKSÅ",E236="ANGE BEDÖMNING OCKSÅ")</formula>
    </cfRule>
    <cfRule type="expression" dxfId="254" priority="88">
      <formula>OR(E236="MOTSÄGELSEFULLT SVAR",E236="MOTSÄGELSEFULL BEDÖMNING",E236="EJ SAMMANHÄNGANDE INTERVALL")</formula>
    </cfRule>
  </conditionalFormatting>
  <conditionalFormatting sqref="E208">
    <cfRule type="expression" dxfId="253" priority="91">
      <formula>OR(E208="ANGE SVAR OCKSÅ",E208="ANGE BEDÖMNING OCKSÅ")</formula>
    </cfRule>
    <cfRule type="expression" dxfId="252" priority="92">
      <formula>OR(E208="MOTSÄGELSEFULLT SVAR",E208="MOTSÄGELSEFULL BEDÖMNING",E208="EJ SAMMANHÄNGANDE INTERVALL")</formula>
    </cfRule>
  </conditionalFormatting>
  <conditionalFormatting sqref="E374">
    <cfRule type="expression" dxfId="251" priority="69">
      <formula>OR(E374="ANGE SVAR OCKSÅ",E374="ANGE BEDÖMNING OCKSÅ")</formula>
    </cfRule>
    <cfRule type="expression" dxfId="250" priority="70">
      <formula>OR(E374="MOTSÄGELSEFULLT SVAR",E374="MOTSÄGELSEFULL BEDÖMNING",E374="EJ SAMMANHÄNGANDE INTERVALL")</formula>
    </cfRule>
  </conditionalFormatting>
  <conditionalFormatting sqref="E222">
    <cfRule type="expression" dxfId="249" priority="89">
      <formula>OR(E222="ANGE SVAR OCKSÅ",E222="ANGE BEDÖMNING OCKSÅ")</formula>
    </cfRule>
    <cfRule type="expression" dxfId="248" priority="90">
      <formula>OR(E222="MOTSÄGELSEFULLT SVAR",E222="MOTSÄGELSEFULL BEDÖMNING",E222="EJ SAMMANHÄNGANDE INTERVALL")</formula>
    </cfRule>
  </conditionalFormatting>
  <conditionalFormatting sqref="E265">
    <cfRule type="expression" dxfId="247" priority="85">
      <formula>OR(E265="ANGE SVAR OCKSÅ",E265="ANGE BEDÖMNING OCKSÅ")</formula>
    </cfRule>
    <cfRule type="expression" dxfId="246" priority="86">
      <formula>OR(E265="MOTSÄGELSEFULLT SVAR",E265="MOTSÄGELSEFULL BEDÖMNING",E265="EJ SAMMANHÄNGANDE INTERVALL")</formula>
    </cfRule>
  </conditionalFormatting>
  <conditionalFormatting sqref="E323">
    <cfRule type="expression" dxfId="245" priority="79">
      <formula>OR(E323="ANGE SVAR OCKSÅ",E323="ANGE BEDÖMNING OCKSÅ")</formula>
    </cfRule>
    <cfRule type="expression" dxfId="244" priority="80">
      <formula>OR(E323="MOTSÄGELSEFULLT SVAR",E323="MOTSÄGELSEFULL BEDÖMNING",E323="EJ SAMMANHÄNGANDE INTERVALL")</formula>
    </cfRule>
  </conditionalFormatting>
  <conditionalFormatting sqref="E354">
    <cfRule type="expression" dxfId="243" priority="73">
      <formula>OR(E354="ANGE SVAR OCKSÅ",E354="ANGE BEDÖMNING OCKSÅ")</formula>
    </cfRule>
    <cfRule type="expression" dxfId="242" priority="74">
      <formula>OR(E354="MOTSÄGELSEFULLT SVAR",E354="MOTSÄGELSEFULL BEDÖMNING",E354="EJ SAMMANHÄNGANDE INTERVALL")</formula>
    </cfRule>
  </conditionalFormatting>
  <conditionalFormatting sqref="E503">
    <cfRule type="expression" dxfId="241" priority="61">
      <formula>OR(E503="ANGE SVAR OCKSÅ",E503="ANGE BEDÖMNING OCKSÅ")</formula>
    </cfRule>
    <cfRule type="expression" dxfId="240" priority="62">
      <formula>OR(E503="MOTSÄGELSEFULLT SVAR",E503="MOTSÄGELSEFULL BEDÖMNING",E503="EJ SAMMANHÄNGANDE INTERVALL")</formula>
    </cfRule>
  </conditionalFormatting>
  <conditionalFormatting sqref="E420">
    <cfRule type="expression" dxfId="239" priority="65">
      <formula>OR(E420="ANGE SVAR OCKSÅ",E420="ANGE BEDÖMNING OCKSÅ")</formula>
    </cfRule>
    <cfRule type="expression" dxfId="238" priority="66">
      <formula>OR(E420="MOTSÄGELSEFULLT SVAR",E420="MOTSÄGELSEFULL BEDÖMNING",E420="EJ SAMMANHÄNGANDE INTERVALL")</formula>
    </cfRule>
  </conditionalFormatting>
  <conditionalFormatting sqref="E575">
    <cfRule type="expression" dxfId="237" priority="51">
      <formula>OR(E575="ANGE SVAR OCKSÅ",E575="ANGE BEDÖMNING OCKSÅ")</formula>
    </cfRule>
    <cfRule type="expression" dxfId="236" priority="52">
      <formula>OR(E575="MOTSÄGELSEFULLT SVAR",E575="MOTSÄGELSEFULL BEDÖMNING",E575="EJ SAMMANHÄNGANDE INTERVALL")</formula>
    </cfRule>
  </conditionalFormatting>
  <conditionalFormatting sqref="E395">
    <cfRule type="expression" dxfId="235" priority="39">
      <formula>OR(E395="ANGE SVAR OCKSÅ",E395="ANGE BEDÖMNING OCKSÅ")</formula>
    </cfRule>
    <cfRule type="expression" dxfId="234" priority="40">
      <formula>OR(E395="MOTSÄGELSEFULLT SVAR",E395="MOTSÄGELSEFULL BEDÖMNING",E395="EJ SAMMANHÄNGANDE INTERVALL")</formula>
    </cfRule>
  </conditionalFormatting>
  <conditionalFormatting sqref="E416">
    <cfRule type="expression" dxfId="233" priority="33">
      <formula>OR(E416="ANGE SVAR OCKSÅ",E416="ANGE BEDÖMNING OCKSÅ")</formula>
    </cfRule>
    <cfRule type="expression" dxfId="232" priority="34">
      <formula>OR(E416="MOTSÄGELSEFULLT SVAR",E416="MOTSÄGELSEFULL BEDÖMNING",E416="EJ SAMMANHÄNGANDE INTERVALL")</formula>
    </cfRule>
  </conditionalFormatting>
  <conditionalFormatting sqref="E490">
    <cfRule type="expression" dxfId="231" priority="31">
      <formula>OR(E490="ANGE SVAR OCKSÅ",E490="ANGE BEDÖMNING OCKSÅ")</formula>
    </cfRule>
    <cfRule type="expression" dxfId="230" priority="32">
      <formula>OR(E490="MOTSÄGELSEFULLT SVAR",E490="MOTSÄGELSEFULL BEDÖMNING",E490="EJ SAMMANHÄNGANDE INTERVALL")</formula>
    </cfRule>
  </conditionalFormatting>
  <conditionalFormatting sqref="E250">
    <cfRule type="expression" dxfId="229" priority="29">
      <formula>OR(E250="ANGE SVAR OCKSÅ",E250="ANGE BEDÖMNING OCKSÅ")</formula>
    </cfRule>
    <cfRule type="expression" dxfId="228" priority="30">
      <formula>OR(E250="MOTSÄGELSEFULLT SVAR",E250="MOTSÄGELSEFULL BEDÖMNING",E250="EJ SAMMANHÄNGANDE INTERVALL")</formula>
    </cfRule>
  </conditionalFormatting>
  <conditionalFormatting sqref="E478">
    <cfRule type="expression" dxfId="227" priority="25">
      <formula>OR(E478="ANGE SVAR OCKSÅ",E478="ANGE BEDÖMNING OCKSÅ")</formula>
    </cfRule>
    <cfRule type="expression" dxfId="226" priority="26">
      <formula>OR(E478="MOTSÄGELSEFULLT SVAR",E478="MOTSÄGELSEFULL BEDÖMNING",E478="EJ SAMMANHÄNGANDE INTERVALL")</formula>
    </cfRule>
  </conditionalFormatting>
  <conditionalFormatting sqref="E449">
    <cfRule type="expression" dxfId="225" priority="19">
      <formula>OR(E449="ANGE SVAR OCKSÅ",E449="ANGE BEDÖMNING OCKSÅ")</formula>
    </cfRule>
    <cfRule type="expression" dxfId="224" priority="20">
      <formula>OR(E449="MOTSÄGELSEFULLT SVAR",E449="MOTSÄGELSEFULL BEDÖMNING",E449="EJ SAMMANHÄNGANDE INTERVALL")</formula>
    </cfRule>
  </conditionalFormatting>
  <conditionalFormatting sqref="E81">
    <cfRule type="expression" dxfId="223" priority="7">
      <formula>OR(E81="ANGE SVAR OCKSÅ",E81="ANGE BEDÖMNING OCKSÅ")</formula>
    </cfRule>
    <cfRule type="expression" dxfId="222" priority="8">
      <formula>OR(E81="MOTSÄGELSEFULLT SVAR",E81="MOTSÄGELSEFULL BEDÖMNING",E81="EJ SAMMANHÄNGANDE INTERVALL")</formula>
    </cfRule>
  </conditionalFormatting>
  <conditionalFormatting sqref="E668">
    <cfRule type="expression" dxfId="221" priority="1">
      <formula>OR(E668="ANGE SVAR OCKSÅ",E668="ANGE BEDÖMNING OCKSÅ")</formula>
    </cfRule>
    <cfRule type="expression" dxfId="220" priority="2">
      <formula>OR(E668="MOTSÄGELSEFULLT SVAR",E668="MOTSÄGELSEFULL BEDÖMNING",E668="EJ SAMMANHÄNGANDE INTERVALL")</formula>
    </cfRule>
  </conditionalFormatting>
  <dataValidations count="4">
    <dataValidation operator="equal" allowBlank="1" showErrorMessage="1" promptTitle="Kryssa i ert svar" prompt="Skriv 'x' i cellen för att välja det här svaret. Ett, flera eller alla av de orangea svaren kan väljas. Orangea svar kan inte kombineras med andra svar. " sqref="C260:F260 C245:F245 C231:F231 C217:F217 C203:F203 C189:F189 C175:F175 C161:F161 C146:F146 C132:F132 C118:F118 C104:F104 C90:F90 C76:F76 C46:F46 C62:F62" xr:uid="{C9C4A17E-79C8-407D-AB04-5BC6B0C019DE}"/>
    <dataValidation operator="equal" allowBlank="1" showInputMessage="1" showErrorMessage="1" promptTitle="Kryssa i ditt val" prompt="Skriv 'x' i cellen för att välja det här svaret. Ett, flera eller alla av de orangea svaren kan väljas. Orangea svar kan inte kombineras med andra svar. " sqref="C747:D747 C743:F743 C741:F741 C745:F745" xr:uid="{53549A6F-FB2C-4E74-8534-DD9F30B6B587}"/>
    <dataValidation allowBlank="1" showErrorMessage="1" sqref="K334:XFD334 H195:XFD195 H82:XFD82 H124:XFD124 H138:XFD138 L479:XFD479 H110:XFD110 K396:XFD396 H96:XFD96 K345:XFD345 H181:XFD181 K314:XFD314 B239:B251 H68:XFD68 H223:XFD223 K324:XFD324 K304:XFD304 H153:XFD153 K418:XFD418 L492:XFD492 L504:XFD504 L516:XFD516 L552:XFD552 L576:XFD576 H279:XFD279 L564:XFD564 K407:XFD407 L528:XFD528 L588:XFD589 K355:XFD355 L626:XFD626 L540:XFD540 F224:G236 F279 H209:XFD209 D227:D235 E254:E255 C225:E225 C227:C228 D254:D264 C254:C257 C230:C235 A283:XFD283 H278:J278 A540:F540 K267:XFD278 B268:B278 H238:XFD251 J657:XFD657 L601:XFD602 L614:XFD614 K294:XFD294 H540:J540 A657:F657 A655:XFD655 A294:B294 A601:B602 A479:B479 A552:B552 A528:B528 A589:B589 A626:B626 A334:B334 A396:B396 A345:B345 A314:B314 A324:B324 A304:B304 A418:B418 A355:B355 A209:B209 A195:B195 A82:B82 A124:B124 A138:B138 A110:B110 A96:B96 A181:B181 A68:B68 A223:B223 A153:B153 A267:A279 A614:B614 A238:A251 G268:G269 F253:G265 A588:J588 A492:J492 A504:J504 A516:J516 A576:J576 A564:J564 A365:XFD365 A407:I407 A455:XFD467 C478:E478 E250 E228:E236 E257:E265 C259:C264" xr:uid="{4121D524-667F-447D-B47D-E3C875AC94B3}"/>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67:D67 C109:D109 C81:D81 C123:D123 C95:D95 C137:D137 F150 C313:D313 C323:D323 C333:D333 C151:D151 C166:D166 C343:D343 C354:D354 C374:D374 C650:D650 C385:D385 C180:D180 C24 C194:D194 C208:D208 C364:D364 F666:F668 C662:F662 C383:E383 C26:D26 C381:E381 C222:D222 C49 C250:D250 C265:D265 C395:D395 C405:D405 E425:F425 C236:D236 C420:D420 C51:D51 C248 C668:D668 C490:D490 C466:D466 C488:E488 C503:D503 C515:D515 C527:D527 C539:D539 C551:D551 C563:D563 C575:D575 C587:D587 C600:D600 C625:D625 C678:E678 C37:D37 C680:D680 C676:E676 C674:E674 C613:D613 F249 C416:D416 F488:F489 C637:D637 C303:D303 C478:D478 F51 C277:D277 C438:D438 C292:D292 C449:D449 C33:F33 C644:F644 C648:F648 C646:F646 C545:F545 C533:F533 C288:F288 C447:F447 C445:F445 C436:F436 C434:F434 C290:F290 C609:F609 C611:F611 C607:F607 C621:F621 C623:F623 C594:F594 C596:F596 C598:F598 C581:F581 C583:F583 C585:F585 C569:F569 C557:F557 C571:F571 C573:F573 C559:F559 C561:F561 C547:F547 C549:F549 C535:F535 C537:F537 C521:F521 C509:F509 C523:F523 C525:F525 C511:F511 C513:F513 C497:F497 C499:F499 C501:F501 C484:F484 C486:F486 C462:F462 C460:F460 C464:F464 C631:F631 C474:F474 C476:F476 C472:F472 C43:F43 C45:F45 C35:F35 C65:F65 C59:F59 C61:F61 C63:F63 C423:F423 C425:D427 C412:F412 C414:F414 C401:F401 C403:F403 C273:F273 C275:F275 C271:F271 C259:F259 C261:F261 C263:F263 C257:F257 C244:F244 C246:F246 C619:F619 C242:F242 C230:F230 C232:F232 C391:F391 C393:F393 C20:F20 C22:F22 C234:F234 C664:F664 C228:F228 C216:F216 C218:F218 C635:F635 C220:F220 C214:F214 C202:F202 C204:F204 C206:F206 C200:F200 C370:F370 C360:F360 C372:F372 C362:F362 C350:F350 C352:F352 C192:F192 C341:F342 C186:F186 C188:F188 C176:F176 C178:F178 C172:F172 C174:F174 C162:F162 C164:F164 C158:F158 C339:F339 C160:F160 C147:F147 C329:F329 C331:F331 C319:F319 C321:F321 C309:F309 C47:F47 C311:F311 C299:F299 C301:F301 C143:F143 C145:F145 C135:F135 C117:F117 C105:F105 C107:F107 C101:F101 C633:F633 C131:F131 C190:F190 C129:F129 C133:F133 C115:F115 C119:F119 C121:F121 C103:F103 C91:F91 C93:F93 C89:F89 C87:F87 C77:F77 C79:F79 C73:F73 C75:F75 C666:E666 C149" xr:uid="{18DD7366-5A7B-4838-A7E5-FD2B49C02DB1}">
      <formula1>AND(LEN(C20)=1,SEARCH("x",C20))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16E82-7FCD-45EE-AA67-D887E18F104A}">
  <sheetPr codeName="Blad8">
    <tabColor theme="4" tint="0.79998168889431442"/>
  </sheetPr>
  <dimension ref="A1:WPB702"/>
  <sheetViews>
    <sheetView showGridLines="0" topLeftCell="A5" zoomScale="75" zoomScaleNormal="75" workbookViewId="0">
      <selection activeCell="F9" sqref="F9"/>
    </sheetView>
  </sheetViews>
  <sheetFormatPr defaultColWidth="9.19921875" defaultRowHeight="15"/>
  <cols>
    <col min="1" max="1" width="2.9296875" style="31" customWidth="1"/>
    <col min="2" max="2" width="6.46484375" style="21" customWidth="1"/>
    <col min="3" max="4" width="41.19921875" style="31" customWidth="1"/>
    <col min="5" max="5" width="46.19921875" style="31" customWidth="1"/>
    <col min="6" max="6" width="12.59765625" style="31" customWidth="1"/>
    <col min="7" max="7" width="49.06640625" style="497" customWidth="1"/>
    <col min="8" max="8" width="1.9296875" style="361" bestFit="1" customWidth="1"/>
    <col min="9" max="9" width="9.9296875" style="135" customWidth="1"/>
    <col min="10" max="10" width="6.73046875" style="361" customWidth="1"/>
    <col min="11" max="11" width="8.73046875" style="464" customWidth="1"/>
    <col min="12" max="12" width="22.53125" style="361" customWidth="1"/>
    <col min="13" max="14" width="22.19921875" style="361" bestFit="1" customWidth="1"/>
    <col min="15" max="16" width="22.19921875" bestFit="1" customWidth="1"/>
    <col min="17" max="20" width="20.06640625" bestFit="1" customWidth="1"/>
  </cols>
  <sheetData>
    <row r="1" spans="1:15966" ht="61.2" hidden="1" customHeight="1">
      <c r="A1" s="93"/>
      <c r="B1" s="94"/>
      <c r="C1" s="95" t="s">
        <v>0</v>
      </c>
      <c r="D1" s="95" t="s">
        <v>1</v>
      </c>
      <c r="E1" s="95" t="s">
        <v>2</v>
      </c>
      <c r="F1" s="492" t="b">
        <f ca="1">AND(
  ISNUMBER('Ot-säkkollen'!E33), 'Ot-säkkollen'!E33&gt;=4,
  ISNUMBER('Ot-säkkollen'!E47), 'Ot-säkkollen'!E47&gt;=4,
  ISNUMBER('Ot-säkkollen'!E62), 'Ot-säkkollen'!E62&gt;=4,
  ISNUMBER('Ot-säkkollen'!E76), 'Ot-säkkollen'!E76&gt;=4,
  ISNUMBER('Ot-säkkollen'!E90), 'Ot-säkkollen'!E90&gt;=4,
  ISNUMBER('Ot-säkkollen'!E104), 'Ot-säkkollen'!E104&gt;=4,
  ISNUMBER('Ot-säkkollen'!E118), 'Ot-säkkollen'!E118&gt;=4,
  ISNUMBER('Ot-säkkollen'!E132), 'Ot-säkkollen'!E132&gt;=4,
  ISNUMBER('Ot-säkkollen'!E146), 'Ot-säkkollen'!E146&gt;=4,
  ISNUMBER('Ot-säkkollen'!E160), 'Ot-säkkollen'!E160&gt;=4,
  ISNUMBER('Ot-säkkollen'!E174), 'Ot-säkkollen'!E174&gt;=4,
  ISNUMBER('Ot-säkkollen'!E188), 'Ot-säkkollen'!E188&gt;=4,
  ISNUMBER('Ot-säkkollen'!E202), 'Ot-säkkollen'!E202&gt;=4,
  ISNUMBER('Ot-säkkollen'!E216), 'Ot-säkkollen'!E216&gt;=4,
  ISNUMBER('Ot-säkkollen'!E230), 'Ot-säkkollen'!E230&gt;=4,
  ISNUMBER('Ot-säkkollen'!E244), 'Ot-säkkollen'!E244&gt;=4,
  ISNUMBER('Ot-säkkollen'!E256), 'Ot-säkkollen'!E256&gt;=4,
  ISNUMBER('Ot-säkkollen'!E268), 'Ot-säkkollen'!E268&gt;=4,
  ISNUMBER('Ot-säkkollen'!E282), 'Ot-säkkollen'!E282&gt;=4,
  ISNUMBER('Ot-säkkollen'!E292), 'Ot-säkkollen'!E292&gt;=4,
  ISNUMBER('Ot-säkkollen'!E302), 'Ot-säkkollen'!E302&gt;=4,
  ISNUMBER('Ot-säkkollen'!E312), 'Ot-säkkollen'!E312&gt;=4,
  ISNUMBER('Ot-säkkollen'!E322), 'Ot-säkkollen'!E322&gt;=4,
  ISNUMBER('Ot-säkkollen'!E332), 'Ot-säkkollen'!E332&gt;=4,
  ISNUMBER('Ot-säkkollen'!E342), 'Ot-säkkollen'!E342&gt;=4,
  ISNUMBER('Ot-säkkollen'!E352), 'Ot-säkkollen'!E352&gt;=4,
  ISNUMBER('Ot-säkkollen'!E362), 'Ot-säkkollen'!E362&gt;=4,
  ISNUMBER('Ot-säkkollen'!E372), 'Ot-säkkollen'!E372&gt;=4,
  ISNUMBER('Ot-säkkollen'!E382), 'Ot-säkkollen'!E382&gt;=4,
  ISNUMBER('Ot-säkkollen'!E392), 'Ot-säkkollen'!E392&gt;=4,
  ISNUMBER('Ot-säkkollen'!E402), 'Ot-säkkollen'!E402&gt;=4,
  ISNUMBER('Ot-säkkollen'!E412), 'Ot-säkkollen'!E412&gt;=4,
  ISNUMBER('Ot-säkkollen'!E428), 'Ot-säkkollen'!E428&gt;=4,
  ISNUMBER('Ot-säkkollen'!E439), 'Ot-säkkollen'!E439&gt;=4,
  ISNUMBER('Ot-säkkollen'!E451), 'Ot-säkkollen'!E451&gt;=4,
  ISNUMBER('Ot-säkkollen'!E463), 'Ot-säkkollen'!E463&gt;=4,
  ISNUMBER('Ot-säkkollen'!E475), 'Ot-säkkollen'!E475&gt;=4,
  ISNUMBER('Ot-säkkollen'!E487), 'Ot-säkkollen'!E487&gt;=4,
  ISNUMBER('Ot-säkkollen'!E499), 'Ot-säkkollen'!E499&gt;=4,
  ISNUMBER('Ot-säkkollen'!E511), 'Ot-säkkollen'!E511&gt;=4,
  ISNUMBER('Ot-säkkollen'!E523), 'Ot-säkkollen'!E523&gt;=4,
  ISNUMBER('Ot-säkkollen'!E535), 'Ot-säkkollen'!E535&gt;=4,
  ISNUMBER('Ot-säkkollen'!E547), 'Ot-säkkollen'!E547&gt;=4,
  ISNUMBER('Ot-säkkollen'!E559), 'Ot-säkkollen'!E559&gt;=4,
  ISNUMBER('Ot-säkkollen'!E571), 'Ot-säkkollen'!E571&gt;=4,
  ISNUMBER('Ot-säkkollen'!E583), 'Ot-säkkollen'!E583&gt;=4,
  ISNUMBER('Ot-säkkollen'!E595), 'Ot-säkkollen'!E595&gt;=4,
  ISNUMBER('Ot-säkkollen'!E607), 'Ot-säkkollen'!E607&gt;=4,
  ISNUMBER('Ot-säkkollen'!E619), 'Ot-säkkollen'!E619&gt;=4,
  ISNUMBER('Ot-säkkollen'!E631), 'Ot-säkkollen'!E631&gt;=4,
  ISNUMBER('Ot-säkkollen'!E649), 'Ot-säkkollen'!E649&gt;=4,
  ISNUMBER('Ot-säkkollen'!E661), 'Ot-säkkollen'!E661&gt;=4
)</f>
        <v>0</v>
      </c>
      <c r="G1" s="94" t="s">
        <v>3</v>
      </c>
      <c r="I1" s="492" t="s">
        <v>4</v>
      </c>
      <c r="J1" s="492" t="s">
        <v>5</v>
      </c>
      <c r="K1" s="764"/>
      <c r="L1" s="492" t="s">
        <v>6</v>
      </c>
      <c r="M1" s="492" t="s">
        <v>8</v>
      </c>
      <c r="N1" s="492" t="s">
        <v>9</v>
      </c>
      <c r="O1" s="20" t="s">
        <v>10</v>
      </c>
      <c r="P1" s="20" t="s">
        <v>11</v>
      </c>
      <c r="Q1" s="20" t="s">
        <v>12</v>
      </c>
      <c r="R1" s="20" t="s">
        <v>13</v>
      </c>
      <c r="S1" s="20" t="s">
        <v>14</v>
      </c>
      <c r="T1" s="20" t="s">
        <v>15</v>
      </c>
    </row>
    <row r="2" spans="1:15966" ht="61.85" hidden="1" customHeight="1">
      <c r="A2" s="93"/>
      <c r="B2" s="94"/>
      <c r="C2" s="94">
        <f ca="1">IF(ISNUMBER('Ot-säkkollen'!E33),'Ot-säkkollen'!E33,0)+IF(ISNUMBER('Ot-säkkollen'!E47),'Ot-säkkollen'!E47,0)+IF(ISNUMBER('Ot-säkkollen'!E62),'Ot-säkkollen'!E62,0)+IF(ISNUMBER('Ot-säkkollen'!E76),'Ot-säkkollen'!E76,0)+IF(ISNUMBER('Ot-säkkollen'!E90),'Ot-säkkollen'!E90,0)+IF(ISNUMBER('Ot-säkkollen'!E104),'Ot-säkkollen'!E104,0)+IF(ISNUMBER('Ot-säkkollen'!E118),'Ot-säkkollen'!E118,0)+IF(ISNUMBER('Ot-säkkollen'!E132),'Ot-säkkollen'!E132,0)+IF(ISNUMBER('Ot-säkkollen'!E146),'Ot-säkkollen'!E146,0)+IF(ISNUMBER('Ot-säkkollen'!E160),'Ot-säkkollen'!E160,0)+IF(ISNUMBER('Ot-säkkollen'!E174),'Ot-säkkollen'!E174,0)+IF(ISNUMBER('Ot-säkkollen'!E188),'Ot-säkkollen'!E188,0)+IF(ISNUMBER('Ot-säkkollen'!E202),'Ot-säkkollen'!E202,0)+IF(ISNUMBER('Ot-säkkollen'!E216),'Ot-säkkollen'!E216,0)+IF(ISNUMBER('Ot-säkkollen'!E230),'Ot-säkkollen'!E230,0)+IF(ISNUMBER('Ot-säkkollen'!E244),'Ot-säkkollen'!E244,0)+IF(ISNUMBER('Ot-säkkollen'!E256),'Ot-säkkollen'!E256,0)+IF(ISNUMBER('Ot-säkkollen'!E268),'Ot-säkkollen'!E268,0)+IF(ISNUMBER('Ot-säkkollen'!E282),'Ot-säkkollen'!E282,0)+IF(ISNUMBER('Ot-säkkollen'!E292),'Ot-säkkollen'!E292,0)+IF(ISNUMBER('Ot-säkkollen'!E302),'Ot-säkkollen'!E302,0)+IF(ISNUMBER('Ot-säkkollen'!E312),'Ot-säkkollen'!E312,0)+IF(ISNUMBER('Ot-säkkollen'!E322),'Ot-säkkollen'!E322,0)+IF(ISNUMBER('Ot-säkkollen'!E332),'Ot-säkkollen'!E332,0)+IF(ISNUMBER('Ot-säkkollen'!E342),'Ot-säkkollen'!E342,0)+IF(ISNUMBER('Ot-säkkollen'!E352),'Ot-säkkollen'!E352,0)+IF(ISNUMBER('Ot-säkkollen'!E362),'Ot-säkkollen'!E362,0)+IF(ISNUMBER('Ot-säkkollen'!E372),'Ot-säkkollen'!E372,0)+IF(ISNUMBER('Ot-säkkollen'!E382),'Ot-säkkollen'!E382,0)+IF(ISNUMBER('Ot-säkkollen'!E392),'Ot-säkkollen'!E392,0)+IF(ISNUMBER('Ot-säkkollen'!E402),'Ot-säkkollen'!E402,0)+IF(ISNUMBER('Ot-säkkollen'!E412),'Ot-säkkollen'!E412,0)+IF(ISNUMBER('Ot-säkkollen'!E428),'Ot-säkkollen'!E428,0)+IF(ISNUMBER('Ot-säkkollen'!E439),'Ot-säkkollen'!E439,0)+IF(ISNUMBER('Ot-säkkollen'!E451),'Ot-säkkollen'!E451,0)+IF(ISNUMBER('Ot-säkkollen'!E463),'Ot-säkkollen'!E463,0)+IF(ISNUMBER('Ot-säkkollen'!E475),'Ot-säkkollen'!E475,0)+IF(ISNUMBER('Ot-säkkollen'!E487),'Ot-säkkollen'!E487,0)+IF(ISNUMBER('Ot-säkkollen'!E499),'Ot-säkkollen'!E499,0)+IF(ISNUMBER('Ot-säkkollen'!E511),'Ot-säkkollen'!E511,0)+IF(ISNUMBER('Ot-säkkollen'!E523),'Ot-säkkollen'!E523,0)+IF(ISNUMBER('Ot-säkkollen'!E535),'Ot-säkkollen'!E535,0)+IF(ISNUMBER('Ot-säkkollen'!E547),'Ot-säkkollen'!E547,0)+IF(ISNUMBER('Ot-säkkollen'!E559),'Ot-säkkollen'!E559,0)+IF(ISNUMBER('Ot-säkkollen'!E571),'Ot-säkkollen'!E571,0)+IF(ISNUMBER('Ot-säkkollen'!E583),'Ot-säkkollen'!E583,0)+IF(ISNUMBER('Ot-säkkollen'!E595),'Ot-säkkollen'!E595,0)+IF(ISNUMBER('Ot-säkkollen'!E607),'Ot-säkkollen'!E607,0)+IF(ISNUMBER('Ot-säkkollen'!E619),'Ot-säkkollen'!E619,0)+IF(ISNUMBER('Ot-säkkollen'!E631),'Ot-säkkollen'!E631,0)+IF(ISNUMBER('Ot-säkkollen'!E649),'Ot-säkkollen'!E649,0)+IF(ISNUMBER('Ot-säkkollen'!E661),'Ot-säkkollen'!E661,0)</f>
        <v>0</v>
      </c>
      <c r="D2" s="94" t="s">
        <v>82</v>
      </c>
      <c r="E2" s="94">
        <f ca="1">IF(C4=0, 0,
IF(AND(OR(AND(D2="Ja", C2&gt;=P2), AND(D2="Nej", C2&gt;=P4)), D4/C4&gt;=0.8, F1), 4,
IF(AND(OR(AND(D2="Ja", C2&gt;=O2), AND(D2="Nej", C2&gt;=O4)), D4/C4&gt;=0.7, F2), 3,
IF(AND(OR(AND(D2="Ja", C2&gt;=N2), AND(D2="Nej", C2&gt;=N4)), D4/C4&gt;=0.6, F3), 2,
IF(AND(D4/C4&gt;=0.5, F4, C2&gt;=M2), 1, 0)))))</f>
        <v>0</v>
      </c>
      <c r="F2" s="203" t="b">
        <f ca="1">AND(
  ISNUMBER('Ot-säkkollen'!E33), 'Ot-säkkollen'!E33&gt;=3,
  ISNUMBER('Ot-säkkollen'!E47), 'Ot-säkkollen'!E47&gt;=3,
  ISNUMBER('Ot-säkkollen'!E62), 'Ot-säkkollen'!E62&gt;=3,
  ISNUMBER('Ot-säkkollen'!E76), 'Ot-säkkollen'!E76&gt;=3,
  ISNUMBER('Ot-säkkollen'!E90), 'Ot-säkkollen'!E90&gt;=3,
  ISNUMBER('Ot-säkkollen'!E104), 'Ot-säkkollen'!E104&gt;=3,
  ISNUMBER('Ot-säkkollen'!E118), 'Ot-säkkollen'!E118&gt;=3,
  ISNUMBER('Ot-säkkollen'!E132), 'Ot-säkkollen'!E132&gt;=3,
  ISNUMBER('Ot-säkkollen'!E146), 'Ot-säkkollen'!E146&gt;=3,
  ISNUMBER('Ot-säkkollen'!E160), 'Ot-säkkollen'!E160&gt;=3,
  ISNUMBER('Ot-säkkollen'!E174), 'Ot-säkkollen'!E174&gt;=3,
  ISNUMBER('Ot-säkkollen'!E188), 'Ot-säkkollen'!E188&gt;=3,
  ISNUMBER('Ot-säkkollen'!E202), 'Ot-säkkollen'!E202&gt;=3,
  ISNUMBER('Ot-säkkollen'!E216), 'Ot-säkkollen'!E216&gt;=3,
  ISNUMBER('Ot-säkkollen'!E230), 'Ot-säkkollen'!E230&gt;=3,
  ISNUMBER('Ot-säkkollen'!E244), 'Ot-säkkollen'!E244&gt;=3,
  ISNUMBER('Ot-säkkollen'!E256), 'Ot-säkkollen'!E256&gt;=3,
  ISNUMBER('Ot-säkkollen'!E268), 'Ot-säkkollen'!E268&gt;=3,
  ISNUMBER('Ot-säkkollen'!E282), 'Ot-säkkollen'!E282&gt;=3,
  ISNUMBER('Ot-säkkollen'!E292), 'Ot-säkkollen'!E292&gt;=3,
  ISNUMBER('Ot-säkkollen'!E302), 'Ot-säkkollen'!E302&gt;=3,
  ISNUMBER('Ot-säkkollen'!E312), 'Ot-säkkollen'!E312&gt;=3,
  ISNUMBER('Ot-säkkollen'!E322), 'Ot-säkkollen'!E322&gt;=3,
  ISNUMBER('Ot-säkkollen'!E332), 'Ot-säkkollen'!E332&gt;=3,
  ISNUMBER('Ot-säkkollen'!E342), 'Ot-säkkollen'!E342&gt;=3,
  ISNUMBER('Ot-säkkollen'!E352), 'Ot-säkkollen'!E352&gt;=3,
  ISNUMBER('Ot-säkkollen'!E362), 'Ot-säkkollen'!E362&gt;=3,
  ISNUMBER('Ot-säkkollen'!E372), 'Ot-säkkollen'!E372&gt;=3,
  ISNUMBER('Ot-säkkollen'!E382), 'Ot-säkkollen'!E382&gt;=3,
  ISNUMBER('Ot-säkkollen'!E392), 'Ot-säkkollen'!E392&gt;=3,
  ISNUMBER('Ot-säkkollen'!E402), 'Ot-säkkollen'!E402&gt;=3,
  ISNUMBER('Ot-säkkollen'!E412), 'Ot-säkkollen'!E412&gt;=3,
  ISNUMBER('Ot-säkkollen'!E428), 'Ot-säkkollen'!E428&gt;=3,
  ISNUMBER('Ot-säkkollen'!E439), 'Ot-säkkollen'!E439&gt;=3,
  ISNUMBER('Ot-säkkollen'!E451), 'Ot-säkkollen'!E451&gt;=3,
  ISNUMBER('Ot-säkkollen'!E463), 'Ot-säkkollen'!E463&gt;=3,
  ISNUMBER('Ot-säkkollen'!E475), 'Ot-säkkollen'!E475&gt;=3,
  ISNUMBER('Ot-säkkollen'!E487), 'Ot-säkkollen'!E487&gt;=3,
  ISNUMBER('Ot-säkkollen'!E499), 'Ot-säkkollen'!E499&gt;=3,
  ISNUMBER('Ot-säkkollen'!E511), 'Ot-säkkollen'!E511&gt;=3,
  ISNUMBER('Ot-säkkollen'!E523), 'Ot-säkkollen'!E523&gt;=3,
  ISNUMBER('Ot-säkkollen'!E535), 'Ot-säkkollen'!E535&gt;=3,
  ISNUMBER('Ot-säkkollen'!E547), 'Ot-säkkollen'!E547&gt;=3,
  ISNUMBER('Ot-säkkollen'!E559), 'Ot-säkkollen'!E559&gt;=3,
  ISNUMBER('Ot-säkkollen'!E571), 'Ot-säkkollen'!E571&gt;=3,
  ISNUMBER('Ot-säkkollen'!E583), 'Ot-säkkollen'!E583&gt;=3,
  ISNUMBER('Ot-säkkollen'!E595), 'Ot-säkkollen'!E595&gt;=3,
  ISNUMBER('Ot-säkkollen'!E607), 'Ot-säkkollen'!E607&gt;=3,
  ISNUMBER('Ot-säkkollen'!E619), 'Ot-säkkollen'!E619&gt;=3,
  ISNUMBER('Ot-säkkollen'!E631), 'Ot-säkkollen'!E631&gt;=3
)</f>
        <v>0</v>
      </c>
      <c r="G2" s="94">
        <f ca="1">COUNTIF(E20:E610,"ANGE SVAR OCKSÅ")+COUNTIF(E20:E610,"MOTSÄGELSEFULLT SVAR")+COUNTIF(E20:E610,"ANGE BEDÖMNING OCKSÅ")+COUNTIF(E20:E610,"MOTSÄGELSEFULL BEDÖMNING")+COUNTIF(E20:E610,"DET ANGIVNA SVARET ÄR INTE ETT SAMMANHÄNGANDE INTERVALL")</f>
        <v>0</v>
      </c>
      <c r="I2" s="135">
        <f>SUM(I7:I2111)</f>
        <v>0</v>
      </c>
      <c r="J2" s="361">
        <f ca="1">SUM(J7:J2111)</f>
        <v>0</v>
      </c>
      <c r="L2" s="361">
        <f ca="1">SUM(L7:L2111)</f>
        <v>0</v>
      </c>
      <c r="M2" s="361">
        <f>ROUND(1.5*(COUNTIF(A7:A2111,1)),0)</f>
        <v>27</v>
      </c>
      <c r="N2" s="361">
        <f>ROUND(2.5*(COUNTIF(A7:A2111,1))+2.5*(COUNTIF(A7:A2111,2)),0)</f>
        <v>80</v>
      </c>
      <c r="O2" s="23">
        <f>ROUND(3.5*(COUNTIF(A7:A2111,1)+COUNTIF(A7:A2111,2)+COUNTIF(A7:A2111,3)),0)</f>
        <v>175</v>
      </c>
      <c r="P2" s="23">
        <f>ROUND(4.5*(COUNTIF(A7:A2111,1)+COUNTIF(A7:A2111,2)+COUNTIF(A7:A2111,3)+COUNTIF(A7:A2111,4)),0)</f>
        <v>234</v>
      </c>
      <c r="Q2">
        <f>COUNTIF(A1:A2111,1)</f>
        <v>18</v>
      </c>
      <c r="R2">
        <f>COUNTIF(A1:A2111,2)</f>
        <v>14</v>
      </c>
      <c r="S2">
        <f>COUNTIF(A1:A2111,3)</f>
        <v>18</v>
      </c>
      <c r="T2">
        <f>COUNTIF(A1:A2111,4)</f>
        <v>2</v>
      </c>
    </row>
    <row r="3" spans="1:15966" ht="52.85" hidden="1" customHeight="1">
      <c r="A3" s="93"/>
      <c r="B3" s="94"/>
      <c r="C3" s="95" t="s">
        <v>16</v>
      </c>
      <c r="D3" s="95" t="s">
        <v>17</v>
      </c>
      <c r="E3" s="95" t="s">
        <v>18</v>
      </c>
      <c r="F3" s="492" t="b">
        <f ca="1">AND(
  ISNUMBER('Ot-säkkollen'!E33), 'Ot-säkkollen'!E33&gt;=2,
  ISNUMBER('Ot-säkkollen'!E47), 'Ot-säkkollen'!E47&gt;=2,
  ISNUMBER('Ot-säkkollen'!E62), 'Ot-säkkollen'!E62&gt;=2,
  ISNUMBER('Ot-säkkollen'!E76), 'Ot-säkkollen'!E76&gt;=2,
  ISNUMBER('Ot-säkkollen'!E90), 'Ot-säkkollen'!E90&gt;=2,
  ISNUMBER('Ot-säkkollen'!E104), 'Ot-säkkollen'!E104&gt;=2,
  ISNUMBER('Ot-säkkollen'!E118), 'Ot-säkkollen'!E118&gt;=2,
  ISNUMBER('Ot-säkkollen'!E132), 'Ot-säkkollen'!E132&gt;=2,
  ISNUMBER('Ot-säkkollen'!E146), 'Ot-säkkollen'!E146&gt;=2,
  ISNUMBER('Ot-säkkollen'!E160), 'Ot-säkkollen'!E160&gt;=2,
  ISNUMBER('Ot-säkkollen'!E174), 'Ot-säkkollen'!E174&gt;=2,
  ISNUMBER('Ot-säkkollen'!E188), 'Ot-säkkollen'!E188&gt;=2,
  ISNUMBER('Ot-säkkollen'!E202), 'Ot-säkkollen'!E202&gt;=2,
  ISNUMBER('Ot-säkkollen'!E216), 'Ot-säkkollen'!E216&gt;=2,
  ISNUMBER('Ot-säkkollen'!E230), 'Ot-säkkollen'!E230&gt;=2,
  ISNUMBER('Ot-säkkollen'!E244), 'Ot-säkkollen'!E244&gt;=2,
  ISNUMBER('Ot-säkkollen'!E256), 'Ot-säkkollen'!E256&gt;=2,
  ISNUMBER('Ot-säkkollen'!E268), 'Ot-säkkollen'!E268&gt;=2,
  ISNUMBER('Ot-säkkollen'!E282), 'Ot-säkkollen'!E282&gt;=2,
  ISNUMBER('Ot-säkkollen'!E292), 'Ot-säkkollen'!E292&gt;=2,
  ISNUMBER('Ot-säkkollen'!E302), 'Ot-säkkollen'!E302&gt;=2,
  ISNUMBER('Ot-säkkollen'!E312), 'Ot-säkkollen'!E312&gt;=2,
  ISNUMBER('Ot-säkkollen'!E322), 'Ot-säkkollen'!E322&gt;=2,
  ISNUMBER('Ot-säkkollen'!E332), 'Ot-säkkollen'!E332&gt;=2,
  ISNUMBER('Ot-säkkollen'!E342), 'Ot-säkkollen'!E342&gt;=2,
  ISNUMBER('Ot-säkkollen'!E352), 'Ot-säkkollen'!E352&gt;=2,
  ISNUMBER('Ot-säkkollen'!E362), 'Ot-säkkollen'!E362&gt;=2,
  ISNUMBER('Ot-säkkollen'!E372), 'Ot-säkkollen'!E372&gt;=2,
  ISNUMBER('Ot-säkkollen'!E382), 'Ot-säkkollen'!E382&gt;=2,
  ISNUMBER('Ot-säkkollen'!E392), 'Ot-säkkollen'!E392&gt;=2,
  ISNUMBER('Ot-säkkollen'!E402), 'Ot-säkkollen'!E402&gt;=2,
  ISNUMBER('Ot-säkkollen'!E412), 'Ot-säkkollen'!E412&gt;=2
)</f>
        <v>0</v>
      </c>
      <c r="G3" s="94" t="s">
        <v>19</v>
      </c>
      <c r="N3" s="492" t="s">
        <v>20</v>
      </c>
      <c r="O3" s="20" t="s">
        <v>21</v>
      </c>
      <c r="P3" s="20" t="s">
        <v>22</v>
      </c>
    </row>
    <row r="4" spans="1:15966" ht="43.85" hidden="1" customHeight="1">
      <c r="A4" s="93"/>
      <c r="B4" s="94"/>
      <c r="C4" s="94">
        <f ca="1">IF(AND(E33&gt;=0,E33&lt;=5),1,0)+IF(AND(E47&gt;=0,E47&lt;=5),1,0)+IF(AND(E62&gt;=0,E62&lt;=5),1,0)+IF(AND(E76&gt;=0,E76&lt;=5),1,0)+IF(AND(E90&gt;=0,E90&lt;=5),1,0)+IF(AND(E104&gt;=0,E104&lt;=5),1,0)+IF(AND(E118&gt;=0,E118&lt;=5),1,0)+IF(AND(E132&gt;=0,E132&lt;=5),1,0)+IF(AND(E146&gt;=0,E146&lt;=5),1,0)+IF(AND(E160&gt;=0,E160&lt;=5),1,0)+IF(AND(E174&gt;=0,E174&lt;=5),1,0)+IF(AND(E188&gt;=0,E188&lt;=5),1,0)+IF(AND(E202&gt;=0,E202&lt;=5),1,0)+IF(AND(E216&gt;=0,E216&lt;=5),1,0)+IF(AND(E230&gt;=0,E230&lt;=5),1,0)+IF(AND(E244&gt;=0,E244&lt;=5),1,0)+IF(AND(E256&gt;=0,E256&lt;=5),1,0)+IF(AND(E268&gt;=0,E268&lt;=5),1,0)+IF(AND(E282&gt;=0,E282&lt;=5),1,0)+IF(AND(E292&gt;=0,E292&lt;=5),1,0)+IF(AND(E302&gt;=0,E302&lt;=5),1,0)+IF(AND(E312&gt;=0,E312&lt;=5),1,0)+IF(AND(E322&gt;=0,E322&lt;=5),1,0)+IF(AND(E332&gt;=0,E332&lt;=5),1,0)+IF(AND(E342&gt;=0,E342&lt;=5),1,0)+IF(AND(E352&gt;=0,E352&lt;=5),1,0)+IF(AND(E362&gt;=0,E362&lt;=5),1,0)+IF(AND(E372&gt;=0,E372&lt;=5),1,0)+IF(AND(E382&gt;=0,E382&lt;=5),1,0)+IF(AND(E392&gt;=0,E392&lt;=5),1,0)+IF(AND(E402&gt;=0,E402&lt;=5),1,0)+IF(AND(E412&gt;=0,E412&lt;=5),1,0)+IF(AND(E428&gt;=0,E428&lt;=5),1,0)+IF(AND(E439&gt;=0,E439&lt;=5),1,0)+IF(AND(E451&gt;=0,E451&lt;=5),1,0)+IF(AND(E463&gt;=0,E463&lt;=5),1,0)+IF(AND(E475&gt;=0,E475&lt;=5),1,0)+IF(AND(E487&gt;=0,E487&lt;=5),1,0)+IF(AND(E499&gt;=0,E499&lt;=5),1,0)+IF(AND(E511&gt;=0,E511&lt;=5),1,0)+IF(AND(E523&gt;=0,E523&lt;=5),1,0)+IF(AND(E535&gt;=0,E535&lt;=5),1,0)+IF(AND(E547&gt;=0,E547&lt;=5),1,0)+IF(AND(E559&gt;=0,E559&lt;=5),1,0)+IF(AND(E571&gt;=0,E571&lt;=5),1,0)+IF(AND(E583&gt;=0,E583&lt;=5),1,0)+IF(AND(E595&gt;=0,E595&lt;=5),1,0)+IF(AND(E607&gt;=0,E607&lt;=5),1,0)+IF(AND(E619&gt;=0,E619&lt;=5),1,0)+IF(AND(E631&gt;=0,E631&lt;=5),1,0)+IF(AND(E649&gt;=0,E649&lt;=5),1,0)+IF(AND(E661&gt;=0,E661&lt;=5),1,0)</f>
        <v>0</v>
      </c>
      <c r="D4" s="94">
        <f ca="1">IF(AND('Ot-säkkollen'!C33="x",ISNUMBER('Ot-säkkollen'!E33)),1,0)+IF(AND('Ot-säkkollen'!C47="x",ISNUMBER('Ot-säkkollen'!E47)),1,0)+IF(AND('Ot-säkkollen'!C62="x",ISNUMBER('Ot-säkkollen'!E62)),1,0)+IF(AND('Ot-säkkollen'!C76="x",ISNUMBER('Ot-säkkollen'!E76)),1,0)+IF(AND('Ot-säkkollen'!C90="x",ISNUMBER('Ot-säkkollen'!E90)),1,0)+IF(AND('Ot-säkkollen'!C104="x",ISNUMBER('Ot-säkkollen'!E104)),1,0)+IF(AND('Ot-säkkollen'!C118="x",ISNUMBER('Ot-säkkollen'!E118)),1,0)+IF(AND('Ot-säkkollen'!C132="x",ISNUMBER('Ot-säkkollen'!E132)),1,0)+IF(AND('Ot-säkkollen'!C146="x",ISNUMBER('Ot-säkkollen'!E146)),1,0)+IF(AND('Ot-säkkollen'!C160="x",ISNUMBER('Ot-säkkollen'!E160)),1,0)+IF(AND('Ot-säkkollen'!C174="x",ISNUMBER('Ot-säkkollen'!E174)),1,0)+IF(AND('Ot-säkkollen'!C188="x",ISNUMBER('Ot-säkkollen'!E188)),1,0)+IF(AND('Ot-säkkollen'!C202="x",ISNUMBER('Ot-säkkollen'!E202)),1,0)+IF(AND('Ot-säkkollen'!C216="x",ISNUMBER('Ot-säkkollen'!E216)),1,0)+IF(AND('Ot-säkkollen'!C230="x",ISNUMBER('Ot-säkkollen'!E230)),1,0)+IF(AND('Ot-säkkollen'!C244="x",ISNUMBER('Ot-säkkollen'!E244)),1,0)+IF(AND('Ot-säkkollen'!C256="x",ISNUMBER('Ot-säkkollen'!E256)),1,0)+IF(AND('Ot-säkkollen'!C268="x",ISNUMBER('Ot-säkkollen'!E268)),1,0)+IF(AND('Ot-säkkollen'!C282="x",ISNUMBER('Ot-säkkollen'!E282)),1,0)+IF(AND('Ot-säkkollen'!C292="x",ISNUMBER('Ot-säkkollen'!E292)),1,0)+IF(AND('Ot-säkkollen'!C302="x",ISNUMBER('Ot-säkkollen'!E302)),1,0)+IF(AND('Ot-säkkollen'!C312="x",ISNUMBER('Ot-säkkollen'!E312)),1,0)+IF(AND('Ot-säkkollen'!C322="x",ISNUMBER('Ot-säkkollen'!E322)),1,0)+IF(AND('Ot-säkkollen'!C332="x",ISNUMBER('Ot-säkkollen'!E332)),1,0)+IF(AND('Ot-säkkollen'!C342="x",ISNUMBER('Ot-säkkollen'!E342)),1,0)+IF(AND('Ot-säkkollen'!C352="x",ISNUMBER('Ot-säkkollen'!E352)),1,0)+IF(AND('Ot-säkkollen'!C362="x",ISNUMBER('Ot-säkkollen'!E362)),1,0)+IF(AND('Ot-säkkollen'!C372="x",ISNUMBER('Ot-säkkollen'!E372)),1,0)+IF(AND('Ot-säkkollen'!C382="x",ISNUMBER('Ot-säkkollen'!E382)),1,0)+IF(AND('Ot-säkkollen'!C392="x",ISNUMBER('Ot-säkkollen'!E392)),1,0)+IF(AND('Ot-säkkollen'!C402="x",ISNUMBER('Ot-säkkollen'!E402)),1,0)+IF(AND('Ot-säkkollen'!C412="x",ISNUMBER('Ot-säkkollen'!E412)),1,0)+IF(AND('Ot-säkkollen'!C428="x",ISNUMBER('Ot-säkkollen'!E428)),1,0)+IF(AND('Ot-säkkollen'!C439="x",ISNUMBER('Ot-säkkollen'!E439)),1,0)+IF(AND('Ot-säkkollen'!C451="x",ISNUMBER('Ot-säkkollen'!E451)),1,0)+IF(AND('Ot-säkkollen'!C463="x",ISNUMBER('Ot-säkkollen'!E463)),1,0)+IF(AND('Ot-säkkollen'!C475="x",ISNUMBER('Ot-säkkollen'!E475)),1,0)+IF(AND('Ot-säkkollen'!C487="x",ISNUMBER('Ot-säkkollen'!E487)),1,0)+IF(AND('Ot-säkkollen'!C499="x",ISNUMBER('Ot-säkkollen'!E499)),1,0)+IF(AND('Ot-säkkollen'!C511="x",ISNUMBER('Ot-säkkollen'!E511)),1,0)+IF(AND('Ot-säkkollen'!C523="x",ISNUMBER('Ot-säkkollen'!E523)),1,0)+IF(AND('Ot-säkkollen'!C535="x",ISNUMBER('Ot-säkkollen'!E535)),1,0)+IF(AND('Ot-säkkollen'!C547="x",ISNUMBER('Ot-säkkollen'!E547)),1,0)+IF(AND('Ot-säkkollen'!C559="x",ISNUMBER('Ot-säkkollen'!E559)),1,0)+IF(AND('Ot-säkkollen'!C571="x",ISNUMBER('Ot-säkkollen'!E571)),1,0)+IF(AND('Ot-säkkollen'!C583="x",ISNUMBER('Ot-säkkollen'!E583)),1,0)+IF(AND('Ot-säkkollen'!C595="x",ISNUMBER('Ot-säkkollen'!E595)),1,0)+IF(AND('Ot-säkkollen'!C607="x",ISNUMBER('Ot-säkkollen'!E607)),1,0)+IF(AND('Ot-säkkollen'!C619="x",ISNUMBER('Ot-säkkollen'!E619)),1,0)+IF(AND('Ot-säkkollen'!C631="x",ISNUMBER('Ot-säkkollen'!E631)),1,0)+IF(AND('Ot-säkkollen'!C649="x",ISNUMBER('Ot-säkkollen'!E649)),1,0)+IF(AND('Ot-säkkollen'!C661="x",ISNUMBER('Ot-säkkollen'!E661)),1,0)</f>
        <v>0</v>
      </c>
      <c r="E4" s="98">
        <f ca="1">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27</v>
      </c>
      <c r="F4" s="204" t="e">
        <f ca="1">AND(
  D4/C4&gt;=0.5,
  ISNUMBER('Ot-säkkollen'!E33), 'Ot-säkkollen'!E33&gt;=1,
  ISNUMBER('Ot-säkkollen'!E47), 'Ot-säkkollen'!E47&gt;=1,
  ISNUMBER('Ot-säkkollen'!E62), 'Ot-säkkollen'!E62&gt;=1,
  ISNUMBER('Ot-säkkollen'!E76), 'Ot-säkkollen'!E76&gt;=1,
  ISNUMBER('Ot-säkkollen'!E90), 'Ot-säkkollen'!E90&gt;=1,
  ISNUMBER('Ot-säkkollen'!E104), 'Ot-säkkollen'!E104&gt;=1,
  ISNUMBER('Ot-säkkollen'!E118), 'Ot-säkkollen'!E118&gt;=1,
  ISNUMBER('Ot-säkkollen'!E132), 'Ot-säkkollen'!E132&gt;=1,
  ISNUMBER('Ot-säkkollen'!E146), 'Ot-säkkollen'!E146&gt;=1,
  ISNUMBER('Ot-säkkollen'!E160), 'Ot-säkkollen'!E160&gt;=1,
  ISNUMBER('Ot-säkkollen'!E174), 'Ot-säkkollen'!E174&gt;=1,
  ISNUMBER('Ot-säkkollen'!E188), 'Ot-säkkollen'!E188&gt;=1,
  ISNUMBER('Ot-säkkollen'!E202), 'Ot-säkkollen'!E202&gt;=1,
  ISNUMBER('Ot-säkkollen'!E216), 'Ot-säkkollen'!E216&gt;=1,
  ISNUMBER('Ot-säkkollen'!E230), 'Ot-säkkollen'!E230&gt;=1,
  ISNUMBER('Ot-säkkollen'!E244), 'Ot-säkkollen'!E244&gt;=1,
  ISNUMBER('Ot-säkkollen'!E256), 'Ot-säkkollen'!E256&gt;=1,
  ISNUMBER('Ot-säkkollen'!E268), 'Ot-säkkollen'!E268&gt;=1
)</f>
        <v>#DIV/0!</v>
      </c>
      <c r="G4" s="94">
        <f ca="1">IF(
 E2=0,
 COUNTIF(H14:H206,"&lt;1"),
 IF(
  E2=1,
  COUNTIF(H14:H388,"&lt;2"),
  IF(
   E2=2,
   COUNTIF(H14:H605,"&lt;3"),
   IF(
    E2=3,
    COUNTIF(H14:H625,"&lt;4"),
 IF(
  E2=4,
  COUNTIF(H14:H625,"&lt;5"),
  "Något har gått fel.")))))</f>
        <v>13</v>
      </c>
      <c r="N4" s="276">
        <f>ROUND(2.5*(COUNTIF(A7:A2111,1)-1)+2.5*(COUNTIF(A7:A2111,2)),0)</f>
        <v>78</v>
      </c>
      <c r="O4" s="25">
        <f>ROUND(3.5*(COUNTIF(A7:A2111,1)-1+COUNTIF(A7:A2111,2)+COUNTIF(A7:A2111,3)),0)</f>
        <v>172</v>
      </c>
      <c r="P4" s="25">
        <f>ROUND(4.5*(COUNTIF(A7:A2111,1)-1+COUNTIF(A7:A2111,2)+COUNTIF(A7:A2111,3)+COUNTIF(A7:A2111,4)),0)</f>
        <v>230</v>
      </c>
    </row>
    <row r="5" spans="1:15966" s="27" customFormat="1" ht="0.65" customHeight="1" thickBot="1">
      <c r="A5" s="99" t="s">
        <v>23</v>
      </c>
      <c r="B5" s="225" t="s">
        <v>24</v>
      </c>
      <c r="C5" s="776" t="s">
        <v>25</v>
      </c>
      <c r="D5" s="776"/>
      <c r="E5" s="776"/>
      <c r="F5" s="117"/>
      <c r="G5" s="495" t="s">
        <v>26</v>
      </c>
      <c r="H5" s="770"/>
      <c r="I5" s="765"/>
      <c r="J5" s="766"/>
      <c r="K5" s="767"/>
      <c r="L5" s="766"/>
      <c r="M5" s="768"/>
      <c r="N5" s="769"/>
    </row>
    <row r="6" spans="1:15966" ht="41.15" customHeight="1">
      <c r="A6" s="103" t="s">
        <v>680</v>
      </c>
      <c r="B6" s="202"/>
      <c r="C6" s="92"/>
      <c r="D6" s="92"/>
      <c r="E6" s="92"/>
      <c r="F6" s="108"/>
      <c r="G6" s="572"/>
      <c r="H6" s="108"/>
      <c r="I6" s="108"/>
      <c r="J6" s="419"/>
      <c r="K6" s="419"/>
      <c r="L6" s="419"/>
      <c r="M6" s="419"/>
      <c r="N6" s="757"/>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ht="20.25" customHeight="1">
      <c r="A7" s="719"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7"/>
      <c r="D7"/>
      <c r="E7"/>
      <c r="F7"/>
      <c r="G7" s="496"/>
      <c r="H7" s="78"/>
      <c r="I7" s="229"/>
      <c r="J7" s="78"/>
      <c r="K7" s="409"/>
      <c r="L7" s="220"/>
      <c r="M7" s="220"/>
      <c r="N7" s="413"/>
    </row>
    <row r="8" spans="1:15966" ht="176.15" customHeight="1" thickBot="1">
      <c r="C8" s="948" t="s">
        <v>4282</v>
      </c>
      <c r="D8" s="948"/>
      <c r="E8" s="948"/>
      <c r="F8" s="118"/>
      <c r="G8" s="496"/>
      <c r="H8" s="78"/>
      <c r="I8" s="229"/>
      <c r="J8" s="412"/>
      <c r="K8" s="412"/>
      <c r="L8" s="412"/>
      <c r="M8" s="220"/>
      <c r="N8" s="413"/>
    </row>
    <row r="9" spans="1:15966" ht="73.400000000000006" customHeight="1" thickBot="1">
      <c r="C9" s="949" t="s">
        <v>4263</v>
      </c>
      <c r="D9" s="950"/>
      <c r="E9" s="951"/>
      <c r="F9" s="713"/>
      <c r="H9" s="78"/>
      <c r="I9" s="229"/>
      <c r="J9" s="412"/>
      <c r="K9" s="412"/>
      <c r="L9" s="412"/>
      <c r="M9" s="220"/>
      <c r="N9" s="413"/>
    </row>
    <row r="10" spans="1:15966" ht="7.5" customHeight="1">
      <c r="C10" s="420"/>
      <c r="D10" s="420"/>
      <c r="E10" s="420"/>
      <c r="F10" s="421"/>
      <c r="H10" s="78"/>
      <c r="I10" s="229"/>
      <c r="J10" s="412"/>
      <c r="K10" s="412"/>
      <c r="L10" s="412"/>
      <c r="M10" s="220"/>
      <c r="N10" s="413"/>
    </row>
    <row r="11" spans="1:15966" ht="24" customHeight="1">
      <c r="C11" s="938" t="s">
        <v>85</v>
      </c>
      <c r="D11" s="938"/>
      <c r="E11" s="938"/>
      <c r="F11" s="421"/>
      <c r="H11" s="78"/>
      <c r="I11" s="229"/>
      <c r="J11" s="412"/>
      <c r="K11" s="412"/>
      <c r="L11" s="412"/>
      <c r="M11" s="220"/>
      <c r="N11" s="413"/>
    </row>
    <row r="12" spans="1:15966" ht="27.65" customHeight="1">
      <c r="C12" s="948" t="s">
        <v>86</v>
      </c>
      <c r="D12" s="948"/>
      <c r="E12" s="948"/>
      <c r="F12" s="421"/>
      <c r="H12" s="78"/>
      <c r="I12" s="229"/>
      <c r="J12" s="412"/>
      <c r="K12" s="412"/>
      <c r="L12" s="412"/>
      <c r="M12" s="220"/>
      <c r="N12" s="413"/>
    </row>
    <row r="13" spans="1:15966" ht="35.25" customHeight="1">
      <c r="C13"/>
      <c r="D13"/>
      <c r="E13"/>
      <c r="F13"/>
      <c r="G13" s="235"/>
      <c r="H13" s="78"/>
      <c r="I13" s="229"/>
      <c r="J13" s="412"/>
      <c r="K13" s="412"/>
      <c r="L13" s="412"/>
      <c r="M13" s="220"/>
      <c r="N13" s="413"/>
    </row>
    <row r="14" spans="1:15966" ht="30" customHeight="1">
      <c r="A14" s="863" t="s">
        <v>681</v>
      </c>
      <c r="B14" s="863"/>
      <c r="C14" s="863"/>
      <c r="D14" s="863"/>
      <c r="E14" s="863"/>
      <c r="F14" s="109"/>
      <c r="G14" s="498"/>
      <c r="H14" s="78"/>
      <c r="I14" s="229"/>
      <c r="J14" s="412"/>
      <c r="K14" s="412"/>
      <c r="L14" s="412"/>
      <c r="M14" s="78"/>
      <c r="N14" s="78"/>
    </row>
    <row r="15" spans="1:15966" ht="15" customHeight="1" thickBot="1">
      <c r="C15"/>
      <c r="D15"/>
      <c r="E15"/>
      <c r="F15"/>
      <c r="G15" s="236" t="s">
        <v>91</v>
      </c>
      <c r="H15" s="78"/>
      <c r="I15" s="229"/>
      <c r="J15" s="412"/>
      <c r="K15" s="412"/>
      <c r="L15" s="412"/>
      <c r="M15" s="78"/>
      <c r="N15" s="78"/>
    </row>
    <row r="16" spans="1:15966" ht="139.5" customHeight="1" thickBot="1">
      <c r="C16" s="952" t="s">
        <v>682</v>
      </c>
      <c r="D16" s="903"/>
      <c r="E16" s="903"/>
      <c r="F16" s="214"/>
      <c r="G16" s="499" t="s">
        <v>683</v>
      </c>
      <c r="H16" s="78"/>
      <c r="I16" s="229"/>
      <c r="J16" s="412"/>
      <c r="K16" s="412"/>
      <c r="L16" s="412"/>
      <c r="M16" s="78"/>
      <c r="N16" s="78"/>
    </row>
    <row r="17" spans="1:14" ht="19.5" customHeight="1">
      <c r="A17" s="720">
        <f>SUBTOTAL(2, A20:A664)</f>
        <v>52</v>
      </c>
      <c r="B17" s="237"/>
      <c r="C17" s="238"/>
      <c r="D17" s="238"/>
      <c r="E17" s="238"/>
      <c r="F17" s="214"/>
      <c r="G17" s="500"/>
      <c r="H17" s="78"/>
      <c r="I17" s="229"/>
      <c r="J17" s="412"/>
      <c r="K17" s="412"/>
      <c r="L17" s="412"/>
      <c r="M17" s="78"/>
      <c r="N17" s="78"/>
    </row>
    <row r="18" spans="1:14" s="38" customFormat="1" ht="30" customHeight="1">
      <c r="A18" s="244"/>
      <c r="B18" s="244"/>
      <c r="C18" s="243"/>
      <c r="D18" s="243"/>
      <c r="E18" s="243"/>
      <c r="F18" s="239"/>
      <c r="G18" s="501"/>
      <c r="H18" s="241"/>
      <c r="I18" s="242"/>
      <c r="J18" s="241"/>
      <c r="K18" s="245"/>
      <c r="L18" s="241"/>
      <c r="M18" s="241"/>
      <c r="N18" s="241"/>
    </row>
    <row r="19" spans="1:14" s="245" customFormat="1" ht="16.399999999999999" customHeight="1">
      <c r="A19" s="246"/>
      <c r="B19" s="246"/>
      <c r="G19" s="573"/>
      <c r="I19" s="247"/>
    </row>
    <row r="20" spans="1:14" ht="20.25" customHeight="1">
      <c r="A20"/>
      <c r="B20"/>
      <c r="C20"/>
      <c r="D20"/>
      <c r="E20"/>
      <c r="F20"/>
      <c r="G20" s="574"/>
      <c r="H20" s="78"/>
      <c r="I20" s="78"/>
      <c r="J20" s="78"/>
      <c r="K20" s="78"/>
      <c r="L20" s="78"/>
      <c r="M20" s="78"/>
      <c r="N20" s="78"/>
    </row>
    <row r="21" spans="1:14" ht="20.25" customHeight="1">
      <c r="A21" s="65">
        <v>1</v>
      </c>
      <c r="B21" s="207">
        <v>1</v>
      </c>
      <c r="C21" s="886" t="s">
        <v>684</v>
      </c>
      <c r="D21" s="886"/>
      <c r="E21" s="886"/>
      <c r="F21"/>
      <c r="G21" s="574"/>
      <c r="H21" s="78"/>
      <c r="I21" s="78"/>
      <c r="J21" s="78"/>
      <c r="K21" s="78"/>
      <c r="L21" s="78"/>
      <c r="M21" s="78"/>
      <c r="N21" s="78"/>
    </row>
    <row r="22" spans="1:14" s="31" customFormat="1" ht="22.5" customHeight="1">
      <c r="B22" s="21"/>
      <c r="C22" s="917" t="s">
        <v>115</v>
      </c>
      <c r="D22" s="917"/>
      <c r="E22" s="917"/>
      <c r="F22" s="110"/>
      <c r="G22" s="502"/>
      <c r="H22" s="222"/>
      <c r="I22" s="248"/>
      <c r="J22" s="222"/>
      <c r="K22" s="759"/>
      <c r="L22" s="222"/>
      <c r="M22" s="222"/>
      <c r="N22" s="222"/>
    </row>
    <row r="23" spans="1:14" s="87" customFormat="1" ht="15.65" customHeight="1">
      <c r="A23" s="31"/>
      <c r="B23" s="21"/>
      <c r="C23" s="890" t="s">
        <v>391</v>
      </c>
      <c r="D23" s="891"/>
      <c r="E23" s="892"/>
      <c r="F23" s="190"/>
      <c r="G23" s="86"/>
      <c r="H23" s="220"/>
      <c r="I23" s="771"/>
      <c r="J23" s="220"/>
      <c r="K23" s="760"/>
      <c r="L23" s="220"/>
      <c r="M23" s="220"/>
      <c r="N23" s="220"/>
    </row>
    <row r="24" spans="1:14" s="87" customFormat="1" ht="32.15" customHeight="1">
      <c r="A24" s="31"/>
      <c r="B24" s="21"/>
      <c r="C24" s="123" t="s">
        <v>147</v>
      </c>
      <c r="D24" s="89" t="s">
        <v>151</v>
      </c>
      <c r="E24" s="89" t="s">
        <v>685</v>
      </c>
      <c r="F24" s="193"/>
      <c r="G24" s="86"/>
      <c r="H24" s="220"/>
      <c r="I24" s="772"/>
      <c r="J24" s="220"/>
      <c r="K24" s="760"/>
      <c r="L24" s="220"/>
      <c r="M24" s="220"/>
      <c r="N24" s="220"/>
    </row>
    <row r="25" spans="1:14" s="87" customFormat="1" ht="14.4" customHeight="1">
      <c r="A25" s="31"/>
      <c r="B25" s="21"/>
      <c r="C25" s="195"/>
      <c r="D25" s="195"/>
      <c r="E25" s="195"/>
      <c r="F25" s="194"/>
      <c r="G25" s="86"/>
      <c r="H25" s="220"/>
      <c r="I25" s="249"/>
      <c r="J25" s="220"/>
      <c r="K25" s="760"/>
      <c r="L25" s="220"/>
      <c r="M25" s="220"/>
      <c r="N25" s="220"/>
    </row>
    <row r="26" spans="1:14" s="87" customFormat="1" ht="32.6" customHeight="1">
      <c r="A26" s="31"/>
      <c r="B26" s="21"/>
      <c r="C26" s="89" t="s">
        <v>686</v>
      </c>
      <c r="D26" s="90" t="s">
        <v>687</v>
      </c>
      <c r="E26" s="90" t="s">
        <v>688</v>
      </c>
      <c r="F26" s="216"/>
      <c r="G26" s="181"/>
      <c r="H26" s="220"/>
      <c r="I26" s="249"/>
      <c r="J26" s="220"/>
      <c r="K26" s="760"/>
      <c r="L26" s="220"/>
      <c r="M26" s="220"/>
      <c r="N26" s="220"/>
    </row>
    <row r="27" spans="1:14" s="87" customFormat="1" ht="14.4" customHeight="1">
      <c r="A27" s="31"/>
      <c r="B27" s="21"/>
      <c r="C27" s="195"/>
      <c r="D27" s="195"/>
      <c r="E27" s="195"/>
      <c r="F27" s="385"/>
      <c r="G27" s="181"/>
      <c r="H27" s="220"/>
      <c r="I27" s="249"/>
      <c r="J27" s="220"/>
      <c r="K27" s="760"/>
      <c r="L27" s="220"/>
      <c r="M27" s="220"/>
      <c r="N27" s="220"/>
    </row>
    <row r="28" spans="1:14" s="87" customFormat="1" ht="16.399999999999999" customHeight="1">
      <c r="A28" s="31"/>
      <c r="B28" s="21"/>
      <c r="C28" s="945" t="s">
        <v>689</v>
      </c>
      <c r="D28" s="945"/>
      <c r="E28" s="945"/>
      <c r="F28" s="216"/>
      <c r="G28" s="181"/>
      <c r="H28" s="220"/>
      <c r="I28" s="249"/>
      <c r="J28" s="220"/>
      <c r="K28" s="760"/>
      <c r="L28" s="220"/>
      <c r="M28" s="220"/>
      <c r="N28" s="220"/>
    </row>
    <row r="29" spans="1:14" s="87" customFormat="1" ht="16.399999999999999" customHeight="1">
      <c r="A29" s="31"/>
      <c r="B29" s="21"/>
      <c r="C29" s="946"/>
      <c r="D29" s="946"/>
      <c r="E29" s="946"/>
      <c r="F29" s="386"/>
      <c r="G29" s="181"/>
      <c r="H29" s="220"/>
      <c r="I29" s="249"/>
      <c r="J29" s="220"/>
      <c r="K29" s="760"/>
      <c r="L29" s="220"/>
      <c r="M29" s="220"/>
      <c r="N29" s="220"/>
    </row>
    <row r="30" spans="1:14" s="87" customFormat="1" ht="16.399999999999999" customHeight="1">
      <c r="A30" s="31"/>
      <c r="B30" s="21"/>
      <c r="C30" s="947" t="s">
        <v>100</v>
      </c>
      <c r="D30" s="947"/>
      <c r="E30" s="947"/>
      <c r="F30" s="387"/>
      <c r="G30" s="181"/>
      <c r="H30" s="220"/>
      <c r="I30" s="249"/>
      <c r="J30" s="220"/>
      <c r="K30" s="760"/>
      <c r="L30" s="220"/>
      <c r="M30" s="220"/>
      <c r="N30" s="220"/>
    </row>
    <row r="31" spans="1:14" s="87" customFormat="1" ht="16.399999999999999" customHeight="1">
      <c r="A31" s="31"/>
      <c r="B31" s="21"/>
      <c r="C31" s="946"/>
      <c r="D31" s="946"/>
      <c r="E31" s="946"/>
      <c r="F31" s="388"/>
      <c r="G31" s="181"/>
      <c r="H31" s="220"/>
      <c r="I31" s="249"/>
      <c r="J31" s="220"/>
      <c r="K31" s="760"/>
      <c r="L31" s="220"/>
      <c r="M31" s="220"/>
      <c r="N31" s="220"/>
    </row>
    <row r="32" spans="1:14" s="87" customFormat="1" ht="16.399999999999999" customHeight="1">
      <c r="A32"/>
      <c r="B32"/>
      <c r="C32" s="176" t="s">
        <v>101</v>
      </c>
      <c r="D32" s="177" t="s">
        <v>102</v>
      </c>
      <c r="E32" s="178" t="s">
        <v>103</v>
      </c>
      <c r="F32" s="387"/>
      <c r="G32" s="181"/>
      <c r="H32" s="220"/>
      <c r="I32" s="249"/>
      <c r="J32" s="220"/>
      <c r="K32" s="760"/>
      <c r="L32" s="220"/>
      <c r="M32" s="220"/>
      <c r="N32" s="220"/>
    </row>
    <row r="33" spans="1:14" s="87" customFormat="1" ht="16.399999999999999" customHeight="1">
      <c r="A33" s="31"/>
      <c r="B33" s="21"/>
      <c r="C33" s="195"/>
      <c r="D33" s="195"/>
      <c r="E33" s="178" t="str">
        <f>IF(
 AND(ISBLANK(C25),ISBLANK(D25),ISBLANK(E25),ISBLANK(C27),ISBLANK(D27),ISBLANK(E27),ISBLANK(C29),ISBLANK(C31),ISBLANK(C33),ISBLANK(D33)),
 "FRÅGAN ÄR OBESVARAD",
 IF(
  AND(ISBLANK(C25),ISBLANK(D25),ISBLANK(E25),ISBLANK(C27),ISBLANK(D27),ISBLANK(E27),ISBLANK(C29),ISBLANK(C31)),
  "ANGE SVAR OCKSÅ",
  IF(
   AND(
    OR(C25="x",D25="x",E25="x",C27="x",D27="x"),OR(E27="x",C29="x",C31="x")),
    "MOTSÄGELSEFULLT SVAR",
    IF(
     OR(AND(E27="x",C29="x"),AND(E27="x",C31="x"),AND(C29="x",C31="x")),
     "MOTSÄGELSEFULLT SVAR",
     IF(
      AND(C33="x",D33="x"),
      "MOTSÄGELSEFULL BEDÖMNING",
      IF(
       OR(C33="x",D33="x"),
       COUNTIF(C25:E25,"x")+COUNTIF(C27:D27,"x"),
       "ANGE BEDÖMNING OCKSÅ"))))))</f>
        <v>FRÅGAN ÄR OBESVARAD</v>
      </c>
      <c r="F33" s="188"/>
      <c r="G33" s="181"/>
      <c r="H33" s="220">
        <f>IF(ISNUMBER(#REF!),#REF!,0)</f>
        <v>0</v>
      </c>
      <c r="I33" s="249">
        <f>$H33</f>
        <v>0</v>
      </c>
      <c r="J33" s="220"/>
      <c r="K33" s="760"/>
      <c r="L33" s="220"/>
      <c r="M33" s="220"/>
      <c r="N33" s="220"/>
    </row>
    <row r="34" spans="1:14" s="87" customFormat="1" ht="16.399999999999999" customHeight="1">
      <c r="A34"/>
      <c r="B34"/>
      <c r="C34"/>
      <c r="D34"/>
      <c r="E34"/>
      <c r="F34" s="188"/>
      <c r="G34" s="181"/>
      <c r="H34" s="220"/>
      <c r="I34" s="249"/>
      <c r="J34" s="220"/>
      <c r="K34" s="760"/>
      <c r="L34" s="220"/>
      <c r="M34" s="220"/>
      <c r="N34" s="220"/>
    </row>
    <row r="35" spans="1:14" s="87" customFormat="1" ht="23.9" customHeight="1">
      <c r="A35" s="65">
        <v>1</v>
      </c>
      <c r="B35" s="207">
        <f ca="1">MAX(B17:INDIRECT(ADDRESS(ROW()-1,COLUMN())))+1</f>
        <v>2</v>
      </c>
      <c r="C35" s="886" t="s">
        <v>690</v>
      </c>
      <c r="D35" s="886"/>
      <c r="E35" s="886"/>
      <c r="F35"/>
      <c r="G35" s="181"/>
      <c r="H35" s="220"/>
      <c r="I35" s="249"/>
      <c r="J35" s="220"/>
      <c r="K35" s="760"/>
      <c r="L35" s="220"/>
      <c r="M35" s="220"/>
      <c r="N35" s="220"/>
    </row>
    <row r="36" spans="1:14" s="87" customFormat="1" ht="18.75" customHeight="1">
      <c r="A36" s="20"/>
      <c r="B36" s="84"/>
      <c r="C36" s="917" t="s">
        <v>90</v>
      </c>
      <c r="D36" s="917"/>
      <c r="E36" s="917"/>
      <c r="F36"/>
      <c r="G36" s="86"/>
      <c r="H36" s="220"/>
      <c r="I36" s="249"/>
      <c r="J36" s="220"/>
      <c r="K36" s="760"/>
      <c r="L36" s="220"/>
      <c r="M36" s="220"/>
      <c r="N36" s="220"/>
    </row>
    <row r="37" spans="1:14" s="31" customFormat="1" ht="15" customHeight="1" thickBot="1">
      <c r="B37" s="21"/>
      <c r="C37" s="890" t="s">
        <v>391</v>
      </c>
      <c r="D37" s="891"/>
      <c r="E37" s="892"/>
      <c r="F37" s="110"/>
      <c r="G37" s="236" t="s">
        <v>91</v>
      </c>
      <c r="H37" s="222"/>
      <c r="I37" s="248"/>
      <c r="J37" s="222"/>
      <c r="K37" s="759"/>
      <c r="L37" s="222"/>
      <c r="M37" s="222"/>
      <c r="N37" s="222"/>
    </row>
    <row r="38" spans="1:14" s="87" customFormat="1" ht="32.15" customHeight="1">
      <c r="A38" s="29"/>
      <c r="B38" s="24"/>
      <c r="C38" s="123" t="s">
        <v>147</v>
      </c>
      <c r="D38" s="89" t="s">
        <v>691</v>
      </c>
      <c r="E38" s="89" t="s">
        <v>685</v>
      </c>
      <c r="F38" s="190"/>
      <c r="G38" s="942" t="s">
        <v>692</v>
      </c>
      <c r="H38" s="220"/>
      <c r="I38" s="249"/>
      <c r="J38" s="220"/>
      <c r="K38" s="760"/>
      <c r="L38" s="220"/>
      <c r="M38" s="220"/>
      <c r="N38" s="220"/>
    </row>
    <row r="39" spans="1:14" s="87" customFormat="1" ht="16.399999999999999" customHeight="1">
      <c r="A39" s="31"/>
      <c r="B39" s="21"/>
      <c r="C39" s="195"/>
      <c r="D39" s="195"/>
      <c r="E39" s="195"/>
      <c r="F39" s="193"/>
      <c r="G39" s="943"/>
      <c r="H39" s="220"/>
      <c r="I39" s="249"/>
      <c r="J39" s="220"/>
      <c r="K39" s="760"/>
      <c r="L39" s="220"/>
      <c r="M39" s="220"/>
      <c r="N39" s="220"/>
    </row>
    <row r="40" spans="1:14" s="87" customFormat="1" ht="33" customHeight="1">
      <c r="A40" s="29"/>
      <c r="B40" s="24"/>
      <c r="C40" s="89" t="s">
        <v>686</v>
      </c>
      <c r="D40" s="90" t="s">
        <v>687</v>
      </c>
      <c r="E40" s="90" t="s">
        <v>688</v>
      </c>
      <c r="F40" s="194"/>
      <c r="G40" s="943"/>
      <c r="H40" s="220"/>
      <c r="I40" s="249"/>
      <c r="J40" s="220"/>
      <c r="K40" s="760"/>
      <c r="L40" s="220"/>
      <c r="M40" s="220"/>
      <c r="N40" s="220"/>
    </row>
    <row r="41" spans="1:14" s="87" customFormat="1" ht="16.399999999999999" customHeight="1">
      <c r="A41" s="31"/>
      <c r="B41" s="21"/>
      <c r="C41" s="195"/>
      <c r="D41" s="195"/>
      <c r="E41" s="195"/>
      <c r="F41" s="216"/>
      <c r="G41" s="943"/>
      <c r="H41" s="220"/>
      <c r="I41" s="249"/>
      <c r="J41" s="220"/>
      <c r="K41" s="760"/>
      <c r="L41" s="220"/>
      <c r="M41" s="220"/>
      <c r="N41" s="220"/>
    </row>
    <row r="42" spans="1:14" s="87" customFormat="1" ht="14.4" customHeight="1">
      <c r="A42" s="31"/>
      <c r="B42" s="21"/>
      <c r="C42" s="945" t="s">
        <v>689</v>
      </c>
      <c r="D42" s="945"/>
      <c r="E42" s="945"/>
      <c r="F42" s="385"/>
      <c r="G42" s="943"/>
      <c r="H42" s="220"/>
      <c r="I42" s="249"/>
      <c r="J42" s="220"/>
      <c r="K42" s="760"/>
      <c r="L42" s="220"/>
      <c r="M42" s="220"/>
      <c r="N42" s="220"/>
    </row>
    <row r="43" spans="1:14" s="87" customFormat="1" ht="16.399999999999999" customHeight="1">
      <c r="A43" s="31"/>
      <c r="B43" s="21"/>
      <c r="C43" s="946"/>
      <c r="D43" s="946"/>
      <c r="E43" s="946"/>
      <c r="F43" s="216"/>
      <c r="G43" s="943"/>
      <c r="H43" s="220"/>
      <c r="I43" s="249"/>
      <c r="J43" s="220"/>
      <c r="K43" s="760"/>
      <c r="L43" s="220"/>
      <c r="M43" s="220"/>
      <c r="N43" s="220"/>
    </row>
    <row r="44" spans="1:14" s="87" customFormat="1" ht="16.399999999999999" customHeight="1">
      <c r="A44" s="31"/>
      <c r="B44" s="21"/>
      <c r="C44" s="947" t="s">
        <v>100</v>
      </c>
      <c r="D44" s="947"/>
      <c r="E44" s="947"/>
      <c r="F44" s="386"/>
      <c r="G44" s="943"/>
      <c r="H44" s="220"/>
      <c r="I44" s="249"/>
      <c r="J44" s="220"/>
      <c r="K44" s="760"/>
      <c r="L44" s="220"/>
      <c r="M44" s="220"/>
      <c r="N44" s="220"/>
    </row>
    <row r="45" spans="1:14" s="87" customFormat="1" ht="16.399999999999999" customHeight="1">
      <c r="A45" s="31"/>
      <c r="B45" s="21"/>
      <c r="C45" s="946"/>
      <c r="D45" s="946"/>
      <c r="E45" s="946"/>
      <c r="F45" s="387"/>
      <c r="G45" s="943"/>
      <c r="H45" s="220"/>
      <c r="I45" s="249"/>
      <c r="J45" s="220"/>
      <c r="K45" s="760"/>
      <c r="L45" s="220"/>
      <c r="M45" s="220"/>
      <c r="N45" s="220"/>
    </row>
    <row r="46" spans="1:14" s="87" customFormat="1" ht="16.399999999999999" customHeight="1">
      <c r="A46" s="31"/>
      <c r="B46" s="21"/>
      <c r="C46" s="176" t="s">
        <v>101</v>
      </c>
      <c r="D46" s="177" t="s">
        <v>102</v>
      </c>
      <c r="E46" s="178" t="s">
        <v>103</v>
      </c>
      <c r="F46" s="388"/>
      <c r="G46" s="943"/>
      <c r="H46" s="220"/>
      <c r="I46" s="249"/>
      <c r="J46" s="220"/>
      <c r="K46" s="760"/>
      <c r="L46" s="220"/>
      <c r="M46" s="220"/>
      <c r="N46" s="220"/>
    </row>
    <row r="47" spans="1:14" s="87" customFormat="1" ht="16.399999999999999" customHeight="1">
      <c r="A47" s="31"/>
      <c r="B47" s="21"/>
      <c r="C47" s="195"/>
      <c r="D47" s="195"/>
      <c r="E47" s="178" t="str">
        <f>IF(
 AND(ISBLANK(C39),ISBLANK(D39),ISBLANK(E39),ISBLANK(C41),ISBLANK(D41),ISBLANK(E41),ISBLANK(C43),ISBLANK(C45),ISBLANK(C47),ISBLANK(D47)),
 "FRÅGAN ÄR OBESVARAD",
 IF(
  AND(ISBLANK(C39),ISBLANK(D39),ISBLANK(E39),ISBLANK(C41),ISBLANK(D41),ISBLANK(E41),ISBLANK(C43),ISBLANK(C45)),
  "ANGE SVAR OCKSÅ",
  IF(
   AND(
    OR(C39="x",D39="x",E39="x",C41="x",D41="x"),OR(E41="x",C43="x",C45="x")),
    "MOTSÄGELSEFULLT SVAR",
    IF(
     OR(AND(E41="x",C43="x"),AND(E41="x",C45="x"),AND(C43="x",C45="x")),
     "MOTSÄGELSEFULLT SVAR",
     IF(
      AND(C47="x",D47="x"),
      "MOTSÄGELSEFULL BEDÖMNING",
      IF(
       OR(C47="x",D47="x"),
       COUNTIF(C39:E39,"x")+COUNTIF(C41:D41,"x"),
       "ANGE BEDÖMNING OCKSÅ"))))))</f>
        <v>FRÅGAN ÄR OBESVARAD</v>
      </c>
      <c r="F47" s="387"/>
      <c r="G47" s="943"/>
      <c r="H47" s="220">
        <f t="shared" ref="H47" si="0">IF(ISNUMBER(E47),E47,0)</f>
        <v>0</v>
      </c>
      <c r="I47" s="249">
        <f t="shared" ref="I47" si="1">$H47</f>
        <v>0</v>
      </c>
      <c r="J47" s="220"/>
      <c r="K47" s="760"/>
      <c r="L47" s="220"/>
      <c r="M47" s="220"/>
      <c r="N47" s="220"/>
    </row>
    <row r="48" spans="1:14" s="87" customFormat="1" ht="16.399999999999999" customHeight="1">
      <c r="A48" s="31"/>
      <c r="B48" s="21"/>
      <c r="C48"/>
      <c r="D48"/>
      <c r="E48"/>
      <c r="F48" s="188"/>
      <c r="G48" s="944"/>
      <c r="H48" s="220"/>
      <c r="I48" s="249"/>
      <c r="J48" s="220"/>
      <c r="K48" s="760"/>
      <c r="L48" s="220"/>
      <c r="M48" s="220"/>
      <c r="N48" s="220"/>
    </row>
    <row r="49" spans="1:14" s="87" customFormat="1" ht="16.399999999999999" customHeight="1">
      <c r="A49" s="31"/>
      <c r="B49" s="21"/>
      <c r="C49"/>
      <c r="D49"/>
      <c r="E49"/>
      <c r="F49" s="388"/>
      <c r="G49" s="574"/>
      <c r="H49" s="220"/>
      <c r="I49" s="249"/>
      <c r="J49" s="220"/>
      <c r="K49" s="760"/>
      <c r="L49" s="220"/>
      <c r="M49" s="220"/>
      <c r="N49" s="220"/>
    </row>
    <row r="50" spans="1:14" s="87" customFormat="1" ht="41.15" customHeight="1">
      <c r="A50" s="65">
        <v>1</v>
      </c>
      <c r="B50" s="207">
        <f ca="1">MAX(B20:INDIRECT(ADDRESS(ROW()-1,COLUMN())))+1</f>
        <v>3</v>
      </c>
      <c r="C50" s="886" t="s">
        <v>693</v>
      </c>
      <c r="D50" s="886"/>
      <c r="E50" s="886"/>
      <c r="F50" s="387"/>
      <c r="G50" s="574"/>
      <c r="H50" s="220"/>
      <c r="I50" s="249"/>
      <c r="J50" s="220"/>
      <c r="K50" s="760"/>
      <c r="L50" s="220"/>
      <c r="M50" s="220"/>
      <c r="N50" s="220"/>
    </row>
    <row r="51" spans="1:14" s="87" customFormat="1" ht="16.399999999999999" customHeight="1">
      <c r="A51" s="20"/>
      <c r="B51" s="84"/>
      <c r="C51" s="917" t="s">
        <v>90</v>
      </c>
      <c r="D51" s="917"/>
      <c r="E51" s="917"/>
      <c r="F51" s="188"/>
      <c r="G51" s="502"/>
      <c r="H51" s="220"/>
      <c r="I51" s="249"/>
      <c r="J51" s="220"/>
      <c r="K51" s="760"/>
      <c r="L51" s="220"/>
      <c r="M51" s="220"/>
      <c r="N51" s="220"/>
    </row>
    <row r="52" spans="1:14" s="87" customFormat="1" ht="16.399999999999999" customHeight="1">
      <c r="A52" s="31"/>
      <c r="B52" s="21"/>
      <c r="C52" s="890" t="s">
        <v>391</v>
      </c>
      <c r="D52" s="891"/>
      <c r="E52" s="892"/>
      <c r="F52" s="188"/>
      <c r="G52" s="236" t="s">
        <v>91</v>
      </c>
      <c r="H52" s="220"/>
      <c r="I52" s="249"/>
      <c r="J52" s="220"/>
      <c r="K52" s="760"/>
      <c r="L52" s="220"/>
      <c r="M52" s="220"/>
      <c r="N52" s="220"/>
    </row>
    <row r="53" spans="1:14" s="87" customFormat="1" ht="33" customHeight="1">
      <c r="A53" s="29"/>
      <c r="B53" s="24"/>
      <c r="C53" s="123" t="s">
        <v>147</v>
      </c>
      <c r="D53" s="89" t="s">
        <v>151</v>
      </c>
      <c r="E53" s="123" t="s">
        <v>685</v>
      </c>
      <c r="F53"/>
      <c r="G53" s="956" t="s">
        <v>694</v>
      </c>
      <c r="H53" s="220"/>
      <c r="I53" s="249"/>
      <c r="J53" s="220"/>
      <c r="K53" s="760"/>
      <c r="L53" s="220"/>
      <c r="M53" s="220"/>
      <c r="N53" s="220"/>
    </row>
    <row r="54" spans="1:14" s="31" customFormat="1" ht="16.100000000000001" customHeight="1">
      <c r="B54" s="21"/>
      <c r="C54" s="195"/>
      <c r="D54" s="195"/>
      <c r="E54" s="195"/>
      <c r="F54" s="110"/>
      <c r="G54" s="957"/>
      <c r="H54" s="222"/>
      <c r="I54" s="248"/>
      <c r="J54" s="222"/>
      <c r="K54" s="759"/>
      <c r="L54" s="222"/>
      <c r="M54" s="222"/>
      <c r="N54" s="222"/>
    </row>
    <row r="55" spans="1:14" s="87" customFormat="1" ht="41.4" customHeight="1">
      <c r="A55" s="29"/>
      <c r="B55" s="24"/>
      <c r="C55" s="89" t="s">
        <v>686</v>
      </c>
      <c r="D55" s="90" t="s">
        <v>687</v>
      </c>
      <c r="E55" s="389" t="s">
        <v>688</v>
      </c>
      <c r="F55" s="190"/>
      <c r="G55" s="957"/>
      <c r="H55" s="220"/>
      <c r="I55" s="249"/>
      <c r="J55" s="220"/>
      <c r="K55" s="760"/>
      <c r="L55" s="220"/>
      <c r="M55" s="220"/>
      <c r="N55" s="220"/>
    </row>
    <row r="56" spans="1:14" s="87" customFormat="1" ht="16.399999999999999" customHeight="1">
      <c r="A56" s="31"/>
      <c r="B56" s="21"/>
      <c r="C56" s="195"/>
      <c r="D56" s="195"/>
      <c r="E56" s="195"/>
      <c r="F56" s="193"/>
      <c r="G56" s="957"/>
      <c r="H56" s="220"/>
      <c r="I56" s="249"/>
      <c r="J56" s="220"/>
      <c r="K56" s="760"/>
      <c r="L56" s="220"/>
      <c r="M56" s="220"/>
      <c r="N56" s="220"/>
    </row>
    <row r="57" spans="1:14" s="87" customFormat="1" ht="14.4" customHeight="1">
      <c r="A57" s="31"/>
      <c r="B57" s="21"/>
      <c r="C57" s="945" t="s">
        <v>689</v>
      </c>
      <c r="D57" s="945"/>
      <c r="E57" s="945"/>
      <c r="F57" s="194"/>
      <c r="G57" s="957"/>
      <c r="H57" s="220"/>
      <c r="I57" s="249"/>
      <c r="J57" s="220"/>
      <c r="K57" s="760"/>
      <c r="L57" s="220"/>
      <c r="M57" s="220"/>
      <c r="N57" s="220"/>
    </row>
    <row r="58" spans="1:14" s="87" customFormat="1" ht="16.399999999999999" customHeight="1">
      <c r="A58" s="31"/>
      <c r="B58" s="21"/>
      <c r="C58" s="946"/>
      <c r="D58" s="946"/>
      <c r="E58" s="946"/>
      <c r="F58" s="216"/>
      <c r="G58" s="957"/>
      <c r="H58" s="220"/>
      <c r="I58" s="249"/>
      <c r="J58" s="220"/>
      <c r="K58" s="760"/>
      <c r="L58" s="220"/>
      <c r="M58" s="220"/>
      <c r="N58" s="220"/>
    </row>
    <row r="59" spans="1:14" s="87" customFormat="1" ht="14.4" customHeight="1">
      <c r="A59" s="31"/>
      <c r="B59" s="21"/>
      <c r="C59" s="947" t="s">
        <v>100</v>
      </c>
      <c r="D59" s="947"/>
      <c r="E59" s="947"/>
      <c r="F59" s="385"/>
      <c r="G59" s="957"/>
      <c r="H59" s="220"/>
      <c r="I59" s="249"/>
      <c r="J59" s="220"/>
      <c r="K59" s="760"/>
      <c r="L59" s="220"/>
      <c r="M59" s="220"/>
      <c r="N59" s="220"/>
    </row>
    <row r="60" spans="1:14" s="87" customFormat="1" ht="16.399999999999999" customHeight="1">
      <c r="A60" s="31"/>
      <c r="B60" s="21"/>
      <c r="C60" s="946"/>
      <c r="D60" s="946"/>
      <c r="E60" s="946"/>
      <c r="F60" s="216"/>
      <c r="G60" s="957"/>
      <c r="H60" s="220"/>
      <c r="I60" s="249"/>
      <c r="J60" s="220"/>
      <c r="K60" s="760"/>
      <c r="L60" s="220"/>
      <c r="M60" s="220"/>
      <c r="N60" s="220"/>
    </row>
    <row r="61" spans="1:14" s="87" customFormat="1" ht="16.399999999999999" customHeight="1">
      <c r="A61" s="31"/>
      <c r="B61" s="21"/>
      <c r="C61" s="176" t="s">
        <v>101</v>
      </c>
      <c r="D61" s="177" t="s">
        <v>102</v>
      </c>
      <c r="E61" s="178" t="s">
        <v>103</v>
      </c>
      <c r="F61" s="386"/>
      <c r="G61" s="957"/>
      <c r="H61" s="220"/>
      <c r="I61" s="249"/>
      <c r="J61" s="220"/>
      <c r="K61" s="760"/>
      <c r="L61" s="220"/>
      <c r="M61" s="220"/>
      <c r="N61" s="220"/>
    </row>
    <row r="62" spans="1:14" s="87" customFormat="1" ht="16.399999999999999" customHeight="1">
      <c r="A62" s="31"/>
      <c r="B62" s="21"/>
      <c r="C62" s="195"/>
      <c r="D62" s="195"/>
      <c r="E62" s="178" t="str">
        <f>IF(
 AND(ISBLANK(C54),ISBLANK(D54),ISBLANK(E54),ISBLANK(C56),ISBLANK(D56),ISBLANK(E56),ISBLANK(C58),ISBLANK(C60),ISBLANK(C62),ISBLANK(D62)),
 "FRÅGAN ÄR OBESVARAD",
 IF(
  AND(ISBLANK(C54),ISBLANK(D54),ISBLANK(E54),ISBLANK(C56),ISBLANK(D56),ISBLANK(E56),ISBLANK(C58),ISBLANK(C60)),
  "ANGE SVAR OCKSÅ",
  IF(
   AND(
    OR(C54="x",D54="x",E54="x",C56="x",D56="x"),OR(E56="x",C58="x",C60="x")),
    "MOTSÄGELSEFULLT SVAR",
    IF(
     OR(AND(E56="x",C58="x"),AND(E56="x",C60="x"),AND(C58="x",C60="x")),
     "MOTSÄGELSEFULLT SVAR",
     IF(
      AND(C62="x",D62="x"),
      "MOTSÄGELSEFULL BEDÖMNING",
      IF(
       OR(C62="x",D62="x"),
       COUNTIF(C54:E54,"x")+COUNTIF(C56:D56,"x"),
       "ANGE BEDÖMNING OCKSÅ"))))))</f>
        <v>FRÅGAN ÄR OBESVARAD</v>
      </c>
      <c r="F62" s="387"/>
      <c r="G62" s="958"/>
      <c r="H62" s="220">
        <f t="shared" ref="H62" si="2">IF(ISNUMBER(E62),E62,0)</f>
        <v>0</v>
      </c>
      <c r="I62" s="249">
        <f t="shared" ref="I62" si="3">$H62</f>
        <v>0</v>
      </c>
      <c r="J62" s="220"/>
      <c r="K62" s="760"/>
      <c r="L62" s="220"/>
      <c r="M62" s="220"/>
      <c r="N62" s="220"/>
    </row>
    <row r="63" spans="1:14" s="87" customFormat="1" ht="16.399999999999999" customHeight="1">
      <c r="A63" s="31"/>
      <c r="B63" s="21"/>
      <c r="C63"/>
      <c r="D63"/>
      <c r="E63"/>
      <c r="F63" s="220"/>
      <c r="G63" s="575"/>
      <c r="H63" s="220"/>
      <c r="I63" s="249"/>
      <c r="J63" s="220"/>
      <c r="K63" s="760"/>
      <c r="L63" s="220"/>
      <c r="M63" s="220"/>
      <c r="N63" s="220"/>
    </row>
    <row r="64" spans="1:14" s="87" customFormat="1" ht="57" customHeight="1">
      <c r="A64" s="65">
        <v>1</v>
      </c>
      <c r="B64" s="207">
        <f ca="1">MAX(B41:INDIRECT(ADDRESS(ROW()-1,COLUMN())))+1</f>
        <v>4</v>
      </c>
      <c r="C64" s="774" t="s">
        <v>695</v>
      </c>
      <c r="D64" s="774"/>
      <c r="E64" s="774"/>
      <c r="F64" s="220"/>
      <c r="G64" s="575"/>
      <c r="H64" s="220"/>
      <c r="I64" s="249"/>
      <c r="J64" s="220"/>
      <c r="K64" s="760"/>
      <c r="L64" s="220"/>
      <c r="M64" s="220"/>
      <c r="N64" s="220"/>
    </row>
    <row r="65" spans="1:14" s="87" customFormat="1" ht="16.399999999999999" customHeight="1" thickBot="1">
      <c r="A65" s="20"/>
      <c r="B65" s="84"/>
      <c r="C65" s="917" t="s">
        <v>90</v>
      </c>
      <c r="D65" s="917"/>
      <c r="E65" s="917"/>
      <c r="F65" s="220"/>
      <c r="G65" s="575"/>
      <c r="H65" s="220"/>
      <c r="I65" s="249"/>
      <c r="J65" s="220"/>
      <c r="K65" s="760"/>
      <c r="L65" s="220"/>
      <c r="M65" s="220"/>
      <c r="N65" s="220"/>
    </row>
    <row r="66" spans="1:14" s="87" customFormat="1" ht="16.399999999999999" customHeight="1" thickBot="1">
      <c r="A66" s="31"/>
      <c r="B66" s="21"/>
      <c r="C66" s="890" t="s">
        <v>391</v>
      </c>
      <c r="D66" s="891"/>
      <c r="E66" s="892"/>
      <c r="F66" s="220"/>
      <c r="G66" s="208" t="s">
        <v>91</v>
      </c>
      <c r="H66" s="220"/>
      <c r="I66" s="249"/>
      <c r="J66" s="220"/>
      <c r="K66" s="760"/>
      <c r="L66" s="220"/>
      <c r="M66" s="220"/>
      <c r="N66" s="220"/>
    </row>
    <row r="67" spans="1:14" s="87" customFormat="1" ht="33" customHeight="1">
      <c r="A67" s="29"/>
      <c r="B67" s="24"/>
      <c r="C67" s="123" t="s">
        <v>147</v>
      </c>
      <c r="D67" s="89" t="s">
        <v>691</v>
      </c>
      <c r="E67" s="123" t="s">
        <v>685</v>
      </c>
      <c r="F67"/>
      <c r="G67" s="874" t="s">
        <v>696</v>
      </c>
      <c r="H67" s="220"/>
      <c r="I67" s="249"/>
      <c r="J67" s="220"/>
      <c r="K67" s="760"/>
      <c r="L67" s="220"/>
      <c r="M67" s="220"/>
      <c r="N67" s="220"/>
    </row>
    <row r="68" spans="1:14" s="31" customFormat="1" ht="20.149999999999999" customHeight="1">
      <c r="B68" s="21"/>
      <c r="C68" s="195"/>
      <c r="D68" s="195"/>
      <c r="E68" s="195"/>
      <c r="F68" s="110"/>
      <c r="G68" s="875"/>
      <c r="H68" s="222"/>
      <c r="I68" s="248"/>
      <c r="J68" s="222"/>
      <c r="K68" s="759"/>
      <c r="L68" s="222"/>
      <c r="M68" s="222"/>
      <c r="N68" s="222"/>
    </row>
    <row r="69" spans="1:14" s="87" customFormat="1" ht="36" customHeight="1">
      <c r="A69" s="29"/>
      <c r="B69" s="24"/>
      <c r="C69" s="89" t="s">
        <v>686</v>
      </c>
      <c r="D69" s="90" t="s">
        <v>687</v>
      </c>
      <c r="E69" s="389" t="s">
        <v>688</v>
      </c>
      <c r="F69" s="190"/>
      <c r="G69" s="875"/>
      <c r="H69" s="220"/>
      <c r="I69" s="249"/>
      <c r="J69" s="220"/>
      <c r="K69" s="760"/>
      <c r="L69" s="220"/>
      <c r="M69" s="220"/>
      <c r="N69" s="220"/>
    </row>
    <row r="70" spans="1:14" s="87" customFormat="1" ht="16.399999999999999" customHeight="1">
      <c r="A70" s="31"/>
      <c r="B70" s="21"/>
      <c r="C70" s="195"/>
      <c r="D70" s="195"/>
      <c r="E70" s="195"/>
      <c r="F70" s="193"/>
      <c r="G70" s="875"/>
      <c r="H70" s="220"/>
      <c r="I70" s="249"/>
      <c r="J70" s="220"/>
      <c r="K70" s="760"/>
      <c r="L70" s="220"/>
      <c r="M70" s="220"/>
      <c r="N70" s="220"/>
    </row>
    <row r="71" spans="1:14" s="87" customFormat="1" ht="14.4" customHeight="1">
      <c r="A71" s="31"/>
      <c r="B71" s="21"/>
      <c r="C71" s="945" t="s">
        <v>689</v>
      </c>
      <c r="D71" s="945"/>
      <c r="E71" s="945"/>
      <c r="F71" s="194"/>
      <c r="G71" s="875"/>
      <c r="H71" s="220"/>
      <c r="I71" s="249"/>
      <c r="J71" s="220"/>
      <c r="K71" s="760"/>
      <c r="L71" s="220"/>
      <c r="M71" s="220"/>
      <c r="N71" s="220"/>
    </row>
    <row r="72" spans="1:14" s="87" customFormat="1" ht="16.399999999999999" customHeight="1">
      <c r="A72" s="31"/>
      <c r="B72" s="21"/>
      <c r="C72" s="946"/>
      <c r="D72" s="946"/>
      <c r="E72" s="946"/>
      <c r="F72" s="216"/>
      <c r="G72" s="875"/>
      <c r="H72" s="220"/>
      <c r="I72" s="249"/>
      <c r="J72" s="220"/>
      <c r="K72" s="760"/>
      <c r="L72" s="220"/>
      <c r="M72" s="220"/>
      <c r="N72" s="220"/>
    </row>
    <row r="73" spans="1:14" s="87" customFormat="1" ht="14.4" customHeight="1">
      <c r="A73" s="31"/>
      <c r="B73" s="21"/>
      <c r="C73" s="947" t="s">
        <v>100</v>
      </c>
      <c r="D73" s="947"/>
      <c r="E73" s="947"/>
      <c r="F73" s="385"/>
      <c r="G73" s="875"/>
      <c r="H73" s="220"/>
      <c r="I73" s="249"/>
      <c r="J73" s="220"/>
      <c r="K73" s="760"/>
      <c r="L73" s="220"/>
      <c r="M73" s="220"/>
      <c r="N73" s="220"/>
    </row>
    <row r="74" spans="1:14" s="87" customFormat="1" ht="16.399999999999999" customHeight="1">
      <c r="A74" s="31"/>
      <c r="B74" s="21"/>
      <c r="C74" s="946"/>
      <c r="D74" s="946"/>
      <c r="E74" s="946"/>
      <c r="F74" s="216"/>
      <c r="G74" s="875"/>
      <c r="H74" s="220"/>
      <c r="I74" s="249"/>
      <c r="J74" s="220"/>
      <c r="K74" s="760"/>
      <c r="L74" s="220"/>
      <c r="M74" s="220"/>
      <c r="N74" s="220"/>
    </row>
    <row r="75" spans="1:14" s="87" customFormat="1" ht="16.399999999999999" customHeight="1">
      <c r="A75" s="31"/>
      <c r="B75" s="21"/>
      <c r="C75" s="176" t="s">
        <v>101</v>
      </c>
      <c r="D75" s="177" t="s">
        <v>102</v>
      </c>
      <c r="E75" s="178" t="s">
        <v>103</v>
      </c>
      <c r="F75" s="188"/>
      <c r="G75" s="875"/>
      <c r="H75" s="773"/>
      <c r="I75" s="773"/>
      <c r="J75" s="220"/>
      <c r="K75" s="760"/>
      <c r="L75" s="220"/>
      <c r="M75" s="220"/>
      <c r="N75" s="220"/>
    </row>
    <row r="76" spans="1:14" s="87" customFormat="1" ht="16.399999999999999" customHeight="1">
      <c r="A76" s="31"/>
      <c r="B76" s="21"/>
      <c r="C76" s="195"/>
      <c r="D76" s="195"/>
      <c r="E76" s="178" t="str">
        <f>IF(
 AND(ISBLANK(C68),ISBLANK(D68),ISBLANK(E68),ISBLANK(C70),ISBLANK(D70),ISBLANK(E70),ISBLANK(C72),ISBLANK(C74),ISBLANK(C76),ISBLANK(D76)),
 "FRÅGAN ÄR OBESVARAD",
 IF(
  AND(ISBLANK(C68),ISBLANK(D68),ISBLANK(E68),ISBLANK(C70),ISBLANK(D70),ISBLANK(E70),ISBLANK(C72),ISBLANK(C74)),
  "ANGE SVAR OCKSÅ",
  IF(
   AND(
    OR(C68="x",D68="x",E68="x",C70="x",D70="x"),OR(E70="x",C72="x",C74="x")),
    "MOTSÄGELSEFULLT SVAR",
    IF(
     OR(AND(E70="x",C72="x"),AND(E70="x",C74="x"),AND(C72="x",C74="x")),
     "MOTSÄGELSEFULLT SVAR",
     IF(
      AND(C76="x",D76="x"),
      "MOTSÄGELSEFULL BEDÖMNING",
      IF(
       OR(C76="x",D76="x"),
       COUNTIF(C68:E68,"x")+COUNTIF(C70:D70,"x"),
       "ANGE BEDÖMNING OCKSÅ"))))))</f>
        <v>FRÅGAN ÄR OBESVARAD</v>
      </c>
      <c r="F76" s="387"/>
      <c r="G76" s="875"/>
      <c r="H76" s="220">
        <f t="shared" ref="H76" si="4">IF(ISNUMBER(E76),E76,0)</f>
        <v>0</v>
      </c>
      <c r="I76" s="249">
        <f t="shared" ref="I76" si="5">$H76</f>
        <v>0</v>
      </c>
      <c r="J76" s="220"/>
      <c r="K76" s="760"/>
      <c r="L76" s="220"/>
      <c r="M76" s="220"/>
      <c r="N76" s="220"/>
    </row>
    <row r="77" spans="1:14" s="87" customFormat="1" ht="16.399999999999999" customHeight="1">
      <c r="A77" s="31"/>
      <c r="B77" s="21"/>
      <c r="C77"/>
      <c r="D77"/>
      <c r="E77"/>
      <c r="F77" s="388"/>
      <c r="G77" s="876"/>
      <c r="H77" s="220"/>
      <c r="I77" s="249"/>
      <c r="J77" s="220"/>
      <c r="K77" s="760"/>
      <c r="L77" s="220"/>
      <c r="M77" s="220"/>
      <c r="N77" s="220"/>
    </row>
    <row r="78" spans="1:14" s="87" customFormat="1" ht="38.4" customHeight="1">
      <c r="A78" s="65">
        <v>1</v>
      </c>
      <c r="B78" s="207">
        <f ca="1">MAX(B16:INDIRECT(ADDRESS(ROW()-1,COLUMN())))+1</f>
        <v>5</v>
      </c>
      <c r="C78" s="886" t="s">
        <v>697</v>
      </c>
      <c r="D78" s="886"/>
      <c r="E78" s="886"/>
      <c r="F78" s="387"/>
      <c r="G78" s="86"/>
      <c r="H78" s="220"/>
      <c r="I78" s="249"/>
      <c r="J78" s="220"/>
      <c r="K78" s="760"/>
      <c r="L78" s="220"/>
      <c r="M78" s="220"/>
      <c r="N78" s="220"/>
    </row>
    <row r="79" spans="1:14" s="87" customFormat="1" ht="16.399999999999999" customHeight="1">
      <c r="A79" s="20"/>
      <c r="B79" s="84"/>
      <c r="C79" s="917" t="s">
        <v>90</v>
      </c>
      <c r="D79" s="917"/>
      <c r="E79" s="917"/>
      <c r="F79" s="188"/>
      <c r="G79" s="86"/>
      <c r="H79" s="220"/>
      <c r="I79" s="249"/>
      <c r="J79" s="220"/>
      <c r="K79" s="760"/>
      <c r="L79" s="220"/>
      <c r="M79" s="220"/>
      <c r="N79" s="220"/>
    </row>
    <row r="80" spans="1:14" s="87" customFormat="1" ht="16.399999999999999" customHeight="1">
      <c r="A80" s="31"/>
      <c r="B80" s="21"/>
      <c r="C80" s="890" t="s">
        <v>391</v>
      </c>
      <c r="D80" s="891"/>
      <c r="E80" s="892"/>
      <c r="F80" s="188"/>
      <c r="G80" s="236" t="s">
        <v>91</v>
      </c>
      <c r="H80" s="220"/>
      <c r="I80" s="249"/>
      <c r="J80" s="220"/>
      <c r="K80" s="760"/>
      <c r="L80" s="220"/>
      <c r="M80" s="220"/>
      <c r="N80" s="220"/>
    </row>
    <row r="81" spans="1:14" ht="32.6" customHeight="1">
      <c r="A81" s="29"/>
      <c r="B81" s="24"/>
      <c r="C81" s="123" t="s">
        <v>147</v>
      </c>
      <c r="D81" s="89" t="s">
        <v>151</v>
      </c>
      <c r="E81" s="123" t="s">
        <v>698</v>
      </c>
      <c r="F81"/>
      <c r="G81" s="959" t="s">
        <v>699</v>
      </c>
      <c r="H81" s="78"/>
      <c r="I81" s="78"/>
      <c r="J81" s="78"/>
      <c r="K81" s="78"/>
      <c r="L81" s="78"/>
      <c r="M81" s="78"/>
      <c r="N81" s="78"/>
    </row>
    <row r="82" spans="1:14" ht="16.399999999999999" customHeight="1">
      <c r="C82" s="195"/>
      <c r="D82" s="195"/>
      <c r="E82" s="195"/>
      <c r="F82"/>
      <c r="G82" s="960"/>
      <c r="H82" s="78"/>
      <c r="I82" s="78"/>
      <c r="J82" s="78"/>
      <c r="K82" s="78"/>
      <c r="L82" s="78"/>
      <c r="M82" s="78"/>
      <c r="N82" s="78"/>
    </row>
    <row r="83" spans="1:14" ht="32.6" customHeight="1">
      <c r="A83" s="29"/>
      <c r="B83" s="24"/>
      <c r="C83" s="89" t="s">
        <v>686</v>
      </c>
      <c r="D83" s="90" t="s">
        <v>687</v>
      </c>
      <c r="E83" s="389" t="s">
        <v>688</v>
      </c>
      <c r="F83"/>
      <c r="G83" s="960"/>
      <c r="H83" s="78"/>
      <c r="I83" s="78"/>
      <c r="J83" s="78"/>
      <c r="K83" s="78"/>
      <c r="L83" s="78"/>
      <c r="M83" s="78"/>
      <c r="N83" s="78"/>
    </row>
    <row r="84" spans="1:14" ht="16.399999999999999" customHeight="1">
      <c r="C84" s="195"/>
      <c r="D84" s="195"/>
      <c r="E84" s="195"/>
      <c r="F84"/>
      <c r="G84" s="960"/>
      <c r="H84" s="78"/>
      <c r="I84" s="78"/>
      <c r="J84" s="78"/>
      <c r="K84" s="78"/>
      <c r="L84" s="78"/>
      <c r="M84" s="78"/>
      <c r="N84" s="78"/>
    </row>
    <row r="85" spans="1:14" ht="16.399999999999999" customHeight="1">
      <c r="C85" s="945" t="s">
        <v>689</v>
      </c>
      <c r="D85" s="945"/>
      <c r="E85" s="945"/>
      <c r="F85"/>
      <c r="G85" s="960"/>
      <c r="H85" s="78"/>
      <c r="I85" s="78"/>
      <c r="J85" s="78"/>
      <c r="K85" s="78"/>
      <c r="L85" s="78"/>
      <c r="M85" s="78"/>
      <c r="N85" s="78"/>
    </row>
    <row r="86" spans="1:14" ht="16.399999999999999" customHeight="1">
      <c r="C86" s="946"/>
      <c r="D86" s="946"/>
      <c r="E86" s="946"/>
      <c r="F86"/>
      <c r="G86" s="960"/>
      <c r="H86" s="220"/>
      <c r="I86" s="249"/>
      <c r="J86" s="78"/>
      <c r="K86" s="78"/>
      <c r="L86" s="78"/>
      <c r="M86" s="78"/>
      <c r="N86" s="78"/>
    </row>
    <row r="87" spans="1:14" ht="16.399999999999999" customHeight="1">
      <c r="C87" s="947" t="s">
        <v>100</v>
      </c>
      <c r="D87" s="947"/>
      <c r="E87" s="947"/>
      <c r="F87"/>
      <c r="G87" s="960"/>
      <c r="H87" s="220"/>
      <c r="I87" s="249"/>
      <c r="J87" s="78"/>
      <c r="K87" s="78"/>
      <c r="L87" s="78"/>
      <c r="M87" s="78"/>
      <c r="N87" s="78"/>
    </row>
    <row r="88" spans="1:14" ht="16.399999999999999" customHeight="1">
      <c r="C88" s="946"/>
      <c r="D88" s="946"/>
      <c r="E88" s="946"/>
      <c r="F88"/>
      <c r="G88" s="961"/>
      <c r="H88" s="220"/>
      <c r="I88" s="249"/>
      <c r="J88" s="78"/>
      <c r="K88" s="78"/>
      <c r="L88" s="78"/>
      <c r="M88" s="78"/>
      <c r="N88" s="78"/>
    </row>
    <row r="89" spans="1:14" ht="16.399999999999999" customHeight="1">
      <c r="C89" s="176" t="s">
        <v>101</v>
      </c>
      <c r="D89" s="177" t="s">
        <v>102</v>
      </c>
      <c r="E89" s="178" t="s">
        <v>103</v>
      </c>
      <c r="F89"/>
      <c r="G89" s="576"/>
      <c r="H89" s="220"/>
      <c r="I89" s="249"/>
      <c r="J89" s="78"/>
      <c r="K89" s="78"/>
      <c r="L89" s="78"/>
      <c r="M89" s="78"/>
      <c r="N89" s="78"/>
    </row>
    <row r="90" spans="1:14" ht="16.399999999999999" customHeight="1">
      <c r="C90" s="195"/>
      <c r="D90" s="195"/>
      <c r="E90" s="178" t="str">
        <f>IF(
 AND(ISBLANK(C82),ISBLANK(D82),ISBLANK(E82),ISBLANK(C84),ISBLANK(D84),ISBLANK(E84),ISBLANK(C86),ISBLANK(C88),ISBLANK(C90),ISBLANK(D90)),
 "FRÅGAN ÄR OBESVARAD",
 IF(
  AND(ISBLANK(C82),ISBLANK(D82),ISBLANK(E82),ISBLANK(C84),ISBLANK(D84),ISBLANK(E84),ISBLANK(C86),ISBLANK(C88)),
  "ANGE SVAR OCKSÅ",
  IF(
   AND(
    OR(C82="x",D82="x",E82="x",C84="x",D84="x"),OR(E84="x",C86="x",C88="x")),
    "MOTSÄGELSEFULLT SVAR",
    IF(
     OR(AND(E84="x",C86="x"),AND(E84="x",C88="x"),AND(C86="x",C88="x")),
     "MOTSÄGELSEFULLT SVAR",
     IF(
      AND(C90="x",D90="x"),
      "MOTSÄGELSEFULL BEDÖMNING",
      IF(
       OR(C90="x",D90="x"),
       COUNTIF(C82:E82,"x")+COUNTIF(C84:D84,"x"),
       "ANGE BEDÖMNING OCKSÅ"))))))</f>
        <v>FRÅGAN ÄR OBESVARAD</v>
      </c>
      <c r="F90"/>
      <c r="G90" s="576"/>
      <c r="H90" s="220">
        <f t="shared" ref="H90:H104" si="6">IF(ISNUMBER(E90),E90,0)</f>
        <v>0</v>
      </c>
      <c r="I90" s="249">
        <f t="shared" ref="I90:I104" si="7">$H90</f>
        <v>0</v>
      </c>
      <c r="J90" s="78"/>
      <c r="K90" s="78"/>
      <c r="L90" s="78"/>
      <c r="M90" s="78"/>
      <c r="N90" s="78"/>
    </row>
    <row r="91" spans="1:14" ht="16.399999999999999" customHeight="1">
      <c r="C91"/>
      <c r="D91"/>
      <c r="E91"/>
      <c r="F91"/>
      <c r="G91" s="576"/>
      <c r="H91" s="220"/>
      <c r="I91" s="249"/>
      <c r="J91" s="78"/>
      <c r="K91" s="78"/>
      <c r="L91" s="78"/>
      <c r="M91" s="78"/>
      <c r="N91" s="78"/>
    </row>
    <row r="92" spans="1:14" ht="41.15" customHeight="1">
      <c r="A92" s="65">
        <v>1</v>
      </c>
      <c r="B92" s="207">
        <f ca="1">MAX($B$57:INDIRECT(ADDRESS(ROW()-1,COLUMN())))+1</f>
        <v>6</v>
      </c>
      <c r="C92" s="873" t="s">
        <v>700</v>
      </c>
      <c r="D92" s="873"/>
      <c r="E92" s="873"/>
      <c r="F92"/>
      <c r="G92" s="576"/>
      <c r="H92" s="220"/>
      <c r="I92" s="249"/>
      <c r="J92" s="78"/>
      <c r="K92" s="78"/>
      <c r="L92" s="78"/>
      <c r="M92" s="78"/>
      <c r="N92" s="78"/>
    </row>
    <row r="93" spans="1:14" ht="16.399999999999999" customHeight="1">
      <c r="A93" s="20"/>
      <c r="B93" s="84"/>
      <c r="C93" s="917" t="s">
        <v>90</v>
      </c>
      <c r="D93" s="917"/>
      <c r="E93" s="917"/>
      <c r="F93"/>
      <c r="G93" s="576"/>
      <c r="H93" s="220"/>
      <c r="I93" s="249"/>
      <c r="J93" s="78"/>
      <c r="K93" s="78"/>
      <c r="L93" s="78"/>
      <c r="M93" s="78"/>
      <c r="N93" s="78"/>
    </row>
    <row r="94" spans="1:14" ht="16.399999999999999" customHeight="1" thickBot="1">
      <c r="C94" s="890" t="s">
        <v>391</v>
      </c>
      <c r="D94" s="891"/>
      <c r="E94" s="892"/>
      <c r="F94"/>
      <c r="G94" s="236" t="s">
        <v>91</v>
      </c>
      <c r="H94" s="220"/>
      <c r="I94" s="249"/>
      <c r="J94" s="78"/>
      <c r="K94" s="78"/>
      <c r="L94" s="78"/>
      <c r="M94" s="78"/>
      <c r="N94" s="78"/>
    </row>
    <row r="95" spans="1:14" s="87" customFormat="1" ht="33" customHeight="1">
      <c r="A95" s="29"/>
      <c r="B95" s="24"/>
      <c r="C95" s="123" t="s">
        <v>147</v>
      </c>
      <c r="D95" s="89" t="s">
        <v>691</v>
      </c>
      <c r="E95" s="123" t="s">
        <v>698</v>
      </c>
      <c r="F95"/>
      <c r="G95" s="953" t="s">
        <v>701</v>
      </c>
      <c r="H95" s="220"/>
      <c r="I95" s="249"/>
      <c r="J95" s="220"/>
      <c r="K95" s="760"/>
      <c r="L95" s="220"/>
      <c r="M95" s="220"/>
      <c r="N95" s="220"/>
    </row>
    <row r="96" spans="1:14" s="31" customFormat="1" ht="19.5" customHeight="1">
      <c r="B96" s="21"/>
      <c r="C96" s="259"/>
      <c r="D96" s="259"/>
      <c r="E96" s="259"/>
      <c r="F96" s="110"/>
      <c r="G96" s="954"/>
      <c r="H96" s="220"/>
      <c r="I96" s="249"/>
      <c r="J96" s="222"/>
      <c r="K96" s="759"/>
      <c r="L96" s="222"/>
      <c r="M96" s="222"/>
      <c r="N96" s="222"/>
    </row>
    <row r="97" spans="1:14" s="87" customFormat="1" ht="33" customHeight="1">
      <c r="A97" s="29"/>
      <c r="B97" s="24"/>
      <c r="C97" s="89" t="s">
        <v>686</v>
      </c>
      <c r="D97" s="90" t="s">
        <v>687</v>
      </c>
      <c r="E97" s="389" t="s">
        <v>688</v>
      </c>
      <c r="F97" s="190"/>
      <c r="G97" s="954"/>
      <c r="H97" s="220"/>
      <c r="I97" s="249"/>
      <c r="J97" s="220"/>
      <c r="K97" s="760"/>
      <c r="L97" s="220"/>
      <c r="M97" s="220"/>
      <c r="N97" s="220"/>
    </row>
    <row r="98" spans="1:14" s="87" customFormat="1" ht="16.399999999999999" customHeight="1">
      <c r="A98" s="31"/>
      <c r="B98" s="21"/>
      <c r="C98" s="195"/>
      <c r="D98" s="195"/>
      <c r="E98" s="195"/>
      <c r="F98" s="193"/>
      <c r="G98" s="954"/>
      <c r="H98" s="220"/>
      <c r="I98" s="249"/>
      <c r="J98" s="220"/>
      <c r="K98" s="760"/>
      <c r="L98" s="220"/>
      <c r="M98" s="220"/>
      <c r="N98" s="220"/>
    </row>
    <row r="99" spans="1:14" s="87" customFormat="1" ht="14.4" customHeight="1">
      <c r="A99" s="31"/>
      <c r="B99" s="21"/>
      <c r="C99" s="945" t="s">
        <v>689</v>
      </c>
      <c r="D99" s="945"/>
      <c r="E99" s="945"/>
      <c r="F99" s="194"/>
      <c r="G99" s="954"/>
      <c r="H99" s="220"/>
      <c r="I99" s="249"/>
      <c r="J99" s="220"/>
      <c r="K99" s="760"/>
      <c r="L99" s="220"/>
      <c r="M99" s="220"/>
      <c r="N99" s="220"/>
    </row>
    <row r="100" spans="1:14" s="87" customFormat="1" ht="16.399999999999999" customHeight="1">
      <c r="A100" s="31"/>
      <c r="B100" s="21"/>
      <c r="C100" s="946"/>
      <c r="D100" s="946"/>
      <c r="E100" s="946"/>
      <c r="F100" s="216"/>
      <c r="G100" s="954"/>
      <c r="H100" s="220"/>
      <c r="I100" s="249"/>
      <c r="J100" s="220"/>
      <c r="K100" s="760"/>
      <c r="L100" s="220"/>
      <c r="M100" s="220"/>
      <c r="N100" s="220"/>
    </row>
    <row r="101" spans="1:14" s="87" customFormat="1" ht="14.4" customHeight="1">
      <c r="A101" s="31"/>
      <c r="B101" s="21"/>
      <c r="C101" s="947" t="s">
        <v>100</v>
      </c>
      <c r="D101" s="947"/>
      <c r="E101" s="947"/>
      <c r="F101" s="385"/>
      <c r="G101" s="954"/>
      <c r="H101" s="220"/>
      <c r="I101" s="249"/>
      <c r="J101" s="220"/>
      <c r="K101" s="760"/>
      <c r="L101" s="220"/>
      <c r="M101" s="220"/>
      <c r="N101" s="220"/>
    </row>
    <row r="102" spans="1:14" s="87" customFormat="1" ht="16.399999999999999" customHeight="1">
      <c r="A102" s="31"/>
      <c r="B102" s="21"/>
      <c r="C102" s="946"/>
      <c r="D102" s="946"/>
      <c r="E102" s="946"/>
      <c r="F102" s="216"/>
      <c r="G102" s="954"/>
      <c r="H102" s="220"/>
      <c r="I102" s="249"/>
      <c r="J102" s="220"/>
      <c r="K102" s="760"/>
      <c r="L102" s="220"/>
      <c r="M102" s="220"/>
      <c r="N102" s="220"/>
    </row>
    <row r="103" spans="1:14" s="87" customFormat="1" ht="16.399999999999999" customHeight="1">
      <c r="A103" s="31"/>
      <c r="B103" s="21"/>
      <c r="C103" s="176" t="s">
        <v>101</v>
      </c>
      <c r="D103" s="177" t="s">
        <v>102</v>
      </c>
      <c r="E103" s="178" t="s">
        <v>103</v>
      </c>
      <c r="F103" s="386"/>
      <c r="G103" s="954"/>
      <c r="H103" s="220"/>
      <c r="I103" s="249"/>
      <c r="J103" s="220"/>
      <c r="K103" s="760"/>
      <c r="L103" s="220"/>
      <c r="M103" s="220"/>
      <c r="N103" s="220"/>
    </row>
    <row r="104" spans="1:14" s="87" customFormat="1" ht="16.399999999999999" customHeight="1">
      <c r="A104" s="31"/>
      <c r="B104" s="21"/>
      <c r="C104" s="195"/>
      <c r="D104" s="195"/>
      <c r="E104" s="178" t="str">
        <f>IF(
 AND(ISBLANK(C96),ISBLANK(D96),ISBLANK(E96),ISBLANK(C98),ISBLANK(D98),ISBLANK(E98),ISBLANK(C100),ISBLANK(C102),ISBLANK(C104),ISBLANK(D104)),
 "FRÅGAN ÄR OBESVARAD",
 IF(
  AND(ISBLANK(C96),ISBLANK(D96),ISBLANK(E96),ISBLANK(C98),ISBLANK(D98),ISBLANK(E98),ISBLANK(C100),ISBLANK(C102)),
  "ANGE SVAR OCKSÅ",
  IF(
   AND(
    OR(C96="x",D96="x",E96="x",C98="x",D98="x"),OR(E98="x",C100="x",C102="x")),
    "MOTSÄGELSEFULLT SVAR",
    IF(
     OR(AND(E98="x",C100="x"),AND(E98="x",C102="x"),AND(C100="x",C102="x")),
     "MOTSÄGELSEFULLT SVAR",
     IF(
      AND(C104="x",D104="x"),
      "MOTSÄGELSEFULL BEDÖMNING",
      IF(
       OR(C104="x",D104="x"),
       COUNTIF(C96:E96,"x")+COUNTIF(C98:D98,"x"),
       "ANGE BEDÖMNING OCKSÅ"))))))</f>
        <v>FRÅGAN ÄR OBESVARAD</v>
      </c>
      <c r="F104" s="387"/>
      <c r="G104" s="954"/>
      <c r="H104" s="220">
        <f t="shared" si="6"/>
        <v>0</v>
      </c>
      <c r="I104" s="249">
        <f t="shared" si="7"/>
        <v>0</v>
      </c>
      <c r="J104" s="220"/>
      <c r="K104" s="760"/>
      <c r="L104" s="220"/>
      <c r="M104" s="220"/>
      <c r="N104" s="220"/>
    </row>
    <row r="105" spans="1:14" s="87" customFormat="1" ht="16.399999999999999" customHeight="1">
      <c r="A105"/>
      <c r="B105"/>
      <c r="C105"/>
      <c r="D105"/>
      <c r="E105"/>
      <c r="F105" s="388"/>
      <c r="G105" s="955"/>
      <c r="H105" s="220"/>
      <c r="I105" s="249"/>
      <c r="J105" s="220"/>
      <c r="K105" s="760"/>
      <c r="L105" s="220"/>
      <c r="M105" s="220"/>
      <c r="N105" s="220"/>
    </row>
    <row r="106" spans="1:14" s="87" customFormat="1" ht="16.399999999999999" customHeight="1">
      <c r="A106" s="65">
        <v>1</v>
      </c>
      <c r="B106" s="207">
        <f ca="1">MAX($B$57:INDIRECT(ADDRESS(ROW()-1,COLUMN())))+1</f>
        <v>7</v>
      </c>
      <c r="C106" s="873" t="s">
        <v>702</v>
      </c>
      <c r="D106" s="873"/>
      <c r="E106" s="873"/>
      <c r="F106" s="387"/>
      <c r="G106" s="574"/>
      <c r="H106" s="220"/>
      <c r="I106" s="249"/>
      <c r="J106" s="220"/>
      <c r="K106" s="760"/>
      <c r="L106" s="220"/>
      <c r="M106" s="220"/>
      <c r="N106" s="220"/>
    </row>
    <row r="107" spans="1:14" s="87" customFormat="1" ht="16.399999999999999" customHeight="1">
      <c r="A107"/>
      <c r="B107"/>
      <c r="C107" s="917" t="s">
        <v>90</v>
      </c>
      <c r="D107" s="917"/>
      <c r="E107" s="917"/>
      <c r="F107" s="188"/>
      <c r="G107" s="574"/>
      <c r="H107" s="220"/>
      <c r="I107" s="249"/>
      <c r="J107" s="220"/>
      <c r="K107" s="760"/>
      <c r="L107" s="220"/>
      <c r="M107" s="220"/>
      <c r="N107" s="220"/>
    </row>
    <row r="108" spans="1:14" s="87" customFormat="1" ht="16.399999999999999" customHeight="1" thickBot="1">
      <c r="A108"/>
      <c r="B108"/>
      <c r="C108" s="890" t="s">
        <v>391</v>
      </c>
      <c r="D108" s="891"/>
      <c r="E108" s="892"/>
      <c r="F108" s="188"/>
      <c r="G108" s="236" t="s">
        <v>91</v>
      </c>
      <c r="H108" s="220"/>
      <c r="I108" s="249"/>
      <c r="J108" s="220"/>
      <c r="K108" s="760"/>
      <c r="L108" s="220"/>
      <c r="M108" s="220"/>
      <c r="N108" s="220"/>
    </row>
    <row r="109" spans="1:14" s="87" customFormat="1" ht="33" customHeight="1">
      <c r="A109"/>
      <c r="B109"/>
      <c r="C109" s="123" t="s">
        <v>147</v>
      </c>
      <c r="D109" s="89" t="s">
        <v>691</v>
      </c>
      <c r="E109" s="123" t="s">
        <v>698</v>
      </c>
      <c r="F109"/>
      <c r="G109" s="953" t="s">
        <v>703</v>
      </c>
      <c r="H109" s="220"/>
      <c r="I109" s="249"/>
      <c r="J109" s="220"/>
      <c r="K109" s="760"/>
      <c r="L109" s="220"/>
      <c r="M109" s="220"/>
      <c r="N109" s="220"/>
    </row>
    <row r="110" spans="1:14" s="31" customFormat="1" ht="20.25" customHeight="1">
      <c r="A110"/>
      <c r="B110"/>
      <c r="C110" s="259"/>
      <c r="D110" s="259"/>
      <c r="E110" s="259"/>
      <c r="F110" s="110"/>
      <c r="G110" s="954"/>
      <c r="H110" s="220"/>
      <c r="I110" s="249"/>
      <c r="J110" s="222"/>
      <c r="K110" s="759"/>
      <c r="L110" s="222"/>
      <c r="M110" s="222"/>
      <c r="N110" s="222"/>
    </row>
    <row r="111" spans="1:14" s="87" customFormat="1" ht="33" customHeight="1">
      <c r="A111"/>
      <c r="B111"/>
      <c r="C111" s="89" t="s">
        <v>686</v>
      </c>
      <c r="D111" s="90" t="s">
        <v>687</v>
      </c>
      <c r="E111" s="389" t="s">
        <v>688</v>
      </c>
      <c r="F111" s="190"/>
      <c r="G111" s="954"/>
      <c r="H111" s="220"/>
      <c r="I111" s="249"/>
      <c r="J111" s="220"/>
      <c r="K111" s="760"/>
      <c r="L111" s="220"/>
      <c r="M111" s="220"/>
      <c r="N111" s="220"/>
    </row>
    <row r="112" spans="1:14" s="87" customFormat="1" ht="16.399999999999999" customHeight="1">
      <c r="A112"/>
      <c r="B112"/>
      <c r="C112" s="195"/>
      <c r="D112" s="195"/>
      <c r="E112" s="195"/>
      <c r="F112" s="193"/>
      <c r="G112" s="954"/>
      <c r="H112" s="220"/>
      <c r="I112" s="249"/>
      <c r="J112" s="220"/>
      <c r="K112" s="760"/>
      <c r="L112" s="220"/>
      <c r="M112" s="220"/>
      <c r="N112" s="220"/>
    </row>
    <row r="113" spans="1:14" s="87" customFormat="1" ht="14.4" customHeight="1">
      <c r="A113"/>
      <c r="B113"/>
      <c r="C113" s="945" t="s">
        <v>689</v>
      </c>
      <c r="D113" s="945"/>
      <c r="E113" s="945"/>
      <c r="F113" s="194"/>
      <c r="G113" s="954"/>
      <c r="H113" s="220"/>
      <c r="I113" s="249"/>
      <c r="J113" s="220"/>
      <c r="K113" s="760"/>
      <c r="L113" s="220"/>
      <c r="M113" s="220"/>
      <c r="N113" s="220"/>
    </row>
    <row r="114" spans="1:14" s="87" customFormat="1" ht="16.399999999999999" customHeight="1">
      <c r="A114"/>
      <c r="B114"/>
      <c r="C114" s="946"/>
      <c r="D114" s="946"/>
      <c r="E114" s="946"/>
      <c r="F114" s="216"/>
      <c r="G114" s="954"/>
      <c r="H114" s="220"/>
      <c r="I114" s="249"/>
      <c r="J114" s="220"/>
      <c r="K114" s="760"/>
      <c r="L114" s="220"/>
      <c r="M114" s="220"/>
      <c r="N114" s="220"/>
    </row>
    <row r="115" spans="1:14" s="87" customFormat="1" ht="14.4" customHeight="1">
      <c r="A115"/>
      <c r="B115"/>
      <c r="C115" s="947" t="s">
        <v>100</v>
      </c>
      <c r="D115" s="947"/>
      <c r="E115" s="947"/>
      <c r="F115" s="385"/>
      <c r="G115" s="954"/>
      <c r="H115" s="220"/>
      <c r="I115" s="249"/>
      <c r="J115" s="220"/>
      <c r="K115" s="760"/>
      <c r="L115" s="220"/>
      <c r="M115" s="220"/>
      <c r="N115" s="220"/>
    </row>
    <row r="116" spans="1:14" s="87" customFormat="1" ht="16.399999999999999" customHeight="1">
      <c r="A116"/>
      <c r="B116"/>
      <c r="C116" s="946"/>
      <c r="D116" s="946"/>
      <c r="E116" s="946"/>
      <c r="F116" s="216"/>
      <c r="G116" s="954"/>
      <c r="H116" s="220"/>
      <c r="I116" s="249"/>
      <c r="J116" s="220"/>
      <c r="K116" s="760"/>
      <c r="L116" s="220"/>
      <c r="M116" s="220"/>
      <c r="N116" s="220"/>
    </row>
    <row r="117" spans="1:14" s="87" customFormat="1" ht="16.399999999999999" customHeight="1">
      <c r="A117"/>
      <c r="B117"/>
      <c r="C117" s="176" t="s">
        <v>101</v>
      </c>
      <c r="D117" s="177" t="s">
        <v>102</v>
      </c>
      <c r="E117" s="178" t="s">
        <v>103</v>
      </c>
      <c r="F117" s="386"/>
      <c r="G117" s="954"/>
      <c r="H117" s="220"/>
      <c r="I117" s="249"/>
      <c r="J117" s="220"/>
      <c r="K117" s="760"/>
      <c r="L117" s="220"/>
      <c r="M117" s="220"/>
      <c r="N117" s="220"/>
    </row>
    <row r="118" spans="1:14" s="87" customFormat="1" ht="16.399999999999999" customHeight="1">
      <c r="A118"/>
      <c r="B118"/>
      <c r="C118" s="195"/>
      <c r="D118" s="195"/>
      <c r="E118" s="178" t="str">
        <f>IF(
 AND(ISBLANK(C110),ISBLANK(D110),ISBLANK(E110),ISBLANK(C112),ISBLANK(D112),ISBLANK(E112),ISBLANK(C114),ISBLANK(C116),ISBLANK(C118),ISBLANK(D118)),
 "FRÅGAN ÄR OBESVARAD",
 IF(
  AND(ISBLANK(C110),ISBLANK(D110),ISBLANK(E110),ISBLANK(C112),ISBLANK(D112),ISBLANK(E112),ISBLANK(C114),ISBLANK(C116)),
  "ANGE SVAR OCKSÅ",
  IF(
   AND(
    OR(C110="x",D110="x",E110="x",C112="x",D112="x"),OR(E112="x",C114="x",C116="x")),
    "MOTSÄGELSEFULLT SVAR",
    IF(
     OR(AND(E112="x",C114="x"),AND(E112="x",C116="x"),AND(C114="x",C116="x")),
     "MOTSÄGELSEFULLT SVAR",
     IF(
      AND(C118="x",D118="x"),
      "MOTSÄGELSEFULL BEDÖMNING",
      IF(
       OR(C118="x",D118="x"),
       COUNTIF(C110:E110,"x")+COUNTIF(C112:D112,"x"),
       "ANGE BEDÖMNING OCKSÅ"))))))</f>
        <v>FRÅGAN ÄR OBESVARAD</v>
      </c>
      <c r="F118" s="387"/>
      <c r="G118" s="954"/>
      <c r="H118" s="220">
        <f t="shared" ref="H118" si="8">IF(ISNUMBER(E118),E118,0)</f>
        <v>0</v>
      </c>
      <c r="I118" s="249">
        <f t="shared" ref="I118:I146" si="9">$H118</f>
        <v>0</v>
      </c>
      <c r="J118" s="220"/>
      <c r="K118" s="760"/>
      <c r="L118" s="220"/>
      <c r="M118" s="220"/>
      <c r="N118" s="220"/>
    </row>
    <row r="119" spans="1:14" s="87" customFormat="1" ht="16.399999999999999" customHeight="1">
      <c r="A119" s="31"/>
      <c r="B119" s="21"/>
      <c r="C119"/>
      <c r="D119"/>
      <c r="E119"/>
      <c r="F119" s="388"/>
      <c r="G119" s="955"/>
      <c r="H119" s="220"/>
      <c r="I119" s="249"/>
      <c r="J119" s="220"/>
      <c r="K119" s="760"/>
      <c r="L119" s="220"/>
      <c r="M119" s="220"/>
      <c r="N119" s="220"/>
    </row>
    <row r="120" spans="1:14" s="87" customFormat="1" ht="39.65" customHeight="1">
      <c r="A120" s="65">
        <v>1</v>
      </c>
      <c r="B120" s="207">
        <f ca="1">MAX($B$57:INDIRECT(ADDRESS(ROW()-1,COLUMN())))+1</f>
        <v>8</v>
      </c>
      <c r="C120" s="873" t="s">
        <v>704</v>
      </c>
      <c r="D120" s="873"/>
      <c r="E120" s="873"/>
      <c r="F120" s="387"/>
      <c r="G120" s="574"/>
      <c r="H120" s="220"/>
      <c r="I120" s="249"/>
      <c r="J120" s="220"/>
      <c r="K120" s="760"/>
      <c r="L120" s="220"/>
      <c r="M120" s="220"/>
      <c r="N120" s="220"/>
    </row>
    <row r="121" spans="1:14" s="87" customFormat="1" ht="16.399999999999999" customHeight="1">
      <c r="A121" s="20"/>
      <c r="B121" s="84"/>
      <c r="C121" s="917" t="s">
        <v>90</v>
      </c>
      <c r="D121" s="917"/>
      <c r="E121" s="917"/>
      <c r="F121" s="188"/>
      <c r="G121" s="502"/>
      <c r="H121" s="220"/>
      <c r="I121" s="249"/>
      <c r="J121" s="220"/>
      <c r="K121" s="760"/>
      <c r="L121" s="220"/>
      <c r="M121" s="220"/>
      <c r="N121" s="220"/>
    </row>
    <row r="122" spans="1:14" s="87" customFormat="1" ht="16.399999999999999" customHeight="1" thickBot="1">
      <c r="A122" s="31"/>
      <c r="B122" s="21"/>
      <c r="C122" s="890" t="s">
        <v>391</v>
      </c>
      <c r="D122" s="891"/>
      <c r="E122" s="892"/>
      <c r="F122" s="188"/>
      <c r="G122" s="236" t="s">
        <v>91</v>
      </c>
      <c r="H122" s="220"/>
      <c r="I122" s="249"/>
      <c r="J122" s="220"/>
      <c r="K122" s="760"/>
      <c r="L122" s="220"/>
      <c r="M122" s="220"/>
      <c r="N122" s="220"/>
    </row>
    <row r="123" spans="1:14" s="87" customFormat="1" ht="32.6" customHeight="1">
      <c r="A123" s="29"/>
      <c r="B123" s="24"/>
      <c r="C123" s="123" t="s">
        <v>147</v>
      </c>
      <c r="D123" s="89" t="s">
        <v>691</v>
      </c>
      <c r="E123" s="123" t="s">
        <v>698</v>
      </c>
      <c r="F123"/>
      <c r="G123" s="953" t="s">
        <v>705</v>
      </c>
      <c r="H123" s="220"/>
      <c r="I123" s="249"/>
      <c r="J123" s="220"/>
      <c r="K123" s="760"/>
      <c r="L123" s="220"/>
      <c r="M123" s="220"/>
      <c r="N123" s="220"/>
    </row>
    <row r="124" spans="1:14" s="31" customFormat="1" ht="18.649999999999999" customHeight="1">
      <c r="B124" s="21"/>
      <c r="C124" s="259"/>
      <c r="D124" s="259"/>
      <c r="E124" s="259"/>
      <c r="F124" s="110"/>
      <c r="G124" s="954"/>
      <c r="H124" s="220"/>
      <c r="I124" s="249"/>
      <c r="J124" s="222"/>
      <c r="K124" s="759"/>
      <c r="L124" s="222"/>
      <c r="M124" s="222"/>
      <c r="N124" s="222"/>
    </row>
    <row r="125" spans="1:14" s="87" customFormat="1" ht="33" customHeight="1">
      <c r="A125" s="29"/>
      <c r="B125" s="24"/>
      <c r="C125" s="89" t="s">
        <v>686</v>
      </c>
      <c r="D125" s="90" t="s">
        <v>687</v>
      </c>
      <c r="E125" s="389" t="s">
        <v>688</v>
      </c>
      <c r="F125" s="190"/>
      <c r="G125" s="954"/>
      <c r="H125" s="220"/>
      <c r="I125" s="249"/>
      <c r="J125" s="220"/>
      <c r="K125" s="760"/>
      <c r="L125" s="220"/>
      <c r="M125" s="220"/>
      <c r="N125" s="220"/>
    </row>
    <row r="126" spans="1:14" s="87" customFormat="1" ht="16.399999999999999" customHeight="1">
      <c r="A126" s="31"/>
      <c r="B126" s="21"/>
      <c r="C126" s="195"/>
      <c r="D126" s="195"/>
      <c r="E126" s="195"/>
      <c r="F126" s="193"/>
      <c r="G126" s="954"/>
      <c r="H126" s="220"/>
      <c r="I126" s="249"/>
      <c r="J126" s="220"/>
      <c r="K126" s="760"/>
      <c r="L126" s="220"/>
      <c r="M126" s="220"/>
      <c r="N126" s="220"/>
    </row>
    <row r="127" spans="1:14" s="87" customFormat="1" ht="14.4" customHeight="1">
      <c r="A127" s="31"/>
      <c r="B127" s="21"/>
      <c r="C127" s="945" t="s">
        <v>689</v>
      </c>
      <c r="D127" s="945"/>
      <c r="E127" s="945"/>
      <c r="F127" s="194"/>
      <c r="G127" s="954"/>
      <c r="H127" s="220"/>
      <c r="I127" s="249"/>
      <c r="J127" s="220"/>
      <c r="K127" s="760"/>
      <c r="L127" s="220"/>
      <c r="M127" s="220"/>
      <c r="N127" s="220"/>
    </row>
    <row r="128" spans="1:14" s="87" customFormat="1" ht="16.399999999999999" customHeight="1">
      <c r="A128" s="31"/>
      <c r="B128" s="21"/>
      <c r="C128" s="946"/>
      <c r="D128" s="946"/>
      <c r="E128" s="946"/>
      <c r="F128" s="216"/>
      <c r="G128" s="954"/>
      <c r="H128" s="220"/>
      <c r="I128" s="249"/>
      <c r="J128" s="220"/>
      <c r="K128" s="760"/>
      <c r="L128" s="220"/>
      <c r="M128" s="220"/>
      <c r="N128" s="220"/>
    </row>
    <row r="129" spans="1:14" s="87" customFormat="1" ht="14.4" customHeight="1">
      <c r="A129" s="31"/>
      <c r="B129" s="21"/>
      <c r="C129" s="947" t="s">
        <v>100</v>
      </c>
      <c r="D129" s="947"/>
      <c r="E129" s="947"/>
      <c r="F129" s="385"/>
      <c r="G129" s="954"/>
      <c r="H129" s="220"/>
      <c r="I129" s="249"/>
      <c r="J129" s="220"/>
      <c r="K129" s="760"/>
      <c r="L129" s="220"/>
      <c r="M129" s="220"/>
      <c r="N129" s="220"/>
    </row>
    <row r="130" spans="1:14" s="87" customFormat="1" ht="16.399999999999999" customHeight="1">
      <c r="A130" s="31"/>
      <c r="B130" s="21"/>
      <c r="C130" s="946"/>
      <c r="D130" s="946"/>
      <c r="E130" s="946"/>
      <c r="F130" s="216"/>
      <c r="G130" s="954"/>
      <c r="H130" s="220"/>
      <c r="I130" s="249"/>
      <c r="J130" s="220"/>
      <c r="K130" s="760"/>
      <c r="L130" s="220"/>
      <c r="M130" s="220"/>
      <c r="N130" s="220"/>
    </row>
    <row r="131" spans="1:14" s="87" customFormat="1" ht="16.399999999999999" customHeight="1">
      <c r="A131" s="31"/>
      <c r="B131" s="21"/>
      <c r="C131" s="176" t="s">
        <v>101</v>
      </c>
      <c r="D131" s="177" t="s">
        <v>102</v>
      </c>
      <c r="E131" s="178" t="s">
        <v>103</v>
      </c>
      <c r="F131" s="386"/>
      <c r="G131" s="954"/>
      <c r="H131" s="220"/>
      <c r="I131" s="249"/>
      <c r="J131" s="220"/>
      <c r="K131" s="760"/>
      <c r="L131" s="220"/>
      <c r="M131" s="220"/>
      <c r="N131" s="220"/>
    </row>
    <row r="132" spans="1:14" s="87" customFormat="1" ht="16.399999999999999" customHeight="1">
      <c r="A132" s="31"/>
      <c r="B132" s="21"/>
      <c r="C132" s="195"/>
      <c r="D132" s="195"/>
      <c r="E132" s="178" t="str">
        <f>IF(
 AND(ISBLANK(C124),ISBLANK(D124),ISBLANK(E124),ISBLANK(C126),ISBLANK(D126),ISBLANK(E126),ISBLANK(C128),ISBLANK(C130),ISBLANK(C132),ISBLANK(D132)),
 "FRÅGAN ÄR OBESVARAD",
 IF(
  AND(ISBLANK(C124),ISBLANK(D124),ISBLANK(E124),ISBLANK(C126),ISBLANK(D126),ISBLANK(E126),ISBLANK(C128),ISBLANK(C130)),
  "ANGE SVAR OCKSÅ",
  IF(
   AND(
    OR(C124="x",D124="x",E124="x",C126="x",D126="x"),OR(E126="x",C128="x",C130="x")),
    "MOTSÄGELSEFULLT SVAR",
    IF(
     OR(AND(E126="x",C128="x"),AND(E126="x",C130="x"),AND(C128="x",C130="x")),
     "MOTSÄGELSEFULLT SVAR",
     IF(
      AND(C132="x",D132="x"),
      "MOTSÄGELSEFULL BEDÖMNING",
      IF(
       OR(C132="x",D132="x"),
       COUNTIF(C124:E124,"x")+COUNTIF(C126:D126,"x"),
       "ANGE BEDÖMNING OCKSÅ"))))))</f>
        <v>FRÅGAN ÄR OBESVARAD</v>
      </c>
      <c r="F132" s="387"/>
      <c r="G132" s="954"/>
      <c r="H132" s="220">
        <f t="shared" ref="H132:H146" si="10">IF(ISNUMBER(E132),E132,0)</f>
        <v>0</v>
      </c>
      <c r="I132" s="249">
        <f t="shared" si="9"/>
        <v>0</v>
      </c>
      <c r="J132" s="220"/>
      <c r="K132" s="760"/>
      <c r="L132" s="220"/>
      <c r="M132" s="220"/>
      <c r="N132" s="220"/>
    </row>
    <row r="133" spans="1:14" s="87" customFormat="1" ht="16.399999999999999" customHeight="1">
      <c r="A133" s="31"/>
      <c r="B133" s="21"/>
      <c r="C133"/>
      <c r="D133"/>
      <c r="E133"/>
      <c r="F133" s="388"/>
      <c r="G133" s="955"/>
      <c r="H133" s="220"/>
      <c r="I133" s="249"/>
      <c r="J133" s="220"/>
      <c r="K133" s="760"/>
      <c r="L133" s="220"/>
      <c r="M133" s="220"/>
      <c r="N133" s="220"/>
    </row>
    <row r="134" spans="1:14" s="87" customFormat="1" ht="24.65" customHeight="1">
      <c r="A134" s="65">
        <v>1</v>
      </c>
      <c r="B134" s="207">
        <f ca="1">MAX($B$57:INDIRECT(ADDRESS(ROW()-1,COLUMN())))+1</f>
        <v>9</v>
      </c>
      <c r="C134" s="873" t="s">
        <v>706</v>
      </c>
      <c r="D134" s="873"/>
      <c r="E134" s="873"/>
      <c r="F134" s="387"/>
      <c r="G134" s="574"/>
      <c r="H134" s="220"/>
      <c r="I134" s="249"/>
      <c r="J134" s="220"/>
      <c r="K134" s="760"/>
      <c r="L134" s="220"/>
      <c r="M134" s="220"/>
      <c r="N134" s="220"/>
    </row>
    <row r="135" spans="1:14" s="87" customFormat="1" ht="16.399999999999999" customHeight="1">
      <c r="A135" s="20"/>
      <c r="B135" s="84"/>
      <c r="C135" s="917" t="s">
        <v>90</v>
      </c>
      <c r="D135" s="917"/>
      <c r="E135" s="917"/>
      <c r="F135" s="188"/>
      <c r="G135" s="502"/>
      <c r="H135" s="220"/>
      <c r="I135" s="249"/>
      <c r="J135" s="220"/>
      <c r="K135" s="760"/>
      <c r="L135" s="220"/>
      <c r="M135" s="220"/>
      <c r="N135" s="220"/>
    </row>
    <row r="136" spans="1:14" s="87" customFormat="1" ht="16.399999999999999" customHeight="1" thickBot="1">
      <c r="A136" s="31"/>
      <c r="B136" s="21"/>
      <c r="C136" s="890" t="s">
        <v>391</v>
      </c>
      <c r="D136" s="891"/>
      <c r="E136" s="892"/>
      <c r="F136" s="188"/>
      <c r="G136" s="236" t="s">
        <v>91</v>
      </c>
      <c r="H136" s="220"/>
      <c r="I136" s="249"/>
      <c r="J136" s="220"/>
      <c r="K136" s="760"/>
      <c r="L136" s="220"/>
      <c r="M136" s="220"/>
      <c r="N136" s="220"/>
    </row>
    <row r="137" spans="1:14" ht="32.6" customHeight="1">
      <c r="A137" s="29"/>
      <c r="B137" s="24"/>
      <c r="C137" s="123" t="s">
        <v>147</v>
      </c>
      <c r="D137" s="89" t="s">
        <v>691</v>
      </c>
      <c r="E137" s="123" t="s">
        <v>698</v>
      </c>
      <c r="F137"/>
      <c r="G137" s="953" t="s">
        <v>707</v>
      </c>
      <c r="H137" s="220"/>
      <c r="I137" s="249"/>
      <c r="J137" s="78"/>
      <c r="K137" s="409"/>
      <c r="L137" s="78"/>
      <c r="M137" s="78"/>
      <c r="N137" s="78"/>
    </row>
    <row r="138" spans="1:14" s="31" customFormat="1" ht="20.25" customHeight="1">
      <c r="B138" s="21"/>
      <c r="C138" s="259"/>
      <c r="D138" s="259"/>
      <c r="E138" s="259"/>
      <c r="F138" s="110"/>
      <c r="G138" s="954"/>
      <c r="H138" s="220"/>
      <c r="I138" s="249"/>
      <c r="J138" s="222"/>
      <c r="K138" s="759"/>
      <c r="L138" s="222"/>
      <c r="M138" s="222"/>
      <c r="N138" s="222"/>
    </row>
    <row r="139" spans="1:14" s="87" customFormat="1" ht="33" customHeight="1">
      <c r="A139" s="29"/>
      <c r="B139" s="24"/>
      <c r="C139" s="89" t="s">
        <v>686</v>
      </c>
      <c r="D139" s="90" t="s">
        <v>687</v>
      </c>
      <c r="E139" s="389" t="s">
        <v>688</v>
      </c>
      <c r="F139" s="190"/>
      <c r="G139" s="954"/>
      <c r="H139" s="220"/>
      <c r="I139" s="249"/>
      <c r="J139" s="220"/>
      <c r="K139" s="760"/>
      <c r="L139" s="220"/>
      <c r="M139" s="220"/>
      <c r="N139" s="220"/>
    </row>
    <row r="140" spans="1:14" s="87" customFormat="1" ht="16.399999999999999" customHeight="1">
      <c r="A140" s="31"/>
      <c r="B140" s="21"/>
      <c r="C140" s="195"/>
      <c r="D140" s="195"/>
      <c r="E140" s="195"/>
      <c r="F140" s="193"/>
      <c r="G140" s="954"/>
      <c r="H140" s="220"/>
      <c r="I140" s="249"/>
      <c r="J140" s="220"/>
      <c r="K140" s="760"/>
      <c r="L140" s="220"/>
      <c r="M140" s="220"/>
      <c r="N140" s="220"/>
    </row>
    <row r="141" spans="1:14" s="87" customFormat="1" ht="14.4" customHeight="1">
      <c r="A141" s="31"/>
      <c r="B141" s="21"/>
      <c r="C141" s="945" t="s">
        <v>689</v>
      </c>
      <c r="D141" s="945"/>
      <c r="E141" s="945"/>
      <c r="F141" s="194"/>
      <c r="G141" s="954"/>
      <c r="H141" s="220"/>
      <c r="I141" s="249"/>
      <c r="J141" s="220"/>
      <c r="K141" s="760"/>
      <c r="L141" s="220"/>
      <c r="M141" s="220"/>
      <c r="N141" s="220"/>
    </row>
    <row r="142" spans="1:14" s="87" customFormat="1" ht="16.399999999999999" customHeight="1">
      <c r="A142" s="31"/>
      <c r="B142" s="21"/>
      <c r="C142" s="946"/>
      <c r="D142" s="946"/>
      <c r="E142" s="946"/>
      <c r="F142" s="216"/>
      <c r="G142" s="954"/>
      <c r="H142" s="220"/>
      <c r="I142" s="249"/>
      <c r="J142" s="220"/>
      <c r="K142" s="760"/>
      <c r="L142" s="220"/>
      <c r="M142" s="220"/>
      <c r="N142" s="220"/>
    </row>
    <row r="143" spans="1:14" s="87" customFormat="1" ht="14.4" customHeight="1">
      <c r="A143" s="31"/>
      <c r="B143" s="21"/>
      <c r="C143" s="947" t="s">
        <v>100</v>
      </c>
      <c r="D143" s="947"/>
      <c r="E143" s="947"/>
      <c r="F143" s="385"/>
      <c r="G143" s="954"/>
      <c r="H143" s="220"/>
      <c r="I143" s="249"/>
      <c r="J143" s="220"/>
      <c r="K143" s="760"/>
      <c r="L143" s="220"/>
      <c r="M143" s="220"/>
      <c r="N143" s="220"/>
    </row>
    <row r="144" spans="1:14" s="87" customFormat="1" ht="16.399999999999999" customHeight="1">
      <c r="A144" s="31"/>
      <c r="B144" s="21"/>
      <c r="C144" s="946"/>
      <c r="D144" s="946"/>
      <c r="E144" s="946"/>
      <c r="F144" s="216"/>
      <c r="G144" s="954"/>
      <c r="H144" s="220"/>
      <c r="I144" s="249"/>
      <c r="J144" s="220"/>
      <c r="K144" s="760"/>
      <c r="L144" s="220"/>
      <c r="M144" s="220"/>
      <c r="N144" s="220"/>
    </row>
    <row r="145" spans="1:14" s="87" customFormat="1" ht="16.399999999999999" customHeight="1">
      <c r="A145" s="31"/>
      <c r="B145" s="21"/>
      <c r="C145" s="176" t="s">
        <v>101</v>
      </c>
      <c r="D145" s="177" t="s">
        <v>102</v>
      </c>
      <c r="E145" s="178" t="s">
        <v>103</v>
      </c>
      <c r="F145" s="386"/>
      <c r="G145" s="954"/>
      <c r="H145" s="220"/>
      <c r="I145" s="249"/>
      <c r="J145" s="220"/>
      <c r="K145" s="760"/>
      <c r="L145" s="220"/>
      <c r="M145" s="220"/>
      <c r="N145" s="220"/>
    </row>
    <row r="146" spans="1:14" s="87" customFormat="1" ht="16.399999999999999" customHeight="1">
      <c r="A146" s="31"/>
      <c r="B146" s="21"/>
      <c r="C146" s="195"/>
      <c r="D146" s="195"/>
      <c r="E146" s="178" t="str">
        <f>IF(
 AND(ISBLANK(C138),ISBLANK(D138),ISBLANK(E138),ISBLANK(C140),ISBLANK(D140),ISBLANK(E140),ISBLANK(C142),ISBLANK(C144),ISBLANK(C146),ISBLANK(D146)),
 "FRÅGAN ÄR OBESVARAD",
 IF(
  AND(ISBLANK(C138),ISBLANK(D138),ISBLANK(E138),ISBLANK(C140),ISBLANK(D140),ISBLANK(E140),ISBLANK(C142),ISBLANK(C144)),
  "ANGE SVAR OCKSÅ",
  IF(
   AND(
    OR(C138="x",D138="x",E138="x",C140="x",D140="x"),OR(E140="x",C142="x",C144="x")),
    "MOTSÄGELSEFULLT SVAR",
    IF(
     OR(AND(E140="x",C142="x"),AND(E140="x",C144="x"),AND(C142="x",C144="x")),
     "MOTSÄGELSEFULLT SVAR",
     IF(
      AND(C146="x",D146="x"),
      "MOTSÄGELSEFULL BEDÖMNING",
      IF(
       OR(C146="x",D146="x"),
       COUNTIF(C138:E138,"x")+COUNTIF(C140:D140,"x"),
       "ANGE BEDÖMNING OCKSÅ"))))))</f>
        <v>FRÅGAN ÄR OBESVARAD</v>
      </c>
      <c r="F146" s="387"/>
      <c r="G146" s="954"/>
      <c r="H146" s="220">
        <f t="shared" si="10"/>
        <v>0</v>
      </c>
      <c r="I146" s="249">
        <f t="shared" si="9"/>
        <v>0</v>
      </c>
      <c r="J146" s="220"/>
      <c r="K146" s="760"/>
      <c r="L146" s="220"/>
      <c r="M146" s="220"/>
      <c r="N146" s="220"/>
    </row>
    <row r="147" spans="1:14" s="87" customFormat="1" ht="16.399999999999999" customHeight="1">
      <c r="A147" s="31"/>
      <c r="B147" s="21"/>
      <c r="C147"/>
      <c r="D147"/>
      <c r="E147"/>
      <c r="F147" s="388"/>
      <c r="G147" s="955"/>
      <c r="H147" s="220"/>
      <c r="I147" s="249"/>
      <c r="J147" s="220"/>
      <c r="K147" s="760"/>
      <c r="L147" s="220"/>
      <c r="M147" s="220"/>
      <c r="N147" s="220"/>
    </row>
    <row r="148" spans="1:14" s="87" customFormat="1" ht="37.5" customHeight="1">
      <c r="A148" s="65">
        <v>1</v>
      </c>
      <c r="B148" s="207">
        <f ca="1">MAX(B98:INDIRECT(ADDRESS(ROW()-1,COLUMN())))+1</f>
        <v>10</v>
      </c>
      <c r="C148" s="873" t="s">
        <v>708</v>
      </c>
      <c r="D148" s="873"/>
      <c r="E148" s="873"/>
      <c r="F148" s="387"/>
      <c r="G148" s="574"/>
      <c r="H148" s="220"/>
      <c r="I148" s="249"/>
      <c r="J148" s="220"/>
      <c r="K148" s="760"/>
      <c r="L148" s="220"/>
      <c r="M148" s="220"/>
      <c r="N148" s="220"/>
    </row>
    <row r="149" spans="1:14" s="87" customFormat="1" ht="16.399999999999999" customHeight="1">
      <c r="A149" s="20"/>
      <c r="B149" s="84"/>
      <c r="C149" s="917" t="s">
        <v>90</v>
      </c>
      <c r="D149" s="917"/>
      <c r="E149" s="917"/>
      <c r="F149" s="188"/>
      <c r="G149" s="502"/>
      <c r="H149" s="220"/>
      <c r="I149" s="249"/>
      <c r="J149" s="220"/>
      <c r="K149" s="760"/>
      <c r="L149" s="220"/>
      <c r="M149" s="220"/>
      <c r="N149" s="220"/>
    </row>
    <row r="150" spans="1:14" s="87" customFormat="1" ht="16.399999999999999" customHeight="1" thickBot="1">
      <c r="A150" s="31"/>
      <c r="B150" s="21"/>
      <c r="C150" s="890" t="s">
        <v>391</v>
      </c>
      <c r="D150" s="891"/>
      <c r="E150" s="892"/>
      <c r="F150" s="188"/>
      <c r="G150" s="236" t="s">
        <v>91</v>
      </c>
      <c r="H150" s="220"/>
      <c r="I150" s="249"/>
      <c r="J150" s="220"/>
      <c r="K150" s="760"/>
      <c r="L150" s="220"/>
      <c r="M150" s="220"/>
      <c r="N150" s="220"/>
    </row>
    <row r="151" spans="1:14" s="87" customFormat="1" ht="32.6" customHeight="1">
      <c r="A151" s="29"/>
      <c r="B151" s="24"/>
      <c r="C151" s="123" t="s">
        <v>147</v>
      </c>
      <c r="D151" s="89" t="s">
        <v>691</v>
      </c>
      <c r="E151" s="123" t="s">
        <v>698</v>
      </c>
      <c r="F151"/>
      <c r="G151" s="953" t="s">
        <v>709</v>
      </c>
      <c r="H151" s="220"/>
      <c r="I151" s="249"/>
      <c r="J151" s="220"/>
      <c r="K151" s="760"/>
      <c r="L151" s="220"/>
      <c r="M151" s="220"/>
      <c r="N151" s="220"/>
    </row>
    <row r="152" spans="1:14" s="31" customFormat="1" ht="18" customHeight="1">
      <c r="B152" s="21"/>
      <c r="C152" s="259"/>
      <c r="D152" s="259"/>
      <c r="E152" s="259"/>
      <c r="F152" s="110"/>
      <c r="G152" s="954"/>
      <c r="H152" s="220"/>
      <c r="I152" s="249"/>
      <c r="J152" s="222"/>
      <c r="K152" s="759"/>
      <c r="L152" s="222"/>
      <c r="M152" s="222"/>
      <c r="N152" s="222"/>
    </row>
    <row r="153" spans="1:14" s="87" customFormat="1" ht="33" customHeight="1">
      <c r="A153" s="29"/>
      <c r="B153" s="24"/>
      <c r="C153" s="89" t="s">
        <v>686</v>
      </c>
      <c r="D153" s="90" t="s">
        <v>687</v>
      </c>
      <c r="E153" s="389" t="s">
        <v>688</v>
      </c>
      <c r="F153" s="190"/>
      <c r="G153" s="954"/>
      <c r="H153" s="220"/>
      <c r="I153" s="249"/>
      <c r="J153" s="220"/>
      <c r="K153" s="760"/>
      <c r="L153" s="220"/>
      <c r="M153" s="220"/>
      <c r="N153" s="220"/>
    </row>
    <row r="154" spans="1:14" s="87" customFormat="1" ht="16.399999999999999" customHeight="1">
      <c r="A154" s="31"/>
      <c r="B154" s="21"/>
      <c r="C154" s="195"/>
      <c r="D154" s="195"/>
      <c r="E154" s="195"/>
      <c r="F154" s="193"/>
      <c r="G154" s="954"/>
      <c r="H154" s="220"/>
      <c r="I154" s="249"/>
      <c r="J154" s="220"/>
      <c r="K154" s="760"/>
      <c r="L154" s="220"/>
      <c r="M154" s="220"/>
      <c r="N154" s="220"/>
    </row>
    <row r="155" spans="1:14" s="87" customFormat="1" ht="14.4" customHeight="1">
      <c r="A155" s="31"/>
      <c r="B155" s="21"/>
      <c r="C155" s="945" t="s">
        <v>689</v>
      </c>
      <c r="D155" s="945"/>
      <c r="E155" s="945"/>
      <c r="F155" s="194"/>
      <c r="G155" s="954"/>
      <c r="H155" s="220"/>
      <c r="I155" s="249"/>
      <c r="J155" s="220"/>
      <c r="K155" s="760"/>
      <c r="L155" s="220"/>
      <c r="M155" s="220"/>
      <c r="N155" s="220"/>
    </row>
    <row r="156" spans="1:14" s="87" customFormat="1" ht="16.399999999999999" customHeight="1">
      <c r="A156" s="31"/>
      <c r="B156" s="21"/>
      <c r="C156" s="946"/>
      <c r="D156" s="946"/>
      <c r="E156" s="946"/>
      <c r="F156" s="216"/>
      <c r="G156" s="954"/>
      <c r="H156" s="220"/>
      <c r="I156" s="249"/>
      <c r="J156" s="220"/>
      <c r="K156" s="760"/>
      <c r="L156" s="220"/>
      <c r="M156" s="220"/>
      <c r="N156" s="220"/>
    </row>
    <row r="157" spans="1:14" s="87" customFormat="1" ht="14.4" customHeight="1">
      <c r="A157" s="31"/>
      <c r="B157" s="21"/>
      <c r="C157" s="947" t="s">
        <v>100</v>
      </c>
      <c r="D157" s="947"/>
      <c r="E157" s="947"/>
      <c r="F157" s="385"/>
      <c r="G157" s="954"/>
      <c r="H157" s="220"/>
      <c r="I157" s="249"/>
      <c r="J157" s="220"/>
      <c r="K157" s="760"/>
      <c r="L157" s="220"/>
      <c r="M157" s="220"/>
      <c r="N157" s="220"/>
    </row>
    <row r="158" spans="1:14" s="87" customFormat="1" ht="16.399999999999999" customHeight="1">
      <c r="A158" s="31"/>
      <c r="B158" s="21"/>
      <c r="C158" s="946"/>
      <c r="D158" s="946"/>
      <c r="E158" s="946"/>
      <c r="F158" s="216"/>
      <c r="G158" s="954"/>
      <c r="H158" s="220"/>
      <c r="I158" s="249"/>
      <c r="J158" s="220"/>
      <c r="K158" s="760"/>
      <c r="L158" s="220"/>
      <c r="M158" s="220"/>
      <c r="N158" s="220"/>
    </row>
    <row r="159" spans="1:14" s="87" customFormat="1" ht="16.399999999999999" customHeight="1">
      <c r="A159" s="31"/>
      <c r="B159" s="21"/>
      <c r="C159" s="176" t="s">
        <v>101</v>
      </c>
      <c r="D159" s="177" t="s">
        <v>102</v>
      </c>
      <c r="E159" s="178" t="s">
        <v>103</v>
      </c>
      <c r="F159" s="386"/>
      <c r="G159" s="954"/>
      <c r="H159" s="220"/>
      <c r="I159" s="249"/>
      <c r="J159" s="220"/>
      <c r="K159" s="760"/>
      <c r="L159" s="220"/>
      <c r="M159" s="220"/>
      <c r="N159" s="220"/>
    </row>
    <row r="160" spans="1:14" s="87" customFormat="1" ht="16.399999999999999" customHeight="1">
      <c r="A160" s="31"/>
      <c r="B160" s="21"/>
      <c r="C160" s="195"/>
      <c r="D160" s="195"/>
      <c r="E160" s="178" t="str">
        <f>IF(
 AND(ISBLANK(C152),ISBLANK(D152),ISBLANK(E152),ISBLANK(C154),ISBLANK(D154),ISBLANK(E154),ISBLANK(C156),ISBLANK(C158),ISBLANK(C160),ISBLANK(D160)),
 "FRÅGAN ÄR OBESVARAD",
 IF(
  AND(ISBLANK(C152),ISBLANK(D152),ISBLANK(E152),ISBLANK(C154),ISBLANK(D154),ISBLANK(E154),ISBLANK(C156),ISBLANK(C158)),
  "ANGE SVAR OCKSÅ",
  IF(
   AND(
    OR(C152="x",D152="x",E152="x",C154="x",D154="x"),OR(E154="x",C156="x",C158="x")),
    "MOTSÄGELSEFULLT SVAR",
    IF(
     OR(AND(E154="x",C156="x"),AND(E154="x",C158="x"),AND(C156="x",C158="x")),
     "MOTSÄGELSEFULLT SVAR",
     IF(
      AND(C160="x",D160="x"),
      "MOTSÄGELSEFULL BEDÖMNING",
      IF(
       OR(C160="x",D160="x"),
       COUNTIF(C152:E152,"x")+COUNTIF(C154:D154,"x"),
       "ANGE BEDÖMNING OCKSÅ"))))))</f>
        <v>FRÅGAN ÄR OBESVARAD</v>
      </c>
      <c r="F160" s="387"/>
      <c r="G160" s="954"/>
      <c r="H160" s="220">
        <f t="shared" ref="H160:H202" si="11">IF(ISNUMBER(E160),E160,0)</f>
        <v>0</v>
      </c>
      <c r="I160" s="249">
        <f t="shared" ref="I160:I202" si="12">$H160</f>
        <v>0</v>
      </c>
      <c r="J160" s="220"/>
      <c r="K160" s="760"/>
      <c r="L160" s="220"/>
      <c r="M160" s="220"/>
      <c r="N160" s="220"/>
    </row>
    <row r="161" spans="1:14" s="87" customFormat="1" ht="16.399999999999999" customHeight="1">
      <c r="A161" s="31"/>
      <c r="B161" s="21"/>
      <c r="C161"/>
      <c r="D161"/>
      <c r="E161"/>
      <c r="F161" s="388"/>
      <c r="G161" s="955"/>
      <c r="H161" s="220"/>
      <c r="I161" s="249"/>
      <c r="J161" s="220"/>
      <c r="K161" s="760"/>
      <c r="L161" s="220"/>
      <c r="M161" s="220"/>
      <c r="N161" s="220"/>
    </row>
    <row r="162" spans="1:14" s="87" customFormat="1" ht="22.5" customHeight="1">
      <c r="A162" s="65">
        <v>1</v>
      </c>
      <c r="B162" s="207">
        <f ca="1">MAX(B126:INDIRECT(ADDRESS(ROW()-1,COLUMN())))+1</f>
        <v>11</v>
      </c>
      <c r="C162" s="886" t="s">
        <v>710</v>
      </c>
      <c r="D162" s="886"/>
      <c r="E162" s="886"/>
      <c r="F162" s="387"/>
      <c r="G162" s="574"/>
      <c r="H162" s="220"/>
      <c r="I162" s="249"/>
      <c r="J162" s="220"/>
      <c r="K162" s="760"/>
      <c r="L162" s="220"/>
      <c r="M162" s="220"/>
      <c r="N162" s="220"/>
    </row>
    <row r="163" spans="1:14" s="87" customFormat="1" ht="16.399999999999999" customHeight="1">
      <c r="A163" s="20"/>
      <c r="B163" s="84"/>
      <c r="C163" s="917" t="s">
        <v>90</v>
      </c>
      <c r="D163" s="917"/>
      <c r="E163" s="917"/>
      <c r="F163" s="188"/>
      <c r="G163" s="502"/>
      <c r="H163" s="220"/>
      <c r="I163" s="249"/>
      <c r="J163" s="220"/>
      <c r="K163" s="760"/>
      <c r="L163" s="220"/>
      <c r="M163" s="220"/>
      <c r="N163" s="220"/>
    </row>
    <row r="164" spans="1:14" s="87" customFormat="1" ht="16.399999999999999" customHeight="1" thickBot="1">
      <c r="A164" s="31"/>
      <c r="B164" s="21"/>
      <c r="C164" s="890" t="s">
        <v>391</v>
      </c>
      <c r="D164" s="891"/>
      <c r="E164" s="892"/>
      <c r="F164" s="188"/>
      <c r="G164" s="236" t="s">
        <v>91</v>
      </c>
      <c r="H164" s="220"/>
      <c r="I164" s="249"/>
      <c r="J164" s="220"/>
      <c r="K164" s="760"/>
      <c r="L164" s="220"/>
      <c r="M164" s="220"/>
      <c r="N164" s="220"/>
    </row>
    <row r="165" spans="1:14" s="87" customFormat="1" ht="32.6" customHeight="1">
      <c r="A165" s="29"/>
      <c r="B165" s="24"/>
      <c r="C165" s="123" t="s">
        <v>147</v>
      </c>
      <c r="D165" s="89" t="s">
        <v>711</v>
      </c>
      <c r="E165" s="123" t="s">
        <v>698</v>
      </c>
      <c r="F165"/>
      <c r="G165" s="953" t="s">
        <v>712</v>
      </c>
      <c r="H165" s="220"/>
      <c r="I165" s="249"/>
      <c r="J165" s="220"/>
      <c r="K165" s="760"/>
      <c r="L165" s="220"/>
      <c r="M165" s="220"/>
      <c r="N165" s="220"/>
    </row>
    <row r="166" spans="1:14" s="31" customFormat="1" ht="20.25" customHeight="1">
      <c r="B166" s="21"/>
      <c r="C166" s="259"/>
      <c r="D166" s="259"/>
      <c r="E166" s="259"/>
      <c r="F166" s="110"/>
      <c r="G166" s="954"/>
      <c r="H166" s="220"/>
      <c r="I166" s="249"/>
      <c r="J166" s="222"/>
      <c r="K166" s="759"/>
      <c r="L166" s="222"/>
      <c r="M166" s="222"/>
      <c r="N166" s="222"/>
    </row>
    <row r="167" spans="1:14" s="87" customFormat="1" ht="33" customHeight="1">
      <c r="A167" s="29"/>
      <c r="B167" s="24"/>
      <c r="C167" s="89" t="s">
        <v>686</v>
      </c>
      <c r="D167" s="90" t="s">
        <v>687</v>
      </c>
      <c r="E167" s="389" t="s">
        <v>688</v>
      </c>
      <c r="F167" s="190"/>
      <c r="G167" s="954"/>
      <c r="H167" s="220"/>
      <c r="I167" s="249"/>
      <c r="J167" s="220"/>
      <c r="K167" s="760"/>
      <c r="L167" s="220"/>
      <c r="M167" s="220"/>
      <c r="N167" s="220"/>
    </row>
    <row r="168" spans="1:14" s="87" customFormat="1" ht="16.399999999999999" customHeight="1">
      <c r="A168" s="31"/>
      <c r="B168" s="21"/>
      <c r="C168" s="195"/>
      <c r="D168" s="195"/>
      <c r="E168" s="195"/>
      <c r="F168" s="193"/>
      <c r="G168" s="954"/>
      <c r="H168" s="220"/>
      <c r="I168" s="249"/>
      <c r="J168" s="220"/>
      <c r="K168" s="760"/>
      <c r="L168" s="220"/>
      <c r="M168" s="220"/>
      <c r="N168" s="220"/>
    </row>
    <row r="169" spans="1:14" s="87" customFormat="1" ht="14.4" customHeight="1">
      <c r="A169" s="31"/>
      <c r="B169" s="21"/>
      <c r="C169" s="945" t="s">
        <v>689</v>
      </c>
      <c r="D169" s="945"/>
      <c r="E169" s="945"/>
      <c r="F169" s="194"/>
      <c r="G169" s="954"/>
      <c r="H169" s="220"/>
      <c r="I169" s="249"/>
      <c r="J169" s="220"/>
      <c r="K169" s="760"/>
      <c r="L169" s="220"/>
      <c r="M169" s="220"/>
      <c r="N169" s="220"/>
    </row>
    <row r="170" spans="1:14" s="87" customFormat="1" ht="16.399999999999999" customHeight="1">
      <c r="A170" s="31"/>
      <c r="B170" s="21"/>
      <c r="C170" s="946"/>
      <c r="D170" s="946"/>
      <c r="E170" s="946"/>
      <c r="F170" s="216"/>
      <c r="G170" s="954"/>
      <c r="H170" s="220"/>
      <c r="I170" s="249"/>
      <c r="J170" s="220"/>
      <c r="K170" s="760"/>
      <c r="L170" s="220"/>
      <c r="M170" s="220"/>
      <c r="N170" s="220"/>
    </row>
    <row r="171" spans="1:14" s="87" customFormat="1" ht="14.4" customHeight="1">
      <c r="A171" s="31"/>
      <c r="B171" s="21"/>
      <c r="C171" s="947" t="s">
        <v>100</v>
      </c>
      <c r="D171" s="947"/>
      <c r="E171" s="947"/>
      <c r="F171" s="385"/>
      <c r="G171" s="954"/>
      <c r="H171" s="220"/>
      <c r="I171" s="249"/>
      <c r="J171" s="220"/>
      <c r="K171" s="760"/>
      <c r="L171" s="220"/>
      <c r="M171" s="220"/>
      <c r="N171" s="220"/>
    </row>
    <row r="172" spans="1:14" s="87" customFormat="1" ht="16.399999999999999" customHeight="1">
      <c r="A172" s="31"/>
      <c r="B172" s="21"/>
      <c r="C172" s="946"/>
      <c r="D172" s="946"/>
      <c r="E172" s="946"/>
      <c r="F172" s="216"/>
      <c r="G172" s="954"/>
      <c r="H172" s="220"/>
      <c r="I172" s="249"/>
      <c r="J172" s="220"/>
      <c r="K172" s="760"/>
      <c r="L172" s="220"/>
      <c r="M172" s="220"/>
      <c r="N172" s="220"/>
    </row>
    <row r="173" spans="1:14" s="87" customFormat="1" ht="16.399999999999999" customHeight="1">
      <c r="A173" s="31"/>
      <c r="B173" s="21"/>
      <c r="C173" s="176" t="s">
        <v>101</v>
      </c>
      <c r="D173" s="177" t="s">
        <v>102</v>
      </c>
      <c r="E173" s="178" t="s">
        <v>103</v>
      </c>
      <c r="F173" s="386"/>
      <c r="G173" s="954"/>
      <c r="H173" s="220"/>
      <c r="I173" s="249"/>
      <c r="J173" s="220"/>
      <c r="K173" s="760"/>
      <c r="L173" s="220"/>
      <c r="M173" s="220"/>
      <c r="N173" s="220"/>
    </row>
    <row r="174" spans="1:14" s="87" customFormat="1" ht="16.399999999999999" customHeight="1">
      <c r="A174" s="31"/>
      <c r="B174" s="21"/>
      <c r="C174" s="195"/>
      <c r="D174" s="195"/>
      <c r="E174" s="178" t="str">
        <f>IF(
 AND(ISBLANK(C166),ISBLANK(D166),ISBLANK(E166),ISBLANK(C168),ISBLANK(D168),ISBLANK(E168),ISBLANK(C170),ISBLANK(C172),ISBLANK(C174),ISBLANK(D174)),
 "FRÅGAN ÄR OBESVARAD",
 IF(
  AND(ISBLANK(C166),ISBLANK(D166),ISBLANK(E166),ISBLANK(C168),ISBLANK(D168),ISBLANK(E168),ISBLANK(C170),ISBLANK(C172)),
  "ANGE SVAR OCKSÅ",
  IF(
   AND(
    OR(C166="x",D166="x",E166="x",C168="x",D168="x"),OR(E168="x",C170="x",C172="x")),
    "MOTSÄGELSEFULLT SVAR",
    IF(
     OR(AND(E168="x",C170="x"),AND(E168="x",C172="x"),AND(C170="x",C172="x")),
     "MOTSÄGELSEFULLT SVAR",
     IF(
      AND(C174="x",D174="x"),
      "MOTSÄGELSEFULL BEDÖMNING",
      IF(
       OR(C174="x",D174="x"),
       COUNTIF(C166:E166,"x")+COUNTIF(C168:D168,"x"),
       "ANGE BEDÖMNING OCKSÅ"))))))</f>
        <v>FRÅGAN ÄR OBESVARAD</v>
      </c>
      <c r="F174" s="387"/>
      <c r="G174" s="954"/>
      <c r="H174" s="220">
        <f t="shared" si="11"/>
        <v>0</v>
      </c>
      <c r="I174" s="249">
        <f t="shared" si="12"/>
        <v>0</v>
      </c>
      <c r="J174" s="220"/>
      <c r="K174" s="760"/>
      <c r="L174" s="220"/>
      <c r="M174" s="220"/>
      <c r="N174" s="220"/>
    </row>
    <row r="175" spans="1:14" s="87" customFormat="1" ht="16.399999999999999" customHeight="1">
      <c r="A175" s="31"/>
      <c r="B175" s="21"/>
      <c r="C175"/>
      <c r="D175"/>
      <c r="E175"/>
      <c r="F175" s="388"/>
      <c r="G175" s="955"/>
      <c r="H175" s="220"/>
      <c r="I175" s="249"/>
      <c r="J175" s="220"/>
      <c r="K175" s="760"/>
      <c r="L175" s="220"/>
      <c r="M175" s="220"/>
      <c r="N175" s="220"/>
    </row>
    <row r="176" spans="1:14" s="87" customFormat="1" ht="41.6" customHeight="1">
      <c r="A176" s="65">
        <v>1</v>
      </c>
      <c r="B176" s="207">
        <f ca="1">MAX(B140:INDIRECT(ADDRESS(ROW()-1,COLUMN())))+1</f>
        <v>12</v>
      </c>
      <c r="C176" s="873" t="s">
        <v>713</v>
      </c>
      <c r="D176" s="873"/>
      <c r="E176" s="873"/>
      <c r="F176" s="387"/>
      <c r="G176" s="574"/>
      <c r="H176" s="220"/>
      <c r="I176" s="249"/>
      <c r="J176" s="220"/>
      <c r="K176" s="760"/>
      <c r="L176" s="220"/>
      <c r="M176" s="220"/>
      <c r="N176" s="220"/>
    </row>
    <row r="177" spans="1:14" s="87" customFormat="1" ht="16.399999999999999" customHeight="1">
      <c r="A177" s="20"/>
      <c r="B177" s="84"/>
      <c r="C177" s="917" t="s">
        <v>90</v>
      </c>
      <c r="D177" s="917"/>
      <c r="E177" s="917"/>
      <c r="F177" s="188"/>
      <c r="G177" s="502"/>
      <c r="H177" s="220"/>
      <c r="I177" s="249"/>
      <c r="J177" s="220"/>
      <c r="K177" s="760"/>
      <c r="L177" s="220"/>
      <c r="M177" s="220"/>
      <c r="N177" s="220"/>
    </row>
    <row r="178" spans="1:14" s="87" customFormat="1" ht="16.399999999999999" customHeight="1" thickBot="1">
      <c r="A178" s="31"/>
      <c r="B178" s="21"/>
      <c r="C178" s="890" t="s">
        <v>391</v>
      </c>
      <c r="D178" s="891"/>
      <c r="E178" s="892"/>
      <c r="F178" s="188"/>
      <c r="G178" s="236" t="s">
        <v>91</v>
      </c>
      <c r="H178" s="220"/>
      <c r="I178" s="249"/>
      <c r="J178" s="220"/>
      <c r="K178" s="760"/>
      <c r="L178" s="220"/>
      <c r="M178" s="220"/>
      <c r="N178" s="220"/>
    </row>
    <row r="179" spans="1:14" s="87" customFormat="1" ht="32.6" customHeight="1">
      <c r="A179" s="29"/>
      <c r="B179" s="24"/>
      <c r="C179" s="123" t="s">
        <v>147</v>
      </c>
      <c r="D179" s="89" t="s">
        <v>691</v>
      </c>
      <c r="E179" s="123" t="s">
        <v>698</v>
      </c>
      <c r="F179"/>
      <c r="G179" s="953" t="s">
        <v>714</v>
      </c>
      <c r="H179" s="220"/>
      <c r="I179" s="249"/>
      <c r="J179" s="220"/>
      <c r="K179" s="760"/>
      <c r="L179" s="220"/>
      <c r="M179" s="220"/>
      <c r="N179" s="220"/>
    </row>
    <row r="180" spans="1:14" s="31" customFormat="1" ht="18.649999999999999" customHeight="1">
      <c r="B180" s="21"/>
      <c r="C180" s="259"/>
      <c r="D180" s="259"/>
      <c r="E180" s="259"/>
      <c r="F180" s="110"/>
      <c r="G180" s="954"/>
      <c r="H180" s="220"/>
      <c r="I180" s="249"/>
      <c r="J180" s="222"/>
      <c r="K180" s="759"/>
      <c r="L180" s="222"/>
      <c r="M180" s="222"/>
      <c r="N180" s="222"/>
    </row>
    <row r="181" spans="1:14" s="87" customFormat="1" ht="33" customHeight="1">
      <c r="A181" s="29"/>
      <c r="B181" s="24"/>
      <c r="C181" s="89" t="s">
        <v>686</v>
      </c>
      <c r="D181" s="90" t="s">
        <v>687</v>
      </c>
      <c r="E181" s="389" t="s">
        <v>688</v>
      </c>
      <c r="F181" s="190"/>
      <c r="G181" s="954"/>
      <c r="H181" s="220"/>
      <c r="I181" s="249"/>
      <c r="J181" s="220"/>
      <c r="K181" s="760"/>
      <c r="L181" s="220"/>
      <c r="M181" s="220"/>
      <c r="N181" s="220"/>
    </row>
    <row r="182" spans="1:14" s="87" customFormat="1" ht="16.399999999999999" customHeight="1">
      <c r="A182" s="31"/>
      <c r="B182" s="21"/>
      <c r="C182" s="195"/>
      <c r="D182" s="195"/>
      <c r="E182" s="195"/>
      <c r="F182" s="193"/>
      <c r="G182" s="954"/>
      <c r="H182" s="220"/>
      <c r="I182" s="249"/>
      <c r="J182" s="220"/>
      <c r="K182" s="760"/>
      <c r="L182" s="220"/>
      <c r="M182" s="220"/>
      <c r="N182" s="220"/>
    </row>
    <row r="183" spans="1:14" s="87" customFormat="1" ht="14.4" customHeight="1">
      <c r="A183" s="31"/>
      <c r="B183" s="21"/>
      <c r="C183" s="945" t="s">
        <v>689</v>
      </c>
      <c r="D183" s="945"/>
      <c r="E183" s="945"/>
      <c r="F183" s="194"/>
      <c r="G183" s="954"/>
      <c r="H183" s="220"/>
      <c r="I183" s="249"/>
      <c r="J183" s="220"/>
      <c r="K183" s="760"/>
      <c r="L183" s="220"/>
      <c r="M183" s="220"/>
      <c r="N183" s="220"/>
    </row>
    <row r="184" spans="1:14" s="87" customFormat="1" ht="16.399999999999999" customHeight="1">
      <c r="A184" s="31"/>
      <c r="B184" s="21"/>
      <c r="C184" s="946"/>
      <c r="D184" s="946"/>
      <c r="E184" s="946"/>
      <c r="F184" s="216"/>
      <c r="G184" s="954"/>
      <c r="H184" s="220"/>
      <c r="I184" s="249"/>
      <c r="J184" s="220"/>
      <c r="K184" s="760"/>
      <c r="L184" s="220"/>
      <c r="M184" s="220"/>
      <c r="N184" s="220"/>
    </row>
    <row r="185" spans="1:14" s="87" customFormat="1" ht="14.4" customHeight="1">
      <c r="A185" s="31"/>
      <c r="B185" s="21"/>
      <c r="C185" s="947" t="s">
        <v>100</v>
      </c>
      <c r="D185" s="947"/>
      <c r="E185" s="947"/>
      <c r="F185" s="385"/>
      <c r="G185" s="954"/>
      <c r="H185" s="220"/>
      <c r="I185" s="249"/>
      <c r="J185" s="220"/>
      <c r="K185" s="760"/>
      <c r="L185" s="220"/>
      <c r="M185" s="220"/>
      <c r="N185" s="220"/>
    </row>
    <row r="186" spans="1:14" s="87" customFormat="1" ht="16.399999999999999" customHeight="1">
      <c r="A186" s="31"/>
      <c r="B186" s="21"/>
      <c r="C186" s="946"/>
      <c r="D186" s="946"/>
      <c r="E186" s="946"/>
      <c r="F186" s="216"/>
      <c r="G186" s="954"/>
      <c r="H186" s="220"/>
      <c r="I186" s="249"/>
      <c r="J186" s="220"/>
      <c r="K186" s="760"/>
      <c r="L186" s="220"/>
      <c r="M186" s="220"/>
      <c r="N186" s="220"/>
    </row>
    <row r="187" spans="1:14" s="87" customFormat="1" ht="16.399999999999999" customHeight="1">
      <c r="A187" s="31"/>
      <c r="B187" s="21"/>
      <c r="C187" s="176" t="s">
        <v>101</v>
      </c>
      <c r="D187" s="177" t="s">
        <v>102</v>
      </c>
      <c r="E187" s="178" t="s">
        <v>103</v>
      </c>
      <c r="F187" s="386"/>
      <c r="G187" s="954"/>
      <c r="H187" s="220"/>
      <c r="I187" s="249"/>
      <c r="J187" s="220"/>
      <c r="K187" s="760"/>
      <c r="L187" s="220"/>
      <c r="M187" s="220"/>
      <c r="N187" s="220"/>
    </row>
    <row r="188" spans="1:14" s="87" customFormat="1" ht="16.399999999999999" customHeight="1">
      <c r="A188" s="31"/>
      <c r="B188" s="21"/>
      <c r="C188" s="195"/>
      <c r="D188" s="195"/>
      <c r="E188" s="178" t="str">
        <f>IF(
 AND(ISBLANK(C180),ISBLANK(D180),ISBLANK(E180),ISBLANK(C182),ISBLANK(D182),ISBLANK(E182),ISBLANK(C184),ISBLANK(C186),ISBLANK(C188),ISBLANK(D188)),
 "FRÅGAN ÄR OBESVARAD",
 IF(
  AND(ISBLANK(C180),ISBLANK(D180),ISBLANK(E180),ISBLANK(C182),ISBLANK(D182),ISBLANK(E182),ISBLANK(C184),ISBLANK(C186)),
  "ANGE SVAR OCKSÅ",
  IF(
   AND(
    OR(C180="x",D180="x",E180="x",C182="x",D182="x"),OR(E182="x",C184="x",C186="x")),
    "MOTSÄGELSEFULLT SVAR",
    IF(
     OR(AND(E182="x",C184="x"),AND(E182="x",C186="x"),AND(C184="x",C186="x")),
     "MOTSÄGELSEFULLT SVAR",
     IF(
      AND(C188="x",D188="x"),
      "MOTSÄGELSEFULL BEDÖMNING",
      IF(
       OR(C188="x",D188="x"),
       COUNTIF(C180:E180,"x")+COUNTIF(C182:D182,"x"),
       "ANGE BEDÖMNING OCKSÅ"))))))</f>
        <v>FRÅGAN ÄR OBESVARAD</v>
      </c>
      <c r="F188" s="387"/>
      <c r="G188" s="954"/>
      <c r="H188" s="220">
        <f t="shared" si="11"/>
        <v>0</v>
      </c>
      <c r="I188" s="249">
        <f t="shared" si="12"/>
        <v>0</v>
      </c>
      <c r="J188" s="220"/>
      <c r="K188" s="760"/>
      <c r="L188" s="220"/>
      <c r="M188" s="220"/>
      <c r="N188" s="220"/>
    </row>
    <row r="189" spans="1:14" s="87" customFormat="1" ht="16.399999999999999" customHeight="1">
      <c r="A189" s="31"/>
      <c r="B189" s="21"/>
      <c r="C189"/>
      <c r="D189"/>
      <c r="E189"/>
      <c r="F189" s="388"/>
      <c r="G189" s="955"/>
      <c r="H189" s="220"/>
      <c r="I189" s="249"/>
      <c r="J189" s="220"/>
      <c r="K189" s="760"/>
      <c r="L189" s="220"/>
      <c r="M189" s="220"/>
      <c r="N189" s="220"/>
    </row>
    <row r="190" spans="1:14" s="87" customFormat="1" ht="23.6" customHeight="1">
      <c r="A190" s="65">
        <v>1</v>
      </c>
      <c r="B190" s="207">
        <f ca="1">MAX(B154:INDIRECT(ADDRESS(ROW()-1,COLUMN())))+1</f>
        <v>13</v>
      </c>
      <c r="C190" s="873" t="s">
        <v>715</v>
      </c>
      <c r="D190" s="873"/>
      <c r="E190" s="873"/>
      <c r="F190" s="387"/>
      <c r="G190" s="574"/>
      <c r="H190" s="220"/>
      <c r="I190" s="249"/>
      <c r="J190" s="220"/>
      <c r="K190" s="760"/>
      <c r="L190" s="220"/>
      <c r="M190" s="220"/>
      <c r="N190" s="220"/>
    </row>
    <row r="191" spans="1:14" s="87" customFormat="1" ht="16.399999999999999" customHeight="1">
      <c r="A191" s="20"/>
      <c r="B191" s="84"/>
      <c r="C191" s="917" t="s">
        <v>90</v>
      </c>
      <c r="D191" s="917"/>
      <c r="E191" s="917"/>
      <c r="F191" s="188"/>
      <c r="G191" s="502"/>
      <c r="H191" s="220"/>
      <c r="I191" s="249"/>
      <c r="J191" s="220"/>
      <c r="K191" s="760"/>
      <c r="L191" s="220"/>
      <c r="M191" s="220"/>
      <c r="N191" s="220"/>
    </row>
    <row r="192" spans="1:14" s="87" customFormat="1" ht="16.399999999999999" customHeight="1" thickBot="1">
      <c r="A192" s="31"/>
      <c r="B192" s="21"/>
      <c r="C192" s="900" t="s">
        <v>716</v>
      </c>
      <c r="D192" s="901"/>
      <c r="E192" s="902"/>
      <c r="F192" s="188"/>
      <c r="G192" s="236" t="s">
        <v>91</v>
      </c>
      <c r="H192" s="220"/>
      <c r="I192" s="249"/>
      <c r="J192" s="220"/>
      <c r="K192" s="760"/>
      <c r="L192" s="220"/>
      <c r="M192" s="220"/>
      <c r="N192" s="220"/>
    </row>
    <row r="193" spans="1:14" s="87" customFormat="1" ht="32.6" customHeight="1">
      <c r="A193" s="29"/>
      <c r="B193" s="24"/>
      <c r="C193" s="123" t="s">
        <v>147</v>
      </c>
      <c r="D193" s="89" t="s">
        <v>691</v>
      </c>
      <c r="E193" s="123" t="s">
        <v>698</v>
      </c>
      <c r="F193"/>
      <c r="G193" s="975" t="s">
        <v>717</v>
      </c>
      <c r="H193" s="220"/>
      <c r="I193" s="249"/>
      <c r="J193" s="220"/>
      <c r="K193" s="760"/>
      <c r="L193" s="220"/>
      <c r="M193" s="220"/>
      <c r="N193" s="220"/>
    </row>
    <row r="194" spans="1:14" s="31" customFormat="1" ht="20.149999999999999" customHeight="1">
      <c r="B194" s="21"/>
      <c r="C194" s="259"/>
      <c r="D194" s="259"/>
      <c r="E194" s="259"/>
      <c r="F194" s="110"/>
      <c r="G194" s="976"/>
      <c r="H194" s="220"/>
      <c r="I194" s="249"/>
      <c r="J194" s="222"/>
      <c r="K194" s="759"/>
      <c r="L194" s="222"/>
      <c r="M194" s="222"/>
      <c r="N194" s="222"/>
    </row>
    <row r="195" spans="1:14" s="87" customFormat="1" ht="33" customHeight="1">
      <c r="A195" s="29"/>
      <c r="B195" s="24"/>
      <c r="C195" s="89" t="s">
        <v>686</v>
      </c>
      <c r="D195" s="90" t="s">
        <v>687</v>
      </c>
      <c r="E195" s="389" t="s">
        <v>688</v>
      </c>
      <c r="F195" s="190"/>
      <c r="G195" s="976"/>
      <c r="H195" s="220"/>
      <c r="I195" s="249"/>
      <c r="J195" s="220"/>
      <c r="K195" s="760"/>
      <c r="L195" s="220"/>
      <c r="M195" s="220"/>
      <c r="N195" s="220"/>
    </row>
    <row r="196" spans="1:14" s="87" customFormat="1" ht="16.399999999999999" customHeight="1">
      <c r="A196" s="31"/>
      <c r="B196" s="21"/>
      <c r="C196" s="195"/>
      <c r="D196" s="195"/>
      <c r="E196" s="195"/>
      <c r="F196" s="193"/>
      <c r="G196" s="976"/>
      <c r="H196" s="220"/>
      <c r="I196" s="249"/>
      <c r="J196" s="220"/>
      <c r="K196" s="760"/>
      <c r="L196" s="220"/>
      <c r="M196" s="220"/>
      <c r="N196" s="220"/>
    </row>
    <row r="197" spans="1:14" s="87" customFormat="1" ht="14.4" customHeight="1">
      <c r="A197" s="31"/>
      <c r="B197" s="21"/>
      <c r="C197" s="945" t="s">
        <v>689</v>
      </c>
      <c r="D197" s="945"/>
      <c r="E197" s="945"/>
      <c r="F197" s="194"/>
      <c r="G197" s="976"/>
      <c r="H197" s="220"/>
      <c r="I197" s="249"/>
      <c r="J197" s="220"/>
      <c r="K197" s="760"/>
      <c r="L197" s="220"/>
      <c r="M197" s="220"/>
      <c r="N197" s="220"/>
    </row>
    <row r="198" spans="1:14" s="87" customFormat="1" ht="16.399999999999999" customHeight="1">
      <c r="A198" s="31"/>
      <c r="B198" s="21"/>
      <c r="C198" s="946"/>
      <c r="D198" s="946"/>
      <c r="E198" s="946"/>
      <c r="F198" s="216"/>
      <c r="G198" s="976"/>
      <c r="H198" s="220"/>
      <c r="I198" s="249"/>
      <c r="J198" s="220"/>
      <c r="K198" s="760"/>
      <c r="L198" s="220"/>
      <c r="M198" s="220"/>
      <c r="N198" s="220"/>
    </row>
    <row r="199" spans="1:14" s="87" customFormat="1" ht="14.4" customHeight="1">
      <c r="A199" s="31"/>
      <c r="B199" s="21"/>
      <c r="C199" s="947" t="s">
        <v>100</v>
      </c>
      <c r="D199" s="947"/>
      <c r="E199" s="947"/>
      <c r="F199" s="385"/>
      <c r="G199" s="976"/>
      <c r="H199" s="220"/>
      <c r="I199" s="249"/>
      <c r="J199" s="220"/>
      <c r="K199" s="760"/>
      <c r="L199" s="220"/>
      <c r="M199" s="220"/>
      <c r="N199" s="220"/>
    </row>
    <row r="200" spans="1:14" s="87" customFormat="1" ht="16.399999999999999" customHeight="1">
      <c r="A200" s="31"/>
      <c r="B200" s="21"/>
      <c r="C200" s="946"/>
      <c r="D200" s="946"/>
      <c r="E200" s="946"/>
      <c r="F200" s="216"/>
      <c r="G200" s="976"/>
      <c r="H200" s="220"/>
      <c r="I200" s="249"/>
      <c r="J200" s="220"/>
      <c r="K200" s="760"/>
      <c r="L200" s="220"/>
      <c r="M200" s="220"/>
      <c r="N200" s="220"/>
    </row>
    <row r="201" spans="1:14" s="87" customFormat="1" ht="16.399999999999999" customHeight="1">
      <c r="A201" s="31"/>
      <c r="B201" s="21"/>
      <c r="C201" s="176" t="s">
        <v>101</v>
      </c>
      <c r="D201" s="177" t="s">
        <v>102</v>
      </c>
      <c r="E201" s="178" t="s">
        <v>103</v>
      </c>
      <c r="F201" s="386"/>
      <c r="G201" s="976"/>
      <c r="H201" s="220"/>
      <c r="I201" s="249"/>
      <c r="J201" s="220"/>
      <c r="K201" s="760"/>
      <c r="L201" s="220"/>
      <c r="M201" s="220"/>
      <c r="N201" s="220"/>
    </row>
    <row r="202" spans="1:14" s="87" customFormat="1" ht="16.399999999999999" customHeight="1">
      <c r="A202" s="31"/>
      <c r="B202" s="21"/>
      <c r="C202" s="195"/>
      <c r="D202" s="195"/>
      <c r="E202" s="178" t="str">
        <f>IF(
 AND(ISBLANK(C194),ISBLANK(D194),ISBLANK(E194),ISBLANK(C196),ISBLANK(D196),ISBLANK(E196),ISBLANK(C198),ISBLANK(C200),ISBLANK(C202),ISBLANK(D202)),
 "FRÅGAN ÄR OBESVARAD",
 IF(
  AND(ISBLANK(C194),ISBLANK(D194),ISBLANK(E194),ISBLANK(C196),ISBLANK(D196),ISBLANK(E196),ISBLANK(C198),ISBLANK(C200)),
  "ANGE SVAR OCKSÅ",
  IF(
   AND(
    OR(C194="x",D194="x",E194="x",C196="x",D196="x"),OR(E196="x",C198="x",C200="x")),
    "MOTSÄGELSEFULLT SVAR",
    IF(
     OR(AND(E196="x",C198="x"),AND(E196="x",C200="x"),AND(C198="x",C200="x")),
     "MOTSÄGELSEFULLT SVAR",
     IF(
      AND(C202="x",D202="x"),
      "MOTSÄGELSEFULL BEDÖMNING",
      IF(
       OR(C202="x",D202="x"),
       COUNTIF(C194:E194,"x")+COUNTIF(C196:D196,"x"),
       "ANGE BEDÖMNING OCKSÅ"))))))</f>
        <v>FRÅGAN ÄR OBESVARAD</v>
      </c>
      <c r="F202" s="387"/>
      <c r="G202" s="976"/>
      <c r="H202" s="220">
        <f t="shared" si="11"/>
        <v>0</v>
      </c>
      <c r="I202" s="249">
        <f t="shared" si="12"/>
        <v>0</v>
      </c>
      <c r="J202" s="220"/>
      <c r="K202" s="760"/>
      <c r="L202" s="220"/>
      <c r="M202" s="220"/>
      <c r="N202" s="220"/>
    </row>
    <row r="203" spans="1:14" s="87" customFormat="1" ht="16.399999999999999" customHeight="1">
      <c r="A203" s="31"/>
      <c r="B203" s="21"/>
      <c r="C203"/>
      <c r="D203"/>
      <c r="E203"/>
      <c r="F203" s="388"/>
      <c r="G203" s="977"/>
      <c r="H203" s="220"/>
      <c r="I203" s="249"/>
      <c r="J203" s="220"/>
      <c r="K203" s="760"/>
      <c r="L203" s="220"/>
      <c r="M203" s="220"/>
      <c r="N203" s="220"/>
    </row>
    <row r="204" spans="1:14" s="87" customFormat="1" ht="41.15" customHeight="1">
      <c r="A204" s="65">
        <v>1</v>
      </c>
      <c r="B204" s="207">
        <f ca="1">MAX(B168:INDIRECT(ADDRESS(ROW()-1,COLUMN())))+1</f>
        <v>14</v>
      </c>
      <c r="C204" s="873" t="s">
        <v>718</v>
      </c>
      <c r="D204" s="873"/>
      <c r="E204" s="873"/>
      <c r="F204" s="387"/>
      <c r="G204" s="574"/>
      <c r="H204" s="220"/>
      <c r="I204" s="249"/>
      <c r="J204" s="220"/>
      <c r="K204" s="760"/>
      <c r="L204" s="220"/>
      <c r="M204" s="220"/>
      <c r="N204" s="220"/>
    </row>
    <row r="205" spans="1:14" s="87" customFormat="1" ht="16.399999999999999" customHeight="1">
      <c r="A205" s="20"/>
      <c r="B205" s="84"/>
      <c r="C205" s="917" t="s">
        <v>90</v>
      </c>
      <c r="D205" s="917"/>
      <c r="E205" s="917"/>
      <c r="F205" s="188"/>
      <c r="G205" s="502"/>
      <c r="H205" s="220"/>
      <c r="I205" s="249"/>
      <c r="J205" s="220"/>
      <c r="K205" s="760"/>
      <c r="L205" s="220"/>
      <c r="M205" s="220"/>
      <c r="N205" s="220"/>
    </row>
    <row r="206" spans="1:14" s="87" customFormat="1" ht="16.399999999999999" customHeight="1" thickBot="1">
      <c r="A206" s="31"/>
      <c r="B206" s="21"/>
      <c r="C206" s="890" t="s">
        <v>391</v>
      </c>
      <c r="D206" s="891"/>
      <c r="E206" s="892"/>
      <c r="F206" s="188"/>
      <c r="G206" s="236" t="s">
        <v>91</v>
      </c>
      <c r="H206" s="220"/>
      <c r="I206" s="249"/>
      <c r="J206" s="220"/>
      <c r="K206" s="760"/>
      <c r="L206" s="220"/>
      <c r="M206" s="220"/>
      <c r="N206" s="220"/>
    </row>
    <row r="207" spans="1:14" ht="32.6" customHeight="1">
      <c r="A207" s="29"/>
      <c r="B207" s="24"/>
      <c r="C207" s="123" t="s">
        <v>147</v>
      </c>
      <c r="D207" s="89" t="s">
        <v>691</v>
      </c>
      <c r="E207" s="123" t="s">
        <v>698</v>
      </c>
      <c r="F207"/>
      <c r="G207" s="953" t="s">
        <v>719</v>
      </c>
      <c r="H207" s="220"/>
      <c r="I207" s="249"/>
      <c r="J207" s="78"/>
      <c r="K207" s="78"/>
      <c r="L207" s="78"/>
      <c r="M207" s="78"/>
      <c r="N207" s="78"/>
    </row>
    <row r="208" spans="1:14" s="31" customFormat="1" ht="16.5" customHeight="1">
      <c r="B208" s="21"/>
      <c r="C208" s="259"/>
      <c r="D208" s="259"/>
      <c r="E208" s="259"/>
      <c r="F208" s="110"/>
      <c r="G208" s="954"/>
      <c r="H208" s="220"/>
      <c r="I208" s="249"/>
      <c r="J208" s="222"/>
      <c r="K208" s="759"/>
      <c r="L208" s="222"/>
      <c r="M208" s="222"/>
      <c r="N208" s="222"/>
    </row>
    <row r="209" spans="1:14" s="87" customFormat="1" ht="31.1" customHeight="1">
      <c r="A209" s="29"/>
      <c r="B209" s="24"/>
      <c r="C209" s="89" t="s">
        <v>686</v>
      </c>
      <c r="D209" s="90" t="s">
        <v>687</v>
      </c>
      <c r="E209" s="389" t="s">
        <v>688</v>
      </c>
      <c r="F209" s="190"/>
      <c r="G209" s="954"/>
      <c r="H209" s="220"/>
      <c r="I209" s="249"/>
      <c r="J209" s="220"/>
      <c r="K209" s="760"/>
      <c r="L209" s="220"/>
      <c r="M209" s="220"/>
      <c r="N209" s="220"/>
    </row>
    <row r="210" spans="1:14" s="87" customFormat="1" ht="16.399999999999999" customHeight="1">
      <c r="A210" s="31"/>
      <c r="B210" s="21"/>
      <c r="C210" s="195"/>
      <c r="D210" s="195"/>
      <c r="E210" s="195"/>
      <c r="F210" s="193"/>
      <c r="G210" s="954"/>
      <c r="H210" s="220"/>
      <c r="I210" s="249"/>
      <c r="J210" s="220"/>
      <c r="K210" s="760"/>
      <c r="L210" s="220"/>
      <c r="M210" s="220"/>
      <c r="N210" s="220"/>
    </row>
    <row r="211" spans="1:14" s="87" customFormat="1" ht="14.4" customHeight="1">
      <c r="A211" s="31"/>
      <c r="B211" s="21"/>
      <c r="C211" s="945" t="s">
        <v>689</v>
      </c>
      <c r="D211" s="945"/>
      <c r="E211" s="945"/>
      <c r="F211" s="194"/>
      <c r="G211" s="954"/>
      <c r="H211" s="220"/>
      <c r="I211" s="249"/>
      <c r="J211" s="220"/>
      <c r="K211" s="760"/>
      <c r="L211" s="220"/>
      <c r="M211" s="220"/>
      <c r="N211" s="220"/>
    </row>
    <row r="212" spans="1:14" s="87" customFormat="1" ht="16.399999999999999" customHeight="1">
      <c r="A212" s="31"/>
      <c r="B212" s="21"/>
      <c r="C212" s="946"/>
      <c r="D212" s="946"/>
      <c r="E212" s="946"/>
      <c r="F212" s="216"/>
      <c r="G212" s="954"/>
      <c r="H212" s="220"/>
      <c r="I212" s="249"/>
      <c r="J212" s="220"/>
      <c r="K212" s="760"/>
      <c r="L212" s="220"/>
      <c r="M212" s="220"/>
      <c r="N212" s="220"/>
    </row>
    <row r="213" spans="1:14" s="87" customFormat="1" ht="19.5" customHeight="1">
      <c r="A213" s="31"/>
      <c r="B213" s="21"/>
      <c r="C213" s="947" t="s">
        <v>100</v>
      </c>
      <c r="D213" s="947"/>
      <c r="E213" s="947"/>
      <c r="F213" s="385"/>
      <c r="G213" s="954"/>
      <c r="H213" s="220"/>
      <c r="I213" s="249"/>
      <c r="J213" s="220"/>
      <c r="K213" s="760"/>
      <c r="L213" s="220"/>
      <c r="M213" s="220"/>
      <c r="N213" s="220"/>
    </row>
    <row r="214" spans="1:14" s="87" customFormat="1" ht="16.399999999999999" customHeight="1">
      <c r="A214" s="31"/>
      <c r="B214" s="21"/>
      <c r="C214" s="946"/>
      <c r="D214" s="946"/>
      <c r="E214" s="946"/>
      <c r="F214" s="216"/>
      <c r="G214" s="954"/>
      <c r="H214" s="220"/>
      <c r="I214" s="249"/>
      <c r="J214" s="220"/>
      <c r="K214" s="760"/>
      <c r="L214" s="220"/>
      <c r="M214" s="220"/>
      <c r="N214" s="220"/>
    </row>
    <row r="215" spans="1:14" s="87" customFormat="1" ht="16.399999999999999" customHeight="1">
      <c r="A215" s="31"/>
      <c r="B215" s="21"/>
      <c r="C215" s="176" t="s">
        <v>101</v>
      </c>
      <c r="D215" s="177" t="s">
        <v>102</v>
      </c>
      <c r="E215" s="178" t="s">
        <v>103</v>
      </c>
      <c r="F215" s="386"/>
      <c r="G215" s="954"/>
      <c r="H215" s="220"/>
      <c r="I215" s="249"/>
      <c r="J215" s="220"/>
      <c r="K215" s="760"/>
      <c r="L215" s="220"/>
      <c r="M215" s="220"/>
      <c r="N215" s="220"/>
    </row>
    <row r="216" spans="1:14" s="87" customFormat="1" ht="16.399999999999999" customHeight="1">
      <c r="A216" s="31"/>
      <c r="B216" s="21"/>
      <c r="C216" s="195"/>
      <c r="D216" s="195"/>
      <c r="E216" s="178" t="str">
        <f>IF(
 AND(ISBLANK(C208),ISBLANK(D208),ISBLANK(E208),ISBLANK(C210),ISBLANK(D210),ISBLANK(E210),ISBLANK(C212),ISBLANK(C214),ISBLANK(C216),ISBLANK(D216)),
 "FRÅGAN ÄR OBESVARAD",
 IF(
  AND(ISBLANK(C208),ISBLANK(D208),ISBLANK(E208),ISBLANK(C210),ISBLANK(D210),ISBLANK(E210),ISBLANK(C212),ISBLANK(C214)),
  "ANGE SVAR OCKSÅ",
  IF(
   AND(
    OR(C208="x",D208="x",E208="x",C210="x",D210="x"),OR(E210="x",C212="x",C214="x")),
    "MOTSÄGELSEFULLT SVAR",
    IF(
     OR(AND(E210="x",C212="x"),AND(E210="x",C214="x"),AND(C212="x",C214="x")),
     "MOTSÄGELSEFULLT SVAR",
     IF(
      AND(C216="x",D216="x"),
      "MOTSÄGELSEFULL BEDÖMNING",
      IF(
       OR(C216="x",D216="x"),
       COUNTIF(C208:E208,"x")+COUNTIF(C210:D210,"x"),
       "ANGE BEDÖMNING OCKSÅ"))))))</f>
        <v>FRÅGAN ÄR OBESVARAD</v>
      </c>
      <c r="F216" s="387"/>
      <c r="G216" s="954"/>
      <c r="H216" s="220">
        <f t="shared" ref="H216:H244" si="13">IF(ISNUMBER(E216),E216,0)</f>
        <v>0</v>
      </c>
      <c r="I216" s="249">
        <f t="shared" ref="I216:I268" si="14">$H216</f>
        <v>0</v>
      </c>
      <c r="J216" s="220"/>
      <c r="K216" s="760"/>
      <c r="L216" s="220"/>
      <c r="M216" s="220"/>
      <c r="N216" s="220"/>
    </row>
    <row r="217" spans="1:14" s="87" customFormat="1" ht="16.399999999999999" customHeight="1">
      <c r="A217" s="31"/>
      <c r="B217" s="21"/>
      <c r="C217"/>
      <c r="D217"/>
      <c r="E217"/>
      <c r="F217" s="388"/>
      <c r="G217" s="955"/>
      <c r="H217" s="220"/>
      <c r="I217" s="249"/>
      <c r="J217" s="220"/>
      <c r="K217" s="760"/>
      <c r="L217" s="220"/>
      <c r="M217" s="220"/>
      <c r="N217" s="220"/>
    </row>
    <row r="218" spans="1:14" s="87" customFormat="1" ht="39.65" customHeight="1">
      <c r="A218" s="65">
        <v>1</v>
      </c>
      <c r="B218" s="207">
        <f ca="1">MAX(B182:INDIRECT(ADDRESS(ROW()-1,COLUMN())))+1</f>
        <v>15</v>
      </c>
      <c r="C218" s="886" t="s">
        <v>720</v>
      </c>
      <c r="D218" s="886"/>
      <c r="E218" s="886"/>
      <c r="F218" s="387"/>
      <c r="G218" s="574"/>
      <c r="H218" s="220"/>
      <c r="I218" s="249"/>
      <c r="J218" s="220"/>
      <c r="K218" s="760"/>
      <c r="L218" s="220"/>
      <c r="M218" s="220"/>
      <c r="N218" s="220"/>
    </row>
    <row r="219" spans="1:14" s="87" customFormat="1" ht="16.399999999999999" customHeight="1">
      <c r="A219" s="20"/>
      <c r="B219" s="84"/>
      <c r="C219" s="917" t="s">
        <v>90</v>
      </c>
      <c r="D219" s="917"/>
      <c r="E219" s="917"/>
      <c r="F219" s="188"/>
      <c r="G219" s="502"/>
      <c r="H219" s="220"/>
      <c r="I219" s="249"/>
      <c r="J219" s="220"/>
      <c r="K219" s="760"/>
      <c r="L219" s="220"/>
      <c r="M219" s="220"/>
      <c r="N219" s="220"/>
    </row>
    <row r="220" spans="1:14" s="87" customFormat="1" ht="16.399999999999999" customHeight="1" thickBot="1">
      <c r="A220" s="31"/>
      <c r="B220" s="21"/>
      <c r="C220" s="890" t="s">
        <v>391</v>
      </c>
      <c r="D220" s="891"/>
      <c r="E220" s="892"/>
      <c r="F220" s="188"/>
      <c r="G220" s="236" t="s">
        <v>91</v>
      </c>
      <c r="H220" s="220"/>
      <c r="I220" s="249"/>
      <c r="J220" s="220"/>
      <c r="K220" s="760"/>
      <c r="L220" s="220"/>
      <c r="M220" s="220"/>
      <c r="N220" s="220"/>
    </row>
    <row r="221" spans="1:14" ht="33" customHeight="1">
      <c r="A221" s="29"/>
      <c r="B221" s="24"/>
      <c r="C221" s="123" t="s">
        <v>147</v>
      </c>
      <c r="D221" s="89" t="s">
        <v>691</v>
      </c>
      <c r="E221" s="123" t="s">
        <v>698</v>
      </c>
      <c r="F221"/>
      <c r="G221" s="953" t="s">
        <v>721</v>
      </c>
      <c r="H221" s="220"/>
      <c r="I221" s="249"/>
      <c r="J221" s="78"/>
      <c r="K221" s="78"/>
      <c r="L221" s="78"/>
      <c r="M221" s="78"/>
      <c r="N221" s="78"/>
    </row>
    <row r="222" spans="1:14" s="31" customFormat="1" ht="20.25" customHeight="1">
      <c r="B222" s="21"/>
      <c r="C222" s="259"/>
      <c r="D222" s="259"/>
      <c r="E222" s="259"/>
      <c r="F222" s="110"/>
      <c r="G222" s="954"/>
      <c r="H222" s="220"/>
      <c r="I222" s="249"/>
      <c r="J222" s="222"/>
      <c r="K222" s="759"/>
      <c r="L222" s="222"/>
      <c r="M222" s="222"/>
      <c r="N222" s="222"/>
    </row>
    <row r="223" spans="1:14" s="87" customFormat="1" ht="32.6" customHeight="1">
      <c r="A223" s="29"/>
      <c r="B223" s="24"/>
      <c r="C223" s="89" t="s">
        <v>686</v>
      </c>
      <c r="D223" s="90" t="s">
        <v>687</v>
      </c>
      <c r="E223" s="389" t="s">
        <v>688</v>
      </c>
      <c r="F223" s="220"/>
      <c r="G223" s="954"/>
      <c r="H223" s="220"/>
      <c r="I223" s="249"/>
      <c r="J223" s="220"/>
      <c r="K223" s="760"/>
      <c r="L223" s="220"/>
      <c r="M223" s="220"/>
      <c r="N223" s="220"/>
    </row>
    <row r="224" spans="1:14" s="87" customFormat="1" ht="16.399999999999999" customHeight="1">
      <c r="A224" s="31"/>
      <c r="B224" s="21"/>
      <c r="C224" s="195"/>
      <c r="D224" s="195"/>
      <c r="E224" s="195"/>
      <c r="F224" s="220"/>
      <c r="G224" s="954"/>
      <c r="H224" s="220"/>
      <c r="I224" s="249"/>
      <c r="J224" s="220"/>
      <c r="K224" s="760"/>
      <c r="L224" s="220"/>
      <c r="M224" s="220"/>
      <c r="N224" s="220"/>
    </row>
    <row r="225" spans="1:14" s="87" customFormat="1" ht="15.65" customHeight="1">
      <c r="A225" s="31"/>
      <c r="B225" s="21"/>
      <c r="C225" s="945" t="s">
        <v>689</v>
      </c>
      <c r="D225" s="945"/>
      <c r="E225" s="945"/>
      <c r="F225" s="220"/>
      <c r="G225" s="954"/>
      <c r="H225" s="220"/>
      <c r="I225" s="249"/>
      <c r="J225" s="220"/>
      <c r="K225" s="760"/>
      <c r="L225" s="220"/>
      <c r="M225" s="220"/>
      <c r="N225" s="220"/>
    </row>
    <row r="226" spans="1:14" s="87" customFormat="1" ht="16.399999999999999" customHeight="1">
      <c r="A226" s="31"/>
      <c r="B226" s="21"/>
      <c r="C226" s="946"/>
      <c r="D226" s="946"/>
      <c r="E226" s="946"/>
      <c r="F226" s="220"/>
      <c r="G226" s="954"/>
      <c r="H226" s="220"/>
      <c r="I226" s="249"/>
      <c r="J226" s="220"/>
      <c r="K226" s="760"/>
      <c r="L226" s="220"/>
      <c r="M226" s="220"/>
      <c r="N226" s="220"/>
    </row>
    <row r="227" spans="1:14" s="87" customFormat="1" ht="16.399999999999999" customHeight="1">
      <c r="A227" s="31"/>
      <c r="B227" s="21"/>
      <c r="C227" s="947" t="s">
        <v>100</v>
      </c>
      <c r="D227" s="947"/>
      <c r="E227" s="947"/>
      <c r="F227" s="220"/>
      <c r="G227" s="954"/>
      <c r="H227" s="220"/>
      <c r="I227" s="249"/>
      <c r="J227" s="220"/>
      <c r="K227" s="760"/>
      <c r="L227" s="220"/>
      <c r="M227" s="220"/>
      <c r="N227" s="220"/>
    </row>
    <row r="228" spans="1:14" s="87" customFormat="1" ht="16.399999999999999" customHeight="1">
      <c r="A228" s="31"/>
      <c r="B228" s="21"/>
      <c r="C228" s="946"/>
      <c r="D228" s="946"/>
      <c r="E228" s="946"/>
      <c r="F228" s="220"/>
      <c r="G228" s="954"/>
      <c r="H228" s="220"/>
      <c r="I228" s="249"/>
      <c r="J228" s="220"/>
      <c r="K228" s="760"/>
      <c r="L228" s="220"/>
      <c r="M228" s="220"/>
      <c r="N228" s="220"/>
    </row>
    <row r="229" spans="1:14" s="87" customFormat="1" ht="16.399999999999999" customHeight="1">
      <c r="A229" s="31"/>
      <c r="B229" s="21"/>
      <c r="C229" s="176" t="s">
        <v>101</v>
      </c>
      <c r="D229" s="177" t="s">
        <v>102</v>
      </c>
      <c r="E229" s="178" t="s">
        <v>103</v>
      </c>
      <c r="F229" s="220"/>
      <c r="G229" s="954"/>
      <c r="H229" s="220"/>
      <c r="I229" s="249"/>
      <c r="J229" s="220"/>
      <c r="K229" s="760"/>
      <c r="L229" s="220"/>
      <c r="M229" s="220"/>
      <c r="N229" s="220"/>
    </row>
    <row r="230" spans="1:14" s="87" customFormat="1" ht="16.399999999999999" customHeight="1">
      <c r="A230" s="31"/>
      <c r="B230" s="21"/>
      <c r="C230" s="195"/>
      <c r="D230" s="195"/>
      <c r="E230" s="178" t="str">
        <f>IF(
 AND(ISBLANK(C222),ISBLANK(D222),ISBLANK(E222),ISBLANK(C224),ISBLANK(D224),ISBLANK(E224),ISBLANK(C226),ISBLANK(C228),ISBLANK(C230),ISBLANK(D230)),
 "FRÅGAN ÄR OBESVARAD",
 IF(
  AND(ISBLANK(C222),ISBLANK(D222),ISBLANK(E222),ISBLANK(C224),ISBLANK(D224),ISBLANK(E224),ISBLANK(C226),ISBLANK(C228)),
  "ANGE SVAR OCKSÅ",
  IF(
   AND(
    OR(C222="x",D222="x",E222="x",C224="x",D224="x"),OR(E224="x",C226="x",C228="x")),
    "MOTSÄGELSEFULLT SVAR",
    IF(
     OR(AND(E224="x",C226="x"),AND(E224="x",C228="x"),AND(C226="x",C228="x")),
     "MOTSÄGELSEFULLT SVAR",
     IF(
      AND(C230="x",D230="x"),
      "MOTSÄGELSEFULL BEDÖMNING",
      IF(
       OR(C230="x",D230="x"),
       COUNTIF(C222:E222,"x")+COUNTIF(C224:D224,"x"),
       "ANGE BEDÖMNING OCKSÅ"))))))</f>
        <v>FRÅGAN ÄR OBESVARAD</v>
      </c>
      <c r="F230" s="220"/>
      <c r="G230" s="954"/>
      <c r="H230" s="220">
        <f t="shared" si="13"/>
        <v>0</v>
      </c>
      <c r="I230" s="249">
        <f t="shared" si="14"/>
        <v>0</v>
      </c>
      <c r="J230" s="220"/>
      <c r="K230" s="760"/>
      <c r="L230" s="220"/>
      <c r="M230" s="220"/>
      <c r="N230" s="220"/>
    </row>
    <row r="231" spans="1:14" s="87" customFormat="1" ht="16.399999999999999" customHeight="1">
      <c r="A231"/>
      <c r="B231"/>
      <c r="C231"/>
      <c r="D231"/>
      <c r="E231"/>
      <c r="F231" s="220"/>
      <c r="G231" s="955"/>
      <c r="H231" s="220"/>
      <c r="I231" s="249"/>
      <c r="J231" s="220"/>
      <c r="K231" s="760"/>
      <c r="L231" s="220"/>
      <c r="M231" s="220"/>
      <c r="N231" s="220"/>
    </row>
    <row r="232" spans="1:14" s="87" customFormat="1" ht="38.6" customHeight="1">
      <c r="A232" s="65">
        <v>1</v>
      </c>
      <c r="B232" s="207">
        <f ca="1">MAX(B91:INDIRECT(ADDRESS(ROW()-1,COLUMN())))+1</f>
        <v>16</v>
      </c>
      <c r="C232" s="873" t="s">
        <v>722</v>
      </c>
      <c r="D232" s="873"/>
      <c r="E232" s="873"/>
      <c r="F232" s="220"/>
      <c r="G232" s="574"/>
      <c r="H232" s="220"/>
      <c r="I232" s="249"/>
      <c r="J232" s="220"/>
      <c r="K232" s="760"/>
      <c r="L232" s="220"/>
      <c r="M232" s="220"/>
      <c r="N232" s="220"/>
    </row>
    <row r="233" spans="1:14" ht="28.5" customHeight="1">
      <c r="A233" s="20"/>
      <c r="B233" s="84"/>
      <c r="C233" s="917" t="s">
        <v>90</v>
      </c>
      <c r="D233" s="917"/>
      <c r="E233" s="917"/>
      <c r="F233"/>
      <c r="G233" s="502"/>
      <c r="H233" s="220"/>
      <c r="I233" s="249"/>
      <c r="J233" s="78"/>
      <c r="K233" s="78"/>
      <c r="L233" s="78"/>
      <c r="M233" s="78"/>
      <c r="N233" s="78"/>
    </row>
    <row r="234" spans="1:14" s="31" customFormat="1" ht="16.399999999999999" customHeight="1" thickBot="1">
      <c r="B234" s="21"/>
      <c r="C234" s="900" t="s">
        <v>716</v>
      </c>
      <c r="D234" s="901"/>
      <c r="E234" s="902"/>
      <c r="F234" s="78"/>
      <c r="G234" s="236" t="s">
        <v>91</v>
      </c>
      <c r="H234" s="220"/>
      <c r="I234" s="249"/>
      <c r="J234" s="78"/>
      <c r="K234" s="759"/>
      <c r="L234" s="222"/>
      <c r="M234" s="222"/>
      <c r="N234" s="222"/>
    </row>
    <row r="235" spans="1:14" s="87" customFormat="1" ht="32.15" customHeight="1">
      <c r="A235" s="29"/>
      <c r="B235" s="24"/>
      <c r="C235" s="123" t="s">
        <v>147</v>
      </c>
      <c r="D235" s="89" t="s">
        <v>691</v>
      </c>
      <c r="E235" s="123" t="s">
        <v>698</v>
      </c>
      <c r="F235" s="78"/>
      <c r="G235" s="953" t="s">
        <v>723</v>
      </c>
      <c r="H235" s="220"/>
      <c r="I235" s="249"/>
      <c r="J235" s="78"/>
      <c r="K235" s="760"/>
      <c r="L235" s="220"/>
      <c r="M235" s="220"/>
      <c r="N235" s="220"/>
    </row>
    <row r="236" spans="1:14" s="87" customFormat="1" ht="16.399999999999999" customHeight="1">
      <c r="A236" s="31"/>
      <c r="B236" s="21"/>
      <c r="C236" s="259"/>
      <c r="D236" s="259"/>
      <c r="E236" s="259"/>
      <c r="F236" s="78"/>
      <c r="G236" s="954"/>
      <c r="H236" s="220"/>
      <c r="I236" s="249"/>
      <c r="J236" s="78"/>
      <c r="K236" s="760"/>
      <c r="L236" s="220"/>
      <c r="M236" s="220"/>
      <c r="N236" s="220"/>
    </row>
    <row r="237" spans="1:14" s="87" customFormat="1" ht="41.4" customHeight="1">
      <c r="A237" s="29"/>
      <c r="B237" s="24"/>
      <c r="C237" s="89" t="s">
        <v>686</v>
      </c>
      <c r="D237" s="90" t="s">
        <v>724</v>
      </c>
      <c r="E237" s="389" t="s">
        <v>688</v>
      </c>
      <c r="F237" s="78"/>
      <c r="G237" s="954"/>
      <c r="H237" s="220"/>
      <c r="I237" s="249"/>
      <c r="J237" s="78"/>
      <c r="K237" s="760"/>
      <c r="L237" s="220"/>
      <c r="M237" s="220"/>
      <c r="N237" s="220"/>
    </row>
    <row r="238" spans="1:14" s="87" customFormat="1" ht="16.399999999999999" customHeight="1">
      <c r="A238" s="31"/>
      <c r="B238" s="21"/>
      <c r="C238" s="195"/>
      <c r="D238" s="195"/>
      <c r="E238" s="195"/>
      <c r="F238" s="78"/>
      <c r="G238" s="954"/>
      <c r="H238" s="220"/>
      <c r="I238" s="249"/>
      <c r="J238" s="78"/>
      <c r="K238" s="760"/>
      <c r="L238" s="220"/>
      <c r="M238" s="220"/>
      <c r="N238" s="220"/>
    </row>
    <row r="239" spans="1:14" s="87" customFormat="1" ht="14.4" customHeight="1">
      <c r="A239" s="31"/>
      <c r="B239" s="21"/>
      <c r="C239" s="945" t="s">
        <v>689</v>
      </c>
      <c r="D239" s="945"/>
      <c r="E239" s="945"/>
      <c r="F239" s="78"/>
      <c r="G239" s="954"/>
      <c r="H239" s="220"/>
      <c r="I239" s="249"/>
      <c r="J239" s="78"/>
      <c r="K239" s="760"/>
      <c r="L239" s="220"/>
      <c r="M239" s="220"/>
      <c r="N239" s="220"/>
    </row>
    <row r="240" spans="1:14" s="87" customFormat="1" ht="16.399999999999999" customHeight="1">
      <c r="A240" s="31"/>
      <c r="B240" s="21"/>
      <c r="C240" s="946"/>
      <c r="D240" s="946"/>
      <c r="E240" s="946"/>
      <c r="F240" s="78"/>
      <c r="G240" s="954"/>
      <c r="H240" s="220"/>
      <c r="I240" s="249"/>
      <c r="J240" s="78"/>
      <c r="K240" s="760"/>
      <c r="L240" s="220"/>
      <c r="M240" s="220"/>
      <c r="N240" s="220"/>
    </row>
    <row r="241" spans="1:14" s="87" customFormat="1" ht="16.399999999999999" customHeight="1">
      <c r="A241" s="31"/>
      <c r="B241" s="21"/>
      <c r="C241" s="947" t="s">
        <v>100</v>
      </c>
      <c r="D241" s="947"/>
      <c r="E241" s="947"/>
      <c r="F241" s="78"/>
      <c r="G241" s="954"/>
      <c r="H241" s="220"/>
      <c r="I241" s="249"/>
      <c r="J241" s="78"/>
      <c r="K241" s="760"/>
      <c r="L241" s="220"/>
      <c r="M241" s="220"/>
      <c r="N241" s="220"/>
    </row>
    <row r="242" spans="1:14" s="87" customFormat="1" ht="16.399999999999999" customHeight="1">
      <c r="A242" s="31"/>
      <c r="B242" s="21"/>
      <c r="C242" s="946"/>
      <c r="D242" s="946"/>
      <c r="E242" s="946"/>
      <c r="F242" s="78"/>
      <c r="G242" s="954"/>
      <c r="H242" s="220"/>
      <c r="I242" s="249"/>
      <c r="J242" s="78"/>
      <c r="K242" s="760"/>
      <c r="L242" s="220"/>
      <c r="M242" s="220"/>
      <c r="N242" s="220"/>
    </row>
    <row r="243" spans="1:14" s="87" customFormat="1" ht="16.399999999999999" customHeight="1">
      <c r="A243" s="31"/>
      <c r="B243" s="21"/>
      <c r="C243" s="176" t="s">
        <v>101</v>
      </c>
      <c r="D243" s="177" t="s">
        <v>102</v>
      </c>
      <c r="E243" s="178" t="s">
        <v>103</v>
      </c>
      <c r="F243" s="78"/>
      <c r="G243" s="954"/>
      <c r="H243" s="220"/>
      <c r="I243" s="249"/>
      <c r="J243" s="78"/>
      <c r="K243" s="760"/>
      <c r="L243" s="220"/>
      <c r="M243" s="220"/>
      <c r="N243" s="220"/>
    </row>
    <row r="244" spans="1:14" s="87" customFormat="1" ht="16.399999999999999" customHeight="1">
      <c r="A244" s="31"/>
      <c r="B244" s="21"/>
      <c r="C244" s="195"/>
      <c r="D244" s="195"/>
      <c r="E244" s="178" t="str">
        <f>IF(
 AND(ISBLANK(C236),ISBLANK(D236),ISBLANK(E236),ISBLANK(C238),ISBLANK(D238),ISBLANK(E238),ISBLANK(C240),ISBLANK(C242),ISBLANK(C244),ISBLANK(D244)),
 "FRÅGAN ÄR OBESVARAD",
 IF(
  AND(ISBLANK(C236),ISBLANK(D236),ISBLANK(E236),ISBLANK(C238),ISBLANK(D238),ISBLANK(E238),ISBLANK(C240),ISBLANK(C242)),
  "ANGE SVAR OCKSÅ",
  IF(
   AND(
    OR(C236="x",D236="x",E236="x",C238="x",D238="x"),OR(E238="x",C240="x",C242="x")),
    "MOTSÄGELSEFULLT SVAR",
    IF(
     OR(AND(E238="x",C240="x"),AND(E238="x",C242="x"),AND(C240="x",C242="x")),
     "MOTSÄGELSEFULLT SVAR",
     IF(
      AND(C244="x",D244="x"),
      "MOTSÄGELSEFULL BEDÖMNING",
      IF(
       OR(C244="x",D244="x"),
       COUNTIF(C236:E236,"x")+COUNTIF(C238:D238,"x"),
       "ANGE BEDÖMNING OCKSÅ"))))))</f>
        <v>FRÅGAN ÄR OBESVARAD</v>
      </c>
      <c r="F244" s="78"/>
      <c r="G244" s="954"/>
      <c r="H244" s="220">
        <f t="shared" si="13"/>
        <v>0</v>
      </c>
      <c r="I244" s="249">
        <f t="shared" si="14"/>
        <v>0</v>
      </c>
      <c r="J244" s="78"/>
      <c r="K244" s="760"/>
      <c r="L244" s="220"/>
      <c r="M244" s="220"/>
      <c r="N244" s="220"/>
    </row>
    <row r="245" spans="1:14" s="87" customFormat="1" ht="71.900000000000006" customHeight="1">
      <c r="A245"/>
      <c r="B245"/>
      <c r="C245"/>
      <c r="D245"/>
      <c r="E245"/>
      <c r="F245"/>
      <c r="G245" s="955"/>
      <c r="H245" s="220"/>
      <c r="I245" s="249"/>
      <c r="J245" s="220"/>
      <c r="K245" s="760"/>
      <c r="L245" s="220"/>
      <c r="M245" s="220"/>
      <c r="N245" s="220"/>
    </row>
    <row r="246" spans="1:14" s="87" customFormat="1" ht="30" customHeight="1">
      <c r="A246" s="65">
        <v>1</v>
      </c>
      <c r="B246" s="207">
        <f ca="1">MAX(B210:INDIRECT(ADDRESS(ROW()-1,COLUMN())))+1</f>
        <v>17</v>
      </c>
      <c r="C246" s="962" t="s">
        <v>725</v>
      </c>
      <c r="D246" s="962"/>
      <c r="E246" s="962"/>
      <c r="F246" s="196"/>
      <c r="G246" s="574"/>
      <c r="H246" s="220"/>
      <c r="I246" s="249"/>
      <c r="J246" s="220"/>
      <c r="K246" s="760"/>
      <c r="L246" s="220"/>
      <c r="M246" s="220"/>
      <c r="N246" s="220"/>
    </row>
    <row r="247" spans="1:14" s="87" customFormat="1" ht="15" customHeight="1">
      <c r="A247" s="20"/>
      <c r="B247" s="84"/>
      <c r="C247" s="934" t="s">
        <v>90</v>
      </c>
      <c r="D247" s="934"/>
      <c r="E247" s="934"/>
      <c r="G247" s="574"/>
      <c r="H247" s="220"/>
      <c r="I247" s="249"/>
      <c r="J247" s="220"/>
      <c r="K247" s="760"/>
      <c r="L247" s="220"/>
      <c r="M247" s="220"/>
      <c r="N247" s="220"/>
    </row>
    <row r="248" spans="1:14" s="87" customFormat="1" ht="15.65" customHeight="1">
      <c r="A248" s="31"/>
      <c r="B248" s="21"/>
      <c r="C248" s="928" t="s">
        <v>92</v>
      </c>
      <c r="D248" s="929"/>
      <c r="E248" s="930"/>
      <c r="F248" s="197"/>
      <c r="G248" s="574"/>
      <c r="H248" s="220"/>
      <c r="I248" s="249"/>
      <c r="J248" s="220"/>
      <c r="K248" s="760"/>
      <c r="L248" s="220"/>
      <c r="M248" s="220"/>
      <c r="N248" s="220"/>
    </row>
    <row r="249" spans="1:14" s="87" customFormat="1" ht="52.5" customHeight="1">
      <c r="A249" s="29"/>
      <c r="B249" s="24"/>
      <c r="C249" s="119" t="s">
        <v>94</v>
      </c>
      <c r="D249" s="89" t="s">
        <v>726</v>
      </c>
      <c r="E249" s="120" t="s">
        <v>727</v>
      </c>
      <c r="G249" s="503"/>
      <c r="H249" s="220"/>
      <c r="I249" s="249"/>
      <c r="J249" s="220"/>
      <c r="K249" s="760"/>
      <c r="L249" s="220"/>
      <c r="M249" s="220"/>
      <c r="N249" s="220"/>
    </row>
    <row r="250" spans="1:14" s="31" customFormat="1" ht="15.65" customHeight="1">
      <c r="B250" s="21"/>
      <c r="C250" s="171"/>
      <c r="D250" s="189"/>
      <c r="E250" s="172"/>
      <c r="F250" s="78"/>
      <c r="G250" s="574"/>
      <c r="H250" s="220"/>
      <c r="I250" s="249"/>
      <c r="J250" s="78"/>
      <c r="K250" s="759"/>
      <c r="L250" s="222"/>
      <c r="M250" s="222"/>
      <c r="N250" s="222"/>
    </row>
    <row r="251" spans="1:14" s="87" customFormat="1" ht="33.65" customHeight="1">
      <c r="A251" s="29"/>
      <c r="B251" s="24"/>
      <c r="C251" s="119" t="s">
        <v>728</v>
      </c>
      <c r="D251" s="89" t="s">
        <v>729</v>
      </c>
      <c r="E251" s="389" t="s">
        <v>688</v>
      </c>
      <c r="F251" s="78"/>
      <c r="G251" s="574"/>
      <c r="H251" s="220"/>
      <c r="I251" s="249"/>
      <c r="J251" s="78"/>
      <c r="K251" s="760"/>
      <c r="L251" s="220"/>
      <c r="M251" s="220"/>
      <c r="N251" s="220"/>
    </row>
    <row r="252" spans="1:14" s="87" customFormat="1" ht="15.65" customHeight="1">
      <c r="A252" s="31"/>
      <c r="B252" s="21"/>
      <c r="C252" s="195"/>
      <c r="D252" s="195"/>
      <c r="E252" s="195"/>
      <c r="F252" s="78"/>
      <c r="G252" s="574"/>
      <c r="H252" s="220"/>
      <c r="I252" s="249"/>
      <c r="J252" s="78"/>
      <c r="K252" s="760"/>
      <c r="L252" s="220"/>
      <c r="M252" s="220"/>
      <c r="N252" s="220"/>
    </row>
    <row r="253" spans="1:14" s="87" customFormat="1" ht="16.399999999999999" customHeight="1">
      <c r="A253" s="31"/>
      <c r="B253" s="21"/>
      <c r="C253" s="947" t="s">
        <v>100</v>
      </c>
      <c r="D253" s="947"/>
      <c r="E253" s="947"/>
      <c r="F253" s="78"/>
      <c r="G253" s="574"/>
      <c r="H253" s="220"/>
      <c r="I253" s="249"/>
      <c r="J253" s="78"/>
      <c r="K253" s="760"/>
      <c r="L253" s="220"/>
      <c r="M253" s="220"/>
      <c r="N253" s="220"/>
    </row>
    <row r="254" spans="1:14" s="87" customFormat="1" ht="15.65" customHeight="1">
      <c r="A254" s="31"/>
      <c r="B254" s="21"/>
      <c r="C254" s="946"/>
      <c r="D254" s="946"/>
      <c r="E254" s="946"/>
      <c r="F254" s="78"/>
      <c r="G254" s="574"/>
      <c r="H254" s="220"/>
      <c r="I254" s="249"/>
      <c r="J254" s="78"/>
      <c r="K254" s="760"/>
      <c r="L254" s="220"/>
      <c r="M254" s="220"/>
      <c r="N254" s="220"/>
    </row>
    <row r="255" spans="1:14" s="87" customFormat="1" ht="16.399999999999999" customHeight="1">
      <c r="A255" s="31"/>
      <c r="B255" s="21"/>
      <c r="C255" s="176" t="s">
        <v>101</v>
      </c>
      <c r="D255" s="177" t="s">
        <v>102</v>
      </c>
      <c r="E255" s="178" t="s">
        <v>103</v>
      </c>
      <c r="F255" s="78"/>
      <c r="G255" s="574"/>
      <c r="H255" s="220"/>
      <c r="I255" s="249"/>
      <c r="J255" s="78"/>
      <c r="K255" s="760"/>
      <c r="L255" s="220"/>
      <c r="M255" s="220"/>
      <c r="N255" s="220"/>
    </row>
    <row r="256" spans="1:14" s="87" customFormat="1" ht="16.399999999999999" customHeight="1">
      <c r="A256" s="31"/>
      <c r="B256" s="21"/>
      <c r="C256" s="195"/>
      <c r="D256" s="195"/>
      <c r="E256" s="178" t="str">
        <f>IF(
 AND(ISBLANK(C250),ISBLANK(D250),ISBLANK(E250),ISBLANK(C252),ISBLANK(D252),ISBLANK(E252),ISBLANK(C254),ISBLANK(C256),ISBLANK(D256)),
 "FRÅGAN ÄR OBESVARAD",
 IF(
  AND(ISBLANK(C250),ISBLANK(D250),ISBLANK(E250),ISBLANK(C252),ISBLANK(D252),ISBLANK(E252),ISBLANK(C254)),
  "ANGE SVAR OCKSÅ",
  IF(
   AND(
    OR(C250="x",D250="x",E250="x",C252="x",D252="x"),
    OR(E252="x",C254="x")),
   "MOTSÄGELSEFULLT SVAR",
   IF(
    AND(E252="x",C254="x"),
    "MOTSÄGELSEFULLT SVAR",
    IF(
     AND(C256="x",D256="x"),
     "MOTSÄGELSEFULL BEDÖMNING",
     IF(
      OR(C256="x",D256="x"),
      COUNTIF(C250:E250,"x")+COUNTIF(C252:D252,"x"),
      "ANGE BEDÖMNING OCKSÅ"))))))</f>
        <v>FRÅGAN ÄR OBESVARAD</v>
      </c>
      <c r="F256" s="78"/>
      <c r="G256" s="574"/>
      <c r="H256" s="220">
        <f t="shared" ref="H256:H268" si="15">IF(ISNUMBER(E256),E256,0)</f>
        <v>0</v>
      </c>
      <c r="I256" s="249">
        <f t="shared" si="14"/>
        <v>0</v>
      </c>
      <c r="J256" s="78"/>
      <c r="K256" s="760"/>
      <c r="L256" s="220"/>
      <c r="M256" s="220"/>
      <c r="N256" s="220"/>
    </row>
    <row r="257" spans="1:14" s="87" customFormat="1" ht="16.399999999999999" customHeight="1">
      <c r="A257"/>
      <c r="B257"/>
      <c r="C257"/>
      <c r="D257"/>
      <c r="E257"/>
      <c r="F257" s="78"/>
      <c r="G257" s="574"/>
      <c r="H257" s="220"/>
      <c r="I257" s="249"/>
      <c r="J257" s="78"/>
      <c r="K257" s="760"/>
      <c r="L257" s="220"/>
      <c r="M257" s="220"/>
      <c r="N257" s="220"/>
    </row>
    <row r="258" spans="1:14" s="87" customFormat="1" ht="23.9" customHeight="1">
      <c r="A258" s="65">
        <v>1</v>
      </c>
      <c r="B258" s="207">
        <f ca="1">MAX(B132:INDIRECT(ADDRESS(ROW()-1,COLUMN())))+1</f>
        <v>18</v>
      </c>
      <c r="C258" s="865" t="s">
        <v>730</v>
      </c>
      <c r="D258" s="865"/>
      <c r="E258" s="865"/>
      <c r="F258" s="78"/>
      <c r="G258" s="574"/>
      <c r="H258" s="220"/>
      <c r="I258" s="249"/>
      <c r="J258" s="78"/>
      <c r="K258" s="760"/>
      <c r="L258" s="220"/>
      <c r="M258" s="220"/>
      <c r="N258" s="220"/>
    </row>
    <row r="259" spans="1:14" s="31" customFormat="1" ht="42.75" customHeight="1">
      <c r="A259" s="20"/>
      <c r="B259" s="84"/>
      <c r="C259" s="917" t="s">
        <v>90</v>
      </c>
      <c r="D259" s="917"/>
      <c r="E259" s="917"/>
      <c r="F259" s="78"/>
      <c r="G259" s="574"/>
      <c r="H259" s="220"/>
      <c r="I259" s="249"/>
      <c r="J259" s="78"/>
      <c r="K259" s="759"/>
      <c r="L259" s="222"/>
      <c r="M259" s="222"/>
      <c r="N259" s="222"/>
    </row>
    <row r="260" spans="1:14" s="87" customFormat="1" ht="14.4" customHeight="1">
      <c r="A260" s="31"/>
      <c r="B260" s="21"/>
      <c r="C260" s="900" t="s">
        <v>731</v>
      </c>
      <c r="D260" s="901"/>
      <c r="E260" s="902"/>
      <c r="F260" s="78"/>
      <c r="G260" s="574"/>
      <c r="H260" s="220"/>
      <c r="I260" s="249"/>
      <c r="J260" s="78"/>
      <c r="K260" s="760"/>
      <c r="L260" s="220"/>
      <c r="M260" s="220"/>
      <c r="N260" s="220"/>
    </row>
    <row r="261" spans="1:14" s="87" customFormat="1" ht="32.6" customHeight="1">
      <c r="A261" s="29"/>
      <c r="B261" s="24"/>
      <c r="C261" s="89" t="s">
        <v>732</v>
      </c>
      <c r="D261" s="120" t="s">
        <v>733</v>
      </c>
      <c r="E261" s="120" t="s">
        <v>734</v>
      </c>
      <c r="F261" s="78"/>
      <c r="G261" s="574"/>
      <c r="H261" s="220"/>
      <c r="I261" s="249"/>
      <c r="J261" s="78"/>
      <c r="K261" s="760"/>
      <c r="L261" s="220"/>
      <c r="M261" s="220"/>
      <c r="N261" s="220"/>
    </row>
    <row r="262" spans="1:14" s="87" customFormat="1" ht="14.4" customHeight="1">
      <c r="A262" s="31"/>
      <c r="B262" s="21"/>
      <c r="C262" s="189"/>
      <c r="D262" s="189"/>
      <c r="E262" s="189"/>
      <c r="F262" s="78"/>
      <c r="G262" s="574"/>
      <c r="H262" s="220"/>
      <c r="I262" s="249"/>
      <c r="J262" s="78"/>
      <c r="K262" s="760"/>
      <c r="L262" s="220"/>
      <c r="M262" s="220"/>
      <c r="N262" s="220"/>
    </row>
    <row r="263" spans="1:14" s="87" customFormat="1" ht="32.6" customHeight="1">
      <c r="A263" s="29"/>
      <c r="B263" s="24"/>
      <c r="C263" s="120" t="s">
        <v>735</v>
      </c>
      <c r="D263" s="89" t="s">
        <v>736</v>
      </c>
      <c r="E263" s="389" t="s">
        <v>688</v>
      </c>
      <c r="F263" s="78"/>
      <c r="G263" s="574"/>
      <c r="H263" s="220"/>
      <c r="I263" s="249"/>
      <c r="J263" s="78"/>
      <c r="K263" s="760"/>
      <c r="L263" s="220"/>
      <c r="M263" s="220"/>
      <c r="N263" s="220"/>
    </row>
    <row r="264" spans="1:14" s="87" customFormat="1" ht="14.4" customHeight="1">
      <c r="A264" s="31"/>
      <c r="B264" s="21"/>
      <c r="C264" s="189"/>
      <c r="D264" s="189"/>
      <c r="E264" s="189"/>
      <c r="F264" s="78"/>
      <c r="G264" s="574"/>
      <c r="H264" s="220"/>
      <c r="I264" s="249"/>
      <c r="J264" s="78"/>
      <c r="K264" s="760"/>
      <c r="L264" s="220"/>
      <c r="M264" s="220"/>
      <c r="N264" s="220"/>
    </row>
    <row r="265" spans="1:14" s="87" customFormat="1" ht="16.399999999999999" customHeight="1">
      <c r="A265" s="31"/>
      <c r="B265" s="21"/>
      <c r="C265" s="963" t="s">
        <v>100</v>
      </c>
      <c r="D265" s="963"/>
      <c r="E265" s="963"/>
      <c r="F265" s="78"/>
      <c r="G265" s="574"/>
      <c r="H265" s="220"/>
      <c r="I265" s="249"/>
      <c r="J265" s="78"/>
      <c r="K265" s="760"/>
      <c r="L265" s="220"/>
      <c r="M265" s="220"/>
      <c r="N265" s="220"/>
    </row>
    <row r="266" spans="1:14" s="87" customFormat="1" ht="16.399999999999999" customHeight="1">
      <c r="A266" s="31"/>
      <c r="B266" s="21"/>
      <c r="C266" s="964"/>
      <c r="D266" s="964"/>
      <c r="E266" s="964"/>
      <c r="F266" s="78"/>
      <c r="G266" s="574"/>
      <c r="H266" s="220"/>
      <c r="I266" s="249"/>
      <c r="J266" s="78"/>
      <c r="K266" s="760"/>
      <c r="L266" s="220"/>
      <c r="M266" s="220"/>
      <c r="N266" s="220"/>
    </row>
    <row r="267" spans="1:14" s="87" customFormat="1" ht="16.399999999999999" customHeight="1">
      <c r="A267" s="31"/>
      <c r="B267" s="21"/>
      <c r="C267" s="176" t="s">
        <v>101</v>
      </c>
      <c r="D267" s="177" t="s">
        <v>102</v>
      </c>
      <c r="E267" s="178" t="s">
        <v>103</v>
      </c>
      <c r="F267" s="78"/>
      <c r="G267" s="574"/>
      <c r="H267" s="220"/>
      <c r="I267" s="249"/>
      <c r="J267" s="78"/>
      <c r="K267" s="760"/>
      <c r="L267" s="220"/>
      <c r="M267" s="220"/>
      <c r="N267" s="220"/>
    </row>
    <row r="268" spans="1:14" s="87" customFormat="1" ht="23.9" customHeight="1">
      <c r="A268" s="31"/>
      <c r="B268" s="21"/>
      <c r="C268" s="189"/>
      <c r="D268" s="189"/>
      <c r="E268" s="178" t="str">
        <f>IF(
 AND(ISBLANK(C262),ISBLANK(D262),ISBLANK(E262),ISBLANK(C264),ISBLANK(D264),ISBLANK(E264),ISBLANK(C266),ISBLANK(C268),ISBLANK(D268)),
 "FRÅGAN ÄR OBESVARAD",
 IF(
  AND(ISBLANK(C262),ISBLANK(D262),ISBLANK(E262),ISBLANK(C264),ISBLANK(D264),ISBLANK(E264),ISBLANK(C266)),
  "ANGE SVAR OCKSÅ",
  IF(
   AND(OR(C262="x",D262="x",E262="x",C264="x",D264="x"),OR(E264="x",C266="x")),
   "MOTSÄGELSEFULLT SVAR",
   IF(
    AND(E264="x",C266="x"),
    "MOTSÄGELSEFULLT SVAR",
    IF(
     AND(C268="x",D268="x"),
     "MOTSÄGELSEFULL BEDÖMNING",
     IF(
      OR(C268="x",D268="x"),
      COUNTIF(C262:E262,"x")+COUNTIF(C264:D264,"x"),
      "ANGE BEDÖMNING OCKSÅ"))))))</f>
        <v>FRÅGAN ÄR OBESVARAD</v>
      </c>
      <c r="F268" s="78"/>
      <c r="G268" s="574"/>
      <c r="H268" s="220">
        <f t="shared" si="15"/>
        <v>0</v>
      </c>
      <c r="I268" s="249">
        <f t="shared" si="14"/>
        <v>0</v>
      </c>
      <c r="J268" s="78"/>
      <c r="K268" s="760"/>
      <c r="L268" s="220"/>
      <c r="M268" s="220"/>
      <c r="N268" s="220"/>
    </row>
    <row r="269" spans="1:14" s="31" customFormat="1" ht="40.5" customHeight="1">
      <c r="B269" s="21"/>
      <c r="C269"/>
      <c r="D269"/>
      <c r="E269"/>
      <c r="F269" s="78"/>
      <c r="G269" s="574"/>
      <c r="H269" s="220"/>
      <c r="I269" s="249"/>
      <c r="J269" s="78"/>
      <c r="K269" s="759"/>
      <c r="L269" s="222"/>
      <c r="M269" s="222"/>
      <c r="N269" s="222"/>
    </row>
    <row r="270" spans="1:14" s="87" customFormat="1" ht="23.4" customHeight="1">
      <c r="A270" s="863" t="s">
        <v>737</v>
      </c>
      <c r="B270" s="863"/>
      <c r="C270" s="863"/>
      <c r="D270" s="863"/>
      <c r="E270" s="863"/>
      <c r="F270" s="78"/>
      <c r="G270" s="574"/>
      <c r="H270" s="220"/>
      <c r="I270" s="78"/>
      <c r="J270" s="220"/>
      <c r="K270" s="760"/>
      <c r="L270" s="220"/>
      <c r="M270" s="220"/>
      <c r="N270" s="220"/>
    </row>
    <row r="271" spans="1:14" s="87" customFormat="1" ht="16.399999999999999" customHeight="1">
      <c r="A271" s="31"/>
      <c r="B271" s="21"/>
      <c r="F271" s="78"/>
      <c r="G271" s="574"/>
      <c r="H271" s="220"/>
      <c r="I271" s="78"/>
      <c r="J271" s="220"/>
      <c r="K271" s="760"/>
      <c r="L271" s="220"/>
      <c r="M271" s="220"/>
      <c r="N271" s="220"/>
    </row>
    <row r="272" spans="1:14" s="87" customFormat="1" ht="15" customHeight="1">
      <c r="A272" s="31"/>
      <c r="B272" s="21"/>
      <c r="C272" s="903" t="s">
        <v>738</v>
      </c>
      <c r="D272" s="903"/>
      <c r="E272" s="903"/>
      <c r="F272" s="78"/>
      <c r="G272" s="574"/>
      <c r="H272" s="220"/>
      <c r="I272" s="78"/>
      <c r="J272" s="220"/>
      <c r="K272" s="760"/>
      <c r="L272" s="220"/>
      <c r="M272" s="220"/>
      <c r="N272" s="220"/>
    </row>
    <row r="273" spans="1:14" s="87" customFormat="1" ht="16.399999999999999" customHeight="1">
      <c r="A273" s="31"/>
      <c r="B273" s="21"/>
      <c r="F273" s="78"/>
      <c r="G273" s="574"/>
      <c r="H273" s="220"/>
      <c r="I273" s="78"/>
      <c r="J273" s="220"/>
      <c r="K273" s="760"/>
      <c r="L273" s="220"/>
      <c r="M273" s="220"/>
      <c r="N273" s="220"/>
    </row>
    <row r="274" spans="1:14" s="87" customFormat="1" ht="43.1" customHeight="1">
      <c r="A274" s="65">
        <v>2</v>
      </c>
      <c r="B274" s="207">
        <f ca="1">MAX(B122:INDIRECT(ADDRESS(ROW()-1,COLUMN())))+1</f>
        <v>19</v>
      </c>
      <c r="C274" s="774" t="s">
        <v>739</v>
      </c>
      <c r="D274" s="774"/>
      <c r="E274" s="774"/>
      <c r="F274" s="78"/>
      <c r="G274" s="574"/>
      <c r="H274" s="220"/>
      <c r="I274" s="78"/>
      <c r="J274" s="220"/>
      <c r="K274" s="760"/>
      <c r="L274" s="220"/>
      <c r="M274" s="220"/>
      <c r="N274" s="220"/>
    </row>
    <row r="275" spans="1:14" s="87" customFormat="1" ht="16.399999999999999" customHeight="1">
      <c r="A275" s="20"/>
      <c r="B275" s="84"/>
      <c r="C275" s="854" t="s">
        <v>115</v>
      </c>
      <c r="D275" s="854"/>
      <c r="E275" s="854"/>
      <c r="F275" s="78"/>
      <c r="G275" s="574"/>
      <c r="H275" s="220"/>
      <c r="I275" s="78"/>
      <c r="J275" s="220"/>
      <c r="K275" s="760"/>
      <c r="L275" s="220"/>
      <c r="M275" s="220"/>
      <c r="N275" s="220"/>
    </row>
    <row r="276" spans="1:14" s="87" customFormat="1" ht="16.399999999999999" customHeight="1">
      <c r="A276" s="31"/>
      <c r="B276" s="21"/>
      <c r="C276" s="914" t="s">
        <v>740</v>
      </c>
      <c r="D276" s="915"/>
      <c r="E276" s="916"/>
      <c r="F276" s="78"/>
      <c r="G276" s="574"/>
      <c r="H276" s="220"/>
      <c r="I276" s="78"/>
      <c r="J276" s="220"/>
      <c r="K276" s="760"/>
      <c r="L276" s="220"/>
      <c r="M276" s="220"/>
      <c r="N276" s="220"/>
    </row>
    <row r="277" spans="1:14" s="87" customFormat="1" ht="16.100000000000001" customHeight="1">
      <c r="A277" s="29"/>
      <c r="B277" s="24"/>
      <c r="C277" s="89" t="s">
        <v>741</v>
      </c>
      <c r="D277" s="89" t="s">
        <v>742</v>
      </c>
      <c r="E277" s="89" t="s">
        <v>743</v>
      </c>
      <c r="F277" s="78"/>
      <c r="G277" s="574"/>
      <c r="H277" s="220"/>
      <c r="I277" s="78"/>
      <c r="J277" s="220"/>
      <c r="K277" s="760"/>
      <c r="L277" s="220"/>
      <c r="M277" s="220"/>
      <c r="N277" s="220"/>
    </row>
    <row r="278" spans="1:14" s="87" customFormat="1" ht="23.9" customHeight="1">
      <c r="A278" s="31"/>
      <c r="B278" s="21"/>
      <c r="C278" s="189"/>
      <c r="D278" s="189"/>
      <c r="E278" s="189"/>
      <c r="F278" s="78"/>
      <c r="G278" s="574"/>
      <c r="H278" s="220"/>
      <c r="I278" s="78"/>
      <c r="J278" s="220"/>
      <c r="K278" s="760"/>
      <c r="L278" s="220"/>
      <c r="M278" s="220"/>
      <c r="N278" s="220"/>
    </row>
    <row r="279" spans="1:14" s="31" customFormat="1" ht="15.65" customHeight="1">
      <c r="A279" s="29"/>
      <c r="B279" s="24"/>
      <c r="C279" s="89" t="s">
        <v>744</v>
      </c>
      <c r="D279" s="90" t="s">
        <v>745</v>
      </c>
      <c r="E279" s="392" t="s">
        <v>100</v>
      </c>
      <c r="F279" s="78"/>
      <c r="G279" s="574"/>
      <c r="H279" s="220"/>
      <c r="I279" s="78"/>
      <c r="J279" s="220"/>
      <c r="K279" s="759"/>
      <c r="L279" s="222"/>
      <c r="M279" s="222"/>
      <c r="N279" s="222"/>
    </row>
    <row r="280" spans="1:14" s="87" customFormat="1" ht="14.4" customHeight="1">
      <c r="A280" s="31"/>
      <c r="B280" s="21"/>
      <c r="C280" s="189"/>
      <c r="D280" s="189"/>
      <c r="E280" s="189"/>
      <c r="F280" s="78"/>
      <c r="G280" s="574"/>
      <c r="H280" s="220"/>
      <c r="I280" s="78"/>
      <c r="J280" s="220"/>
      <c r="K280" s="760"/>
      <c r="L280" s="220"/>
      <c r="M280" s="220"/>
      <c r="N280" s="220"/>
    </row>
    <row r="281" spans="1:14" s="87" customFormat="1" ht="16.399999999999999" customHeight="1">
      <c r="A281" s="31"/>
      <c r="B281" s="21"/>
      <c r="C281" s="176" t="s">
        <v>101</v>
      </c>
      <c r="D281" s="177" t="s">
        <v>102</v>
      </c>
      <c r="E281" s="178" t="s">
        <v>103</v>
      </c>
      <c r="F281" s="78"/>
      <c r="G281" s="574"/>
      <c r="H281" s="220"/>
      <c r="I281" s="78"/>
      <c r="J281" s="220"/>
      <c r="K281" s="760"/>
      <c r="L281" s="220"/>
      <c r="M281" s="220"/>
      <c r="N281" s="220"/>
    </row>
    <row r="282" spans="1:14" s="87" customFormat="1" ht="14.4" customHeight="1">
      <c r="A282" s="31"/>
      <c r="B282" s="21"/>
      <c r="C282" s="189"/>
      <c r="D282" s="189"/>
      <c r="E282" s="178" t="str">
        <f>IF(
  AND(
    ISBLANK(C278), ISBLANK(D278), ISBLANK(E278),
    ISBLANK(C280), ISBLANK(D280), ISBLANK(E280),
    ISBLANK(C282), ISBLANK(D282)
  ),
  "FRÅGAN ÄR OBESVARAD",
  IF(
    AND(
      ISBLANK(C278), ISBLANK(D278), ISBLANK(E278),
      ISBLANK(C280), ISBLANK(D280), ISBLANK(E280)
    ),
    "ANGE SVAR OCKSÅ",
    IF(
      AND(ISBLANK(C282), ISBLANK(D282)),
      "ANGE BEDÖMNING OCKSÅ",
      IF(
        AND(
          OR(C278="x", D278="x", E278="x", C280="x", D280="x"),
          E280="x"
        ),
        "MOTSÄGELSEFULLT SVAR",
        IF(
          AND(C282="x", D282="x"),
          "MOTSÄGELSEFULL BEDÖMNING",
          IF(
            AND(
              C278="x", ISBLANK(D278),
              OR(E278="x", C280="x", D280="x")
            ),
            "EJ SAMMANHÄNGANDE INTERVALL",
            IF(
              AND(
                D278="x", ISBLANK(E278),
                OR(C280="x", D280="x")
              ),
              "EJ SAMMANHÄNGANDE INTERVALL",
              IF(
                AND(
                  E278="x", ISBLANK(C280), D280="x"
                ),
                "EJ SAMMANHÄNGANDE INTERVALL",
                IF(E280="x", 0,
                  IF(D280="x", 1,
                    IF(C280="x", 2,
                      IF(E278="x", 3,
                        IF(D278="x", 4, 5)
                      )
                    )
                  )
                )
              )
            )
          )
        )
      )
    )
  )
)</f>
        <v>FRÅGAN ÄR OBESVARAD</v>
      </c>
      <c r="F282" s="78"/>
      <c r="G282" s="574"/>
      <c r="H282" s="220">
        <f t="shared" ref="H282:H332" si="16">IF(ISNUMBER(E282),E282,0)</f>
        <v>0</v>
      </c>
      <c r="I282" s="78"/>
      <c r="J282" s="220">
        <f t="shared" ref="J282:J332" si="17">$H282</f>
        <v>0</v>
      </c>
      <c r="K282" s="760"/>
      <c r="L282" s="220"/>
      <c r="M282" s="220"/>
      <c r="N282" s="220"/>
    </row>
    <row r="283" spans="1:14" s="87" customFormat="1" ht="16.399999999999999" customHeight="1">
      <c r="A283" s="31"/>
      <c r="B283" s="21"/>
      <c r="C283"/>
      <c r="D283"/>
      <c r="E283"/>
      <c r="F283" s="78"/>
      <c r="G283" s="574"/>
      <c r="H283" s="220"/>
      <c r="I283" s="78"/>
      <c r="J283" s="220"/>
      <c r="K283" s="760"/>
      <c r="L283" s="220"/>
      <c r="M283" s="220"/>
      <c r="N283" s="220"/>
    </row>
    <row r="284" spans="1:14" s="87" customFormat="1" ht="39" customHeight="1">
      <c r="A284" s="65">
        <v>2</v>
      </c>
      <c r="B284" s="207">
        <f ca="1">MAX(B132:INDIRECT(ADDRESS(ROW()-1,COLUMN())))+1</f>
        <v>20</v>
      </c>
      <c r="C284" s="873" t="s">
        <v>746</v>
      </c>
      <c r="D284" s="873"/>
      <c r="E284" s="873"/>
      <c r="F284" s="78"/>
      <c r="G284" s="574"/>
      <c r="H284" s="220"/>
      <c r="I284" s="78"/>
      <c r="J284" s="220"/>
      <c r="K284" s="760"/>
      <c r="L284" s="220"/>
      <c r="M284" s="220"/>
      <c r="N284" s="220"/>
    </row>
    <row r="285" spans="1:14" s="87" customFormat="1" ht="16.399999999999999" customHeight="1">
      <c r="A285" s="20"/>
      <c r="B285" s="84"/>
      <c r="C285" s="854" t="s">
        <v>115</v>
      </c>
      <c r="D285" s="854"/>
      <c r="E285" s="854"/>
      <c r="F285" s="78"/>
      <c r="G285" s="574"/>
      <c r="H285" s="220"/>
      <c r="I285" s="78"/>
      <c r="J285" s="220"/>
      <c r="K285" s="760"/>
      <c r="L285" s="220"/>
      <c r="M285" s="220"/>
      <c r="N285" s="220"/>
    </row>
    <row r="286" spans="1:14" s="87" customFormat="1" ht="16.399999999999999" customHeight="1">
      <c r="A286" s="31"/>
      <c r="B286" s="21"/>
      <c r="C286" s="890" t="s">
        <v>747</v>
      </c>
      <c r="D286" s="891"/>
      <c r="E286" s="892"/>
      <c r="F286" s="78"/>
      <c r="G286" s="574"/>
      <c r="H286" s="220"/>
      <c r="I286" s="78"/>
      <c r="J286" s="220"/>
      <c r="K286" s="760"/>
      <c r="L286" s="220"/>
      <c r="M286" s="220"/>
      <c r="N286" s="220"/>
    </row>
    <row r="287" spans="1:14" s="87" customFormat="1" ht="16.399999999999999" customHeight="1">
      <c r="A287" s="29"/>
      <c r="B287" s="24"/>
      <c r="C287" s="266" t="s">
        <v>265</v>
      </c>
      <c r="D287" s="266" t="s">
        <v>748</v>
      </c>
      <c r="E287" s="266" t="s">
        <v>749</v>
      </c>
      <c r="F287" s="78"/>
      <c r="G287" s="574"/>
      <c r="H287" s="220"/>
      <c r="I287" s="78"/>
      <c r="J287" s="220"/>
      <c r="K287" s="760"/>
      <c r="L287" s="220"/>
      <c r="M287" s="220"/>
      <c r="N287" s="220"/>
    </row>
    <row r="288" spans="1:14" s="87" customFormat="1" ht="23.9" customHeight="1">
      <c r="A288" s="31"/>
      <c r="B288" s="21"/>
      <c r="C288" s="267"/>
      <c r="D288" s="267"/>
      <c r="E288" s="267"/>
      <c r="F288" s="78"/>
      <c r="G288" s="574"/>
      <c r="H288" s="220"/>
      <c r="I288" s="78"/>
      <c r="J288" s="220"/>
      <c r="K288" s="760"/>
      <c r="L288" s="220"/>
      <c r="M288" s="220"/>
      <c r="N288" s="220"/>
    </row>
    <row r="289" spans="1:14" s="31" customFormat="1" ht="34.5" customHeight="1">
      <c r="A289" s="29"/>
      <c r="B289" s="24"/>
      <c r="C289" s="266" t="s">
        <v>750</v>
      </c>
      <c r="D289" s="268" t="s">
        <v>751</v>
      </c>
      <c r="E289" s="394" t="s">
        <v>752</v>
      </c>
      <c r="F289" s="78"/>
      <c r="G289" s="574"/>
      <c r="H289" s="220"/>
      <c r="I289" s="78"/>
      <c r="J289" s="220"/>
      <c r="K289" s="759"/>
      <c r="L289" s="222"/>
      <c r="M289" s="222"/>
      <c r="N289" s="222"/>
    </row>
    <row r="290" spans="1:14" s="87" customFormat="1" ht="14.4" customHeight="1">
      <c r="A290" s="31"/>
      <c r="B290" s="21"/>
      <c r="C290" s="189"/>
      <c r="D290" s="189"/>
      <c r="E290" s="189"/>
      <c r="F290" s="78"/>
      <c r="G290" s="574"/>
      <c r="H290" s="220"/>
      <c r="I290" s="78"/>
      <c r="J290" s="220"/>
      <c r="K290" s="760"/>
      <c r="L290" s="220"/>
      <c r="M290" s="220"/>
      <c r="N290" s="220"/>
    </row>
    <row r="291" spans="1:14" s="87" customFormat="1" ht="16.399999999999999" customHeight="1">
      <c r="A291" s="31"/>
      <c r="B291" s="21"/>
      <c r="C291" s="176" t="s">
        <v>101</v>
      </c>
      <c r="D291" s="177" t="s">
        <v>102</v>
      </c>
      <c r="E291" s="178" t="s">
        <v>103</v>
      </c>
      <c r="F291" s="78"/>
      <c r="G291" s="574"/>
      <c r="H291" s="220"/>
      <c r="I291" s="78"/>
      <c r="J291" s="220"/>
      <c r="K291" s="760"/>
      <c r="L291" s="220"/>
      <c r="M291" s="220"/>
      <c r="N291" s="220"/>
    </row>
    <row r="292" spans="1:14" s="87" customFormat="1" ht="14.4" customHeight="1">
      <c r="A292" s="31"/>
      <c r="B292" s="21"/>
      <c r="C292" s="189"/>
      <c r="D292" s="189"/>
      <c r="E292" s="178" t="str">
        <f>IF(
OR('Ot-säkkollen'!E33="FRÅGAN ÄR OBESVARAD",'Ot-säkkollen'!E33="ANGE SVAR OCKSÅ",'Ot-säkkollen'!E33="ANGE BEDÖMNING OCKSÅ",'Ot-säkkollen'!E33="FULLSTÄNDIGT SVAR SAKNAS PÅ FRÅGA"),
"FULLSTÄNDIGT SVAR SAKNAS PÅ FRÅGA "&amp;'Ot-säkkollen'!B21,
IF(
OR('Ot-säkkollen'!E33="MOTSÄGELSEFULLT SVAR",'Ot-säkkollen'!E33="MOTSÄGELSEFULL BEDÖMNING",'Ot-säkkollen'!E33="EJ SAMMANHÄNGANDE INTERVALL"),
"EJ KORREKT IFYLLT SVAR I FRÅGA "&amp;'Ot-säkkollen'!B21,
IF(
OR('Ot-säkkollen'!E33=0),
"FÖRUTSÄTTER ANNAT SVAR PÅ FRÅGA "&amp;'Ot-säkkollen'!B21,
IF(
AND(
ISBLANK(C288),
ISBLANK(D288),
ISBLANK(E288),
ISBLANK(C290),
ISBLANK(D290),
ISBLANK(E290),
ISBLANK(C292),
ISBLANK(D292)),
"FRÅGAN ÄR OBESVARAD",
IF(
AND(
ISBLANK(C288),
ISBLANK(D288),
ISBLANK(E288),
ISBLANK(C290),
ISBLANK(D290),
ISBLANK(E290)),
"ANGE SVAR OCKSÅ",
IF(
AND(
ISBLANK(C292),
ISBLANK(D292)),
"ANGE BEDÖMNING OCKSÅ",
IF(
AND(
OR(C288="x",D288="x",E288="x",C290="x",D290="x"),
E290="x"),
"MOTSÄGELSEFULLT SVAR",
IF(
AND(
C292="x",D292="x"),
"MOTSÄGELSEFULL BEDÖMNING",
IF(
AND(
C288="x",
ISBLANK(D288),
OR(E288="x",C290="x",D290="x")),
"EJ SAMMANHÄNGANDE INTERVALL",
IF(
AND(
D288="x",
ISBLANK(E288),
OR(C290="x",D290="x")),
"EJ SAMMANHÄNGANDE INTERVALL",
IF(
AND(
E288="x",
ISBLANK(C290),
D290="x"),
"EJ SAMMANHÄNGANDE INTERVALL",
IF(
E290="x",
0,
IF(
D290="x",
1,
IF(
C290="x",
2,
IF(
E288="x",
3,
IF(
D288="x",
4,
5))))))))))))))))</f>
        <v>FULLSTÄNDIGT SVAR SAKNAS PÅ FRÅGA 1</v>
      </c>
      <c r="F292" s="78"/>
      <c r="G292" s="574"/>
      <c r="H292" s="220">
        <f t="shared" si="16"/>
        <v>0</v>
      </c>
      <c r="I292" s="78"/>
      <c r="J292" s="220">
        <f t="shared" si="17"/>
        <v>0</v>
      </c>
      <c r="K292" s="760"/>
      <c r="L292" s="220"/>
      <c r="M292" s="220"/>
      <c r="N292" s="220"/>
    </row>
    <row r="293" spans="1:14" s="87" customFormat="1" ht="16.399999999999999" customHeight="1">
      <c r="A293" s="31"/>
      <c r="B293" s="21"/>
      <c r="C293"/>
      <c r="D293"/>
      <c r="E293"/>
      <c r="F293" s="78"/>
      <c r="G293" s="574"/>
      <c r="H293" s="220"/>
      <c r="I293" s="78"/>
      <c r="J293" s="220"/>
      <c r="K293" s="760"/>
      <c r="L293" s="220"/>
      <c r="M293" s="220"/>
      <c r="N293" s="220"/>
    </row>
    <row r="294" spans="1:14" s="87" customFormat="1" ht="43.1" customHeight="1">
      <c r="A294" s="65">
        <v>2</v>
      </c>
      <c r="B294" s="207">
        <v>21</v>
      </c>
      <c r="C294" s="873" t="s">
        <v>753</v>
      </c>
      <c r="D294" s="873"/>
      <c r="E294" s="873"/>
      <c r="F294" s="78"/>
      <c r="G294" s="574"/>
      <c r="H294" s="220"/>
      <c r="I294" s="78"/>
      <c r="J294" s="220"/>
      <c r="K294" s="760"/>
      <c r="L294" s="220"/>
      <c r="M294" s="220"/>
      <c r="N294" s="220"/>
    </row>
    <row r="295" spans="1:14" s="87" customFormat="1" ht="16.399999999999999" customHeight="1">
      <c r="A295" s="20"/>
      <c r="B295" s="84"/>
      <c r="C295" s="854" t="s">
        <v>115</v>
      </c>
      <c r="D295" s="854"/>
      <c r="E295" s="854"/>
      <c r="F295" s="78"/>
      <c r="G295" s="574"/>
      <c r="H295" s="220"/>
      <c r="I295" s="78"/>
      <c r="J295" s="220"/>
      <c r="K295" s="760"/>
      <c r="L295" s="220"/>
      <c r="M295" s="220"/>
      <c r="N295" s="220"/>
    </row>
    <row r="296" spans="1:14" s="87" customFormat="1" ht="16.399999999999999" customHeight="1">
      <c r="A296" s="31"/>
      <c r="B296" s="21"/>
      <c r="C296" s="890" t="s">
        <v>754</v>
      </c>
      <c r="D296" s="891"/>
      <c r="E296" s="892"/>
      <c r="F296" s="78"/>
      <c r="G296" s="574"/>
      <c r="H296" s="220"/>
      <c r="I296" s="78"/>
      <c r="J296" s="220"/>
      <c r="K296" s="760"/>
      <c r="L296" s="220"/>
      <c r="M296" s="220"/>
      <c r="N296" s="220"/>
    </row>
    <row r="297" spans="1:14" s="87" customFormat="1" ht="36" customHeight="1">
      <c r="A297" s="29"/>
      <c r="B297" s="24"/>
      <c r="C297" s="270" t="s">
        <v>755</v>
      </c>
      <c r="D297" s="270" t="s">
        <v>756</v>
      </c>
      <c r="E297" s="271" t="s">
        <v>757</v>
      </c>
      <c r="F297" s="78"/>
      <c r="G297" s="574"/>
      <c r="H297" s="220"/>
      <c r="I297" s="78"/>
      <c r="J297" s="220"/>
      <c r="K297" s="760"/>
      <c r="L297" s="220"/>
      <c r="M297" s="220"/>
      <c r="N297" s="220"/>
    </row>
    <row r="298" spans="1:14" s="87" customFormat="1" ht="23.9" customHeight="1">
      <c r="A298" s="31"/>
      <c r="B298" s="21"/>
      <c r="C298" s="259"/>
      <c r="D298" s="259"/>
      <c r="E298" s="259"/>
      <c r="F298" s="78"/>
      <c r="G298" s="574"/>
      <c r="H298" s="220"/>
      <c r="I298" s="78"/>
      <c r="J298" s="220"/>
      <c r="K298" s="760"/>
      <c r="L298" s="220"/>
      <c r="M298" s="220"/>
      <c r="N298" s="220"/>
    </row>
    <row r="299" spans="1:14" s="31" customFormat="1" ht="31.5" customHeight="1">
      <c r="A299" s="29"/>
      <c r="B299" s="24"/>
      <c r="C299" s="270" t="s">
        <v>758</v>
      </c>
      <c r="D299" s="270" t="s">
        <v>759</v>
      </c>
      <c r="E299" s="395" t="s">
        <v>100</v>
      </c>
      <c r="F299" s="78"/>
      <c r="G299" s="574"/>
      <c r="H299" s="220"/>
      <c r="I299" s="78"/>
      <c r="J299" s="220"/>
      <c r="K299" s="759"/>
      <c r="L299" s="222"/>
      <c r="M299" s="222"/>
      <c r="N299" s="222"/>
    </row>
    <row r="300" spans="1:14" s="87" customFormat="1" ht="14.4" customHeight="1">
      <c r="A300" s="31"/>
      <c r="B300" s="21"/>
      <c r="C300" s="189"/>
      <c r="D300" s="189"/>
      <c r="E300" s="189"/>
      <c r="F300" s="78"/>
      <c r="G300" s="574"/>
      <c r="H300" s="220"/>
      <c r="I300" s="78"/>
      <c r="J300" s="220"/>
      <c r="K300" s="760"/>
      <c r="L300" s="220"/>
      <c r="M300" s="220"/>
      <c r="N300" s="220"/>
    </row>
    <row r="301" spans="1:14" s="87" customFormat="1" ht="16.399999999999999" customHeight="1">
      <c r="A301" s="31"/>
      <c r="B301" s="21"/>
      <c r="C301" s="176" t="s">
        <v>101</v>
      </c>
      <c r="D301" s="177" t="s">
        <v>102</v>
      </c>
      <c r="E301" s="178" t="s">
        <v>103</v>
      </c>
      <c r="F301" s="78"/>
      <c r="G301" s="574"/>
      <c r="H301" s="220"/>
      <c r="I301" s="78"/>
      <c r="J301" s="220"/>
      <c r="K301" s="760"/>
      <c r="L301" s="220"/>
      <c r="M301" s="220"/>
      <c r="N301" s="220"/>
    </row>
    <row r="302" spans="1:14" s="87" customFormat="1" ht="14.4" customHeight="1">
      <c r="A302" s="31"/>
      <c r="B302" s="21"/>
      <c r="C302" s="189"/>
      <c r="D302" s="189"/>
      <c r="E302" s="178" t="str">
        <f ca="1">IF(
OR('Ot-säkkollen'!E47="FRÅGAN ÄR OBESVARAD",'Ot-säkkollen'!E47="ANGE SVAR OCKSÅ",'Ot-säkkollen'!E47="ANGE BEDÖMNING OCKSÅ",'Ot-säkkollen'!E47="FULLSTÄNDIGT SVAR SAKNAS PÅ FRÅGA"),
"FULLSTÄNDIGT SVAR SAKNAS PÅ FRÅGA "&amp;'Ot-säkkollen'!B35,
IF(
OR('Ot-säkkollen'!E47="MOTSÄGELSEFULLT SVAR",'Ot-säkkollen'!E47="MOTSÄGELSEFULL BEDÖMNING",'Ot-säkkollen'!E47="EJ SAMMANHÄNGANDE INTERVALL"),
"EJ KORREKT IFYLLT SVAR I FRÅGA "&amp;'Ot-säkkollen'!B35,
IF(
OR('Ot-säkkollen'!E47=0),
"FÖRUTSÄTTER ANNAT SVAR PÅ FRÅGA "&amp;'Ot-säkkollen'!B35,
IF(
AND(
ISBLANK(C298),
ISBLANK(D298),
ISBLANK(E298),
ISBLANK(C300),
ISBLANK(D300),
ISBLANK(E300),
ISBLANK(C302),
ISBLANK(D302)),
"FRÅGAN ÄR OBESVARAD",
IF(
AND(
ISBLANK(C298),
ISBLANK(D298),
ISBLANK(E298),
ISBLANK(C300),
ISBLANK(D300),
ISBLANK(E300)),
"ANGE SVAR OCKSÅ",
IF(
AND(
ISBLANK(C302),
ISBLANK(D302)),
"ANGE BEDÖMNING OCKSÅ",
IF(
AND(
OR(C298="x",D298="x",E298="x",C300="x",D300="x"),
E300="x"),
"MOTSÄGELSEFULLT SVAR",
IF(
AND(
C302="x",D302="x"),
"MOTSÄGELSEFULL BEDÖMNING",
IF(
AND(
C298="x",
ISBLANK(D298),
OR(E298="x",C300="x",D300="x")),
"EJ SAMMANHÄNGANDE INTERVALL",
IF(
AND(
D298="x",
ISBLANK(E298),
OR(C300="x",D300="x")),
"EJ SAMMANHÄNGANDE INTERVALL",
IF(
AND(
E298="x",
ISBLANK(C300),
D300="x"),
"EJ SAMMANHÄNGANDE INTERVALL",
IF(
E300="x",
0,
IF(
D300="x",
1,
IF(
C300="x",
2,
IF(
E298="x",
3,
IF(
D298="x",
4,
5))))))))))))))))</f>
        <v>FULLSTÄNDIGT SVAR SAKNAS PÅ FRÅGA 2</v>
      </c>
      <c r="F302" s="78"/>
      <c r="G302" s="574"/>
      <c r="H302" s="220">
        <f t="shared" ca="1" si="16"/>
        <v>0</v>
      </c>
      <c r="I302" s="78"/>
      <c r="J302" s="220">
        <f t="shared" ca="1" si="17"/>
        <v>0</v>
      </c>
      <c r="K302" s="760"/>
      <c r="L302" s="220"/>
      <c r="M302" s="220"/>
      <c r="N302" s="220"/>
    </row>
    <row r="303" spans="1:14" s="87" customFormat="1" ht="16.399999999999999" customHeight="1">
      <c r="A303" s="31"/>
      <c r="B303" s="21"/>
      <c r="C303"/>
      <c r="D303"/>
      <c r="E303"/>
      <c r="F303" s="78"/>
      <c r="G303" s="574"/>
      <c r="H303" s="220"/>
      <c r="I303" s="78"/>
      <c r="J303" s="220"/>
      <c r="K303" s="760"/>
      <c r="L303" s="220"/>
      <c r="M303" s="220"/>
      <c r="N303" s="220"/>
    </row>
    <row r="304" spans="1:14" s="87" customFormat="1" ht="39" customHeight="1">
      <c r="A304" s="65">
        <v>2</v>
      </c>
      <c r="B304" s="207">
        <f ca="1">MAX($B$57:INDIRECT(ADDRESS(ROW()-1,COLUMN())))+1</f>
        <v>22</v>
      </c>
      <c r="C304" s="873" t="s">
        <v>760</v>
      </c>
      <c r="D304" s="873"/>
      <c r="E304" s="873"/>
      <c r="F304" s="78"/>
      <c r="G304" s="574"/>
      <c r="H304" s="220"/>
      <c r="I304" s="78"/>
      <c r="J304" s="220"/>
      <c r="K304" s="760"/>
      <c r="L304" s="220"/>
      <c r="M304" s="220"/>
      <c r="N304" s="220"/>
    </row>
    <row r="305" spans="1:14" s="87" customFormat="1" ht="16.399999999999999" customHeight="1">
      <c r="A305" s="20"/>
      <c r="B305" s="84"/>
      <c r="C305" s="854" t="s">
        <v>115</v>
      </c>
      <c r="D305" s="854"/>
      <c r="E305" s="854"/>
      <c r="F305" s="78"/>
      <c r="G305" s="574"/>
      <c r="H305" s="220"/>
      <c r="I305" s="78"/>
      <c r="J305" s="220"/>
      <c r="K305" s="760"/>
      <c r="L305" s="220"/>
      <c r="M305" s="220"/>
      <c r="N305" s="220"/>
    </row>
    <row r="306" spans="1:14" s="87" customFormat="1" ht="16.399999999999999" customHeight="1">
      <c r="A306" s="31"/>
      <c r="B306" s="21"/>
      <c r="C306" s="908" t="s">
        <v>761</v>
      </c>
      <c r="D306" s="909"/>
      <c r="E306" s="910"/>
      <c r="F306" s="78"/>
      <c r="G306" s="574"/>
      <c r="H306" s="220"/>
      <c r="I306" s="78"/>
      <c r="J306" s="220"/>
      <c r="K306" s="760"/>
      <c r="L306" s="220"/>
      <c r="M306" s="220"/>
      <c r="N306" s="220"/>
    </row>
    <row r="307" spans="1:14" s="87" customFormat="1" ht="32.6" customHeight="1">
      <c r="A307" s="29"/>
      <c r="B307" s="24"/>
      <c r="C307" s="266" t="s">
        <v>762</v>
      </c>
      <c r="D307" s="266" t="s">
        <v>763</v>
      </c>
      <c r="E307" s="266" t="s">
        <v>764</v>
      </c>
      <c r="F307" s="78"/>
      <c r="G307" s="574"/>
      <c r="H307" s="220"/>
      <c r="I307" s="78"/>
      <c r="J307" s="220"/>
      <c r="K307" s="760"/>
      <c r="L307" s="220"/>
      <c r="M307" s="220"/>
      <c r="N307" s="220"/>
    </row>
    <row r="308" spans="1:14" s="87" customFormat="1" ht="23.9" customHeight="1">
      <c r="A308" s="31"/>
      <c r="B308" s="21"/>
      <c r="C308" s="267"/>
      <c r="D308" s="267"/>
      <c r="E308" s="267"/>
      <c r="F308" s="78"/>
      <c r="G308" s="574"/>
      <c r="H308" s="220"/>
      <c r="I308" s="78"/>
      <c r="J308" s="220"/>
      <c r="K308" s="760"/>
      <c r="L308" s="220"/>
      <c r="M308" s="220"/>
      <c r="N308" s="220"/>
    </row>
    <row r="309" spans="1:14" s="31" customFormat="1" ht="31.5" customHeight="1">
      <c r="A309" s="29"/>
      <c r="B309" s="24"/>
      <c r="C309" s="266" t="s">
        <v>765</v>
      </c>
      <c r="D309" s="268" t="s">
        <v>766</v>
      </c>
      <c r="E309" s="394" t="s">
        <v>100</v>
      </c>
      <c r="F309" s="78"/>
      <c r="G309" s="574"/>
      <c r="H309" s="220"/>
      <c r="I309" s="78"/>
      <c r="J309" s="220"/>
      <c r="K309" s="759"/>
      <c r="L309" s="222"/>
      <c r="M309" s="222"/>
      <c r="N309" s="222"/>
    </row>
    <row r="310" spans="1:14" s="87" customFormat="1" ht="14.4" customHeight="1">
      <c r="A310" s="31"/>
      <c r="B310" s="21"/>
      <c r="C310" s="273"/>
      <c r="D310" s="273"/>
      <c r="E310" s="273"/>
      <c r="F310" s="78"/>
      <c r="G310" s="574"/>
      <c r="H310" s="220"/>
      <c r="I310" s="78"/>
      <c r="J310" s="220"/>
      <c r="K310" s="760"/>
      <c r="L310" s="220"/>
      <c r="M310" s="220"/>
      <c r="N310" s="220"/>
    </row>
    <row r="311" spans="1:14" s="87" customFormat="1" ht="16.399999999999999" customHeight="1">
      <c r="A311" s="31"/>
      <c r="B311" s="21"/>
      <c r="C311" s="274" t="s">
        <v>101</v>
      </c>
      <c r="D311" s="275" t="s">
        <v>102</v>
      </c>
      <c r="E311" s="276" t="s">
        <v>103</v>
      </c>
      <c r="F311" s="78"/>
      <c r="G311" s="574"/>
      <c r="H311" s="220"/>
      <c r="I311" s="78"/>
      <c r="J311" s="220"/>
      <c r="K311" s="760"/>
      <c r="L311" s="220"/>
      <c r="M311" s="220"/>
      <c r="N311" s="220"/>
    </row>
    <row r="312" spans="1:14" s="87" customFormat="1" ht="14.4" customHeight="1">
      <c r="A312" s="31"/>
      <c r="B312" s="21"/>
      <c r="C312" s="189"/>
      <c r="D312" s="189"/>
      <c r="E312" s="178" t="str">
        <f ca="1">IF(
OR('Ot-säkkollen'!E62="FRÅGAN ÄR OBESVARAD",'Ot-säkkollen'!E62="ANGE SVAR OCKSÅ",'Ot-säkkollen'!E62="ANGE BEDÖMNING OCKSÅ",'Ot-säkkollen'!E62="FULLSTÄNDIGT SVAR SAKNAS PÅ FRÅGA"),
"FULLSTÄNDIGT SVAR SAKNAS PÅ FRÅGA "&amp;'Ot-säkkollen'!B50,
IF(
OR('Ot-säkkollen'!E62="MOTSÄGELSEFULLT SVAR",'Ot-säkkollen'!E62="MOTSÄGELSEFULL BEDÖMNING",'Ot-säkkollen'!E62="EJ SAMMANHÄNGANDE INTERVALL"),
"EJ KORREKT IFYLLT SVAR I FRÅGA "&amp;'Ot-säkkollen'!B50,IF(
OR('Ot-säkkollen'!E62=0),
"FÖRUTSÄTTER ANNAT SVAR PÅ FRÅGA "&amp;'Ot-säkkollen'!B50,
IF(
AND(
ISBLANK(C308),
ISBLANK(D308),
ISBLANK(E308),
ISBLANK(C310),
ISBLANK(D310),
ISBLANK(E310),
ISBLANK(C312),
ISBLANK(D312)),
"FRÅGAN ÄR OBESVARAD",
IF(
AND(
ISBLANK(C308),
ISBLANK(D308),
ISBLANK(E308),
ISBLANK(C310),
ISBLANK(D310),
ISBLANK(E310)),
"ANGE SVAR OCKSÅ",
IF(
AND(
ISBLANK(C312),
ISBLANK(D312)),
"ANGE BEDÖMNING OCKSÅ",
IF(
AND(
OR(C308="x",D308="x",E308="x",C310="x",D310="x"),
E310="x"),
"MOTSÄGELSEFULLT SVAR",
IF(
AND(
C312="x",D312="x"),
"MOTSÄGELSEFULL BEDÖMNING",
IF(
AND(
C308="x",
ISBLANK(D308),
OR(E308="x",C310="x",D310="x")),
"EJ SAMMANHÄNGANDE INTERVALL",
IF(
AND(
D308="x",
ISBLANK(E308),
OR(C310="x",D310="x")),
"EJ SAMMANHÄNGANDE INTERVALL",
IF(
AND(
E308="x",
ISBLANK(C310),
D310="x"),
"EJ SAMMANHÄNGANDE INTERVALL",
IF(
E310="x",
0,
IF(
D310="x",
1,
IF(
C310="x",
2,
IF(
E308="x",
3,
IF(
D308="x",
4,
5))))))))))))))))</f>
        <v>FULLSTÄNDIGT SVAR SAKNAS PÅ FRÅGA 3</v>
      </c>
      <c r="F312" s="78"/>
      <c r="G312" s="574"/>
      <c r="H312" s="220">
        <f t="shared" ca="1" si="16"/>
        <v>0</v>
      </c>
      <c r="I312" s="78"/>
      <c r="J312" s="220">
        <f t="shared" ca="1" si="17"/>
        <v>0</v>
      </c>
      <c r="K312" s="760"/>
      <c r="L312" s="220"/>
      <c r="M312" s="220"/>
      <c r="N312" s="220"/>
    </row>
    <row r="313" spans="1:14" s="87" customFormat="1" ht="16.399999999999999" customHeight="1">
      <c r="A313" s="31"/>
      <c r="B313" s="21"/>
      <c r="C313"/>
      <c r="D313"/>
      <c r="E313"/>
      <c r="F313" s="78"/>
      <c r="G313" s="574"/>
      <c r="H313" s="220"/>
      <c r="I313" s="78"/>
      <c r="J313" s="220"/>
      <c r="K313" s="760"/>
      <c r="L313" s="220"/>
      <c r="M313" s="220"/>
      <c r="N313" s="220"/>
    </row>
    <row r="314" spans="1:14" s="87" customFormat="1" ht="63.65" customHeight="1">
      <c r="A314" s="65">
        <v>2</v>
      </c>
      <c r="B314" s="207">
        <f ca="1">MAX($B$57:INDIRECT(ADDRESS(ROW()-1,COLUMN())))+1</f>
        <v>23</v>
      </c>
      <c r="C314" s="886" t="s">
        <v>767</v>
      </c>
      <c r="D314" s="886"/>
      <c r="E314" s="886"/>
      <c r="F314" s="78"/>
      <c r="G314" s="574"/>
      <c r="H314" s="220"/>
      <c r="I314" s="78"/>
      <c r="J314" s="220"/>
      <c r="K314" s="760"/>
      <c r="L314" s="220"/>
      <c r="M314" s="220"/>
      <c r="N314" s="220"/>
    </row>
    <row r="315" spans="1:14" s="87" customFormat="1" ht="16.399999999999999" customHeight="1">
      <c r="A315" s="20"/>
      <c r="B315" s="84"/>
      <c r="C315" s="854" t="s">
        <v>115</v>
      </c>
      <c r="D315" s="854"/>
      <c r="E315" s="854"/>
      <c r="F315" s="78"/>
      <c r="G315" s="574"/>
      <c r="H315" s="220"/>
      <c r="I315" s="78"/>
      <c r="J315" s="220"/>
      <c r="K315" s="760"/>
      <c r="L315" s="220"/>
      <c r="M315" s="220"/>
      <c r="N315" s="220"/>
    </row>
    <row r="316" spans="1:14" s="87" customFormat="1" ht="16.399999999999999" customHeight="1">
      <c r="A316" s="31"/>
      <c r="B316" s="21"/>
      <c r="C316" s="887" t="s">
        <v>768</v>
      </c>
      <c r="D316" s="888"/>
      <c r="E316" s="889"/>
      <c r="F316" s="78"/>
      <c r="G316" s="574"/>
      <c r="H316" s="220"/>
      <c r="I316" s="78"/>
      <c r="J316" s="220"/>
      <c r="K316" s="760"/>
      <c r="L316" s="220"/>
      <c r="M316" s="220"/>
      <c r="N316" s="220"/>
    </row>
    <row r="317" spans="1:14" s="87" customFormat="1" ht="63" customHeight="1">
      <c r="A317" s="29"/>
      <c r="B317" s="24"/>
      <c r="C317" s="266" t="s">
        <v>769</v>
      </c>
      <c r="D317" s="266" t="s">
        <v>770</v>
      </c>
      <c r="E317" s="266" t="s">
        <v>771</v>
      </c>
      <c r="F317" s="78"/>
      <c r="G317" s="574"/>
      <c r="H317" s="220"/>
      <c r="I317" s="78"/>
      <c r="J317" s="220"/>
      <c r="K317" s="760"/>
      <c r="L317" s="220"/>
      <c r="M317" s="220"/>
      <c r="N317" s="220"/>
    </row>
    <row r="318" spans="1:14" s="87" customFormat="1" ht="23.9" customHeight="1">
      <c r="A318" s="31"/>
      <c r="B318" s="21"/>
      <c r="C318" s="267"/>
      <c r="D318" s="267"/>
      <c r="E318" s="267"/>
      <c r="F318" s="78"/>
      <c r="G318" s="574"/>
      <c r="H318" s="220"/>
      <c r="I318" s="78"/>
      <c r="J318" s="220"/>
      <c r="K318" s="760"/>
      <c r="L318" s="220"/>
      <c r="M318" s="220"/>
      <c r="N318" s="220"/>
    </row>
    <row r="319" spans="1:14" s="31" customFormat="1" ht="65.150000000000006" customHeight="1">
      <c r="A319" s="29"/>
      <c r="B319" s="24"/>
      <c r="C319" s="266" t="s">
        <v>772</v>
      </c>
      <c r="D319" s="268" t="s">
        <v>773</v>
      </c>
      <c r="E319" s="394" t="s">
        <v>100</v>
      </c>
      <c r="F319" s="110"/>
      <c r="G319" s="502"/>
      <c r="H319" s="220"/>
      <c r="I319" s="229"/>
      <c r="J319" s="220"/>
      <c r="K319" s="759"/>
      <c r="L319" s="222"/>
      <c r="M319" s="222"/>
      <c r="N319" s="222"/>
    </row>
    <row r="320" spans="1:14" s="87" customFormat="1" ht="14.4" customHeight="1">
      <c r="A320" s="31"/>
      <c r="B320" s="21"/>
      <c r="C320" s="189"/>
      <c r="D320" s="189"/>
      <c r="E320" s="189"/>
      <c r="F320" s="190"/>
      <c r="G320" s="86"/>
      <c r="H320" s="220"/>
      <c r="I320" s="229"/>
      <c r="J320" s="220"/>
      <c r="K320" s="760"/>
      <c r="L320" s="220"/>
      <c r="M320" s="220"/>
      <c r="N320" s="220"/>
    </row>
    <row r="321" spans="1:14" s="87" customFormat="1" ht="16.399999999999999" customHeight="1">
      <c r="A321" s="31"/>
      <c r="B321" s="21"/>
      <c r="C321" s="176" t="s">
        <v>101</v>
      </c>
      <c r="D321" s="177" t="s">
        <v>102</v>
      </c>
      <c r="E321" s="178" t="s">
        <v>103</v>
      </c>
      <c r="F321" s="191"/>
      <c r="G321" s="86"/>
      <c r="H321" s="220"/>
      <c r="I321" s="229"/>
      <c r="J321" s="220"/>
      <c r="K321" s="760"/>
      <c r="L321" s="220"/>
      <c r="M321" s="220"/>
      <c r="N321" s="220"/>
    </row>
    <row r="322" spans="1:14" s="87" customFormat="1" ht="14.4" customHeight="1">
      <c r="A322" s="31"/>
      <c r="B322" s="21"/>
      <c r="C322" s="189"/>
      <c r="D322" s="189"/>
      <c r="E322" s="286" t="str">
        <f ca="1">IF(
OR('Ot-säkkollen'!E76="FRÅGAN ÄR OBESVARAD",'Ot-säkkollen'!E76="ANGE SVAR OCKSÅ",'Ot-säkkollen'!E76="ANGE BEDÖMNING OCKSÅ",'Ot-säkkollen'!E76="FULLSTÄNDIGT SVAR SAKNAS PÅ FRÅGA"),
"FULLSTÄNDIGT SVAR SAKNAS PÅ FRÅGA "&amp;'Ot-säkkollen'!B64,
IF(
OR('Ot-säkkollen'!E76="MOTSÄGELSEFULLT SVAR",'Ot-säkkollen'!E76="MOTSÄGELSEFULL BEDÖMNING",'Ot-säkkollen'!E76="EJ SAMMANHÄNGANDE INTERVALL"),
"EJ KORREKT IFYLLT SVAR I FRÅGA "&amp;'Ot-säkkollen'!B64,
IF(
OR('Ot-säkkollen'!E76=0),
"FÖRUTSÄTTER ANNAT SVAR PÅ FRÅGA "&amp;'Ot-säkkollen'!B64,
IF(
AND(
ISBLANK(C318),
ISBLANK(D318),
ISBLANK(E318),
ISBLANK(C320),
ISBLANK(D320),
ISBLANK(E320),
ISBLANK(C322),
ISBLANK(D322)),
"FRÅGAN ÄR OBESVARAD",
IF(
AND(
ISBLANK(C318),
ISBLANK(D318),
ISBLANK(E318),
ISBLANK(C320),
ISBLANK(D320),
ISBLANK(E320)),
"ANGE SVAR OCKSÅ",
IF(
AND(
ISBLANK(C322),
ISBLANK(D322)),
"ANGE BEDÖMNING OCKSÅ",
IF(
AND(
OR(C318="x",D318="x",E318="x",C320="x",D320="x"),
E320="x"),
"MOTSÄGELSEFULLT SVAR",
IF(
AND(
C322="x",D322="x"),
"MOTSÄGELSEFULL BEDÖMNING",
IF(
AND(
C318="x",
ISBLANK(D318),
OR(E318="x",C320="x",D320="x")),
"EJ SAMMANHÄNGANDE INTERVALL",
IF(
AND(
D318="x",
ISBLANK(E318),
OR(C320="x",D320="x")),
"EJ SAMMANHÄNGANDE INTERVALL",
IF(
AND(
E318="x",
ISBLANK(C320),
D320="x"),
"EJ SAMMANHÄNGANDE INTERVALL",
IF(
E320="x",
0,
IF(
D320="x",
1,
IF(
C320="x",
2,
IF(
E318="x",
3,
IF(
D318="x",
4,
5))))))))))))))))</f>
        <v>FULLSTÄNDIGT SVAR SAKNAS PÅ FRÅGA 4</v>
      </c>
      <c r="F322" s="184"/>
      <c r="G322" s="86"/>
      <c r="H322" s="220">
        <f t="shared" ca="1" si="16"/>
        <v>0</v>
      </c>
      <c r="I322" s="229"/>
      <c r="J322" s="220">
        <f t="shared" ca="1" si="17"/>
        <v>0</v>
      </c>
      <c r="K322" s="760"/>
      <c r="L322" s="220"/>
      <c r="M322" s="220"/>
      <c r="N322" s="220"/>
    </row>
    <row r="323" spans="1:14" s="87" customFormat="1" ht="16.399999999999999" customHeight="1">
      <c r="A323" s="31"/>
      <c r="B323" s="21"/>
      <c r="C323"/>
      <c r="D323"/>
      <c r="E323"/>
      <c r="F323" s="215"/>
      <c r="G323" s="86"/>
      <c r="H323" s="220"/>
      <c r="I323" s="229"/>
      <c r="J323" s="220"/>
      <c r="K323" s="760"/>
      <c r="L323" s="220"/>
      <c r="M323" s="220"/>
      <c r="N323" s="220"/>
    </row>
    <row r="324" spans="1:14" s="87" customFormat="1" ht="41.15" customHeight="1">
      <c r="A324" s="65">
        <v>2</v>
      </c>
      <c r="B324" s="207">
        <f ca="1">MAX($B$57:INDIRECT(ADDRESS(ROW()-1,COLUMN())))+1</f>
        <v>24</v>
      </c>
      <c r="C324" s="886" t="s">
        <v>774</v>
      </c>
      <c r="D324" s="886"/>
      <c r="E324" s="886"/>
      <c r="F324" s="393"/>
      <c r="G324" s="86"/>
      <c r="H324" s="220"/>
      <c r="I324" s="229"/>
      <c r="J324" s="220"/>
      <c r="K324" s="760"/>
      <c r="L324" s="220"/>
      <c r="M324" s="220"/>
      <c r="N324" s="220"/>
    </row>
    <row r="325" spans="1:14" s="87" customFormat="1" ht="16.399999999999999" customHeight="1">
      <c r="A325" s="20"/>
      <c r="B325" s="84"/>
      <c r="C325" s="854" t="s">
        <v>115</v>
      </c>
      <c r="D325" s="854"/>
      <c r="E325" s="854"/>
      <c r="F325" s="215"/>
      <c r="G325" s="86"/>
      <c r="H325" s="220"/>
      <c r="I325" s="229"/>
      <c r="J325" s="220"/>
      <c r="K325" s="760"/>
      <c r="L325" s="220"/>
      <c r="M325" s="220"/>
      <c r="N325" s="220"/>
    </row>
    <row r="326" spans="1:14" s="87" customFormat="1" ht="16.399999999999999" customHeight="1">
      <c r="A326" s="31"/>
      <c r="B326" s="21"/>
      <c r="C326" s="893" t="s">
        <v>775</v>
      </c>
      <c r="D326" s="894"/>
      <c r="E326" s="895"/>
      <c r="F326" s="188"/>
      <c r="G326" s="86"/>
      <c r="H326" s="220"/>
      <c r="I326" s="229"/>
      <c r="J326" s="220"/>
      <c r="K326" s="760"/>
      <c r="L326" s="220"/>
      <c r="M326" s="220"/>
      <c r="N326" s="220"/>
    </row>
    <row r="327" spans="1:14" s="87" customFormat="1" ht="33.65" customHeight="1">
      <c r="A327" s="29"/>
      <c r="B327" s="24"/>
      <c r="C327" s="266" t="s">
        <v>776</v>
      </c>
      <c r="D327" s="266" t="s">
        <v>777</v>
      </c>
      <c r="E327" s="266" t="s">
        <v>778</v>
      </c>
      <c r="F327" s="188"/>
      <c r="G327" s="86"/>
      <c r="H327" s="220"/>
      <c r="I327" s="229"/>
      <c r="J327" s="220"/>
      <c r="K327" s="760"/>
      <c r="L327" s="220"/>
      <c r="M327" s="220"/>
      <c r="N327" s="220"/>
    </row>
    <row r="328" spans="1:14" s="87" customFormat="1" ht="23.9" customHeight="1">
      <c r="A328" s="31"/>
      <c r="B328" s="21"/>
      <c r="C328" s="267"/>
      <c r="D328" s="267"/>
      <c r="E328" s="267"/>
      <c r="F328"/>
      <c r="G328" s="86"/>
      <c r="H328" s="220"/>
      <c r="I328" s="229"/>
      <c r="J328" s="220"/>
      <c r="K328" s="760"/>
      <c r="L328" s="220"/>
      <c r="M328" s="220"/>
      <c r="N328" s="220"/>
    </row>
    <row r="329" spans="1:14" s="31" customFormat="1" ht="33" customHeight="1">
      <c r="A329" s="29"/>
      <c r="B329" s="24"/>
      <c r="C329" s="266" t="s">
        <v>779</v>
      </c>
      <c r="D329" s="268" t="s">
        <v>780</v>
      </c>
      <c r="E329" s="394" t="s">
        <v>100</v>
      </c>
      <c r="F329" s="78"/>
      <c r="G329" s="21"/>
      <c r="H329" s="220"/>
      <c r="I329" s="78"/>
      <c r="J329" s="220"/>
      <c r="K329" s="759"/>
      <c r="L329" s="222"/>
      <c r="M329" s="222"/>
      <c r="N329" s="222"/>
    </row>
    <row r="330" spans="1:14" s="87" customFormat="1" ht="14.4" customHeight="1">
      <c r="A330" s="31"/>
      <c r="B330" s="21"/>
      <c r="C330" s="189"/>
      <c r="D330" s="189"/>
      <c r="E330" s="189"/>
      <c r="F330" s="78"/>
      <c r="G330" s="86"/>
      <c r="H330" s="220"/>
      <c r="I330" s="78"/>
      <c r="J330" s="220"/>
      <c r="K330" s="760"/>
      <c r="L330" s="220"/>
      <c r="M330" s="220"/>
      <c r="N330" s="220"/>
    </row>
    <row r="331" spans="1:14" s="87" customFormat="1" ht="18.649999999999999" customHeight="1">
      <c r="A331" s="31"/>
      <c r="B331" s="21"/>
      <c r="C331" s="176" t="s">
        <v>101</v>
      </c>
      <c r="D331" s="177" t="s">
        <v>102</v>
      </c>
      <c r="E331" s="178" t="s">
        <v>103</v>
      </c>
      <c r="F331" s="78"/>
      <c r="G331" s="86"/>
      <c r="H331" s="220"/>
      <c r="I331" s="78"/>
      <c r="J331" s="220"/>
      <c r="K331" s="760"/>
      <c r="L331" s="220"/>
      <c r="M331" s="220"/>
      <c r="N331" s="220"/>
    </row>
    <row r="332" spans="1:14" s="87" customFormat="1" ht="14.4" customHeight="1">
      <c r="A332" s="31"/>
      <c r="B332" s="21"/>
      <c r="C332" s="189"/>
      <c r="D332" s="189"/>
      <c r="E332" s="286" t="str">
        <f ca="1">IF(
OR('Ot-säkkollen'!E90="FRÅGAN ÄR OBESVARAD",'Ot-säkkollen'!E90="ANGE SVAR OCKSÅ",'Ot-säkkollen'!E90="ANGE BEDÖMNING OCKSÅ",'Ot-säkkollen'!E90="FULLSTÄNDIGT SVAR SAKNAS PÅ FRÅGA"),
"FULLSTÄNDIGT SVAR SAKNAS PÅ FRÅGA "&amp;'Ot-säkkollen'!B78,
IF(
OR('Ot-säkkollen'!E90="MOTSÄGELSEFULLT SVAR",'Ot-säkkollen'!E90="MOTSÄGELSEFULL BEDÖMNING",'Ot-säkkollen'!E90="EJ SAMMANHÄNGANDE INTERVALL"),
"EJ KORREKT IFYLLT SVAR I FRÅGA "&amp;'Ot-säkkollen'!B78,
IF(
OR('Ot-säkkollen'!E90=0),
"FÖRUTSÄTTER ANNAT SVAR PÅ FRÅGA "&amp;'Ot-säkkollen'!B78,
IF(
AND(
ISBLANK(C328),
ISBLANK(D328),
ISBLANK(E328),
ISBLANK(C330),
ISBLANK(D330),
ISBLANK(E330),
ISBLANK(C332),
ISBLANK(D332)),
"FRÅGAN ÄR OBESVARAD",
IF(
AND(
ISBLANK(C328),
ISBLANK(D328),
ISBLANK(E328),
ISBLANK(C330),
ISBLANK(D330),
ISBLANK(E330)),
"ANGE SVAR OCKSÅ",
IF(
AND(
ISBLANK(C332),
ISBLANK(D332)),
"ANGE BEDÖMNING OCKSÅ",
IF(
AND(
OR(C328="x",D328="x",E328="x",C330="x",D330="x"),
E330="x"),
"MOTSÄGELSEFULLT SVAR",
IF(
AND(
C332="x",D332="x"),
"MOTSÄGELSEFULL BEDÖMNING",
IF(
AND(
C328="x",
ISBLANK(D328),
OR(E328="x",C330="x",D330="x")),
"EJ SAMMANHÄNGANDE INTERVALL",
IF(
AND(
D328="x",
ISBLANK(E328),
OR(C330="x",D330="x")),
"EJ SAMMANHÄNGANDE INTERVALL",
IF(
AND(
E328="x",
ISBLANK(C330),
D330="x"),
"EJ SAMMANHÄNGANDE INTERVALL",
IF(
E330="x",
0,
IF(
D330="x",
1,
IF(
C330="x",
2,
IF(
E328="x",
3,
IF(
D328="x",
4,
5))))))))))))))))</f>
        <v>FULLSTÄNDIGT SVAR SAKNAS PÅ FRÅGA 5</v>
      </c>
      <c r="F332" s="78"/>
      <c r="G332" s="86"/>
      <c r="H332" s="220">
        <f t="shared" ca="1" si="16"/>
        <v>0</v>
      </c>
      <c r="I332" s="78"/>
      <c r="J332" s="220">
        <f t="shared" ca="1" si="17"/>
        <v>0</v>
      </c>
      <c r="K332" s="760"/>
      <c r="L332" s="220"/>
      <c r="M332" s="220"/>
      <c r="N332" s="220"/>
    </row>
    <row r="333" spans="1:14" s="87" customFormat="1" ht="16.399999999999999" customHeight="1">
      <c r="A333" s="31"/>
      <c r="B333" s="21"/>
      <c r="C333"/>
      <c r="D333"/>
      <c r="E333"/>
      <c r="F333" s="78"/>
      <c r="G333" s="86"/>
      <c r="H333" s="220"/>
      <c r="I333" s="78"/>
      <c r="J333" s="220"/>
      <c r="K333" s="760"/>
      <c r="L333" s="220"/>
      <c r="M333" s="220"/>
      <c r="N333" s="220"/>
    </row>
    <row r="334" spans="1:14" s="87" customFormat="1" ht="43.5" customHeight="1">
      <c r="A334" s="65">
        <v>2</v>
      </c>
      <c r="B334" s="207">
        <f ca="1">MAX(B56:INDIRECT(ADDRESS(ROW()-1,COLUMN())))+1</f>
        <v>25</v>
      </c>
      <c r="C334" s="886" t="s">
        <v>781</v>
      </c>
      <c r="D334" s="886"/>
      <c r="E334" s="886"/>
      <c r="F334" s="78"/>
      <c r="G334" s="86"/>
      <c r="H334" s="220"/>
      <c r="I334" s="78"/>
      <c r="J334" s="220"/>
      <c r="K334" s="760"/>
      <c r="L334" s="220"/>
      <c r="M334" s="220"/>
      <c r="N334" s="220"/>
    </row>
    <row r="335" spans="1:14" s="87" customFormat="1" ht="16.399999999999999" customHeight="1">
      <c r="A335" s="20"/>
      <c r="B335" s="84"/>
      <c r="C335" s="854" t="s">
        <v>115</v>
      </c>
      <c r="D335" s="854"/>
      <c r="E335" s="854"/>
      <c r="F335" s="78"/>
      <c r="G335" s="86"/>
      <c r="H335" s="220"/>
      <c r="I335" s="78"/>
      <c r="J335" s="220"/>
      <c r="K335" s="760"/>
      <c r="L335" s="220"/>
      <c r="M335" s="220"/>
      <c r="N335" s="220"/>
    </row>
    <row r="336" spans="1:14" s="87" customFormat="1" ht="16.399999999999999" customHeight="1">
      <c r="A336" s="31"/>
      <c r="B336" s="21"/>
      <c r="C336" s="893" t="s">
        <v>782</v>
      </c>
      <c r="D336" s="894"/>
      <c r="E336" s="895"/>
      <c r="F336" s="78"/>
      <c r="G336" s="86"/>
      <c r="H336" s="220"/>
      <c r="I336" s="78"/>
      <c r="J336" s="220"/>
      <c r="K336" s="760"/>
      <c r="L336" s="220"/>
      <c r="M336" s="220"/>
      <c r="N336" s="220"/>
    </row>
    <row r="337" spans="1:14" s="87" customFormat="1" ht="16.399999999999999" customHeight="1">
      <c r="A337" s="29"/>
      <c r="B337" s="24"/>
      <c r="C337" s="271" t="s">
        <v>783</v>
      </c>
      <c r="D337" s="271" t="s">
        <v>784</v>
      </c>
      <c r="E337" s="271" t="s">
        <v>785</v>
      </c>
      <c r="F337" s="78"/>
      <c r="G337" s="86"/>
      <c r="H337" s="220"/>
      <c r="I337" s="78"/>
      <c r="J337" s="220"/>
      <c r="K337" s="760"/>
      <c r="L337" s="220"/>
      <c r="M337" s="220"/>
      <c r="N337" s="220"/>
    </row>
    <row r="338" spans="1:14" s="87" customFormat="1" ht="17.600000000000001" customHeight="1">
      <c r="A338" s="31"/>
      <c r="B338" s="21"/>
      <c r="C338" s="277"/>
      <c r="D338" s="277"/>
      <c r="E338" s="277"/>
      <c r="F338" s="78"/>
      <c r="G338" s="86"/>
      <c r="H338" s="220"/>
      <c r="I338" s="78"/>
      <c r="J338" s="220"/>
      <c r="K338" s="760"/>
      <c r="L338" s="220"/>
      <c r="M338" s="220"/>
      <c r="N338" s="220"/>
    </row>
    <row r="339" spans="1:14" s="31" customFormat="1" ht="16.399999999999999" customHeight="1">
      <c r="A339" s="29"/>
      <c r="B339" s="24"/>
      <c r="C339" s="271" t="s">
        <v>786</v>
      </c>
      <c r="D339" s="271" t="s">
        <v>787</v>
      </c>
      <c r="E339" s="396" t="s">
        <v>100</v>
      </c>
      <c r="F339" s="78"/>
      <c r="G339" s="21"/>
      <c r="H339" s="220"/>
      <c r="I339" s="78"/>
      <c r="J339" s="220"/>
      <c r="K339" s="759"/>
      <c r="L339" s="222"/>
      <c r="M339" s="222"/>
      <c r="N339" s="222"/>
    </row>
    <row r="340" spans="1:14" s="87" customFormat="1" ht="14.4" customHeight="1">
      <c r="A340" s="31"/>
      <c r="B340" s="21"/>
      <c r="C340" s="189"/>
      <c r="D340" s="189"/>
      <c r="E340" s="189"/>
      <c r="F340" s="78"/>
      <c r="G340" s="86"/>
      <c r="H340" s="220"/>
      <c r="I340" s="78"/>
      <c r="J340" s="220"/>
      <c r="K340" s="760"/>
      <c r="L340" s="220"/>
      <c r="M340" s="220"/>
      <c r="N340" s="220"/>
    </row>
    <row r="341" spans="1:14" s="87" customFormat="1" ht="16.399999999999999" customHeight="1">
      <c r="A341" s="31"/>
      <c r="B341" s="21"/>
      <c r="C341" s="176" t="s">
        <v>101</v>
      </c>
      <c r="D341" s="177" t="s">
        <v>102</v>
      </c>
      <c r="E341" s="178" t="s">
        <v>103</v>
      </c>
      <c r="F341" s="78"/>
      <c r="G341" s="86"/>
      <c r="H341" s="220"/>
      <c r="I341" s="78"/>
      <c r="J341" s="220"/>
      <c r="K341" s="760"/>
      <c r="L341" s="220"/>
      <c r="M341" s="220"/>
      <c r="N341" s="220"/>
    </row>
    <row r="342" spans="1:14" s="87" customFormat="1" ht="14.4" customHeight="1">
      <c r="A342" s="31"/>
      <c r="B342" s="21"/>
      <c r="C342" s="189"/>
      <c r="D342" s="189"/>
      <c r="E342" s="286" t="str">
        <f ca="1">IF(
OR('Ot-säkkollen'!E104="FRÅGAN ÄR OBESVARAD",'Ot-säkkollen'!E104="ANGE SVAR OCKSÅ",'Ot-säkkollen'!E104="ANGE BEDÖMNING OCKSÅ",'Ot-säkkollen'!E104="FULLSTÄNDIGT SVAR SAKNAS PÅ FRÅGA"),
"FULLSTÄNDIGT SVAR SAKNAS PÅ FRÅGA "&amp;'Ot-säkkollen'!B92,
IF(
OR('Ot-säkkollen'!E104="MOTSÄGELSEFULLT SVAR",'Ot-säkkollen'!E104="MOTSÄGELSEFULL BEDÖMNING",'Ot-säkkollen'!E104="EJ SAMMANHÄNGANDE INTERVALL"),
"EJ KORREKT IFYLLT SVAR I FRÅGA "&amp;'Ot-säkkollen'!B92,
IF(
OR('Ot-säkkollen'!E104=0),
"FÖRUTSÄTTER ANNAT SVAR PÅ FRÅGA "&amp;'Ot-säkkollen'!B92,
IF(
AND(
ISBLANK(C338),
ISBLANK(D338),
ISBLANK(E338),
ISBLANK(C340),
ISBLANK(D340),
ISBLANK(E340),
ISBLANK(C342),
ISBLANK(D342)),
"FRÅGAN ÄR OBESVARAD",
IF(
AND(
ISBLANK(C338),
ISBLANK(D338),
ISBLANK(E338),
ISBLANK(C340),
ISBLANK(D340),
ISBLANK(E340)),
"ANGE SVAR OCKSÅ",
IF(
AND(
ISBLANK(C342),
ISBLANK(D342)),
"ANGE BEDÖMNING OCKSÅ",
IF(
AND(
OR(C338="x",D338="x",E338="x",C340="x",D340="x"),
E340="x"),
"MOTSÄGELSEFULLT SVAR",
IF(
AND(
C342="x",D342="x"),
"MOTSÄGELSEFULL BEDÖMNING",
IF(
AND(
C338="x",
ISBLANK(D338),
OR(E338="x",C340="x",D340="x")),
"EJ SAMMANHÄNGANDE INTERVALL",
IF(
AND(
D338="x",
ISBLANK(E338),
OR(C340="x",D340="x")),
"EJ SAMMANHÄNGANDE INTERVALL",
IF(
AND(
E338="x",
ISBLANK(C340),
D340="x"),
"EJ SAMMANHÄNGANDE INTERVALL",
IF(
E340="x",
0,
IF(
D340="x",
1,
IF(
C340="x",
2,
IF(
E338="x",
3,
IF(
D338="x",
4,
5))))))))))))))))</f>
        <v>FULLSTÄNDIGT SVAR SAKNAS PÅ FRÅGA 6</v>
      </c>
      <c r="F342" s="78"/>
      <c r="G342" s="86"/>
      <c r="H342" s="220">
        <f t="shared" ref="H342:H392" ca="1" si="18">IF(ISNUMBER(E342),E342,0)</f>
        <v>0</v>
      </c>
      <c r="I342" s="78"/>
      <c r="J342" s="220">
        <f t="shared" ref="J342" ca="1" si="19">$H342</f>
        <v>0</v>
      </c>
      <c r="K342" s="760"/>
      <c r="L342" s="220"/>
      <c r="M342" s="220"/>
      <c r="N342" s="220"/>
    </row>
    <row r="343" spans="1:14" s="87" customFormat="1" ht="16.399999999999999" customHeight="1">
      <c r="A343" s="31"/>
      <c r="B343" s="21"/>
      <c r="C343"/>
      <c r="D343"/>
      <c r="E343"/>
      <c r="F343" s="78"/>
      <c r="G343" s="86"/>
      <c r="H343" s="220"/>
      <c r="I343" s="78"/>
      <c r="J343" s="220"/>
      <c r="K343" s="760"/>
      <c r="L343" s="220"/>
      <c r="M343" s="220"/>
      <c r="N343" s="220"/>
    </row>
    <row r="344" spans="1:14" s="87" customFormat="1" ht="42.65" customHeight="1">
      <c r="A344" s="65">
        <v>2</v>
      </c>
      <c r="B344" s="207">
        <f ca="1">MAX(B66:INDIRECT(ADDRESS(ROW()-1,COLUMN())))+1</f>
        <v>26</v>
      </c>
      <c r="C344" s="873" t="s">
        <v>788</v>
      </c>
      <c r="D344" s="873"/>
      <c r="E344" s="873"/>
      <c r="F344" s="78"/>
      <c r="G344" s="86"/>
      <c r="H344" s="220"/>
      <c r="I344" s="78"/>
      <c r="J344" s="220"/>
      <c r="K344" s="760"/>
      <c r="L344" s="220"/>
      <c r="M344" s="220"/>
      <c r="N344" s="220"/>
    </row>
    <row r="345" spans="1:14" s="87" customFormat="1" ht="16.399999999999999" customHeight="1" thickBot="1">
      <c r="A345" s="20"/>
      <c r="B345" s="84"/>
      <c r="C345" s="854" t="s">
        <v>115</v>
      </c>
      <c r="D345" s="854"/>
      <c r="E345" s="854"/>
      <c r="F345" s="78"/>
      <c r="G345" s="86"/>
      <c r="H345" s="220"/>
      <c r="I345" s="78"/>
      <c r="J345" s="220"/>
      <c r="K345" s="760"/>
      <c r="L345" s="220"/>
      <c r="M345" s="220"/>
      <c r="N345" s="220"/>
    </row>
    <row r="346" spans="1:14" s="87" customFormat="1" ht="16.399999999999999" customHeight="1">
      <c r="A346" s="31"/>
      <c r="B346" s="21"/>
      <c r="C346" s="890" t="s">
        <v>789</v>
      </c>
      <c r="D346" s="891"/>
      <c r="E346" s="892"/>
      <c r="F346" s="78"/>
      <c r="G346" s="102" t="s">
        <v>91</v>
      </c>
      <c r="H346" s="220"/>
      <c r="I346" s="78"/>
      <c r="J346" s="220"/>
      <c r="K346" s="760"/>
      <c r="L346" s="220"/>
      <c r="M346" s="220"/>
      <c r="N346" s="220"/>
    </row>
    <row r="347" spans="1:14" s="87" customFormat="1" ht="16.399999999999999" customHeight="1">
      <c r="A347" s="29"/>
      <c r="B347" s="24"/>
      <c r="C347" s="266" t="s">
        <v>790</v>
      </c>
      <c r="D347" s="266" t="s">
        <v>791</v>
      </c>
      <c r="E347" s="266" t="s">
        <v>792</v>
      </c>
      <c r="F347" s="78"/>
      <c r="G347" s="978" t="s">
        <v>793</v>
      </c>
      <c r="H347" s="220"/>
      <c r="I347" s="78"/>
      <c r="J347" s="220"/>
      <c r="K347" s="760"/>
      <c r="L347" s="220"/>
      <c r="M347" s="220"/>
      <c r="N347" s="220"/>
    </row>
    <row r="348" spans="1:14" s="87" customFormat="1" ht="23.9" customHeight="1">
      <c r="A348" s="31"/>
      <c r="B348" s="21"/>
      <c r="C348" s="267"/>
      <c r="D348" s="267"/>
      <c r="E348" s="267"/>
      <c r="F348" s="78"/>
      <c r="G348" s="978"/>
      <c r="H348" s="220"/>
      <c r="I348" s="78"/>
      <c r="J348" s="220"/>
      <c r="K348" s="760"/>
      <c r="L348" s="220"/>
      <c r="M348" s="220"/>
      <c r="N348" s="220"/>
    </row>
    <row r="349" spans="1:14" s="31" customFormat="1" ht="19.100000000000001" customHeight="1">
      <c r="A349" s="29"/>
      <c r="B349" s="24"/>
      <c r="C349" s="266" t="s">
        <v>794</v>
      </c>
      <c r="D349" s="268" t="s">
        <v>795</v>
      </c>
      <c r="E349" s="394" t="s">
        <v>100</v>
      </c>
      <c r="F349" s="78"/>
      <c r="G349" s="978"/>
      <c r="H349" s="220"/>
      <c r="I349" s="78"/>
      <c r="J349" s="220"/>
      <c r="K349" s="759"/>
      <c r="L349" s="222"/>
      <c r="M349" s="222"/>
      <c r="N349" s="222"/>
    </row>
    <row r="350" spans="1:14" s="87" customFormat="1" ht="14.4" customHeight="1">
      <c r="A350" s="31"/>
      <c r="B350" s="21"/>
      <c r="C350" s="189"/>
      <c r="D350" s="189"/>
      <c r="E350" s="189"/>
      <c r="F350" s="78"/>
      <c r="G350" s="978"/>
      <c r="H350" s="220"/>
      <c r="I350" s="78"/>
      <c r="J350" s="220"/>
      <c r="K350" s="760"/>
      <c r="L350" s="220"/>
      <c r="M350" s="220"/>
      <c r="N350" s="220"/>
    </row>
    <row r="351" spans="1:14" s="87" customFormat="1" ht="16.399999999999999" customHeight="1">
      <c r="A351" s="31"/>
      <c r="B351" s="21"/>
      <c r="C351" s="176" t="s">
        <v>101</v>
      </c>
      <c r="D351" s="177" t="s">
        <v>102</v>
      </c>
      <c r="E351" s="178" t="s">
        <v>103</v>
      </c>
      <c r="F351" s="78"/>
      <c r="G351" s="978"/>
      <c r="H351" s="220"/>
      <c r="I351" s="78"/>
      <c r="J351" s="220"/>
      <c r="K351" s="760"/>
      <c r="L351" s="220"/>
      <c r="M351" s="220"/>
      <c r="N351" s="220"/>
    </row>
    <row r="352" spans="1:14" s="87" customFormat="1" ht="14.4" customHeight="1">
      <c r="A352" s="31"/>
      <c r="B352" s="21"/>
      <c r="C352" s="189"/>
      <c r="D352" s="189"/>
      <c r="E352" s="286" t="str">
        <f ca="1">IF(
OR('Ot-säkkollen'!E118="FRÅGAN ÄR OBESVARAD",'Ot-säkkollen'!E118="ANGE SVAR OCKSÅ",'Ot-säkkollen'!E118="ANGE BEDÖMNING OCKSÅ",'Ot-säkkollen'!E118="FULLSTÄNDIGT SVAR SAKNAS PÅ FRÅGA"),
"FULLSTÄNDIGT SVAR SAKNAS PÅ FRÅGA "&amp;'Ot-säkkollen'!B106,
IF(
OR('Ot-säkkollen'!E118="MOTSÄGELSEFULLT SVAR",'Ot-säkkollen'!E118="MOTSÄGELSEFULL BEDÖMNING",'Ot-säkkollen'!E118="EJ SAMMANHÄNGANDE INTERVALL"),
"EJ KORREKT IFYLLT SVAR I FRÅGA "&amp;'Ot-säkkollen'!B106,
IF(
OR('Ot-säkkollen'!E118=0),
"FÖRUTSÄTTER ANNAT SVAR PÅ FRÅGA "&amp;'Ot-säkkollen'!B106,
IF(
AND(
ISBLANK(C348),
ISBLANK(D348),
ISBLANK(E348),
ISBLANK(C350),
ISBLANK(D350),
ISBLANK(E350),
ISBLANK(C352),
ISBLANK(D352)),
"FRÅGAN ÄR OBESVARAD",
IF(
AND(
ISBLANK(C348),
ISBLANK(D348),
ISBLANK(E348),
ISBLANK(C350),
ISBLANK(D350),
ISBLANK(E350)),
"ANGE SVAR OCKSÅ",
IF(
AND(
ISBLANK(C352),
ISBLANK(D352)),
"ANGE BEDÖMNING OCKSÅ",
IF(
AND(
OR(C348="x",D348="x",E348="x",C350="x",D350="x"),
E350="x"),
"MOTSÄGELSEFULLT SVAR",
IF(
AND(
C352="x",D352="x"),
"MOTSÄGELSEFULL BEDÖMNING",
IF(
AND(
C348="x",
ISBLANK(D348),
OR(E348="x",C350="x",D350="x")),
"EJ SAMMANHÄNGANDE INTERVALL",
IF(
AND(
D348="x",
ISBLANK(E348),
OR(C350="x",D350="x")),
"EJ SAMMANHÄNGANDE INTERVALL",
IF(
AND(
E348="x",
ISBLANK(C350),
D350="x"),
"EJ SAMMANHÄNGANDE INTERVALL",
IF(
E350="x",
0,
IF(
D350="x",
1,
IF(
C350="x",
2,
IF(
E348="x",
3,
IF(
D348="x",
4,
5))))))))))))))))</f>
        <v>FULLSTÄNDIGT SVAR SAKNAS PÅ FRÅGA 7</v>
      </c>
      <c r="F352" s="78"/>
      <c r="G352" s="978"/>
      <c r="H352" s="220">
        <f t="shared" ca="1" si="18"/>
        <v>0</v>
      </c>
      <c r="I352" s="78"/>
      <c r="J352" s="220">
        <f t="shared" ref="J352" ca="1" si="20">$H352</f>
        <v>0</v>
      </c>
      <c r="K352" s="760"/>
      <c r="L352" s="220"/>
      <c r="M352" s="220"/>
      <c r="N352" s="220"/>
    </row>
    <row r="353" spans="1:14" s="87" customFormat="1" ht="16.399999999999999" customHeight="1">
      <c r="A353" s="31"/>
      <c r="B353" s="21"/>
      <c r="C353"/>
      <c r="D353"/>
      <c r="E353"/>
      <c r="F353" s="78"/>
      <c r="G353" s="978"/>
      <c r="H353" s="220"/>
      <c r="I353" s="78"/>
      <c r="J353" s="220"/>
      <c r="K353" s="760"/>
      <c r="L353" s="220"/>
      <c r="M353" s="220"/>
      <c r="N353" s="220"/>
    </row>
    <row r="354" spans="1:14" s="87" customFormat="1" ht="43.5" customHeight="1">
      <c r="A354" s="65">
        <v>2</v>
      </c>
      <c r="B354" s="207">
        <f ca="1">MAX(B76:INDIRECT(ADDRESS(ROW()-1,COLUMN())))+1</f>
        <v>27</v>
      </c>
      <c r="C354" s="886" t="s">
        <v>796</v>
      </c>
      <c r="D354" s="886"/>
      <c r="E354" s="886"/>
      <c r="F354" s="78"/>
      <c r="G354" s="978"/>
      <c r="H354" s="220"/>
      <c r="I354" s="78"/>
      <c r="J354" s="220"/>
      <c r="K354" s="760"/>
      <c r="L354" s="220"/>
      <c r="M354" s="220"/>
      <c r="N354" s="220"/>
    </row>
    <row r="355" spans="1:14" s="87" customFormat="1" ht="16.399999999999999" customHeight="1">
      <c r="A355" s="20"/>
      <c r="B355" s="84"/>
      <c r="C355" s="854" t="s">
        <v>115</v>
      </c>
      <c r="D355" s="854"/>
      <c r="E355" s="854"/>
      <c r="F355" s="78"/>
      <c r="G355" s="978"/>
      <c r="H355" s="220"/>
      <c r="I355" s="78"/>
      <c r="J355" s="220"/>
      <c r="K355" s="760"/>
      <c r="L355" s="220"/>
      <c r="M355" s="220"/>
      <c r="N355" s="220"/>
    </row>
    <row r="356" spans="1:14" s="87" customFormat="1" ht="16.399999999999999" customHeight="1">
      <c r="A356" s="31"/>
      <c r="B356" s="21"/>
      <c r="C356" s="896" t="s">
        <v>797</v>
      </c>
      <c r="D356" s="897"/>
      <c r="E356" s="898"/>
      <c r="F356" s="78"/>
      <c r="G356" s="978"/>
      <c r="H356" s="220"/>
      <c r="I356" s="78"/>
      <c r="J356" s="220"/>
      <c r="K356" s="760"/>
      <c r="L356" s="220"/>
      <c r="M356" s="220"/>
      <c r="N356" s="220"/>
    </row>
    <row r="357" spans="1:14" s="87" customFormat="1" ht="16.399999999999999" customHeight="1">
      <c r="A357" s="29"/>
      <c r="B357" s="24"/>
      <c r="C357" s="271" t="s">
        <v>783</v>
      </c>
      <c r="D357" s="271" t="s">
        <v>784</v>
      </c>
      <c r="E357" s="271" t="s">
        <v>785</v>
      </c>
      <c r="F357" s="78"/>
      <c r="G357" s="978"/>
      <c r="H357" s="220"/>
      <c r="I357" s="78"/>
      <c r="J357" s="220"/>
      <c r="K357" s="760"/>
      <c r="L357" s="220"/>
      <c r="M357" s="220"/>
      <c r="N357" s="220"/>
    </row>
    <row r="358" spans="1:14" ht="26.9" customHeight="1">
      <c r="C358" s="277"/>
      <c r="D358" s="277"/>
      <c r="E358" s="277"/>
      <c r="F358" s="78"/>
      <c r="G358" s="978"/>
      <c r="H358" s="220"/>
      <c r="I358" s="78"/>
      <c r="J358" s="220"/>
      <c r="K358" s="78"/>
      <c r="L358" s="78"/>
      <c r="M358" s="78"/>
      <c r="N358" s="78"/>
    </row>
    <row r="359" spans="1:14" s="31" customFormat="1" ht="40.5" customHeight="1">
      <c r="A359" s="29"/>
      <c r="B359" s="24"/>
      <c r="C359" s="271" t="s">
        <v>786</v>
      </c>
      <c r="D359" s="271" t="s">
        <v>787</v>
      </c>
      <c r="E359" s="396" t="s">
        <v>100</v>
      </c>
      <c r="F359" s="78"/>
      <c r="G359" s="978"/>
      <c r="H359" s="220"/>
      <c r="I359" s="78"/>
      <c r="J359" s="220"/>
      <c r="K359" s="759"/>
      <c r="L359" s="222"/>
      <c r="M359" s="222"/>
      <c r="N359" s="222"/>
    </row>
    <row r="360" spans="1:14" s="87" customFormat="1" ht="17.899999999999999" customHeight="1">
      <c r="A360" s="31"/>
      <c r="B360" s="21"/>
      <c r="C360" s="189"/>
      <c r="D360" s="189"/>
      <c r="E360" s="189"/>
      <c r="F360" s="78"/>
      <c r="G360" s="978"/>
      <c r="H360" s="220"/>
      <c r="I360" s="78"/>
      <c r="J360" s="220"/>
      <c r="K360" s="760"/>
      <c r="L360" s="220"/>
      <c r="M360" s="220"/>
      <c r="N360" s="220"/>
    </row>
    <row r="361" spans="1:14" s="87" customFormat="1" ht="16.399999999999999" customHeight="1">
      <c r="A361" s="31"/>
      <c r="B361" s="21"/>
      <c r="C361" s="176" t="s">
        <v>101</v>
      </c>
      <c r="D361" s="177" t="s">
        <v>102</v>
      </c>
      <c r="E361" s="178" t="s">
        <v>103</v>
      </c>
      <c r="F361" s="78"/>
      <c r="G361" s="574"/>
      <c r="H361" s="220"/>
      <c r="I361" s="78"/>
      <c r="J361" s="220"/>
      <c r="K361" s="760"/>
      <c r="L361" s="220"/>
      <c r="M361" s="220"/>
      <c r="N361" s="220"/>
    </row>
    <row r="362" spans="1:14" s="87" customFormat="1" ht="14.4" customHeight="1">
      <c r="A362" s="31"/>
      <c r="B362" s="21"/>
      <c r="C362" s="189"/>
      <c r="D362" s="189"/>
      <c r="E362" s="286" t="str">
        <f ca="1">IF(
OR('Ot-säkkollen'!E132="FRÅGAN ÄR OBESVARAD",'Ot-säkkollen'!E132="ANGE SVAR OCKSÅ",'Ot-säkkollen'!E132="ANGE BEDÖMNING OCKSÅ",'Ot-säkkollen'!E132="FULLSTÄNDIGT SVAR SAKNAS PÅ FRÅGA"),
"FULLSTÄNDIGT SVAR SAKNAS PÅ FRÅGA "&amp;'Ot-säkkollen'!B120,
IF(
OR('Ot-säkkollen'!E132="MOTSÄGELSEFULLT SVAR",'Ot-säkkollen'!E132="MOTSÄGELSEFULL BEDÖMNING",'Ot-säkkollen'!E132="EJ SAMMANHÄNGANDE INTERVALL"),
"EJ KORREKT IFYLLT SVAR I FRÅGA "&amp;'Ot-säkkollen'!B120,
IF(
OR('Ot-säkkollen'!E132=0),
"FÖRUTSÄTTER ANNAT SVAR PÅ FRÅGA "&amp;'Ot-säkkollen'!B120,
IF(
AND(
ISBLANK(C358),
ISBLANK(D358),
ISBLANK(E358),
ISBLANK(C360),
ISBLANK(D360),
ISBLANK(E360),
ISBLANK(C362),
ISBLANK(D362)),
"FRÅGAN ÄR OBESVARAD",
IF(
AND(
ISBLANK(C358),
ISBLANK(D358),
ISBLANK(E358),
ISBLANK(C360),
ISBLANK(D360),
ISBLANK(E360)),
"ANGE SVAR OCKSÅ",
IF(
AND(
ISBLANK(C362),
ISBLANK(D362)),
"ANGE BEDÖMNING OCKSÅ",
IF(
AND(
OR(C358="x",D358="x",E358="x",C360="x",D360="x"),
E360="x"),
"MOTSÄGELSEFULLT SVAR",
IF(
AND(
C362="x",D362="x"),
"MOTSÄGELSEFULL BEDÖMNING",
IF(
AND(
C358="x",
ISBLANK(D358),
OR(E358="x",C360="x",D360="x")),
"EJ SAMMANHÄNGANDE INTERVALL",
IF(
AND(
D358="x",
ISBLANK(E358),
OR(C360="x",D360="x")),
"EJ SAMMANHÄNGANDE INTERVALL",
IF(
AND(
E358="x",
ISBLANK(C360),
D360="x"),
"EJ SAMMANHÄNGANDE INTERVALL",
IF(
E360="x",
0,
IF(
D360="x",
1,
IF(
C360="x",
2,
IF(
E358="x",
3,
IF(
D358="x",
4,
5))))))))))))))))</f>
        <v>FULLSTÄNDIGT SVAR SAKNAS PÅ FRÅGA 8</v>
      </c>
      <c r="F362" s="78"/>
      <c r="G362" s="574"/>
      <c r="H362" s="220">
        <f t="shared" ca="1" si="18"/>
        <v>0</v>
      </c>
      <c r="I362" s="78"/>
      <c r="J362" s="220">
        <f t="shared" ref="J362:J372" ca="1" si="21">$H362</f>
        <v>0</v>
      </c>
      <c r="K362" s="760"/>
      <c r="L362" s="220"/>
      <c r="M362" s="220"/>
      <c r="N362" s="220"/>
    </row>
    <row r="363" spans="1:14" s="87" customFormat="1" ht="16.399999999999999" customHeight="1">
      <c r="A363" s="31"/>
      <c r="B363" s="21"/>
      <c r="F363" s="78"/>
      <c r="G363" s="574"/>
      <c r="H363" s="220"/>
      <c r="I363" s="78"/>
      <c r="J363" s="220"/>
      <c r="K363" s="760"/>
      <c r="L363" s="220"/>
      <c r="M363" s="220"/>
      <c r="N363" s="220"/>
    </row>
    <row r="364" spans="1:14" s="87" customFormat="1" ht="17.399999999999999" customHeight="1">
      <c r="A364" s="65">
        <v>2</v>
      </c>
      <c r="B364" s="207">
        <f ca="1">MAX(B76:INDIRECT(ADDRESS(ROW()-1,COLUMN())))+1</f>
        <v>28</v>
      </c>
      <c r="C364" s="886" t="s">
        <v>798</v>
      </c>
      <c r="D364" s="886"/>
      <c r="E364" s="886"/>
      <c r="F364" s="78"/>
      <c r="G364" s="574"/>
      <c r="H364" s="220"/>
      <c r="I364" s="78"/>
      <c r="J364" s="220"/>
      <c r="K364" s="760"/>
      <c r="L364" s="220"/>
      <c r="M364" s="220"/>
      <c r="N364" s="220"/>
    </row>
    <row r="365" spans="1:14" s="87" customFormat="1" ht="16.399999999999999" customHeight="1">
      <c r="A365" s="20"/>
      <c r="B365" s="84"/>
      <c r="C365" s="854" t="s">
        <v>115</v>
      </c>
      <c r="D365" s="854"/>
      <c r="E365" s="854"/>
      <c r="F365" s="78"/>
      <c r="G365" s="574"/>
      <c r="H365" s="220"/>
      <c r="I365" s="78"/>
      <c r="J365" s="220"/>
      <c r="K365" s="760"/>
      <c r="L365" s="220"/>
      <c r="M365" s="220"/>
      <c r="N365" s="220"/>
    </row>
    <row r="366" spans="1:14" s="87" customFormat="1" ht="16.399999999999999" customHeight="1">
      <c r="A366" s="31"/>
      <c r="B366" s="21"/>
      <c r="C366" s="965" t="s">
        <v>799</v>
      </c>
      <c r="D366" s="966"/>
      <c r="E366" s="967"/>
      <c r="F366" s="78"/>
      <c r="G366" s="574"/>
      <c r="H366" s="220"/>
      <c r="I366" s="78"/>
      <c r="J366" s="220"/>
      <c r="K366" s="760"/>
      <c r="L366" s="220"/>
      <c r="M366" s="220"/>
      <c r="N366" s="220"/>
    </row>
    <row r="367" spans="1:14" s="87" customFormat="1" ht="16.399999999999999" customHeight="1">
      <c r="A367" s="29"/>
      <c r="B367" s="24"/>
      <c r="C367" s="266" t="s">
        <v>800</v>
      </c>
      <c r="D367" s="266" t="s">
        <v>801</v>
      </c>
      <c r="E367" s="266" t="s">
        <v>802</v>
      </c>
      <c r="F367" s="78"/>
      <c r="G367" s="574"/>
      <c r="H367" s="220"/>
      <c r="I367" s="78"/>
      <c r="J367" s="220"/>
      <c r="K367" s="760"/>
      <c r="L367" s="220"/>
      <c r="M367" s="220"/>
      <c r="N367" s="220"/>
    </row>
    <row r="368" spans="1:14" ht="19.5" customHeight="1">
      <c r="C368" s="267"/>
      <c r="D368" s="267"/>
      <c r="E368" s="267"/>
      <c r="F368" s="78"/>
      <c r="G368" s="574"/>
      <c r="H368" s="220"/>
      <c r="I368" s="78"/>
      <c r="J368" s="220"/>
      <c r="K368" s="78"/>
      <c r="L368" s="78"/>
      <c r="M368" s="78"/>
      <c r="N368" s="78"/>
    </row>
    <row r="369" spans="1:14" s="87" customFormat="1" ht="19.5" customHeight="1">
      <c r="A369" s="29"/>
      <c r="B369" s="24"/>
      <c r="C369" s="266" t="s">
        <v>803</v>
      </c>
      <c r="D369" s="268" t="s">
        <v>804</v>
      </c>
      <c r="E369" s="394" t="s">
        <v>100</v>
      </c>
      <c r="F369" s="78"/>
      <c r="G369" s="574"/>
      <c r="H369" s="220"/>
      <c r="I369" s="78"/>
      <c r="J369" s="220"/>
      <c r="K369" s="760"/>
      <c r="L369" s="220"/>
      <c r="M369" s="220"/>
      <c r="N369" s="220"/>
    </row>
    <row r="370" spans="1:14" s="87" customFormat="1" ht="16.399999999999999" customHeight="1">
      <c r="A370" s="31"/>
      <c r="B370" s="21"/>
      <c r="C370" s="189"/>
      <c r="D370" s="189"/>
      <c r="E370" s="189"/>
      <c r="F370" s="78"/>
      <c r="G370" s="574"/>
      <c r="H370" s="220"/>
      <c r="I370" s="78"/>
      <c r="J370" s="220"/>
      <c r="K370" s="760"/>
      <c r="L370" s="220"/>
      <c r="M370" s="220"/>
      <c r="N370" s="220"/>
    </row>
    <row r="371" spans="1:14" s="87" customFormat="1" ht="16.399999999999999" customHeight="1">
      <c r="A371" s="31"/>
      <c r="B371" s="21"/>
      <c r="C371" s="176" t="s">
        <v>101</v>
      </c>
      <c r="D371" s="177" t="s">
        <v>102</v>
      </c>
      <c r="E371" s="178" t="s">
        <v>103</v>
      </c>
      <c r="F371" s="78"/>
      <c r="G371" s="574"/>
      <c r="H371" s="220"/>
      <c r="I371" s="78"/>
      <c r="J371" s="220"/>
      <c r="K371" s="760"/>
      <c r="L371" s="220"/>
      <c r="M371" s="220"/>
      <c r="N371" s="220"/>
    </row>
    <row r="372" spans="1:14" s="87" customFormat="1" ht="14.4" customHeight="1">
      <c r="A372" s="31"/>
      <c r="B372" s="21"/>
      <c r="C372" s="189"/>
      <c r="D372" s="189"/>
      <c r="E372" s="286" t="str">
        <f ca="1">IF(
OR('Ot-säkkollen'!E146="FRÅGAN ÄR OBESVARAD",'Ot-säkkollen'!E146="ANGE SVAR OCKSÅ",'Ot-säkkollen'!E146="ANGE BEDÖMNING OCKSÅ",'Ot-säkkollen'!E146="FULLSTÄNDIGT SVAR SAKNAS PÅ FRÅGA"),
"FULLSTÄNDIGT SVAR SAKNAS PÅ FRÅGA "&amp;'Ot-säkkollen'!B134,
IF(
OR('Ot-säkkollen'!E146="MOTSÄGELSEFULLT SVAR",'Ot-säkkollen'!E146="MOTSÄGELSEFULL BEDÖMNING",'Ot-säkkollen'!E146="EJ SAMMANHÄNGANDE INTERVALL"),
"EJ KORREKT IFYLLT SVAR I FRÅGA "&amp;'Ot-säkkollen'!B134,
IF(
OR('Ot-säkkollen'!E146=0),
"FÖRUTSÄTTER ANNAT SVAR PÅ FRÅGA "&amp;'Ot-säkkollen'!B134,
IF(
AND(
ISBLANK(C368),
ISBLANK(D368),
ISBLANK(E368),
ISBLANK(C370),
ISBLANK(D370),
ISBLANK(E370),
ISBLANK(C372),
ISBLANK(D372)),
"FRÅGAN ÄR OBESVARAD",
IF(
AND(
ISBLANK(C368),
ISBLANK(D368),
ISBLANK(E368),
ISBLANK(C370),
ISBLANK(D370),
ISBLANK(E370)),
"ANGE SVAR OCKSÅ",
IF(
AND(
ISBLANK(C372),
ISBLANK(D372)),
"ANGE BEDÖMNING OCKSÅ",
IF(
AND(
OR(C368="x",D368="x",E368="x",C370="x",D370="x"),
E370="x"),
"MOTSÄGELSEFULLT SVAR",
IF(
AND(
C372="x",D372="x"),
"MOTSÄGELSEFULL BEDÖMNING",
IF(
AND(
C368="x",
ISBLANK(D368),
OR(E368="x",C370="x",D370="x")),
"EJ SAMMANHÄNGANDE INTERVALL",
IF(
AND(
D368="x",
ISBLANK(E368),
OR(C370="x",D370="x")),
"EJ SAMMANHÄNGANDE INTERVALL",
IF(
AND(
E368="x",
ISBLANK(C370),
D370="x"),
"EJ SAMMANHÄNGANDE INTERVALL",
IF(
E370="x",
0,
IF(
D370="x",
1,
IF(
C370="x",
2,
IF(
E368="x",
3,
IF(
D368="x",
4,
5))))))))))))))))</f>
        <v>FULLSTÄNDIGT SVAR SAKNAS PÅ FRÅGA 9</v>
      </c>
      <c r="F372" s="78"/>
      <c r="G372" s="574"/>
      <c r="H372" s="220">
        <f t="shared" ca="1" si="18"/>
        <v>0</v>
      </c>
      <c r="I372" s="78"/>
      <c r="J372" s="220">
        <f t="shared" ca="1" si="21"/>
        <v>0</v>
      </c>
      <c r="K372" s="760"/>
      <c r="L372" s="220"/>
      <c r="M372" s="220"/>
      <c r="N372" s="220"/>
    </row>
    <row r="373" spans="1:14" s="87" customFormat="1" ht="16.399999999999999" customHeight="1">
      <c r="A373" s="31"/>
      <c r="B373" s="21"/>
      <c r="F373" s="78"/>
      <c r="G373" s="574"/>
      <c r="H373" s="220"/>
      <c r="I373" s="78"/>
      <c r="J373" s="220"/>
      <c r="K373" s="760"/>
      <c r="L373" s="220"/>
      <c r="M373" s="220"/>
      <c r="N373" s="220"/>
    </row>
    <row r="374" spans="1:14" s="87" customFormat="1" ht="42.65" customHeight="1">
      <c r="A374" s="65">
        <v>2</v>
      </c>
      <c r="B374" s="207">
        <f ca="1">MAX(B86:INDIRECT(ADDRESS(ROW()-1,COLUMN())))+1</f>
        <v>29</v>
      </c>
      <c r="C374" s="886" t="s">
        <v>805</v>
      </c>
      <c r="D374" s="886"/>
      <c r="E374" s="886"/>
      <c r="F374" s="78"/>
      <c r="G374" s="574"/>
      <c r="H374" s="220"/>
      <c r="I374" s="78"/>
      <c r="J374" s="220"/>
      <c r="K374" s="760"/>
      <c r="L374" s="220"/>
      <c r="M374" s="220"/>
      <c r="N374" s="220"/>
    </row>
    <row r="375" spans="1:14" s="87" customFormat="1" ht="16.399999999999999" customHeight="1">
      <c r="A375" s="20"/>
      <c r="B375" s="84"/>
      <c r="C375" s="854" t="s">
        <v>115</v>
      </c>
      <c r="D375" s="854"/>
      <c r="E375" s="854"/>
      <c r="F375" s="78"/>
      <c r="G375" s="574"/>
      <c r="H375" s="220"/>
      <c r="I375" s="78"/>
      <c r="J375" s="220"/>
      <c r="K375" s="760"/>
      <c r="L375" s="220"/>
      <c r="M375" s="220"/>
      <c r="N375" s="220"/>
    </row>
    <row r="376" spans="1:14" s="87" customFormat="1" ht="16.399999999999999" customHeight="1">
      <c r="A376" s="31"/>
      <c r="B376" s="21"/>
      <c r="C376" s="896" t="s">
        <v>806</v>
      </c>
      <c r="D376" s="897"/>
      <c r="E376" s="898"/>
      <c r="F376" s="78"/>
      <c r="G376" s="574"/>
      <c r="H376" s="220"/>
      <c r="I376" s="78"/>
      <c r="J376" s="220"/>
      <c r="K376" s="760"/>
      <c r="L376" s="220"/>
      <c r="M376" s="220"/>
      <c r="N376" s="220"/>
    </row>
    <row r="377" spans="1:14" s="87" customFormat="1" ht="33.65" customHeight="1">
      <c r="A377" s="29"/>
      <c r="B377" s="24"/>
      <c r="C377" s="266" t="s">
        <v>807</v>
      </c>
      <c r="D377" s="266" t="s">
        <v>808</v>
      </c>
      <c r="E377" s="266" t="s">
        <v>809</v>
      </c>
      <c r="F377" s="78"/>
      <c r="G377" s="574"/>
      <c r="H377" s="220"/>
      <c r="I377" s="78"/>
      <c r="J377" s="220"/>
      <c r="K377" s="760"/>
      <c r="L377" s="220"/>
      <c r="M377" s="220"/>
      <c r="N377" s="220"/>
    </row>
    <row r="378" spans="1:14" s="87" customFormat="1" ht="23.9" customHeight="1">
      <c r="A378" s="31"/>
      <c r="B378" s="21"/>
      <c r="C378" s="267"/>
      <c r="D378" s="267"/>
      <c r="E378" s="267"/>
      <c r="F378" s="78"/>
      <c r="G378" s="574"/>
      <c r="H378" s="220"/>
      <c r="I378" s="78"/>
      <c r="J378" s="220"/>
      <c r="K378" s="760"/>
      <c r="L378" s="220"/>
      <c r="M378" s="220"/>
      <c r="N378" s="220"/>
    </row>
    <row r="379" spans="1:14" s="31" customFormat="1" ht="37.5" customHeight="1">
      <c r="A379" s="29"/>
      <c r="B379" s="24"/>
      <c r="C379" s="266" t="s">
        <v>810</v>
      </c>
      <c r="D379" s="268" t="s">
        <v>811</v>
      </c>
      <c r="E379" s="394" t="s">
        <v>100</v>
      </c>
      <c r="F379" s="78"/>
      <c r="G379" s="574"/>
      <c r="H379" s="220"/>
      <c r="I379" s="78"/>
      <c r="J379" s="220"/>
      <c r="K379" s="759"/>
      <c r="L379" s="222"/>
      <c r="M379" s="222"/>
      <c r="N379" s="222"/>
    </row>
    <row r="380" spans="1:14" s="87" customFormat="1" ht="14.4" customHeight="1">
      <c r="A380" s="31"/>
      <c r="B380" s="21"/>
      <c r="C380" s="189"/>
      <c r="D380" s="189"/>
      <c r="E380" s="189"/>
      <c r="F380" s="78"/>
      <c r="G380" s="574"/>
      <c r="H380" s="220"/>
      <c r="I380" s="78"/>
      <c r="J380" s="220"/>
      <c r="K380" s="760"/>
      <c r="L380" s="220"/>
      <c r="M380" s="220"/>
      <c r="N380" s="220"/>
    </row>
    <row r="381" spans="1:14" s="87" customFormat="1" ht="16.399999999999999" customHeight="1">
      <c r="A381" s="31"/>
      <c r="B381" s="21"/>
      <c r="C381" s="176" t="s">
        <v>101</v>
      </c>
      <c r="D381" s="177" t="s">
        <v>102</v>
      </c>
      <c r="E381" s="178" t="s">
        <v>103</v>
      </c>
      <c r="F381" s="78"/>
      <c r="G381" s="574"/>
      <c r="H381" s="220"/>
      <c r="I381" s="78"/>
      <c r="J381" s="220"/>
      <c r="K381" s="760"/>
      <c r="L381" s="220"/>
      <c r="M381" s="220"/>
      <c r="N381" s="220"/>
    </row>
    <row r="382" spans="1:14" s="87" customFormat="1" ht="14.4" customHeight="1">
      <c r="A382" s="31"/>
      <c r="B382" s="21"/>
      <c r="C382" s="189"/>
      <c r="D382" s="189"/>
      <c r="E382" s="286" t="str">
        <f ca="1">IF(
OR('Ot-säkkollen'!E160="FRÅGAN ÄR OBESVARAD",'Ot-säkkollen'!E160="ANGE SVAR OCKSÅ",'Ot-säkkollen'!E160="ANGE BEDÖMNING OCKSÅ",'Ot-säkkollen'!E160="FULLSTÄNDIGT SVAR SAKNAS PÅ FRÅGA"),
"FULLSTÄNDIGT SVAR SAKNAS PÅ FRÅGA "&amp;'Ot-säkkollen'!B148,
IF(
OR('Ot-säkkollen'!E160="MOTSÄGELSEFULLT SVAR",'Ot-säkkollen'!E160="MOTSÄGELSEFULL BEDÖMNING",'Ot-säkkollen'!E160="EJ SAMMANHÄNGANDE INTERVALL"),
"EJ KORREKT IFYLLT SVAR I FRÅGA "&amp;'Ot-säkkollen'!B148,
IF(
OR('Ot-säkkollen'!E160=0),
"FÖRUTSÄTTER ANNAT SVAR PÅ FRÅGA "&amp;'Ot-säkkollen'!B148,
IF(
AND(
ISBLANK(C378),
ISBLANK(D378),
ISBLANK(E378),
ISBLANK(C380),
ISBLANK(D380),
ISBLANK(E380),
ISBLANK(C382),
ISBLANK(D382)),
"FRÅGAN ÄR OBESVARAD",
IF(
AND(
ISBLANK(C378),
ISBLANK(D378),
ISBLANK(E378),
ISBLANK(C380),
ISBLANK(D380),
ISBLANK(E380)),
"ANGE SVAR OCKSÅ",
IF(
AND(
ISBLANK(C382),
ISBLANK(D382)),
"ANGE BEDÖMNING OCKSÅ",
IF(
AND(
OR(C378="x",D378="x",E378="x",C380="x",D380="x"),
E380="x"),
"MOTSÄGELSEFULLT SVAR",
IF(
AND(
C382="x",D382="x"),
"MOTSÄGELSEFULL BEDÖMNING",
IF(
AND(
C378="x",
ISBLANK(D378),
OR(E378="x",C380="x",D380="x")),
"EJ SAMMANHÄNGANDE INTERVALL",
IF(
AND(
D378="x",
ISBLANK(E378),
OR(C380="x",D380="x")),
"EJ SAMMANHÄNGANDE INTERVALL",
IF(
AND(
E378="x",
ISBLANK(C380),
D380="x"),
"EJ SAMMANHÄNGANDE INTERVALL",
IF(
E380="x",
0,
IF(
D380="x",
1,
IF(
C380="x",
2,
IF(
E378="x",
3,
IF(
D378="x",
4,
5))))))))))))))))</f>
        <v>FULLSTÄNDIGT SVAR SAKNAS PÅ FRÅGA 10</v>
      </c>
      <c r="F382" s="78"/>
      <c r="G382" s="574"/>
      <c r="H382" s="220">
        <f t="shared" ca="1" si="18"/>
        <v>0</v>
      </c>
      <c r="I382" s="78"/>
      <c r="J382" s="220">
        <f t="shared" ref="J382:J412" ca="1" si="22">$H382</f>
        <v>0</v>
      </c>
      <c r="K382" s="760"/>
      <c r="L382" s="220"/>
      <c r="M382" s="220"/>
      <c r="N382" s="220"/>
    </row>
    <row r="383" spans="1:14" s="87" customFormat="1" ht="16.399999999999999" customHeight="1">
      <c r="A383"/>
      <c r="B383"/>
      <c r="C383"/>
      <c r="D383"/>
      <c r="E383"/>
      <c r="F383" s="78"/>
      <c r="G383" s="574"/>
      <c r="H383" s="220"/>
      <c r="I383" s="78"/>
      <c r="J383" s="220"/>
      <c r="K383" s="760"/>
      <c r="L383" s="220"/>
      <c r="M383" s="220"/>
      <c r="N383" s="220"/>
    </row>
    <row r="384" spans="1:14" s="87" customFormat="1" ht="17.399999999999999" customHeight="1">
      <c r="A384" s="65">
        <v>2</v>
      </c>
      <c r="B384" s="207">
        <f ca="1">MAX(B95:INDIRECT(ADDRESS(ROW()-1,COLUMN())))+1</f>
        <v>30</v>
      </c>
      <c r="C384" s="886" t="s">
        <v>812</v>
      </c>
      <c r="D384" s="886"/>
      <c r="E384" s="886"/>
      <c r="F384" s="78"/>
      <c r="G384" s="574"/>
      <c r="H384" s="220"/>
      <c r="I384" s="78"/>
      <c r="J384" s="220"/>
      <c r="K384" s="760"/>
      <c r="L384" s="220"/>
      <c r="M384" s="220"/>
      <c r="N384" s="220"/>
    </row>
    <row r="385" spans="1:14" s="87" customFormat="1" ht="16.399999999999999" customHeight="1">
      <c r="A385" s="20"/>
      <c r="B385" s="84"/>
      <c r="C385" s="854" t="s">
        <v>115</v>
      </c>
      <c r="D385" s="854"/>
      <c r="E385" s="854"/>
      <c r="F385" s="78"/>
      <c r="G385" s="574"/>
      <c r="H385" s="220"/>
      <c r="I385" s="78"/>
      <c r="J385" s="220"/>
      <c r="K385" s="760"/>
      <c r="L385" s="220"/>
      <c r="M385" s="220"/>
      <c r="N385" s="220"/>
    </row>
    <row r="386" spans="1:14" s="87" customFormat="1" ht="16.399999999999999" customHeight="1">
      <c r="A386" s="31"/>
      <c r="B386" s="21"/>
      <c r="C386" s="904" t="s">
        <v>813</v>
      </c>
      <c r="D386" s="905"/>
      <c r="E386" s="906"/>
      <c r="F386" s="78"/>
      <c r="G386" s="574"/>
      <c r="H386" s="220"/>
      <c r="I386" s="78"/>
      <c r="J386" s="220"/>
      <c r="K386" s="760"/>
      <c r="L386" s="220"/>
      <c r="M386" s="220"/>
      <c r="N386" s="220"/>
    </row>
    <row r="387" spans="1:14" s="87" customFormat="1" ht="16.399999999999999" customHeight="1">
      <c r="A387" s="29"/>
      <c r="B387" s="24"/>
      <c r="C387" s="271" t="s">
        <v>783</v>
      </c>
      <c r="D387" s="271" t="s">
        <v>784</v>
      </c>
      <c r="E387" s="271" t="s">
        <v>785</v>
      </c>
      <c r="F387" s="78"/>
      <c r="G387" s="574"/>
      <c r="H387" s="220"/>
      <c r="I387" s="78"/>
      <c r="J387" s="220"/>
      <c r="K387" s="760"/>
      <c r="L387" s="220"/>
      <c r="M387" s="220"/>
      <c r="N387" s="220"/>
    </row>
    <row r="388" spans="1:14" ht="25.4" customHeight="1">
      <c r="C388" s="277"/>
      <c r="D388" s="277"/>
      <c r="E388" s="277"/>
      <c r="F388" s="78"/>
      <c r="G388" s="574"/>
      <c r="H388" s="220"/>
      <c r="I388" s="78"/>
      <c r="J388" s="220"/>
      <c r="K388" s="78"/>
      <c r="L388" s="78"/>
      <c r="M388" s="78"/>
      <c r="N388" s="78"/>
    </row>
    <row r="389" spans="1:14" s="87" customFormat="1" ht="19.100000000000001" customHeight="1">
      <c r="A389" s="29"/>
      <c r="B389" s="24"/>
      <c r="C389" s="271" t="s">
        <v>786</v>
      </c>
      <c r="D389" s="271" t="s">
        <v>787</v>
      </c>
      <c r="E389" s="396" t="s">
        <v>100</v>
      </c>
      <c r="F389" s="109"/>
      <c r="G389" s="574"/>
      <c r="H389" s="220"/>
      <c r="I389" s="249"/>
      <c r="J389" s="220"/>
      <c r="K389" s="760"/>
      <c r="L389" s="220"/>
      <c r="M389" s="220"/>
      <c r="N389" s="220"/>
    </row>
    <row r="390" spans="1:14" s="87" customFormat="1" ht="15" customHeight="1">
      <c r="A390" s="31"/>
      <c r="B390" s="21"/>
      <c r="C390" s="189"/>
      <c r="D390" s="189"/>
      <c r="E390" s="189"/>
      <c r="G390" s="574"/>
      <c r="H390" s="220"/>
      <c r="I390" s="249"/>
      <c r="J390" s="220"/>
      <c r="K390" s="760"/>
      <c r="L390" s="220"/>
      <c r="M390" s="220"/>
      <c r="N390" s="220"/>
    </row>
    <row r="391" spans="1:14" s="87" customFormat="1" ht="18" customHeight="1">
      <c r="A391" s="31"/>
      <c r="B391" s="21"/>
      <c r="C391" s="176" t="s">
        <v>101</v>
      </c>
      <c r="D391" s="177" t="s">
        <v>102</v>
      </c>
      <c r="E391" s="178" t="s">
        <v>103</v>
      </c>
      <c r="F391" s="197"/>
      <c r="G391" s="574"/>
      <c r="H391" s="220"/>
      <c r="I391" s="249"/>
      <c r="J391" s="220"/>
      <c r="K391" s="760"/>
      <c r="L391" s="220"/>
      <c r="M391" s="220"/>
      <c r="N391" s="220"/>
    </row>
    <row r="392" spans="1:14" s="87" customFormat="1" ht="30.75" customHeight="1">
      <c r="A392" s="31"/>
      <c r="B392" s="21"/>
      <c r="C392" s="189"/>
      <c r="D392" s="189"/>
      <c r="E392" s="286" t="str">
        <f ca="1">IF(
OR('Ot-säkkollen'!E174="FRÅGAN ÄR OBESVARAD",'Ot-säkkollen'!E174="ANGE SVAR OCKSÅ",'Ot-säkkollen'!E174="ANGE BEDÖMNING OCKSÅ",'Ot-säkkollen'!E174="FULLSTÄNDIGT SVAR SAKNAS PÅ FRÅGA"),
"FULLSTÄNDIGT SVAR SAKNAS PÅ FRÅGA "&amp;'Ot-säkkollen'!B162,
IF(
OR('Ot-säkkollen'!E174="MOTSÄGELSEFULLT SVAR",'Ot-säkkollen'!E174="MOTSÄGELSEFULL BEDÖMNING",'Ot-säkkollen'!E174="EJ SAMMANHÄNGANDE INTERVALL"),
"EJ KORREKT IFYLLT SVAR I FRÅGA "&amp;'Ot-säkkollen'!B162,
IF(
OR('Ot-säkkollen'!E174=0),
"FÖRUTSÄTTER ANNAT SVAR PÅ FRÅGA "&amp;'Ot-säkkollen'!B162,
IF(
AND(
ISBLANK(C388),
ISBLANK(D388),
ISBLANK(E388),
ISBLANK(C390),
ISBLANK(D390),
ISBLANK(E390),
ISBLANK(C392),
ISBLANK(D392)),
"FRÅGAN ÄR OBESVARAD",
IF(
AND(
ISBLANK(C388),
ISBLANK(D388),
ISBLANK(E388),
ISBLANK(C390),
ISBLANK(D390),
ISBLANK(E390)),
"ANGE SVAR OCKSÅ",
IF(
AND(
ISBLANK(C392),
ISBLANK(D392)),
"ANGE BEDÖMNING OCKSÅ",
IF(
AND(
OR(C388="x",D388="x",E388="x",C390="x",D390="x"),
E390="x"),
"MOTSÄGELSEFULLT SVAR",
IF(
AND(
C392="x",D392="x"),
"MOTSÄGELSEFULL BEDÖMNING",
IF(
AND(
C388="x",
ISBLANK(D388),
OR(E388="x",C390="x",D390="x")),
"EJ SAMMANHÄNGANDE INTERVALL",
IF(
AND(
D388="x",
ISBLANK(E388),
OR(C390="x",D390="x")),
"EJ SAMMANHÄNGANDE INTERVALL",
IF(
AND(
E388="x",
ISBLANK(C390),
D390="x"),
"EJ SAMMANHÄNGANDE INTERVALL",
IF(
E390="x",
0,
IF(
D390="x",
1,
IF(
C390="x",
2,
IF(
E388="x",
3,
IF(
D388="x",
4,
5))))))))))))))))</f>
        <v>FULLSTÄNDIGT SVAR SAKNAS PÅ FRÅGA 11</v>
      </c>
      <c r="G392" s="574"/>
      <c r="H392" s="220">
        <f t="shared" ca="1" si="18"/>
        <v>0</v>
      </c>
      <c r="I392" s="249"/>
      <c r="J392" s="220">
        <f t="shared" ca="1" si="22"/>
        <v>0</v>
      </c>
      <c r="K392" s="760"/>
      <c r="L392" s="220"/>
      <c r="M392" s="220"/>
      <c r="N392" s="220"/>
    </row>
    <row r="393" spans="1:14" s="31" customFormat="1" ht="40.4" customHeight="1">
      <c r="A393"/>
      <c r="B393"/>
      <c r="C393"/>
      <c r="D393"/>
      <c r="E393"/>
      <c r="F393" s="86"/>
      <c r="G393" s="574"/>
      <c r="H393" s="220"/>
      <c r="I393" s="229"/>
      <c r="J393" s="220"/>
      <c r="K393" s="78"/>
      <c r="L393" s="222"/>
      <c r="M393" s="222"/>
      <c r="N393" s="222"/>
    </row>
    <row r="394" spans="1:14" s="87" customFormat="1" ht="44.6" customHeight="1">
      <c r="A394" s="65">
        <v>2</v>
      </c>
      <c r="B394" s="207">
        <f ca="1">MAX(B119:INDIRECT(ADDRESS(ROW()-1,COLUMN())))+1</f>
        <v>31</v>
      </c>
      <c r="C394" s="873" t="s">
        <v>814</v>
      </c>
      <c r="D394" s="873"/>
      <c r="E394" s="873"/>
      <c r="F394" s="86"/>
      <c r="G394" s="574"/>
      <c r="H394" s="220"/>
      <c r="I394" s="229"/>
      <c r="J394" s="220"/>
      <c r="K394" s="78"/>
      <c r="L394" s="220"/>
      <c r="M394" s="220"/>
      <c r="N394" s="220"/>
    </row>
    <row r="395" spans="1:14" s="87" customFormat="1" ht="16.399999999999999" customHeight="1">
      <c r="A395" s="31"/>
      <c r="B395" s="21"/>
      <c r="C395" s="854" t="s">
        <v>115</v>
      </c>
      <c r="D395" s="854"/>
      <c r="E395" s="854"/>
      <c r="F395" s="86"/>
      <c r="G395" s="574"/>
      <c r="H395" s="220"/>
      <c r="I395" s="229"/>
      <c r="J395" s="220"/>
      <c r="K395" s="78"/>
      <c r="L395" s="220"/>
      <c r="M395" s="220"/>
      <c r="N395" s="220"/>
    </row>
    <row r="396" spans="1:14" s="87" customFormat="1" ht="14.4" customHeight="1">
      <c r="A396" s="31"/>
      <c r="B396" s="21"/>
      <c r="C396" s="867" t="s">
        <v>815</v>
      </c>
      <c r="D396" s="868"/>
      <c r="E396" s="869"/>
      <c r="F396" s="86"/>
      <c r="G396" s="574"/>
      <c r="H396" s="220"/>
      <c r="I396" s="229"/>
      <c r="J396" s="220"/>
      <c r="K396" s="78"/>
      <c r="L396" s="220"/>
      <c r="M396" s="220"/>
      <c r="N396" s="220"/>
    </row>
    <row r="397" spans="1:14" s="87" customFormat="1" ht="17.149999999999999" customHeight="1">
      <c r="A397" s="31"/>
      <c r="B397" s="21"/>
      <c r="C397" s="266" t="s">
        <v>816</v>
      </c>
      <c r="D397" s="266" t="s">
        <v>817</v>
      </c>
      <c r="E397" s="266" t="s">
        <v>818</v>
      </c>
      <c r="F397" s="86"/>
      <c r="G397" s="574"/>
      <c r="H397" s="220"/>
      <c r="I397" s="229"/>
      <c r="J397" s="220"/>
      <c r="K397" s="78"/>
      <c r="L397" s="220"/>
      <c r="M397" s="220"/>
      <c r="N397" s="220"/>
    </row>
    <row r="398" spans="1:14" s="87" customFormat="1" ht="14.4" customHeight="1">
      <c r="A398" s="31"/>
      <c r="B398" s="21"/>
      <c r="C398" s="267"/>
      <c r="D398" s="267"/>
      <c r="E398" s="267"/>
      <c r="F398" s="86"/>
      <c r="G398" s="574"/>
      <c r="H398" s="220"/>
      <c r="I398" s="229"/>
      <c r="J398" s="220"/>
      <c r="K398" s="78"/>
      <c r="L398" s="220"/>
      <c r="M398" s="220"/>
      <c r="N398" s="220"/>
    </row>
    <row r="399" spans="1:14" s="87" customFormat="1" ht="18.649999999999999" customHeight="1">
      <c r="A399" s="31"/>
      <c r="B399" s="21"/>
      <c r="C399" s="266" t="s">
        <v>819</v>
      </c>
      <c r="D399" s="268" t="s">
        <v>820</v>
      </c>
      <c r="E399" s="394" t="s">
        <v>100</v>
      </c>
      <c r="F399" s="86"/>
      <c r="G399" s="574"/>
      <c r="H399" s="220"/>
      <c r="I399" s="229"/>
      <c r="J399" s="220"/>
      <c r="K399" s="78"/>
      <c r="L399" s="220"/>
      <c r="M399" s="220"/>
      <c r="N399" s="220"/>
    </row>
    <row r="400" spans="1:14" s="87" customFormat="1" ht="16.399999999999999" customHeight="1">
      <c r="A400" s="31"/>
      <c r="B400" s="21"/>
      <c r="C400" s="189"/>
      <c r="D400" s="189"/>
      <c r="E400" s="189"/>
      <c r="F400" s="86"/>
      <c r="G400" s="574"/>
      <c r="H400" s="220"/>
      <c r="I400" s="229"/>
      <c r="J400" s="220"/>
      <c r="K400" s="78"/>
      <c r="L400" s="220"/>
      <c r="M400" s="220"/>
      <c r="N400" s="220"/>
    </row>
    <row r="401" spans="1:14" s="87" customFormat="1" ht="16.399999999999999" customHeight="1">
      <c r="A401" s="31"/>
      <c r="B401" s="21"/>
      <c r="C401" s="176" t="s">
        <v>101</v>
      </c>
      <c r="D401" s="177" t="s">
        <v>102</v>
      </c>
      <c r="E401" s="178" t="s">
        <v>103</v>
      </c>
      <c r="F401" s="86"/>
      <c r="G401" s="574"/>
      <c r="H401" s="220"/>
      <c r="I401" s="229"/>
      <c r="J401" s="220"/>
      <c r="K401" s="78"/>
      <c r="L401" s="220"/>
      <c r="M401" s="220"/>
      <c r="N401" s="220"/>
    </row>
    <row r="402" spans="1:14" s="87" customFormat="1" ht="16.399999999999999" customHeight="1">
      <c r="A402" s="31"/>
      <c r="B402" s="21"/>
      <c r="C402" s="189"/>
      <c r="D402" s="189"/>
      <c r="E402" s="286" t="str">
        <f ca="1">IF(
OR('Ot-säkkollen'!E188="FRÅGAN ÄR OBESVARAD",'Ot-säkkollen'!E188="ANGE SVAR OCKSÅ",'Ot-säkkollen'!E188="ANGE BEDÖMNING OCKSÅ",'Ot-säkkollen'!E188="FULLSTÄNDIGT SVAR SAKNAS PÅ FRÅGA"),
"FULLSTÄNDIGT SVAR SAKNAS PÅ FRÅGA "&amp;'Ot-säkkollen'!B176,
IF(
OR('Ot-säkkollen'!E188="MOTSÄGELSEFULLT SVAR",'Ot-säkkollen'!E188="MOTSÄGELSEFULL BEDÖMNING",'Ot-säkkollen'!E188="EJ SAMMANHÄNGANDE INTERVALL"),
"EJ KORREKT IFYLLT SVAR I FRÅGA "&amp;'Ot-säkkollen'!B176,
IF(
OR('Ot-säkkollen'!E188=0),
"FÖRUTSÄTTER ANNAT SVAR PÅ FRÅGA "&amp;'Ot-säkkollen'!B176,
IF(
AND(
ISBLANK(C398),
ISBLANK(D398),
ISBLANK(E398),
ISBLANK(C400),
ISBLANK(D400),
ISBLANK(E400),
ISBLANK(C402),
ISBLANK(D402)),
"FRÅGAN ÄR OBESVARAD",
IF(
AND(
ISBLANK(C398),
ISBLANK(D398),
ISBLANK(E398),
ISBLANK(C400),
ISBLANK(D400),
ISBLANK(E400)),
"ANGE SVAR OCKSÅ",
IF(
AND(
ISBLANK(C402),
ISBLANK(D402)),
"ANGE BEDÖMNING OCKSÅ",
IF(
AND(
OR(C398="x",D398="x",E398="x",C400="x",D400="x"),
E400="x"),
"MOTSÄGELSEFULLT SVAR",
IF(
AND(
C402="x",D402="x"),
"MOTSÄGELSEFULL BEDÖMNING",
IF(
AND(
C398="x",
ISBLANK(D398),
OR(E398="x",C400="x",D400="x")),
"EJ SAMMANHÄNGANDE INTERVALL",
IF(
AND(
D398="x",
ISBLANK(E398),
OR(C400="x",D400="x")),
"EJ SAMMANHÄNGANDE INTERVALL",
IF(
AND(
E398="x",
ISBLANK(C400),
D400="x"),
"EJ SAMMANHÄNGANDE INTERVALL",
IF(
E400="x",
0,
IF(
D400="x",
1,
IF(
C400="x",
2,
IF(
E398="x",
3,
IF(
D398="x",
4,
5))))))))))))))))</f>
        <v>FULLSTÄNDIGT SVAR SAKNAS PÅ FRÅGA 12</v>
      </c>
      <c r="F402" s="86"/>
      <c r="G402" s="574"/>
      <c r="H402" s="220">
        <f t="shared" ref="H402:H428" ca="1" si="23">IF(ISNUMBER(E402),E402,0)</f>
        <v>0</v>
      </c>
      <c r="I402" s="229"/>
      <c r="J402" s="220">
        <f t="shared" ca="1" si="22"/>
        <v>0</v>
      </c>
      <c r="K402" s="78"/>
      <c r="L402" s="220"/>
      <c r="M402" s="220"/>
      <c r="N402" s="220"/>
    </row>
    <row r="403" spans="1:14" s="87" customFormat="1" ht="16.399999999999999" customHeight="1">
      <c r="A403" s="31"/>
      <c r="B403" s="21"/>
      <c r="C403"/>
      <c r="D403"/>
      <c r="E403"/>
      <c r="F403" s="86"/>
      <c r="G403" s="574"/>
      <c r="H403" s="220"/>
      <c r="I403" s="229"/>
      <c r="J403" s="220"/>
      <c r="K403" s="78"/>
      <c r="L403" s="220"/>
      <c r="M403" s="220"/>
      <c r="N403" s="220"/>
    </row>
    <row r="404" spans="1:14" s="87" customFormat="1" ht="38.15" customHeight="1">
      <c r="A404" s="65">
        <v>2</v>
      </c>
      <c r="B404" s="207">
        <f ca="1">MAX(B129:INDIRECT(ADDRESS(ROW()-1,COLUMN())))+1</f>
        <v>32</v>
      </c>
      <c r="C404" s="873" t="s">
        <v>821</v>
      </c>
      <c r="D404" s="873"/>
      <c r="E404" s="873"/>
      <c r="F404" s="86"/>
      <c r="G404" s="574"/>
      <c r="H404" s="220"/>
      <c r="I404" s="229"/>
      <c r="J404" s="220"/>
      <c r="K404" s="78"/>
      <c r="L404" s="220"/>
      <c r="M404" s="220"/>
      <c r="N404" s="220"/>
    </row>
    <row r="405" spans="1:14" s="31" customFormat="1" ht="18" customHeight="1">
      <c r="A405" s="20"/>
      <c r="B405" s="84"/>
      <c r="C405" s="854" t="s">
        <v>115</v>
      </c>
      <c r="D405" s="854"/>
      <c r="E405" s="854"/>
      <c r="F405" s="213"/>
      <c r="G405" s="574"/>
      <c r="H405" s="220"/>
      <c r="I405" s="248"/>
      <c r="J405" s="220"/>
      <c r="K405" s="78"/>
      <c r="L405" s="222"/>
      <c r="M405" s="222"/>
      <c r="N405" s="222"/>
    </row>
    <row r="406" spans="1:14" s="87" customFormat="1" ht="14.4" customHeight="1">
      <c r="A406" s="31"/>
      <c r="B406" s="21"/>
      <c r="C406" s="893" t="s">
        <v>822</v>
      </c>
      <c r="D406" s="894"/>
      <c r="E406" s="895"/>
      <c r="F406" s="213"/>
      <c r="G406" s="574"/>
      <c r="H406" s="220"/>
      <c r="I406" s="249"/>
      <c r="J406" s="220"/>
      <c r="K406" s="78"/>
      <c r="L406" s="220"/>
      <c r="M406" s="220"/>
      <c r="N406" s="220"/>
    </row>
    <row r="407" spans="1:14" s="87" customFormat="1" ht="16.399999999999999" customHeight="1">
      <c r="A407" s="29"/>
      <c r="B407" s="24"/>
      <c r="C407" s="271" t="s">
        <v>783</v>
      </c>
      <c r="D407" s="271" t="s">
        <v>784</v>
      </c>
      <c r="E407" s="271" t="s">
        <v>785</v>
      </c>
      <c r="F407" s="213"/>
      <c r="G407" s="574"/>
      <c r="H407" s="220"/>
      <c r="I407" s="249"/>
      <c r="J407" s="220"/>
      <c r="K407" s="78"/>
      <c r="L407" s="220"/>
      <c r="M407" s="220"/>
      <c r="N407" s="220"/>
    </row>
    <row r="408" spans="1:14" s="87" customFormat="1" ht="17.600000000000001" customHeight="1">
      <c r="A408" s="31"/>
      <c r="B408" s="21"/>
      <c r="C408" s="277"/>
      <c r="D408" s="277"/>
      <c r="E408" s="277"/>
      <c r="F408" s="213"/>
      <c r="G408" s="574"/>
      <c r="H408" s="220"/>
      <c r="I408" s="249"/>
      <c r="J408" s="220"/>
      <c r="K408" s="78"/>
      <c r="L408" s="220"/>
      <c r="M408" s="220"/>
      <c r="N408" s="220"/>
    </row>
    <row r="409" spans="1:14" s="87" customFormat="1" ht="16.399999999999999" customHeight="1">
      <c r="A409" s="29"/>
      <c r="B409" s="24"/>
      <c r="C409" s="271" t="s">
        <v>786</v>
      </c>
      <c r="D409" s="271" t="s">
        <v>787</v>
      </c>
      <c r="E409" s="396" t="s">
        <v>100</v>
      </c>
      <c r="F409" s="213"/>
      <c r="G409" s="574"/>
      <c r="H409" s="220"/>
      <c r="I409" s="249"/>
      <c r="J409" s="220"/>
      <c r="K409" s="78"/>
      <c r="L409" s="220"/>
      <c r="M409" s="220"/>
      <c r="N409" s="220"/>
    </row>
    <row r="410" spans="1:14" s="87" customFormat="1" ht="14.4" customHeight="1">
      <c r="A410" s="31"/>
      <c r="B410" s="21"/>
      <c r="C410" s="189"/>
      <c r="D410" s="189"/>
      <c r="E410" s="189"/>
      <c r="F410" s="213"/>
      <c r="G410" s="574"/>
      <c r="H410" s="220"/>
      <c r="I410" s="249"/>
      <c r="J410" s="220"/>
      <c r="K410" s="78"/>
      <c r="L410" s="220"/>
      <c r="M410" s="220"/>
      <c r="N410" s="220"/>
    </row>
    <row r="411" spans="1:14" s="87" customFormat="1" ht="16.399999999999999" customHeight="1">
      <c r="A411" s="31"/>
      <c r="B411" s="21"/>
      <c r="C411" s="176" t="s">
        <v>101</v>
      </c>
      <c r="D411" s="177" t="s">
        <v>102</v>
      </c>
      <c r="E411" s="178" t="s">
        <v>103</v>
      </c>
      <c r="F411" s="213"/>
      <c r="G411" s="574"/>
      <c r="H411" s="220"/>
      <c r="I411" s="249"/>
      <c r="J411" s="220"/>
      <c r="K411" s="78"/>
      <c r="L411" s="220"/>
      <c r="M411" s="220"/>
      <c r="N411" s="220"/>
    </row>
    <row r="412" spans="1:14" s="87" customFormat="1" ht="16.399999999999999" customHeight="1">
      <c r="A412" s="31"/>
      <c r="B412" s="21"/>
      <c r="C412" s="189"/>
      <c r="D412" s="189"/>
      <c r="E412" s="286" t="str">
        <f ca="1">IF(
OR('Ot-säkkollen'!E244="FRÅGAN ÄR OBESVARAD",'Ot-säkkollen'!E244="ANGE SVAR OCKSÅ",'Ot-säkkollen'!E244="ANGE BEDÖMNING OCKSÅ",'Ot-säkkollen'!E244="FULLSTÄNDIGT SVAR SAKNAS PÅ FRÅGA"),
"FULLSTÄNDIGT SVAR SAKNAS PÅ FRÅGA "&amp;'Ot-säkkollen'!B232,
IF(
OR('Ot-säkkollen'!E244="MOTSÄGELSEFULLT SVAR",'Ot-säkkollen'!E244="MOTSÄGELSEFULL BEDÖMNING",'Ot-säkkollen'!E244="EJ SAMMANHÄNGANDE INTERVALL"),
"EJ KORREKT IFYLLT SVAR I FRÅGA "&amp;'Ot-säkkollen'!B232,
IF(
OR('Ot-säkkollen'!E244=0),
"FÖRUTSÄTTER ANNAT SVAR PÅ FRÅGA "&amp;'Ot-säkkollen'!B232,
IF(
AND(
ISBLANK(C408),
ISBLANK(D408),
ISBLANK(E408),
ISBLANK(C410),
ISBLANK(D410),
ISBLANK(E410),
ISBLANK(C412),
ISBLANK(D412)),
"FRÅGAN ÄR OBESVARAD",
IF(
AND(
ISBLANK(C408),
ISBLANK(D408),
ISBLANK(E408),
ISBLANK(C410),
ISBLANK(D410),
ISBLANK(E410)),
"ANGE SVAR OCKSÅ",
IF(
AND(
ISBLANK(C412),
ISBLANK(D412)),
"ANGE BEDÖMNING OCKSÅ",
IF(
AND(
OR(C408="x",D408="x",E408="x",C410="x",D410="x"),
E410="x"),
"MOTSÄGELSEFULLT SVAR",
IF(
AND(
C412="x",D412="x"),
"MOTSÄGELSEFULL BEDÖMNING",
IF(
AND(
C408="x",
ISBLANK(D408),
OR(E408="x",C410="x",D410="x")),
"EJ SAMMANHÄNGANDE INTERVALL",
IF(
AND(
D408="x",
ISBLANK(E408),
OR(C410="x",D410="x")),
"EJ SAMMANHÄNGANDE INTERVALL",
IF(
AND(
E408="x",
ISBLANK(C410),
D410="x"),
"EJ SAMMANHÄNGANDE INTERVALL",
IF(
E410="x",
0,
IF(
D410="x",
1,
IF(
C410="x",
2,
IF(
E408="x",
3,
IF(
D408="x",
4,
5))))))))))))))))</f>
        <v>FULLSTÄNDIGT SVAR SAKNAS PÅ FRÅGA 16</v>
      </c>
      <c r="F412" s="213"/>
      <c r="G412" s="574"/>
      <c r="H412" s="220">
        <f t="shared" ca="1" si="23"/>
        <v>0</v>
      </c>
      <c r="I412" s="249"/>
      <c r="J412" s="220">
        <f t="shared" ca="1" si="22"/>
        <v>0</v>
      </c>
      <c r="K412" s="78"/>
      <c r="L412" s="220"/>
      <c r="M412" s="220"/>
      <c r="N412" s="220"/>
    </row>
    <row r="413" spans="1:14" s="87" customFormat="1" ht="16.399999999999999" customHeight="1">
      <c r="A413"/>
      <c r="B413"/>
      <c r="C413"/>
      <c r="D413"/>
      <c r="E413"/>
      <c r="F413" s="213"/>
      <c r="G413" s="574"/>
      <c r="H413" s="220"/>
      <c r="I413" s="249"/>
      <c r="J413" s="220"/>
      <c r="K413" s="78"/>
      <c r="L413" s="220"/>
      <c r="M413" s="220"/>
      <c r="N413" s="220"/>
    </row>
    <row r="414" spans="1:14" s="87" customFormat="1" ht="16.399999999999999" customHeight="1">
      <c r="A414" s="968" t="s">
        <v>823</v>
      </c>
      <c r="B414" s="863"/>
      <c r="C414" s="863"/>
      <c r="D414" s="863"/>
      <c r="E414" s="863"/>
      <c r="F414" s="213"/>
      <c r="G414" s="574"/>
      <c r="H414" s="220"/>
      <c r="I414" s="249"/>
      <c r="J414" s="220"/>
      <c r="K414" s="78"/>
      <c r="L414" s="220"/>
      <c r="M414" s="220"/>
      <c r="N414" s="220"/>
    </row>
    <row r="415" spans="1:14" s="87" customFormat="1" ht="16.399999999999999" customHeight="1">
      <c r="A415" s="31"/>
      <c r="B415" s="21"/>
      <c r="F415" s="213"/>
      <c r="G415" s="498"/>
      <c r="H415" s="220"/>
      <c r="I415" s="249"/>
      <c r="J415" s="220"/>
      <c r="K415" s="78"/>
      <c r="L415" s="220"/>
      <c r="M415" s="220"/>
      <c r="N415" s="220"/>
    </row>
    <row r="416" spans="1:14" s="87" customFormat="1" ht="30.75" customHeight="1">
      <c r="A416" s="31"/>
      <c r="B416" s="21"/>
      <c r="C416" s="903" t="s">
        <v>824</v>
      </c>
      <c r="D416" s="903"/>
      <c r="E416" s="903"/>
      <c r="F416" s="213"/>
      <c r="G416" s="503"/>
      <c r="H416" s="220"/>
      <c r="I416" s="229"/>
      <c r="J416" s="78"/>
      <c r="K416" s="78"/>
      <c r="L416" s="220"/>
      <c r="M416" s="220"/>
      <c r="N416" s="220"/>
    </row>
    <row r="417" spans="1:14" s="31" customFormat="1" ht="44.9" customHeight="1">
      <c r="B417" s="21"/>
      <c r="C417" s="87"/>
      <c r="D417" s="87"/>
      <c r="E417" s="87"/>
      <c r="F417" s="110"/>
      <c r="G417" s="503"/>
      <c r="H417" s="220"/>
      <c r="I417" s="248"/>
      <c r="J417" s="222"/>
      <c r="K417" s="78"/>
      <c r="L417" s="222"/>
      <c r="M417" s="222"/>
      <c r="N417" s="222"/>
    </row>
    <row r="418" spans="1:14" s="87" customFormat="1" ht="41.6" customHeight="1">
      <c r="A418" s="65">
        <v>3</v>
      </c>
      <c r="B418" s="207">
        <f ca="1">MAX(B340:INDIRECT(ADDRESS(ROW()-1,COLUMN())))+1</f>
        <v>33</v>
      </c>
      <c r="C418" s="886" t="s">
        <v>825</v>
      </c>
      <c r="D418" s="886"/>
      <c r="E418" s="886"/>
      <c r="F418" s="190"/>
      <c r="G418" s="503"/>
      <c r="H418" s="220"/>
      <c r="I418" s="249"/>
      <c r="J418" s="220"/>
      <c r="K418" s="78"/>
      <c r="L418" s="220"/>
      <c r="M418" s="220"/>
      <c r="N418" s="220"/>
    </row>
    <row r="419" spans="1:14" s="87" customFormat="1" ht="16.399999999999999" customHeight="1">
      <c r="A419" s="20"/>
      <c r="B419" s="84"/>
      <c r="C419" s="854" t="s">
        <v>90</v>
      </c>
      <c r="D419" s="854"/>
      <c r="E419" s="854"/>
      <c r="F419" s="191"/>
      <c r="G419" s="503"/>
      <c r="H419" s="220"/>
      <c r="I419" s="249"/>
      <c r="J419" s="220"/>
      <c r="K419" s="78"/>
      <c r="L419" s="220"/>
      <c r="M419" s="220"/>
      <c r="N419" s="220"/>
    </row>
    <row r="420" spans="1:14" s="87" customFormat="1" ht="19.5" customHeight="1">
      <c r="A420" s="31"/>
      <c r="B420" s="21"/>
      <c r="C420" s="890" t="s">
        <v>826</v>
      </c>
      <c r="D420" s="891"/>
      <c r="E420" s="892"/>
      <c r="F420" s="184"/>
      <c r="G420" s="503"/>
      <c r="H420" s="220"/>
      <c r="I420" s="249"/>
      <c r="J420" s="80"/>
      <c r="K420" s="78"/>
      <c r="L420" s="220"/>
      <c r="M420" s="220"/>
      <c r="N420" s="220"/>
    </row>
    <row r="421" spans="1:14" s="87" customFormat="1" ht="50.15" customHeight="1">
      <c r="A421" s="29"/>
      <c r="B421" s="24"/>
      <c r="C421" s="280" t="s">
        <v>827</v>
      </c>
      <c r="D421" s="271" t="s">
        <v>828</v>
      </c>
      <c r="E421" s="271" t="s">
        <v>829</v>
      </c>
      <c r="F421" s="215"/>
      <c r="G421" s="503"/>
      <c r="H421" s="220"/>
      <c r="I421" s="249"/>
      <c r="J421" s="220"/>
      <c r="K421" s="78"/>
      <c r="L421" s="220"/>
      <c r="M421" s="220"/>
      <c r="N421" s="220"/>
    </row>
    <row r="422" spans="1:14" s="87" customFormat="1" ht="19.100000000000001" customHeight="1">
      <c r="A422" s="31"/>
      <c r="B422" s="21"/>
      <c r="C422" s="491"/>
      <c r="D422" s="491"/>
      <c r="E422" s="491"/>
      <c r="F422" s="398"/>
      <c r="G422" s="503"/>
      <c r="H422" s="220"/>
      <c r="I422" s="249"/>
      <c r="J422" s="220"/>
      <c r="K422" s="78"/>
      <c r="L422" s="220"/>
      <c r="M422" s="220"/>
      <c r="N422" s="220"/>
    </row>
    <row r="423" spans="1:14" s="87" customFormat="1" ht="36.65" customHeight="1">
      <c r="A423" s="29"/>
      <c r="B423" s="24"/>
      <c r="C423" s="281" t="s">
        <v>830</v>
      </c>
      <c r="D423" s="271" t="s">
        <v>831</v>
      </c>
      <c r="E423" s="397" t="s">
        <v>832</v>
      </c>
      <c r="F423" s="215"/>
      <c r="G423" s="503"/>
      <c r="H423" s="220"/>
      <c r="I423" s="249"/>
      <c r="J423" s="220"/>
      <c r="K423" s="78"/>
      <c r="L423" s="220"/>
      <c r="M423" s="220"/>
      <c r="N423" s="220"/>
    </row>
    <row r="424" spans="1:14" s="87" customFormat="1" ht="16.399999999999999" customHeight="1">
      <c r="A424" s="31"/>
      <c r="B424" s="21"/>
      <c r="C424" s="491"/>
      <c r="D424" s="491"/>
      <c r="E424" s="491"/>
      <c r="F424" s="390"/>
      <c r="G424" s="503"/>
      <c r="H424" s="220"/>
      <c r="I424" s="249"/>
      <c r="J424" s="220"/>
      <c r="K424" s="78"/>
      <c r="L424" s="220"/>
      <c r="M424" s="220"/>
      <c r="N424" s="220"/>
    </row>
    <row r="425" spans="1:14" s="87" customFormat="1" ht="16.399999999999999" customHeight="1">
      <c r="A425" s="31"/>
      <c r="B425" s="21"/>
      <c r="C425" s="963" t="s">
        <v>100</v>
      </c>
      <c r="D425" s="963"/>
      <c r="E425" s="963"/>
      <c r="F425" s="391"/>
      <c r="G425" s="503"/>
      <c r="H425" s="220"/>
      <c r="I425" s="249"/>
      <c r="J425" s="220"/>
      <c r="K425" s="78"/>
      <c r="L425" s="220"/>
      <c r="M425" s="220"/>
      <c r="N425" s="220"/>
    </row>
    <row r="426" spans="1:14" s="87" customFormat="1" ht="16.399999999999999" customHeight="1">
      <c r="A426" s="31"/>
      <c r="B426" s="21"/>
      <c r="C426" s="964"/>
      <c r="D426" s="964"/>
      <c r="E426" s="964"/>
      <c r="F426" s="188"/>
      <c r="G426" s="503"/>
      <c r="H426" s="220"/>
      <c r="I426" s="249"/>
      <c r="J426" s="220"/>
      <c r="K426" s="78"/>
      <c r="L426" s="220"/>
      <c r="M426" s="220"/>
      <c r="N426" s="220"/>
    </row>
    <row r="427" spans="1:14" s="87" customFormat="1" ht="19.100000000000001" customHeight="1">
      <c r="A427" s="31"/>
      <c r="B427" s="21"/>
      <c r="C427" s="176" t="s">
        <v>101</v>
      </c>
      <c r="D427" s="177" t="s">
        <v>102</v>
      </c>
      <c r="E427" s="178" t="s">
        <v>103</v>
      </c>
      <c r="G427" s="503"/>
      <c r="H427" s="220"/>
      <c r="I427" s="249"/>
      <c r="J427" s="220"/>
      <c r="K427" s="78"/>
      <c r="L427" s="220"/>
      <c r="M427" s="220"/>
      <c r="N427" s="220"/>
    </row>
    <row r="428" spans="1:14" s="31" customFormat="1" ht="17.149999999999999" customHeight="1">
      <c r="B428" s="21"/>
      <c r="C428" s="189"/>
      <c r="D428" s="277"/>
      <c r="E428" s="178" t="str">
        <f>IF(
  AND(
    ISBLANK(C422), ISBLANK(D422), ISBLANK(E422),
    ISBLANK(C424), ISBLANK(D424), ISBLANK(E424),
    ISBLANK(C426), ISBLANK(C428), ISBLANK(D428)
  ),
  "FRÅGAN ÄR OBESVARAD",
  IF(
    AND(
      ISBLANK(C422), ISBLANK(D422), ISBLANK(E422),
      ISBLANK(C424), ISBLANK(D424), ISBLANK(E424),
      ISBLANK(C426)
    ),
    "ANGE SVAR OCKSÅ",
    IF(
      AND(
        OR(C422="x", D422="x", E422="x", C424="x", D424="x"),
        OR(E424="x", C426="x")
      ),
      "MOTSÄGELSEFULLT SVAR",
      IF(
        AND(E424="x", C426="x"),
        "MOTSÄGELSEFULLT SVAR",
        IF(
          AND(C428="x", D428="x"),
          "MOTSÄGELSEFULL BEDÖMNING",
          IF(
            AND(ISBLANK(C428), ISBLANK(D428)),
            "ANGE BEDÖMNING OCKSÅ",
            COUNTIF(C422:E422,"x") + COUNTIF(C424:D424,"x")
          )
        )
      )
    )
  )
)</f>
        <v>FRÅGAN ÄR OBESVARAD</v>
      </c>
      <c r="F428" s="110"/>
      <c r="G428" s="503"/>
      <c r="H428" s="220">
        <f t="shared" si="23"/>
        <v>0</v>
      </c>
      <c r="I428" s="248"/>
      <c r="J428" s="222"/>
      <c r="K428" s="78"/>
      <c r="L428" s="220">
        <f t="shared" ref="L428" si="24">$H428</f>
        <v>0</v>
      </c>
      <c r="M428" s="222"/>
      <c r="N428" s="222"/>
    </row>
    <row r="429" spans="1:14" s="87" customFormat="1" ht="39" customHeight="1">
      <c r="A429" s="65">
        <v>3</v>
      </c>
      <c r="B429" s="207">
        <f ca="1">MAX($B$57:INDIRECT(ADDRESS(ROW()-1,COLUMN())))+1</f>
        <v>34</v>
      </c>
      <c r="C429" s="886" t="s">
        <v>833</v>
      </c>
      <c r="D429" s="886"/>
      <c r="E429" s="886"/>
      <c r="F429" s="190"/>
      <c r="G429" s="503"/>
      <c r="H429" s="220"/>
      <c r="I429" s="249"/>
      <c r="J429" s="220"/>
      <c r="K429" s="78"/>
      <c r="L429" s="220"/>
      <c r="M429" s="220"/>
      <c r="N429" s="220"/>
    </row>
    <row r="430" spans="1:14" s="87" customFormat="1" ht="16.399999999999999" customHeight="1">
      <c r="A430" s="20"/>
      <c r="B430" s="84"/>
      <c r="C430" s="854" t="s">
        <v>90</v>
      </c>
      <c r="D430" s="854"/>
      <c r="E430" s="854"/>
      <c r="F430" s="191"/>
      <c r="G430" s="503"/>
      <c r="H430" s="220"/>
      <c r="I430" s="249"/>
      <c r="J430" s="220"/>
      <c r="K430" s="78"/>
      <c r="L430" s="220"/>
      <c r="M430" s="220"/>
      <c r="N430" s="220"/>
    </row>
    <row r="431" spans="1:14" s="87" customFormat="1" ht="16.5" customHeight="1">
      <c r="A431" s="31"/>
      <c r="B431" s="21"/>
      <c r="C431" s="896" t="s">
        <v>834</v>
      </c>
      <c r="D431" s="897"/>
      <c r="E431" s="898"/>
      <c r="F431" s="184"/>
      <c r="G431" s="348"/>
      <c r="H431" s="220"/>
      <c r="I431" s="249"/>
      <c r="J431" s="331"/>
      <c r="K431" s="78"/>
      <c r="L431" s="220"/>
      <c r="M431" s="220"/>
      <c r="N431" s="220"/>
    </row>
    <row r="432" spans="1:14" s="87" customFormat="1" ht="21" customHeight="1">
      <c r="A432" s="29"/>
      <c r="B432" s="24"/>
      <c r="C432" s="271" t="s">
        <v>835</v>
      </c>
      <c r="D432" s="271" t="s">
        <v>836</v>
      </c>
      <c r="E432" s="271" t="s">
        <v>837</v>
      </c>
      <c r="F432" s="215"/>
      <c r="G432" s="348"/>
      <c r="H432" s="220"/>
      <c r="I432" s="249"/>
      <c r="J432" s="220"/>
      <c r="K432" s="78"/>
      <c r="L432" s="220"/>
      <c r="M432" s="220"/>
      <c r="N432" s="220"/>
    </row>
    <row r="433" spans="1:14" s="87" customFormat="1" ht="15" customHeight="1">
      <c r="A433" s="31"/>
      <c r="B433" s="21"/>
      <c r="C433" s="277"/>
      <c r="D433" s="277"/>
      <c r="E433" s="277"/>
      <c r="F433" s="398"/>
      <c r="G433" s="348"/>
      <c r="H433" s="220"/>
      <c r="I433" s="249"/>
      <c r="J433" s="220"/>
      <c r="K433" s="78"/>
      <c r="L433" s="220"/>
      <c r="M433" s="220"/>
      <c r="N433" s="220"/>
    </row>
    <row r="434" spans="1:14" s="87" customFormat="1" ht="37.1" customHeight="1">
      <c r="A434" s="29"/>
      <c r="B434" s="24"/>
      <c r="C434" s="271" t="s">
        <v>838</v>
      </c>
      <c r="D434" s="281" t="s">
        <v>839</v>
      </c>
      <c r="E434" s="399" t="s">
        <v>832</v>
      </c>
      <c r="F434" s="215"/>
      <c r="G434" s="348"/>
      <c r="H434" s="220"/>
      <c r="I434" s="249"/>
      <c r="J434" s="220"/>
      <c r="K434" s="78"/>
      <c r="L434" s="220"/>
      <c r="M434" s="220"/>
      <c r="N434" s="220"/>
    </row>
    <row r="435" spans="1:14" s="87" customFormat="1" ht="16.399999999999999" customHeight="1">
      <c r="A435" s="31"/>
      <c r="B435" s="21"/>
      <c r="C435" s="277"/>
      <c r="D435" s="277"/>
      <c r="E435" s="277"/>
      <c r="F435" s="390"/>
      <c r="G435" s="348"/>
      <c r="H435" s="220"/>
      <c r="I435" s="249"/>
      <c r="J435" s="220"/>
      <c r="K435" s="78"/>
      <c r="L435" s="220"/>
      <c r="M435" s="220"/>
      <c r="N435" s="220"/>
    </row>
    <row r="436" spans="1:14" s="87" customFormat="1" ht="16.399999999999999" customHeight="1">
      <c r="A436" s="31"/>
      <c r="B436" s="21"/>
      <c r="C436" s="963" t="s">
        <v>100</v>
      </c>
      <c r="D436" s="963"/>
      <c r="E436" s="963"/>
      <c r="F436" s="391"/>
      <c r="G436" s="348"/>
      <c r="H436" s="220"/>
      <c r="I436" s="249"/>
      <c r="J436" s="220"/>
      <c r="K436" s="78"/>
      <c r="L436" s="220"/>
      <c r="M436" s="220"/>
      <c r="N436" s="220"/>
    </row>
    <row r="437" spans="1:14" s="87" customFormat="1" ht="16.399999999999999" customHeight="1">
      <c r="A437" s="31"/>
      <c r="B437" s="21"/>
      <c r="C437" s="964"/>
      <c r="D437" s="964"/>
      <c r="E437" s="964"/>
      <c r="F437" s="188"/>
      <c r="G437" s="348"/>
      <c r="H437" s="220"/>
      <c r="I437" s="249"/>
      <c r="J437" s="220"/>
      <c r="K437" s="78"/>
      <c r="L437" s="220"/>
      <c r="M437" s="220"/>
      <c r="N437" s="220"/>
    </row>
    <row r="438" spans="1:14" s="87" customFormat="1" ht="16.399999999999999" customHeight="1">
      <c r="A438" s="31"/>
      <c r="B438" s="21"/>
      <c r="C438" s="176" t="s">
        <v>101</v>
      </c>
      <c r="D438" s="177" t="s">
        <v>102</v>
      </c>
      <c r="E438" s="178" t="s">
        <v>103</v>
      </c>
      <c r="F438" s="188"/>
      <c r="G438" s="348"/>
      <c r="H438" s="220"/>
      <c r="I438" s="249"/>
      <c r="J438" s="220"/>
      <c r="K438" s="78"/>
      <c r="L438" s="220"/>
      <c r="M438" s="220"/>
      <c r="N438" s="220"/>
    </row>
    <row r="439" spans="1:14" s="87" customFormat="1" ht="18" customHeight="1">
      <c r="A439" s="31"/>
      <c r="B439" s="21"/>
      <c r="C439" s="189"/>
      <c r="D439" s="189"/>
      <c r="E439" s="178" t="str">
        <f>IF(
  AND(
    ISBLANK(C433), ISBLANK(D433), ISBLANK(E433),
    ISBLANK(C435), ISBLANK(D435), ISBLANK(E435),
    ISBLANK(C437), ISBLANK(C439), ISBLANK(D439)
  ),
  "FRÅGAN ÄR OBESVARAD",
  IF(
    AND(
      ISBLANK(C433), ISBLANK(D433), ISBLANK(E433),
      ISBLANK(C435), ISBLANK(D435), ISBLANK(E435),
      ISBLANK(C437)
    ),
    "ANGE SVAR OCKSÅ",
    IF(
      AND(
        OR(C433="x", D433="x", E433="x", C435="x", D435="x"),
        OR(E435="x", C437="x")
      ),
      "MOTSÄGELSEFULLT SVAR",
      IF(
        AND(E435="x", C437="x"),
        "MOTSÄGELSEFULLT SVAR",
        IF(
          AND(C439="x", D439="x"),
          "MOTSÄGELSEFULL BEDÖMNING",
          IF(
            AND(ISBLANK(C439), ISBLANK(D439)),
            "ANGE BEDÖMNING OCKSÅ",
            COUNTIF(C433:E433,"x") + COUNTIF(C435:D435,"x")
          )
        )
      )
    )
  )
)</f>
        <v>FRÅGAN ÄR OBESVARAD</v>
      </c>
      <c r="F439"/>
      <c r="G439" s="348"/>
      <c r="H439" s="220">
        <f t="shared" ref="H439:H487" si="25">IF(ISNUMBER(E439),E439,0)</f>
        <v>0</v>
      </c>
      <c r="I439" s="229"/>
      <c r="J439" s="78"/>
      <c r="K439" s="78"/>
      <c r="L439" s="220">
        <f>$H439</f>
        <v>0</v>
      </c>
      <c r="M439" s="220"/>
      <c r="N439" s="220"/>
    </row>
    <row r="440" spans="1:14" s="31" customFormat="1" ht="33.75" customHeight="1">
      <c r="B440" s="21"/>
      <c r="C440"/>
      <c r="D440"/>
      <c r="E440"/>
      <c r="F440" s="213"/>
      <c r="G440" s="348"/>
      <c r="H440" s="220"/>
      <c r="I440" s="229"/>
      <c r="J440" s="222"/>
      <c r="K440" s="78"/>
      <c r="L440" s="222"/>
      <c r="M440" s="222"/>
      <c r="N440" s="222"/>
    </row>
    <row r="441" spans="1:14" s="87" customFormat="1" ht="42.65" customHeight="1">
      <c r="A441" s="65">
        <v>3</v>
      </c>
      <c r="B441" s="285">
        <f ca="1">MAX(B37:INDIRECT(ADDRESS(ROW()-1,COLUMN())))+1</f>
        <v>35</v>
      </c>
      <c r="C441" s="886" t="s">
        <v>840</v>
      </c>
      <c r="D441" s="886"/>
      <c r="E441" s="886"/>
      <c r="F441" s="213"/>
      <c r="G441" s="348"/>
      <c r="H441" s="220"/>
      <c r="I441" s="229"/>
      <c r="J441" s="220"/>
      <c r="K441" s="78"/>
      <c r="L441" s="220"/>
      <c r="M441" s="220"/>
      <c r="N441" s="220"/>
    </row>
    <row r="442" spans="1:14" s="87" customFormat="1" ht="16.399999999999999" customHeight="1" thickBot="1">
      <c r="A442" s="20"/>
      <c r="B442" s="84"/>
      <c r="C442" s="854" t="s">
        <v>90</v>
      </c>
      <c r="D442" s="854"/>
      <c r="E442" s="854"/>
      <c r="F442" s="213"/>
      <c r="G442" s="348"/>
      <c r="H442" s="220"/>
      <c r="I442" s="229"/>
      <c r="J442" s="220"/>
      <c r="K442" s="78"/>
      <c r="L442" s="220"/>
      <c r="M442" s="220"/>
      <c r="N442" s="220"/>
    </row>
    <row r="443" spans="1:14" s="87" customFormat="1" ht="16.5" customHeight="1">
      <c r="A443" s="31"/>
      <c r="B443" s="21"/>
      <c r="C443" s="893" t="s">
        <v>841</v>
      </c>
      <c r="D443" s="894"/>
      <c r="E443" s="895"/>
      <c r="F443" s="213"/>
      <c r="G443" s="102" t="s">
        <v>91</v>
      </c>
      <c r="H443" s="220"/>
      <c r="I443" s="229"/>
      <c r="J443" s="220"/>
      <c r="K443" s="78"/>
      <c r="L443" s="220"/>
      <c r="M443" s="220"/>
      <c r="N443" s="220"/>
    </row>
    <row r="444" spans="1:14" s="87" customFormat="1" ht="34.5" customHeight="1">
      <c r="A444" s="29"/>
      <c r="B444" s="24"/>
      <c r="C444" s="271" t="s">
        <v>842</v>
      </c>
      <c r="D444" s="271" t="s">
        <v>843</v>
      </c>
      <c r="E444" s="271" t="s">
        <v>844</v>
      </c>
      <c r="F444" s="213"/>
      <c r="G444" s="978" t="s">
        <v>845</v>
      </c>
      <c r="H444" s="220"/>
      <c r="I444" s="229"/>
      <c r="J444" s="220"/>
      <c r="K444" s="78"/>
      <c r="L444" s="220"/>
      <c r="M444" s="220"/>
      <c r="N444" s="220"/>
    </row>
    <row r="445" spans="1:14" s="87" customFormat="1" ht="15.65" customHeight="1">
      <c r="A445" s="31"/>
      <c r="B445" s="21"/>
      <c r="C445" s="287"/>
      <c r="D445" s="287"/>
      <c r="E445" s="577"/>
      <c r="F445" s="213"/>
      <c r="G445" s="978"/>
      <c r="H445" s="220"/>
      <c r="I445" s="229"/>
      <c r="J445" s="220"/>
      <c r="K445" s="78"/>
      <c r="L445" s="220"/>
      <c r="M445" s="220"/>
      <c r="N445" s="220"/>
    </row>
    <row r="446" spans="1:14" s="87" customFormat="1" ht="16.399999999999999" customHeight="1">
      <c r="A446" s="29"/>
      <c r="B446" s="24"/>
      <c r="C446" s="271" t="s">
        <v>846</v>
      </c>
      <c r="D446" s="271" t="s">
        <v>847</v>
      </c>
      <c r="E446" s="400" t="s">
        <v>848</v>
      </c>
      <c r="F446" s="213"/>
      <c r="G446" s="978"/>
      <c r="H446" s="220"/>
      <c r="I446" s="229"/>
      <c r="J446" s="220"/>
      <c r="K446" s="78"/>
      <c r="L446" s="220"/>
      <c r="M446" s="220"/>
      <c r="N446" s="220"/>
    </row>
    <row r="447" spans="1:14" s="87" customFormat="1" ht="16.399999999999999" customHeight="1">
      <c r="A447" s="31"/>
      <c r="B447" s="21"/>
      <c r="C447" s="189"/>
      <c r="D447" s="189"/>
      <c r="E447" s="189"/>
      <c r="F447" s="213"/>
      <c r="G447" s="978"/>
      <c r="H447" s="220"/>
      <c r="I447" s="229"/>
      <c r="J447" s="220"/>
      <c r="K447" s="78"/>
      <c r="L447" s="220"/>
      <c r="M447" s="220"/>
      <c r="N447" s="220"/>
    </row>
    <row r="448" spans="1:14" s="87" customFormat="1" ht="16.399999999999999" customHeight="1">
      <c r="A448" s="31"/>
      <c r="B448" s="21"/>
      <c r="C448" s="963" t="s">
        <v>100</v>
      </c>
      <c r="D448" s="963"/>
      <c r="E448" s="963"/>
      <c r="F448" s="213"/>
      <c r="G448" s="978"/>
      <c r="H448" s="220"/>
      <c r="I448" s="229"/>
      <c r="J448" s="220"/>
      <c r="K448" s="78"/>
      <c r="L448" s="220"/>
      <c r="M448" s="220"/>
      <c r="N448" s="220"/>
    </row>
    <row r="449" spans="1:14" s="87" customFormat="1" ht="16.399999999999999" customHeight="1">
      <c r="A449" s="31"/>
      <c r="B449" s="21"/>
      <c r="C449" s="964"/>
      <c r="D449" s="964"/>
      <c r="E449" s="964"/>
      <c r="F449" s="213"/>
      <c r="G449" s="978"/>
      <c r="H449" s="220"/>
      <c r="I449" s="229"/>
      <c r="J449" s="220"/>
      <c r="K449" s="78"/>
      <c r="L449" s="220"/>
      <c r="M449" s="220"/>
      <c r="N449" s="220"/>
    </row>
    <row r="450" spans="1:14" s="87" customFormat="1" ht="16.399999999999999" customHeight="1">
      <c r="A450" s="31"/>
      <c r="B450" s="21"/>
      <c r="C450" s="176" t="s">
        <v>101</v>
      </c>
      <c r="D450" s="177" t="s">
        <v>102</v>
      </c>
      <c r="E450" s="178" t="s">
        <v>103</v>
      </c>
      <c r="F450" s="213"/>
      <c r="G450" s="978"/>
      <c r="H450" s="220"/>
      <c r="I450" s="229"/>
      <c r="J450" s="220"/>
      <c r="K450" s="78"/>
      <c r="L450" s="220"/>
      <c r="M450" s="220"/>
      <c r="N450" s="220"/>
    </row>
    <row r="451" spans="1:14" s="87" customFormat="1" ht="17.149999999999999" customHeight="1">
      <c r="A451" s="31"/>
      <c r="B451" s="21"/>
      <c r="C451" s="189"/>
      <c r="D451" s="189"/>
      <c r="E451" s="178" t="str">
        <f>IF(
 OR('Ot-säkkollen'!E33="FRÅGAN ÄR OBESVARAD",'Ot-säkkollen'!E33="ANGE SVAR OCKSÅ",'Ot-säkkollen'!E33="ANGE BEDÖMNING OCKSÅ",'Ot-säkkollen'!E33="FULLSTÄNDIGT SVAR SAKNAS PÅ FRÅGA 12"),
 "FULLSTÄNDIGT SVAR SAKNAS PÅ FRÅGA "&amp; 'Ot-säkkollen'!B21,
 IF(
  OR('Ot-säkkollen'!E33="MOTSÄGELSEFULLT SVAR",'Ot-säkkollen'!E33="MOTSÄGELSEFULL BEDÖMNING",'Ot-säkkollen'!E33="EJ SAMMANHÄNGANDE INTERVALL"),
  "EJ KORREKT IFYLLT SVAR I FRÅGA "&amp; 'Ot-säkkollen'!B21,
IF(
OR('Ot-säkkollen'!E33=0),
"FÖRUTSÄTTER ANNAT SVAR PÅ FRÅGA "&amp;'Ot-säkkollen'!B21,
IF(
    AND(ISBLANK(C445),ISBLANK(D445),ISBLANK(E445),ISBLANK(C447),ISBLANK(D447),ISBLANK(E447),ISBLANK(C449),ISBLANK(C451),ISBLANK(D451)),
    "FRÅGAN ÄR OBESVARAD",
    IF(
     AND(ISBLANK(C445),ISBLANK(D445),ISBLANK(E445),ISBLANK(C447),ISBLANK(D447),ISBLANK(E447),ISBLANK(C449)),
     "ANGE SVAR OCKSÅ",
     IF(
      AND(OR(C445="x",D445="x",E445="x",C447="x",D447="x"),OR(E447="x",C449="x")),
      "MOTSÄGELSEFULLT SVAR",
      IF(
       AND(E447="x",C449="x"),
       "MOTSÄGELSEFULLT SVAR",
       IF(
        AND(C451="x",D451="x"),
        "MOTSÄGELSEFULL BEDÖMNING",
        IF(
         OR(C451="x",D451="x"),
         COUNTIF(C445:E445,"x")+COUNTIF(C447:D447,"x"),
         "ANGE BEDÖMNING OCKSÅ")))))))))</f>
        <v>FULLSTÄNDIGT SVAR SAKNAS PÅ FRÅGA 1</v>
      </c>
      <c r="G451" s="978"/>
      <c r="H451" s="220">
        <f t="shared" si="25"/>
        <v>0</v>
      </c>
      <c r="I451" s="249"/>
      <c r="J451" s="220"/>
      <c r="K451" s="78"/>
      <c r="L451" s="220">
        <f>$H451</f>
        <v>0</v>
      </c>
      <c r="M451" s="220"/>
      <c r="N451" s="220"/>
    </row>
    <row r="452" spans="1:14" s="31" customFormat="1" ht="36.75" customHeight="1">
      <c r="B452" s="21"/>
      <c r="C452" s="87"/>
      <c r="D452" s="87"/>
      <c r="E452" s="87"/>
      <c r="F452" s="213"/>
      <c r="G452" s="978"/>
      <c r="H452" s="220"/>
      <c r="I452" s="229"/>
      <c r="J452" s="222"/>
      <c r="K452" s="78"/>
      <c r="L452" s="222"/>
      <c r="M452" s="222"/>
      <c r="N452" s="222"/>
    </row>
    <row r="453" spans="1:14" s="87" customFormat="1" ht="42.65" customHeight="1">
      <c r="A453" s="65">
        <v>3</v>
      </c>
      <c r="B453" s="285">
        <f ca="1">MAX($B$57:INDIRECT(ADDRESS(ROW()-1,COLUMN())))+1</f>
        <v>36</v>
      </c>
      <c r="C453" s="886" t="s">
        <v>849</v>
      </c>
      <c r="D453" s="886"/>
      <c r="E453" s="886"/>
      <c r="F453" s="213"/>
      <c r="G453" s="503"/>
      <c r="H453" s="220"/>
      <c r="I453" s="229"/>
      <c r="J453" s="220"/>
      <c r="K453" s="78"/>
      <c r="L453" s="220"/>
      <c r="M453" s="220"/>
      <c r="N453" s="220"/>
    </row>
    <row r="454" spans="1:14" s="87" customFormat="1" ht="16.399999999999999" customHeight="1" thickBot="1">
      <c r="A454" s="20"/>
      <c r="B454" s="84"/>
      <c r="C454" s="854" t="s">
        <v>90</v>
      </c>
      <c r="D454" s="854"/>
      <c r="E454" s="854"/>
      <c r="F454" s="213"/>
      <c r="G454" s="84"/>
      <c r="H454" s="220"/>
      <c r="I454" s="229"/>
      <c r="J454" s="220"/>
      <c r="K454" s="78"/>
      <c r="L454" s="220"/>
      <c r="M454" s="220"/>
      <c r="N454" s="220"/>
    </row>
    <row r="455" spans="1:14" s="87" customFormat="1" ht="16.399999999999999" customHeight="1" thickBot="1">
      <c r="A455" s="31"/>
      <c r="B455" s="21"/>
      <c r="C455" s="900" t="s">
        <v>850</v>
      </c>
      <c r="D455" s="901"/>
      <c r="E455" s="902"/>
      <c r="F455" s="213"/>
      <c r="G455" s="208" t="s">
        <v>91</v>
      </c>
      <c r="H455" s="220"/>
      <c r="I455" s="229"/>
      <c r="J455" s="220"/>
      <c r="K455" s="78"/>
      <c r="L455" s="220"/>
      <c r="M455" s="220"/>
      <c r="N455" s="220"/>
    </row>
    <row r="456" spans="1:14" s="87" customFormat="1" ht="36" customHeight="1">
      <c r="A456" s="29"/>
      <c r="B456" s="24"/>
      <c r="C456" s="289" t="s">
        <v>851</v>
      </c>
      <c r="D456" s="271" t="s">
        <v>852</v>
      </c>
      <c r="E456" s="271" t="s">
        <v>853</v>
      </c>
      <c r="F456" s="213"/>
      <c r="G456" s="953" t="s">
        <v>854</v>
      </c>
      <c r="H456" s="220"/>
      <c r="I456" s="229"/>
      <c r="J456" s="220"/>
      <c r="K456" s="78"/>
      <c r="L456" s="220"/>
      <c r="M456" s="220"/>
      <c r="N456" s="220"/>
    </row>
    <row r="457" spans="1:14" s="87" customFormat="1" ht="17.149999999999999" customHeight="1">
      <c r="A457" s="31"/>
      <c r="B457" s="21"/>
      <c r="C457" s="290"/>
      <c r="D457" s="290"/>
      <c r="E457" s="290"/>
      <c r="F457" s="213"/>
      <c r="G457" s="954"/>
      <c r="H457" s="220"/>
      <c r="I457" s="229"/>
      <c r="J457" s="220"/>
      <c r="K457" s="78"/>
      <c r="L457" s="220"/>
      <c r="M457" s="220"/>
      <c r="N457" s="220"/>
    </row>
    <row r="458" spans="1:14" s="87" customFormat="1" ht="32.6" customHeight="1">
      <c r="A458" s="29"/>
      <c r="B458" s="24"/>
      <c r="C458" s="289" t="s">
        <v>855</v>
      </c>
      <c r="D458" s="281" t="s">
        <v>856</v>
      </c>
      <c r="E458" s="399" t="s">
        <v>857</v>
      </c>
      <c r="F458" s="213"/>
      <c r="G458" s="954"/>
      <c r="H458" s="220"/>
      <c r="I458" s="229"/>
      <c r="J458" s="220"/>
      <c r="K458" s="78"/>
      <c r="L458" s="220"/>
      <c r="M458" s="220"/>
      <c r="N458" s="220"/>
    </row>
    <row r="459" spans="1:14" s="87" customFormat="1" ht="16.399999999999999" customHeight="1">
      <c r="B459" s="21"/>
      <c r="C459" s="189"/>
      <c r="D459" s="189"/>
      <c r="E459" s="189"/>
      <c r="F459" s="213"/>
      <c r="G459" s="954"/>
      <c r="H459" s="220"/>
      <c r="I459" s="229"/>
      <c r="J459" s="220"/>
      <c r="K459" s="78"/>
      <c r="L459" s="220"/>
      <c r="M459" s="220"/>
      <c r="N459" s="220"/>
    </row>
    <row r="460" spans="1:14" s="87" customFormat="1" ht="16.399999999999999" customHeight="1">
      <c r="A460" s="31"/>
      <c r="B460" s="21"/>
      <c r="C460" s="963" t="s">
        <v>100</v>
      </c>
      <c r="D460" s="963"/>
      <c r="E460" s="963"/>
      <c r="F460" s="213"/>
      <c r="G460" s="954"/>
      <c r="H460" s="220"/>
      <c r="I460" s="229"/>
      <c r="J460" s="220"/>
      <c r="K460" s="78"/>
      <c r="L460" s="220"/>
      <c r="M460" s="220"/>
      <c r="N460" s="220"/>
    </row>
    <row r="461" spans="1:14" s="87" customFormat="1" ht="16.399999999999999" customHeight="1">
      <c r="A461" s="31"/>
      <c r="B461" s="21"/>
      <c r="C461" s="964"/>
      <c r="D461" s="964"/>
      <c r="E461" s="964"/>
      <c r="F461" s="213"/>
      <c r="G461" s="954"/>
      <c r="H461" s="220"/>
      <c r="I461" s="229"/>
      <c r="J461" s="220"/>
      <c r="K461" s="78"/>
      <c r="L461" s="220"/>
      <c r="M461" s="220"/>
      <c r="N461" s="220"/>
    </row>
    <row r="462" spans="1:14" s="87" customFormat="1" ht="16.399999999999999" customHeight="1">
      <c r="A462" s="31"/>
      <c r="B462" s="21"/>
      <c r="C462" s="176" t="s">
        <v>101</v>
      </c>
      <c r="D462" s="177" t="s">
        <v>102</v>
      </c>
      <c r="E462" s="178" t="s">
        <v>103</v>
      </c>
      <c r="F462" s="213"/>
      <c r="G462" s="954"/>
      <c r="H462" s="220"/>
      <c r="I462" s="229"/>
      <c r="J462" s="220"/>
      <c r="K462" s="78"/>
      <c r="L462" s="220"/>
      <c r="M462" s="220"/>
      <c r="N462" s="220"/>
    </row>
    <row r="463" spans="1:14" s="87" customFormat="1" ht="15.65" customHeight="1">
      <c r="A463" s="31"/>
      <c r="B463" s="21"/>
      <c r="C463" s="189"/>
      <c r="D463" s="189"/>
      <c r="E463" s="178" t="str">
        <f ca="1">IF(
 OR('Ot-säkkollen'!E47="FRÅGAN ÄR OBESVARAD",'Ot-säkkollen'!E47="ANGE SVAR OCKSÅ",'Ot-säkkollen'!E47="ANGE BEDÖMNING OCKSÅ",'Ot-säkkollen'!E47="FULLSTÄNDIGT SVAR SAKNAS PÅ FRÅGA 12"),
 "FULLSTÄNDIGT SVAR SAKNAS PÅ FRÅGA "&amp; 'Ot-säkkollen'!B35,
 IF(
  OR('Ot-säkkollen'!E47="MOTSÄGELSEFULLT SVAR",'Ot-säkkollen'!E47="MOTSÄGELSEFULL BEDÖMNING",'Ot-säkkollen'!E47="EJ SAMMANHÄNGANDE INTERVALL"),
  "EJ KORREKT IFYLLT SVAR I FRÅGA "&amp; 'Ot-säkkollen'!B35,
  IF(
   OR('Ot-säkkollen'!E47=0),
   "FÖRUTSÄTTER ANNAT SVAR PÅ FRÅGA "&amp; 'Ot-säkkollen'!B35,
   IF(
    AND(ISBLANK(C457),ISBLANK(D457),ISBLANK(E457),ISBLANK(C459),ISBLANK(D459),ISBLANK(E459),ISBLANK(C461),ISBLANK(C463),ISBLANK(D463)),
    "FRÅGAN ÄR OBESVARAD",
    IF(
     AND(ISBLANK(C457),ISBLANK(D457),ISBLANK(E457),ISBLANK(C459),ISBLANK(D459),ISBLANK(E459),ISBLANK(C461)),
     "ANGE SVAR OCKSÅ",
     IF(
      AND(OR(C457="x",D457="x",E457="x",C459="x",D459="x"),OR(E459="x",C461="x")),
      "MOTSÄGELSEFULLT SVAR",
      IF(
       AND(E459="x",C461="x"),
       "MOTSÄGELSEFULLT SVAR",
       IF(
        AND(C463="x",D463="x"),
        "MOTSÄGELSEFULL BEDÖMNING",
        IF(
         OR(C463="x",D463="x"),
         COUNTIF(C457:E457,"x")+COUNTIF(C459:D459,"x"),
         "ANGE BEDÖMNING OCKSÅ")))))))))</f>
        <v>FULLSTÄNDIGT SVAR SAKNAS PÅ FRÅGA 2</v>
      </c>
      <c r="F463" s="213"/>
      <c r="G463" s="954"/>
      <c r="H463" s="220">
        <f t="shared" ca="1" si="25"/>
        <v>0</v>
      </c>
      <c r="I463" s="229"/>
      <c r="J463" s="78"/>
      <c r="K463" s="78"/>
      <c r="L463" s="220">
        <f ca="1">$H463</f>
        <v>0</v>
      </c>
      <c r="M463" s="220"/>
      <c r="N463" s="220"/>
    </row>
    <row r="464" spans="1:14" s="31" customFormat="1" ht="37.4" customHeight="1">
      <c r="B464" s="21"/>
      <c r="C464"/>
      <c r="D464"/>
      <c r="E464"/>
      <c r="F464" s="110"/>
      <c r="G464" s="955"/>
      <c r="H464" s="220"/>
      <c r="I464" s="248"/>
      <c r="J464" s="222"/>
      <c r="K464" s="78"/>
      <c r="L464" s="222"/>
      <c r="M464" s="222"/>
      <c r="N464" s="222"/>
    </row>
    <row r="465" spans="1:14" s="87" customFormat="1" ht="39" customHeight="1">
      <c r="A465" s="65">
        <v>3</v>
      </c>
      <c r="B465" s="207">
        <f ca="1">MAX($B$57:INDIRECT(ADDRESS(ROW()-1,COLUMN())))+1</f>
        <v>37</v>
      </c>
      <c r="C465" s="873" t="s">
        <v>858</v>
      </c>
      <c r="D465" s="873"/>
      <c r="E465" s="873"/>
      <c r="F465" s="190"/>
      <c r="G465" s="574"/>
      <c r="H465" s="220"/>
      <c r="I465" s="249"/>
      <c r="J465" s="220"/>
      <c r="K465" s="78"/>
      <c r="L465" s="220"/>
      <c r="M465" s="220"/>
      <c r="N465" s="220"/>
    </row>
    <row r="466" spans="1:14" s="87" customFormat="1" ht="16.399999999999999" customHeight="1">
      <c r="A466" s="20"/>
      <c r="B466" s="84"/>
      <c r="C466" s="854" t="s">
        <v>90</v>
      </c>
      <c r="D466" s="854"/>
      <c r="E466" s="854"/>
      <c r="F466" s="191"/>
      <c r="G466" s="348"/>
      <c r="H466" s="220"/>
      <c r="I466" s="249"/>
      <c r="J466" s="220"/>
      <c r="K466" s="78"/>
      <c r="L466" s="220"/>
      <c r="M466" s="220"/>
      <c r="N466" s="220"/>
    </row>
    <row r="467" spans="1:14" s="87" customFormat="1" ht="17.600000000000001" customHeight="1">
      <c r="A467" s="31"/>
      <c r="B467" s="21"/>
      <c r="C467" s="890" t="s">
        <v>859</v>
      </c>
      <c r="D467" s="891"/>
      <c r="E467" s="892"/>
      <c r="F467" s="184"/>
      <c r="G467" s="348"/>
      <c r="H467" s="220"/>
      <c r="I467" s="249"/>
      <c r="J467" s="220"/>
      <c r="K467" s="78"/>
      <c r="L467" s="220"/>
      <c r="M467" s="220"/>
      <c r="N467" s="220"/>
    </row>
    <row r="468" spans="1:14" s="87" customFormat="1" ht="18.649999999999999" customHeight="1">
      <c r="A468" s="29"/>
      <c r="B468" s="24"/>
      <c r="C468" s="89" t="s">
        <v>860</v>
      </c>
      <c r="D468" s="89" t="s">
        <v>861</v>
      </c>
      <c r="E468" s="89" t="s">
        <v>862</v>
      </c>
      <c r="F468" s="215"/>
      <c r="G468" s="348"/>
      <c r="H468" s="220"/>
      <c r="I468" s="249"/>
      <c r="J468" s="220"/>
      <c r="K468" s="78"/>
      <c r="L468" s="220"/>
      <c r="M468" s="220"/>
      <c r="N468" s="220"/>
    </row>
    <row r="469" spans="1:14" s="87" customFormat="1" ht="18" customHeight="1">
      <c r="A469" s="31"/>
      <c r="B469" s="21"/>
      <c r="C469" s="189"/>
      <c r="D469" s="189"/>
      <c r="E469" s="189"/>
      <c r="F469" s="398"/>
      <c r="G469" s="348"/>
      <c r="H469" s="220"/>
      <c r="I469" s="249"/>
      <c r="J469" s="220"/>
      <c r="K469" s="78"/>
      <c r="L469" s="220"/>
      <c r="M469" s="220"/>
      <c r="N469" s="220"/>
    </row>
    <row r="470" spans="1:14" s="87" customFormat="1" ht="34.1" customHeight="1">
      <c r="A470" s="29"/>
      <c r="B470" s="24"/>
      <c r="C470" s="89" t="s">
        <v>863</v>
      </c>
      <c r="D470" s="89" t="s">
        <v>864</v>
      </c>
      <c r="E470" s="397" t="s">
        <v>865</v>
      </c>
      <c r="F470" s="215"/>
      <c r="G470" s="348"/>
      <c r="H470" s="220"/>
      <c r="I470" s="249"/>
      <c r="J470" s="220"/>
      <c r="K470" s="78"/>
      <c r="L470" s="220"/>
      <c r="M470" s="220"/>
      <c r="N470" s="220"/>
    </row>
    <row r="471" spans="1:14" s="87" customFormat="1" ht="16.399999999999999" customHeight="1">
      <c r="A471" s="31"/>
      <c r="B471" s="21"/>
      <c r="C471" s="189"/>
      <c r="D471" s="189"/>
      <c r="E471" s="189"/>
      <c r="F471" s="390"/>
      <c r="G471" s="348"/>
      <c r="H471" s="220"/>
      <c r="I471" s="249"/>
      <c r="J471" s="220"/>
      <c r="K471" s="78"/>
      <c r="L471" s="220"/>
      <c r="M471" s="220"/>
      <c r="N471" s="220"/>
    </row>
    <row r="472" spans="1:14" s="87" customFormat="1" ht="16.399999999999999" customHeight="1">
      <c r="A472" s="31"/>
      <c r="B472" s="21"/>
      <c r="C472" s="963" t="s">
        <v>100</v>
      </c>
      <c r="D472" s="963"/>
      <c r="E472" s="963"/>
      <c r="F472" s="391"/>
      <c r="G472" s="348"/>
      <c r="H472" s="220"/>
      <c r="I472" s="249"/>
      <c r="J472" s="220"/>
      <c r="K472" s="78"/>
      <c r="L472" s="220"/>
      <c r="M472" s="220"/>
      <c r="N472" s="220"/>
    </row>
    <row r="473" spans="1:14" s="87" customFormat="1" ht="16.399999999999999" customHeight="1">
      <c r="A473" s="31"/>
      <c r="B473" s="21"/>
      <c r="C473" s="964"/>
      <c r="D473" s="964"/>
      <c r="E473" s="964"/>
      <c r="F473" s="188"/>
      <c r="G473" s="348"/>
      <c r="H473" s="220"/>
      <c r="I473" s="249"/>
      <c r="J473" s="220"/>
      <c r="K473" s="78"/>
      <c r="L473" s="220"/>
      <c r="M473" s="220"/>
      <c r="N473" s="220"/>
    </row>
    <row r="474" spans="1:14" s="87" customFormat="1" ht="16.399999999999999" customHeight="1">
      <c r="A474" s="31"/>
      <c r="B474" s="21"/>
      <c r="C474" s="176" t="s">
        <v>101</v>
      </c>
      <c r="D474" s="177" t="s">
        <v>102</v>
      </c>
      <c r="E474" s="178" t="s">
        <v>103</v>
      </c>
      <c r="F474" s="188"/>
      <c r="G474" s="348"/>
      <c r="H474" s="220"/>
      <c r="I474" s="249"/>
      <c r="J474" s="220"/>
      <c r="K474" s="78"/>
      <c r="L474" s="220"/>
      <c r="M474" s="220"/>
      <c r="N474" s="220"/>
    </row>
    <row r="475" spans="1:14" s="87" customFormat="1" ht="20.6" customHeight="1">
      <c r="A475" s="31"/>
      <c r="B475" s="21"/>
      <c r="C475" s="189"/>
      <c r="D475" s="189"/>
      <c r="E475" s="178" t="str">
        <f ca="1">IF(
 OR('Ot-säkkollen'!E76="FRÅGAN ÄR OBESVARAD",'Ot-säkkollen'!E76="ANGE SVAR OCKSÅ",'Ot-säkkollen'!E76="ANGE BEDÖMNING OCKSÅ",'Ot-säkkollen'!E76="FULLSTÄNDIGT SVAR SAKNAS PÅ FRÅGA 12"),
 "FULLSTÄNDIGT SVAR SAKNAS PÅ FRÅGA "&amp; 'Ot-säkkollen'!B64,
 IF(
  OR('Ot-säkkollen'!E76="MOTSÄGELSEFULLT SVAR",'Ot-säkkollen'!E76="MOTSÄGELSEFULL BEDÖMNING",'Ot-säkkollen'!E76="EJ SAMMANHÄNGANDE INTERVALL"),
  "EJ KORREKT IFYLLT SVAR I FRÅGA "&amp; 'Ot-säkkollen'!B64,
  IF(
   OR('Ot-säkkollen'!E76=0),
   "FÖRUTSÄTTER ANNAT SVAR PÅ FRÅGA "&amp; 'Ot-säkkollen'!B64,
   IF(
    AND(ISBLANK(C469),ISBLANK(D469),ISBLANK(E469),ISBLANK(C471),ISBLANK(D471),ISBLANK(E471),ISBLANK(C473),ISBLANK(C475),ISBLANK(D475)),
    "FRÅGAN ÄR OBESVARAD",
    IF(
     AND(ISBLANK(C469),ISBLANK(D469),ISBLANK(E469),ISBLANK(C471),ISBLANK(D471),ISBLANK(E471),ISBLANK(C473)),
     "ANGE SVAR OCKSÅ",
     IF(
      AND(OR(C469="x",D469="x",E469="x",C471="x",D471="x"),OR(E471="x",C473="x")),
      "MOTSÄGELSEFULLT SVAR",
      IF(
       AND(E471="x",C473="x"),
       "MOTSÄGELSEFULLT SVAR",
       IF(
        AND(C475="x",D475="x"),
        "MOTSÄGELSEFULL BEDÖMNING",
        IF(
         OR(C475="x",D475="x"),
         COUNTIF(C469:E469,"x")+COUNTIF(C471:D471,"x"),
         "ANGE BEDÖMNING OCKSÅ")))))))))</f>
        <v>FULLSTÄNDIGT SVAR SAKNAS PÅ FRÅGA 4</v>
      </c>
      <c r="G475" s="348"/>
      <c r="H475" s="220">
        <f t="shared" ca="1" si="25"/>
        <v>0</v>
      </c>
      <c r="I475" s="249"/>
      <c r="J475" s="220"/>
      <c r="K475" s="78"/>
      <c r="L475" s="220">
        <f ca="1">$H475</f>
        <v>0</v>
      </c>
      <c r="M475" s="220"/>
      <c r="N475" s="220"/>
    </row>
    <row r="476" spans="1:14" s="31" customFormat="1" ht="40.5" customHeight="1">
      <c r="B476" s="21"/>
      <c r="C476" s="87"/>
      <c r="D476" s="87"/>
      <c r="E476" s="87"/>
      <c r="F476" s="213"/>
      <c r="G476" s="348"/>
      <c r="H476" s="220"/>
      <c r="I476" s="248"/>
      <c r="J476" s="222"/>
      <c r="K476" s="78"/>
      <c r="L476" s="222"/>
      <c r="M476" s="222"/>
      <c r="N476" s="222"/>
    </row>
    <row r="477" spans="1:14" s="87" customFormat="1" ht="35.15" customHeight="1">
      <c r="A477" s="65">
        <v>3</v>
      </c>
      <c r="B477" s="207">
        <f ca="1">MAX(B60:INDIRECT(ADDRESS(ROW()-1,COLUMN())))+1</f>
        <v>38</v>
      </c>
      <c r="C477" s="873" t="s">
        <v>866</v>
      </c>
      <c r="D477" s="873"/>
      <c r="E477" s="873"/>
      <c r="F477" s="213"/>
      <c r="G477" s="503"/>
      <c r="H477" s="220"/>
      <c r="I477" s="249"/>
      <c r="J477" s="220"/>
      <c r="K477" s="78"/>
      <c r="L477" s="220"/>
      <c r="M477" s="220"/>
      <c r="N477" s="220"/>
    </row>
    <row r="478" spans="1:14" s="87" customFormat="1" ht="16.399999999999999" customHeight="1">
      <c r="A478" s="20"/>
      <c r="B478" s="84"/>
      <c r="C478" s="854" t="s">
        <v>90</v>
      </c>
      <c r="D478" s="854"/>
      <c r="E478" s="854"/>
      <c r="F478" s="213"/>
      <c r="G478" s="348"/>
      <c r="H478" s="220"/>
      <c r="I478" s="249"/>
      <c r="J478" s="220"/>
      <c r="K478" s="78"/>
      <c r="L478" s="220"/>
      <c r="M478" s="220"/>
      <c r="N478" s="220"/>
    </row>
    <row r="479" spans="1:14" s="87" customFormat="1" ht="14.4" customHeight="1">
      <c r="A479" s="31"/>
      <c r="B479" s="21"/>
      <c r="C479" s="890" t="s">
        <v>850</v>
      </c>
      <c r="D479" s="891"/>
      <c r="E479" s="892"/>
      <c r="F479" s="213"/>
      <c r="G479" s="348"/>
      <c r="H479" s="220"/>
      <c r="I479" s="249"/>
      <c r="J479" s="220"/>
      <c r="K479" s="78"/>
      <c r="L479" s="220"/>
      <c r="M479" s="220"/>
      <c r="N479" s="220"/>
    </row>
    <row r="480" spans="1:14" s="87" customFormat="1" ht="30" customHeight="1">
      <c r="A480" s="29"/>
      <c r="B480" s="24"/>
      <c r="C480" s="271" t="s">
        <v>867</v>
      </c>
      <c r="D480" s="271" t="s">
        <v>868</v>
      </c>
      <c r="E480" s="271" t="s">
        <v>869</v>
      </c>
      <c r="F480" s="213"/>
      <c r="G480" s="348"/>
      <c r="H480" s="220"/>
      <c r="I480" s="249"/>
      <c r="J480" s="220"/>
      <c r="K480" s="78"/>
      <c r="L480" s="220"/>
      <c r="M480" s="220"/>
      <c r="N480" s="220"/>
    </row>
    <row r="481" spans="1:14" s="87" customFormat="1" ht="14.4" customHeight="1">
      <c r="A481" s="31"/>
      <c r="B481" s="21"/>
      <c r="C481" s="291"/>
      <c r="D481" s="291"/>
      <c r="E481" s="291"/>
      <c r="F481" s="213"/>
      <c r="G481" s="348"/>
      <c r="H481" s="220"/>
      <c r="I481" s="249"/>
      <c r="J481" s="220"/>
      <c r="K481" s="78"/>
      <c r="L481" s="220"/>
      <c r="M481" s="220"/>
      <c r="N481" s="220"/>
    </row>
    <row r="482" spans="1:14" s="87" customFormat="1" ht="32.6" customHeight="1">
      <c r="A482" s="29"/>
      <c r="B482" s="24"/>
      <c r="C482" s="271" t="s">
        <v>870</v>
      </c>
      <c r="D482" s="271" t="s">
        <v>871</v>
      </c>
      <c r="E482" s="401" t="s">
        <v>872</v>
      </c>
      <c r="F482" s="213"/>
      <c r="G482" s="348"/>
      <c r="H482" s="220"/>
      <c r="I482" s="249"/>
      <c r="J482" s="220"/>
      <c r="K482" s="78"/>
      <c r="L482" s="220"/>
      <c r="M482" s="220"/>
      <c r="N482" s="220"/>
    </row>
    <row r="483" spans="1:14" s="87" customFormat="1" ht="16.399999999999999" customHeight="1">
      <c r="A483" s="31"/>
      <c r="B483" s="21"/>
      <c r="C483" s="189"/>
      <c r="D483" s="189"/>
      <c r="E483" s="189"/>
      <c r="F483" s="213"/>
      <c r="G483" s="348"/>
      <c r="H483" s="220"/>
      <c r="I483" s="249"/>
      <c r="J483" s="220"/>
      <c r="K483" s="78"/>
      <c r="L483" s="220"/>
      <c r="M483" s="220"/>
      <c r="N483" s="220"/>
    </row>
    <row r="484" spans="1:14" s="87" customFormat="1" ht="16.399999999999999" customHeight="1">
      <c r="A484" s="31"/>
      <c r="B484" s="21"/>
      <c r="C484" s="963" t="s">
        <v>100</v>
      </c>
      <c r="D484" s="963"/>
      <c r="E484" s="963"/>
      <c r="F484" s="213"/>
      <c r="G484" s="348"/>
      <c r="H484" s="220"/>
      <c r="I484" s="249"/>
      <c r="J484" s="220"/>
      <c r="K484" s="78"/>
      <c r="L484" s="220"/>
      <c r="M484" s="220"/>
      <c r="N484" s="220"/>
    </row>
    <row r="485" spans="1:14" s="87" customFormat="1" ht="16.399999999999999" customHeight="1">
      <c r="A485" s="31"/>
      <c r="B485" s="21"/>
      <c r="C485" s="964"/>
      <c r="D485" s="964"/>
      <c r="E485" s="964"/>
      <c r="F485" s="213"/>
      <c r="G485" s="348"/>
      <c r="H485" s="220"/>
      <c r="I485" s="249"/>
      <c r="J485" s="220"/>
      <c r="K485" s="78"/>
      <c r="L485" s="220"/>
      <c r="M485" s="220"/>
      <c r="N485" s="220"/>
    </row>
    <row r="486" spans="1:14" s="87" customFormat="1" ht="16.399999999999999" customHeight="1">
      <c r="A486" s="31"/>
      <c r="B486" s="21"/>
      <c r="C486" s="176" t="s">
        <v>101</v>
      </c>
      <c r="D486" s="177" t="s">
        <v>102</v>
      </c>
      <c r="E486" s="178" t="s">
        <v>103</v>
      </c>
      <c r="F486" s="213"/>
      <c r="G486" s="348"/>
      <c r="H486" s="220"/>
      <c r="I486" s="249"/>
      <c r="J486" s="220"/>
      <c r="K486" s="78"/>
      <c r="L486" s="220"/>
      <c r="M486" s="220"/>
      <c r="N486" s="220"/>
    </row>
    <row r="487" spans="1:14" s="87" customFormat="1" ht="19.100000000000001" customHeight="1">
      <c r="A487" s="31"/>
      <c r="B487" s="21"/>
      <c r="C487" s="189"/>
      <c r="D487" s="189"/>
      <c r="E487" s="178" t="str">
        <f ca="1">IF(
 OR('Ot-säkkollen'!E104="FRÅGAN ÄR OBESVARAD",'Ot-säkkollen'!E104="ANGE SVAR OCKSÅ",'Ot-säkkollen'!E104="ANGE BEDÖMNING OCKSÅ",'Ot-säkkollen'!E104="FULLSTÄNDIGT SVAR SAKNAS PÅ FRÅGA 12"),
 "FULLSTÄNDIGT SVAR SAKNAS PÅ FRÅGA "&amp; 'Ot-säkkollen'!B92,
 IF(
  OR('Ot-säkkollen'!E104="MOTSÄGELSEFULLT SVAR",'Ot-säkkollen'!E104="MOTSÄGELSEFULL BEDÖMNING",'Ot-säkkollen'!E104="EJ SAMMANHÄNGANDE INTERVALL"),
  "EJ KORREKT IFYLLT SVAR I FRÅGA "&amp; 'Ot-säkkollen'!B92,
  IF(
   OR('Ot-säkkollen'!E104=0),
   "FÖRUTSÄTTER ANNAT SVAR PÅ FRÅGA "&amp; 'Ot-säkkollen'!B92,
   IF(
    AND(ISBLANK(C481),ISBLANK(D481),ISBLANK(E481),ISBLANK(C483),ISBLANK(D483),ISBLANK(E483),ISBLANK(C485),ISBLANK(C487),ISBLANK(D487)),
    "FRÅGAN ÄR OBESVARAD",
    IF(
     AND(ISBLANK(C481),ISBLANK(D481),ISBLANK(E481),ISBLANK(C483),ISBLANK(D483),ISBLANK(E483),ISBLANK(C485)),
     "ANGE SVAR OCKSÅ",
     IF(
      AND(OR(C481="x",D481="x",E481="x",C483="x",D483="x"),OR(E483="x",C485="x")),
      "MOTSÄGELSEFULLT SVAR",
      IF(
       AND(E483="x",C485="x"),
       "MOTSÄGELSEFULLT SVAR",
       IF(
        AND(C487="x",D487="x"),
        "MOTSÄGELSEFULL BEDÖMNING",
        IF(
         OR(C487="x",D487="x"),
         COUNTIF(C481:E481,"x")+COUNTIF(C483:D483,"x"),
         "ANGE BEDÖMNING OCKSÅ")))))))))</f>
        <v>FULLSTÄNDIGT SVAR SAKNAS PÅ FRÅGA 6</v>
      </c>
      <c r="F487" s="213"/>
      <c r="G487" s="348"/>
      <c r="H487" s="220">
        <f t="shared" ca="1" si="25"/>
        <v>0</v>
      </c>
      <c r="I487" s="249"/>
      <c r="J487" s="220"/>
      <c r="K487" s="78"/>
      <c r="L487" s="220">
        <f ca="1">$H487</f>
        <v>0</v>
      </c>
      <c r="M487" s="220"/>
      <c r="N487" s="220"/>
    </row>
    <row r="488" spans="1:14" s="31" customFormat="1" ht="36" customHeight="1">
      <c r="B488" s="21"/>
      <c r="C488"/>
      <c r="D488"/>
      <c r="E488"/>
      <c r="F488" s="110"/>
      <c r="G488" s="348"/>
      <c r="H488" s="222"/>
      <c r="I488" s="248"/>
      <c r="J488" s="222"/>
      <c r="K488" s="78"/>
      <c r="L488" s="222"/>
      <c r="M488" s="222"/>
      <c r="N488" s="222"/>
    </row>
    <row r="489" spans="1:14" s="87" customFormat="1" ht="42" customHeight="1">
      <c r="A489" s="65">
        <v>3</v>
      </c>
      <c r="B489" s="207">
        <f ca="1">MAX(B72:INDIRECT(ADDRESS(ROW()-1,COLUMN())))+1</f>
        <v>39</v>
      </c>
      <c r="C489" s="873" t="s">
        <v>873</v>
      </c>
      <c r="D489" s="873"/>
      <c r="E489" s="873"/>
      <c r="F489" s="190"/>
      <c r="G489" s="348"/>
      <c r="H489" s="220"/>
      <c r="I489" s="249"/>
      <c r="J489" s="220"/>
      <c r="K489" s="78"/>
      <c r="L489" s="220"/>
      <c r="M489" s="220"/>
      <c r="N489" s="220"/>
    </row>
    <row r="490" spans="1:14" s="87" customFormat="1" ht="16.399999999999999" customHeight="1" thickBot="1">
      <c r="A490" s="20"/>
      <c r="B490" s="84"/>
      <c r="C490" s="854" t="s">
        <v>90</v>
      </c>
      <c r="D490" s="854"/>
      <c r="E490" s="854"/>
      <c r="F490" s="191"/>
      <c r="G490" s="84"/>
      <c r="H490" s="220"/>
      <c r="I490" s="249"/>
      <c r="J490" s="220"/>
      <c r="K490" s="78"/>
      <c r="L490" s="220"/>
      <c r="M490" s="220"/>
      <c r="N490" s="220"/>
    </row>
    <row r="491" spans="1:14" s="87" customFormat="1" ht="16.399999999999999" customHeight="1">
      <c r="A491" s="31"/>
      <c r="B491" s="21"/>
      <c r="C491" s="890" t="s">
        <v>850</v>
      </c>
      <c r="D491" s="891"/>
      <c r="E491" s="892"/>
      <c r="F491" s="184"/>
      <c r="G491" s="102" t="s">
        <v>91</v>
      </c>
      <c r="H491" s="220"/>
      <c r="I491" s="249"/>
      <c r="J491" s="220"/>
      <c r="K491" s="78"/>
      <c r="L491" s="220"/>
      <c r="M491" s="220"/>
      <c r="N491" s="220"/>
    </row>
    <row r="492" spans="1:14" s="87" customFormat="1" ht="32.15" customHeight="1">
      <c r="A492" s="29"/>
      <c r="B492" s="24"/>
      <c r="C492" s="280" t="s">
        <v>874</v>
      </c>
      <c r="D492" s="281" t="s">
        <v>875</v>
      </c>
      <c r="E492" s="281" t="s">
        <v>876</v>
      </c>
      <c r="F492" s="215"/>
      <c r="G492" s="978" t="s">
        <v>877</v>
      </c>
      <c r="H492" s="220"/>
      <c r="I492" s="249"/>
      <c r="J492" s="220"/>
      <c r="K492" s="78"/>
      <c r="L492" s="220"/>
      <c r="M492" s="220"/>
      <c r="N492" s="220"/>
    </row>
    <row r="493" spans="1:14" s="87" customFormat="1" ht="16.100000000000001" customHeight="1">
      <c r="A493" s="31"/>
      <c r="B493" s="21"/>
      <c r="C493" s="277"/>
      <c r="D493" s="277"/>
      <c r="E493" s="277"/>
      <c r="F493" s="398"/>
      <c r="G493" s="978"/>
      <c r="H493" s="220"/>
      <c r="I493" s="249"/>
      <c r="J493" s="220"/>
      <c r="K493" s="78"/>
      <c r="L493" s="220"/>
      <c r="M493" s="220"/>
      <c r="N493" s="220"/>
    </row>
    <row r="494" spans="1:14" s="87" customFormat="1" ht="47.15" customHeight="1">
      <c r="A494" s="29"/>
      <c r="B494" s="24"/>
      <c r="C494" s="281" t="s">
        <v>878</v>
      </c>
      <c r="D494" s="271" t="s">
        <v>879</v>
      </c>
      <c r="E494" s="399" t="s">
        <v>880</v>
      </c>
      <c r="F494" s="215"/>
      <c r="G494" s="978"/>
      <c r="H494" s="220"/>
      <c r="I494" s="249"/>
      <c r="J494" s="220"/>
      <c r="K494" s="78"/>
      <c r="L494" s="220"/>
      <c r="M494" s="220"/>
      <c r="N494" s="220"/>
    </row>
    <row r="495" spans="1:14" s="87" customFormat="1" ht="16.399999999999999" customHeight="1">
      <c r="A495" s="31"/>
      <c r="B495" s="21"/>
      <c r="C495" s="189"/>
      <c r="D495" s="189"/>
      <c r="E495" s="189"/>
      <c r="F495" s="390"/>
      <c r="G495" s="978"/>
      <c r="H495" s="220"/>
      <c r="I495" s="249"/>
      <c r="J495" s="220"/>
      <c r="K495" s="78"/>
      <c r="L495" s="220"/>
      <c r="M495" s="220"/>
      <c r="N495" s="220"/>
    </row>
    <row r="496" spans="1:14" s="87" customFormat="1" ht="16.399999999999999" customHeight="1">
      <c r="A496" s="31"/>
      <c r="B496" s="21"/>
      <c r="C496" s="963" t="s">
        <v>100</v>
      </c>
      <c r="D496" s="963"/>
      <c r="E496" s="963"/>
      <c r="F496" s="391"/>
      <c r="G496" s="978"/>
      <c r="H496" s="220"/>
      <c r="I496" s="249"/>
      <c r="J496" s="220"/>
      <c r="K496" s="78"/>
      <c r="L496" s="220"/>
      <c r="M496" s="220"/>
      <c r="N496" s="220"/>
    </row>
    <row r="497" spans="1:14" s="87" customFormat="1" ht="16.399999999999999" customHeight="1">
      <c r="A497" s="31"/>
      <c r="B497" s="21"/>
      <c r="C497" s="964"/>
      <c r="D497" s="964"/>
      <c r="E497" s="964"/>
      <c r="F497" s="188"/>
      <c r="G497" s="978"/>
      <c r="H497" s="220"/>
      <c r="I497" s="249"/>
      <c r="J497" s="220"/>
      <c r="K497" s="78"/>
      <c r="L497" s="220"/>
      <c r="M497" s="220"/>
      <c r="N497" s="220"/>
    </row>
    <row r="498" spans="1:14" s="87" customFormat="1" ht="16.399999999999999" customHeight="1">
      <c r="A498" s="31"/>
      <c r="B498" s="21"/>
      <c r="C498" s="176" t="s">
        <v>101</v>
      </c>
      <c r="D498" s="177" t="s">
        <v>102</v>
      </c>
      <c r="E498" s="178" t="s">
        <v>103</v>
      </c>
      <c r="F498" s="188"/>
      <c r="G498" s="978"/>
      <c r="H498" s="220">
        <f>IF(ISNUMBER(E498),E498,0)</f>
        <v>0</v>
      </c>
      <c r="I498" s="249"/>
      <c r="J498" s="220"/>
      <c r="K498" s="78"/>
      <c r="L498" s="220">
        <f>$H498</f>
        <v>0</v>
      </c>
      <c r="M498" s="220"/>
      <c r="N498" s="220"/>
    </row>
    <row r="499" spans="1:14" s="87" customFormat="1" ht="17.149999999999999" customHeight="1">
      <c r="A499" s="31"/>
      <c r="B499" s="21"/>
      <c r="C499" s="189"/>
      <c r="D499" s="189"/>
      <c r="E499" s="178" t="str">
        <f ca="1">IF(
 OR('Ot-säkkollen'!E118="FRÅGAN ÄR OBESVARAD",'Ot-säkkollen'!E118="ANGE SVAR OCKSÅ",'Ot-säkkollen'!E118="ANGE BEDÖMNING OCKSÅ",'Ot-säkkollen'!E118="FULLSTÄNDIGT SVAR SAKNAS PÅ FRÅGA 12"),
 "FULLSTÄNDIGT SVAR SAKNAS PÅ FRÅGA "&amp; 'Ot-säkkollen'!B106,
 IF(
  OR('Ot-säkkollen'!E118="MOTSÄGELSEFULLT SVAR",'Ot-säkkollen'!E118="MOTSÄGELSEFULL BEDÖMNING",'Ot-säkkollen'!E118="EJ SAMMANHÄNGANDE INTERVALL"),
  "EJ KORREKT IFYLLT SVAR I FRÅGA "&amp; 'Ot-säkkollen'!B106,
  IF(
   OR('Ot-säkkollen'!E118=0),
   "FÖRUTSÄTTER ANNAT SVAR PÅ FRÅGA "&amp; 'Ot-säkkollen'!B106,
   IF(
    AND(ISBLANK(C493),ISBLANK(D493),ISBLANK(E493),ISBLANK(C495),ISBLANK(D495),ISBLANK(E495),ISBLANK(C497),ISBLANK(C499),ISBLANK(D499)),
    "FRÅGAN ÄR OBESVARAD",
    IF(
     AND(ISBLANK(C493),ISBLANK(D493),ISBLANK(E493),ISBLANK(C495),ISBLANK(D495),ISBLANK(E495),ISBLANK(C497)),
     "ANGE SVAR OCKSÅ",
     IF(
      AND(OR(C493="x",D493="x",E493="x",C495="x",D495="x"),OR(E495="x",C497="x")),
      "MOTSÄGELSEFULLT SVAR",
      IF(
       AND(E495="x",C497="x"),
       "MOTSÄGELSEFULLT SVAR",
       IF(
        AND(C499="x",D499="x"),
        "MOTSÄGELSEFULL BEDÖMNING",
        IF(
         OR(C499="x",D499="x"),
         COUNTIF(C493:E493,"x")+COUNTIF(C495:D495,"x"),
         "ANGE BEDÖMNING OCKSÅ")))))))))</f>
        <v>FULLSTÄNDIGT SVAR SAKNAS PÅ FRÅGA 7</v>
      </c>
      <c r="F499"/>
      <c r="G499" s="978"/>
      <c r="H499" s="78"/>
      <c r="I499" s="229"/>
      <c r="J499" s="78"/>
      <c r="K499" s="78"/>
      <c r="L499" s="220"/>
      <c r="M499" s="220"/>
      <c r="N499" s="220"/>
    </row>
    <row r="500" spans="1:14" s="31" customFormat="1" ht="40.4" customHeight="1">
      <c r="B500" s="21"/>
      <c r="C500" s="87"/>
      <c r="D500" s="87"/>
      <c r="E500" s="87"/>
      <c r="F500" s="110"/>
      <c r="G500" s="978"/>
      <c r="H500" s="222"/>
      <c r="I500" s="248"/>
      <c r="J500" s="222"/>
      <c r="K500" s="78"/>
      <c r="L500" s="222"/>
      <c r="M500" s="222"/>
      <c r="N500" s="222"/>
    </row>
    <row r="501" spans="1:14" s="87" customFormat="1" ht="40.1" customHeight="1">
      <c r="A501" s="65">
        <v>3</v>
      </c>
      <c r="B501" s="207">
        <f ca="1">MAX(B84:INDIRECT(ADDRESS(ROW()-1,COLUMN())))+1</f>
        <v>40</v>
      </c>
      <c r="C501" s="873" t="s">
        <v>881</v>
      </c>
      <c r="D501" s="873"/>
      <c r="E501" s="873"/>
      <c r="F501" s="190"/>
      <c r="G501" s="978"/>
      <c r="H501" s="220"/>
      <c r="I501" s="249"/>
      <c r="J501" s="220"/>
      <c r="K501" s="78"/>
      <c r="L501" s="220"/>
      <c r="M501" s="220"/>
      <c r="N501" s="220"/>
    </row>
    <row r="502" spans="1:14" s="87" customFormat="1" ht="34.4" customHeight="1">
      <c r="A502" s="20"/>
      <c r="B502" s="84"/>
      <c r="C502" s="854" t="s">
        <v>90</v>
      </c>
      <c r="D502" s="854"/>
      <c r="E502" s="854"/>
      <c r="F502" s="191"/>
      <c r="G502" s="978"/>
      <c r="H502" s="220"/>
      <c r="I502" s="249"/>
      <c r="J502" s="220"/>
      <c r="K502" s="78"/>
      <c r="L502" s="220"/>
      <c r="M502" s="220"/>
      <c r="N502" s="220"/>
    </row>
    <row r="503" spans="1:14" s="87" customFormat="1" ht="20.6" customHeight="1">
      <c r="A503" s="31"/>
      <c r="B503" s="21"/>
      <c r="C503" s="887" t="s">
        <v>850</v>
      </c>
      <c r="D503" s="888"/>
      <c r="E503" s="889"/>
      <c r="F503" s="184"/>
      <c r="G503" s="978"/>
      <c r="H503" s="220"/>
      <c r="I503" s="249"/>
      <c r="J503" s="220"/>
      <c r="K503" s="78"/>
      <c r="L503" s="220"/>
      <c r="M503" s="220"/>
      <c r="N503" s="220"/>
    </row>
    <row r="504" spans="1:14" s="87" customFormat="1" ht="32.6" customHeight="1">
      <c r="A504" s="29"/>
      <c r="B504" s="24"/>
      <c r="C504" s="292" t="s">
        <v>882</v>
      </c>
      <c r="D504" s="292" t="s">
        <v>883</v>
      </c>
      <c r="E504" s="292" t="s">
        <v>884</v>
      </c>
      <c r="F504" s="215"/>
      <c r="G504" s="978"/>
      <c r="H504" s="220"/>
      <c r="I504" s="249"/>
      <c r="J504" s="220"/>
      <c r="K504" s="78"/>
      <c r="L504" s="220"/>
      <c r="M504" s="220"/>
      <c r="N504" s="220"/>
    </row>
    <row r="505" spans="1:14" s="87" customFormat="1" ht="19.100000000000001" customHeight="1">
      <c r="A505" s="31"/>
      <c r="B505" s="21"/>
      <c r="C505" s="277"/>
      <c r="D505" s="277"/>
      <c r="E505" s="277"/>
      <c r="F505" s="398"/>
      <c r="G505" s="978"/>
      <c r="H505" s="220"/>
      <c r="I505" s="249"/>
      <c r="J505" s="220"/>
      <c r="K505" s="78"/>
      <c r="L505" s="220"/>
      <c r="M505" s="220"/>
      <c r="N505" s="220"/>
    </row>
    <row r="506" spans="1:14" s="87" customFormat="1" ht="49.1" customHeight="1">
      <c r="A506" s="29"/>
      <c r="B506" s="24"/>
      <c r="C506" s="292" t="s">
        <v>885</v>
      </c>
      <c r="D506" s="292" t="s">
        <v>886</v>
      </c>
      <c r="E506" s="399" t="s">
        <v>887</v>
      </c>
      <c r="F506" s="215"/>
      <c r="G506" s="348"/>
      <c r="H506" s="220"/>
      <c r="I506" s="249"/>
      <c r="J506" s="220"/>
      <c r="K506" s="78"/>
      <c r="L506" s="220"/>
      <c r="M506" s="220"/>
      <c r="N506" s="220"/>
    </row>
    <row r="507" spans="1:14" s="87" customFormat="1" ht="16.399999999999999" customHeight="1">
      <c r="A507" s="31"/>
      <c r="B507" s="21"/>
      <c r="C507" s="189"/>
      <c r="D507" s="189"/>
      <c r="E507" s="189"/>
      <c r="F507" s="390"/>
      <c r="G507" s="348"/>
      <c r="H507" s="220"/>
      <c r="I507" s="249"/>
      <c r="J507" s="220"/>
      <c r="K507" s="78"/>
      <c r="L507" s="220"/>
      <c r="M507" s="220"/>
      <c r="N507" s="220"/>
    </row>
    <row r="508" spans="1:14" s="87" customFormat="1" ht="16.399999999999999" customHeight="1">
      <c r="A508" s="31"/>
      <c r="B508" s="21"/>
      <c r="C508" s="963" t="s">
        <v>100</v>
      </c>
      <c r="D508" s="963"/>
      <c r="E508" s="963"/>
      <c r="F508" s="391"/>
      <c r="G508" s="348"/>
      <c r="H508" s="220"/>
      <c r="I508" s="249"/>
      <c r="J508" s="220"/>
      <c r="K508" s="78"/>
      <c r="L508" s="220"/>
      <c r="M508" s="220"/>
      <c r="N508" s="220"/>
    </row>
    <row r="509" spans="1:14" s="87" customFormat="1" ht="16.399999999999999" customHeight="1">
      <c r="A509" s="31"/>
      <c r="B509" s="21"/>
      <c r="C509" s="964"/>
      <c r="D509" s="964"/>
      <c r="E509" s="964"/>
      <c r="F509" s="188"/>
      <c r="G509" s="348"/>
      <c r="H509" s="220"/>
      <c r="I509" s="249"/>
      <c r="J509" s="220"/>
      <c r="K509" s="78"/>
      <c r="L509" s="220"/>
      <c r="M509" s="220"/>
      <c r="N509" s="220"/>
    </row>
    <row r="510" spans="1:14" s="87" customFormat="1" ht="16.399999999999999" customHeight="1">
      <c r="A510" s="31"/>
      <c r="B510" s="21"/>
      <c r="C510" s="176" t="s">
        <v>101</v>
      </c>
      <c r="D510" s="177" t="s">
        <v>102</v>
      </c>
      <c r="E510" s="178" t="s">
        <v>103</v>
      </c>
      <c r="F510" s="188"/>
      <c r="G510" s="348"/>
      <c r="H510" s="220">
        <f>IF(ISNUMBER(E510),E510,0)</f>
        <v>0</v>
      </c>
      <c r="I510" s="249"/>
      <c r="J510" s="220"/>
      <c r="K510" s="78"/>
      <c r="L510" s="220">
        <f>$H510</f>
        <v>0</v>
      </c>
      <c r="M510" s="220"/>
      <c r="N510" s="220"/>
    </row>
    <row r="511" spans="1:14" s="87" customFormat="1" ht="20.6" customHeight="1">
      <c r="A511" s="31"/>
      <c r="B511" s="21"/>
      <c r="C511" s="189"/>
      <c r="D511" s="189"/>
      <c r="E511" s="178" t="str">
        <f ca="1">IF(
 OR('Ot-säkkollen'!E132="FRÅGAN ÄR OBESVARAD",'Ot-säkkollen'!E132="ANGE SVAR OCKSÅ",'Ot-säkkollen'!E132="ANGE BEDÖMNING OCKSÅ",'Ot-säkkollen'!E132="FULLSTÄNDIGT SVAR SAKNAS PÅ FRÅGA 12"),
 "FULLSTÄNDIGT SVAR SAKNAS PÅ FRÅGA "&amp; 'Ot-säkkollen'!B120,
 IF(
  OR('Ot-säkkollen'!E132="MOTSÄGELSEFULLT SVAR",'Ot-säkkollen'!E132="MOTSÄGELSEFULL BEDÖMNING",'Ot-säkkollen'!E132="EJ SAMMANHÄNGANDE INTERVALL"),
  "EJ KORREKT IFYLLT SVAR I FRÅGA "&amp; 'Ot-säkkollen'!B120,
  IF(
   OR('Ot-säkkollen'!E132=0),
   "FÖRUTSÄTTER ANNAT SVAR PÅ FRÅGA "&amp; 'Ot-säkkollen'!B120,
   IF(
    AND(ISBLANK(C505),ISBLANK(D505),ISBLANK(E505),ISBLANK(C507),ISBLANK(D507),ISBLANK(E507),ISBLANK(C509),ISBLANK(C511),ISBLANK(D511)),
    "FRÅGAN ÄR OBESVARAD",
    IF(
     AND(ISBLANK(C505),ISBLANK(D505),ISBLANK(E505),ISBLANK(C507),ISBLANK(D507),ISBLANK(E507),ISBLANK(C509)),
     "ANGE SVAR OCKSÅ",
     IF(
      AND(OR(C505="x",D505="x",E505="x",C507="x",D507="x"),OR(E507="x",C509="x")),
      "MOTSÄGELSEFULLT SVAR",
      IF(
       AND(E507="x",C509="x"),
       "MOTSÄGELSEFULLT SVAR",
       IF(
        AND(C511="x",D511="x"),
        "MOTSÄGELSEFULL BEDÖMNING",
        IF(
         OR(C511="x",D511="x"),
         COUNTIF(C505:E505,"x")+COUNTIF(C507:D507,"x"),
         "ANGE BEDÖMNING OCKSÅ")))))))))</f>
        <v>FULLSTÄNDIGT SVAR SAKNAS PÅ FRÅGA 8</v>
      </c>
      <c r="G511" s="348"/>
      <c r="H511" s="220"/>
      <c r="I511" s="249"/>
      <c r="J511" s="220"/>
      <c r="K511" s="78"/>
      <c r="L511" s="220"/>
      <c r="M511" s="220"/>
      <c r="N511" s="220"/>
    </row>
    <row r="512" spans="1:14" s="31" customFormat="1" ht="25.5" customHeight="1">
      <c r="B512" s="21"/>
      <c r="C512" s="87"/>
      <c r="D512" s="87"/>
      <c r="E512" s="87"/>
      <c r="F512" s="110"/>
      <c r="G512" s="348"/>
      <c r="H512" s="222"/>
      <c r="I512" s="248"/>
      <c r="J512" s="222"/>
      <c r="K512" s="78"/>
      <c r="L512" s="222"/>
      <c r="M512" s="222"/>
      <c r="N512" s="222"/>
    </row>
    <row r="513" spans="1:14" s="87" customFormat="1" ht="36" customHeight="1">
      <c r="A513" s="65">
        <v>3</v>
      </c>
      <c r="B513" s="207">
        <f ca="1">MAX(B95:INDIRECT(ADDRESS(ROW()-1,COLUMN())))+1</f>
        <v>41</v>
      </c>
      <c r="C513" s="873" t="s">
        <v>888</v>
      </c>
      <c r="D513" s="873"/>
      <c r="E513" s="873"/>
      <c r="F513" s="190"/>
      <c r="G513" s="348"/>
      <c r="H513" s="220"/>
      <c r="I513" s="249"/>
      <c r="J513" s="220"/>
      <c r="K513" s="78"/>
      <c r="L513" s="220"/>
      <c r="M513" s="220"/>
      <c r="N513" s="220"/>
    </row>
    <row r="514" spans="1:14" s="87" customFormat="1" ht="16.399999999999999" customHeight="1" thickBot="1">
      <c r="A514" s="20"/>
      <c r="B514" s="84"/>
      <c r="C514" s="854" t="s">
        <v>90</v>
      </c>
      <c r="D514" s="854"/>
      <c r="E514" s="854"/>
      <c r="F514" s="191"/>
      <c r="G514" s="84"/>
      <c r="H514" s="220"/>
      <c r="I514" s="249"/>
      <c r="J514" s="220"/>
      <c r="K514" s="78"/>
      <c r="L514" s="220"/>
      <c r="M514" s="220"/>
      <c r="N514" s="220"/>
    </row>
    <row r="515" spans="1:14" s="87" customFormat="1" ht="16.399999999999999" customHeight="1" thickBot="1">
      <c r="A515" s="31"/>
      <c r="B515" s="21"/>
      <c r="C515" s="887" t="s">
        <v>889</v>
      </c>
      <c r="D515" s="888"/>
      <c r="E515" s="889"/>
      <c r="F515" s="184"/>
      <c r="G515" s="208" t="s">
        <v>91</v>
      </c>
      <c r="H515" s="220"/>
      <c r="I515" s="249"/>
      <c r="J515" s="220"/>
      <c r="K515" s="78"/>
      <c r="L515" s="220"/>
      <c r="M515" s="220"/>
      <c r="N515" s="220"/>
    </row>
    <row r="516" spans="1:14" s="87" customFormat="1" ht="50.15" customHeight="1">
      <c r="A516" s="29"/>
      <c r="B516" s="24"/>
      <c r="C516" s="293" t="s">
        <v>890</v>
      </c>
      <c r="D516" s="293" t="s">
        <v>891</v>
      </c>
      <c r="E516" s="292" t="s">
        <v>892</v>
      </c>
      <c r="F516" s="215"/>
      <c r="G516" s="953" t="s">
        <v>707</v>
      </c>
      <c r="H516" s="220"/>
      <c r="I516" s="249"/>
      <c r="J516" s="220"/>
      <c r="K516" s="78"/>
      <c r="L516" s="220"/>
      <c r="M516" s="220"/>
      <c r="N516" s="220"/>
    </row>
    <row r="517" spans="1:14" s="87" customFormat="1" ht="14.4" customHeight="1">
      <c r="A517" s="31"/>
      <c r="B517" s="21"/>
      <c r="C517" s="277"/>
      <c r="D517" s="277"/>
      <c r="E517" s="277"/>
      <c r="F517" s="398"/>
      <c r="G517" s="954"/>
      <c r="H517" s="220"/>
      <c r="I517" s="249"/>
      <c r="J517" s="220"/>
      <c r="K517" s="78"/>
      <c r="L517" s="220"/>
      <c r="M517" s="220"/>
      <c r="N517" s="220"/>
    </row>
    <row r="518" spans="1:14" s="87" customFormat="1" ht="33.65" customHeight="1">
      <c r="A518" s="29"/>
      <c r="B518" s="24"/>
      <c r="C518" s="293" t="s">
        <v>893</v>
      </c>
      <c r="D518" s="294" t="s">
        <v>894</v>
      </c>
      <c r="E518" s="399" t="s">
        <v>895</v>
      </c>
      <c r="F518" s="215"/>
      <c r="G518" s="954"/>
      <c r="H518" s="220"/>
      <c r="I518" s="249"/>
      <c r="J518" s="220"/>
      <c r="K518" s="78"/>
      <c r="L518" s="220"/>
      <c r="M518" s="220"/>
      <c r="N518" s="220"/>
    </row>
    <row r="519" spans="1:14" s="87" customFormat="1" ht="16.399999999999999" customHeight="1">
      <c r="A519" s="31"/>
      <c r="B519" s="21"/>
      <c r="C519" s="189"/>
      <c r="D519" s="189"/>
      <c r="E519" s="189"/>
      <c r="F519" s="390"/>
      <c r="G519" s="954"/>
      <c r="H519" s="220"/>
      <c r="I519" s="249"/>
      <c r="J519" s="220"/>
      <c r="K519" s="78"/>
      <c r="L519" s="220"/>
      <c r="M519" s="220"/>
      <c r="N519" s="220"/>
    </row>
    <row r="520" spans="1:14" s="87" customFormat="1" ht="16.399999999999999" customHeight="1">
      <c r="A520" s="31"/>
      <c r="B520" s="21"/>
      <c r="C520" s="963" t="s">
        <v>100</v>
      </c>
      <c r="D520" s="963"/>
      <c r="E520" s="963"/>
      <c r="F520" s="391"/>
      <c r="G520" s="954"/>
      <c r="H520" s="220"/>
      <c r="I520" s="249"/>
      <c r="J520" s="220"/>
      <c r="K520" s="78"/>
      <c r="L520" s="220"/>
      <c r="M520" s="220"/>
      <c r="N520" s="220"/>
    </row>
    <row r="521" spans="1:14" s="87" customFormat="1" ht="16.399999999999999" customHeight="1">
      <c r="A521" s="31"/>
      <c r="B521" s="21"/>
      <c r="C521" s="964"/>
      <c r="D521" s="964"/>
      <c r="E521" s="964"/>
      <c r="F521" s="188"/>
      <c r="G521" s="954"/>
      <c r="H521" s="220"/>
      <c r="I521" s="249"/>
      <c r="J521" s="220"/>
      <c r="K521" s="78"/>
      <c r="L521" s="220"/>
      <c r="M521" s="220"/>
      <c r="N521" s="220"/>
    </row>
    <row r="522" spans="1:14" s="87" customFormat="1" ht="16.399999999999999" customHeight="1">
      <c r="A522" s="31"/>
      <c r="B522" s="21"/>
      <c r="C522" s="176" t="s">
        <v>101</v>
      </c>
      <c r="D522" s="177" t="s">
        <v>102</v>
      </c>
      <c r="E522" s="178" t="s">
        <v>103</v>
      </c>
      <c r="F522" s="188"/>
      <c r="G522" s="954"/>
      <c r="H522" s="220">
        <f>IF(ISNUMBER(E522),E522,0)</f>
        <v>0</v>
      </c>
      <c r="I522" s="249"/>
      <c r="J522" s="220"/>
      <c r="K522" s="78"/>
      <c r="L522" s="220">
        <f>$H522</f>
        <v>0</v>
      </c>
      <c r="M522" s="220"/>
      <c r="N522" s="220"/>
    </row>
    <row r="523" spans="1:14" s="87" customFormat="1" ht="18" customHeight="1">
      <c r="A523" s="31"/>
      <c r="B523" s="21"/>
      <c r="C523" s="189"/>
      <c r="D523" s="189"/>
      <c r="E523" s="178" t="str">
        <f ca="1">IF(
 OR('Ot-säkkollen'!E146="FRÅGAN ÄR OBESVARAD",'Ot-säkkollen'!E146="ANGE SVAR OCKSÅ",'Ot-säkkollen'!E146="ANGE BEDÖMNING OCKSÅ",'Ot-säkkollen'!E146="FULLSTÄNDIGT SVAR SAKNAS PÅ FRÅGA 12"),
 "FULLSTÄNDIGT SVAR SAKNAS PÅ FRÅGA "&amp; 'Ot-säkkollen'!B134,
 IF(
  OR('Ot-säkkollen'!E146="MOTSÄGELSEFULLT SVAR",'Ot-säkkollen'!E146="MOTSÄGELSEFULL BEDÖMNING",'Ot-säkkollen'!E146="EJ SAMMANHÄNGANDE INTERVALL"),
  "EJ KORREKT IFYLLT SVAR I FRÅGA "&amp; 'Ot-säkkollen'!B134,
  IF(
   OR('Ot-säkkollen'!E146=0),
   "FÖRUTSÄTTER ANNAT SVAR PÅ FRÅGA "&amp; 'Ot-säkkollen'!B134,
   IF(
    AND(ISBLANK(C517),ISBLANK(D517),ISBLANK(E517),ISBLANK(C519),ISBLANK(D519),ISBLANK(E519),ISBLANK(C521),ISBLANK(C523),ISBLANK(D523)),
    "FRÅGAN ÄR OBESVARAD",
    IF(
     AND(ISBLANK(C517),ISBLANK(D517),ISBLANK(E517),ISBLANK(C519),ISBLANK(D519),ISBLANK(E519),ISBLANK(C521)),
     "ANGE SVAR OCKSÅ",
     IF(
      AND(OR(C517="x",D517="x",E517="x",C519="x",D519="x"),OR(E519="x",C521="x")),
      "MOTSÄGELSEFULLT SVAR",
      IF(
       AND(E519="x",C521="x"),
       "MOTSÄGELSEFULLT SVAR",
       IF(
        AND(C523="x",D523="x"),
        "MOTSÄGELSEFULL BEDÖMNING",
        IF(
         OR(C523="x",D523="x"),
         COUNTIF(C517:E517,"x")+COUNTIF(C519:D519,"x"),
         "ANGE BEDÖMNING OCKSÅ")))))))))</f>
        <v>FULLSTÄNDIGT SVAR SAKNAS PÅ FRÅGA 9</v>
      </c>
      <c r="F523"/>
      <c r="G523" s="954"/>
      <c r="H523" s="78"/>
      <c r="I523" s="229"/>
      <c r="J523" s="78"/>
      <c r="K523" s="78"/>
      <c r="L523" s="220"/>
      <c r="M523" s="220"/>
      <c r="N523" s="220"/>
    </row>
    <row r="524" spans="1:14" s="31" customFormat="1" ht="36" customHeight="1" thickBot="1">
      <c r="B524" s="21"/>
      <c r="C524"/>
      <c r="D524"/>
      <c r="E524"/>
      <c r="F524" s="213"/>
      <c r="G524" s="955"/>
      <c r="H524" s="229"/>
      <c r="I524" s="229"/>
      <c r="J524" s="222"/>
      <c r="K524" s="78"/>
      <c r="L524" s="222"/>
      <c r="M524" s="222"/>
      <c r="N524" s="222"/>
    </row>
    <row r="525" spans="1:14" s="87" customFormat="1" ht="41.15" customHeight="1">
      <c r="A525" s="65">
        <v>3</v>
      </c>
      <c r="B525" s="207">
        <f ca="1">MAX(B121:INDIRECT(ADDRESS(ROW()-1,COLUMN())))+1</f>
        <v>42</v>
      </c>
      <c r="C525" s="886" t="s">
        <v>896</v>
      </c>
      <c r="D525" s="886"/>
      <c r="E525" s="886"/>
      <c r="F525" s="213"/>
      <c r="G525" s="574"/>
      <c r="H525" s="229"/>
      <c r="I525" s="229"/>
      <c r="J525" s="220"/>
      <c r="K525" s="78"/>
      <c r="L525" s="220"/>
      <c r="M525" s="220"/>
      <c r="N525" s="220"/>
    </row>
    <row r="526" spans="1:14" s="87" customFormat="1" ht="16.399999999999999" customHeight="1" thickBot="1">
      <c r="A526" s="20"/>
      <c r="B526" s="84"/>
      <c r="C526" s="854" t="s">
        <v>90</v>
      </c>
      <c r="D526" s="854"/>
      <c r="E526" s="854"/>
      <c r="F526" s="213"/>
      <c r="G526" s="84"/>
      <c r="H526" s="229"/>
      <c r="I526" s="229"/>
      <c r="J526" s="220"/>
      <c r="K526" s="78"/>
      <c r="L526" s="220"/>
      <c r="M526" s="220"/>
      <c r="N526" s="220"/>
    </row>
    <row r="527" spans="1:14" s="87" customFormat="1" ht="16.399999999999999" customHeight="1" thickBot="1">
      <c r="A527" s="31"/>
      <c r="B527" s="21"/>
      <c r="C527" s="883" t="s">
        <v>850</v>
      </c>
      <c r="D527" s="884"/>
      <c r="E527" s="885"/>
      <c r="F527" s="213"/>
      <c r="G527" s="208" t="s">
        <v>91</v>
      </c>
      <c r="H527" s="229"/>
      <c r="I527" s="229"/>
      <c r="J527" s="220"/>
      <c r="K527" s="78"/>
      <c r="L527" s="220"/>
      <c r="M527" s="220"/>
      <c r="N527" s="220"/>
    </row>
    <row r="528" spans="1:14" s="87" customFormat="1" ht="34.5" customHeight="1">
      <c r="A528" s="29"/>
      <c r="B528" s="24"/>
      <c r="C528" s="271" t="s">
        <v>897</v>
      </c>
      <c r="D528" s="271" t="s">
        <v>898</v>
      </c>
      <c r="E528" s="271" t="s">
        <v>899</v>
      </c>
      <c r="F528" s="213"/>
      <c r="G528" s="953" t="s">
        <v>900</v>
      </c>
      <c r="H528" s="229"/>
      <c r="I528" s="229"/>
      <c r="J528" s="220"/>
      <c r="K528" s="78"/>
      <c r="L528" s="220"/>
      <c r="M528" s="220"/>
      <c r="N528" s="220"/>
    </row>
    <row r="529" spans="1:14" s="87" customFormat="1" ht="14.4" customHeight="1">
      <c r="A529" s="31"/>
      <c r="B529" s="21"/>
      <c r="C529" s="290"/>
      <c r="D529" s="290"/>
      <c r="E529" s="290"/>
      <c r="F529" s="213"/>
      <c r="G529" s="954"/>
      <c r="H529" s="229"/>
      <c r="I529" s="229"/>
      <c r="J529" s="220"/>
      <c r="K529" s="78"/>
      <c r="L529" s="220"/>
      <c r="M529" s="220"/>
      <c r="N529" s="220"/>
    </row>
    <row r="530" spans="1:14" s="87" customFormat="1" ht="47.6" customHeight="1">
      <c r="A530" s="29"/>
      <c r="B530" s="24"/>
      <c r="C530" s="281" t="s">
        <v>901</v>
      </c>
      <c r="D530" s="271" t="s">
        <v>902</v>
      </c>
      <c r="E530" s="399" t="s">
        <v>903</v>
      </c>
      <c r="F530" s="213"/>
      <c r="G530" s="954"/>
      <c r="H530" s="229"/>
      <c r="I530" s="229"/>
      <c r="J530" s="220"/>
      <c r="K530" s="78"/>
      <c r="L530" s="220"/>
      <c r="M530" s="220"/>
      <c r="N530" s="220"/>
    </row>
    <row r="531" spans="1:14" s="87" customFormat="1" ht="16.399999999999999" customHeight="1">
      <c r="A531" s="31"/>
      <c r="B531" s="21"/>
      <c r="C531" s="189"/>
      <c r="D531" s="189"/>
      <c r="E531" s="189"/>
      <c r="F531" s="213"/>
      <c r="G531" s="954"/>
      <c r="H531" s="229"/>
      <c r="I531" s="229"/>
      <c r="J531" s="220"/>
      <c r="K531" s="78"/>
      <c r="L531" s="220"/>
      <c r="M531" s="220"/>
      <c r="N531" s="220"/>
    </row>
    <row r="532" spans="1:14" s="87" customFormat="1" ht="16.399999999999999" customHeight="1">
      <c r="A532" s="31"/>
      <c r="B532" s="21"/>
      <c r="C532" s="963" t="s">
        <v>100</v>
      </c>
      <c r="D532" s="963"/>
      <c r="E532" s="963"/>
      <c r="F532" s="213"/>
      <c r="G532" s="954"/>
      <c r="H532" s="229"/>
      <c r="I532" s="229"/>
      <c r="J532" s="220"/>
      <c r="K532" s="78"/>
      <c r="L532" s="220"/>
      <c r="M532" s="220"/>
      <c r="N532" s="220"/>
    </row>
    <row r="533" spans="1:14" s="87" customFormat="1" ht="16.399999999999999" customHeight="1">
      <c r="A533" s="31"/>
      <c r="B533" s="21"/>
      <c r="C533" s="964"/>
      <c r="D533" s="964"/>
      <c r="E533" s="964"/>
      <c r="F533" s="213"/>
      <c r="G533" s="954"/>
      <c r="H533" s="229"/>
      <c r="I533" s="229"/>
      <c r="J533" s="220"/>
      <c r="K533" s="78"/>
      <c r="L533" s="220"/>
      <c r="M533" s="220"/>
      <c r="N533" s="220"/>
    </row>
    <row r="534" spans="1:14" s="87" customFormat="1" ht="16.399999999999999" customHeight="1">
      <c r="A534" s="31"/>
      <c r="B534" s="21"/>
      <c r="C534" s="176" t="s">
        <v>101</v>
      </c>
      <c r="D534" s="177" t="s">
        <v>102</v>
      </c>
      <c r="E534" s="178" t="s">
        <v>103</v>
      </c>
      <c r="F534" s="213"/>
      <c r="G534" s="954"/>
      <c r="H534" s="229"/>
      <c r="I534" s="229"/>
      <c r="J534" s="220"/>
      <c r="K534" s="78"/>
      <c r="L534" s="220">
        <f>$H534</f>
        <v>0</v>
      </c>
      <c r="M534" s="220"/>
      <c r="N534" s="220"/>
    </row>
    <row r="535" spans="1:14" s="87" customFormat="1" ht="15.65" customHeight="1">
      <c r="A535" s="31"/>
      <c r="B535" s="21"/>
      <c r="C535" s="189"/>
      <c r="D535" s="189"/>
      <c r="E535" s="178" t="str">
        <f ca="1">IF(
 OR('Ot-säkkollen'!E160="FRÅGAN ÄR OBESVARAD",'Ot-säkkollen'!E160="ANGE SVAR OCKSÅ",'Ot-säkkollen'!E160="ANGE BEDÖMNING OCKSÅ",'Ot-säkkollen'!E160="FULLSTÄNDIGT SVAR SAKNAS PÅ FRÅGA 12"),
 "FULLSTÄNDIGT SVAR SAKNAS PÅ FRÅGA "&amp; 'Ot-säkkollen'!B148,
 IF(
  OR('Ot-säkkollen'!E160="MOTSÄGELSEFULLT SVAR",'Ot-säkkollen'!E160="MOTSÄGELSEFULL BEDÖMNING",'Ot-säkkollen'!E160="EJ SAMMANHÄNGANDE INTERVALL"),
  "EJ KORREKT IFYLLT SVAR I FRÅGA "&amp; 'Ot-säkkollen'!B148,
  IF(
   OR('Ot-säkkollen'!E160=0),
   "FÖRUTSÄTTER ANNAT SVAR PÅ FRÅGA "&amp; 'Ot-säkkollen'!B148,
   IF(
    AND(ISBLANK(C529),ISBLANK(D529),ISBLANK(E529),ISBLANK(C531),ISBLANK(D531),ISBLANK(E531),ISBLANK(C533),ISBLANK(C535),ISBLANK(D535)),
    "FRÅGAN ÄR OBESVARAD",
    IF(
     AND(ISBLANK(C529),ISBLANK(D529),ISBLANK(E529),ISBLANK(C531),ISBLANK(D531),ISBLANK(E531),ISBLANK(C533)),
     "ANGE SVAR OCKSÅ",
     IF(
      AND(OR(C529="x",D529="x",E529="x",C531="x",D531="x"),OR(E531="x",C533="x")),
      "MOTSÄGELSEFULLT SVAR",
      IF(
       AND(E531="x",C533="x"),
       "MOTSÄGELSEFULLT SVAR",
       IF(
        AND(C535="x",D535="x"),
        "MOTSÄGELSEFULL BEDÖMNING",
        IF(
         OR(C535="x",D535="x"),
         COUNTIF(C529:E529,"x")+COUNTIF(C531:D531,"x"),
         "ANGE BEDÖMNING OCKSÅ")))))))))</f>
        <v>FULLSTÄNDIGT SVAR SAKNAS PÅ FRÅGA 10</v>
      </c>
      <c r="F535" s="213"/>
      <c r="G535" s="954"/>
      <c r="H535" s="229"/>
      <c r="I535" s="229"/>
      <c r="J535" s="220"/>
      <c r="K535" s="78"/>
      <c r="L535" s="220"/>
      <c r="M535" s="220"/>
      <c r="N535" s="220"/>
    </row>
    <row r="536" spans="1:14" s="31" customFormat="1" ht="40.4" customHeight="1" thickBot="1">
      <c r="B536" s="21"/>
      <c r="C536" s="87"/>
      <c r="D536" s="87"/>
      <c r="E536" s="87"/>
      <c r="F536" s="213"/>
      <c r="G536" s="955"/>
      <c r="H536" s="229"/>
      <c r="I536" s="248"/>
      <c r="J536" s="222"/>
      <c r="K536" s="78"/>
      <c r="L536" s="222"/>
      <c r="M536" s="222"/>
      <c r="N536" s="222"/>
    </row>
    <row r="537" spans="1:14" s="87" customFormat="1" ht="17.399999999999999" customHeight="1">
      <c r="A537" s="65">
        <v>3</v>
      </c>
      <c r="B537" s="207">
        <f ca="1">MAX(B133:INDIRECT(ADDRESS(ROW()-1,COLUMN())))+1</f>
        <v>43</v>
      </c>
      <c r="C537" s="873" t="s">
        <v>904</v>
      </c>
      <c r="D537" s="873"/>
      <c r="E537" s="873"/>
      <c r="F537" s="213"/>
      <c r="G537" s="503"/>
      <c r="H537" s="229"/>
      <c r="I537" s="249"/>
      <c r="J537" s="220"/>
      <c r="K537" s="78"/>
      <c r="L537" s="220"/>
      <c r="M537" s="220"/>
      <c r="N537" s="220"/>
    </row>
    <row r="538" spans="1:14" s="87" customFormat="1" ht="18" customHeight="1" thickBot="1">
      <c r="A538" s="20"/>
      <c r="B538" s="84"/>
      <c r="C538" s="854" t="s">
        <v>90</v>
      </c>
      <c r="D538" s="854"/>
      <c r="E538" s="854"/>
      <c r="F538" s="213"/>
      <c r="G538" s="84"/>
      <c r="H538" s="229"/>
      <c r="I538" s="249"/>
      <c r="J538" s="220"/>
      <c r="K538" s="78"/>
      <c r="L538" s="220"/>
      <c r="M538" s="220"/>
      <c r="N538" s="220"/>
    </row>
    <row r="539" spans="1:14" s="87" customFormat="1" ht="16.399999999999999" customHeight="1" thickBot="1">
      <c r="A539" s="31"/>
      <c r="B539" s="21"/>
      <c r="C539" s="867" t="s">
        <v>850</v>
      </c>
      <c r="D539" s="868"/>
      <c r="E539" s="869"/>
      <c r="F539" s="213"/>
      <c r="G539" s="208" t="s">
        <v>91</v>
      </c>
      <c r="H539" s="229"/>
      <c r="I539" s="249"/>
      <c r="J539" s="220"/>
      <c r="K539" s="78"/>
      <c r="L539" s="220"/>
      <c r="M539" s="220"/>
      <c r="N539" s="220"/>
    </row>
    <row r="540" spans="1:14" s="87" customFormat="1" ht="46.1" customHeight="1">
      <c r="A540" s="29"/>
      <c r="B540" s="24"/>
      <c r="C540" s="271" t="s">
        <v>905</v>
      </c>
      <c r="D540" s="271" t="s">
        <v>906</v>
      </c>
      <c r="E540" s="271" t="s">
        <v>907</v>
      </c>
      <c r="F540" s="213"/>
      <c r="G540" s="953" t="s">
        <v>908</v>
      </c>
      <c r="H540" s="229"/>
      <c r="I540" s="249"/>
      <c r="J540" s="220"/>
      <c r="K540" s="78"/>
      <c r="L540" s="220"/>
      <c r="M540" s="220"/>
      <c r="N540" s="220"/>
    </row>
    <row r="541" spans="1:14" s="87" customFormat="1" ht="14.4" customHeight="1">
      <c r="A541" s="31"/>
      <c r="B541" s="21"/>
      <c r="C541" s="290"/>
      <c r="D541" s="290"/>
      <c r="E541" s="290"/>
      <c r="F541" s="213"/>
      <c r="G541" s="954"/>
      <c r="H541" s="229"/>
      <c r="I541" s="249"/>
      <c r="J541" s="220"/>
      <c r="K541" s="78"/>
      <c r="L541" s="220"/>
      <c r="M541" s="220"/>
      <c r="N541" s="220"/>
    </row>
    <row r="542" spans="1:14" s="87" customFormat="1" ht="61.1" customHeight="1">
      <c r="A542" s="29"/>
      <c r="B542" s="24"/>
      <c r="C542" s="271" t="s">
        <v>909</v>
      </c>
      <c r="D542" s="271" t="s">
        <v>910</v>
      </c>
      <c r="E542" s="399" t="s">
        <v>911</v>
      </c>
      <c r="F542" s="213"/>
      <c r="G542" s="954"/>
      <c r="H542" s="229"/>
      <c r="I542" s="249"/>
      <c r="J542" s="220"/>
      <c r="K542" s="78"/>
      <c r="L542" s="220"/>
      <c r="M542" s="220"/>
      <c r="N542" s="220"/>
    </row>
    <row r="543" spans="1:14" s="87" customFormat="1" ht="16.399999999999999" customHeight="1">
      <c r="A543" s="31"/>
      <c r="B543" s="21"/>
      <c r="C543" s="189"/>
      <c r="D543" s="189"/>
      <c r="E543" s="189"/>
      <c r="F543" s="213"/>
      <c r="G543" s="954"/>
      <c r="H543" s="229"/>
      <c r="I543" s="249"/>
      <c r="J543" s="220"/>
      <c r="K543" s="78"/>
      <c r="L543" s="220"/>
      <c r="M543" s="220"/>
      <c r="N543" s="220"/>
    </row>
    <row r="544" spans="1:14" s="87" customFormat="1" ht="16.399999999999999" customHeight="1">
      <c r="A544" s="31"/>
      <c r="B544" s="21"/>
      <c r="C544" s="963" t="s">
        <v>100</v>
      </c>
      <c r="D544" s="963"/>
      <c r="E544" s="963"/>
      <c r="F544" s="213"/>
      <c r="G544" s="954"/>
      <c r="H544" s="229"/>
      <c r="I544" s="249"/>
      <c r="J544" s="220"/>
      <c r="K544" s="78"/>
      <c r="L544" s="220"/>
      <c r="M544" s="220"/>
      <c r="N544" s="220"/>
    </row>
    <row r="545" spans="1:14" s="87" customFormat="1" ht="16.399999999999999" customHeight="1">
      <c r="A545" s="31"/>
      <c r="B545" s="21"/>
      <c r="C545" s="964"/>
      <c r="D545" s="964"/>
      <c r="E545" s="964"/>
      <c r="F545" s="213"/>
      <c r="G545" s="954"/>
      <c r="H545" s="229"/>
      <c r="I545" s="249"/>
      <c r="J545" s="220"/>
      <c r="K545" s="78"/>
      <c r="L545" s="220"/>
      <c r="M545" s="220"/>
      <c r="N545" s="220"/>
    </row>
    <row r="546" spans="1:14" s="87" customFormat="1" ht="16.399999999999999" customHeight="1">
      <c r="A546" s="31"/>
      <c r="B546" s="21"/>
      <c r="C546" s="176" t="s">
        <v>101</v>
      </c>
      <c r="D546" s="177" t="s">
        <v>102</v>
      </c>
      <c r="E546" s="178" t="s">
        <v>103</v>
      </c>
      <c r="F546" s="213"/>
      <c r="G546" s="954"/>
      <c r="H546" s="229"/>
      <c r="I546" s="249"/>
      <c r="J546" s="220"/>
      <c r="K546" s="78"/>
      <c r="L546" s="220">
        <f>$H546</f>
        <v>0</v>
      </c>
      <c r="M546" s="220"/>
      <c r="N546" s="220"/>
    </row>
    <row r="547" spans="1:14" s="87" customFormat="1" ht="21.65" customHeight="1">
      <c r="A547" s="31"/>
      <c r="B547" s="21"/>
      <c r="C547" s="189"/>
      <c r="D547" s="189"/>
      <c r="E547" s="178" t="str">
        <f ca="1">IF(
 OR('Ot-säkkollen'!E174="FRÅGAN ÄR OBESVARAD",'Ot-säkkollen'!E174="ANGE SVAR OCKSÅ",'Ot-säkkollen'!E174="ANGE BEDÖMNING OCKSÅ",'Ot-säkkollen'!E174="FULLSTÄNDIGT SVAR SAKNAS PÅ FRÅGA 12"),
 "FULLSTÄNDIGT SVAR SAKNAS PÅ FRÅGA "&amp; 'Ot-säkkollen'!B162,
 IF(
  OR('Ot-säkkollen'!E174="MOTSÄGELSEFULLT SVAR",'Ot-säkkollen'!E174="MOTSÄGELSEFULL BEDÖMNING",'Ot-säkkollen'!E174="EJ SAMMANHÄNGANDE INTERVALL"),
  "EJ KORREKT IFYLLT SVAR I FRÅGA "&amp; 'Ot-säkkollen'!B162,
  IF(
   OR('Ot-säkkollen'!E174=0),
   "FÖRUTSÄTTER ANNAT SVAR PÅ FRÅGA "&amp; 'Ot-säkkollen'!B162,
   IF(
    AND(ISBLANK(C541),ISBLANK(D541),ISBLANK(E541),ISBLANK(C543),ISBLANK(D543),ISBLANK(E543),ISBLANK(C545),ISBLANK(C547),ISBLANK(D547)),
    "FRÅGAN ÄR OBESVARAD",
    IF(
     AND(ISBLANK(C541),ISBLANK(D541),ISBLANK(E541),ISBLANK(C543),ISBLANK(D543),ISBLANK(E543),ISBLANK(C545)),
     "ANGE SVAR OCKSÅ",
     IF(
      AND(OR(C541="x",D541="x",E541="x",C543="x",D543="x"),OR(E543="x",C545="x")),
      "MOTSÄGELSEFULLT SVAR",
      IF(
       AND(E543="x",C545="x"),
       "MOTSÄGELSEFULLT SVAR",
       IF(
        AND(C547="x",D547="x"),
        "MOTSÄGELSEFULL BEDÖMNING",
        IF(
         OR(C547="x",D547="x"),
         COUNTIF(C541:E541,"x")+COUNTIF(C543:D543,"x"),
         "ANGE BEDÖMNING OCKSÅ")))))))))</f>
        <v>FULLSTÄNDIGT SVAR SAKNAS PÅ FRÅGA 11</v>
      </c>
      <c r="F547" s="213"/>
      <c r="G547" s="954"/>
      <c r="H547" s="229"/>
      <c r="I547" s="249"/>
      <c r="J547" s="220"/>
      <c r="K547" s="78"/>
      <c r="L547" s="220"/>
      <c r="M547" s="220"/>
      <c r="N547" s="220"/>
    </row>
    <row r="548" spans="1:14" s="31" customFormat="1" ht="40.4" customHeight="1" thickBot="1">
      <c r="B548" s="21"/>
      <c r="C548"/>
      <c r="D548"/>
      <c r="E548"/>
      <c r="F548" s="213"/>
      <c r="G548" s="955"/>
      <c r="H548" s="229"/>
      <c r="I548" s="229"/>
      <c r="J548" s="222"/>
      <c r="K548" s="78"/>
      <c r="L548" s="222"/>
      <c r="M548" s="222"/>
      <c r="N548" s="222"/>
    </row>
    <row r="549" spans="1:14" s="87" customFormat="1" ht="36.65" customHeight="1">
      <c r="A549" s="65">
        <v>3</v>
      </c>
      <c r="B549" s="207">
        <f ca="1">MAX(B145:INDIRECT(ADDRESS(ROW()-1,COLUMN())))+1</f>
        <v>44</v>
      </c>
      <c r="C549" s="873" t="s">
        <v>912</v>
      </c>
      <c r="D549" s="873"/>
      <c r="E549" s="873"/>
      <c r="F549" s="213"/>
      <c r="G549" s="574"/>
      <c r="H549" s="229"/>
      <c r="I549" s="229"/>
      <c r="J549" s="220"/>
      <c r="K549" s="78"/>
      <c r="L549" s="220"/>
      <c r="M549" s="220"/>
      <c r="N549" s="220"/>
    </row>
    <row r="550" spans="1:14" s="87" customFormat="1" ht="16.399999999999999" customHeight="1">
      <c r="A550" s="20"/>
      <c r="B550" s="84"/>
      <c r="C550" s="854" t="s">
        <v>90</v>
      </c>
      <c r="D550" s="854"/>
      <c r="E550" s="854"/>
      <c r="F550" s="213"/>
      <c r="G550" s="348"/>
      <c r="H550" s="229"/>
      <c r="I550" s="229"/>
      <c r="J550" s="220"/>
      <c r="K550" s="78"/>
      <c r="L550" s="220"/>
      <c r="M550" s="220"/>
      <c r="N550" s="220"/>
    </row>
    <row r="551" spans="1:14" s="87" customFormat="1" ht="14.4" customHeight="1">
      <c r="A551" s="31"/>
      <c r="B551" s="21"/>
      <c r="C551" s="883" t="s">
        <v>850</v>
      </c>
      <c r="D551" s="884"/>
      <c r="E551" s="885"/>
      <c r="F551" s="213"/>
      <c r="G551" s="348"/>
      <c r="H551" s="229"/>
      <c r="I551" s="229"/>
      <c r="J551" s="220"/>
      <c r="K551" s="78"/>
      <c r="L551" s="220"/>
      <c r="M551" s="220"/>
      <c r="N551" s="220"/>
    </row>
    <row r="552" spans="1:14" s="87" customFormat="1" ht="63" customHeight="1">
      <c r="A552" s="29"/>
      <c r="B552" s="24"/>
      <c r="C552" s="89" t="s">
        <v>913</v>
      </c>
      <c r="D552" s="89" t="s">
        <v>914</v>
      </c>
      <c r="E552" s="89" t="s">
        <v>915</v>
      </c>
      <c r="F552" s="213"/>
      <c r="G552" s="348"/>
      <c r="H552" s="229"/>
      <c r="I552" s="229"/>
      <c r="J552" s="220"/>
      <c r="K552" s="78"/>
      <c r="L552" s="220"/>
      <c r="M552" s="220"/>
      <c r="N552" s="220"/>
    </row>
    <row r="553" spans="1:14" s="87" customFormat="1" ht="19.5" customHeight="1">
      <c r="A553" s="31"/>
      <c r="B553" s="21"/>
      <c r="C553" s="295"/>
      <c r="D553" s="295"/>
      <c r="E553" s="295"/>
      <c r="F553" s="213"/>
      <c r="G553" s="348"/>
      <c r="H553" s="229"/>
      <c r="I553" s="229"/>
      <c r="J553" s="220"/>
      <c r="K553" s="78"/>
      <c r="L553" s="220"/>
      <c r="M553" s="220"/>
      <c r="N553" s="220"/>
    </row>
    <row r="554" spans="1:14" s="87" customFormat="1" ht="32.6" customHeight="1">
      <c r="A554" s="29"/>
      <c r="B554" s="24"/>
      <c r="C554" s="268" t="s">
        <v>916</v>
      </c>
      <c r="D554" s="268" t="s">
        <v>917</v>
      </c>
      <c r="E554" s="397" t="s">
        <v>918</v>
      </c>
      <c r="F554" s="213"/>
      <c r="G554" s="348"/>
      <c r="H554" s="229"/>
      <c r="I554" s="229"/>
      <c r="J554" s="220"/>
      <c r="K554" s="78"/>
      <c r="L554" s="220"/>
      <c r="M554" s="220"/>
      <c r="N554" s="220"/>
    </row>
    <row r="555" spans="1:14" s="87" customFormat="1" ht="16.399999999999999" customHeight="1">
      <c r="A555" s="31"/>
      <c r="B555" s="21"/>
      <c r="C555" s="189"/>
      <c r="D555" s="189"/>
      <c r="E555" s="189"/>
      <c r="F555" s="213"/>
      <c r="G555" s="348"/>
      <c r="H555" s="229"/>
      <c r="I555" s="229"/>
      <c r="J555" s="220"/>
      <c r="K555" s="78"/>
      <c r="L555" s="220"/>
      <c r="M555" s="220"/>
      <c r="N555" s="220"/>
    </row>
    <row r="556" spans="1:14" s="87" customFormat="1" ht="16.399999999999999" customHeight="1">
      <c r="A556" s="31"/>
      <c r="B556" s="21"/>
      <c r="C556" s="963" t="s">
        <v>100</v>
      </c>
      <c r="D556" s="963"/>
      <c r="E556" s="963"/>
      <c r="F556" s="213"/>
      <c r="G556" s="348"/>
      <c r="H556" s="229"/>
      <c r="I556" s="229"/>
      <c r="J556" s="220"/>
      <c r="K556" s="78"/>
      <c r="L556" s="220"/>
      <c r="M556" s="220"/>
      <c r="N556" s="220"/>
    </row>
    <row r="557" spans="1:14" s="87" customFormat="1" ht="16.399999999999999" customHeight="1">
      <c r="A557" s="31"/>
      <c r="B557" s="21"/>
      <c r="C557" s="964"/>
      <c r="D557" s="964"/>
      <c r="E557" s="964"/>
      <c r="F557" s="213"/>
      <c r="G557" s="348"/>
      <c r="H557" s="229"/>
      <c r="I557" s="229"/>
      <c r="J557" s="220"/>
      <c r="K557" s="78"/>
      <c r="L557" s="220"/>
      <c r="M557" s="220"/>
      <c r="N557" s="220"/>
    </row>
    <row r="558" spans="1:14" s="87" customFormat="1" ht="16.399999999999999" customHeight="1">
      <c r="A558" s="31"/>
      <c r="B558" s="21"/>
      <c r="C558" s="176" t="s">
        <v>101</v>
      </c>
      <c r="D558" s="177" t="s">
        <v>102</v>
      </c>
      <c r="E558" s="178" t="s">
        <v>103</v>
      </c>
      <c r="F558" s="213"/>
      <c r="G558" s="348"/>
      <c r="H558" s="229"/>
      <c r="I558" s="229"/>
      <c r="J558" s="220"/>
      <c r="K558" s="78"/>
      <c r="L558" s="220">
        <f>$H558</f>
        <v>0</v>
      </c>
      <c r="M558" s="220"/>
      <c r="N558" s="220"/>
    </row>
    <row r="559" spans="1:14" s="87" customFormat="1" ht="18" customHeight="1">
      <c r="A559" s="31"/>
      <c r="B559" s="21"/>
      <c r="C559" s="189"/>
      <c r="D559" s="189"/>
      <c r="E559" s="178" t="str">
        <f ca="1">IF(
 OR('Ot-säkkollen'!E202="FRÅGAN ÄR OBESVARAD",'Ot-säkkollen'!E202="ANGE SVAR OCKSÅ",'Ot-säkkollen'!E202="ANGE BEDÖMNING OCKSÅ",'Ot-säkkollen'!E202="FULLSTÄNDIGT SVAR SAKNAS PÅ FRÅGA 12"),
 "FULLSTÄNDIGT SVAR SAKNAS PÅ FRÅGA "&amp; 'Ot-säkkollen'!B190,
 IF(
  OR('Ot-säkkollen'!E202="MOTSÄGELSEFULLT SVAR",'Ot-säkkollen'!E202="MOTSÄGELSEFULL BEDÖMNING",'Ot-säkkollen'!E202="EJ SAMMANHÄNGANDE INTERVALL"),
  "EJ KORREKT IFYLLT SVAR I FRÅGA "&amp; 'Ot-säkkollen'!B190,
  IF(
   OR('Ot-säkkollen'!E202=0),
   "FÖRUTSÄTTER ANNAT SVAR PÅ FRÅGA "&amp; 'Ot-säkkollen'!B190,
   IF(
    AND(ISBLANK(C553),ISBLANK(D553),ISBLANK(E553),ISBLANK(C555),ISBLANK(D555),ISBLANK(E555),ISBLANK(C557),ISBLANK(C559),ISBLANK(D559)),
    "FRÅGAN ÄR OBESVARAD",
    IF(
     AND(ISBLANK(C553),ISBLANK(D553),ISBLANK(E553),ISBLANK(C555),ISBLANK(D555),ISBLANK(E555),ISBLANK(C557)),
     "ANGE SVAR OCKSÅ",
     IF(
      AND(OR(C553="x",D553="x",E553="x",C555="x",D555="x"),OR(E555="x",C557="x")),
      "MOTSÄGELSEFULLT SVAR",
      IF(
       AND(E555="x",C557="x"),
       "MOTSÄGELSEFULLT SVAR",
       IF(
        AND(C559="x",D559="x"),
        "MOTSÄGELSEFULL BEDÖMNING",
        IF(
         OR(C559="x",D559="x"),
         COUNTIF(C553:E553,"x")+COUNTIF(C555:D555,"x"),
         "ANGE BEDÖMNING OCKSÅ")))))))))</f>
        <v>FULLSTÄNDIGT SVAR SAKNAS PÅ FRÅGA 13</v>
      </c>
      <c r="F559" s="213"/>
      <c r="G559" s="348"/>
      <c r="H559" s="229"/>
      <c r="I559" s="229"/>
      <c r="J559" s="220"/>
      <c r="K559" s="78"/>
      <c r="L559" s="220"/>
      <c r="M559" s="220"/>
      <c r="N559" s="220"/>
    </row>
    <row r="560" spans="1:14" s="31" customFormat="1" ht="38.9" customHeight="1">
      <c r="B560" s="21"/>
      <c r="C560" s="87"/>
      <c r="D560" s="87"/>
      <c r="E560" s="87"/>
      <c r="F560" s="213"/>
      <c r="G560" s="348"/>
      <c r="H560" s="229"/>
      <c r="I560" s="229"/>
      <c r="J560" s="222"/>
      <c r="K560" s="78"/>
      <c r="L560" s="222"/>
      <c r="M560" s="222"/>
      <c r="N560" s="222"/>
    </row>
    <row r="561" spans="1:14" s="87" customFormat="1" ht="42.65" customHeight="1">
      <c r="A561" s="65">
        <v>3</v>
      </c>
      <c r="B561" s="207">
        <f ca="1">MAX(B157:INDIRECT(ADDRESS(ROW()-1,COLUMN())))+1</f>
        <v>45</v>
      </c>
      <c r="C561" s="873" t="s">
        <v>919</v>
      </c>
      <c r="D561" s="873"/>
      <c r="E561" s="873"/>
      <c r="F561" s="190"/>
      <c r="G561" s="348"/>
      <c r="H561" s="220"/>
      <c r="I561" s="249"/>
      <c r="J561" s="220"/>
      <c r="K561" s="78"/>
      <c r="L561" s="220"/>
      <c r="M561" s="220"/>
      <c r="N561" s="220"/>
    </row>
    <row r="562" spans="1:14" s="87" customFormat="1" ht="16.399999999999999" customHeight="1">
      <c r="A562" s="20"/>
      <c r="B562" s="84"/>
      <c r="C562" s="854" t="s">
        <v>90</v>
      </c>
      <c r="D562" s="854"/>
      <c r="E562" s="854"/>
      <c r="F562" s="191"/>
      <c r="G562" s="348"/>
      <c r="H562" s="220"/>
      <c r="I562" s="249"/>
      <c r="J562" s="220"/>
      <c r="K562" s="78"/>
      <c r="L562" s="220"/>
      <c r="M562" s="220"/>
      <c r="N562" s="220"/>
    </row>
    <row r="563" spans="1:14" s="87" customFormat="1" ht="20.149999999999999" customHeight="1">
      <c r="A563" s="31"/>
      <c r="B563" s="21"/>
      <c r="C563" s="867" t="s">
        <v>850</v>
      </c>
      <c r="D563" s="868"/>
      <c r="E563" s="869"/>
      <c r="F563" s="184"/>
      <c r="G563" s="348"/>
      <c r="H563" s="220"/>
      <c r="I563" s="249"/>
      <c r="J563" s="220"/>
      <c r="K563" s="78"/>
      <c r="L563" s="220"/>
      <c r="M563" s="220"/>
      <c r="N563" s="220"/>
    </row>
    <row r="564" spans="1:14" s="87" customFormat="1" ht="52.1" customHeight="1">
      <c r="A564" s="29"/>
      <c r="B564" s="24"/>
      <c r="C564" s="89" t="s">
        <v>920</v>
      </c>
      <c r="D564" s="89" t="s">
        <v>921</v>
      </c>
      <c r="E564" s="89" t="s">
        <v>922</v>
      </c>
      <c r="F564" s="215"/>
      <c r="G564" s="348"/>
      <c r="H564" s="220"/>
      <c r="I564" s="249"/>
      <c r="J564" s="220"/>
      <c r="K564" s="78"/>
      <c r="L564" s="220"/>
      <c r="M564" s="220"/>
      <c r="N564" s="220"/>
    </row>
    <row r="565" spans="1:14" s="87" customFormat="1" ht="17.600000000000001" customHeight="1">
      <c r="A565" s="31"/>
      <c r="B565" s="21"/>
      <c r="C565" s="189"/>
      <c r="D565" s="189"/>
      <c r="E565" s="189"/>
      <c r="F565" s="398"/>
      <c r="G565" s="348"/>
      <c r="H565" s="220"/>
      <c r="I565" s="249"/>
      <c r="J565" s="220"/>
      <c r="K565" s="78"/>
      <c r="L565" s="220"/>
      <c r="M565" s="220"/>
      <c r="N565" s="220"/>
    </row>
    <row r="566" spans="1:14" s="87" customFormat="1" ht="34.5" customHeight="1">
      <c r="A566" s="29"/>
      <c r="B566" s="24"/>
      <c r="C566" s="90" t="s">
        <v>923</v>
      </c>
      <c r="D566" s="90" t="s">
        <v>924</v>
      </c>
      <c r="E566" s="397" t="s">
        <v>925</v>
      </c>
      <c r="F566" s="215"/>
      <c r="G566" s="348"/>
      <c r="H566" s="220"/>
      <c r="I566" s="249"/>
      <c r="J566" s="220"/>
      <c r="K566" s="78"/>
      <c r="L566" s="220"/>
      <c r="M566" s="220"/>
      <c r="N566" s="220"/>
    </row>
    <row r="567" spans="1:14" s="87" customFormat="1" ht="16.399999999999999" customHeight="1">
      <c r="A567" s="31"/>
      <c r="B567" s="21"/>
      <c r="C567" s="189"/>
      <c r="D567" s="189"/>
      <c r="E567" s="189"/>
      <c r="F567" s="390"/>
      <c r="G567" s="348"/>
      <c r="H567" s="220"/>
      <c r="I567" s="249"/>
      <c r="J567" s="220"/>
      <c r="K567" s="78"/>
      <c r="L567" s="220"/>
      <c r="M567" s="220"/>
      <c r="N567" s="220"/>
    </row>
    <row r="568" spans="1:14" s="87" customFormat="1" ht="16.399999999999999" customHeight="1">
      <c r="A568" s="31"/>
      <c r="B568" s="21"/>
      <c r="C568" s="963" t="s">
        <v>100</v>
      </c>
      <c r="D568" s="963"/>
      <c r="E568" s="963"/>
      <c r="F568" s="391"/>
      <c r="G568" s="348"/>
      <c r="H568" s="220"/>
      <c r="I568" s="249"/>
      <c r="J568" s="220"/>
      <c r="K568" s="78"/>
      <c r="L568" s="220"/>
      <c r="M568" s="220"/>
      <c r="N568" s="220"/>
    </row>
    <row r="569" spans="1:14" s="87" customFormat="1" ht="16.399999999999999" customHeight="1">
      <c r="A569" s="31"/>
      <c r="B569" s="21"/>
      <c r="C569" s="964"/>
      <c r="D569" s="964"/>
      <c r="E569" s="964"/>
      <c r="F569" s="188"/>
      <c r="G569" s="348"/>
      <c r="H569" s="220"/>
      <c r="I569" s="249"/>
      <c r="J569" s="220"/>
      <c r="K569" s="78"/>
      <c r="L569" s="220"/>
      <c r="M569" s="220"/>
      <c r="N569" s="220"/>
    </row>
    <row r="570" spans="1:14" s="87" customFormat="1" ht="16.399999999999999" customHeight="1">
      <c r="A570" s="31"/>
      <c r="B570" s="21"/>
      <c r="C570" s="176" t="s">
        <v>101</v>
      </c>
      <c r="D570" s="177" t="s">
        <v>102</v>
      </c>
      <c r="E570" s="178" t="s">
        <v>103</v>
      </c>
      <c r="F570" s="188"/>
      <c r="G570" s="348"/>
      <c r="H570" s="220">
        <f>IF(ISNUMBER(E570),E570,0)</f>
        <v>0</v>
      </c>
      <c r="I570" s="249"/>
      <c r="J570" s="220"/>
      <c r="K570" s="78"/>
      <c r="L570" s="220">
        <f>$H570</f>
        <v>0</v>
      </c>
      <c r="M570" s="220"/>
      <c r="N570" s="220"/>
    </row>
    <row r="571" spans="1:14" s="87" customFormat="1" ht="16.399999999999999" customHeight="1">
      <c r="A571" s="31"/>
      <c r="B571" s="21"/>
      <c r="C571" s="189"/>
      <c r="D571" s="189"/>
      <c r="E571" s="178" t="str">
        <f ca="1">IF(
 OR('Ot-säkkollen'!E202="FRÅGAN ÄR OBESVARAD",'Ot-säkkollen'!E202="ANGE SVAR OCKSÅ",'Ot-säkkollen'!E202="ANGE BEDÖMNING OCKSÅ",'Ot-säkkollen'!E202="FULLSTÄNDIGT SVAR SAKNAS PÅ FRÅGA 12"),
 "FULLSTÄNDIGT SVAR SAKNAS PÅ FRÅGA "&amp; 'Ot-säkkollen'!B190,
 IF(
  OR('Ot-säkkollen'!E202="MOTSÄGELSEFULLT SVAR",'Ot-säkkollen'!E202="MOTSÄGELSEFULL BEDÖMNING",'Ot-säkkollen'!E202="EJ SAMMANHÄNGANDE INTERVALL"),
  "EJ KORREKT IFYLLT SVAR I FRÅGA "&amp; 'Ot-säkkollen'!B190,  IF(
   OR('Ot-säkkollen'!E202=0),
   "FÖRUTSÄTTER ANNAT SVAR PÅ FRÅGA "&amp; 'Ot-säkkollen'!B202,
   IF(
    AND(ISBLANK(C565),ISBLANK(D565),ISBLANK(E565),ISBLANK(C567),ISBLANK(D567),ISBLANK(E567),ISBLANK(C569),ISBLANK(C571),ISBLANK(D571)),
    "FRÅGAN ÄR OBESVARAD",
    IF(
     AND(ISBLANK(C565),ISBLANK(D565),ISBLANK(E565),ISBLANK(C567),ISBLANK(D567),ISBLANK(E567),ISBLANK(C569)),
     "ANGE SVAR OCKSÅ",
     IF(
      AND(OR(C565="x",D565="x",E565="x",C567="x",D567="x"),OR(E567="x",C569="x")),
      "MOTSÄGELSEFULLT SVAR",
      IF(
       AND(E567="x",C569="x"),
       "MOTSÄGELSEFULLT SVAR",
       IF(
        AND(C571="x",D571="x"),
        "MOTSÄGELSEFULL BEDÖMNING",
        IF(
         OR(C571="x",D571="x"),
         COUNTIF(C565:E565,"x")+COUNTIF(C567:D567,"x"),
         "ANGE BEDÖMNING OCKSÅ")))))))))</f>
        <v>FULLSTÄNDIGT SVAR SAKNAS PÅ FRÅGA 13</v>
      </c>
      <c r="F571"/>
      <c r="G571" s="348"/>
      <c r="H571" s="78"/>
      <c r="I571" s="229"/>
      <c r="J571" s="78"/>
      <c r="K571" s="78"/>
      <c r="L571" s="220"/>
      <c r="M571" s="220"/>
      <c r="N571" s="220"/>
    </row>
    <row r="572" spans="1:14" s="31" customFormat="1" ht="40.4" customHeight="1">
      <c r="B572" s="21"/>
      <c r="C572" s="87"/>
      <c r="D572" s="87"/>
      <c r="E572" s="87"/>
      <c r="F572" s="213"/>
      <c r="G572" s="348"/>
      <c r="H572" s="229"/>
      <c r="I572" s="229"/>
      <c r="J572" s="78"/>
      <c r="K572" s="78"/>
      <c r="L572" s="222"/>
      <c r="M572" s="222"/>
      <c r="N572" s="222"/>
    </row>
    <row r="573" spans="1:14" s="87" customFormat="1" ht="21.65" customHeight="1">
      <c r="A573" s="65">
        <v>3</v>
      </c>
      <c r="B573" s="207">
        <f ca="1">MAX(B169:INDIRECT(ADDRESS(ROW()-1,COLUMN())))+1</f>
        <v>46</v>
      </c>
      <c r="C573" s="873" t="s">
        <v>926</v>
      </c>
      <c r="D573" s="873"/>
      <c r="E573" s="873"/>
      <c r="F573" s="213"/>
      <c r="G573" s="348"/>
      <c r="H573" s="229"/>
      <c r="I573" s="229"/>
      <c r="J573" s="78"/>
      <c r="K573" s="78"/>
      <c r="L573" s="220"/>
      <c r="M573" s="220"/>
      <c r="N573" s="220"/>
    </row>
    <row r="574" spans="1:14" s="87" customFormat="1" ht="16.399999999999999" customHeight="1">
      <c r="A574" s="20"/>
      <c r="B574" s="84"/>
      <c r="C574" s="854" t="s">
        <v>90</v>
      </c>
      <c r="D574" s="854"/>
      <c r="E574" s="854"/>
      <c r="F574" s="213"/>
      <c r="G574" s="348"/>
      <c r="H574" s="229"/>
      <c r="I574" s="229"/>
      <c r="J574" s="78"/>
      <c r="K574" s="78"/>
      <c r="L574" s="220"/>
      <c r="M574" s="220"/>
      <c r="N574" s="220"/>
    </row>
    <row r="575" spans="1:14" s="87" customFormat="1" ht="14.4" customHeight="1">
      <c r="A575" s="31"/>
      <c r="B575" s="21"/>
      <c r="C575" s="867" t="s">
        <v>927</v>
      </c>
      <c r="D575" s="868"/>
      <c r="E575" s="869"/>
      <c r="F575" s="213"/>
      <c r="G575" s="348"/>
      <c r="H575" s="229"/>
      <c r="I575" s="229"/>
      <c r="J575" s="78"/>
      <c r="K575" s="78"/>
      <c r="L575" s="220"/>
      <c r="M575" s="220"/>
      <c r="N575" s="220"/>
    </row>
    <row r="576" spans="1:14" s="87" customFormat="1" ht="30" customHeight="1">
      <c r="A576" s="29"/>
      <c r="B576" s="24"/>
      <c r="C576" s="266" t="s">
        <v>928</v>
      </c>
      <c r="D576" s="266" t="s">
        <v>929</v>
      </c>
      <c r="E576" s="266" t="s">
        <v>930</v>
      </c>
      <c r="F576" s="213"/>
      <c r="G576" s="348"/>
      <c r="H576" s="229"/>
      <c r="I576" s="229"/>
      <c r="J576" s="78"/>
      <c r="K576" s="78"/>
      <c r="L576" s="220"/>
      <c r="M576" s="220"/>
      <c r="N576" s="220"/>
    </row>
    <row r="577" spans="1:14" s="87" customFormat="1" ht="14.4" customHeight="1">
      <c r="A577" s="31"/>
      <c r="B577" s="21"/>
      <c r="C577" s="267"/>
      <c r="D577" s="267"/>
      <c r="E577" s="267"/>
      <c r="F577" s="213"/>
      <c r="G577" s="348"/>
      <c r="H577" s="229"/>
      <c r="I577" s="229"/>
      <c r="J577" s="78"/>
      <c r="K577" s="78"/>
      <c r="L577" s="220"/>
      <c r="M577" s="220"/>
      <c r="N577" s="220"/>
    </row>
    <row r="578" spans="1:14" s="87" customFormat="1" ht="48.65" customHeight="1">
      <c r="A578" s="29"/>
      <c r="B578" s="24"/>
      <c r="C578" s="268" t="s">
        <v>931</v>
      </c>
      <c r="D578" s="268" t="s">
        <v>932</v>
      </c>
      <c r="E578" s="402" t="s">
        <v>933</v>
      </c>
      <c r="F578" s="213"/>
      <c r="G578" s="348"/>
      <c r="H578" s="229"/>
      <c r="I578" s="229"/>
      <c r="J578" s="78"/>
      <c r="K578" s="78"/>
      <c r="L578" s="220"/>
      <c r="M578" s="220"/>
      <c r="N578" s="220"/>
    </row>
    <row r="579" spans="1:14" s="87" customFormat="1" ht="16.399999999999999" customHeight="1">
      <c r="A579" s="31"/>
      <c r="B579" s="21"/>
      <c r="C579" s="189"/>
      <c r="D579" s="189"/>
      <c r="E579" s="189"/>
      <c r="F579" s="213"/>
      <c r="G579" s="348"/>
      <c r="H579" s="229"/>
      <c r="I579" s="229"/>
      <c r="J579" s="78"/>
      <c r="K579" s="78"/>
      <c r="L579" s="220"/>
      <c r="M579" s="220"/>
      <c r="N579" s="220"/>
    </row>
    <row r="580" spans="1:14" s="87" customFormat="1" ht="16.399999999999999" customHeight="1">
      <c r="A580" s="31"/>
      <c r="B580" s="21"/>
      <c r="C580" s="972" t="s">
        <v>100</v>
      </c>
      <c r="D580" s="973"/>
      <c r="E580" s="974"/>
      <c r="F580" s="213"/>
      <c r="G580" s="348"/>
      <c r="H580" s="229"/>
      <c r="I580" s="229"/>
      <c r="J580" s="78"/>
      <c r="K580" s="78"/>
      <c r="L580" s="220"/>
      <c r="M580" s="220"/>
      <c r="N580" s="220"/>
    </row>
    <row r="581" spans="1:14" s="87" customFormat="1" ht="16.399999999999999" customHeight="1">
      <c r="A581" s="31"/>
      <c r="B581" s="21"/>
      <c r="C581" s="969"/>
      <c r="D581" s="970"/>
      <c r="E581" s="971"/>
      <c r="F581" s="213"/>
      <c r="G581" s="348"/>
      <c r="H581" s="229"/>
      <c r="I581" s="229"/>
      <c r="J581" s="78"/>
      <c r="K581" s="78"/>
      <c r="L581" s="220"/>
      <c r="M581" s="220"/>
      <c r="N581" s="220"/>
    </row>
    <row r="582" spans="1:14" s="87" customFormat="1" ht="16.399999999999999" customHeight="1">
      <c r="A582" s="31"/>
      <c r="B582" s="21"/>
      <c r="C582" s="176" t="s">
        <v>101</v>
      </c>
      <c r="D582" s="177" t="s">
        <v>102</v>
      </c>
      <c r="E582" s="178" t="s">
        <v>103</v>
      </c>
      <c r="F582" s="213"/>
      <c r="G582" s="348"/>
      <c r="H582" s="229"/>
      <c r="I582" s="229"/>
      <c r="J582" s="78"/>
      <c r="K582" s="78"/>
      <c r="L582" s="220">
        <f>$H582</f>
        <v>0</v>
      </c>
      <c r="M582" s="220"/>
      <c r="N582" s="220"/>
    </row>
    <row r="583" spans="1:14" s="87" customFormat="1" ht="16.100000000000001" customHeight="1">
      <c r="A583" s="31"/>
      <c r="B583" s="21"/>
      <c r="C583" s="189"/>
      <c r="D583" s="189"/>
      <c r="E583" s="178" t="str">
        <f ca="1">IF(
 OR('Ot-säkkollen'!E216="FRÅGAN ÄR OBESVARAD",'Ot-säkkollen'!E216="ANGE SVAR OCKSÅ",'Ot-säkkollen'!E216="ANGE BEDÖMNING OCKSÅ",'Ot-säkkollen'!E216="FULLSTÄNDIGT SVAR SAKNAS PÅ FRÅGA 12"),
 "FULLSTÄNDIGT SVAR SAKNAS PÅ FRÅGA " &amp;'Ot-säkkollen'!B204,
 IF(
  OR('Ot-säkkollen'!E216="MOTSÄGELSEFULLT SVAR",'Ot-säkkollen'!E216="MOTSÄGELSEFULL BEDÖMNING",'Ot-säkkollen'!E216="EJ SAMMANHÄNGANDE INTERVALL"),
  "EJ KORREKT IFYLLT SVAR I FRÅGA " &amp;'Ot-säkkollen'!B204,
  IF(
   OR('Ot-säkkollen'!E216=0),
   "FÖRUTSÄTTER ANNAT SVAR PÅ FRÅGA " &amp;'Ot-säkkollen'!B204,
   IF(
    AND(ISBLANK(C577),ISBLANK(D577),ISBLANK(E577),ISBLANK(C579),ISBLANK(D579),ISBLANK(E579),ISBLANK(C581),ISBLANK(C583),ISBLANK(D583)),
    "FRÅGAN ÄR OBESVARAD",
    IF(
     AND(ISBLANK(C577),ISBLANK(D577),ISBLANK(E577),ISBLANK(C579),ISBLANK(D579),ISBLANK(E579),ISBLANK(C581)),
     "ANGE SVAR OCKSÅ",
     IF(
      AND(OR(C577="x",D577="x",E577="x",C579="x",D579="x"),OR(E579="x",C581="x")),
      "MOTSÄGELSEFULLT SVAR",
      IF(
       AND(E579="x",C581="x"),
       "MOTSÄGELSEFULLT SVAR",
       IF(
        AND(C583="x",D583="x"),
        "MOTSÄGELSEFULL BEDÖMNING",
        IF(
         OR(C583="x",D583="x"),
         COUNTIF(C577:E577,"x")+COUNTIF(C579:D579,"x"),
         "ANGE BEDÖMNING OCKSÅ")))))))))</f>
        <v>FULLSTÄNDIGT SVAR SAKNAS PÅ FRÅGA 14</v>
      </c>
      <c r="F583" s="213"/>
      <c r="G583" s="348"/>
      <c r="H583" s="229"/>
      <c r="I583" s="229"/>
      <c r="J583" s="78"/>
      <c r="K583" s="78"/>
      <c r="L583" s="220"/>
      <c r="M583" s="220"/>
      <c r="N583" s="220"/>
    </row>
    <row r="584" spans="1:14" s="31" customFormat="1" ht="45.75" customHeight="1">
      <c r="B584" s="21"/>
      <c r="C584" s="87"/>
      <c r="D584" s="87"/>
      <c r="E584" s="87"/>
      <c r="F584" s="213"/>
      <c r="G584" s="348"/>
      <c r="H584" s="229"/>
      <c r="I584" s="229"/>
      <c r="J584" s="78"/>
      <c r="K584" s="78"/>
      <c r="L584" s="222"/>
      <c r="M584" s="222"/>
      <c r="N584" s="222"/>
    </row>
    <row r="585" spans="1:14" s="87" customFormat="1" ht="29.4" customHeight="1">
      <c r="A585" s="65">
        <v>3</v>
      </c>
      <c r="B585" s="207">
        <f ca="1">MAX(B168:INDIRECT(ADDRESS(ROW()-1,COLUMN())))+1</f>
        <v>47</v>
      </c>
      <c r="C585" s="886" t="s">
        <v>934</v>
      </c>
      <c r="D585" s="886"/>
      <c r="E585" s="886"/>
      <c r="F585" s="190"/>
      <c r="G585" s="348"/>
      <c r="H585" s="78"/>
      <c r="I585" s="229"/>
      <c r="J585" s="78"/>
      <c r="K585" s="78"/>
      <c r="L585" s="220"/>
      <c r="M585" s="220"/>
      <c r="N585" s="220"/>
    </row>
    <row r="586" spans="1:14" s="87" customFormat="1" ht="16.399999999999999" customHeight="1" thickBot="1">
      <c r="A586" s="20"/>
      <c r="B586" s="84"/>
      <c r="C586" s="854" t="s">
        <v>90</v>
      </c>
      <c r="D586" s="854"/>
      <c r="E586" s="854"/>
      <c r="F586" s="191"/>
      <c r="G586" s="348"/>
      <c r="H586" s="78"/>
      <c r="I586" s="229"/>
      <c r="J586" s="78"/>
      <c r="K586" s="78"/>
      <c r="L586" s="220"/>
      <c r="M586" s="220"/>
      <c r="N586" s="220"/>
    </row>
    <row r="587" spans="1:14" s="87" customFormat="1" ht="23.15" customHeight="1" thickBot="1">
      <c r="A587" s="31"/>
      <c r="B587" s="21"/>
      <c r="C587" s="900" t="s">
        <v>850</v>
      </c>
      <c r="D587" s="901"/>
      <c r="E587" s="902"/>
      <c r="F587" s="184"/>
      <c r="G587" s="208" t="s">
        <v>91</v>
      </c>
      <c r="H587" s="78"/>
      <c r="I587" s="229"/>
      <c r="J587" s="78"/>
      <c r="K587" s="78"/>
      <c r="L587" s="220"/>
      <c r="M587" s="220"/>
      <c r="N587" s="220"/>
    </row>
    <row r="588" spans="1:14" s="87" customFormat="1" ht="20.149999999999999" customHeight="1">
      <c r="A588" s="29"/>
      <c r="B588" s="24"/>
      <c r="C588" s="271" t="s">
        <v>935</v>
      </c>
      <c r="D588" s="271" t="s">
        <v>936</v>
      </c>
      <c r="E588" s="271" t="s">
        <v>937</v>
      </c>
      <c r="F588" s="215"/>
      <c r="G588" s="953" t="s">
        <v>938</v>
      </c>
      <c r="H588" s="78"/>
      <c r="I588" s="229"/>
      <c r="J588" s="78"/>
      <c r="K588" s="78"/>
      <c r="L588" s="220"/>
      <c r="M588" s="220"/>
      <c r="N588" s="220"/>
    </row>
    <row r="589" spans="1:14" s="87" customFormat="1" ht="17.149999999999999" customHeight="1">
      <c r="A589" s="31"/>
      <c r="B589" s="21"/>
      <c r="C589" s="277"/>
      <c r="D589" s="277"/>
      <c r="E589" s="277"/>
      <c r="F589" s="398"/>
      <c r="G589" s="954"/>
      <c r="H589" s="78"/>
      <c r="I589" s="229"/>
      <c r="J589" s="78"/>
      <c r="K589" s="78"/>
      <c r="L589" s="220"/>
      <c r="M589" s="220"/>
      <c r="N589" s="220"/>
    </row>
    <row r="590" spans="1:14" s="87" customFormat="1" ht="55.1" customHeight="1">
      <c r="A590" s="29"/>
      <c r="B590" s="24"/>
      <c r="C590" s="281" t="s">
        <v>939</v>
      </c>
      <c r="D590" s="271" t="s">
        <v>940</v>
      </c>
      <c r="E590" s="399" t="s">
        <v>941</v>
      </c>
      <c r="F590" s="215"/>
      <c r="G590" s="954"/>
      <c r="H590" s="78"/>
      <c r="I590" s="229"/>
      <c r="J590" s="78"/>
      <c r="K590" s="78"/>
      <c r="L590" s="220"/>
      <c r="M590" s="220"/>
      <c r="N590" s="220"/>
    </row>
    <row r="591" spans="1:14" s="87" customFormat="1" ht="16.399999999999999" customHeight="1">
      <c r="A591" s="31"/>
      <c r="B591" s="21"/>
      <c r="C591" s="189"/>
      <c r="D591" s="189"/>
      <c r="E591" s="189"/>
      <c r="F591" s="390"/>
      <c r="G591" s="954"/>
      <c r="H591" s="78"/>
      <c r="I591" s="229"/>
      <c r="J591" s="78"/>
      <c r="K591" s="78"/>
      <c r="L591" s="220"/>
      <c r="M591" s="220"/>
      <c r="N591" s="220"/>
    </row>
    <row r="592" spans="1:14" s="87" customFormat="1" ht="16.399999999999999" customHeight="1">
      <c r="A592" s="31"/>
      <c r="B592" s="21"/>
      <c r="C592" s="963" t="s">
        <v>100</v>
      </c>
      <c r="D592" s="963"/>
      <c r="E592" s="963"/>
      <c r="F592" s="391"/>
      <c r="G592" s="954"/>
      <c r="H592" s="78"/>
      <c r="I592" s="229"/>
      <c r="J592" s="78"/>
      <c r="K592" s="78"/>
      <c r="L592" s="220"/>
      <c r="M592" s="220"/>
      <c r="N592" s="220"/>
    </row>
    <row r="593" spans="1:14" s="87" customFormat="1" ht="16.399999999999999" customHeight="1">
      <c r="A593" s="31"/>
      <c r="B593" s="21"/>
      <c r="C593" s="964"/>
      <c r="D593" s="964"/>
      <c r="E593" s="964"/>
      <c r="F593" s="188"/>
      <c r="G593" s="954"/>
      <c r="H593" s="78"/>
      <c r="I593" s="229"/>
      <c r="J593" s="78"/>
      <c r="K593" s="78"/>
      <c r="L593" s="220"/>
      <c r="M593" s="220"/>
      <c r="N593" s="220"/>
    </row>
    <row r="594" spans="1:14" s="87" customFormat="1" ht="16.399999999999999" customHeight="1">
      <c r="A594" s="31"/>
      <c r="B594" s="21"/>
      <c r="C594" s="176" t="s">
        <v>101</v>
      </c>
      <c r="D594" s="177" t="s">
        <v>102</v>
      </c>
      <c r="E594" s="178" t="s">
        <v>103</v>
      </c>
      <c r="F594" s="188"/>
      <c r="G594" s="954"/>
      <c r="H594" s="78"/>
      <c r="I594" s="229"/>
      <c r="J594" s="78"/>
      <c r="K594" s="78"/>
      <c r="L594" s="220">
        <f>$H594</f>
        <v>0</v>
      </c>
      <c r="M594" s="220"/>
      <c r="N594" s="220"/>
    </row>
    <row r="595" spans="1:14" s="87" customFormat="1" ht="22.1" customHeight="1">
      <c r="A595" s="31"/>
      <c r="B595" s="21"/>
      <c r="C595" s="189"/>
      <c r="D595" s="189"/>
      <c r="E595" s="178" t="str">
        <f ca="1">IF(
OR(ISBLANK( 'Ot-säkkollen'!D238)),
"FÖRUTSÄTTER ANNAT SVAR PÅ FRÅGA "&amp; 'Ot-säkkollen'!B232,
IF(
AND(ISBLANK(C589),ISBLANK(D589),ISBLANK(E589),ISBLANK(C591),ISBLANK(D591),ISBLANK(E591),ISBLANK(C593),ISBLANK(C595),ISBLANK(D595)),
"FRÅGAN ÄR OBESVARAD",
IF(
AND(ISBLANK(C589),ISBLANK(D589),ISBLANK(E589),ISBLANK(C591),ISBLANK(D591),ISBLANK(E591),ISBLANK(C593)),
"ANGE SVAR OCKSÅ",
IF(
AND(OR(C589="x",D589="x",E589="x",C591="x",D591="x"),OR(E591="x",C593="x")),
"MOTSÄGELSEFULLT SVAR",
IF(
AND(E591="x",C593="x"),
"MOTSÄGELSEFULLT SVAR",
IF(
AND(C595="x",D595="x"),
"MOTSÄGELSEFULL BEDÖMNING",
IF(
OR(C595="x",D595="x"),
COUNTIF(C589:E589,"x")+COUNTIF(C591:D591,"x"),
"ANGE BEDÖMNING OCKSÅ")))))))</f>
        <v>FÖRUTSÄTTER ANNAT SVAR PÅ FRÅGA 16</v>
      </c>
      <c r="F595"/>
      <c r="G595" s="954"/>
      <c r="H595" s="78"/>
      <c r="I595" s="229"/>
      <c r="J595" s="78"/>
      <c r="K595" s="78"/>
      <c r="L595" s="220"/>
      <c r="M595" s="220"/>
      <c r="N595" s="220"/>
    </row>
    <row r="596" spans="1:14" s="31" customFormat="1" ht="40.4" customHeight="1" thickBot="1">
      <c r="B596" s="21"/>
      <c r="C596"/>
      <c r="D596"/>
      <c r="E596"/>
      <c r="F596" s="213"/>
      <c r="G596" s="955"/>
      <c r="H596" s="229"/>
      <c r="I596" s="229"/>
      <c r="J596" s="78"/>
      <c r="K596" s="78"/>
      <c r="L596" s="222"/>
      <c r="M596" s="222"/>
      <c r="N596" s="222"/>
    </row>
    <row r="597" spans="1:14" s="87" customFormat="1" ht="37.5" customHeight="1">
      <c r="A597" s="65">
        <v>3</v>
      </c>
      <c r="B597" s="207">
        <f ca="1">MAX(B192:INDIRECT(ADDRESS(ROW()-1,COLUMN())))+1</f>
        <v>48</v>
      </c>
      <c r="C597" s="873" t="s">
        <v>942</v>
      </c>
      <c r="D597" s="873"/>
      <c r="E597" s="873"/>
      <c r="F597" s="213"/>
      <c r="G597" s="348"/>
      <c r="H597" s="229"/>
      <c r="I597" s="229"/>
      <c r="J597" s="78"/>
      <c r="K597" s="78"/>
      <c r="L597" s="220"/>
      <c r="M597" s="220"/>
      <c r="N597" s="220"/>
    </row>
    <row r="598" spans="1:14" s="87" customFormat="1" ht="16.399999999999999" customHeight="1">
      <c r="A598" s="20"/>
      <c r="B598" s="84"/>
      <c r="C598" s="854" t="s">
        <v>90</v>
      </c>
      <c r="D598" s="854"/>
      <c r="E598" s="854"/>
      <c r="F598" s="213"/>
      <c r="G598" s="348"/>
      <c r="H598" s="229"/>
      <c r="I598" s="229"/>
      <c r="J598" s="78"/>
      <c r="K598" s="78"/>
      <c r="L598" s="220"/>
      <c r="M598" s="220"/>
      <c r="N598" s="220"/>
    </row>
    <row r="599" spans="1:14" s="87" customFormat="1" ht="22.1" customHeight="1">
      <c r="A599" s="31"/>
      <c r="B599" s="21"/>
      <c r="C599" s="867" t="s">
        <v>850</v>
      </c>
      <c r="D599" s="868"/>
      <c r="E599" s="869"/>
      <c r="F599" s="213"/>
      <c r="G599" s="348"/>
      <c r="H599" s="229"/>
      <c r="I599" s="229"/>
      <c r="J599" s="78"/>
      <c r="K599" s="78"/>
      <c r="L599" s="220"/>
      <c r="M599" s="220"/>
      <c r="N599" s="220"/>
    </row>
    <row r="600" spans="1:14" s="87" customFormat="1" ht="22.5" customHeight="1">
      <c r="A600" s="29"/>
      <c r="B600" s="24"/>
      <c r="C600" s="271" t="s">
        <v>943</v>
      </c>
      <c r="D600" s="271" t="s">
        <v>944</v>
      </c>
      <c r="E600" s="271" t="s">
        <v>945</v>
      </c>
      <c r="F600" s="213"/>
      <c r="G600" s="348"/>
      <c r="H600" s="229"/>
      <c r="I600" s="229"/>
      <c r="J600" s="78"/>
      <c r="K600" s="78"/>
      <c r="L600" s="220"/>
      <c r="M600" s="220"/>
      <c r="N600" s="220"/>
    </row>
    <row r="601" spans="1:14" s="87" customFormat="1" ht="21" customHeight="1">
      <c r="A601" s="31"/>
      <c r="B601" s="21"/>
      <c r="C601" s="290"/>
      <c r="D601" s="290"/>
      <c r="E601" s="290"/>
      <c r="F601" s="213"/>
      <c r="G601" s="348"/>
      <c r="H601" s="229"/>
      <c r="I601" s="229"/>
      <c r="J601" s="78"/>
      <c r="K601" s="78"/>
      <c r="L601" s="220"/>
      <c r="M601" s="220"/>
      <c r="N601" s="220"/>
    </row>
    <row r="602" spans="1:14" s="87" customFormat="1" ht="53.6" customHeight="1">
      <c r="A602" s="29"/>
      <c r="B602" s="24"/>
      <c r="C602" s="281" t="s">
        <v>946</v>
      </c>
      <c r="D602" s="271" t="s">
        <v>947</v>
      </c>
      <c r="E602" s="399" t="s">
        <v>948</v>
      </c>
      <c r="F602" s="213"/>
      <c r="G602" s="348"/>
      <c r="H602" s="229"/>
      <c r="I602" s="229"/>
      <c r="J602" s="78"/>
      <c r="K602" s="78"/>
      <c r="L602" s="220"/>
      <c r="M602" s="220"/>
      <c r="N602" s="220"/>
    </row>
    <row r="603" spans="1:14" s="87" customFormat="1" ht="16.399999999999999" customHeight="1">
      <c r="A603" s="31"/>
      <c r="B603" s="21"/>
      <c r="C603" s="189"/>
      <c r="D603" s="189"/>
      <c r="E603" s="189"/>
      <c r="F603" s="213"/>
      <c r="G603" s="348"/>
      <c r="H603" s="229"/>
      <c r="I603" s="229"/>
      <c r="J603" s="78"/>
      <c r="K603" s="78"/>
      <c r="L603" s="220"/>
      <c r="M603" s="220"/>
      <c r="N603" s="220"/>
    </row>
    <row r="604" spans="1:14" s="87" customFormat="1" ht="16.399999999999999" customHeight="1">
      <c r="A604" s="31"/>
      <c r="B604" s="21"/>
      <c r="C604" s="963" t="s">
        <v>100</v>
      </c>
      <c r="D604" s="963"/>
      <c r="E604" s="963"/>
      <c r="F604" s="213"/>
      <c r="G604" s="348"/>
      <c r="H604" s="229"/>
      <c r="I604" s="229"/>
      <c r="J604" s="78"/>
      <c r="K604" s="78"/>
      <c r="L604" s="220"/>
      <c r="M604" s="220"/>
      <c r="N604" s="220"/>
    </row>
    <row r="605" spans="1:14" s="87" customFormat="1" ht="16.399999999999999" customHeight="1">
      <c r="A605" s="31"/>
      <c r="B605" s="21"/>
      <c r="C605" s="964"/>
      <c r="D605" s="964"/>
      <c r="E605" s="964"/>
      <c r="F605" s="213"/>
      <c r="G605" s="348"/>
      <c r="H605" s="229"/>
      <c r="I605" s="229"/>
      <c r="J605" s="78"/>
      <c r="K605" s="78"/>
      <c r="L605" s="220"/>
      <c r="M605" s="220"/>
      <c r="N605" s="220"/>
    </row>
    <row r="606" spans="1:14" s="87" customFormat="1" ht="16.399999999999999" customHeight="1">
      <c r="A606" s="31"/>
      <c r="B606" s="21"/>
      <c r="C606" s="176" t="s">
        <v>101</v>
      </c>
      <c r="D606" s="177" t="s">
        <v>102</v>
      </c>
      <c r="E606" s="178" t="s">
        <v>103</v>
      </c>
      <c r="F606" s="213"/>
      <c r="G606" s="348"/>
      <c r="H606" s="229"/>
      <c r="I606" s="229"/>
      <c r="J606" s="78"/>
      <c r="K606" s="78"/>
      <c r="L606" s="220">
        <f>$H606</f>
        <v>0</v>
      </c>
      <c r="M606" s="220"/>
      <c r="N606" s="220"/>
    </row>
    <row r="607" spans="1:14" s="87" customFormat="1" ht="21" customHeight="1">
      <c r="A607" s="31"/>
      <c r="B607" s="21"/>
      <c r="C607" s="189"/>
      <c r="D607" s="189"/>
      <c r="E607" s="178" t="str">
        <f ca="1">IF(
 OR('Ot-säkkollen'!E230="FRÅGAN ÄR OBESVARAD",'Ot-säkkollen'!E230="ANGE SVAR OCKSÅ",'Ot-säkkollen'!E230="ANGE BEDÖMNING OCKSÅ",'Ot-säkkollen'!E230="FULLSTÄNDIGT SVAR SAKNAS PÅ FRÅGA 12"),
 "FULLSTÄNDIGT SVAR SAKNAS PÅ FRÅGA " &amp;'Ot-säkkollen'!B218,
 IF(
  OR('Ot-säkkollen'!E230="MOTSÄGELSEFULLT SVAR",'Ot-säkkollen'!E230="MOTSÄGELSEFULL BEDÖMNING",'Ot-säkkollen'!E230="EJ SAMMANHÄNGANDE INTERVALL"),
  "EJ KORREKT IFYLLT SVAR I FRÅGA " &amp;'Ot-säkkollen'!B218,
  IF(
   OR('Ot-säkkollen'!E230=0),
   "FÖRUTSÄTTER ANNAT SVAR PÅ FRÅGA " &amp;'Ot-säkkollen'!B218,
   IF(
    AND(ISBLANK(C601),ISBLANK(D601),ISBLANK(E601),ISBLANK(C603),ISBLANK(D603),ISBLANK(E603),ISBLANK(C605),ISBLANK(C607),ISBLANK(D607)),
    "FRÅGAN ÄR OBESVARAD",
    IF(
     AND(ISBLANK(C601),ISBLANK(D601),ISBLANK(E601),ISBLANK(C603),ISBLANK(D603),ISBLANK(E603),ISBLANK(C605)),
     "ANGE SVAR OCKSÅ",
     IF(
      AND(OR(C601="x",D601="x",E601="x",C603="x",D603="x"),OR(E603="x",C605="x")),
      "MOTSÄGELSEFULLT SVAR",
      IF(
       AND(E603="x",C605="x"),
       "MOTSÄGELSEFULLT SVAR",
       IF(
        AND(C607="x",D607="x"),
        "MOTSÄGELSEFULL BEDÖMNING",
        IF(
         OR(C607="x",D607="x"),
         COUNTIF(C601:E601,"x")+COUNTIF(C603:D603,"x"),
         "ANGE BEDÖMNING OCKSÅ")))))))))</f>
        <v>FULLSTÄNDIGT SVAR SAKNAS PÅ FRÅGA 15</v>
      </c>
      <c r="F607" s="213"/>
      <c r="G607" s="348"/>
      <c r="H607" s="229"/>
      <c r="I607" s="229"/>
      <c r="J607" s="220"/>
      <c r="K607" s="760"/>
      <c r="L607" s="220"/>
      <c r="M607" s="220"/>
      <c r="N607" s="220"/>
    </row>
    <row r="608" spans="1:14" s="87" customFormat="1" ht="30" customHeight="1">
      <c r="A608" s="31"/>
      <c r="B608" s="21"/>
      <c r="C608"/>
      <c r="D608"/>
      <c r="E608"/>
      <c r="F608" s="213"/>
      <c r="G608" s="348"/>
      <c r="H608" s="229"/>
      <c r="I608" s="229"/>
      <c r="J608" s="220"/>
      <c r="K608" s="760"/>
      <c r="L608" s="220"/>
      <c r="M608" s="220"/>
      <c r="N608" s="220"/>
    </row>
    <row r="609" spans="1:14" s="87" customFormat="1" ht="36" customHeight="1">
      <c r="A609" s="65">
        <v>3</v>
      </c>
      <c r="B609" s="207">
        <f ca="1">MAX(B204:INDIRECT(ADDRESS(ROW()-1,COLUMN())))+1</f>
        <v>49</v>
      </c>
      <c r="C609" s="873" t="s">
        <v>949</v>
      </c>
      <c r="D609" s="873"/>
      <c r="E609" s="873"/>
      <c r="G609" s="503"/>
      <c r="H609" s="220"/>
      <c r="I609" s="249"/>
      <c r="J609" s="220"/>
      <c r="K609" s="760"/>
      <c r="L609" s="220"/>
      <c r="M609" s="220"/>
      <c r="N609" s="220"/>
    </row>
    <row r="610" spans="1:14" s="87" customFormat="1" ht="23.6" customHeight="1">
      <c r="A610" s="20"/>
      <c r="B610" s="84"/>
      <c r="C610" s="854" t="s">
        <v>90</v>
      </c>
      <c r="D610" s="854"/>
      <c r="E610" s="854"/>
      <c r="F610" s="197"/>
      <c r="G610" s="503"/>
      <c r="H610" s="220"/>
      <c r="I610" s="249"/>
      <c r="J610" s="220"/>
      <c r="K610" s="760"/>
      <c r="L610" s="220"/>
      <c r="M610" s="220"/>
      <c r="N610" s="220"/>
    </row>
    <row r="611" spans="1:14" s="87" customFormat="1" ht="26.25" customHeight="1">
      <c r="A611" s="31"/>
      <c r="B611" s="21"/>
      <c r="C611" s="867" t="s">
        <v>850</v>
      </c>
      <c r="D611" s="868"/>
      <c r="E611" s="869"/>
      <c r="G611" s="503"/>
      <c r="H611" s="220"/>
      <c r="I611" s="249"/>
      <c r="J611" s="220"/>
      <c r="K611" s="760"/>
      <c r="L611" s="220"/>
      <c r="M611" s="220"/>
      <c r="N611" s="220"/>
    </row>
    <row r="612" spans="1:14" s="87" customFormat="1" ht="52.4" customHeight="1">
      <c r="A612" s="29"/>
      <c r="B612" s="24"/>
      <c r="C612" s="89" t="s">
        <v>950</v>
      </c>
      <c r="D612" s="90" t="s">
        <v>951</v>
      </c>
      <c r="E612" s="271" t="s">
        <v>952</v>
      </c>
      <c r="G612" s="574"/>
      <c r="H612" s="220"/>
      <c r="I612" s="249"/>
      <c r="J612" s="220"/>
      <c r="K612" s="760"/>
      <c r="L612" s="220"/>
      <c r="M612" s="220"/>
      <c r="N612" s="220"/>
    </row>
    <row r="613" spans="1:14" s="87" customFormat="1" ht="21.65" customHeight="1">
      <c r="A613" s="31"/>
      <c r="B613" s="21"/>
      <c r="C613" s="189"/>
      <c r="D613" s="189"/>
      <c r="E613" s="189"/>
      <c r="G613" s="503"/>
      <c r="H613" s="220"/>
      <c r="I613" s="249"/>
      <c r="J613" s="220"/>
      <c r="K613" s="760"/>
      <c r="L613" s="220"/>
      <c r="M613" s="220"/>
      <c r="N613" s="220"/>
    </row>
    <row r="614" spans="1:14" s="31" customFormat="1" ht="45.65" customHeight="1">
      <c r="A614" s="29"/>
      <c r="B614" s="24"/>
      <c r="C614" s="271" t="s">
        <v>953</v>
      </c>
      <c r="D614" s="271" t="s">
        <v>954</v>
      </c>
      <c r="E614" s="397" t="s">
        <v>955</v>
      </c>
      <c r="F614" s="213"/>
      <c r="G614" s="348"/>
      <c r="H614" s="229"/>
      <c r="I614" s="248"/>
      <c r="J614" s="222"/>
      <c r="K614" s="759"/>
      <c r="L614" s="222"/>
      <c r="M614" s="222"/>
      <c r="N614" s="222"/>
    </row>
    <row r="615" spans="1:14" s="87" customFormat="1" ht="14.4" customHeight="1">
      <c r="A615" s="31"/>
      <c r="B615" s="21"/>
      <c r="C615" s="189"/>
      <c r="D615" s="189"/>
      <c r="E615" s="189"/>
      <c r="F615" s="213"/>
      <c r="G615" s="348"/>
      <c r="H615" s="229"/>
      <c r="I615" s="249"/>
      <c r="J615" s="220"/>
      <c r="K615" s="760"/>
      <c r="L615" s="220"/>
      <c r="M615" s="220"/>
      <c r="N615" s="220"/>
    </row>
    <row r="616" spans="1:14" s="87" customFormat="1" ht="19.5" customHeight="1">
      <c r="A616" s="31"/>
      <c r="B616" s="21"/>
      <c r="C616" s="963" t="s">
        <v>100</v>
      </c>
      <c r="D616" s="963"/>
      <c r="E616" s="963"/>
      <c r="F616" s="213"/>
      <c r="G616" s="348"/>
      <c r="H616" s="229"/>
      <c r="I616" s="249"/>
      <c r="J616" s="220"/>
      <c r="K616" s="760"/>
      <c r="L616" s="220"/>
      <c r="M616" s="220"/>
      <c r="N616" s="220"/>
    </row>
    <row r="617" spans="1:14" s="87" customFormat="1" ht="14.4" customHeight="1">
      <c r="A617" s="31"/>
      <c r="B617" s="21"/>
      <c r="C617" s="964"/>
      <c r="D617" s="964"/>
      <c r="E617" s="964"/>
      <c r="F617" s="213"/>
      <c r="G617" s="348"/>
      <c r="H617" s="229"/>
      <c r="I617" s="249"/>
      <c r="J617" s="220"/>
      <c r="K617" s="760"/>
      <c r="L617" s="220"/>
      <c r="M617" s="220"/>
      <c r="N617" s="220"/>
    </row>
    <row r="618" spans="1:14" s="87" customFormat="1" ht="14.25" customHeight="1">
      <c r="A618" s="31"/>
      <c r="B618" s="21"/>
      <c r="C618" s="176" t="s">
        <v>101</v>
      </c>
      <c r="D618" s="177" t="s">
        <v>102</v>
      </c>
      <c r="E618" s="178" t="s">
        <v>103</v>
      </c>
      <c r="F618" s="213"/>
      <c r="G618" s="348"/>
      <c r="H618" s="229"/>
      <c r="I618" s="249"/>
      <c r="J618" s="220"/>
      <c r="K618" s="760"/>
      <c r="L618" s="220"/>
      <c r="M618" s="220"/>
      <c r="N618" s="220"/>
    </row>
    <row r="619" spans="1:14" s="87" customFormat="1" ht="14.4" customHeight="1">
      <c r="A619" s="31"/>
      <c r="B619" s="21"/>
      <c r="C619" s="189"/>
      <c r="D619" s="189"/>
      <c r="E619" s="178" t="str">
        <f ca="1">IF(
 OR('Ot-säkkollen'!E230="FRÅGAN ÄR OBESVARAD",'Ot-säkkollen'!E230="ANGE SVAR OCKSÅ",'Ot-säkkollen'!E230="ANGE BEDÖMNING OCKSÅ",'Ot-säkkollen'!E230="FULLSTÄNDIGT SVAR SAKNAS PÅ FRÅGA 12"),
 "FULLSTÄNDIGT SVAR SAKNAS PÅ FRÅGA " &amp;'Ot-säkkollen'!B218,
 IF(
  OR('Ot-säkkollen'!E230="MOTSÄGELSEFULLT SVAR",'Ot-säkkollen'!E230="MOTSÄGELSEFULL BEDÖMNING",'Ot-säkkollen'!E230="EJ SAMMANHÄNGANDE INTERVALL"),
  "EJ KORREKT IFYLLT SVAR I FRÅGA " &amp;'Ot-säkkollen'!B218,
  IF(
   OR('Ot-säkkollen'!E230=0),
   "FÖRUTSÄTTER ANNAT SVAR PÅ FRÅGA " &amp;'Ot-säkkollen'!B218,
   IF(
    AND(ISBLANK(C613),ISBLANK(D613),ISBLANK(E613),ISBLANK(C615),ISBLANK(D615),ISBLANK(E615),ISBLANK(C617),ISBLANK(C619),ISBLANK(D619)),
    "FRÅGAN ÄR OBESVARAD",
    IF(
     AND(ISBLANK(C613),ISBLANK(D613),ISBLANK(E613),ISBLANK(C615),ISBLANK(D615),ISBLANK(E615),ISBLANK(C617)),
     "ANGE SVAR OCKSÅ",
     IF(
      AND(OR(C613="x",D613="x",E613="x",C615="x",D615="x"),OR(E615="x",C617="x")),
      "MOTSÄGELSEFULLT SVAR",
      IF(
       AND(E615="x",C617="x"),
       "MOTSÄGELSEFULLT SVAR",
       IF(
        AND(C619="x",D619="x"),
        "MOTSÄGELSEFULL BEDÖMNING",
        IF(
         OR(C619="x",D619="x"),
         COUNTIF(C613:E613,"x")+COUNTIF(C615:D615,"x"),
         "ANGE BEDÖMNING OCKSÅ")))))))))</f>
        <v>FULLSTÄNDIGT SVAR SAKNAS PÅ FRÅGA 15</v>
      </c>
      <c r="F619" s="213"/>
      <c r="G619" s="348"/>
      <c r="H619" s="229"/>
      <c r="I619" s="249"/>
      <c r="J619" s="220"/>
      <c r="K619" s="760"/>
      <c r="L619" s="220"/>
      <c r="M619" s="220"/>
      <c r="N619" s="220"/>
    </row>
    <row r="620" spans="1:14" s="87" customFormat="1" ht="16.399999999999999" customHeight="1">
      <c r="A620" s="31"/>
      <c r="B620" s="21"/>
      <c r="C620"/>
      <c r="D620"/>
      <c r="E620"/>
      <c r="F620" s="213"/>
      <c r="G620" s="348"/>
      <c r="H620" s="229"/>
      <c r="I620" s="249"/>
      <c r="J620" s="220"/>
      <c r="K620" s="760"/>
      <c r="L620" s="220"/>
      <c r="M620" s="220"/>
      <c r="N620" s="220"/>
    </row>
    <row r="621" spans="1:14" s="87" customFormat="1" ht="38.6" customHeight="1">
      <c r="A621" s="65">
        <v>3</v>
      </c>
      <c r="B621" s="207">
        <f ca="1">MAX(B228:INDIRECT(ADDRESS(ROW()-1,COLUMN())))+1</f>
        <v>50</v>
      </c>
      <c r="C621" s="886" t="s">
        <v>956</v>
      </c>
      <c r="D621" s="886"/>
      <c r="E621" s="886"/>
      <c r="F621" s="213"/>
      <c r="G621" s="348"/>
      <c r="H621" s="229"/>
      <c r="I621" s="249"/>
      <c r="J621" s="220"/>
      <c r="K621" s="760"/>
      <c r="L621" s="220"/>
      <c r="M621" s="220"/>
      <c r="N621" s="220"/>
    </row>
    <row r="622" spans="1:14" s="87" customFormat="1" ht="16.399999999999999" customHeight="1">
      <c r="A622" s="20"/>
      <c r="B622" s="84"/>
      <c r="C622" s="854" t="s">
        <v>90</v>
      </c>
      <c r="D622" s="854"/>
      <c r="E622" s="854"/>
      <c r="F622" s="213"/>
      <c r="G622" s="348"/>
      <c r="H622" s="229"/>
      <c r="I622" s="249"/>
      <c r="J622" s="220"/>
      <c r="K622" s="760"/>
      <c r="L622" s="220"/>
      <c r="M622" s="220"/>
      <c r="N622" s="220"/>
    </row>
    <row r="623" spans="1:14" ht="16.399999999999999" customHeight="1">
      <c r="C623" s="867" t="s">
        <v>850</v>
      </c>
      <c r="D623" s="868"/>
      <c r="E623" s="869"/>
      <c r="F623" s="213"/>
      <c r="G623" s="348"/>
      <c r="H623" s="229"/>
      <c r="I623" s="78"/>
      <c r="J623" s="78"/>
      <c r="K623" s="78"/>
      <c r="L623" s="78"/>
      <c r="M623" s="78"/>
      <c r="N623" s="78"/>
    </row>
    <row r="624" spans="1:14" ht="52.5" customHeight="1">
      <c r="A624" s="29"/>
      <c r="B624" s="24"/>
      <c r="C624" s="266" t="s">
        <v>957</v>
      </c>
      <c r="D624" s="266" t="s">
        <v>958</v>
      </c>
      <c r="E624" s="266" t="s">
        <v>959</v>
      </c>
      <c r="F624" s="213"/>
      <c r="G624" s="348"/>
      <c r="H624" s="229"/>
      <c r="I624" s="78"/>
      <c r="J624" s="78"/>
      <c r="K624" s="78"/>
      <c r="L624" s="78"/>
      <c r="M624" s="78"/>
      <c r="N624" s="78"/>
    </row>
    <row r="625" spans="1:14" s="87" customFormat="1" ht="20.6" customHeight="1">
      <c r="A625" s="31"/>
      <c r="B625" s="21"/>
      <c r="C625" s="267"/>
      <c r="D625" s="267"/>
      <c r="E625" s="267"/>
      <c r="F625" s="213"/>
      <c r="G625" s="348"/>
      <c r="H625" s="229"/>
      <c r="I625" s="249"/>
      <c r="J625" s="220"/>
      <c r="K625" s="760"/>
      <c r="L625" s="220"/>
      <c r="M625" s="220"/>
      <c r="N625" s="220"/>
    </row>
    <row r="626" spans="1:14" s="87" customFormat="1" ht="38.25" customHeight="1">
      <c r="A626" s="29"/>
      <c r="B626" s="24"/>
      <c r="C626" s="268" t="s">
        <v>960</v>
      </c>
      <c r="D626" s="268" t="s">
        <v>961</v>
      </c>
      <c r="E626" s="402" t="s">
        <v>962</v>
      </c>
      <c r="F626" s="213"/>
      <c r="G626" s="348"/>
      <c r="H626" s="229"/>
      <c r="I626" s="229"/>
      <c r="J626" s="220"/>
      <c r="K626" s="760"/>
      <c r="L626" s="220"/>
      <c r="M626" s="220"/>
      <c r="N626" s="220"/>
    </row>
    <row r="627" spans="1:14" s="87" customFormat="1" ht="14.4" customHeight="1">
      <c r="A627" s="31"/>
      <c r="B627" s="21"/>
      <c r="C627" s="189"/>
      <c r="D627" s="189"/>
      <c r="E627" s="189"/>
      <c r="F627" s="213"/>
      <c r="G627" s="348"/>
      <c r="H627" s="229"/>
      <c r="I627" s="229"/>
      <c r="J627" s="220"/>
      <c r="K627" s="760"/>
      <c r="L627" s="220"/>
      <c r="M627" s="220"/>
      <c r="N627" s="220"/>
    </row>
    <row r="628" spans="1:14" s="87" customFormat="1" ht="26.9" customHeight="1">
      <c r="A628" s="31"/>
      <c r="B628" s="21"/>
      <c r="C628" s="963" t="s">
        <v>100</v>
      </c>
      <c r="D628" s="963"/>
      <c r="E628" s="963"/>
      <c r="F628" s="213"/>
      <c r="G628" s="348"/>
      <c r="H628" s="229"/>
      <c r="I628" s="229"/>
      <c r="J628" s="220"/>
      <c r="K628" s="760"/>
      <c r="L628" s="220"/>
      <c r="M628" s="220"/>
      <c r="N628" s="220"/>
    </row>
    <row r="629" spans="1:14" s="87" customFormat="1" ht="22.1" customHeight="1">
      <c r="A629" s="31"/>
      <c r="B629" s="21"/>
      <c r="C629" s="964"/>
      <c r="D629" s="964"/>
      <c r="E629" s="964"/>
      <c r="F629" s="213"/>
      <c r="G629" s="348"/>
      <c r="H629" s="229"/>
      <c r="I629" s="229"/>
      <c r="J629" s="220"/>
      <c r="K629" s="760"/>
      <c r="L629" s="220"/>
      <c r="M629" s="220"/>
      <c r="N629" s="220"/>
    </row>
    <row r="630" spans="1:14" s="87" customFormat="1" ht="14.4" customHeight="1">
      <c r="A630" s="31"/>
      <c r="B630" s="21"/>
      <c r="C630" s="176" t="s">
        <v>101</v>
      </c>
      <c r="D630" s="177" t="s">
        <v>102</v>
      </c>
      <c r="E630" s="178" t="s">
        <v>103</v>
      </c>
      <c r="F630" s="213"/>
      <c r="G630" s="348"/>
      <c r="H630" s="229"/>
      <c r="I630" s="229"/>
      <c r="J630" s="220"/>
      <c r="K630" s="760"/>
      <c r="L630" s="220"/>
      <c r="M630" s="220"/>
      <c r="N630" s="220"/>
    </row>
    <row r="631" spans="1:14" s="87" customFormat="1" ht="20.6" customHeight="1">
      <c r="A631" s="31"/>
      <c r="B631" s="21"/>
      <c r="C631" s="189"/>
      <c r="D631" s="189"/>
      <c r="E631" s="178" t="str">
        <f ca="1">IF(
 OR('Ot-säkkollen'!E244="FRÅGAN ÄR OBESVARAD",'Ot-säkkollen'!E244="ANGE SVAR OCKSÅ",'Ot-säkkollen'!E244="ANGE BEDÖMNING OCKSÅ",'Ot-säkkollen'!E244="FULLSTÄNDIGT SVAR SAKNAS PÅ FRÅGA 12"),
 "FULLSTÄNDIGT SVAR SAKNAS PÅ FRÅGA " &amp;'Ot-säkkollen'!B232,
 IF(
  OR('Ot-säkkollen'!E244="MOTSÄGELSEFULLT SVAR",'Ot-säkkollen'!E244="MOTSÄGELSEFULL BEDÖMNING",'Ot-säkkollen'!E244="EJ SAMMANHÄNGANDE INTERVALL"),
  "EJ KORREKT IFYLLT SVAR I FRÅGA " &amp;'Ot-säkkollen'!B232,
  IF(
   OR('Ot-säkkollen'!E244=0),
   "FÖRUTSÄTTER ANNAT SVAR PÅ FRÅGA " &amp;'Ot-säkkollen'!B232,
   IF(
    AND(ISBLANK(C625),ISBLANK(D625),ISBLANK(E625),ISBLANK(C627),ISBLANK(D627),ISBLANK(E627),ISBLANK(C629),ISBLANK(C631),ISBLANK(D631)),
    "FRÅGAN ÄR OBESVARAD",
    IF(
     AND(ISBLANK(C625),ISBLANK(D625),ISBLANK(E625),ISBLANK(C627),ISBLANK(D627),ISBLANK(E627),ISBLANK(C629)),
     "ANGE SVAR OCKSÅ",
     IF(
      AND(OR(C625="x",D625="x",E625="x",C627="x",D627="x"),OR(E627="x",C629="x")),
      "MOTSÄGELSEFULLT SVAR",
      IF(
       AND(E627="x",C629="x"),
       "MOTSÄGELSEFULLT SVAR",
       IF(
        AND(C631="x",D631="x"),
        "MOTSÄGELSEFULL BEDÖMNING",
        IF(
         OR(C631="x",D631="x"),
         COUNTIF(C625:E625,"x")+COUNTIF(C627:D627,"x"),
         "ANGE BEDÖMNING OCKSÅ")))))))))</f>
        <v>FULLSTÄNDIGT SVAR SAKNAS PÅ FRÅGA 16</v>
      </c>
      <c r="F631" s="213"/>
      <c r="G631" s="348"/>
      <c r="H631" s="229"/>
      <c r="I631" s="229"/>
      <c r="J631" s="220"/>
      <c r="K631" s="760"/>
      <c r="L631" s="220"/>
      <c r="M631" s="220"/>
      <c r="N631" s="220"/>
    </row>
    <row r="632" spans="1:14" s="87" customFormat="1">
      <c r="A632" s="31"/>
      <c r="B632" s="21"/>
      <c r="F632" s="213"/>
      <c r="G632" s="348"/>
      <c r="H632" s="229"/>
      <c r="I632" s="229"/>
      <c r="J632" s="220"/>
      <c r="K632" s="760"/>
      <c r="L632" s="220"/>
      <c r="M632" s="220"/>
      <c r="N632" s="220"/>
    </row>
    <row r="633" spans="1:14" s="87" customFormat="1" ht="23.4" customHeight="1">
      <c r="A633" s="863" t="s">
        <v>963</v>
      </c>
      <c r="B633" s="863"/>
      <c r="C633" s="863"/>
      <c r="D633" s="863"/>
      <c r="E633" s="863"/>
      <c r="F633" s="213"/>
      <c r="G633" s="348"/>
      <c r="H633" s="229"/>
      <c r="I633" s="229"/>
      <c r="J633" s="220"/>
      <c r="K633" s="760"/>
      <c r="L633" s="220"/>
      <c r="M633" s="220"/>
      <c r="N633" s="220"/>
    </row>
    <row r="634" spans="1:14" s="87" customFormat="1">
      <c r="A634" s="31"/>
      <c r="B634" s="21"/>
      <c r="F634" s="213"/>
      <c r="G634" s="348"/>
      <c r="H634" s="229"/>
      <c r="I634" s="229"/>
      <c r="J634" s="220"/>
      <c r="K634" s="760"/>
      <c r="L634" s="220"/>
      <c r="M634" s="220"/>
      <c r="N634" s="220"/>
    </row>
    <row r="635" spans="1:14" s="87" customFormat="1" ht="15" customHeight="1">
      <c r="A635" s="31"/>
      <c r="B635" s="21"/>
      <c r="C635" s="864" t="s">
        <v>964</v>
      </c>
      <c r="D635" s="864"/>
      <c r="E635" s="864"/>
      <c r="F635" s="213"/>
      <c r="G635" s="348"/>
      <c r="H635" s="229"/>
      <c r="I635" s="229"/>
      <c r="J635" s="220"/>
      <c r="K635" s="760"/>
      <c r="L635" s="220"/>
      <c r="M635" s="220"/>
      <c r="N635" s="220"/>
    </row>
    <row r="636" spans="1:14" s="87" customFormat="1">
      <c r="A636" s="31"/>
      <c r="B636" s="21"/>
      <c r="F636" s="213"/>
      <c r="G636" s="348"/>
      <c r="H636" s="229"/>
      <c r="I636" s="229"/>
      <c r="J636" s="220"/>
      <c r="K636" s="760"/>
      <c r="L636" s="220"/>
      <c r="M636" s="220"/>
      <c r="N636" s="220"/>
    </row>
    <row r="637" spans="1:14" s="87" customFormat="1">
      <c r="A637" s="31"/>
      <c r="B637" s="21"/>
      <c r="F637" s="213"/>
      <c r="G637" s="348"/>
      <c r="H637" s="229"/>
      <c r="I637" s="229"/>
      <c r="J637" s="220"/>
      <c r="K637" s="760"/>
      <c r="L637" s="220"/>
      <c r="M637" s="220"/>
      <c r="N637" s="220"/>
    </row>
    <row r="638" spans="1:14" s="87" customFormat="1">
      <c r="A638" s="31"/>
      <c r="B638" s="21"/>
      <c r="F638" s="213"/>
      <c r="G638" s="348"/>
      <c r="H638" s="229"/>
      <c r="I638" s="229"/>
      <c r="J638" s="220"/>
      <c r="K638" s="760"/>
      <c r="L638" s="220"/>
      <c r="M638" s="220"/>
      <c r="N638" s="220"/>
    </row>
    <row r="639" spans="1:14" s="87" customFormat="1" ht="17.399999999999999" customHeight="1">
      <c r="A639" s="65">
        <v>4</v>
      </c>
      <c r="B639" s="207">
        <f ca="1">MAX(B512:INDIRECT(ADDRESS(ROW()-1,COLUMN())))+1</f>
        <v>51</v>
      </c>
      <c r="C639" s="865" t="s">
        <v>965</v>
      </c>
      <c r="D639" s="865"/>
      <c r="E639" s="865"/>
      <c r="G639" s="503"/>
      <c r="H639" s="220"/>
      <c r="I639" s="249"/>
      <c r="J639" s="220"/>
      <c r="K639" s="760"/>
      <c r="L639" s="220"/>
      <c r="M639" s="220"/>
      <c r="N639" s="220"/>
    </row>
    <row r="640" spans="1:14" s="87" customFormat="1" ht="17.399999999999999" customHeight="1">
      <c r="A640" s="20"/>
      <c r="B640" s="84"/>
      <c r="C640" s="854" t="s">
        <v>90</v>
      </c>
      <c r="D640" s="854"/>
      <c r="E640" s="854"/>
      <c r="G640" s="503"/>
      <c r="H640" s="220"/>
      <c r="I640" s="249"/>
      <c r="J640" s="220"/>
      <c r="K640" s="760"/>
      <c r="L640" s="220"/>
      <c r="M640" s="220"/>
      <c r="N640" s="220"/>
    </row>
    <row r="641" spans="1:14" s="87" customFormat="1" ht="14.4" customHeight="1">
      <c r="A641" s="31"/>
      <c r="B641" s="21"/>
      <c r="C641" s="855" t="s">
        <v>966</v>
      </c>
      <c r="D641" s="856"/>
      <c r="E641" s="857"/>
      <c r="G641" s="503"/>
      <c r="H641" s="220"/>
      <c r="I641" s="249"/>
      <c r="J641" s="220"/>
      <c r="K641" s="760"/>
      <c r="L641" s="220"/>
      <c r="M641" s="220"/>
      <c r="N641" s="220"/>
    </row>
    <row r="642" spans="1:14" s="87" customFormat="1" ht="33" customHeight="1">
      <c r="A642" s="29"/>
      <c r="B642" s="24"/>
      <c r="C642" s="89" t="s">
        <v>967</v>
      </c>
      <c r="D642" s="89" t="s">
        <v>968</v>
      </c>
      <c r="E642" s="89" t="s">
        <v>969</v>
      </c>
      <c r="G642" s="503"/>
      <c r="H642" s="220"/>
      <c r="I642" s="249"/>
      <c r="J642" s="220"/>
      <c r="K642" s="760"/>
      <c r="L642" s="220"/>
      <c r="M642" s="220"/>
      <c r="N642" s="220"/>
    </row>
    <row r="643" spans="1:14" s="87" customFormat="1" ht="14.4" customHeight="1">
      <c r="A643" s="31"/>
      <c r="B643" s="21"/>
      <c r="C643" s="189"/>
      <c r="D643" s="189"/>
      <c r="E643" s="189"/>
      <c r="G643" s="503"/>
      <c r="H643" s="220"/>
      <c r="I643" s="249"/>
      <c r="J643" s="220"/>
      <c r="K643" s="760"/>
      <c r="L643" s="220"/>
      <c r="M643" s="220"/>
      <c r="N643" s="220"/>
    </row>
    <row r="644" spans="1:14" s="87" customFormat="1" ht="33" customHeight="1">
      <c r="A644" s="29"/>
      <c r="B644" s="24"/>
      <c r="C644" s="89" t="s">
        <v>970</v>
      </c>
      <c r="D644" s="90" t="s">
        <v>971</v>
      </c>
      <c r="E644" s="403" t="s">
        <v>356</v>
      </c>
      <c r="G644" s="503"/>
      <c r="H644" s="220"/>
      <c r="I644" s="249"/>
      <c r="J644" s="220"/>
      <c r="K644" s="760"/>
      <c r="L644" s="220"/>
      <c r="M644" s="220"/>
      <c r="N644" s="220"/>
    </row>
    <row r="645" spans="1:14" s="87" customFormat="1" ht="14.4" customHeight="1">
      <c r="A645" s="31"/>
      <c r="B645" s="21"/>
      <c r="C645" s="189"/>
      <c r="D645" s="189"/>
      <c r="E645" s="189"/>
      <c r="G645" s="503"/>
      <c r="H645" s="220"/>
      <c r="I645" s="249"/>
      <c r="J645" s="220"/>
      <c r="K645" s="760"/>
      <c r="L645" s="220"/>
      <c r="M645" s="220"/>
      <c r="N645" s="220"/>
    </row>
    <row r="646" spans="1:14" s="87" customFormat="1" ht="14.4" customHeight="1">
      <c r="A646" s="31"/>
      <c r="B646" s="21"/>
      <c r="C646" s="963" t="s">
        <v>100</v>
      </c>
      <c r="D646" s="963"/>
      <c r="E646" s="963"/>
      <c r="G646" s="503"/>
      <c r="H646" s="220"/>
      <c r="I646" s="249"/>
      <c r="J646" s="220"/>
      <c r="K646" s="760"/>
      <c r="L646" s="220"/>
      <c r="M646" s="220"/>
      <c r="N646" s="220"/>
    </row>
    <row r="647" spans="1:14" s="87" customFormat="1" ht="14.4" customHeight="1">
      <c r="A647" s="31"/>
      <c r="B647" s="21"/>
      <c r="C647" s="964"/>
      <c r="D647" s="964"/>
      <c r="E647" s="964"/>
      <c r="G647" s="503"/>
      <c r="H647" s="220"/>
      <c r="I647" s="249"/>
      <c r="J647" s="220"/>
      <c r="K647" s="760"/>
      <c r="L647" s="220"/>
      <c r="M647" s="220"/>
      <c r="N647" s="220"/>
    </row>
    <row r="648" spans="1:14" s="87" customFormat="1" ht="14.4" customHeight="1">
      <c r="A648"/>
      <c r="B648"/>
      <c r="C648" s="176" t="s">
        <v>101</v>
      </c>
      <c r="D648" s="177" t="s">
        <v>102</v>
      </c>
      <c r="E648" s="178" t="s">
        <v>103</v>
      </c>
      <c r="G648" s="503"/>
      <c r="H648" s="220"/>
      <c r="I648" s="249"/>
      <c r="J648" s="220"/>
      <c r="K648" s="760"/>
      <c r="L648" s="220"/>
      <c r="M648" s="220"/>
      <c r="N648" s="220"/>
    </row>
    <row r="649" spans="1:14" s="87" customFormat="1" ht="14.4" customHeight="1">
      <c r="A649"/>
      <c r="B649"/>
      <c r="C649" s="189"/>
      <c r="D649" s="189"/>
      <c r="E649" s="178" t="str">
        <f ca="1">IF(
OR('Ot-säkkollen'!E216="FRÅGAN ÄR OBESVARAD",'Ot-säkkollen'!E216="ANGE SVAR OCKSÅ",'Ot-säkkollen'!E216="ANGE BEDÖMNING OCKSÅ",'Ot-säkkollen'!E216="FULLSTÄNDIGT SVAR SAKNAS PÅ FRÅGA 12"),
"FULLSTÄNDIGT SVAR SAKNAS PÅ FRÅGA "&amp;'Ot-säkkollen'!B204,
IF(
OR('Ot-säkkollen'!E216="MOTSÄGELSEFULLT SVAR",'Ot-säkkollen'!E216="MOTSÄGELSEFULL BEDÖMNING",'Ot-säkkollen'!E216="EJ SAMMANHÄNGANDE INTERVALL"),
"EJ KORREKT IFYLLT SVAR I FRÅGA "&amp;'Ot-säkkollen'!B204,
IF(
OR('Ot-säkkollen'!E216=0),
"FÖRUTSÄTTER ANNAT SVAR PÅ FRÅGA "&amp;'Ot-säkkollen'!B204,
IF(
AND(ISBLANK(C643),ISBLANK(D643),ISBLANK(E643),ISBLANK(C645),ISBLANK(D645),ISBLANK(E645),ISBLANK(C647)),
"ANGE SVAR OCKSÅ",
IF(
AND(OR(C643="x",D643="x",E643="x",C645="x",D645="x"),OR(E645="x",C647="x")),
"MOTSÄGELSEFULLT SVAR",
IF(
AND(E645="x",C647="x"),
"MOTSÄGELSEFULLT SVAR",
IF(
AND(C649="x",D649="x"),
"MOTSÄGELSEFULL BEDÖMNING",
IF(
OR(C649="x",D649="x"),
COUNTIF(C643:E643,"x")+COUNTIF(C645:D645,"x"),
"ANGE BEDÖMNING OCKSÅ"))))))))</f>
        <v>FULLSTÄNDIGT SVAR SAKNAS PÅ FRÅGA 14</v>
      </c>
      <c r="G649" s="503"/>
      <c r="H649" s="220"/>
      <c r="I649" s="249"/>
      <c r="J649" s="220"/>
      <c r="K649" s="760"/>
      <c r="L649" s="220"/>
      <c r="M649" s="220"/>
      <c r="N649" s="220"/>
    </row>
    <row r="650" spans="1:14" s="87" customFormat="1">
      <c r="A650" s="31"/>
      <c r="B650" s="21"/>
      <c r="G650" s="503"/>
      <c r="H650" s="220"/>
      <c r="I650" s="249"/>
      <c r="J650" s="220"/>
      <c r="K650" s="760"/>
      <c r="L650" s="220"/>
      <c r="M650" s="220"/>
      <c r="N650" s="220"/>
    </row>
    <row r="651" spans="1:14" s="87" customFormat="1" ht="17.399999999999999" customHeight="1">
      <c r="A651" s="65">
        <v>4</v>
      </c>
      <c r="B651" s="207">
        <f ca="1">MAX(B524:INDIRECT(ADDRESS(ROW()-1,COLUMN())))+1</f>
        <v>52</v>
      </c>
      <c r="C651" s="865" t="s">
        <v>972</v>
      </c>
      <c r="D651" s="865"/>
      <c r="E651" s="865"/>
      <c r="G651" s="503"/>
      <c r="H651" s="220"/>
      <c r="I651" s="249"/>
      <c r="J651" s="220"/>
      <c r="K651" s="760"/>
      <c r="L651" s="220"/>
      <c r="M651" s="220"/>
      <c r="N651" s="220"/>
    </row>
    <row r="652" spans="1:14" s="87" customFormat="1" ht="17.399999999999999" customHeight="1">
      <c r="A652" s="20"/>
      <c r="B652" s="84"/>
      <c r="C652" s="854" t="s">
        <v>90</v>
      </c>
      <c r="D652" s="854"/>
      <c r="E652" s="854"/>
      <c r="G652" s="503"/>
      <c r="H652" s="220"/>
      <c r="I652" s="249"/>
      <c r="J652" s="220"/>
      <c r="K652" s="760"/>
      <c r="L652" s="220"/>
      <c r="M652" s="220"/>
      <c r="N652" s="220"/>
    </row>
    <row r="653" spans="1:14" s="87" customFormat="1" ht="14.4" customHeight="1">
      <c r="A653" s="31"/>
      <c r="B653" s="21"/>
      <c r="C653" s="855" t="s">
        <v>973</v>
      </c>
      <c r="D653" s="856"/>
      <c r="E653" s="857"/>
      <c r="G653" s="503"/>
      <c r="H653" s="220"/>
      <c r="I653" s="249"/>
      <c r="J653" s="220"/>
      <c r="K653" s="760"/>
      <c r="L653" s="220"/>
      <c r="M653" s="220"/>
      <c r="N653" s="220"/>
    </row>
    <row r="654" spans="1:14" s="87" customFormat="1" ht="33" customHeight="1">
      <c r="A654" s="29"/>
      <c r="B654" s="24"/>
      <c r="C654" s="89" t="s">
        <v>974</v>
      </c>
      <c r="D654" s="89" t="s">
        <v>975</v>
      </c>
      <c r="E654" s="89" t="s">
        <v>976</v>
      </c>
      <c r="G654" s="503"/>
      <c r="H654" s="220"/>
      <c r="I654" s="249"/>
      <c r="J654" s="220"/>
      <c r="K654" s="760"/>
      <c r="L654" s="220"/>
      <c r="M654" s="220"/>
      <c r="N654" s="220"/>
    </row>
    <row r="655" spans="1:14" s="87" customFormat="1" ht="14.4" customHeight="1">
      <c r="A655" s="31"/>
      <c r="B655" s="21"/>
      <c r="C655" s="189"/>
      <c r="D655" s="189"/>
      <c r="E655" s="189"/>
      <c r="G655" s="503"/>
      <c r="H655" s="220"/>
      <c r="I655" s="249"/>
      <c r="J655" s="220"/>
      <c r="K655" s="760"/>
      <c r="L655" s="220"/>
      <c r="M655" s="220"/>
      <c r="N655" s="220"/>
    </row>
    <row r="656" spans="1:14" s="87" customFormat="1" ht="47.15" customHeight="1">
      <c r="A656" s="29"/>
      <c r="B656" s="24"/>
      <c r="C656" s="89" t="s">
        <v>977</v>
      </c>
      <c r="D656" s="90" t="s">
        <v>978</v>
      </c>
      <c r="E656" s="403" t="s">
        <v>356</v>
      </c>
      <c r="G656" s="503"/>
      <c r="H656" s="220"/>
      <c r="I656" s="249"/>
      <c r="J656" s="220"/>
      <c r="K656" s="760"/>
      <c r="L656" s="220"/>
      <c r="M656" s="220"/>
      <c r="N656" s="220"/>
    </row>
    <row r="657" spans="1:14" s="87" customFormat="1" ht="14.4" customHeight="1">
      <c r="A657" s="31"/>
      <c r="B657" s="21"/>
      <c r="C657" s="189"/>
      <c r="D657" s="189"/>
      <c r="E657" s="189"/>
      <c r="G657" s="503"/>
      <c r="H657" s="220"/>
      <c r="I657" s="249"/>
      <c r="J657" s="220"/>
      <c r="K657" s="760"/>
      <c r="L657" s="220"/>
      <c r="M657" s="220"/>
      <c r="N657" s="220"/>
    </row>
    <row r="658" spans="1:14" s="87" customFormat="1" ht="14.4" customHeight="1">
      <c r="A658" s="31"/>
      <c r="B658" s="21"/>
      <c r="C658" s="963" t="s">
        <v>100</v>
      </c>
      <c r="D658" s="963"/>
      <c r="E658" s="963"/>
      <c r="G658" s="503"/>
      <c r="H658" s="220"/>
      <c r="I658" s="249"/>
      <c r="J658" s="220"/>
      <c r="K658" s="760"/>
      <c r="L658" s="220"/>
      <c r="M658" s="220"/>
      <c r="N658" s="220"/>
    </row>
    <row r="659" spans="1:14" s="87" customFormat="1" ht="14.4" customHeight="1">
      <c r="A659" s="31"/>
      <c r="B659" s="21"/>
      <c r="C659" s="964"/>
      <c r="D659" s="964"/>
      <c r="E659" s="964"/>
      <c r="G659" s="503"/>
      <c r="H659" s="220"/>
      <c r="I659" s="249"/>
      <c r="J659" s="220"/>
      <c r="K659" s="760"/>
      <c r="L659" s="220"/>
      <c r="M659" s="220"/>
      <c r="N659" s="220"/>
    </row>
    <row r="660" spans="1:14" s="87" customFormat="1" ht="14.4" customHeight="1">
      <c r="A660" s="31"/>
      <c r="B660" s="21"/>
      <c r="C660" s="176" t="s">
        <v>101</v>
      </c>
      <c r="D660" s="177" t="s">
        <v>102</v>
      </c>
      <c r="E660" s="178" t="s">
        <v>103</v>
      </c>
      <c r="G660" s="503"/>
      <c r="H660" s="220"/>
      <c r="I660" s="249"/>
      <c r="J660" s="220"/>
      <c r="K660" s="760"/>
      <c r="L660" s="220"/>
      <c r="M660" s="220"/>
      <c r="N660" s="220"/>
    </row>
    <row r="661" spans="1:14" s="87" customFormat="1" ht="14.4" customHeight="1">
      <c r="A661" s="31"/>
      <c r="B661" s="21"/>
      <c r="C661" s="189"/>
      <c r="D661" s="189"/>
      <c r="E661" s="178" t="str">
        <f>IF(
  AND(
    ISBLANK(C655),ISBLANK(D655),ISBLANK(E655),
    ISBLANK(C657),ISBLANK(D657),ISBLANK(E657),
    ISBLANK(C659),ISBLANK(C661),ISBLANK(D661)
  ),
  "FRÅGAN ÄR OBESVARAD",
  IF(
    AND(ISBLANK(C655),ISBLANK(D655),ISBLANK(E655),ISBLANK(C657),ISBLANK(D657),ISBLANK(E657),ISBLANK(C659)),
    "ANGE SVAR OCKSÅ",
    IF(
      AND(OR(C655="x",D655="x",E655="x",C657="x",D657="x"),OR(E657="x",C659="x")),
      "MOTSÄGELSEFULLT SVAR",
      IF(
        AND(E657="x",C659="x"),
        "MOTSÄGELSEFULLT SVAR",
        IF(
          AND(C661="x",D661="x"),
          "MOTSÄGELSEFULL BEDÖMNING",
          IF(
            OR(C661="x",D661="x"),
            COUNTIF(C655:E655,"x")+COUNTIF(C657:D657,"x"),
            "ANGE BEDÖMNING OCKSÅ"
          )
        )
      )
    )
  )
)</f>
        <v>FRÅGAN ÄR OBESVARAD</v>
      </c>
      <c r="G661" s="503"/>
      <c r="H661" s="220"/>
      <c r="I661" s="249"/>
      <c r="J661" s="220"/>
      <c r="K661" s="760"/>
      <c r="L661" s="220"/>
      <c r="M661" s="220"/>
      <c r="N661" s="220"/>
    </row>
    <row r="662" spans="1:14" s="87" customFormat="1">
      <c r="A662" s="31"/>
      <c r="B662" s="21"/>
      <c r="G662" s="503"/>
      <c r="H662" s="220"/>
      <c r="I662" s="249"/>
      <c r="J662" s="220"/>
      <c r="K662" s="760"/>
      <c r="L662" s="220"/>
      <c r="M662" s="220"/>
      <c r="N662" s="220"/>
    </row>
    <row r="663" spans="1:14" s="87" customFormat="1">
      <c r="A663" s="31"/>
      <c r="B663" s="21"/>
      <c r="G663" s="503"/>
      <c r="H663" s="220"/>
      <c r="I663" s="249"/>
      <c r="J663" s="220"/>
      <c r="K663" s="760"/>
      <c r="L663" s="220"/>
      <c r="M663" s="220"/>
      <c r="N663" s="220"/>
    </row>
    <row r="664" spans="1:14" s="87" customFormat="1">
      <c r="A664" s="31"/>
      <c r="B664" s="21"/>
      <c r="G664" s="503"/>
      <c r="H664" s="220"/>
      <c r="I664" s="249"/>
      <c r="J664" s="220"/>
      <c r="K664" s="760"/>
      <c r="L664" s="220"/>
      <c r="M664" s="220"/>
      <c r="N664" s="220"/>
    </row>
    <row r="665" spans="1:14" s="87" customFormat="1">
      <c r="A665" s="31"/>
      <c r="B665" s="21"/>
      <c r="G665" s="503"/>
      <c r="H665" s="220"/>
      <c r="I665" s="249"/>
      <c r="J665" s="220"/>
      <c r="K665" s="760"/>
      <c r="L665" s="220"/>
      <c r="M665" s="220"/>
      <c r="N665" s="220"/>
    </row>
    <row r="666" spans="1:14" s="87" customFormat="1">
      <c r="A666" s="31"/>
      <c r="B666" s="21"/>
      <c r="G666" s="503"/>
      <c r="H666" s="220"/>
      <c r="I666" s="249"/>
      <c r="J666" s="220"/>
      <c r="K666" s="760"/>
      <c r="L666" s="220"/>
      <c r="M666" s="220"/>
      <c r="N666" s="220"/>
    </row>
    <row r="667" spans="1:14" s="87" customFormat="1">
      <c r="A667" s="31"/>
      <c r="B667" s="21"/>
      <c r="G667" s="503"/>
      <c r="H667" s="220"/>
      <c r="I667" s="249"/>
      <c r="J667" s="220"/>
      <c r="K667" s="760"/>
      <c r="L667" s="220"/>
      <c r="M667" s="220"/>
      <c r="N667" s="220"/>
    </row>
    <row r="668" spans="1:14" s="87" customFormat="1">
      <c r="A668" s="31"/>
      <c r="B668" s="21"/>
      <c r="G668" s="503"/>
      <c r="H668" s="220"/>
      <c r="I668" s="249"/>
      <c r="J668" s="220"/>
      <c r="K668" s="760"/>
      <c r="L668" s="220"/>
      <c r="M668" s="220"/>
      <c r="N668" s="220"/>
    </row>
    <row r="669" spans="1:14" s="87" customFormat="1">
      <c r="A669" s="31"/>
      <c r="B669" s="21"/>
      <c r="G669" s="503"/>
      <c r="H669" s="220"/>
      <c r="I669" s="249"/>
      <c r="J669" s="220"/>
      <c r="K669" s="760"/>
      <c r="L669" s="220"/>
      <c r="M669" s="220"/>
      <c r="N669" s="220"/>
    </row>
    <row r="670" spans="1:14" s="87" customFormat="1">
      <c r="A670" s="31"/>
      <c r="B670" s="21"/>
      <c r="G670" s="503"/>
      <c r="H670" s="220"/>
      <c r="I670" s="249"/>
      <c r="J670" s="220"/>
      <c r="K670" s="760"/>
      <c r="L670" s="220"/>
      <c r="M670" s="220"/>
      <c r="N670" s="220"/>
    </row>
    <row r="671" spans="1:14" s="87" customFormat="1">
      <c r="A671" s="31"/>
      <c r="B671" s="21"/>
      <c r="G671" s="503"/>
      <c r="H671" s="220"/>
      <c r="I671" s="249"/>
      <c r="J671" s="220"/>
      <c r="K671" s="760"/>
      <c r="L671" s="220"/>
      <c r="M671" s="220"/>
      <c r="N671" s="220"/>
    </row>
    <row r="672" spans="1:14" s="87" customFormat="1">
      <c r="A672" s="31"/>
      <c r="B672" s="21"/>
      <c r="G672" s="503"/>
      <c r="H672" s="220"/>
      <c r="I672" s="249"/>
      <c r="J672" s="220"/>
      <c r="K672" s="760"/>
      <c r="L672" s="220"/>
      <c r="M672" s="220"/>
      <c r="N672" s="220"/>
    </row>
    <row r="673" spans="1:14" s="87" customFormat="1">
      <c r="A673" s="31"/>
      <c r="B673" s="21"/>
      <c r="G673" s="503"/>
      <c r="H673" s="220"/>
      <c r="I673" s="249"/>
      <c r="J673" s="220"/>
      <c r="K673" s="760"/>
      <c r="L673" s="220"/>
      <c r="M673" s="220"/>
      <c r="N673" s="220"/>
    </row>
    <row r="674" spans="1:14" s="87" customFormat="1">
      <c r="A674" s="31"/>
      <c r="B674" s="21"/>
      <c r="G674" s="503"/>
      <c r="H674" s="220"/>
      <c r="I674" s="249"/>
      <c r="J674" s="220"/>
      <c r="K674" s="760"/>
      <c r="L674" s="220"/>
      <c r="M674" s="220"/>
      <c r="N674" s="220"/>
    </row>
    <row r="675" spans="1:14" s="87" customFormat="1">
      <c r="A675" s="31"/>
      <c r="B675" s="21"/>
      <c r="G675" s="503"/>
      <c r="H675" s="220"/>
      <c r="I675" s="249"/>
      <c r="J675" s="220"/>
      <c r="K675" s="760"/>
      <c r="L675" s="220"/>
      <c r="M675" s="220"/>
      <c r="N675" s="220"/>
    </row>
    <row r="676" spans="1:14" s="87" customFormat="1">
      <c r="A676" s="31"/>
      <c r="B676" s="21"/>
      <c r="G676" s="503"/>
      <c r="H676" s="220"/>
      <c r="I676" s="249"/>
      <c r="J676" s="220"/>
      <c r="K676" s="760"/>
      <c r="L676" s="220"/>
      <c r="M676" s="220"/>
      <c r="N676" s="220"/>
    </row>
    <row r="677" spans="1:14" s="87" customFormat="1">
      <c r="A677" s="31"/>
      <c r="B677" s="21"/>
      <c r="G677" s="503"/>
      <c r="H677" s="220"/>
      <c r="I677" s="249"/>
      <c r="J677" s="220"/>
      <c r="K677" s="760"/>
      <c r="L677" s="220"/>
      <c r="M677" s="220"/>
      <c r="N677" s="220"/>
    </row>
    <row r="678" spans="1:14" s="87" customFormat="1">
      <c r="A678" s="31"/>
      <c r="B678" s="21"/>
      <c r="G678" s="503"/>
      <c r="H678" s="220"/>
      <c r="I678" s="249"/>
      <c r="J678" s="220"/>
      <c r="K678" s="760"/>
      <c r="L678" s="220"/>
      <c r="M678" s="220"/>
      <c r="N678" s="220"/>
    </row>
    <row r="679" spans="1:14" s="87" customFormat="1">
      <c r="A679" s="31"/>
      <c r="B679" s="21"/>
      <c r="G679" s="503"/>
      <c r="H679" s="220"/>
      <c r="I679" s="249"/>
      <c r="J679" s="220"/>
      <c r="K679" s="760"/>
      <c r="L679" s="220"/>
      <c r="M679" s="220"/>
      <c r="N679" s="220"/>
    </row>
    <row r="680" spans="1:14" s="87" customFormat="1">
      <c r="A680" s="31"/>
      <c r="B680" s="21"/>
      <c r="G680" s="503"/>
      <c r="H680" s="220"/>
      <c r="I680" s="249"/>
      <c r="J680" s="220"/>
      <c r="K680" s="760"/>
      <c r="L680" s="220"/>
      <c r="M680" s="220"/>
      <c r="N680" s="220"/>
    </row>
    <row r="681" spans="1:14" s="87" customFormat="1">
      <c r="A681" s="31"/>
      <c r="B681" s="21"/>
      <c r="G681" s="503"/>
      <c r="H681" s="220"/>
      <c r="I681" s="249"/>
      <c r="J681" s="220"/>
      <c r="K681" s="760"/>
      <c r="L681" s="220"/>
      <c r="M681" s="220"/>
      <c r="N681" s="220"/>
    </row>
    <row r="682" spans="1:14" s="87" customFormat="1">
      <c r="A682" s="31"/>
      <c r="B682" s="21"/>
      <c r="G682" s="503"/>
      <c r="H682" s="220"/>
      <c r="I682" s="249"/>
      <c r="J682" s="220"/>
      <c r="K682" s="760"/>
      <c r="L682" s="220"/>
      <c r="M682" s="220"/>
      <c r="N682" s="220"/>
    </row>
    <row r="683" spans="1:14" s="87" customFormat="1">
      <c r="A683" s="31"/>
      <c r="B683" s="21"/>
      <c r="G683" s="503"/>
      <c r="H683" s="220"/>
      <c r="I683" s="249"/>
      <c r="J683" s="220"/>
      <c r="K683" s="760"/>
      <c r="L683" s="220"/>
      <c r="M683" s="220"/>
      <c r="N683" s="220"/>
    </row>
    <row r="684" spans="1:14" s="87" customFormat="1">
      <c r="A684" s="31"/>
      <c r="B684" s="21"/>
      <c r="G684" s="503"/>
      <c r="H684" s="220"/>
      <c r="I684" s="249"/>
      <c r="J684" s="220"/>
      <c r="K684" s="760"/>
      <c r="L684" s="220"/>
      <c r="M684" s="220"/>
      <c r="N684" s="220"/>
    </row>
    <row r="685" spans="1:14" s="87" customFormat="1">
      <c r="A685" s="31"/>
      <c r="B685" s="21"/>
      <c r="G685" s="503"/>
      <c r="H685" s="220"/>
      <c r="I685" s="249"/>
      <c r="J685" s="220"/>
      <c r="K685" s="760"/>
      <c r="L685" s="220"/>
      <c r="M685" s="220"/>
      <c r="N685" s="220"/>
    </row>
    <row r="686" spans="1:14" s="87" customFormat="1">
      <c r="A686" s="31"/>
      <c r="B686" s="21"/>
      <c r="G686" s="503"/>
      <c r="H686" s="220"/>
      <c r="I686" s="249"/>
      <c r="J686" s="220"/>
      <c r="K686" s="760"/>
      <c r="L686" s="220"/>
      <c r="M686" s="220"/>
      <c r="N686" s="220"/>
    </row>
    <row r="687" spans="1:14" s="87" customFormat="1">
      <c r="A687" s="31"/>
      <c r="B687" s="21"/>
      <c r="G687" s="503"/>
      <c r="H687" s="220"/>
      <c r="I687" s="249"/>
      <c r="J687" s="220"/>
      <c r="K687" s="760"/>
      <c r="L687" s="220"/>
      <c r="M687" s="220"/>
      <c r="N687" s="220"/>
    </row>
    <row r="688" spans="1:14" s="87" customFormat="1">
      <c r="A688" s="31"/>
      <c r="B688" s="21"/>
      <c r="G688" s="503"/>
      <c r="H688" s="220"/>
      <c r="I688" s="249"/>
      <c r="J688" s="220"/>
      <c r="K688" s="760"/>
      <c r="L688" s="220"/>
      <c r="M688" s="220"/>
      <c r="N688" s="220"/>
    </row>
    <row r="689" spans="1:14" s="87" customFormat="1">
      <c r="A689" s="31"/>
      <c r="B689" s="21"/>
      <c r="G689" s="503"/>
      <c r="H689" s="220"/>
      <c r="I689" s="249"/>
      <c r="J689" s="220"/>
      <c r="K689" s="760"/>
      <c r="L689" s="220"/>
      <c r="M689" s="220"/>
      <c r="N689" s="220"/>
    </row>
    <row r="690" spans="1:14" s="87" customFormat="1">
      <c r="A690" s="31"/>
      <c r="B690" s="21"/>
      <c r="G690" s="503"/>
      <c r="H690" s="220"/>
      <c r="I690" s="249"/>
      <c r="J690" s="220"/>
      <c r="K690" s="760"/>
      <c r="L690" s="220"/>
      <c r="M690" s="220"/>
      <c r="N690" s="220"/>
    </row>
    <row r="691" spans="1:14" s="87" customFormat="1">
      <c r="A691" s="31"/>
      <c r="B691" s="21"/>
      <c r="G691" s="503"/>
      <c r="H691" s="220"/>
      <c r="I691" s="249"/>
      <c r="J691" s="220"/>
      <c r="K691" s="760"/>
      <c r="L691" s="220"/>
      <c r="M691" s="220"/>
      <c r="N691" s="220"/>
    </row>
    <row r="692" spans="1:14" s="87" customFormat="1">
      <c r="A692" s="31"/>
      <c r="B692" s="21"/>
      <c r="G692" s="503"/>
      <c r="H692" s="220"/>
      <c r="I692" s="249"/>
      <c r="J692" s="220"/>
      <c r="K692" s="760"/>
      <c r="L692" s="220"/>
      <c r="M692" s="220"/>
      <c r="N692" s="220"/>
    </row>
    <row r="693" spans="1:14" s="87" customFormat="1">
      <c r="A693" s="31"/>
      <c r="B693" s="21"/>
      <c r="G693" s="503"/>
      <c r="H693" s="220"/>
      <c r="I693" s="249"/>
      <c r="J693" s="220"/>
      <c r="K693" s="760"/>
      <c r="L693" s="220"/>
      <c r="M693" s="220"/>
      <c r="N693" s="220"/>
    </row>
    <row r="694" spans="1:14" s="87" customFormat="1">
      <c r="A694" s="31"/>
      <c r="B694" s="21"/>
      <c r="G694" s="503"/>
      <c r="H694" s="220"/>
      <c r="I694" s="249"/>
      <c r="J694" s="220"/>
      <c r="K694" s="760"/>
      <c r="L694" s="220"/>
      <c r="M694" s="220"/>
      <c r="N694" s="220"/>
    </row>
    <row r="695" spans="1:14">
      <c r="H695" s="78"/>
      <c r="I695" s="229"/>
      <c r="J695" s="78"/>
      <c r="K695" s="409"/>
      <c r="L695" s="78"/>
      <c r="M695" s="78"/>
      <c r="N695" s="78"/>
    </row>
    <row r="696" spans="1:14">
      <c r="H696" s="78"/>
      <c r="I696" s="229"/>
      <c r="J696" s="78"/>
      <c r="K696" s="409"/>
      <c r="L696" s="78"/>
      <c r="M696" s="78"/>
      <c r="N696" s="78"/>
    </row>
    <row r="697" spans="1:14">
      <c r="H697" s="78"/>
      <c r="I697" s="229"/>
      <c r="J697" s="78"/>
      <c r="K697" s="409"/>
      <c r="L697" s="78"/>
      <c r="M697" s="78"/>
      <c r="N697" s="78"/>
    </row>
    <row r="698" spans="1:14">
      <c r="H698" s="78"/>
      <c r="I698" s="229"/>
      <c r="J698" s="78"/>
      <c r="K698" s="409"/>
      <c r="L698" s="78"/>
      <c r="M698" s="78"/>
      <c r="N698" s="78"/>
    </row>
    <row r="699" spans="1:14">
      <c r="H699" s="78"/>
      <c r="I699" s="229"/>
      <c r="J699" s="78"/>
      <c r="K699" s="409"/>
      <c r="L699" s="78"/>
      <c r="M699" s="78"/>
      <c r="N699" s="78"/>
    </row>
    <row r="700" spans="1:14">
      <c r="H700" s="78"/>
      <c r="I700" s="229"/>
      <c r="J700" s="78"/>
      <c r="K700" s="409"/>
      <c r="L700" s="78"/>
      <c r="M700" s="78"/>
      <c r="N700" s="78"/>
    </row>
    <row r="701" spans="1:14">
      <c r="C701" s="787"/>
      <c r="D701" s="787"/>
      <c r="E701" s="787"/>
      <c r="H701" s="78"/>
      <c r="I701" s="229"/>
      <c r="J701" s="78"/>
      <c r="K701" s="409"/>
      <c r="L701" s="78"/>
      <c r="M701" s="78"/>
      <c r="N701" s="78"/>
    </row>
    <row r="702" spans="1:14">
      <c r="C702" s="787"/>
      <c r="D702" s="787"/>
      <c r="E702" s="787"/>
    </row>
  </sheetData>
  <sheetProtection algorithmName="SHA-512" hashValue="yB/s2kczvPIcEJ38dCZ5gXLkVkve7AHKnwKqv8R831pCRd2LKclujtPkFiO09ZiI41GQpECNLHizOGysd8MO0A==" saltValue="FUB/C6fm7JhVeSumtRXovQ==" spinCount="100000" sheet="1" formatCells="0" formatColumns="0" formatRows="0" selectLockedCells="1"/>
  <mergeCells count="302">
    <mergeCell ref="G492:G505"/>
    <mergeCell ref="G516:G524"/>
    <mergeCell ref="G528:G536"/>
    <mergeCell ref="G540:G548"/>
    <mergeCell ref="G588:G596"/>
    <mergeCell ref="G221:G231"/>
    <mergeCell ref="G235:G245"/>
    <mergeCell ref="G347:G360"/>
    <mergeCell ref="G444:G452"/>
    <mergeCell ref="G109:G119"/>
    <mergeCell ref="G123:G133"/>
    <mergeCell ref="G137:G147"/>
    <mergeCell ref="G151:G161"/>
    <mergeCell ref="G165:G175"/>
    <mergeCell ref="G179:G189"/>
    <mergeCell ref="G193:G203"/>
    <mergeCell ref="C575:E575"/>
    <mergeCell ref="C549:E549"/>
    <mergeCell ref="C550:E550"/>
    <mergeCell ref="C556:E556"/>
    <mergeCell ref="C537:E537"/>
    <mergeCell ref="C538:E538"/>
    <mergeCell ref="C544:E544"/>
    <mergeCell ref="C525:E525"/>
    <mergeCell ref="C526:E526"/>
    <mergeCell ref="C532:E532"/>
    <mergeCell ref="C533:E533"/>
    <mergeCell ref="C539:E539"/>
    <mergeCell ref="C545:E545"/>
    <mergeCell ref="C551:E551"/>
    <mergeCell ref="C557:E557"/>
    <mergeCell ref="C513:E513"/>
    <mergeCell ref="G456:G464"/>
    <mergeCell ref="C605:E605"/>
    <mergeCell ref="C609:E609"/>
    <mergeCell ref="C597:E597"/>
    <mergeCell ref="C598:E598"/>
    <mergeCell ref="C604:E604"/>
    <mergeCell ref="C585:E585"/>
    <mergeCell ref="C586:E586"/>
    <mergeCell ref="C592:E592"/>
    <mergeCell ref="C587:E587"/>
    <mergeCell ref="C593:E593"/>
    <mergeCell ref="C599:E599"/>
    <mergeCell ref="C405:E405"/>
    <mergeCell ref="C406:E406"/>
    <mergeCell ref="A414:E414"/>
    <mergeCell ref="C416:E416"/>
    <mergeCell ref="C420:E420"/>
    <mergeCell ref="C426:E426"/>
    <mergeCell ref="C394:E394"/>
    <mergeCell ref="C581:E581"/>
    <mergeCell ref="C573:E573"/>
    <mergeCell ref="C574:E574"/>
    <mergeCell ref="C580:E580"/>
    <mergeCell ref="C561:E561"/>
    <mergeCell ref="C562:E562"/>
    <mergeCell ref="C568:E568"/>
    <mergeCell ref="C563:E563"/>
    <mergeCell ref="C569:E569"/>
    <mergeCell ref="C473:E473"/>
    <mergeCell ref="C429:E429"/>
    <mergeCell ref="C430:E430"/>
    <mergeCell ref="C431:E431"/>
    <mergeCell ref="C437:E437"/>
    <mergeCell ref="C436:E436"/>
    <mergeCell ref="C418:E418"/>
    <mergeCell ref="C419:E419"/>
    <mergeCell ref="C425:E425"/>
    <mergeCell ref="C701:E701"/>
    <mergeCell ref="C702:E702"/>
    <mergeCell ref="C628:E628"/>
    <mergeCell ref="C610:E610"/>
    <mergeCell ref="C616:E616"/>
    <mergeCell ref="C621:E621"/>
    <mergeCell ref="C622:E622"/>
    <mergeCell ref="C640:E640"/>
    <mergeCell ref="C641:E641"/>
    <mergeCell ref="C646:E646"/>
    <mergeCell ref="C647:E647"/>
    <mergeCell ref="C651:E651"/>
    <mergeCell ref="C652:E652"/>
    <mergeCell ref="C653:E653"/>
    <mergeCell ref="C658:E658"/>
    <mergeCell ref="C659:E659"/>
    <mergeCell ref="C611:E611"/>
    <mergeCell ref="C617:E617"/>
    <mergeCell ref="C623:E623"/>
    <mergeCell ref="C629:E629"/>
    <mergeCell ref="A633:E633"/>
    <mergeCell ref="C635:E635"/>
    <mergeCell ref="C639:E639"/>
    <mergeCell ref="C514:E514"/>
    <mergeCell ref="C520:E520"/>
    <mergeCell ref="C515:E515"/>
    <mergeCell ref="C521:E521"/>
    <mergeCell ref="C527:E527"/>
    <mergeCell ref="C501:E501"/>
    <mergeCell ref="C502:E502"/>
    <mergeCell ref="C508:E508"/>
    <mergeCell ref="C503:E503"/>
    <mergeCell ref="C509:E509"/>
    <mergeCell ref="C497:E497"/>
    <mergeCell ref="C489:E489"/>
    <mergeCell ref="C490:E490"/>
    <mergeCell ref="C453:E453"/>
    <mergeCell ref="C454:E454"/>
    <mergeCell ref="C460:E460"/>
    <mergeCell ref="C441:E441"/>
    <mergeCell ref="C442:E442"/>
    <mergeCell ref="C448:E448"/>
    <mergeCell ref="C455:E455"/>
    <mergeCell ref="C443:E443"/>
    <mergeCell ref="C449:E449"/>
    <mergeCell ref="C496:E496"/>
    <mergeCell ref="C477:E477"/>
    <mergeCell ref="C478:E478"/>
    <mergeCell ref="C484:E484"/>
    <mergeCell ref="C465:E465"/>
    <mergeCell ref="C466:E466"/>
    <mergeCell ref="C472:E472"/>
    <mergeCell ref="C479:E479"/>
    <mergeCell ref="C485:E485"/>
    <mergeCell ref="C491:E491"/>
    <mergeCell ref="C461:E461"/>
    <mergeCell ref="C467:E467"/>
    <mergeCell ref="C395:E395"/>
    <mergeCell ref="C396:E396"/>
    <mergeCell ref="C404:E404"/>
    <mergeCell ref="C364:E364"/>
    <mergeCell ref="C365:E365"/>
    <mergeCell ref="C366:E366"/>
    <mergeCell ref="C374:E374"/>
    <mergeCell ref="C375:E375"/>
    <mergeCell ref="C376:E376"/>
    <mergeCell ref="C384:E384"/>
    <mergeCell ref="C385:E385"/>
    <mergeCell ref="C386:E386"/>
    <mergeCell ref="C334:E334"/>
    <mergeCell ref="C335:E335"/>
    <mergeCell ref="C336:E336"/>
    <mergeCell ref="C344:E344"/>
    <mergeCell ref="C345:E345"/>
    <mergeCell ref="C346:E346"/>
    <mergeCell ref="C354:E354"/>
    <mergeCell ref="C355:E355"/>
    <mergeCell ref="C356:E356"/>
    <mergeCell ref="C304:E304"/>
    <mergeCell ref="C305:E305"/>
    <mergeCell ref="C306:E306"/>
    <mergeCell ref="C314:E314"/>
    <mergeCell ref="C315:E315"/>
    <mergeCell ref="C316:E316"/>
    <mergeCell ref="C324:E324"/>
    <mergeCell ref="C325:E325"/>
    <mergeCell ref="C326:E326"/>
    <mergeCell ref="C296:E296"/>
    <mergeCell ref="C259:E259"/>
    <mergeCell ref="C260:E260"/>
    <mergeCell ref="C248:E248"/>
    <mergeCell ref="C246:E246"/>
    <mergeCell ref="C247:E247"/>
    <mergeCell ref="C253:E253"/>
    <mergeCell ref="C254:E254"/>
    <mergeCell ref="C258:E258"/>
    <mergeCell ref="C265:E265"/>
    <mergeCell ref="C266:E266"/>
    <mergeCell ref="A270:E270"/>
    <mergeCell ref="C272:E272"/>
    <mergeCell ref="C274:E274"/>
    <mergeCell ref="C275:E275"/>
    <mergeCell ref="C276:E276"/>
    <mergeCell ref="C284:E284"/>
    <mergeCell ref="C285:E285"/>
    <mergeCell ref="C286:E286"/>
    <mergeCell ref="C294:E294"/>
    <mergeCell ref="C295:E295"/>
    <mergeCell ref="C234:E234"/>
    <mergeCell ref="C241:E241"/>
    <mergeCell ref="C242:E242"/>
    <mergeCell ref="C225:E225"/>
    <mergeCell ref="C226:E226"/>
    <mergeCell ref="C227:E227"/>
    <mergeCell ref="C228:E228"/>
    <mergeCell ref="C232:E232"/>
    <mergeCell ref="C233:E233"/>
    <mergeCell ref="C239:E239"/>
    <mergeCell ref="C240:E240"/>
    <mergeCell ref="C218:E218"/>
    <mergeCell ref="C204:E204"/>
    <mergeCell ref="C206:E206"/>
    <mergeCell ref="C211:E211"/>
    <mergeCell ref="C212:E212"/>
    <mergeCell ref="C213:E213"/>
    <mergeCell ref="C214:E214"/>
    <mergeCell ref="C219:E219"/>
    <mergeCell ref="C220:E220"/>
    <mergeCell ref="C197:E197"/>
    <mergeCell ref="C198:E198"/>
    <mergeCell ref="C199:E199"/>
    <mergeCell ref="C200:E200"/>
    <mergeCell ref="C205:E205"/>
    <mergeCell ref="G207:G217"/>
    <mergeCell ref="C190:E190"/>
    <mergeCell ref="C176:E176"/>
    <mergeCell ref="C169:E169"/>
    <mergeCell ref="C170:E170"/>
    <mergeCell ref="C171:E171"/>
    <mergeCell ref="C172:E172"/>
    <mergeCell ref="C177:E177"/>
    <mergeCell ref="C178:E178"/>
    <mergeCell ref="C183:E183"/>
    <mergeCell ref="C184:E184"/>
    <mergeCell ref="C185:E185"/>
    <mergeCell ref="C186:E186"/>
    <mergeCell ref="C191:E191"/>
    <mergeCell ref="C192:E192"/>
    <mergeCell ref="C162:E162"/>
    <mergeCell ref="C148:E148"/>
    <mergeCell ref="C150:E150"/>
    <mergeCell ref="C155:E155"/>
    <mergeCell ref="C156:E156"/>
    <mergeCell ref="C157:E157"/>
    <mergeCell ref="C158:E158"/>
    <mergeCell ref="C163:E163"/>
    <mergeCell ref="C164:E164"/>
    <mergeCell ref="C141:E141"/>
    <mergeCell ref="C142:E142"/>
    <mergeCell ref="C143:E143"/>
    <mergeCell ref="C144:E144"/>
    <mergeCell ref="C149:E149"/>
    <mergeCell ref="C134:E134"/>
    <mergeCell ref="C120:E120"/>
    <mergeCell ref="C113:E113"/>
    <mergeCell ref="C114:E114"/>
    <mergeCell ref="C115:E115"/>
    <mergeCell ref="C116:E116"/>
    <mergeCell ref="C121:E121"/>
    <mergeCell ref="C122:E122"/>
    <mergeCell ref="C127:E127"/>
    <mergeCell ref="C128:E128"/>
    <mergeCell ref="C129:E129"/>
    <mergeCell ref="C130:E130"/>
    <mergeCell ref="C135:E135"/>
    <mergeCell ref="C136:E136"/>
    <mergeCell ref="C106:E106"/>
    <mergeCell ref="C92:E92"/>
    <mergeCell ref="C100:E100"/>
    <mergeCell ref="C101:E101"/>
    <mergeCell ref="C102:E102"/>
    <mergeCell ref="C107:E107"/>
    <mergeCell ref="C108:E108"/>
    <mergeCell ref="C86:E86"/>
    <mergeCell ref="C87:E87"/>
    <mergeCell ref="C88:E88"/>
    <mergeCell ref="C93:E93"/>
    <mergeCell ref="C94:E94"/>
    <mergeCell ref="C99:E99"/>
    <mergeCell ref="G95:G105"/>
    <mergeCell ref="C78:E78"/>
    <mergeCell ref="C64:E64"/>
    <mergeCell ref="C57:E57"/>
    <mergeCell ref="C58:E58"/>
    <mergeCell ref="C59:E59"/>
    <mergeCell ref="C60:E60"/>
    <mergeCell ref="C65:E65"/>
    <mergeCell ref="C66:E66"/>
    <mergeCell ref="C71:E71"/>
    <mergeCell ref="C72:E72"/>
    <mergeCell ref="C73:E73"/>
    <mergeCell ref="C74:E74"/>
    <mergeCell ref="G53:G62"/>
    <mergeCell ref="G81:G88"/>
    <mergeCell ref="C79:E79"/>
    <mergeCell ref="C80:E80"/>
    <mergeCell ref="C85:E85"/>
    <mergeCell ref="G67:G77"/>
    <mergeCell ref="C51:E51"/>
    <mergeCell ref="C52:E52"/>
    <mergeCell ref="C5:E5"/>
    <mergeCell ref="C8:E8"/>
    <mergeCell ref="C9:E9"/>
    <mergeCell ref="A14:E14"/>
    <mergeCell ref="C16:E16"/>
    <mergeCell ref="C11:E11"/>
    <mergeCell ref="C12:E12"/>
    <mergeCell ref="C22:E22"/>
    <mergeCell ref="C23:E23"/>
    <mergeCell ref="C21:E21"/>
    <mergeCell ref="C29:E29"/>
    <mergeCell ref="C30:E30"/>
    <mergeCell ref="C31:E31"/>
    <mergeCell ref="G38:G48"/>
    <mergeCell ref="C28:E28"/>
    <mergeCell ref="C35:E35"/>
    <mergeCell ref="C36:E36"/>
    <mergeCell ref="C42:E42"/>
    <mergeCell ref="C43:E43"/>
    <mergeCell ref="C50:E50"/>
    <mergeCell ref="C37:E37"/>
    <mergeCell ref="C44:E44"/>
    <mergeCell ref="C45:E45"/>
  </mergeCells>
  <conditionalFormatting sqref="F34">
    <cfRule type="expression" dxfId="219" priority="231">
      <formula>OR(F34="ANGE SVAR OCKSÅ",F34="ANGE BEDÖMNING OCKSÅ")</formula>
    </cfRule>
    <cfRule type="expression" dxfId="218" priority="232">
      <formula>OR(F34="MOTSÄGELSEFULLT SVAR",F34="MOTSÄGELSEFULL BEDÖMNING",F34="EJ SAMMANHÄNGANDE INTERVALL")</formula>
    </cfRule>
  </conditionalFormatting>
  <conditionalFormatting sqref="F52">
    <cfRule type="expression" dxfId="217" priority="227">
      <formula>OR(F52="ANGE SVAR OCKSÅ",F52="ANGE BEDÖMNING OCKSÅ")</formula>
    </cfRule>
    <cfRule type="expression" dxfId="216" priority="228">
      <formula>OR(F52="MOTSÄGELSEFULLT SVAR",F52="MOTSÄGELSEFULL BEDÖMNING",F52="EJ SAMMANHÄNGANDE INTERVALL")</formula>
    </cfRule>
  </conditionalFormatting>
  <conditionalFormatting sqref="F80">
    <cfRule type="expression" dxfId="215" priority="223">
      <formula>OR(F80="ANGE SVAR OCKSÅ",F80="ANGE BEDÖMNING OCKSÅ")</formula>
    </cfRule>
    <cfRule type="expression" dxfId="214" priority="224">
      <formula>OR(F80="MOTSÄGELSEFULLT SVAR",F80="MOTSÄGELSEFULL BEDÖMNING",F80="EJ SAMMANHÄNGANDE INTERVALL")</formula>
    </cfRule>
  </conditionalFormatting>
  <conditionalFormatting sqref="F108">
    <cfRule type="expression" dxfId="213" priority="221">
      <formula>OR(F108="ANGE SVAR OCKSÅ",F108="ANGE BEDÖMNING OCKSÅ")</formula>
    </cfRule>
    <cfRule type="expression" dxfId="212" priority="222">
      <formula>OR(F108="MOTSÄGELSEFULLT SVAR",F108="MOTSÄGELSEFULL BEDÖMNING",F108="EJ SAMMANHÄNGANDE INTERVALL")</formula>
    </cfRule>
  </conditionalFormatting>
  <conditionalFormatting sqref="F122">
    <cfRule type="expression" dxfId="211" priority="219">
      <formula>OR(F122="ANGE SVAR OCKSÅ",F122="ANGE BEDÖMNING OCKSÅ")</formula>
    </cfRule>
    <cfRule type="expression" dxfId="210" priority="220">
      <formula>OR(F122="MOTSÄGELSEFULLT SVAR",F122="MOTSÄGELSEFULL BEDÖMNING",F122="EJ SAMMANHÄNGANDE INTERVALL")</formula>
    </cfRule>
  </conditionalFormatting>
  <conditionalFormatting sqref="F136">
    <cfRule type="expression" dxfId="209" priority="217">
      <formula>OR(F136="ANGE SVAR OCKSÅ",F136="ANGE BEDÖMNING OCKSÅ")</formula>
    </cfRule>
    <cfRule type="expression" dxfId="208" priority="218">
      <formula>OR(F136="MOTSÄGELSEFULLT SVAR",F136="MOTSÄGELSEFULL BEDÖMNING",F136="EJ SAMMANHÄNGANDE INTERVALL")</formula>
    </cfRule>
  </conditionalFormatting>
  <conditionalFormatting sqref="F150">
    <cfRule type="expression" dxfId="207" priority="215">
      <formula>OR(F150="ANGE SVAR OCKSÅ",F150="ANGE BEDÖMNING OCKSÅ")</formula>
    </cfRule>
    <cfRule type="expression" dxfId="206" priority="216">
      <formula>OR(F150="MOTSÄGELSEFULLT SVAR",F150="MOTSÄGELSEFULL BEDÖMNING",F150="EJ SAMMANHÄNGANDE INTERVALL")</formula>
    </cfRule>
  </conditionalFormatting>
  <conditionalFormatting sqref="F164">
    <cfRule type="expression" dxfId="205" priority="213">
      <formula>OR(F164="ANGE SVAR OCKSÅ",F164="ANGE BEDÖMNING OCKSÅ")</formula>
    </cfRule>
    <cfRule type="expression" dxfId="204" priority="214">
      <formula>OR(F164="MOTSÄGELSEFULLT SVAR",F164="MOTSÄGELSEFULL BEDÖMNING",F164="EJ SAMMANHÄNGANDE INTERVALL")</formula>
    </cfRule>
  </conditionalFormatting>
  <conditionalFormatting sqref="F178">
    <cfRule type="expression" dxfId="203" priority="211">
      <formula>OR(F178="ANGE SVAR OCKSÅ",F178="ANGE BEDÖMNING OCKSÅ")</formula>
    </cfRule>
    <cfRule type="expression" dxfId="202" priority="212">
      <formula>OR(F178="MOTSÄGELSEFULLT SVAR",F178="MOTSÄGELSEFULL BEDÖMNING",F178="EJ SAMMANHÄNGANDE INTERVALL")</formula>
    </cfRule>
  </conditionalFormatting>
  <conditionalFormatting sqref="F192">
    <cfRule type="expression" dxfId="201" priority="209">
      <formula>OR(F192="ANGE SVAR OCKSÅ",F192="ANGE BEDÖMNING OCKSÅ")</formula>
    </cfRule>
    <cfRule type="expression" dxfId="200" priority="210">
      <formula>OR(F192="MOTSÄGELSEFULLT SVAR",F192="MOTSÄGELSEFULL BEDÖMNING",F192="EJ SAMMANHÄNGANDE INTERVALL")</formula>
    </cfRule>
  </conditionalFormatting>
  <conditionalFormatting sqref="F206">
    <cfRule type="expression" dxfId="199" priority="207">
      <formula>OR(F206="ANGE SVAR OCKSÅ",F206="ANGE BEDÖMNING OCKSÅ")</formula>
    </cfRule>
    <cfRule type="expression" dxfId="198" priority="208">
      <formula>OR(F206="MOTSÄGELSEFULLT SVAR",F206="MOTSÄGELSEFULL BEDÖMNING",F206="EJ SAMMANHÄNGANDE INTERVALL")</formula>
    </cfRule>
  </conditionalFormatting>
  <conditionalFormatting sqref="F220">
    <cfRule type="expression" dxfId="197" priority="205">
      <formula>OR(F220="ANGE SVAR OCKSÅ",F220="ANGE BEDÖMNING OCKSÅ")</formula>
    </cfRule>
    <cfRule type="expression" dxfId="196" priority="206">
      <formula>OR(F220="MOTSÄGELSEFULLT SVAR",F220="MOTSÄGELSEFULL BEDÖMNING",F220="EJ SAMMANHÄNGANDE INTERVALL")</formula>
    </cfRule>
  </conditionalFormatting>
  <conditionalFormatting sqref="F327">
    <cfRule type="expression" dxfId="195" priority="185">
      <formula>OR(F327="ANGE SVAR OCKSÅ",F327="ANGE BEDÖMNING OCKSÅ")</formula>
    </cfRule>
    <cfRule type="expression" dxfId="194" priority="186">
      <formula>OR(F327="MOTSÄGELSEFULLT SVAR",F327="MOTSÄGELSEFULL BEDÖMNING",F327="EJ SAMMANHÄNGANDE INTERVALL")</formula>
    </cfRule>
  </conditionalFormatting>
  <conditionalFormatting sqref="F438">
    <cfRule type="expression" dxfId="193" priority="165">
      <formula>OR(F438="ANGE SVAR OCKSÅ",F438="ANGE BEDÖMNING OCKSÅ")</formula>
    </cfRule>
    <cfRule type="expression" dxfId="192" priority="166">
      <formula>OR(F438="MOTSÄGELSEFULLT SVAR",F438="MOTSÄGELSEFULL BEDÖMNING",F438="EJ SAMMANHÄNGANDE INTERVALL")</formula>
    </cfRule>
  </conditionalFormatting>
  <conditionalFormatting sqref="F474">
    <cfRule type="expression" dxfId="191" priority="159">
      <formula>OR(F474="ANGE SVAR OCKSÅ",F474="ANGE BEDÖMNING OCKSÅ")</formula>
    </cfRule>
    <cfRule type="expression" dxfId="190" priority="160">
      <formula>OR(F474="MOTSÄGELSEFULLT SVAR",F474="MOTSÄGELSEFULL BEDÖMNING",F474="EJ SAMMANHÄNGANDE INTERVALL")</formula>
    </cfRule>
  </conditionalFormatting>
  <conditionalFormatting sqref="F498">
    <cfRule type="expression" dxfId="189" priority="155">
      <formula>OR(F498="ANGE SVAR OCKSÅ",F498="ANGE BEDÖMNING OCKSÅ")</formula>
    </cfRule>
    <cfRule type="expression" dxfId="188" priority="156">
      <formula>OR(F498="MOTSÄGELSEFULLT SVAR",F498="MOTSÄGELSEFULL BEDÖMNING",F498="EJ SAMMANHÄNGANDE INTERVALL")</formula>
    </cfRule>
  </conditionalFormatting>
  <conditionalFormatting sqref="F510">
    <cfRule type="expression" dxfId="187" priority="153">
      <formula>OR(F510="ANGE SVAR OCKSÅ",F510="ANGE BEDÖMNING OCKSÅ")</formula>
    </cfRule>
    <cfRule type="expression" dxfId="186" priority="154">
      <formula>OR(F510="MOTSÄGELSEFULLT SVAR",F510="MOTSÄGELSEFULL BEDÖMNING",F510="EJ SAMMANHÄNGANDE INTERVALL")</formula>
    </cfRule>
  </conditionalFormatting>
  <conditionalFormatting sqref="F522">
    <cfRule type="expression" dxfId="185" priority="151">
      <formula>OR(F522="ANGE SVAR OCKSÅ",F522="ANGE BEDÖMNING OCKSÅ")</formula>
    </cfRule>
    <cfRule type="expression" dxfId="184" priority="152">
      <formula>OR(F522="MOTSÄGELSEFULLT SVAR",F522="MOTSÄGELSEFULL BEDÖMNING",F522="EJ SAMMANHÄNGANDE INTERVALL")</formula>
    </cfRule>
  </conditionalFormatting>
  <conditionalFormatting sqref="F570">
    <cfRule type="expression" dxfId="183" priority="143">
      <formula>OR(F570="ANGE SVAR OCKSÅ",F570="ANGE BEDÖMNING OCKSÅ")</formula>
    </cfRule>
    <cfRule type="expression" dxfId="182" priority="144">
      <formula>OR(F570="MOTSÄGELSEFULLT SVAR",F570="MOTSÄGELSEFULL BEDÖMNING",F570="EJ SAMMANHÄNGANDE INTERVALL")</formula>
    </cfRule>
  </conditionalFormatting>
  <conditionalFormatting sqref="F594">
    <cfRule type="expression" dxfId="181" priority="139">
      <formula>OR(F594="ANGE SVAR OCKSÅ",F594="ANGE BEDÖMNING OCKSÅ")</formula>
    </cfRule>
    <cfRule type="expression" dxfId="180" priority="140">
      <formula>OR(F594="MOTSÄGELSEFULLT SVAR",F594="MOTSÄGELSEFULL BEDÖMNING",F594="EJ SAMMANHÄNGANDE INTERVALL")</formula>
    </cfRule>
  </conditionalFormatting>
  <conditionalFormatting sqref="A12:J22 A23:F62 G37:G53 A63:E66 G94:G95 G106:G109 G120:G123 F64:G65 F66 G80:G81 G89 G134:G137 G148:G151 G162:G165 G176:G179 G190:G193 G204:G207 G218:G221 G232:G235 A67:F245 G456 G492 G516 G528 G540 A597:J665 G588 G346:G347 G361:G442 G453:G454 G444 G465:G490 G506:G514 G525:G526 G537:G538 G549:G586 A320:F596 H23:J65 J78:J79 H66:I79 H80:J245 A246:J269 A270:G319 H270:J596">
    <cfRule type="expression" dxfId="179" priority="124">
      <formula>$F$9&lt;&gt;"X"</formula>
    </cfRule>
  </conditionalFormatting>
  <conditionalFormatting sqref="E402">
    <cfRule type="expression" dxfId="178" priority="16">
      <formula>OR(E402="ANGE SVAR OCKSÅ",E402="ANGE BEDÖMNING OCKSÅ")</formula>
    </cfRule>
    <cfRule type="expression" dxfId="177" priority="17">
      <formula>OR(E402="MOTSÄGELSEFULLT SVAR",E402="MOTSÄGELSEFULL BEDÖMNING",E402="EJ SAMMANHÄNGANDE INTERVALL")</formula>
    </cfRule>
  </conditionalFormatting>
  <conditionalFormatting sqref="E412">
    <cfRule type="expression" dxfId="176" priority="14">
      <formula>OR(E412="ANGE SVAR OCKSÅ",E412="ANGE BEDÖMNING OCKSÅ")</formula>
    </cfRule>
    <cfRule type="expression" dxfId="175" priority="15">
      <formula>OR(E412="MOTSÄGELSEFULLT SVAR",E412="MOTSÄGELSEFULL BEDÖMNING",E412="EJ SAMMANHÄNGANDE INTERVALL")</formula>
    </cfRule>
  </conditionalFormatting>
  <conditionalFormatting sqref="E607">
    <cfRule type="expression" dxfId="174" priority="62">
      <formula>OR(E607="ANGE SVAR OCKSÅ",E607="ANGE BEDÖMNING OCKSÅ")</formula>
    </cfRule>
    <cfRule type="expression" dxfId="173" priority="63">
      <formula>OR(E607="MOTSÄGELSEFULLT SVAR",E607="MOTSÄGELSEFULL BEDÖMNING",E607="EJ SAMMANHÄNGANDE INTERVALL")</formula>
    </cfRule>
  </conditionalFormatting>
  <conditionalFormatting sqref="E428">
    <cfRule type="expression" dxfId="172" priority="60">
      <formula>OR(E428="ANGE SVAR OCKSÅ",E428="ANGE BEDÖMNING OCKSÅ")</formula>
    </cfRule>
    <cfRule type="expression" dxfId="171" priority="61">
      <formula>OR(E428="MOTSÄGELSEFULLT SVAR",E428="MOTSÄGELSEFULL BEDÖMNING",E428="EJ SAMMANHÄNGANDE INTERVALL")</formula>
    </cfRule>
  </conditionalFormatting>
  <conditionalFormatting sqref="E118">
    <cfRule type="expression" dxfId="170" priority="54">
      <formula>OR(E118="ANGE SVAR OCKSÅ",E118="ANGE BEDÖMNING OCKSÅ")</formula>
    </cfRule>
    <cfRule type="expression" dxfId="169" priority="55">
      <formula>OR(E118="MOTSÄGELSEFULLT SVAR",E118="MOTSÄGELSEFULL BEDÖMNING",E118="EJ SAMMANHÄNGANDE INTERVALL")</formula>
    </cfRule>
  </conditionalFormatting>
  <conditionalFormatting sqref="E33">
    <cfRule type="expression" dxfId="168" priority="58">
      <formula>OR(E33="ANGE SVAR OCKSÅ",E33="ANGE BEDÖMNING OCKSÅ")</formula>
    </cfRule>
    <cfRule type="expression" dxfId="167" priority="59">
      <formula>OR(E33="MOTSÄGELSEFULLT SVAR",E33="MOTSÄGELSEFULL BEDÖMNING",E33="EJ SAMMANHÄNGANDE INTERVALL")</formula>
    </cfRule>
  </conditionalFormatting>
  <conditionalFormatting sqref="E47">
    <cfRule type="expression" dxfId="166" priority="118">
      <formula>OR(E47="ANGE SVAR OCKSÅ",E47="ANGE BEDÖMNING OCKSÅ")</formula>
    </cfRule>
    <cfRule type="expression" dxfId="165" priority="119">
      <formula>OR(E47="MOTSÄGELSEFULLT SVAR",E47="MOTSÄGELSEFULL BEDÖMNING",E47="EJ SAMMANHÄNGANDE INTERVALL")</formula>
    </cfRule>
  </conditionalFormatting>
  <conditionalFormatting sqref="E62">
    <cfRule type="expression" dxfId="164" priority="116">
      <formula>OR(E62="ANGE SVAR OCKSÅ",E62="ANGE BEDÖMNING OCKSÅ")</formula>
    </cfRule>
    <cfRule type="expression" dxfId="163" priority="117">
      <formula>OR(E62="MOTSÄGELSEFULLT SVAR",E62="MOTSÄGELSEFULL BEDÖMNING",E62="EJ SAMMANHÄNGANDE INTERVALL")</formula>
    </cfRule>
  </conditionalFormatting>
  <conditionalFormatting sqref="E76">
    <cfRule type="expression" dxfId="162" priority="114">
      <formula>OR(E76="ANGE SVAR OCKSÅ",E76="ANGE BEDÖMNING OCKSÅ")</formula>
    </cfRule>
    <cfRule type="expression" dxfId="161" priority="115">
      <formula>OR(E76="MOTSÄGELSEFULLT SVAR",E76="MOTSÄGELSEFULL BEDÖMNING",E76="EJ SAMMANHÄNGANDE INTERVALL")</formula>
    </cfRule>
  </conditionalFormatting>
  <conditionalFormatting sqref="E649">
    <cfRule type="expression" dxfId="160" priority="52">
      <formula>OR(E649="ANGE SVAR OCKSÅ",E649="ANGE BEDÖMNING OCKSÅ")</formula>
    </cfRule>
    <cfRule type="expression" dxfId="159" priority="53">
      <formula>OR(E649="MOTSÄGELSEFULLT SVAR",E649="MOTSÄGELSEFULL BEDÖMNING",E649="EJ SAMMANHÄNGANDE INTERVALL")</formula>
    </cfRule>
  </conditionalFormatting>
  <conditionalFormatting sqref="E90">
    <cfRule type="expression" dxfId="158" priority="112">
      <formula>OR(E90="ANGE SVAR OCKSÅ",E90="ANGE BEDÖMNING OCKSÅ")</formula>
    </cfRule>
    <cfRule type="expression" dxfId="157" priority="113">
      <formula>OR(E90="MOTSÄGELSEFULLT SVAR",E90="MOTSÄGELSEFULL BEDÖMNING",E90="EJ SAMMANHÄNGANDE INTERVALL")</formula>
    </cfRule>
  </conditionalFormatting>
  <conditionalFormatting sqref="E104">
    <cfRule type="expression" dxfId="156" priority="110">
      <formula>OR(E104="ANGE SVAR OCKSÅ",E104="ANGE BEDÖMNING OCKSÅ")</formula>
    </cfRule>
    <cfRule type="expression" dxfId="155" priority="111">
      <formula>OR(E104="MOTSÄGELSEFULLT SVAR",E104="MOTSÄGELSEFULL BEDÖMNING",E104="EJ SAMMANHÄNGANDE INTERVALL")</formula>
    </cfRule>
  </conditionalFormatting>
  <conditionalFormatting sqref="E132">
    <cfRule type="expression" dxfId="154" priority="108">
      <formula>OR(E132="ANGE SVAR OCKSÅ",E132="ANGE BEDÖMNING OCKSÅ")</formula>
    </cfRule>
    <cfRule type="expression" dxfId="153" priority="109">
      <formula>OR(E132="MOTSÄGELSEFULLT SVAR",E132="MOTSÄGELSEFULL BEDÖMNING",E132="EJ SAMMANHÄNGANDE INTERVALL")</formula>
    </cfRule>
  </conditionalFormatting>
  <conditionalFormatting sqref="E146">
    <cfRule type="expression" dxfId="152" priority="106">
      <formula>OR(E146="ANGE SVAR OCKSÅ",E146="ANGE BEDÖMNING OCKSÅ")</formula>
    </cfRule>
    <cfRule type="expression" dxfId="151" priority="107">
      <formula>OR(E146="MOTSÄGELSEFULLT SVAR",E146="MOTSÄGELSEFULL BEDÖMNING",E146="EJ SAMMANHÄNGANDE INTERVALL")</formula>
    </cfRule>
  </conditionalFormatting>
  <conditionalFormatting sqref="E174">
    <cfRule type="expression" dxfId="150" priority="102">
      <formula>OR(E174="ANGE SVAR OCKSÅ",E174="ANGE BEDÖMNING OCKSÅ")</formula>
    </cfRule>
    <cfRule type="expression" dxfId="149" priority="103">
      <formula>OR(E174="MOTSÄGELSEFULLT SVAR",E174="MOTSÄGELSEFULL BEDÖMNING",E174="EJ SAMMANHÄNGANDE INTERVALL")</formula>
    </cfRule>
  </conditionalFormatting>
  <conditionalFormatting sqref="E160">
    <cfRule type="expression" dxfId="148" priority="104">
      <formula>OR(E160="ANGE SVAR OCKSÅ",E160="ANGE BEDÖMNING OCKSÅ")</formula>
    </cfRule>
    <cfRule type="expression" dxfId="147" priority="105">
      <formula>OR(E160="MOTSÄGELSEFULLT SVAR",E160="MOTSÄGELSEFULL BEDÖMNING",E160="EJ SAMMANHÄNGANDE INTERVALL")</formula>
    </cfRule>
  </conditionalFormatting>
  <conditionalFormatting sqref="E188">
    <cfRule type="expression" dxfId="146" priority="100">
      <formula>OR(E188="ANGE SVAR OCKSÅ",E188="ANGE BEDÖMNING OCKSÅ")</formula>
    </cfRule>
    <cfRule type="expression" dxfId="145" priority="101">
      <formula>OR(E188="MOTSÄGELSEFULLT SVAR",E188="MOTSÄGELSEFULL BEDÖMNING",E188="EJ SAMMANHÄNGANDE INTERVALL")</formula>
    </cfRule>
  </conditionalFormatting>
  <conditionalFormatting sqref="E202">
    <cfRule type="expression" dxfId="144" priority="98">
      <formula>OR(E202="ANGE SVAR OCKSÅ",E202="ANGE BEDÖMNING OCKSÅ")</formula>
    </cfRule>
    <cfRule type="expression" dxfId="143" priority="99">
      <formula>OR(E202="MOTSÄGELSEFULLT SVAR",E202="MOTSÄGELSEFULL BEDÖMNING",E202="EJ SAMMANHÄNGANDE INTERVALL")</formula>
    </cfRule>
  </conditionalFormatting>
  <conditionalFormatting sqref="E216">
    <cfRule type="expression" dxfId="142" priority="96">
      <formula>OR(E216="ANGE SVAR OCKSÅ",E216="ANGE BEDÖMNING OCKSÅ")</formula>
    </cfRule>
    <cfRule type="expression" dxfId="141" priority="97">
      <formula>OR(E216="MOTSÄGELSEFULLT SVAR",E216="MOTSÄGELSEFULL BEDÖMNING",E216="EJ SAMMANHÄNGANDE INTERVALL")</formula>
    </cfRule>
  </conditionalFormatting>
  <conditionalFormatting sqref="E230">
    <cfRule type="expression" dxfId="140" priority="94">
      <formula>OR(E230="ANGE SVAR OCKSÅ",E230="ANGE BEDÖMNING OCKSÅ")</formula>
    </cfRule>
    <cfRule type="expression" dxfId="139" priority="95">
      <formula>OR(E230="MOTSÄGELSEFULLT SVAR",E230="MOTSÄGELSEFULL BEDÖMNING",E230="EJ SAMMANHÄNGANDE INTERVALL")</formula>
    </cfRule>
  </conditionalFormatting>
  <conditionalFormatting sqref="E244">
    <cfRule type="expression" dxfId="138" priority="92">
      <formula>OR(E244="ANGE SVAR OCKSÅ",E244="ANGE BEDÖMNING OCKSÅ")</formula>
    </cfRule>
    <cfRule type="expression" dxfId="137" priority="93">
      <formula>OR(E244="MOTSÄGELSEFULLT SVAR",E244="MOTSÄGELSEFULL BEDÖMNING",E244="EJ SAMMANHÄNGANDE INTERVALL")</formula>
    </cfRule>
  </conditionalFormatting>
  <conditionalFormatting sqref="E256">
    <cfRule type="expression" dxfId="136" priority="90">
      <formula>OR(E256="ANGE SVAR OCKSÅ",E256="ANGE BEDÖMNING OCKSÅ")</formula>
    </cfRule>
    <cfRule type="expression" dxfId="135" priority="91">
      <formula>OR(E256="MOTSÄGELSEFULLT SVAR",E256="MOTSÄGELSEFULL BEDÖMNING",E256="EJ SAMMANHÄNGANDE INTERVALL")</formula>
    </cfRule>
  </conditionalFormatting>
  <conditionalFormatting sqref="E268">
    <cfRule type="expression" dxfId="134" priority="88">
      <formula>OR(E268="ANGE SVAR OCKSÅ",E268="ANGE BEDÖMNING OCKSÅ")</formula>
    </cfRule>
    <cfRule type="expression" dxfId="133" priority="89">
      <formula>OR(E268="MOTSÄGELSEFULLT SVAR",E268="MOTSÄGELSEFULL BEDÖMNING",E268="EJ SAMMANHÄNGANDE INTERVALL")</formula>
    </cfRule>
  </conditionalFormatting>
  <conditionalFormatting sqref="E439">
    <cfRule type="expression" dxfId="132" priority="86">
      <formula>OR(E439="ANGE SVAR OCKSÅ",E439="ANGE BEDÖMNING OCKSÅ")</formula>
    </cfRule>
    <cfRule type="expression" dxfId="131" priority="87">
      <formula>OR(E439="MOTSÄGELSEFULLT SVAR",E439="MOTSÄGELSEFULL BEDÖMNING",E439="EJ SAMMANHÄNGANDE INTERVALL")</formula>
    </cfRule>
  </conditionalFormatting>
  <conditionalFormatting sqref="E451">
    <cfRule type="expression" dxfId="130" priority="84">
      <formula>OR(E451="ANGE SVAR OCKSÅ",E451="ANGE BEDÖMNING OCKSÅ")</formula>
    </cfRule>
    <cfRule type="expression" dxfId="129" priority="85">
      <formula>OR(E451="MOTSÄGELSEFULLT SVAR",E451="MOTSÄGELSEFULL BEDÖMNING",E451="EJ SAMMANHÄNGANDE INTERVALL")</formula>
    </cfRule>
  </conditionalFormatting>
  <conditionalFormatting sqref="E463">
    <cfRule type="expression" dxfId="128" priority="82">
      <formula>OR(E463="ANGE SVAR OCKSÅ",E463="ANGE BEDÖMNING OCKSÅ")</formula>
    </cfRule>
    <cfRule type="expression" dxfId="127" priority="83">
      <formula>OR(E463="MOTSÄGELSEFULLT SVAR",E463="MOTSÄGELSEFULL BEDÖMNING",E463="EJ SAMMANHÄNGANDE INTERVALL")</formula>
    </cfRule>
  </conditionalFormatting>
  <conditionalFormatting sqref="E475">
    <cfRule type="expression" dxfId="126" priority="80">
      <formula>OR(E475="ANGE SVAR OCKSÅ",E475="ANGE BEDÖMNING OCKSÅ")</formula>
    </cfRule>
    <cfRule type="expression" dxfId="125" priority="81">
      <formula>OR(E475="MOTSÄGELSEFULLT SVAR",E475="MOTSÄGELSEFULL BEDÖMNING",E475="EJ SAMMANHÄNGANDE INTERVALL")</formula>
    </cfRule>
  </conditionalFormatting>
  <conditionalFormatting sqref="E487">
    <cfRule type="expression" dxfId="124" priority="78">
      <formula>OR(E487="ANGE SVAR OCKSÅ",E487="ANGE BEDÖMNING OCKSÅ")</formula>
    </cfRule>
    <cfRule type="expression" dxfId="123" priority="79">
      <formula>OR(E487="MOTSÄGELSEFULLT SVAR",E487="MOTSÄGELSEFULL BEDÖMNING",E487="EJ SAMMANHÄNGANDE INTERVALL")</formula>
    </cfRule>
  </conditionalFormatting>
  <conditionalFormatting sqref="E499">
    <cfRule type="expression" dxfId="122" priority="76">
      <formula>OR(E499="ANGE SVAR OCKSÅ",E499="ANGE BEDÖMNING OCKSÅ")</formula>
    </cfRule>
    <cfRule type="expression" dxfId="121" priority="77">
      <formula>OR(E499="MOTSÄGELSEFULLT SVAR",E499="MOTSÄGELSEFULL BEDÖMNING",E499="EJ SAMMANHÄNGANDE INTERVALL")</formula>
    </cfRule>
  </conditionalFormatting>
  <conditionalFormatting sqref="E511">
    <cfRule type="expression" dxfId="120" priority="74">
      <formula>OR(E511="ANGE SVAR OCKSÅ",E511="ANGE BEDÖMNING OCKSÅ")</formula>
    </cfRule>
    <cfRule type="expression" dxfId="119" priority="75">
      <formula>OR(E511="MOTSÄGELSEFULLT SVAR",E511="MOTSÄGELSEFULL BEDÖMNING",E511="EJ SAMMANHÄNGANDE INTERVALL")</formula>
    </cfRule>
  </conditionalFormatting>
  <conditionalFormatting sqref="E523">
    <cfRule type="expression" dxfId="118" priority="72">
      <formula>OR(E523="ANGE SVAR OCKSÅ",E523="ANGE BEDÖMNING OCKSÅ")</formula>
    </cfRule>
    <cfRule type="expression" dxfId="117" priority="73">
      <formula>OR(E523="MOTSÄGELSEFULLT SVAR",E523="MOTSÄGELSEFULL BEDÖMNING",E523="EJ SAMMANHÄNGANDE INTERVALL")</formula>
    </cfRule>
  </conditionalFormatting>
  <conditionalFormatting sqref="E535">
    <cfRule type="expression" dxfId="116" priority="70">
      <formula>OR(E535="ANGE SVAR OCKSÅ",E535="ANGE BEDÖMNING OCKSÅ")</formula>
    </cfRule>
    <cfRule type="expression" dxfId="115" priority="71">
      <formula>OR(E535="MOTSÄGELSEFULLT SVAR",E535="MOTSÄGELSEFULL BEDÖMNING",E535="EJ SAMMANHÄNGANDE INTERVALL")</formula>
    </cfRule>
  </conditionalFormatting>
  <conditionalFormatting sqref="E547">
    <cfRule type="expression" dxfId="114" priority="68">
      <formula>OR(E547="ANGE SVAR OCKSÅ",E547="ANGE BEDÖMNING OCKSÅ")</formula>
    </cfRule>
    <cfRule type="expression" dxfId="113" priority="69">
      <formula>OR(E547="MOTSÄGELSEFULLT SVAR",E547="MOTSÄGELSEFULL BEDÖMNING",E547="EJ SAMMANHÄNGANDE INTERVALL")</formula>
    </cfRule>
  </conditionalFormatting>
  <conditionalFormatting sqref="E583">
    <cfRule type="expression" dxfId="112" priority="66">
      <formula>OR(E583="ANGE SVAR OCKSÅ",E583="ANGE BEDÖMNING OCKSÅ")</formula>
    </cfRule>
    <cfRule type="expression" dxfId="111" priority="67">
      <formula>OR(E583="MOTSÄGELSEFULLT SVAR",E583="MOTSÄGELSEFULL BEDÖMNING",E583="EJ SAMMANHÄNGANDE INTERVALL")</formula>
    </cfRule>
  </conditionalFormatting>
  <conditionalFormatting sqref="E595">
    <cfRule type="expression" dxfId="110" priority="64">
      <formula>OR(E595="ANGE SVAR OCKSÅ",E595="ANGE BEDÖMNING OCKSÅ")</formula>
    </cfRule>
    <cfRule type="expression" dxfId="109" priority="65">
      <formula>OR(E595="MOTSÄGELSEFULLT SVAR",E595="MOTSÄGELSEFULL BEDÖMNING",E595="EJ SAMMANHÄNGANDE INTERVALL")</formula>
    </cfRule>
  </conditionalFormatting>
  <conditionalFormatting sqref="E559">
    <cfRule type="expression" dxfId="108" priority="50">
      <formula>OR(E559="ANGE SVAR OCKSÅ",E559="ANGE BEDÖMNING OCKSÅ")</formula>
    </cfRule>
    <cfRule type="expression" dxfId="107" priority="51">
      <formula>OR(E559="MOTSÄGELSEFULLT SVAR",E559="MOTSÄGELSEFULL BEDÖMNING",E559="EJ SAMMANHÄNGANDE INTERVALL")</formula>
    </cfRule>
  </conditionalFormatting>
  <conditionalFormatting sqref="E571">
    <cfRule type="expression" dxfId="106" priority="48">
      <formula>OR(E571="ANGE SVAR OCKSÅ",E571="ANGE BEDÖMNING OCKSÅ")</formula>
    </cfRule>
    <cfRule type="expression" dxfId="105" priority="49">
      <formula>OR(E571="MOTSÄGELSEFULLT SVAR",E571="MOTSÄGELSEFULL BEDÖMNING",E571="EJ SAMMANHÄNGANDE INTERVALL")</formula>
    </cfRule>
  </conditionalFormatting>
  <conditionalFormatting sqref="E619">
    <cfRule type="expression" dxfId="104" priority="46">
      <formula>OR(E619="ANGE SVAR OCKSÅ",E619="ANGE BEDÖMNING OCKSÅ")</formula>
    </cfRule>
    <cfRule type="expression" dxfId="103" priority="47">
      <formula>OR(E619="MOTSÄGELSEFULLT SVAR",E619="MOTSÄGELSEFULL BEDÖMNING",E619="EJ SAMMANHÄNGANDE INTERVALL")</formula>
    </cfRule>
  </conditionalFormatting>
  <conditionalFormatting sqref="E631">
    <cfRule type="expression" dxfId="102" priority="44">
      <formula>OR(E631="ANGE SVAR OCKSÅ",E631="ANGE BEDÖMNING OCKSÅ")</formula>
    </cfRule>
    <cfRule type="expression" dxfId="101" priority="45">
      <formula>OR(E631="MOTSÄGELSEFULLT SVAR",E631="MOTSÄGELSEFULL BEDÖMNING",E631="EJ SAMMANHÄNGANDE INTERVALL")</formula>
    </cfRule>
  </conditionalFormatting>
  <conditionalFormatting sqref="E661">
    <cfRule type="expression" dxfId="100" priority="42">
      <formula>OR(E661="ANGE SVAR OCKSÅ",E661="ANGE BEDÖMNING OCKSÅ")</formula>
    </cfRule>
    <cfRule type="expression" dxfId="99" priority="43">
      <formula>OR(E661="MOTSÄGELSEFULLT SVAR",E661="MOTSÄGELSEFULL BEDÖMNING",E661="EJ SAMMANHÄNGANDE INTERVALL")</formula>
    </cfRule>
  </conditionalFormatting>
  <conditionalFormatting sqref="E282">
    <cfRule type="expression" dxfId="98" priority="40">
      <formula>OR(E282="ANGE SVAR OCKSÅ",E282="ANGE BEDÖMNING OCKSÅ")</formula>
    </cfRule>
    <cfRule type="expression" dxfId="97" priority="41">
      <formula>OR(E282="MOTSÄGELSEFULLT SVAR",E282="MOTSÄGELSEFULL BEDÖMNING",E282="EJ SAMMANHÄNGANDE INTERVALL")</formula>
    </cfRule>
  </conditionalFormatting>
  <conditionalFormatting sqref="E292">
    <cfRule type="expression" dxfId="96" priority="38">
      <formula>OR(E292="ANGE SVAR OCKSÅ",E292="ANGE BEDÖMNING OCKSÅ")</formula>
    </cfRule>
    <cfRule type="expression" dxfId="95" priority="39">
      <formula>OR(E292="MOTSÄGELSEFULLT SVAR",E292="MOTSÄGELSEFULL BEDÖMNING",E292="EJ SAMMANHÄNGANDE INTERVALL")</formula>
    </cfRule>
  </conditionalFormatting>
  <conditionalFormatting sqref="E302">
    <cfRule type="expression" dxfId="94" priority="36">
      <formula>OR(E302="ANGE SVAR OCKSÅ",E302="ANGE BEDÖMNING OCKSÅ")</formula>
    </cfRule>
    <cfRule type="expression" dxfId="93" priority="37">
      <formula>OR(E302="MOTSÄGELSEFULLT SVAR",E302="MOTSÄGELSEFULL BEDÖMNING",E302="EJ SAMMANHÄNGANDE INTERVALL")</formula>
    </cfRule>
  </conditionalFormatting>
  <conditionalFormatting sqref="E312">
    <cfRule type="expression" dxfId="92" priority="34">
      <formula>OR(E312="ANGE SVAR OCKSÅ",E312="ANGE BEDÖMNING OCKSÅ")</formula>
    </cfRule>
    <cfRule type="expression" dxfId="91" priority="35">
      <formula>OR(E312="MOTSÄGELSEFULLT SVAR",E312="MOTSÄGELSEFULL BEDÖMNING",E312="EJ SAMMANHÄNGANDE INTERVALL")</formula>
    </cfRule>
  </conditionalFormatting>
  <conditionalFormatting sqref="E322">
    <cfRule type="expression" dxfId="90" priority="32">
      <formula>OR(E322="ANGE SVAR OCKSÅ",E322="ANGE BEDÖMNING OCKSÅ")</formula>
    </cfRule>
    <cfRule type="expression" dxfId="89" priority="33">
      <formula>OR(E322="MOTSÄGELSEFULLT SVAR",E322="MOTSÄGELSEFULL BEDÖMNING",E322="EJ SAMMANHÄNGANDE INTERVALL")</formula>
    </cfRule>
  </conditionalFormatting>
  <conditionalFormatting sqref="E332">
    <cfRule type="expression" dxfId="88" priority="30">
      <formula>OR(E332="ANGE SVAR OCKSÅ",E332="ANGE BEDÖMNING OCKSÅ")</formula>
    </cfRule>
    <cfRule type="expression" dxfId="87" priority="31">
      <formula>OR(E332="MOTSÄGELSEFULLT SVAR",E332="MOTSÄGELSEFULL BEDÖMNING",E332="EJ SAMMANHÄNGANDE INTERVALL")</formula>
    </cfRule>
  </conditionalFormatting>
  <conditionalFormatting sqref="E342">
    <cfRule type="expression" dxfId="86" priority="28">
      <formula>OR(E342="ANGE SVAR OCKSÅ",E342="ANGE BEDÖMNING OCKSÅ")</formula>
    </cfRule>
    <cfRule type="expression" dxfId="85" priority="29">
      <formula>OR(E342="MOTSÄGELSEFULLT SVAR",E342="MOTSÄGELSEFULL BEDÖMNING",E342="EJ SAMMANHÄNGANDE INTERVALL")</formula>
    </cfRule>
  </conditionalFormatting>
  <conditionalFormatting sqref="E352">
    <cfRule type="expression" dxfId="84" priority="26">
      <formula>OR(E352="ANGE SVAR OCKSÅ",E352="ANGE BEDÖMNING OCKSÅ")</formula>
    </cfRule>
    <cfRule type="expression" dxfId="83" priority="27">
      <formula>OR(E352="MOTSÄGELSEFULLT SVAR",E352="MOTSÄGELSEFULL BEDÖMNING",E352="EJ SAMMANHÄNGANDE INTERVALL")</formula>
    </cfRule>
  </conditionalFormatting>
  <conditionalFormatting sqref="E362">
    <cfRule type="expression" dxfId="82" priority="24">
      <formula>OR(E362="ANGE SVAR OCKSÅ",E362="ANGE BEDÖMNING OCKSÅ")</formula>
    </cfRule>
    <cfRule type="expression" dxfId="81" priority="25">
      <formula>OR(E362="MOTSÄGELSEFULLT SVAR",E362="MOTSÄGELSEFULL BEDÖMNING",E362="EJ SAMMANHÄNGANDE INTERVALL")</formula>
    </cfRule>
  </conditionalFormatting>
  <conditionalFormatting sqref="E372">
    <cfRule type="expression" dxfId="80" priority="22">
      <formula>OR(E372="ANGE SVAR OCKSÅ",E372="ANGE BEDÖMNING OCKSÅ")</formula>
    </cfRule>
    <cfRule type="expression" dxfId="79" priority="23">
      <formula>OR(E372="MOTSÄGELSEFULLT SVAR",E372="MOTSÄGELSEFULL BEDÖMNING",E372="EJ SAMMANHÄNGANDE INTERVALL")</formula>
    </cfRule>
  </conditionalFormatting>
  <conditionalFormatting sqref="E382">
    <cfRule type="expression" dxfId="78" priority="20">
      <formula>OR(E382="ANGE SVAR OCKSÅ",E382="ANGE BEDÖMNING OCKSÅ")</formula>
    </cfRule>
    <cfRule type="expression" dxfId="77" priority="21">
      <formula>OR(E382="MOTSÄGELSEFULLT SVAR",E382="MOTSÄGELSEFULL BEDÖMNING",E382="EJ SAMMANHÄNGANDE INTERVALL")</formula>
    </cfRule>
  </conditionalFormatting>
  <conditionalFormatting sqref="E392">
    <cfRule type="expression" dxfId="76" priority="18">
      <formula>OR(E392="ANGE SVAR OCKSÅ",E392="ANGE BEDÖMNING OCKSÅ")</formula>
    </cfRule>
    <cfRule type="expression" dxfId="75" priority="19">
      <formula>OR(E392="MOTSÄGELSEFULLT SVAR",E392="MOTSÄGELSEFULL BEDÖMNING",E392="EJ SAMMANHÄNGANDE INTERVALL")</formula>
    </cfRule>
  </conditionalFormatting>
  <conditionalFormatting sqref="G587">
    <cfRule type="expression" dxfId="74" priority="7">
      <formula>$F$9&lt;&gt;"X"</formula>
    </cfRule>
  </conditionalFormatting>
  <conditionalFormatting sqref="G443">
    <cfRule type="expression" dxfId="73" priority="13">
      <formula>$F$9&lt;&gt;"X"</formula>
    </cfRule>
  </conditionalFormatting>
  <conditionalFormatting sqref="G455">
    <cfRule type="expression" dxfId="72" priority="12">
      <formula>$F$9&lt;&gt;"X"</formula>
    </cfRule>
  </conditionalFormatting>
  <conditionalFormatting sqref="G491">
    <cfRule type="expression" dxfId="71" priority="11">
      <formula>$F$9&lt;&gt;"X"</formula>
    </cfRule>
  </conditionalFormatting>
  <conditionalFormatting sqref="G515">
    <cfRule type="expression" dxfId="70" priority="10">
      <formula>$F$9&lt;&gt;"X"</formula>
    </cfRule>
  </conditionalFormatting>
  <conditionalFormatting sqref="G527">
    <cfRule type="expression" dxfId="69" priority="9">
      <formula>$F$9&lt;&gt;"X"</formula>
    </cfRule>
  </conditionalFormatting>
  <conditionalFormatting sqref="G539">
    <cfRule type="expression" dxfId="68" priority="8">
      <formula>$F$9&lt;&gt;"X"</formula>
    </cfRule>
  </conditionalFormatting>
  <conditionalFormatting sqref="F63:G63">
    <cfRule type="expression" dxfId="67" priority="5">
      <formula>$F$9&lt;&gt;"X"</formula>
    </cfRule>
  </conditionalFormatting>
  <conditionalFormatting sqref="G90:G93">
    <cfRule type="expression" dxfId="66" priority="3">
      <formula>OR(G90="ANGE SVAR OCKSÅ",G90="ANGE BEDÖMNING OCKSÅ")</formula>
    </cfRule>
    <cfRule type="expression" dxfId="65" priority="4">
      <formula>OR(G90="MOTSÄGELSEFULLT SVAR",G90="MOTSÄGELSEFULL BEDÖMNING",G90="EJ SAMMANHÄNGANDE INTERVALL")</formula>
    </cfRule>
  </conditionalFormatting>
  <conditionalFormatting sqref="G90:G93">
    <cfRule type="expression" dxfId="64" priority="2">
      <formula>$F$9&lt;&gt;"X"</formula>
    </cfRule>
  </conditionalFormatting>
  <dataValidations count="4">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43:F43 C41:F41 F47 C45:F45 F50 F190 F28 C60:F60 F78 F76 C72:F72 F104 F188 C186:F186 F160 C102:F102 F26 C58:F58 F64 F62 C74:F74 C184:F184 F32 F504 F106 F516 C116:F116 C100:F100 F120 F472 F470 F564 F204 F588 F568 F566 F496 F494 F468 F425 F202 C200:F200 F423 F118 C198:F198 F218 C130:F130 F216 C114:F114 F134 F132 C214:F214 C144:F144 C128:F128 F148 C212:F212 F146 C158:F158 C142:F142 F436 F434 F162 F325 F323 F421 F432 F492 F592 F508 F506 F590 F520 C156:F156 F176 F174 C172:F172 F518 C170:F170 F30 C31:E31 C62:D62 C56:E56 C54:E54 C68:E68 C70:E70 C76:D76 C90:D90 C84:E84 C96:E96 C645:E645 C132:D132 C126:E126 C649:D649 C82:E82 C88:E88 C86:E86 C98:E98 C280:E280 C278:E278 C282:D282 C146:D146 C140:E140 C124:E124 C292:D292 C290:E290 C288:E288 C302:D302 C300:E300 C661:D661 C298:E298 C312:D312 C310:E310 C308:E308 C322:D322 C320:E320 C318:E318 C328:E328 C332:D332 C330:E330 C154:E154 C338:E338 C138:E138 C160:D160 C174:D174 C168:E168 C152:E152 C342:D342 C182:E182 C166:E166 C340:E340 C352:D352 C350:E350 C348:E348 C360:E360 C382:D382 C380:E380 C250:E250 C378:E378 C392:D392 C188:D188 C180:E180 C196:E196 C202:D202 C194:E194 C372:D372 C110:E110 C210:E210 C216:D216 C208:E208 C368:E368 C370:E370 C362:D362 C659:E659 C657:E657 C655:E655 C228:E228 C629:E629 C408:E408 C390:E390 C358:E358 C400:E400 C398:E398 C226:E226 C224:E224 C230:D230 C222:E222 C242:E242 C240:E240 C238:E238 C244:D244 C236:E236 C254:E254 C252:E252 C256:D256 C262:E262 C268:D268 C266:E266 C264:E264 C402:D402 C388:E388 C412:D412 C410:E410 C39:E39 C47:D47 C29:E29 C33:D34 C422:E422 C426:E426 C424:E424 C625:E625 C439:D439 C437:E437 C433:E433 C435:E435 C451:D451 C449:E449 C447:E447 C463:D463 C461:E461 C459:E459 C445:E445 C457:E457 C475:D475 C473:E473 C471:E471 C487:D487 C485:E485 C483:E483 C469:E469 C481:E481 C499:D499 C497:E497 C495:E495 C511:D511 C509:E509 C507:E507 C523:D523 C521:E521 C519:E519 C493:E493 C505:E505 C517:E517 C535:D535 C533:E533 C531:E531 C547:D547 C545:E545 C543:E543 C529:E529 C541:E541 C589:E589 C559:D559 C557:E557 C555:E555 C571:D571 C569:E569 C567:E567 C553:E553 C565:E565 C583:D583 C581:E581 C579:E579 C577:E577 C595:D595 C593:E593 C591:E591 C607:D607 C605:E605 C603:E603 C601:E601 C619:D619 C617:E617 C615:E615 C613:E613 C428:D428 C627:E627 C631:D631 C25:E25 C27:E27 C104:D105 C118:D118 C112:E112 C643:E643 C647:E647 C20:D20" xr:uid="{0705C299-99E8-40F2-9A81-4A0D3AB51053}">
      <formula1>AND(LEN(C20)=1,SEARCH("x",C20))</formula1>
    </dataValidation>
    <dataValidation allowBlank="1" showErrorMessage="1" sqref="K298:XFD298 J151:XFD151 L583:XFD583 M451:XFD451 F451 J95:XFD95 K308:XFD308 L404:XFD404 J559 F222 K378:XFD378 H53:XFD53 K318:XFD318 L559:XFD559 J193:XFD193 K278:XFD278 L416:XFD416 J179:XFD179 K288:XFD288 K268:XFD268 H35:XFD36 J109:XFD109 M475:XFD475 K392:XFD392 M463:XFD463 M487:XFD487 I451:J451 L523:XFD523 K258:XFD258 L547:XFD547 J249:XFD249 L535:XFD535 L499:XFD499 L571:XFD571 K328:XFD328 L595:XFD595 L511:XFD511 F246 J208:XFD220 C252:E256 F611:XFD611 J245 J123:XFD123 K234:XFD245 F613:XFD613 I427:J427 I487:J487 J535 K338:XFD338 I547:J547 J607:XFD607 J165:XFD165 A636:E636 A572:E572 A560:E560 A363:E363 A632:E632 A273:E273 A373:E373 A536:E536 A584:E584 A417:E417 A638:E638 A452:E452 A476:E476 A500:E500 A512:E512 B233:B244 C219:E219 C224:E230 B259:B269 A464:B464 A428:B428 A440:B440 A488:B488 A548:B548 A524:B524 A596:B596 A620:B620 A323:B323 A333:B333 A403:B403 A343:B343 A303:B303 A313:B313 A293:B293 A283:B283 A353:B353 A608:B608 A203:B203 A189:B189 A63:B63 A119:B119 A133:B133 A91:B91 A77:B77 A175:B175 A217:B217 A48:B49 A147:B147 A258:A270 A232:A244 F194:F206 G219 K67:XFD67 G233 H67:I67 G221 F427 K348:XFD348 G537 F511 H511:J511 G418 F392 J246:XFD246 I475:J475 G477 F475 M427:XFD427 G453 F249:G249 I392 M439:XFD439" xr:uid="{798748CB-C6DC-4FE5-AAA1-8A538A6C2031}"/>
    <dataValidation operator="equal" allowBlank="1" showInputMessage="1" showErrorMessage="1" promptTitle="Kryssa i ditt val" prompt="Skriv 'x' i cellen för att välja det här svaret. Ett, flera eller alla av de orangea svaren kan väljas. Orangea svar kan inte kombineras med andra svar. " sqref="C704:D704 C702:F702 C698:F698 C700:F700" xr:uid="{66680787-A88F-4CEA-9F4D-E56818C3392A}"/>
    <dataValidation operator="equal" allowBlank="1" showErrorMessage="1" promptTitle="Kryssa i ert svar" prompt="Skriv 'x' i cellen för att välja det här svaret. Ett, flera eller alla av de orangea svaren kan väljas. Orangea svar kan inte kombineras med andra svar. " sqref="F44 F61 F75 F103 F117 F131 F145 F159 F173 F187 F201 F215 F29 C42:E42 C57:E57 C71:E71 C85:E85 C99:E99 C127:E127 C141:E141 C155:E155 C169:E169 C183:E183 C197:E197 C211:E211 C225:E225 C239:E239 C28:E28 C113:E113" xr:uid="{94BA0F8A-1856-46B2-87D7-86A4CB0A4DDC}"/>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D46E0-0218-48D2-BD0D-F995590B0739}">
  <sheetPr codeName="Blad9">
    <tabColor rgb="FF0070C0"/>
  </sheetPr>
  <dimension ref="A1:T300"/>
  <sheetViews>
    <sheetView showGridLines="0" topLeftCell="A5" zoomScale="75" zoomScaleNormal="75" workbookViewId="0">
      <selection activeCell="C96" sqref="C96:D96"/>
    </sheetView>
  </sheetViews>
  <sheetFormatPr defaultColWidth="8.59765625" defaultRowHeight="14.6"/>
  <cols>
    <col min="1" max="1" width="3.06640625" customWidth="1"/>
    <col min="2" max="2" width="7" customWidth="1"/>
    <col min="3" max="8" width="12.59765625" customWidth="1"/>
    <col min="9" max="9" width="15.06640625" customWidth="1"/>
    <col min="10" max="11" width="12.59765625" customWidth="1"/>
    <col min="12" max="12" width="13.06640625" customWidth="1"/>
    <col min="13" max="13" width="6.19921875" customWidth="1"/>
    <col min="14" max="14" width="33.59765625" customWidth="1"/>
    <col min="15" max="15" width="8" customWidth="1"/>
    <col min="16" max="16" width="42.9296875" customWidth="1"/>
  </cols>
  <sheetData>
    <row r="1" spans="1:20" ht="66.650000000000006" hidden="1" customHeight="1">
      <c r="A1" s="93"/>
      <c r="B1" s="94"/>
      <c r="C1" s="95" t="s">
        <v>0</v>
      </c>
      <c r="D1" s="95" t="s">
        <v>1</v>
      </c>
      <c r="E1" s="95" t="s">
        <v>2</v>
      </c>
      <c r="F1" s="492" t="b">
        <f>AND(
  ISNUMBER(G24), G24&gt;=4,
  ISNUMBER(G36), G36&gt;=4,
  ISNUMBER(G48), G48&gt;=4,
  ISNUMBER(G61), G61&gt;=4,
  ISNUMBER(G76), G76&gt;=4,
  ISNUMBER(G86), G86&gt;=4,
  ISNUMBER(G96), G96&gt;=4,
  ISNUMBER(G106), G106&gt;=4,
  ISNUMBER(G123), G123&gt;=4,
  ISNUMBER(G137), G137&gt;=4,
  ISNUMBER(G149), G149&gt;=4,
  ISNUMBER(G162), G162&gt;=4,
  OR(J168="", AND(ISNUMBER(G187), G187&gt;=4)),
  OR(J168="", AND(ISNUMBER(G200), G200&gt;=4)),
  OR(J168="", AND(ISNUMBER(G214), G214&gt;=4))
)</f>
        <v>0</v>
      </c>
      <c r="G1" s="488" t="s">
        <v>3</v>
      </c>
      <c r="H1" s="361"/>
      <c r="I1" s="492" t="s">
        <v>4</v>
      </c>
      <c r="J1" s="492" t="s">
        <v>5</v>
      </c>
      <c r="K1" s="764"/>
      <c r="L1" s="492" t="s">
        <v>6</v>
      </c>
      <c r="M1" s="20" t="s">
        <v>8</v>
      </c>
      <c r="N1" s="20" t="s">
        <v>9</v>
      </c>
      <c r="O1" s="20" t="s">
        <v>10</v>
      </c>
      <c r="P1" s="20" t="s">
        <v>11</v>
      </c>
      <c r="Q1" s="20" t="s">
        <v>12</v>
      </c>
      <c r="R1" s="20" t="s">
        <v>13</v>
      </c>
      <c r="S1" s="20" t="s">
        <v>14</v>
      </c>
      <c r="T1" s="20" t="s">
        <v>15</v>
      </c>
    </row>
    <row r="2" spans="1:20" ht="60.65" hidden="1" customHeight="1">
      <c r="A2" s="93"/>
      <c r="B2" s="94"/>
      <c r="C2" s="94">
        <f>IF(ISNUMBER(Leveranskedjekollen!G24),Leveranskedjekollen!G24,0)+
IF(ISNUMBER(Leveranskedjekollen!G36),Leveranskedjekollen!G36,0)+
IF(ISNUMBER(Leveranskedjekollen!G48),Leveranskedjekollen!G48,0)+
IF(ISNUMBER(Leveranskedjekollen!G61),Leveranskedjekollen!G61,0)+
IF(ISNUMBER(Leveranskedjekollen!G76),Leveranskedjekollen!G76,0)+
IF(ISNUMBER(Leveranskedjekollen!G86),Leveranskedjekollen!G86,0)+
IF(ISNUMBER(Leveranskedjekollen!G96),Leveranskedjekollen!G96,0)+
IF(ISNUMBER(Leveranskedjekollen!G106),Leveranskedjekollen!G106,0)+
IF(ISNUMBER(Leveranskedjekollen!G123),Leveranskedjekollen!G123,0)+
IF(ISNUMBER(Leveranskedjekollen!G137),Leveranskedjekollen!G137,0)+
IF(ISNUMBER(Leveranskedjekollen!G149),Leveranskedjekollen!G149,0)+
IF(ISNUMBER(Leveranskedjekollen!G162),Leveranskedjekollen!G162,0)+
IF(J168&lt;&gt;"",IF(ISNUMBER(Leveranskedjekollen!G187),Leveranskedjekollen!G187,0),0)+
IF(J168&lt;&gt;"",IF(ISNUMBER(Leveranskedjekollen!G200),Leveranskedjekollen!G200,0),0)+
IF(J168&lt;&gt;"",IF(ISNUMBER(Leveranskedjekollen!G214),Leveranskedjekollen!G214,0),0)</f>
        <v>0</v>
      </c>
      <c r="D2" s="94" t="s">
        <v>82</v>
      </c>
      <c r="E2" s="94">
        <f>IF(C4=0, 0,
IF(AND(OR(AND(D2="Ja", C2&gt;=P2), AND(D2="Nej", C2&gt;=P4)), D4/C4&gt;=0.8, F1), 4,
IF(AND(OR(AND(D2="Ja", C2&gt;=O2), AND(D2="Nej", C2&gt;=O4)), D4/C4&gt;=0.7, F2), 3,
IF(AND(OR(AND(D2="Ja", C2&gt;=N2), AND(D2="Nej", C2&gt;=N4)), D4/C4&gt;=0.6, F3), 2,
IF(AND(D4/C4&gt;=0.5, F4, C2&gt;=M2), 1, 0)))))</f>
        <v>0</v>
      </c>
      <c r="F2" s="203" t="b">
        <f>AND(
  ISNUMBER(G24), G24&gt;=3,
  ISNUMBER(G36), G36&gt;=3,
  ISNUMBER(G48), G48&gt;=3,
  ISNUMBER(G61), G61&gt;=3,
  ISNUMBER(G76), G76&gt;=3,
  ISNUMBER(G86), G86&gt;=3,
  ISNUMBER(G96), G96&gt;=3,
  ISNUMBER(G106), G106&gt;=3,
  ISNUMBER(G123), G123&gt;=3,
  ISNUMBER(G137), G137&gt;=3,
  ISNUMBER(G149), G149&gt;=3,
  ISNUMBER(G162), G162&gt;=3,
  OR(J168="", AND(ISNUMBER(G187), G187&gt;=3)),
  OR(J168="", AND(ISNUMBER(G200), G200&gt;=3)),
  OR(J168="", AND(ISNUMBER(G214), G214&gt;=3))
)</f>
        <v>0</v>
      </c>
      <c r="G2" s="511">
        <f>COUNTIF(G3:G645,"ANGE SVAR OCKSÅ")+COUNTIF(G3:G645,"MOTSÄGELSEFULLT SVAR")+COUNTIF(G3:G645,"ANGE BEDÖMNING OCKSÅ")+COUNTIF(G3:G645,"MOTSÄGELSEFULL BEDÖMNING")+COUNTIF(G3:G645,"DET ANGIVNA SVARET ÄR INTE ETT SAMMANHÄNGANDE INTERVALL")</f>
        <v>0</v>
      </c>
      <c r="H2" s="361"/>
      <c r="I2" s="135">
        <f>SUM(M6:M2146)</f>
        <v>0</v>
      </c>
      <c r="J2" s="361">
        <f>SUM(N7:N2146)</f>
        <v>0</v>
      </c>
      <c r="K2" s="464"/>
      <c r="L2" s="361">
        <f>SUM(O7:O2146)</f>
        <v>0</v>
      </c>
      <c r="M2">
        <f>ROUND(1.5*COUNTIF(A6:A2146,1) - IF(I68&lt;&gt;"x",1,0), 0)</f>
        <v>7</v>
      </c>
      <c r="N2">
        <f>ROUND(2.5*(10 - IF(J168&lt;&gt;"x",2,0)), 0)</f>
        <v>20</v>
      </c>
      <c r="O2" s="23">
        <f>ROUND(3.5*(15 - IF(J168&lt;&gt;"x",3,0)), 0)</f>
        <v>42</v>
      </c>
      <c r="P2" s="23">
        <f>ROUND(4.5*(15 - IF(J168&lt;&gt;"x",3,0)), 0)</f>
        <v>54</v>
      </c>
      <c r="Q2">
        <f>COUNTIF(A1:A2146,1) - IF(J168&lt;&gt;"x",1,0)</f>
        <v>4</v>
      </c>
      <c r="R2">
        <f>COUNTIF(A1:A2146,2) - IF(J168&lt;&gt;"x",1,0)</f>
        <v>4</v>
      </c>
      <c r="S2">
        <f>COUNTIF(A1:A2146,2) - IF(J168&lt;&gt;"x",1,0)</f>
        <v>4</v>
      </c>
      <c r="T2">
        <f>COUNTIF(A1:A2146,4)</f>
        <v>0</v>
      </c>
    </row>
    <row r="3" spans="1:20" ht="0.65" hidden="1" customHeight="1">
      <c r="A3" s="93"/>
      <c r="B3" s="94"/>
      <c r="C3" s="95" t="s">
        <v>16</v>
      </c>
      <c r="D3" s="95" t="s">
        <v>17</v>
      </c>
      <c r="E3" s="95" t="s">
        <v>18</v>
      </c>
      <c r="F3" s="492" t="b">
        <f>AND(
  ISNUMBER(G24), G24&gt;=2,
  ISNUMBER(G36), G36&gt;=2,
  ISNUMBER(G48), G48&gt;=2,
  ISNUMBER(G61), G61&gt;=2,
  ISNUMBER(G76), G76&gt;=2,
  ISNUMBER(G86), G86&gt;=2,
  ISNUMBER(G96), G96&gt;=2,
  ISNUMBER(G106), G106&gt;=2,
  OR(J168="", AND(ISNUMBER(G187), G187&gt;=2)),
  OR(J168="", AND(ISNUMBER(G200), G200&gt;=2))
)</f>
        <v>0</v>
      </c>
      <c r="G3" s="488" t="s">
        <v>19</v>
      </c>
      <c r="H3" s="361"/>
      <c r="I3" s="135"/>
      <c r="J3" s="361"/>
      <c r="K3" s="464"/>
      <c r="L3" s="361"/>
      <c r="N3" s="20" t="s">
        <v>20</v>
      </c>
      <c r="O3" s="20" t="s">
        <v>21</v>
      </c>
      <c r="P3" s="20" t="s">
        <v>22</v>
      </c>
    </row>
    <row r="4" spans="1:20" ht="56.4" hidden="1" customHeight="1">
      <c r="A4" s="93"/>
      <c r="B4" s="94"/>
      <c r="C4" s="94">
        <f>IF(AND(ISNUMBER(G24),G24&gt;=0,G24&lt;=5),1,0)+
IF(AND(ISNUMBER(G36),G36&gt;=0,G36&lt;=5),1,0)+
IF(AND(ISNUMBER(G48),G48&gt;=0,G48&lt;=5),1,0)+
IF(AND(ISNUMBER(G61),G61&gt;=0,G61&lt;=5),1,0)+
IF(AND(ISNUMBER(G76),G76&gt;=0,G76&lt;=5),1,0)+
IF(AND(ISNUMBER(G86),G86&gt;=0,G86&lt;=5),1,0)+
IF(AND(ISNUMBER(G96),G96&gt;=0,G96&lt;=5),1,0)+
IF(AND(ISNUMBER(G106),G106&gt;=0,G106&lt;=5),1,0)+
IF(AND(ISNUMBER(G123),G123&gt;=0,G123&lt;=5),1,0)+
IF(AND(ISNUMBER(G137),G137&gt;=0,G137&lt;=5),1,0)+
IF(AND(ISNUMBER(G149),G149&gt;=0,G149&lt;=5),1,0)+
IF(AND(ISNUMBER(G162),G162&gt;=0,G162&lt;=5),1,0)+
IF(J168&lt;&gt;"",IF(AND(ISNUMBER(G187),G187&gt;=0,G187&lt;=5),1,0),0)+
IF(J168&lt;&gt;"",IF(AND(ISNUMBER(G200),G200&gt;=0,G200&lt;=5),1,0),0)+
IF(J168&lt;&gt;"",IF(AND(ISNUMBER(G214),G214&gt;=0,G214&lt;=5),1,0),0)</f>
        <v>0</v>
      </c>
      <c r="D4" s="94">
        <f>IF(AND(Leveranskedjekollen!C24="x",ISNUMBER(Leveranskedjekollen!G24)),1,0)+
IF(AND(Leveranskedjekollen!C36="x",ISNUMBER(Leveranskedjekollen!G36)),1,0)+
IF(AND(Leveranskedjekollen!C48="x",ISNUMBER(Leveranskedjekollen!G48)),1,0)+
IF(AND(Leveranskedjekollen!C61="x",ISNUMBER(Leveranskedjekollen!G61)),1,0)+
IF(AND(Leveranskedjekollen!C76="x",ISNUMBER(Leveranskedjekollen!G76)),1,0)+
IF(AND(Leveranskedjekollen!C86="x",ISNUMBER(Leveranskedjekollen!G86)),1,0)+
IF(AND(Leveranskedjekollen!C96="x",ISNUMBER(Leveranskedjekollen!G96)),1,0)+
IF(AND(Leveranskedjekollen!C106="x",ISNUMBER(Leveranskedjekollen!G106)),1,0)+
IF(AND(Leveranskedjekollen!C123="x",ISNUMBER(Leveranskedjekollen!G123)),1,0)+
IF(AND(Leveranskedjekollen!C137="x",ISNUMBER(Leveranskedjekollen!G137)),1,0)+
IF(AND(Leveranskedjekollen!C149="x",ISNUMBER(Leveranskedjekollen!G149)),1,0)+
IF(AND(Leveranskedjekollen!C162="x",ISNUMBER(Leveranskedjekollen!G162)),1,0)+
IF(J168&lt;&gt;"",IF(AND(Leveranskedjekollen!C187="x",ISNUMBER(Leveranskedjekollen!G187)),1,0),0)+
IF(J168&lt;&gt;"",IF(AND(Leveranskedjekollen!C200="x",ISNUMBER(Leveranskedjekollen!G200)),1,0),0)+
IF(J168&lt;&gt;"",IF(AND(Leveranskedjekollen!C214="x",ISNUMBER(Leveranskedjekollen!G214)),1,0),0)</f>
        <v>0</v>
      </c>
      <c r="E4" s="98">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7</v>
      </c>
      <c r="F4" s="204" t="b">
        <f>AND(
  ISNUMBER(G24), G24&gt;=1,
  ISNUMBER(G36), G36&gt;=1,
  ISNUMBER(G48), G48&gt;=1,
  ISNUMBER(G61), G61&gt;=1,
  OR(J168="", AND(ISNUMBER(G187), G187&gt;=1))
)</f>
        <v>0</v>
      </c>
      <c r="G4" s="511">
        <f>IF(
 E2=0,
 COUNTIF(G15:G165,"&lt;1"),
 IF(
  E2=1,
  COUNTIF(G15:G165,"&lt;2"),
  IF(
   E2=2,
   COUNTIF(G15:G165,"&lt;3"),
   IF(
    E2=3,
    COUNTIF(G15:G165,"&lt;4"),
 IF(
  E2=4,
  COUNTIF(G15:G165,"&lt;5"),
  "Något har gått fel.")))))</f>
        <v>0</v>
      </c>
      <c r="H4" s="78"/>
      <c r="I4" s="229"/>
      <c r="J4" s="78"/>
      <c r="K4" s="230"/>
      <c r="N4" s="31">
        <f>ROUND(2.5*(COUNTIF(A6:A2146,1)-1)+2.5*(COUNTIF(A6:A2146,2)),0)</f>
        <v>23</v>
      </c>
      <c r="O4" s="25">
        <f>ROUND(3.5*(COUNTIF(A6:A2146,1)-1+COUNTIF(A6:A2146,2)+COUNTIF(A6:A2146,3)),0)</f>
        <v>49</v>
      </c>
      <c r="P4" s="25">
        <f>ROUND(4.5*(COUNTIF(A6:A2146,1)-1+COUNTIF(A6:A2146,2)+COUNTIF(A6:A2146,3)+COUNTIF(A6:A2146,4)),0)</f>
        <v>63</v>
      </c>
    </row>
    <row r="5" spans="1:20" s="27" customFormat="1" ht="1.85" customHeight="1" thickBot="1">
      <c r="A5" s="99" t="s">
        <v>23</v>
      </c>
      <c r="B5" s="225" t="s">
        <v>24</v>
      </c>
      <c r="C5" s="776" t="s">
        <v>25</v>
      </c>
      <c r="D5" s="776"/>
      <c r="E5" s="776"/>
      <c r="F5" s="285"/>
      <c r="G5" s="489" t="s">
        <v>26</v>
      </c>
      <c r="H5" s="221"/>
      <c r="I5" s="231"/>
      <c r="J5" s="418"/>
      <c r="K5" s="233"/>
      <c r="L5" s="232"/>
      <c r="M5" s="234"/>
      <c r="N5" s="26"/>
    </row>
    <row r="6" spans="1:20" ht="41.6" customHeight="1">
      <c r="A6" s="718" t="s">
        <v>3606</v>
      </c>
      <c r="B6" s="202"/>
      <c r="C6" s="92"/>
      <c r="D6" s="92"/>
      <c r="E6" s="92"/>
      <c r="F6" s="92"/>
      <c r="G6" s="92"/>
      <c r="H6" s="92"/>
      <c r="I6" s="92"/>
      <c r="J6" s="1046" t="s">
        <v>91</v>
      </c>
      <c r="K6" s="1046"/>
      <c r="M6" s="78"/>
      <c r="N6" s="78"/>
      <c r="O6" s="78"/>
      <c r="P6" s="78"/>
    </row>
    <row r="7" spans="1:20" ht="15" customHeight="1">
      <c r="A7" s="44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M7" s="78"/>
      <c r="N7" s="78"/>
      <c r="O7" s="78"/>
      <c r="P7" s="78"/>
    </row>
    <row r="8" spans="1:20" ht="15" customHeight="1" thickBot="1">
      <c r="M8" s="78"/>
      <c r="N8" s="78"/>
      <c r="O8" s="78"/>
      <c r="P8" s="78"/>
    </row>
    <row r="9" spans="1:20" ht="24.65" customHeight="1" thickBot="1">
      <c r="A9" s="513"/>
      <c r="B9" s="513" t="s">
        <v>979</v>
      </c>
      <c r="C9" s="729"/>
      <c r="D9" s="729"/>
      <c r="E9" s="730"/>
      <c r="F9" s="730"/>
      <c r="G9" s="731"/>
      <c r="H9" s="730"/>
      <c r="I9" s="730"/>
      <c r="J9" s="1042" t="s">
        <v>91</v>
      </c>
      <c r="K9" s="1043"/>
      <c r="M9" s="78"/>
      <c r="N9" s="78"/>
      <c r="O9" s="78"/>
      <c r="P9" s="78"/>
    </row>
    <row r="10" spans="1:20" ht="30" customHeight="1">
      <c r="A10" s="863" t="s">
        <v>980</v>
      </c>
      <c r="B10" s="863"/>
      <c r="C10" s="863"/>
      <c r="D10" s="863"/>
      <c r="E10" s="863"/>
      <c r="F10" s="863"/>
      <c r="G10" s="863"/>
      <c r="H10" s="863"/>
      <c r="I10" s="863"/>
      <c r="J10" s="1016" t="s">
        <v>981</v>
      </c>
      <c r="K10" s="1017"/>
      <c r="L10" s="24"/>
      <c r="M10" s="78"/>
      <c r="N10" s="78"/>
      <c r="O10" s="78"/>
      <c r="P10" s="78"/>
    </row>
    <row r="11" spans="1:20" ht="15" customHeight="1">
      <c r="A11" s="31"/>
      <c r="B11" s="21"/>
      <c r="G11" s="528"/>
      <c r="H11" s="78"/>
      <c r="I11" s="229"/>
      <c r="J11" s="1018"/>
      <c r="K11" s="1019"/>
      <c r="L11" s="24"/>
      <c r="M11" s="78"/>
      <c r="N11" s="78"/>
      <c r="O11" s="78"/>
      <c r="P11" s="78"/>
    </row>
    <row r="12" spans="1:20" ht="163.4" customHeight="1" thickBot="1">
      <c r="A12" s="31"/>
      <c r="B12" s="21"/>
      <c r="C12" s="903" t="s">
        <v>982</v>
      </c>
      <c r="D12" s="903"/>
      <c r="E12" s="903"/>
      <c r="F12" s="903"/>
      <c r="G12" s="903"/>
      <c r="H12" s="903"/>
      <c r="I12" s="229"/>
      <c r="J12" s="1020"/>
      <c r="K12" s="1021"/>
      <c r="M12" s="78"/>
      <c r="N12" s="78"/>
      <c r="O12" s="78"/>
      <c r="P12" s="78"/>
    </row>
    <row r="13" spans="1:20" ht="22.4" customHeight="1">
      <c r="A13" s="31"/>
      <c r="B13" s="21"/>
      <c r="C13" s="514"/>
      <c r="D13" s="514"/>
      <c r="E13" s="514"/>
      <c r="F13" s="214"/>
      <c r="G13" s="333"/>
      <c r="H13" s="78"/>
      <c r="I13" s="229"/>
      <c r="M13" s="78"/>
      <c r="N13" s="78"/>
      <c r="O13" s="78"/>
      <c r="P13" s="78"/>
    </row>
    <row r="14" spans="1:20" ht="36.65" customHeight="1">
      <c r="A14" s="515">
        <v>1</v>
      </c>
      <c r="B14" s="516">
        <v>1</v>
      </c>
      <c r="C14" s="982" t="s">
        <v>983</v>
      </c>
      <c r="D14" s="982"/>
      <c r="E14" s="982"/>
      <c r="F14" s="982"/>
      <c r="G14" s="982"/>
      <c r="H14" s="982"/>
      <c r="I14" s="487"/>
      <c r="M14" s="78"/>
      <c r="N14" s="78"/>
      <c r="O14" s="78"/>
      <c r="P14" s="78"/>
    </row>
    <row r="15" spans="1:20" ht="17.399999999999999" customHeight="1">
      <c r="A15" s="515"/>
      <c r="B15" s="310"/>
      <c r="C15" s="998" t="s">
        <v>90</v>
      </c>
      <c r="D15" s="998"/>
      <c r="E15" s="998"/>
      <c r="G15" s="333"/>
      <c r="M15" s="78"/>
      <c r="N15" s="78"/>
      <c r="O15" s="78"/>
      <c r="P15" s="78"/>
    </row>
    <row r="16" spans="1:20" ht="18" customHeight="1" thickBot="1">
      <c r="A16" s="515"/>
      <c r="B16" s="516"/>
      <c r="C16" s="999" t="s">
        <v>984</v>
      </c>
      <c r="D16" s="1000"/>
      <c r="E16" s="1000"/>
      <c r="F16" s="1000"/>
      <c r="G16" s="1000"/>
      <c r="H16" s="1000"/>
      <c r="I16" s="1036"/>
      <c r="J16" s="1022" t="s">
        <v>91</v>
      </c>
      <c r="K16" s="1023"/>
      <c r="L16" s="1023"/>
      <c r="M16" s="78"/>
      <c r="N16" s="78"/>
      <c r="O16" s="78"/>
      <c r="P16" s="78"/>
    </row>
    <row r="17" spans="1:16" ht="41.15" customHeight="1">
      <c r="A17" s="515"/>
      <c r="B17" s="516"/>
      <c r="C17" s="1003" t="s">
        <v>147</v>
      </c>
      <c r="D17" s="1004"/>
      <c r="E17" s="1007" t="s">
        <v>148</v>
      </c>
      <c r="F17" s="1008"/>
      <c r="G17" s="1007" t="s">
        <v>985</v>
      </c>
      <c r="H17" s="1008"/>
      <c r="I17" s="1036"/>
      <c r="J17" s="1063" t="s">
        <v>986</v>
      </c>
      <c r="K17" s="1064"/>
      <c r="L17" s="1051"/>
      <c r="M17" s="78"/>
      <c r="N17" s="78"/>
      <c r="O17" s="78"/>
      <c r="P17" s="78"/>
    </row>
    <row r="18" spans="1:16" ht="17.399999999999999" customHeight="1">
      <c r="A18" s="515"/>
      <c r="B18" s="516"/>
      <c r="C18" s="1001"/>
      <c r="D18" s="1002"/>
      <c r="E18" s="1001"/>
      <c r="F18" s="1002"/>
      <c r="G18" s="1001"/>
      <c r="H18" s="1002"/>
      <c r="I18" s="1036"/>
      <c r="J18" s="1065"/>
      <c r="K18" s="1066"/>
      <c r="L18" s="1053"/>
      <c r="M18" s="78"/>
      <c r="N18" s="78"/>
      <c r="O18" s="78"/>
      <c r="P18" s="78"/>
    </row>
    <row r="19" spans="1:16" ht="75.900000000000006" customHeight="1">
      <c r="A19" s="515"/>
      <c r="B19" s="516"/>
      <c r="C19" s="1003" t="s">
        <v>987</v>
      </c>
      <c r="D19" s="1004"/>
      <c r="E19" s="1003" t="s">
        <v>151</v>
      </c>
      <c r="F19" s="1004"/>
      <c r="G19" s="1044" t="s">
        <v>988</v>
      </c>
      <c r="H19" s="1045"/>
      <c r="I19" s="1036"/>
      <c r="J19" s="1065"/>
      <c r="K19" s="1066"/>
      <c r="L19" s="1053"/>
      <c r="M19" s="78"/>
      <c r="N19" s="78"/>
      <c r="O19" s="78"/>
      <c r="P19" s="78"/>
    </row>
    <row r="20" spans="1:16" ht="17.399999999999999" customHeight="1">
      <c r="A20" s="515"/>
      <c r="B20" s="516"/>
      <c r="C20" s="1001"/>
      <c r="D20" s="1002"/>
      <c r="E20" s="1001"/>
      <c r="F20" s="1002"/>
      <c r="G20" s="1001"/>
      <c r="H20" s="1002"/>
      <c r="I20" s="1036"/>
      <c r="J20" s="1065"/>
      <c r="K20" s="1066"/>
      <c r="L20" s="1053"/>
      <c r="M20" s="78"/>
      <c r="N20" s="78"/>
      <c r="O20" s="78"/>
      <c r="P20" s="78"/>
    </row>
    <row r="21" spans="1:16" ht="17.399999999999999" customHeight="1">
      <c r="A21" s="515"/>
      <c r="B21" s="516"/>
      <c r="C21" s="1033" t="s">
        <v>100</v>
      </c>
      <c r="D21" s="1034"/>
      <c r="E21" s="1034"/>
      <c r="F21" s="1034"/>
      <c r="G21" s="1034"/>
      <c r="H21" s="1034"/>
      <c r="I21" s="1036"/>
      <c r="J21" s="1065"/>
      <c r="K21" s="1066"/>
      <c r="L21" s="1053"/>
      <c r="M21" s="78"/>
      <c r="N21" s="78"/>
      <c r="O21" s="78"/>
      <c r="P21" s="78"/>
    </row>
    <row r="22" spans="1:16" ht="17.399999999999999" customHeight="1">
      <c r="A22" s="515"/>
      <c r="B22" s="516"/>
      <c r="C22" s="1035"/>
      <c r="D22" s="1035"/>
      <c r="E22" s="1035"/>
      <c r="F22" s="1035"/>
      <c r="G22" s="1035"/>
      <c r="H22" s="1035"/>
      <c r="I22" s="1036"/>
      <c r="J22" s="1065"/>
      <c r="K22" s="1066"/>
      <c r="L22" s="1053"/>
      <c r="M22" s="78"/>
      <c r="N22" s="78"/>
      <c r="O22" s="78"/>
      <c r="P22" s="78"/>
    </row>
    <row r="23" spans="1:16" ht="42.65" customHeight="1">
      <c r="A23" s="515"/>
      <c r="B23" s="516"/>
      <c r="C23" s="1030" t="s">
        <v>101</v>
      </c>
      <c r="D23" s="1031"/>
      <c r="E23" s="1032" t="s">
        <v>102</v>
      </c>
      <c r="F23" s="1032"/>
      <c r="G23" s="1009" t="s">
        <v>103</v>
      </c>
      <c r="H23" s="1009"/>
      <c r="I23" s="1036"/>
      <c r="J23" s="1065"/>
      <c r="K23" s="1066"/>
      <c r="L23" s="1053"/>
      <c r="M23" s="78"/>
      <c r="N23" s="78"/>
      <c r="O23" s="78"/>
      <c r="P23" s="78"/>
    </row>
    <row r="24" spans="1:16" ht="17.399999999999999" customHeight="1">
      <c r="A24" s="515"/>
      <c r="B24" s="516"/>
      <c r="C24" s="1001"/>
      <c r="D24" s="1002"/>
      <c r="E24" s="1012"/>
      <c r="F24" s="1013"/>
      <c r="G24" s="1014" t="str">
        <f>IF(
  AND(
    COUNTBLANK(C18:D18)=2, COUNTBLANK(E18:F18)=2, COUNTBLANK(G18:H18)=2,
    COUNTBLANK(C20:D20)=2, COUNTBLANK(E20:F20)=2, COUNTBLANK(G20:H20)=2,
    COUNTBLANK(C22:D22)=2, COUNTBLANK(C24:D24)=2, COUNTBLANK(E24:F24)=2
  ),
  "FRÅGAN ÄR OBESVARAD",
  IF(
    AND(
      COUNTBLANK(C18:D18)=2, COUNTBLANK(E18:F18)=2, COUNTBLANK(G18:H18)=2,
      COUNTBLANK(C20:D20)=2, COUNTBLANK(E20:F20)=2, COUNTBLANK(G20:H20)=2,
      COUNTBLANK(C22:D22)=2
    ),
    "ANGE SVAR OCKSÅ",
    IF(
      AND(
        OR(
          COUNTIF(C18:D18,"x")&gt;0, COUNTIF(E18:F18,"x")&gt;0, COUNTIF(G18:H18,"x")&gt;0,
          COUNTIF(C20:D20,"x")&gt;0, COUNTIF(E20:F20,"x")&gt;0
        ),
        OR(
          COUNTIF(G20:H20,"x")&gt;0, COUNTIF(C22:D22,"x")&gt;0
        )
      ),
      "MOTSÄGELSEFULLT SVAR",
      IF(
        AND(
          COUNTIF(G20:H20,"x")&gt;0, COUNTIF(C22:D22,"x")&gt;0
        ),
        "MOTSÄGELSEFULLT SVAR",
        IF(
          AND(
            COUNTIF(C24:D24,"x")&gt;0, COUNTIF(E24:F24,"x")&gt;0
          ),
          "MOTSÄGELSEFULL BEDÖMNING",
          IF(
            OR(
              COUNTIF(C24:D24,"x")&gt;0, COUNTIF(E24:F24,"x")&gt;0
            ),
            COUNTIF(C18:H18,"x") + COUNTIF(C20:F20,"x"),
            "ANGE BEDÖMNING OCKSÅ"
          )
        )
      )
    )
  )
)</f>
        <v>FRÅGAN ÄR OBESVARAD</v>
      </c>
      <c r="H24" s="1015"/>
      <c r="I24" s="1036"/>
      <c r="J24" s="1065"/>
      <c r="K24" s="1066"/>
      <c r="L24" s="1053"/>
      <c r="M24" s="78">
        <f>IF(ISNUMBER(G24),G24,0)</f>
        <v>0</v>
      </c>
      <c r="N24" s="78" t="str">
        <f>$G24</f>
        <v>FRÅGAN ÄR OBESVARAD</v>
      </c>
      <c r="O24" s="78"/>
      <c r="P24" s="78"/>
    </row>
    <row r="25" spans="1:16" ht="17.399999999999999" customHeight="1">
      <c r="A25" s="515"/>
      <c r="B25" s="516"/>
      <c r="C25" s="1"/>
      <c r="D25" s="1"/>
      <c r="E25" s="1"/>
      <c r="G25" s="333"/>
      <c r="J25" s="1065"/>
      <c r="K25" s="1066"/>
      <c r="L25" s="1053"/>
      <c r="M25" s="78"/>
      <c r="N25" s="78"/>
      <c r="O25" s="78"/>
      <c r="P25" s="78"/>
    </row>
    <row r="26" spans="1:16" ht="37.4" customHeight="1">
      <c r="A26" s="515">
        <v>1</v>
      </c>
      <c r="B26" s="516">
        <v>2</v>
      </c>
      <c r="C26" s="982" t="s">
        <v>989</v>
      </c>
      <c r="D26" s="982"/>
      <c r="E26" s="982"/>
      <c r="F26" s="982"/>
      <c r="G26" s="982"/>
      <c r="H26" s="982"/>
      <c r="I26" s="487"/>
      <c r="J26" s="1065"/>
      <c r="K26" s="1066"/>
      <c r="L26" s="1053"/>
      <c r="M26" s="78"/>
      <c r="N26" s="78"/>
      <c r="O26" s="78"/>
      <c r="P26" s="78"/>
    </row>
    <row r="27" spans="1:16" ht="17.399999999999999" customHeight="1">
      <c r="A27" s="515"/>
      <c r="B27" s="310"/>
      <c r="C27" s="998" t="s">
        <v>90</v>
      </c>
      <c r="D27" s="998"/>
      <c r="E27" s="998"/>
      <c r="G27" s="333"/>
      <c r="J27" s="1065"/>
      <c r="K27" s="1066"/>
      <c r="L27" s="1053"/>
      <c r="M27" s="78"/>
      <c r="N27" s="78"/>
      <c r="O27" s="78"/>
      <c r="P27" s="78"/>
    </row>
    <row r="28" spans="1:16" ht="17.399999999999999" customHeight="1">
      <c r="A28" s="515"/>
      <c r="B28" s="516"/>
      <c r="C28" s="999" t="s">
        <v>984</v>
      </c>
      <c r="D28" s="1000"/>
      <c r="E28" s="1000"/>
      <c r="F28" s="1000"/>
      <c r="G28" s="1000"/>
      <c r="H28" s="1000"/>
      <c r="I28" s="1036"/>
      <c r="J28" s="1065"/>
      <c r="K28" s="1066"/>
      <c r="L28" s="1053"/>
      <c r="M28" s="78"/>
      <c r="N28" s="78"/>
      <c r="O28" s="78"/>
      <c r="P28" s="78"/>
    </row>
    <row r="29" spans="1:16" ht="57.65" customHeight="1">
      <c r="A29" s="515"/>
      <c r="B29" s="516"/>
      <c r="C29" s="1003" t="s">
        <v>147</v>
      </c>
      <c r="D29" s="1004"/>
      <c r="E29" s="1007" t="s">
        <v>148</v>
      </c>
      <c r="F29" s="1008"/>
      <c r="G29" s="1007" t="s">
        <v>990</v>
      </c>
      <c r="H29" s="1008"/>
      <c r="I29" s="1036"/>
      <c r="J29" s="1065"/>
      <c r="K29" s="1066"/>
      <c r="L29" s="1053"/>
      <c r="M29" s="78"/>
      <c r="N29" s="78"/>
      <c r="O29" s="78"/>
      <c r="P29" s="78"/>
    </row>
    <row r="30" spans="1:16" ht="18" customHeight="1" thickBot="1">
      <c r="A30" s="515"/>
      <c r="B30" s="516"/>
      <c r="C30" s="1001"/>
      <c r="D30" s="1002"/>
      <c r="E30" s="1001"/>
      <c r="F30" s="1002"/>
      <c r="G30" s="1001"/>
      <c r="H30" s="1002"/>
      <c r="I30" s="1036"/>
      <c r="J30" s="996"/>
      <c r="K30" s="1054"/>
      <c r="L30" s="1055"/>
      <c r="M30" s="78"/>
      <c r="N30" s="78"/>
      <c r="O30" s="78"/>
      <c r="P30" s="78"/>
    </row>
    <row r="31" spans="1:16" ht="85.5" customHeight="1">
      <c r="A31" s="515"/>
      <c r="B31" s="516"/>
      <c r="C31" s="1003" t="s">
        <v>987</v>
      </c>
      <c r="D31" s="1004"/>
      <c r="E31" s="1003" t="s">
        <v>151</v>
      </c>
      <c r="F31" s="1004"/>
      <c r="G31" s="1010" t="s">
        <v>991</v>
      </c>
      <c r="H31" s="1011"/>
      <c r="I31" s="1036"/>
      <c r="J31" s="310"/>
      <c r="K31" s="310"/>
      <c r="M31" s="78"/>
      <c r="N31" s="78"/>
      <c r="O31" s="78"/>
      <c r="P31" s="78"/>
    </row>
    <row r="32" spans="1:16" ht="17.399999999999999" customHeight="1">
      <c r="A32" s="515"/>
      <c r="B32" s="516"/>
      <c r="C32" s="1001"/>
      <c r="D32" s="1002"/>
      <c r="E32" s="1001"/>
      <c r="F32" s="1002"/>
      <c r="G32" s="1001"/>
      <c r="H32" s="1002"/>
      <c r="I32" s="1036"/>
      <c r="J32" s="310"/>
      <c r="K32" s="310"/>
      <c r="M32" s="78"/>
      <c r="N32" s="78"/>
      <c r="O32" s="78"/>
      <c r="P32" s="78"/>
    </row>
    <row r="33" spans="1:16" ht="17.399999999999999" customHeight="1">
      <c r="A33" s="515"/>
      <c r="B33" s="516"/>
      <c r="C33" s="1033" t="s">
        <v>100</v>
      </c>
      <c r="D33" s="1034"/>
      <c r="E33" s="1034"/>
      <c r="F33" s="1034"/>
      <c r="G33" s="1034"/>
      <c r="H33" s="1034"/>
      <c r="I33" s="1036"/>
      <c r="J33" s="310"/>
      <c r="K33" s="310"/>
      <c r="M33" s="78"/>
      <c r="N33" s="78"/>
      <c r="O33" s="78"/>
      <c r="P33" s="78"/>
    </row>
    <row r="34" spans="1:16" ht="17.399999999999999" customHeight="1">
      <c r="A34" s="515"/>
      <c r="B34" s="516"/>
      <c r="C34" s="1035"/>
      <c r="D34" s="1035"/>
      <c r="E34" s="1035"/>
      <c r="F34" s="1035"/>
      <c r="G34" s="1035"/>
      <c r="H34" s="1035"/>
      <c r="I34" s="1036"/>
      <c r="J34" s="310"/>
      <c r="K34" s="310"/>
      <c r="M34" s="78"/>
      <c r="N34" s="78"/>
      <c r="O34" s="78"/>
      <c r="P34" s="78"/>
    </row>
    <row r="35" spans="1:16" ht="44.15" customHeight="1">
      <c r="A35" s="515"/>
      <c r="B35" s="516"/>
      <c r="C35" s="1030" t="s">
        <v>101</v>
      </c>
      <c r="D35" s="1031"/>
      <c r="E35" s="1032" t="s">
        <v>102</v>
      </c>
      <c r="F35" s="1032"/>
      <c r="G35" s="1009" t="s">
        <v>103</v>
      </c>
      <c r="H35" s="1009"/>
      <c r="I35" s="1036"/>
      <c r="J35" s="310"/>
      <c r="K35" s="310"/>
      <c r="M35" s="78"/>
      <c r="N35" s="78"/>
      <c r="O35" s="78"/>
      <c r="P35" s="78"/>
    </row>
    <row r="36" spans="1:16" ht="17.399999999999999" customHeight="1">
      <c r="A36" s="515"/>
      <c r="B36" s="516"/>
      <c r="C36" s="1001"/>
      <c r="D36" s="1002"/>
      <c r="E36" s="1012"/>
      <c r="F36" s="1013"/>
      <c r="G36" s="1014" t="str">
        <f>IF(
  AND(
    COUNTBLANK(C30:D30)=2, COUNTBLANK(E30:F30)=2, COUNTBLANK(G30:H30)=2,
    COUNTBLANK(C32:D32)=2, COUNTBLANK(E32:F32)=2, COUNTBLANK(G32:H32)=2,
    COUNTBLANK(C34:D34)=2, COUNTBLANK(C36:D36)=2, COUNTBLANK(E36:F36)=2
  ),
  "FRÅGAN ÄR OBESVARAD",
  IF(
    AND(
      COUNTBLANK(C30:D30)=2, COUNTBLANK(E30:F30)=2, COUNTBLANK(G30:H30)=2,
      COUNTBLANK(C32:D32)=2, COUNTBLANK(E32:F32)=2, COUNTBLANK(G32:H32)=2,
      COUNTBLANK(C34:D34)=2
    ),
    "ANGE SVAR OCKSÅ",
    IF(
      AND(
        OR(
          COUNTIF(C30:D30,"x")&gt;0, COUNTIF(E30:F30,"x")&gt;0, COUNTIF(G30:H30,"x")&gt;0,
          COUNTIF(C32:D32,"x")&gt;0, COUNTIF(E32:F32,"x")&gt;0
        ),
        OR(
          COUNTIF(G32:H32,"x")&gt;0, COUNTIF(C34:D34,"x")&gt;0
        )
      ),
      "MOTSÄGELSEFULLT SVAR",
      IF(
        AND(
          COUNTIF(G32:H32,"x")&gt;0, COUNTIF(C34:D34,"x")&gt;0
        ),
        "MOTSÄGELSEFULLT SVAR",
        IF(
          AND(
            COUNTIF(C36:D36,"x")&gt;0, COUNTIF(E36:F36,"x")&gt;0
          ),
          "MOTSÄGELSEFULL BEDÖMNING",
          IF(
            OR(
              COUNTIF(C36:D36,"x")&gt;0, COUNTIF(E36:F36,"x")&gt;0
            ),
            COUNTIF(C30:H30,"x") + COUNTIF(C32:F32,"x"),
            "ANGE BEDÖMNING OCKSÅ"
          )
        )
      )
    )
  )
)</f>
        <v>FRÅGAN ÄR OBESVARAD</v>
      </c>
      <c r="H36" s="1015"/>
      <c r="I36" s="1036"/>
      <c r="J36" s="310"/>
      <c r="K36" s="310"/>
      <c r="M36" s="78">
        <f>IF(ISNUMBER(G36),G36,0)</f>
        <v>0</v>
      </c>
      <c r="N36" s="78" t="str">
        <f>$G36</f>
        <v>FRÅGAN ÄR OBESVARAD</v>
      </c>
      <c r="O36" s="78"/>
      <c r="P36" s="78"/>
    </row>
    <row r="37" spans="1:16" ht="15" customHeight="1">
      <c r="B37" s="310"/>
      <c r="G37" s="333"/>
      <c r="J37" s="310"/>
      <c r="K37" s="310"/>
      <c r="M37" s="78"/>
      <c r="N37" s="78"/>
      <c r="O37" s="78"/>
      <c r="P37" s="78"/>
    </row>
    <row r="38" spans="1:16" ht="37.4" customHeight="1">
      <c r="A38" s="515">
        <v>1</v>
      </c>
      <c r="B38" s="516">
        <v>3</v>
      </c>
      <c r="C38" s="982" t="s">
        <v>992</v>
      </c>
      <c r="D38" s="982"/>
      <c r="E38" s="982"/>
      <c r="F38" s="982"/>
      <c r="G38" s="982"/>
      <c r="H38" s="982"/>
      <c r="I38" s="487"/>
      <c r="J38" s="310"/>
      <c r="K38" s="310"/>
      <c r="M38" s="78"/>
      <c r="N38" s="78"/>
      <c r="O38" s="78"/>
      <c r="P38" s="78"/>
    </row>
    <row r="39" spans="1:16" ht="17.399999999999999" customHeight="1">
      <c r="A39" s="515"/>
      <c r="B39" s="310"/>
      <c r="C39" s="998" t="s">
        <v>90</v>
      </c>
      <c r="D39" s="998"/>
      <c r="E39" s="998"/>
      <c r="G39" s="333"/>
      <c r="J39" s="310"/>
      <c r="K39" s="310"/>
      <c r="M39" s="78"/>
      <c r="N39" s="78"/>
      <c r="O39" s="78"/>
      <c r="P39" s="78"/>
    </row>
    <row r="40" spans="1:16" ht="17.399999999999999" customHeight="1">
      <c r="A40" s="515"/>
      <c r="B40" s="516"/>
      <c r="C40" s="999" t="s">
        <v>984</v>
      </c>
      <c r="D40" s="1000"/>
      <c r="E40" s="1000"/>
      <c r="F40" s="1000"/>
      <c r="G40" s="1000"/>
      <c r="H40" s="1000"/>
      <c r="I40" s="1036"/>
      <c r="J40" s="310"/>
      <c r="K40" s="310"/>
      <c r="M40" s="78"/>
      <c r="N40" s="78"/>
      <c r="O40" s="78"/>
      <c r="P40" s="78"/>
    </row>
    <row r="41" spans="1:16" ht="56.6" customHeight="1">
      <c r="A41" s="515"/>
      <c r="B41" s="516"/>
      <c r="C41" s="1003" t="s">
        <v>147</v>
      </c>
      <c r="D41" s="1004"/>
      <c r="E41" s="1007" t="s">
        <v>148</v>
      </c>
      <c r="F41" s="1008"/>
      <c r="G41" s="1007" t="s">
        <v>993</v>
      </c>
      <c r="H41" s="1008"/>
      <c r="I41" s="1036"/>
      <c r="J41" s="310"/>
      <c r="K41" s="310"/>
      <c r="M41" s="78"/>
      <c r="N41" s="78"/>
      <c r="O41" s="78"/>
      <c r="P41" s="78"/>
    </row>
    <row r="42" spans="1:16" ht="17.399999999999999" customHeight="1">
      <c r="A42" s="515"/>
      <c r="B42" s="516"/>
      <c r="C42" s="1001"/>
      <c r="D42" s="1002"/>
      <c r="E42" s="1001"/>
      <c r="F42" s="1002"/>
      <c r="G42" s="1001"/>
      <c r="H42" s="1002"/>
      <c r="I42" s="1036"/>
      <c r="J42" s="310"/>
      <c r="K42" s="310"/>
      <c r="M42" s="78"/>
      <c r="N42" s="78"/>
      <c r="O42" s="78"/>
      <c r="P42" s="78"/>
    </row>
    <row r="43" spans="1:16" ht="86.15" customHeight="1">
      <c r="A43" s="515"/>
      <c r="B43" s="516"/>
      <c r="C43" s="1003" t="s">
        <v>987</v>
      </c>
      <c r="D43" s="1004"/>
      <c r="E43" s="1003" t="s">
        <v>151</v>
      </c>
      <c r="F43" s="1004"/>
      <c r="G43" s="1010" t="s">
        <v>994</v>
      </c>
      <c r="H43" s="1011"/>
      <c r="I43" s="1036"/>
      <c r="J43" s="310"/>
      <c r="K43" s="310"/>
      <c r="M43" s="78"/>
      <c r="N43" s="78"/>
      <c r="O43" s="78"/>
      <c r="P43" s="78"/>
    </row>
    <row r="44" spans="1:16" ht="17.399999999999999" customHeight="1">
      <c r="A44" s="515"/>
      <c r="B44" s="516"/>
      <c r="C44" s="1001"/>
      <c r="D44" s="1002"/>
      <c r="E44" s="1001"/>
      <c r="F44" s="1002"/>
      <c r="G44" s="1001"/>
      <c r="H44" s="1002"/>
      <c r="I44" s="1036"/>
      <c r="J44" s="310"/>
      <c r="K44" s="310"/>
      <c r="M44" s="78"/>
      <c r="N44" s="78"/>
      <c r="O44" s="78"/>
      <c r="P44" s="78"/>
    </row>
    <row r="45" spans="1:16" ht="17.399999999999999" customHeight="1">
      <c r="A45" s="515"/>
      <c r="B45" s="516"/>
      <c r="C45" s="1033" t="s">
        <v>100</v>
      </c>
      <c r="D45" s="1034"/>
      <c r="E45" s="1034"/>
      <c r="F45" s="1034"/>
      <c r="G45" s="1034"/>
      <c r="H45" s="1034"/>
      <c r="I45" s="1036"/>
      <c r="J45" s="310"/>
      <c r="K45" s="310"/>
      <c r="M45" s="78"/>
      <c r="N45" s="78"/>
      <c r="O45" s="78"/>
      <c r="P45" s="78"/>
    </row>
    <row r="46" spans="1:16" ht="17.399999999999999" customHeight="1">
      <c r="A46" s="515"/>
      <c r="B46" s="516"/>
      <c r="C46" s="1035"/>
      <c r="D46" s="1035"/>
      <c r="E46" s="1035"/>
      <c r="F46" s="1035"/>
      <c r="G46" s="1035"/>
      <c r="H46" s="1035"/>
      <c r="I46" s="1036"/>
      <c r="J46" s="310"/>
      <c r="K46" s="310"/>
      <c r="M46" s="78"/>
      <c r="N46" s="78"/>
      <c r="O46" s="78"/>
      <c r="P46" s="78"/>
    </row>
    <row r="47" spans="1:16" ht="44.6" customHeight="1">
      <c r="A47" s="515"/>
      <c r="B47" s="516"/>
      <c r="C47" s="1030" t="s">
        <v>101</v>
      </c>
      <c r="D47" s="1031"/>
      <c r="E47" s="1032" t="s">
        <v>102</v>
      </c>
      <c r="F47" s="1032"/>
      <c r="G47" s="1009" t="s">
        <v>103</v>
      </c>
      <c r="H47" s="1009"/>
      <c r="I47" s="1036"/>
      <c r="J47" s="310"/>
      <c r="K47" s="310"/>
      <c r="M47" s="78"/>
      <c r="N47" s="78"/>
      <c r="O47" s="78"/>
      <c r="P47" s="78"/>
    </row>
    <row r="48" spans="1:16" ht="17.399999999999999" customHeight="1">
      <c r="A48" s="515"/>
      <c r="B48" s="516"/>
      <c r="C48" s="1001"/>
      <c r="D48" s="1002"/>
      <c r="E48" s="1012"/>
      <c r="F48" s="1013"/>
      <c r="G48" s="1014" t="str">
        <f>IF(
  AND(
    COUNTBLANK(C42:D42)=2, COUNTBLANK(E42:F42)=2, COUNTBLANK(G42:H42)=2,
    COUNTBLANK(C44:D44)=2, COUNTBLANK(E44:F44)=2, COUNTBLANK(G44:H44)=2,
    COUNTBLANK(C46:D46)=2, COUNTBLANK(C48:D48)=2, COUNTBLANK(E48:F48)=2
  ),
  "FRÅGAN ÄR OBESVARAD",
  IF(
    AND(
      COUNTBLANK(C42:D42)=2, COUNTBLANK(E42:F42)=2, COUNTBLANK(G42:H42)=2,
      COUNTBLANK(C44:D44)=2, COUNTBLANK(E44:F44)=2, COUNTBLANK(G44:H44)=2,
      COUNTBLANK(C46:D46)=2
    ),
    "ANGE SVAR OCKSÅ",
    IF(
      AND(
        OR(
          COUNTIF(C42:D42,"x")&gt;0, COUNTIF(E42:F42,"x")&gt;0, COUNTIF(G42:H42,"x")&gt;0,
          COUNTIF(C44:D44,"x")&gt;0, COUNTIF(E44:F44,"x")&gt;0
        ),
        OR(
          COUNTIF(G44:H44,"x")&gt;0, COUNTIF(C46:D46,"x")&gt;0
        )
      ),
      "MOTSÄGELSEFULLT SVAR",
      IF(
        AND(
          COUNTIF(G44:H44,"x")&gt;0, COUNTIF(C46:D46,"x")&gt;0
        ),
        "MOTSÄGELSEFULLT SVAR",
        IF(
          AND(
            COUNTIF(C48:D48,"x")&gt;0, COUNTIF(E48:F48,"x")&gt;0
          ),
          "MOTSÄGELSEFULL BEDÖMNING",
          IF(
            OR(
              COUNTIF(C48:D48,"x")&gt;0, COUNTIF(E48:F48,"x")&gt;0
            ),
            COUNTIF(C42:H42,"x") + COUNTIF(C44:F44,"x"),
            "ANGE BEDÖMNING OCKSÅ"
          )
        )
      )
    )
  )
)</f>
        <v>FRÅGAN ÄR OBESVARAD</v>
      </c>
      <c r="H48" s="1015"/>
      <c r="I48" s="1036"/>
      <c r="J48" s="310"/>
      <c r="K48" s="310"/>
      <c r="M48" s="78">
        <f>IF(ISNUMBER(G48),G48,0)</f>
        <v>0</v>
      </c>
      <c r="N48" s="78" t="str">
        <f>$G48</f>
        <v>FRÅGAN ÄR OBESVARAD</v>
      </c>
      <c r="O48" s="78"/>
      <c r="P48" s="78"/>
    </row>
    <row r="49" spans="1:20" ht="15" customHeight="1">
      <c r="B49" s="310"/>
      <c r="G49" s="333"/>
      <c r="J49" s="310"/>
      <c r="K49" s="310"/>
      <c r="M49" s="78"/>
      <c r="N49" s="78"/>
      <c r="O49" s="78"/>
      <c r="P49" s="78"/>
    </row>
    <row r="50" spans="1:20" ht="15" customHeight="1">
      <c r="B50" s="310"/>
      <c r="G50" s="333"/>
      <c r="J50" s="310"/>
      <c r="K50" s="310"/>
      <c r="M50" s="78"/>
      <c r="N50" s="78"/>
      <c r="O50" s="78"/>
      <c r="P50" s="78"/>
    </row>
    <row r="51" spans="1:20" ht="37.5" customHeight="1">
      <c r="A51" s="515">
        <v>1</v>
      </c>
      <c r="B51" s="516">
        <v>4</v>
      </c>
      <c r="C51" s="982" t="s">
        <v>995</v>
      </c>
      <c r="D51" s="982"/>
      <c r="E51" s="982"/>
      <c r="F51" s="982"/>
      <c r="G51" s="982"/>
      <c r="H51" s="982"/>
      <c r="I51" s="487"/>
      <c r="J51" s="310"/>
      <c r="K51" s="310"/>
      <c r="M51" s="78"/>
      <c r="N51" s="78"/>
      <c r="O51" s="78"/>
      <c r="P51" s="78"/>
    </row>
    <row r="52" spans="1:20" ht="17.399999999999999" customHeight="1">
      <c r="A52" s="515"/>
      <c r="B52" s="310"/>
      <c r="C52" s="998" t="s">
        <v>90</v>
      </c>
      <c r="D52" s="998"/>
      <c r="E52" s="998"/>
      <c r="G52" s="333"/>
      <c r="J52" s="310"/>
      <c r="K52" s="310"/>
      <c r="M52" s="78"/>
      <c r="N52" s="78"/>
      <c r="O52" s="78"/>
      <c r="P52" s="78"/>
    </row>
    <row r="53" spans="1:20" ht="18" customHeight="1" thickBot="1">
      <c r="A53" s="515"/>
      <c r="B53" s="516"/>
      <c r="C53" s="999" t="s">
        <v>984</v>
      </c>
      <c r="D53" s="1000"/>
      <c r="E53" s="1000"/>
      <c r="F53" s="1000"/>
      <c r="G53" s="1000"/>
      <c r="H53" s="1000"/>
      <c r="I53" s="1036"/>
      <c r="J53" s="989" t="s">
        <v>91</v>
      </c>
      <c r="K53" s="990"/>
      <c r="L53" s="1023"/>
      <c r="M53" s="78"/>
      <c r="N53" s="78"/>
      <c r="O53" s="78"/>
      <c r="P53" s="78"/>
    </row>
    <row r="54" spans="1:20" ht="41.6" customHeight="1">
      <c r="A54" s="515"/>
      <c r="B54" s="516"/>
      <c r="C54" s="1003" t="s">
        <v>147</v>
      </c>
      <c r="D54" s="1004"/>
      <c r="E54" s="1007" t="s">
        <v>148</v>
      </c>
      <c r="F54" s="1008"/>
      <c r="G54" s="1007" t="s">
        <v>996</v>
      </c>
      <c r="H54" s="1008"/>
      <c r="I54" s="1036"/>
      <c r="J54" s="992" t="s">
        <v>997</v>
      </c>
      <c r="K54" s="1050"/>
      <c r="L54" s="1051"/>
      <c r="M54" s="78"/>
      <c r="N54" s="78"/>
      <c r="O54" s="78"/>
      <c r="P54" s="78"/>
    </row>
    <row r="55" spans="1:20" ht="17.399999999999999" customHeight="1">
      <c r="A55" s="515"/>
      <c r="B55" s="516"/>
      <c r="C55" s="1001"/>
      <c r="D55" s="1002"/>
      <c r="E55" s="1001"/>
      <c r="F55" s="1002"/>
      <c r="G55" s="1001"/>
      <c r="H55" s="1002"/>
      <c r="I55" s="1036"/>
      <c r="J55" s="994"/>
      <c r="K55" s="1052"/>
      <c r="L55" s="1053"/>
      <c r="M55" s="78"/>
      <c r="N55" s="78"/>
      <c r="O55" s="78"/>
      <c r="P55" s="78"/>
    </row>
    <row r="56" spans="1:20" ht="91.85" customHeight="1">
      <c r="A56" s="515"/>
      <c r="B56" s="516"/>
      <c r="C56" s="1003" t="s">
        <v>987</v>
      </c>
      <c r="D56" s="1004"/>
      <c r="E56" s="1003" t="s">
        <v>151</v>
      </c>
      <c r="F56" s="1004"/>
      <c r="G56" s="1010" t="s">
        <v>998</v>
      </c>
      <c r="H56" s="1011"/>
      <c r="I56" s="1036"/>
      <c r="J56" s="994"/>
      <c r="K56" s="1052"/>
      <c r="L56" s="1053"/>
      <c r="M56" s="78"/>
      <c r="N56" s="78"/>
      <c r="O56" s="78"/>
      <c r="P56" s="78"/>
    </row>
    <row r="57" spans="1:20" ht="17.399999999999999" customHeight="1">
      <c r="A57" s="515"/>
      <c r="B57" s="516"/>
      <c r="C57" s="1001"/>
      <c r="D57" s="1002"/>
      <c r="E57" s="1001"/>
      <c r="F57" s="1002"/>
      <c r="G57" s="1001"/>
      <c r="H57" s="1002"/>
      <c r="I57" s="1036"/>
      <c r="J57" s="994"/>
      <c r="K57" s="1052"/>
      <c r="L57" s="1053"/>
      <c r="M57" s="78"/>
      <c r="N57" s="78"/>
      <c r="O57" s="78"/>
      <c r="P57" s="78"/>
    </row>
    <row r="58" spans="1:20" ht="17.399999999999999" customHeight="1">
      <c r="A58" s="515"/>
      <c r="B58" s="516"/>
      <c r="C58" s="1033" t="s">
        <v>100</v>
      </c>
      <c r="D58" s="1034"/>
      <c r="E58" s="1034"/>
      <c r="F58" s="1034"/>
      <c r="G58" s="1034"/>
      <c r="H58" s="1034"/>
      <c r="I58" s="1036"/>
      <c r="J58" s="994"/>
      <c r="K58" s="1052"/>
      <c r="L58" s="1053"/>
      <c r="M58" s="78"/>
      <c r="N58" s="78"/>
      <c r="O58" s="78"/>
      <c r="P58" s="78"/>
    </row>
    <row r="59" spans="1:20" ht="17.399999999999999" customHeight="1">
      <c r="A59" s="515"/>
      <c r="B59" s="516"/>
      <c r="C59" s="1035"/>
      <c r="D59" s="1035"/>
      <c r="E59" s="1035"/>
      <c r="F59" s="1035"/>
      <c r="G59" s="1035"/>
      <c r="H59" s="1035"/>
      <c r="I59" s="1036"/>
      <c r="J59" s="994"/>
      <c r="K59" s="1052"/>
      <c r="L59" s="1053"/>
      <c r="M59" s="78"/>
      <c r="N59" s="78"/>
      <c r="O59" s="78"/>
      <c r="P59" s="78"/>
    </row>
    <row r="60" spans="1:20" ht="40.5" customHeight="1">
      <c r="A60" s="515"/>
      <c r="B60" s="516"/>
      <c r="C60" s="1030" t="s">
        <v>101</v>
      </c>
      <c r="D60" s="1031"/>
      <c r="E60" s="1032" t="s">
        <v>102</v>
      </c>
      <c r="F60" s="1032"/>
      <c r="G60" s="1009" t="s">
        <v>103</v>
      </c>
      <c r="H60" s="1009"/>
      <c r="I60" s="1036"/>
      <c r="J60" s="994"/>
      <c r="K60" s="1052"/>
      <c r="L60" s="1053"/>
      <c r="M60" s="78"/>
      <c r="N60" s="78"/>
      <c r="O60" s="78"/>
      <c r="P60" s="78"/>
    </row>
    <row r="61" spans="1:20" ht="18" customHeight="1" thickBot="1">
      <c r="A61" s="515"/>
      <c r="B61" s="516"/>
      <c r="C61" s="1001"/>
      <c r="D61" s="1002"/>
      <c r="E61" s="1012"/>
      <c r="F61" s="1013"/>
      <c r="G61" s="1014" t="str">
        <f>IF(
  AND(
    COUNTBLANK(C55:D55)=2, COUNTBLANK(E55:F55)=2, COUNTBLANK(G55:H55)=2,
    COUNTBLANK(C57:D57)=2, COUNTBLANK(E57:F57)=2, COUNTBLANK(G57:H57)=2,
    COUNTBLANK(C59:D59)=2, COUNTBLANK(C61:D61)=2, COUNTBLANK(E61:F61)=2
  ),
  "FRÅGAN ÄR OBESVARAD",
  IF(
    AND(
      COUNTBLANK(C55:D55)=2, COUNTBLANK(E55:F55)=2, COUNTBLANK(G55:H55)=2,
      COUNTBLANK(C57:D57)=2, COUNTBLANK(E57:F57)=2, COUNTBLANK(G57:H57)=2,
      COUNTBLANK(C59:D59)=2
    ),
    "ANGE SVAR OCKSÅ",
    IF(
      AND(
        OR(
          COUNTIF(C55:D55,"x")&gt;0, COUNTIF(E55:F55,"x")&gt;0, COUNTIF(G55:H55,"x")&gt;0,
          COUNTIF(C57:D57,"x")&gt;0, COUNTIF(E57:F57,"x")&gt;0
        ),
        OR(
          COUNTIF(G57:H57,"x")&gt;0, COUNTIF(C59:D59,"x")&gt;0
        )
      ),
      "MOTSÄGELSEFULLT SVAR",
      IF(
        AND(
          COUNTIF(G57:H57,"x")&gt;0, COUNTIF(C59:D59,"x")&gt;0
        ),
        "MOTSÄGELSEFULLT SVAR",
        IF(
          AND(
            COUNTIF(C61:D61,"x")&gt;0, COUNTIF(E61:F61,"x")&gt;0
          ),
          "MOTSÄGELSEFULL BEDÖMNING",
          IF(
            OR(
              COUNTIF(C61:D61,"x")&gt;0, COUNTIF(E61:F61,"x")&gt;0
            ),
            COUNTIF(C55:H55,"x") + COUNTIF(C57:F57,"x"),
            "ANGE BEDÖMNING OCKSÅ"
          )
        )
      )
    )
  )
)</f>
        <v>FRÅGAN ÄR OBESVARAD</v>
      </c>
      <c r="H61" s="1015"/>
      <c r="I61" s="1036"/>
      <c r="J61" s="996"/>
      <c r="K61" s="1054"/>
      <c r="L61" s="1055"/>
      <c r="M61" s="78">
        <f>IF(ISNUMBER(G61),G61,0)</f>
        <v>0</v>
      </c>
      <c r="N61" s="78" t="str">
        <f>$G61</f>
        <v>FRÅGAN ÄR OBESVARAD</v>
      </c>
      <c r="O61" s="78"/>
      <c r="P61" s="78"/>
    </row>
    <row r="62" spans="1:20" ht="15" customHeight="1">
      <c r="B62" s="310"/>
      <c r="G62" s="333"/>
      <c r="J62" s="310"/>
      <c r="K62" s="310"/>
      <c r="M62" s="78"/>
      <c r="N62" s="78"/>
      <c r="O62" s="78"/>
      <c r="P62" s="78"/>
    </row>
    <row r="63" spans="1:20" ht="15" customHeight="1">
      <c r="B63" s="310"/>
      <c r="G63" s="333"/>
      <c r="J63" s="310"/>
      <c r="K63" s="310"/>
      <c r="M63" s="78"/>
      <c r="N63" s="78"/>
      <c r="O63" s="78"/>
      <c r="P63" s="78"/>
    </row>
    <row r="64" spans="1:20" s="87" customFormat="1" ht="30" customHeight="1">
      <c r="A64" s="863" t="s">
        <v>999</v>
      </c>
      <c r="B64" s="863"/>
      <c r="C64" s="863"/>
      <c r="D64" s="863"/>
      <c r="E64" s="863"/>
      <c r="F64" s="863"/>
      <c r="G64" s="863"/>
      <c r="H64" s="863"/>
      <c r="J64" s="578"/>
      <c r="K64" s="86"/>
      <c r="L64"/>
      <c r="M64" s="78"/>
      <c r="N64" s="78"/>
      <c r="O64" s="78"/>
      <c r="P64" s="78"/>
      <c r="Q64" s="196"/>
      <c r="S64" s="220"/>
      <c r="T64" s="249"/>
    </row>
    <row r="65" spans="1:20" s="87" customFormat="1" ht="15" customHeight="1">
      <c r="A65" s="31"/>
      <c r="B65" s="21"/>
      <c r="G65" s="517"/>
      <c r="J65" s="310"/>
      <c r="K65" s="86"/>
      <c r="L65"/>
      <c r="M65" s="78"/>
      <c r="N65" s="78"/>
      <c r="O65" s="78"/>
      <c r="P65" s="78"/>
      <c r="S65" s="220"/>
      <c r="T65" s="249"/>
    </row>
    <row r="66" spans="1:20" s="87" customFormat="1" ht="128.4" customHeight="1">
      <c r="A66" s="31"/>
      <c r="B66" s="21"/>
      <c r="C66" s="903" t="s">
        <v>1000</v>
      </c>
      <c r="D66" s="903"/>
      <c r="E66" s="903"/>
      <c r="F66" s="903"/>
      <c r="G66" s="903"/>
      <c r="H66" s="903"/>
      <c r="J66" s="310"/>
      <c r="K66" s="86"/>
      <c r="L66"/>
      <c r="M66" s="78"/>
      <c r="N66" s="78"/>
      <c r="O66" s="78"/>
      <c r="P66" s="78"/>
      <c r="Q66" s="197"/>
      <c r="S66" s="220"/>
      <c r="T66" s="249"/>
    </row>
    <row r="67" spans="1:20" ht="17.399999999999999" customHeight="1">
      <c r="A67" s="515"/>
      <c r="B67" s="516"/>
      <c r="C67" s="1"/>
      <c r="D67" s="1"/>
      <c r="E67" s="1"/>
      <c r="G67" s="333"/>
      <c r="J67" s="310"/>
      <c r="K67" s="310"/>
      <c r="M67" s="78"/>
      <c r="N67" s="78"/>
      <c r="O67" s="78"/>
      <c r="P67" s="78"/>
    </row>
    <row r="68" spans="1:20" ht="38.15" customHeight="1">
      <c r="A68" s="515">
        <v>2</v>
      </c>
      <c r="B68" s="516">
        <v>5</v>
      </c>
      <c r="C68" s="982" t="s">
        <v>1001</v>
      </c>
      <c r="D68" s="982"/>
      <c r="E68" s="982"/>
      <c r="F68" s="982"/>
      <c r="G68" s="982"/>
      <c r="H68" s="982"/>
      <c r="I68" s="487"/>
      <c r="J68" s="310"/>
      <c r="K68" s="310"/>
      <c r="M68" s="78"/>
      <c r="N68" s="78"/>
      <c r="O68" s="78"/>
      <c r="P68" s="78"/>
    </row>
    <row r="69" spans="1:20" ht="14.9" customHeight="1" thickBot="1">
      <c r="A69" s="515"/>
      <c r="B69" s="310"/>
      <c r="C69" s="998" t="s">
        <v>90</v>
      </c>
      <c r="D69" s="998"/>
      <c r="E69" s="998"/>
      <c r="G69" s="333"/>
      <c r="J69" s="989" t="s">
        <v>91</v>
      </c>
      <c r="K69" s="1049"/>
      <c r="M69" s="78"/>
      <c r="N69" s="78"/>
      <c r="O69" s="78"/>
      <c r="P69" s="78"/>
    </row>
    <row r="70" spans="1:20" ht="18.649999999999999" customHeight="1">
      <c r="A70" s="515"/>
      <c r="B70" s="516"/>
      <c r="C70" s="999" t="s">
        <v>1002</v>
      </c>
      <c r="D70" s="1000"/>
      <c r="E70" s="1000"/>
      <c r="F70" s="1000"/>
      <c r="G70" s="1000"/>
      <c r="H70" s="1000"/>
      <c r="I70" s="29"/>
      <c r="J70" s="1024" t="s">
        <v>1003</v>
      </c>
      <c r="K70" s="1025"/>
      <c r="M70" s="78"/>
      <c r="N70" s="78"/>
      <c r="O70" s="78"/>
      <c r="P70" s="78"/>
    </row>
    <row r="71" spans="1:20" ht="45" customHeight="1">
      <c r="A71" s="515"/>
      <c r="B71" s="516"/>
      <c r="C71" s="1003" t="s">
        <v>1004</v>
      </c>
      <c r="D71" s="1004"/>
      <c r="E71" s="1007" t="s">
        <v>1005</v>
      </c>
      <c r="F71" s="1008"/>
      <c r="G71" s="1007" t="s">
        <v>1006</v>
      </c>
      <c r="H71" s="1008"/>
      <c r="I71" s="29"/>
      <c r="J71" s="1026"/>
      <c r="K71" s="1027"/>
      <c r="M71" s="78"/>
      <c r="N71" s="78"/>
      <c r="O71" s="78"/>
      <c r="P71" s="78"/>
    </row>
    <row r="72" spans="1:20" ht="17.399999999999999" customHeight="1">
      <c r="A72" s="515"/>
      <c r="B72" s="516"/>
      <c r="C72" s="1001"/>
      <c r="D72" s="1002"/>
      <c r="E72" s="1001"/>
      <c r="F72" s="1002"/>
      <c r="G72" s="1001"/>
      <c r="H72" s="1002"/>
      <c r="I72" s="29"/>
      <c r="J72" s="1026"/>
      <c r="K72" s="1027"/>
      <c r="M72" s="78"/>
      <c r="N72" s="78"/>
      <c r="O72" s="78"/>
      <c r="P72" s="78"/>
    </row>
    <row r="73" spans="1:20" ht="43.5" customHeight="1">
      <c r="A73" s="515"/>
      <c r="B73" s="516"/>
      <c r="C73" s="1003" t="s">
        <v>1007</v>
      </c>
      <c r="D73" s="1004"/>
      <c r="E73" s="1003" t="s">
        <v>1008</v>
      </c>
      <c r="F73" s="1004"/>
      <c r="G73" s="1005" t="s">
        <v>100</v>
      </c>
      <c r="H73" s="1006"/>
      <c r="I73" s="29"/>
      <c r="J73" s="1026"/>
      <c r="K73" s="1027"/>
      <c r="M73" s="78"/>
      <c r="N73" s="78"/>
      <c r="O73" s="78"/>
      <c r="P73" s="78"/>
    </row>
    <row r="74" spans="1:20" ht="17.399999999999999" customHeight="1">
      <c r="A74" s="515"/>
      <c r="B74" s="516"/>
      <c r="C74" s="1001"/>
      <c r="D74" s="1002"/>
      <c r="E74" s="1001"/>
      <c r="F74" s="1002"/>
      <c r="G74" s="1001"/>
      <c r="H74" s="1002"/>
      <c r="I74" s="29"/>
      <c r="J74" s="1026"/>
      <c r="K74" s="1027"/>
      <c r="M74" s="78"/>
      <c r="N74" s="78"/>
      <c r="O74" s="78"/>
      <c r="P74" s="78"/>
    </row>
    <row r="75" spans="1:20" ht="43.5" customHeight="1" thickBot="1">
      <c r="A75" s="515"/>
      <c r="B75" s="516"/>
      <c r="C75" s="1030" t="s">
        <v>101</v>
      </c>
      <c r="D75" s="1031"/>
      <c r="E75" s="1032" t="s">
        <v>102</v>
      </c>
      <c r="F75" s="1032"/>
      <c r="G75" s="1009" t="s">
        <v>103</v>
      </c>
      <c r="H75" s="1009"/>
      <c r="I75" s="29"/>
      <c r="J75" s="1028"/>
      <c r="K75" s="1029"/>
      <c r="M75" s="78"/>
      <c r="N75" s="78"/>
      <c r="O75" s="78"/>
      <c r="P75" s="78"/>
    </row>
    <row r="76" spans="1:20" ht="17.399999999999999" customHeight="1">
      <c r="A76" s="515"/>
      <c r="B76" s="516"/>
      <c r="C76" s="1001"/>
      <c r="D76" s="1002"/>
      <c r="E76" s="1012"/>
      <c r="F76" s="1013"/>
      <c r="G76" s="1014" t="str">
        <f>IF(
  AND(
    COUNTBLANK(C72:D72)=2, COUNTBLANK(E72:F72)=2, COUNTBLANK(G72:H72)=2,
    COUNTBLANK(C74:D74)=2, COUNTBLANK(E74:F74)=2, COUNTBLANK(G74:H74)=2,
    COUNTBLANK(C76:D76)=2, COUNTBLANK(E76:F76)=2
  ),
  "FRÅGAN ÄR OBESVARAD",
  IF(
    AND(
      COUNTBLANK(C72:D72)=2, COUNTBLANK(E72:F72)=2, COUNTBLANK(G72:H72)=2,
      COUNTBLANK(C74:D74)=2, COUNTBLANK(E74:F74)=2, COUNTBLANK(G74:H74)=2
    ),
    "ANGE SVAR OCKSÅ",
    IF(
      AND(
        COUNTBLANK(C76:D76)=2, COUNTBLANK(E76:F76)=2
      ),
      "ANGE BEDÖMNING OCKSÅ",
      IF(
        AND(
          OR(
            COUNTIF(C72:D72,"x")&gt;0, COUNTIF(E72:F72,"x")&gt;0, COUNTIF(G72:H72,"x")&gt;0,
            COUNTIF(C74:D74,"x")&gt;0, COUNTIF(E74:F74,"x")&gt;0
          ),
          COUNTIF(G74:H74,"x")&gt;0
        ),
        "MOTSÄGELSEFULLT SVAR",
        IF(
          AND(
            COUNTIF(C76:D76,"x")&gt;0, COUNTIF(E76:F76,"x")&gt;0
          ),
          "MOTSÄGELSEFULL BEDÖMNING",
          IF(
            AND(
              COUNTIF(C72:D72,"x")&gt;0,
              COUNTBLANK(E72:F72)=2,
              OR(
                COUNTIF(G72:H72,"x")&gt;0, COUNTIF(C74:D74,"x")&gt;0, COUNTIF(E74:F74,"x")&gt;0
              )
            ),
            "EJ SAMMANHÄNGANDE INTERVALL",
            IF(
              AND(
                COUNTIF(E72:F72,"x")&gt;0,
                COUNTBLANK(G72:H72)=2,
                OR(
                  COUNTIF(C74:D74,"x")&gt;0, COUNTIF(E74:F74,"x")&gt;0
                )
              ),
              "EJ SAMMANHÄNGANDE INTERVALL",
              IF(
                AND(
                  COUNTIF(G72:H72,"x")&gt;0,
                  COUNTBLANK(C74:D74)=2,
                  COUNTIF(E74:F74,"x")&gt;0
                ),
                "EJ SAMMANHÄNGANDE INTERVALL",
                IF(
                  COUNTIF(G74:H74,"x")&gt;0,
                  0,
                  IF(
                    COUNTIF(E74:F74,"x")&gt;0,
                    1,
                    IF(
                      COUNTIF(C74:D74,"x")&gt;0,
                      2,
                      IF(
                        COUNTIF(G72:H72,"x")&gt;0,
                        3,
                        IF(
                          COUNTIF(E72:F72,"x")&gt;0,
                          4,
                          5
                        )
                      )
                    )
                  )
                )
              )
            )
          )
        )
      )
    )
  )
)</f>
        <v>FRÅGAN ÄR OBESVARAD</v>
      </c>
      <c r="H76" s="1015"/>
      <c r="I76" s="29"/>
      <c r="J76" s="583"/>
      <c r="K76" s="310"/>
      <c r="M76" s="78">
        <f>IF(ISNUMBER(G76),G76,0)</f>
        <v>0</v>
      </c>
      <c r="N76" s="78"/>
      <c r="O76" s="78" t="str">
        <f>$G76</f>
        <v>FRÅGAN ÄR OBESVARAD</v>
      </c>
      <c r="P76" s="78"/>
    </row>
    <row r="77" spans="1:20" ht="17.399999999999999" customHeight="1">
      <c r="A77" s="515"/>
      <c r="B77" s="516"/>
      <c r="C77" s="518"/>
      <c r="D77" s="518"/>
      <c r="E77" s="518"/>
      <c r="F77" s="518"/>
      <c r="G77" s="230"/>
      <c r="H77" s="230"/>
      <c r="I77" s="29"/>
      <c r="J77" s="583"/>
      <c r="K77" s="310"/>
      <c r="M77" s="78"/>
      <c r="N77" s="78"/>
      <c r="O77" s="78"/>
      <c r="P77" s="78"/>
    </row>
    <row r="78" spans="1:20" ht="38.15" customHeight="1">
      <c r="A78" s="515">
        <v>2</v>
      </c>
      <c r="B78" s="516">
        <v>6</v>
      </c>
      <c r="C78" s="982" t="s">
        <v>1009</v>
      </c>
      <c r="D78" s="982"/>
      <c r="E78" s="982"/>
      <c r="F78" s="982"/>
      <c r="G78" s="982"/>
      <c r="H78" s="982"/>
      <c r="I78" s="29"/>
      <c r="J78" s="310"/>
      <c r="K78" s="310"/>
      <c r="M78" s="78"/>
      <c r="N78" s="78"/>
      <c r="O78" s="78"/>
      <c r="P78" s="78"/>
    </row>
    <row r="79" spans="1:20" ht="17.899999999999999" customHeight="1" thickBot="1">
      <c r="A79" s="515"/>
      <c r="B79" s="310"/>
      <c r="C79" s="998" t="s">
        <v>90</v>
      </c>
      <c r="D79" s="998"/>
      <c r="E79" s="998"/>
      <c r="G79" s="333"/>
      <c r="I79" s="29"/>
      <c r="J79" s="989" t="s">
        <v>91</v>
      </c>
      <c r="K79" s="1049"/>
      <c r="M79" s="78"/>
      <c r="N79" s="78"/>
      <c r="O79" s="78"/>
      <c r="P79" s="78"/>
    </row>
    <row r="80" spans="1:20" ht="41.4" customHeight="1">
      <c r="A80" s="515"/>
      <c r="B80" s="516"/>
      <c r="C80" s="999" t="s">
        <v>1010</v>
      </c>
      <c r="D80" s="1000"/>
      <c r="E80" s="1000"/>
      <c r="F80" s="1000"/>
      <c r="G80" s="1000"/>
      <c r="H80" s="1000"/>
      <c r="J80" s="1024" t="s">
        <v>1011</v>
      </c>
      <c r="K80" s="1025"/>
      <c r="M80" s="78"/>
      <c r="N80" s="78"/>
      <c r="O80" s="78"/>
      <c r="P80" s="78"/>
    </row>
    <row r="81" spans="1:16" ht="43.1" customHeight="1">
      <c r="A81" s="515"/>
      <c r="B81" s="516"/>
      <c r="C81" s="1003" t="s">
        <v>1012</v>
      </c>
      <c r="D81" s="1004"/>
      <c r="E81" s="1007" t="s">
        <v>1013</v>
      </c>
      <c r="F81" s="1008"/>
      <c r="G81" s="1007" t="s">
        <v>1014</v>
      </c>
      <c r="H81" s="1008"/>
      <c r="J81" s="1026"/>
      <c r="K81" s="1027"/>
      <c r="M81" s="78"/>
      <c r="N81" s="78"/>
      <c r="O81" s="78"/>
      <c r="P81" s="78"/>
    </row>
    <row r="82" spans="1:16" ht="17.399999999999999" customHeight="1">
      <c r="A82" s="515"/>
      <c r="B82" s="516"/>
      <c r="C82" s="1001"/>
      <c r="D82" s="1002"/>
      <c r="E82" s="1001"/>
      <c r="F82" s="1002"/>
      <c r="G82" s="1001"/>
      <c r="H82" s="1002"/>
      <c r="J82" s="1026"/>
      <c r="K82" s="1027"/>
      <c r="M82" s="78"/>
      <c r="N82" s="78"/>
      <c r="O82" s="78"/>
      <c r="P82" s="78"/>
    </row>
    <row r="83" spans="1:16" ht="45.65" customHeight="1">
      <c r="A83" s="515"/>
      <c r="B83" s="516"/>
      <c r="C83" s="1003" t="s">
        <v>1015</v>
      </c>
      <c r="D83" s="1004"/>
      <c r="E83" s="1003" t="s">
        <v>1016</v>
      </c>
      <c r="F83" s="1004"/>
      <c r="G83" s="1005" t="s">
        <v>100</v>
      </c>
      <c r="H83" s="1006"/>
      <c r="J83" s="1026"/>
      <c r="K83" s="1027"/>
      <c r="M83" s="78"/>
      <c r="N83" s="78"/>
      <c r="O83" s="78"/>
      <c r="P83" s="78"/>
    </row>
    <row r="84" spans="1:16" ht="17.399999999999999" customHeight="1">
      <c r="A84" s="515"/>
      <c r="B84" s="516"/>
      <c r="C84" s="1001"/>
      <c r="D84" s="1002"/>
      <c r="E84" s="1001"/>
      <c r="F84" s="1002"/>
      <c r="G84" s="1001"/>
      <c r="H84" s="1002"/>
      <c r="J84" s="1026"/>
      <c r="K84" s="1027"/>
      <c r="M84" s="78"/>
      <c r="N84" s="78"/>
      <c r="O84" s="78"/>
      <c r="P84" s="78"/>
    </row>
    <row r="85" spans="1:16" ht="42.65" customHeight="1" thickBot="1">
      <c r="A85" s="515"/>
      <c r="B85" s="516"/>
      <c r="C85" s="1030" t="s">
        <v>101</v>
      </c>
      <c r="D85" s="1031"/>
      <c r="E85" s="1032" t="s">
        <v>102</v>
      </c>
      <c r="F85" s="1032"/>
      <c r="G85" s="1009" t="s">
        <v>103</v>
      </c>
      <c r="H85" s="1009"/>
      <c r="J85" s="1028"/>
      <c r="K85" s="1029"/>
      <c r="M85" s="78"/>
      <c r="N85" s="78"/>
      <c r="O85" s="78"/>
      <c r="P85" s="78"/>
    </row>
    <row r="86" spans="1:16" ht="17.399999999999999" customHeight="1">
      <c r="A86" s="515"/>
      <c r="B86" s="516"/>
      <c r="C86" s="1001"/>
      <c r="D86" s="1002"/>
      <c r="E86" s="1012"/>
      <c r="F86" s="1013"/>
      <c r="G86" s="1014" t="str">
        <f>IF(
  AND(
    COUNTBLANK(C82:D82)=2, COUNTBLANK(E82:F82)=2, COUNTBLANK(G82:H82)=2,
    COUNTBLANK(C84:D84)=2, COUNTBLANK(E84:F84)=2, COUNTBLANK(G84:H84)=2,
    COUNTBLANK(C86:D86)=2, COUNTBLANK(E86:F86)=2
  ),
  "FRÅGAN ÄR OBESVARAD",
  IF(
    AND(
      COUNTBLANK(C82:D82)=2, COUNTBLANK(E82:F82)=2, COUNTBLANK(G82:H82)=2,
      COUNTBLANK(C84:D84)=2, COUNTBLANK(E84:F84)=2, COUNTBLANK(G84:H84)=2
    ),
    "ANGE SVAR OCKSÅ",
    IF(
      AND(
        COUNTBLANK(C86:D86)=2, COUNTBLANK(E86:F86)=2
      ),
      "ANGE BEDÖMNING OCKSÅ",
      IF(
        AND(
          OR(
            COUNTIF(C82:D82,"x")&gt;0, COUNTIF(E82:F82,"x")&gt;0, COUNTIF(G82:H82,"x")&gt;0,
            COUNTIF(C84:D84,"x")&gt;0, COUNTIF(E84:F84,"x")&gt;0
          ),
          COUNTIF(G84:H84,"x")&gt;0
        ),
        "MOTSÄGELSEFULLT SVAR",
        IF(
          AND(
            COUNTIF(C86:D86,"x")&gt;0, COUNTIF(E86:F86,"x")&gt;0
          ),
          "MOTSÄGELSEFULL BEDÖMNING",
          IF(
            AND(
              COUNTIF(C82:D82,"x")&gt;0,
              COUNTBLANK(E82:F82)=2,
              OR(
                COUNTIF(G82:H82,"x")&gt;0, COUNTIF(C84:D84,"x")&gt;0, COUNTIF(E84:F84,"x")&gt;0
              )
            ),
            "EJ SAMMANHÄNGANDE INTERVALL",
            IF(
              AND(
                COUNTIF(E82:F82,"x")&gt;0,
                COUNTBLANK(G82:H82)=2,
                OR(
                  COUNTIF(C84:D84,"x")&gt;0, COUNTIF(E84:F84,"x")&gt;0
                )
              ),
              "EJ SAMMANHÄNGANDE INTERVALL",
              IF(
                AND(
                  COUNTIF(G82:H82,"x")&gt;0,
                  COUNTBLANK(C84:D84)=2,
                  COUNTIF(E84:F84,"x")&gt;0
                ),
                "EJ SAMMANHÄNGANDE INTERVALL",
                IF(
                  COUNTIF(G84:H84,"x")&gt;0,
                  0,
                  IF(
                    COUNTIF(E84:F84,"x")&gt;0,
                    1,
                    IF(
                      COUNTIF(C84:D84,"x")&gt;0,
                      2,
                      IF(
                        COUNTIF(G82:H82,"x")&gt;0,
                        3,
                        IF(
                          COUNTIF(E82:F82,"x")&gt;0,
                          4,
                          5
                        )
                      )
                    )
                  )
                )
              )
            )
          )
        )
      )
    )
  )
)</f>
        <v>FRÅGAN ÄR OBESVARAD</v>
      </c>
      <c r="H86" s="1015"/>
      <c r="J86" s="310"/>
      <c r="K86" s="310"/>
      <c r="M86" s="78">
        <f>IF(ISNUMBER(G86),G86,0)</f>
        <v>0</v>
      </c>
      <c r="N86" s="78"/>
      <c r="O86" s="78" t="str">
        <f>$G86</f>
        <v>FRÅGAN ÄR OBESVARAD</v>
      </c>
      <c r="P86" s="78"/>
    </row>
    <row r="87" spans="1:16" ht="15" customHeight="1">
      <c r="B87" s="310"/>
      <c r="G87" s="333"/>
      <c r="J87" s="310"/>
      <c r="K87" s="310"/>
      <c r="M87" s="78"/>
      <c r="N87" s="78"/>
      <c r="O87" s="78"/>
      <c r="P87" s="78"/>
    </row>
    <row r="88" spans="1:16" ht="38.9" customHeight="1">
      <c r="A88" s="515">
        <v>2</v>
      </c>
      <c r="B88" s="516">
        <v>7</v>
      </c>
      <c r="C88" s="982" t="s">
        <v>1017</v>
      </c>
      <c r="D88" s="982"/>
      <c r="E88" s="982"/>
      <c r="F88" s="982"/>
      <c r="G88" s="982"/>
      <c r="H88" s="982"/>
      <c r="J88" s="310"/>
      <c r="K88" s="310"/>
      <c r="M88" s="78"/>
      <c r="N88" s="78"/>
      <c r="O88" s="78"/>
      <c r="P88" s="78"/>
    </row>
    <row r="89" spans="1:16" ht="18" customHeight="1" thickBot="1">
      <c r="A89" s="515"/>
      <c r="B89" s="310"/>
      <c r="C89" s="998" t="s">
        <v>90</v>
      </c>
      <c r="D89" s="998"/>
      <c r="E89" s="998"/>
      <c r="G89" s="333"/>
      <c r="J89" s="989" t="s">
        <v>91</v>
      </c>
      <c r="K89" s="990"/>
      <c r="L89" s="1023"/>
      <c r="M89" s="78"/>
      <c r="N89" s="78"/>
      <c r="O89" s="78"/>
      <c r="P89" s="78"/>
    </row>
    <row r="90" spans="1:16" ht="17.399999999999999" customHeight="1">
      <c r="A90" s="515"/>
      <c r="B90" s="516"/>
      <c r="C90" s="999" t="s">
        <v>1018</v>
      </c>
      <c r="D90" s="1000"/>
      <c r="E90" s="1000"/>
      <c r="F90" s="1000"/>
      <c r="G90" s="1000"/>
      <c r="H90" s="1000"/>
      <c r="J90" s="992" t="s">
        <v>1019</v>
      </c>
      <c r="K90" s="1050"/>
      <c r="L90" s="1051"/>
      <c r="M90" s="78"/>
      <c r="N90" s="78"/>
      <c r="O90" s="78"/>
      <c r="P90" s="78"/>
    </row>
    <row r="91" spans="1:16" ht="29.15" customHeight="1">
      <c r="A91" s="515"/>
      <c r="B91" s="516"/>
      <c r="C91" s="1003" t="s">
        <v>1020</v>
      </c>
      <c r="D91" s="1004"/>
      <c r="E91" s="1007" t="s">
        <v>1021</v>
      </c>
      <c r="F91" s="1008"/>
      <c r="G91" s="1007" t="s">
        <v>1022</v>
      </c>
      <c r="H91" s="1008"/>
      <c r="J91" s="994"/>
      <c r="K91" s="1052"/>
      <c r="L91" s="1053"/>
      <c r="M91" s="78"/>
      <c r="N91" s="78"/>
      <c r="O91" s="78"/>
      <c r="P91" s="78"/>
    </row>
    <row r="92" spans="1:16" ht="17.399999999999999" customHeight="1">
      <c r="A92" s="515"/>
      <c r="B92" s="516"/>
      <c r="C92" s="1001"/>
      <c r="D92" s="1002"/>
      <c r="E92" s="1001"/>
      <c r="F92" s="1002"/>
      <c r="G92" s="1001"/>
      <c r="H92" s="1002"/>
      <c r="J92" s="994"/>
      <c r="K92" s="1052"/>
      <c r="L92" s="1053"/>
      <c r="M92" s="78"/>
      <c r="N92" s="78"/>
      <c r="O92" s="78"/>
      <c r="P92" s="78"/>
    </row>
    <row r="93" spans="1:16" ht="43.1" customHeight="1">
      <c r="A93" s="515"/>
      <c r="B93" s="516"/>
      <c r="C93" s="1003" t="s">
        <v>1023</v>
      </c>
      <c r="D93" s="1004"/>
      <c r="E93" s="1003" t="s">
        <v>1024</v>
      </c>
      <c r="F93" s="1004"/>
      <c r="G93" s="1005" t="s">
        <v>100</v>
      </c>
      <c r="H93" s="1006"/>
      <c r="J93" s="994"/>
      <c r="K93" s="1052"/>
      <c r="L93" s="1053"/>
      <c r="M93" s="78"/>
      <c r="N93" s="78"/>
      <c r="O93" s="78"/>
      <c r="P93" s="78"/>
    </row>
    <row r="94" spans="1:16" ht="17.399999999999999" customHeight="1">
      <c r="A94" s="515"/>
      <c r="B94" s="516"/>
      <c r="C94" s="1001"/>
      <c r="D94" s="1002"/>
      <c r="E94" s="1001"/>
      <c r="F94" s="1002"/>
      <c r="G94" s="1001"/>
      <c r="H94" s="1002"/>
      <c r="J94" s="994"/>
      <c r="K94" s="1052"/>
      <c r="L94" s="1053"/>
      <c r="M94" s="78"/>
      <c r="N94" s="78"/>
      <c r="O94" s="78"/>
      <c r="P94" s="78"/>
    </row>
    <row r="95" spans="1:16" ht="41.15" customHeight="1">
      <c r="A95" s="515"/>
      <c r="B95" s="516"/>
      <c r="C95" s="1030" t="s">
        <v>101</v>
      </c>
      <c r="D95" s="1031"/>
      <c r="E95" s="1032" t="s">
        <v>102</v>
      </c>
      <c r="F95" s="1032"/>
      <c r="G95" s="1009" t="s">
        <v>103</v>
      </c>
      <c r="H95" s="1009"/>
      <c r="J95" s="994"/>
      <c r="K95" s="1052"/>
      <c r="L95" s="1053"/>
      <c r="M95" s="78"/>
      <c r="N95" s="78"/>
      <c r="O95" s="78"/>
      <c r="P95" s="78"/>
    </row>
    <row r="96" spans="1:16" ht="17.399999999999999" customHeight="1">
      <c r="A96" s="515"/>
      <c r="B96" s="516"/>
      <c r="C96" s="1001"/>
      <c r="D96" s="1002"/>
      <c r="E96" s="1012"/>
      <c r="F96" s="1013"/>
      <c r="G96" s="1014" t="str">
        <f>IF(
  AND(
    COUNTBLANK(C92:D92)=2, COUNTBLANK(E92:F92)=2, COUNTBLANK(G92:H92)=2,
    COUNTBLANK(C94:D94)=2, COUNTBLANK(E94:F94)=2, COUNTBLANK(G94:H94)=2,
    COUNTBLANK(C96:D96)=2, COUNTBLANK(E96:F96)=2
  ),
  "FRÅGAN ÄR OBESVARAD",
  IF(
    AND(
      COUNTBLANK(C92:D92)=2, COUNTBLANK(E92:F92)=2, COUNTBLANK(G92:H92)=2,
      COUNTBLANK(C94:D94)=2, COUNTBLANK(E94:F94)=2, COUNTBLANK(G94:H94)=2
    ),
    "ANGE SVAR OCKSÅ",
    IF(
      AND(
        COUNTBLANK(C96:D96)=2, COUNTBLANK(E96:F96)=2
      ),
      "ANGE BEDÖMNING OCKSÅ",
      IF(
        AND(
          OR(
            COUNTIF(C92:D92,"x")&gt;0, COUNTIF(E92:F92,"x")&gt;0, COUNTIF(G92:H92,"x")&gt;0,
            COUNTIF(C94:D94,"x")&gt;0, COUNTIF(E94:F94,"x")&gt;0
          ),
          COUNTIF(G94:H94,"x")&gt;0
        ),
        "MOTSÄGELSEFULLT SVAR",
        IF(
          AND(
            COUNTIF(C96:D96,"x")&gt;0, COUNTIF(E96:F96,"x")&gt;0
          ),
          "MOTSÄGELSEFULL BEDÖMNING",
          IF(
            AND(
              COUNTIF(C92:D92,"x")&gt;0,
              COUNTBLANK(E92:F92)=2,
              OR(
                COUNTIF(G92:H92,"x")&gt;0, COUNTIF(C94:D94,"x")&gt;0, COUNTIF(E94:F94,"x")&gt;0
              )
            ),
            "EJ SAMMANHÄNGANDE INTERVALL",
            IF(
              AND(
                COUNTIF(E92:F92,"x")&gt;0,
                COUNTBLANK(G92:H92)=2,
                OR(
                  COUNTIF(C94:D94,"x")&gt;0, COUNTIF(E94:F94,"x")&gt;0
                )
              ),
              "EJ SAMMANHÄNGANDE INTERVALL",
              IF(
                AND(
                  COUNTIF(G92:H92,"x")&gt;0,
                  COUNTBLANK(C94:D94)=2,
                  COUNTIF(E94:F94,"x")&gt;0
                ),
                "EJ SAMMANHÄNGANDE INTERVALL",
                IF(
                  COUNTIF(G94:H94,"x")&gt;0,
                  0,
                  IF(
                    COUNTIF(E94:F94,"x")&gt;0,
                    1,
                    IF(
                      COUNTIF(C94:D94,"x")&gt;0,
                      2,
                      IF(
                        COUNTIF(G92:H92,"x")&gt;0,
                        3,
                        IF(
                          COUNTIF(E92:F92,"x")&gt;0,
                          4,
                          5
                        )
                      )
                    )
                  )
                )
              )
            )
          )
        )
      )
    )
  )
)</f>
        <v>FRÅGAN ÄR OBESVARAD</v>
      </c>
      <c r="H96" s="1015"/>
      <c r="J96" s="994"/>
      <c r="K96" s="1052"/>
      <c r="L96" s="1053"/>
      <c r="M96" s="78">
        <f>IF(ISNUMBER(G96),G96,0)</f>
        <v>0</v>
      </c>
      <c r="N96" s="78"/>
      <c r="O96" s="78" t="str">
        <f>$G96</f>
        <v>FRÅGAN ÄR OBESVARAD</v>
      </c>
      <c r="P96" s="78"/>
    </row>
    <row r="97" spans="1:20" ht="18" customHeight="1" thickBot="1">
      <c r="A97" s="515"/>
      <c r="B97" s="516"/>
      <c r="C97" s="518"/>
      <c r="D97" s="518"/>
      <c r="E97" s="518"/>
      <c r="F97" s="518"/>
      <c r="G97" s="230"/>
      <c r="H97" s="230"/>
      <c r="J97" s="996"/>
      <c r="K97" s="1054"/>
      <c r="L97" s="1055"/>
      <c r="M97" s="78"/>
      <c r="N97" s="78"/>
      <c r="O97" s="78"/>
      <c r="P97" s="78"/>
    </row>
    <row r="98" spans="1:20" ht="38.15" customHeight="1">
      <c r="A98" s="515">
        <v>2</v>
      </c>
      <c r="B98" s="516">
        <v>8</v>
      </c>
      <c r="C98" s="982" t="s">
        <v>1025</v>
      </c>
      <c r="D98" s="982"/>
      <c r="E98" s="982"/>
      <c r="F98" s="982"/>
      <c r="G98" s="982"/>
      <c r="H98" s="982"/>
      <c r="J98" s="310"/>
      <c r="K98" s="310"/>
      <c r="M98" s="78"/>
      <c r="N98" s="78"/>
      <c r="O98" s="78"/>
      <c r="P98" s="78"/>
    </row>
    <row r="99" spans="1:20" ht="18" customHeight="1" thickBot="1">
      <c r="A99" s="515"/>
      <c r="B99" s="310"/>
      <c r="C99" s="998" t="s">
        <v>90</v>
      </c>
      <c r="D99" s="998"/>
      <c r="E99" s="998"/>
      <c r="G99" s="333"/>
      <c r="J99" s="989" t="s">
        <v>91</v>
      </c>
      <c r="K99" s="1049"/>
      <c r="M99" s="78"/>
      <c r="N99" s="78"/>
      <c r="O99" s="78"/>
      <c r="P99" s="78"/>
    </row>
    <row r="100" spans="1:20" ht="17.399999999999999" customHeight="1">
      <c r="A100" s="515"/>
      <c r="B100" s="516"/>
      <c r="C100" s="999" t="s">
        <v>1002</v>
      </c>
      <c r="D100" s="1000"/>
      <c r="E100" s="1000"/>
      <c r="F100" s="1000"/>
      <c r="G100" s="1000"/>
      <c r="H100" s="1000"/>
      <c r="J100" s="1024" t="s">
        <v>1026</v>
      </c>
      <c r="K100" s="1025"/>
      <c r="M100" s="78"/>
      <c r="N100" s="78"/>
      <c r="O100" s="78"/>
      <c r="P100" s="78"/>
    </row>
    <row r="101" spans="1:20" ht="43.5" customHeight="1">
      <c r="A101" s="515"/>
      <c r="B101" s="516"/>
      <c r="C101" s="1003" t="s">
        <v>1027</v>
      </c>
      <c r="D101" s="1004"/>
      <c r="E101" s="1007" t="s">
        <v>1028</v>
      </c>
      <c r="F101" s="1008"/>
      <c r="G101" s="1007" t="s">
        <v>1029</v>
      </c>
      <c r="H101" s="1008"/>
      <c r="J101" s="1026"/>
      <c r="K101" s="1027"/>
      <c r="M101" s="78"/>
      <c r="N101" s="78"/>
      <c r="O101" s="78"/>
      <c r="P101" s="78"/>
    </row>
    <row r="102" spans="1:20" ht="17.399999999999999" customHeight="1">
      <c r="A102" s="515"/>
      <c r="B102" s="516"/>
      <c r="C102" s="1001"/>
      <c r="D102" s="1002"/>
      <c r="E102" s="1001"/>
      <c r="F102" s="1002"/>
      <c r="G102" s="1001"/>
      <c r="H102" s="1002"/>
      <c r="J102" s="1026"/>
      <c r="K102" s="1027"/>
      <c r="M102" s="78"/>
      <c r="N102" s="78"/>
      <c r="O102" s="78"/>
      <c r="P102" s="78"/>
    </row>
    <row r="103" spans="1:20" ht="27" customHeight="1">
      <c r="A103" s="515"/>
      <c r="B103" s="516"/>
      <c r="C103" s="1003" t="s">
        <v>1030</v>
      </c>
      <c r="D103" s="1004"/>
      <c r="E103" s="1003" t="s">
        <v>1031</v>
      </c>
      <c r="F103" s="1004"/>
      <c r="G103" s="1005" t="s">
        <v>100</v>
      </c>
      <c r="H103" s="1006"/>
      <c r="J103" s="1026"/>
      <c r="K103" s="1027"/>
      <c r="M103" s="78"/>
      <c r="N103" s="78"/>
      <c r="O103" s="78"/>
      <c r="P103" s="78"/>
    </row>
    <row r="104" spans="1:20" ht="17.399999999999999" customHeight="1">
      <c r="A104" s="515"/>
      <c r="B104" s="516"/>
      <c r="C104" s="1001"/>
      <c r="D104" s="1002"/>
      <c r="E104" s="1001"/>
      <c r="F104" s="1002"/>
      <c r="G104" s="1001"/>
      <c r="H104" s="1002"/>
      <c r="J104" s="1026"/>
      <c r="K104" s="1027"/>
      <c r="M104" s="78"/>
      <c r="N104" s="78"/>
      <c r="O104" s="78"/>
      <c r="P104" s="78"/>
    </row>
    <row r="105" spans="1:20" ht="42" customHeight="1" thickBot="1">
      <c r="A105" s="515"/>
      <c r="B105" s="516"/>
      <c r="C105" s="1030" t="s">
        <v>101</v>
      </c>
      <c r="D105" s="1031"/>
      <c r="E105" s="1032" t="s">
        <v>102</v>
      </c>
      <c r="F105" s="1032"/>
      <c r="G105" s="1009" t="s">
        <v>103</v>
      </c>
      <c r="H105" s="1009"/>
      <c r="J105" s="1028"/>
      <c r="K105" s="1029"/>
      <c r="M105" s="78"/>
      <c r="N105" s="78"/>
      <c r="O105" s="78"/>
      <c r="P105" s="78"/>
    </row>
    <row r="106" spans="1:20" ht="17.399999999999999" customHeight="1">
      <c r="A106" s="515"/>
      <c r="B106" s="516"/>
      <c r="C106" s="1001"/>
      <c r="D106" s="1002"/>
      <c r="E106" s="1012"/>
      <c r="F106" s="1013"/>
      <c r="G106" s="1014" t="str">
        <f>IF(
  AND(
    COUNTBLANK(C102:D102)=2, COUNTBLANK(E102:F102)=2, COUNTBLANK(G102:H102)=2,
    COUNTBLANK(C104:D104)=2, COUNTBLANK(E104:F104)=2, COUNTBLANK(G104:H104)=2,
    COUNTBLANK(C106:D106)=2, COUNTBLANK(E106:F106)=2
  ),
  "FRÅGAN ÄR OBESVARAD",
  IF(
    AND(
      COUNTBLANK(C102:D102)=2, COUNTBLANK(E102:F102)=2, COUNTBLANK(G102:H102)=2,
      COUNTBLANK(C104:D104)=2, COUNTBLANK(E104:F104)=2, COUNTBLANK(G104:H104)=2
    ),
    "ANGE SVAR OCKSÅ",
    IF(
      AND(
        COUNTBLANK(C106:D106)=2, COUNTBLANK(E106:F106)=2
      ),
      "ANGE BEDÖMNING OCKSÅ",
      IF(
        AND(
          OR(
            COUNTIF(C102:D102,"x")&gt;0, COUNTIF(E102:F102,"x")&gt;0, COUNTIF(G102:H102,"x")&gt;0,
            COUNTIF(C104:D104,"x")&gt;0, COUNTIF(E104:F104,"x")&gt;0
          ),
          COUNTIF(G104:H104,"x")&gt;0
        ),
        "MOTSÄGELSEFULLT SVAR",
        IF(
          AND(
            COUNTIF(C106:D106,"x")&gt;0, COUNTIF(E106:F106,"x")&gt;0
          ),
          "MOTSÄGELSEFULL BEDÖMNING",
          IF(
            AND(
              COUNTIF(C102:D102,"x")&gt;0,
              COUNTBLANK(E102:F102)=2,
              OR(
                COUNTIF(G102:H102,"x")&gt;0, COUNTIF(C104:D104,"x")&gt;0, COUNTIF(E104:F104,"x")&gt;0
              )
            ),
            "EJ SAMMANHÄNGANDE INTERVALL",
            IF(
              AND(
                COUNTIF(E102:F102,"x")&gt;0,
                COUNTBLANK(G102:H102)=2,
                OR(
                  COUNTIF(C104:D104,"x")&gt;0, COUNTIF(E104:F104,"x")&gt;0
                )
              ),
              "EJ SAMMANHÄNGANDE INTERVALL",
              IF(
                AND(
                  COUNTIF(G102:H102,"x")&gt;0,
                  COUNTBLANK(C104:D104)=2,
                  COUNTIF(E104:F104,"x")&gt;0
                ),
                "EJ SAMMANHÄNGANDE INTERVALL",
                IF(
                  COUNTIF(G104:H104,"x")&gt;0,
                  0,
                  IF(
                    COUNTIF(E104:F104,"x")&gt;0,
                    1,
                    IF(
                      COUNTIF(C104:D104,"x")&gt;0,
                      2,
                      IF(
                        COUNTIF(G102:H102,"x")&gt;0,
                        3,
                        IF(
                          COUNTIF(E102:F102,"x")&gt;0,
                          4,
                          5
                        )
                      )
                    )
                  )
                )
              )
            )
          )
        )
      )
    )
  )
)</f>
        <v>FRÅGAN ÄR OBESVARAD</v>
      </c>
      <c r="H106" s="1015"/>
      <c r="J106" s="310"/>
      <c r="K106" s="310"/>
      <c r="M106" s="78">
        <f>IF(ISNUMBER(G106),G106,0)</f>
        <v>0</v>
      </c>
      <c r="N106" s="78"/>
      <c r="O106" s="78" t="str">
        <f>$G106</f>
        <v>FRÅGAN ÄR OBESVARAD</v>
      </c>
      <c r="P106" s="78"/>
    </row>
    <row r="107" spans="1:20" ht="15" customHeight="1">
      <c r="B107" s="310"/>
      <c r="G107" s="333"/>
      <c r="J107" s="310"/>
      <c r="K107" s="310"/>
      <c r="M107" s="78"/>
      <c r="N107" s="78"/>
      <c r="O107" s="78"/>
      <c r="P107" s="78"/>
    </row>
    <row r="108" spans="1:20" s="87" customFormat="1" ht="30" customHeight="1">
      <c r="A108" s="506" t="s">
        <v>1032</v>
      </c>
      <c r="B108" s="506"/>
      <c r="C108" s="506"/>
      <c r="D108" s="506"/>
      <c r="E108" s="506"/>
      <c r="F108" s="506"/>
      <c r="G108" s="506"/>
      <c r="H108" s="506"/>
      <c r="I108" s="506"/>
      <c r="J108" s="555"/>
      <c r="K108" s="555"/>
      <c r="L108" s="506"/>
      <c r="M108" s="78"/>
      <c r="N108" s="78"/>
      <c r="O108" s="78"/>
      <c r="P108" s="78"/>
      <c r="Q108" s="109"/>
      <c r="S108" s="220"/>
      <c r="T108" s="302"/>
    </row>
    <row r="109" spans="1:20" s="87" customFormat="1" ht="15" customHeight="1">
      <c r="A109" s="31"/>
      <c r="B109" s="21"/>
      <c r="G109" s="517"/>
      <c r="J109" s="86"/>
      <c r="K109" s="86"/>
      <c r="L109"/>
      <c r="M109" s="78"/>
      <c r="N109" s="78"/>
      <c r="O109" s="78"/>
      <c r="P109" s="78"/>
      <c r="S109" s="220"/>
      <c r="T109" s="249"/>
    </row>
    <row r="110" spans="1:20" s="87" customFormat="1" ht="138.44999999999999" customHeight="1">
      <c r="A110" s="31"/>
      <c r="B110" s="21"/>
      <c r="C110" s="903" t="s">
        <v>1033</v>
      </c>
      <c r="D110" s="903"/>
      <c r="E110" s="903"/>
      <c r="F110" s="903"/>
      <c r="G110" s="903"/>
      <c r="H110" s="903"/>
      <c r="J110" s="86"/>
      <c r="K110" s="86"/>
      <c r="L110"/>
      <c r="M110" s="78"/>
      <c r="N110" s="78"/>
      <c r="O110" s="78"/>
      <c r="P110" s="78"/>
      <c r="Q110" s="197"/>
      <c r="S110" s="220"/>
      <c r="T110" s="249"/>
    </row>
    <row r="111" spans="1:20" ht="15" customHeight="1">
      <c r="B111" s="310"/>
      <c r="G111" s="333"/>
      <c r="J111" s="310"/>
      <c r="K111" s="310"/>
      <c r="M111" s="78"/>
      <c r="N111" s="78"/>
      <c r="O111" s="78"/>
      <c r="P111" s="78"/>
    </row>
    <row r="112" spans="1:20" ht="15" customHeight="1">
      <c r="B112" s="310"/>
      <c r="G112" s="333"/>
      <c r="J112" s="310"/>
      <c r="K112" s="310"/>
      <c r="M112" s="78"/>
      <c r="N112" s="78"/>
      <c r="O112" s="78"/>
      <c r="P112" s="78"/>
    </row>
    <row r="113" spans="1:16" ht="57" customHeight="1">
      <c r="A113" s="515">
        <v>3</v>
      </c>
      <c r="B113" s="516">
        <v>9</v>
      </c>
      <c r="C113" s="774" t="s">
        <v>1034</v>
      </c>
      <c r="D113" s="774"/>
      <c r="E113" s="774"/>
      <c r="F113" s="774"/>
      <c r="G113" s="774"/>
      <c r="H113" s="774"/>
      <c r="I113" s="490"/>
      <c r="J113" s="310"/>
      <c r="K113" s="310"/>
      <c r="M113" s="78"/>
      <c r="N113" s="78"/>
      <c r="O113" s="78"/>
      <c r="P113" s="78"/>
    </row>
    <row r="114" spans="1:16" ht="18" customHeight="1">
      <c r="A114" s="515"/>
      <c r="B114" s="310"/>
      <c r="C114" s="998" t="s">
        <v>90</v>
      </c>
      <c r="D114" s="998"/>
      <c r="E114" s="998"/>
      <c r="G114" s="333"/>
      <c r="J114" s="310"/>
      <c r="K114" s="310"/>
      <c r="M114" s="78"/>
      <c r="N114" s="78"/>
      <c r="O114" s="78"/>
      <c r="P114" s="78"/>
    </row>
    <row r="115" spans="1:16" ht="18" customHeight="1" thickBot="1">
      <c r="A115" s="515"/>
      <c r="B115" s="516"/>
      <c r="C115" s="999" t="s">
        <v>1035</v>
      </c>
      <c r="D115" s="1000"/>
      <c r="E115" s="1000"/>
      <c r="F115" s="1000"/>
      <c r="G115" s="1000"/>
      <c r="H115" s="1000"/>
      <c r="I115" s="29"/>
      <c r="J115" s="990" t="s">
        <v>91</v>
      </c>
      <c r="K115" s="990"/>
      <c r="L115" s="1023"/>
      <c r="M115" s="78"/>
      <c r="N115" s="78"/>
      <c r="O115" s="78"/>
      <c r="P115" s="78"/>
    </row>
    <row r="116" spans="1:16" ht="62.15" customHeight="1">
      <c r="A116" s="515"/>
      <c r="B116" s="516"/>
      <c r="C116" s="1003" t="s">
        <v>1036</v>
      </c>
      <c r="D116" s="1004"/>
      <c r="E116" s="1007" t="s">
        <v>1037</v>
      </c>
      <c r="F116" s="1008"/>
      <c r="G116" s="1007" t="s">
        <v>1038</v>
      </c>
      <c r="H116" s="1008"/>
      <c r="I116" s="29"/>
      <c r="J116" s="992" t="s">
        <v>1039</v>
      </c>
      <c r="K116" s="1050"/>
      <c r="L116" s="1051"/>
      <c r="M116" s="78"/>
      <c r="N116" s="78"/>
      <c r="O116" s="78"/>
      <c r="P116" s="78"/>
    </row>
    <row r="117" spans="1:16" ht="17.399999999999999" customHeight="1">
      <c r="A117" s="515"/>
      <c r="B117" s="516"/>
      <c r="C117" s="1001"/>
      <c r="D117" s="1002"/>
      <c r="E117" s="1001"/>
      <c r="F117" s="1002"/>
      <c r="G117" s="1001"/>
      <c r="H117" s="1002"/>
      <c r="I117" s="29"/>
      <c r="J117" s="994"/>
      <c r="K117" s="1052"/>
      <c r="L117" s="1053"/>
      <c r="M117" s="78"/>
      <c r="N117" s="78"/>
      <c r="O117" s="78"/>
      <c r="P117" s="78"/>
    </row>
    <row r="118" spans="1:16" ht="90" customHeight="1">
      <c r="A118" s="515"/>
      <c r="B118" s="516"/>
      <c r="C118" s="1003" t="s">
        <v>1040</v>
      </c>
      <c r="D118" s="1004"/>
      <c r="E118" s="1003" t="s">
        <v>1041</v>
      </c>
      <c r="F118" s="1004"/>
      <c r="G118" s="1047" t="s">
        <v>1042</v>
      </c>
      <c r="H118" s="1048"/>
      <c r="I118" s="29"/>
      <c r="J118" s="994"/>
      <c r="K118" s="1052"/>
      <c r="L118" s="1053"/>
      <c r="M118" s="78"/>
      <c r="N118" s="78"/>
      <c r="O118" s="78"/>
      <c r="P118" s="78"/>
    </row>
    <row r="119" spans="1:16" ht="17.399999999999999" customHeight="1">
      <c r="A119" s="515"/>
      <c r="B119" s="516"/>
      <c r="C119" s="1001"/>
      <c r="D119" s="1002"/>
      <c r="E119" s="1001"/>
      <c r="F119" s="1002"/>
      <c r="G119" s="1001"/>
      <c r="H119" s="1002"/>
      <c r="I119" s="29"/>
      <c r="J119" s="994"/>
      <c r="K119" s="1052"/>
      <c r="L119" s="1053"/>
      <c r="M119" s="78"/>
      <c r="N119" s="78"/>
      <c r="O119" s="78"/>
      <c r="P119" s="78"/>
    </row>
    <row r="120" spans="1:16" ht="17.399999999999999" customHeight="1">
      <c r="A120" s="515"/>
      <c r="B120" s="516"/>
      <c r="C120" s="1033" t="s">
        <v>100</v>
      </c>
      <c r="D120" s="1034"/>
      <c r="E120" s="1034"/>
      <c r="F120" s="1034"/>
      <c r="G120" s="1034"/>
      <c r="H120" s="1034"/>
      <c r="I120" s="29"/>
      <c r="J120" s="994"/>
      <c r="K120" s="1052"/>
      <c r="L120" s="1053"/>
      <c r="M120" s="78"/>
      <c r="N120" s="78"/>
      <c r="O120" s="78"/>
      <c r="P120" s="78"/>
    </row>
    <row r="121" spans="1:16" ht="17.399999999999999" customHeight="1">
      <c r="A121" s="515"/>
      <c r="B121" s="516"/>
      <c r="C121" s="1035"/>
      <c r="D121" s="1035"/>
      <c r="E121" s="1035"/>
      <c r="F121" s="1035"/>
      <c r="G121" s="1035"/>
      <c r="H121" s="1035"/>
      <c r="I121" s="29"/>
      <c r="J121" s="994"/>
      <c r="K121" s="1052"/>
      <c r="L121" s="1053"/>
      <c r="M121" s="78"/>
      <c r="N121" s="78"/>
      <c r="O121" s="78"/>
      <c r="P121" s="78"/>
    </row>
    <row r="122" spans="1:16" ht="46.5" customHeight="1">
      <c r="A122" s="515"/>
      <c r="B122" s="516"/>
      <c r="C122" s="1030" t="s">
        <v>101</v>
      </c>
      <c r="D122" s="1031"/>
      <c r="E122" s="1032" t="s">
        <v>102</v>
      </c>
      <c r="F122" s="1032"/>
      <c r="G122" s="1009" t="s">
        <v>103</v>
      </c>
      <c r="H122" s="1009"/>
      <c r="I122" s="29"/>
      <c r="J122" s="994"/>
      <c r="K122" s="1052"/>
      <c r="L122" s="1053"/>
      <c r="M122" s="78"/>
      <c r="N122" s="78"/>
      <c r="O122" s="78"/>
      <c r="P122" s="78"/>
    </row>
    <row r="123" spans="1:16" ht="17.399999999999999" customHeight="1">
      <c r="A123" s="515"/>
      <c r="B123" s="516"/>
      <c r="C123" s="1001"/>
      <c r="D123" s="1002"/>
      <c r="E123" s="1012"/>
      <c r="F123" s="1013"/>
      <c r="G123" s="1014" t="str">
        <f>IF(
  AND(
    COUNTBLANK(C117:D117)=2, COUNTBLANK(E117:F117)=2, COUNTBLANK(G117:H117)=2,
    COUNTBLANK(C119:D119)=2, COUNTBLANK(E119:F119)=2, COUNTBLANK(G119:H119)=2,
    COUNTBLANK(C121:D121)=2, COUNTBLANK(C123:D123)=2, COUNTBLANK(E123:F123)=2
  ),
  "FRÅGAN ÄR OBESVARAD",
  IF(
    AND(
      COUNTBLANK(C117:D117)=2, COUNTBLANK(E117:F117)=2, COUNTBLANK(G117:H117)=2,
      COUNTBLANK(C119:D119)=2, COUNTBLANK(E119:F119)=2, COUNTBLANK(G119:H119)=2,
      COUNTBLANK(C121:D121)=2
    ),
    "ANGE SVAR OCKSÅ",
    IF(
      AND(
        OR(
          COUNTIF(C117:D117,"x")&gt;0, COUNTIF(E117:F117,"x")&gt;0, COUNTIF(G117:H117,"x")&gt;0,
          COUNTIF(C119:D119,"x")&gt;0, COUNTIF(E119:F119,"x")&gt;0
        ),
        OR(
          COUNTIF(G119:H119,"x")&gt;0, COUNTIF(C121:D121,"x")&gt;0
        )
      ),
      "MOTSÄGELSEFULLT SVAR",
      IF(
        AND(
          COUNTIF(G119:H119,"x")&gt;0, COUNTIF(C121:D121,"x")&gt;0
        ),
        "MOTSÄGELSEFULLT SVAR",
        IF(
          AND(
            COUNTIF(C123:D123,"x")&gt;0, COUNTIF(E123:F123,"x")&gt;0
          ),
          "MOTSÄGELSEFULL BEDÖMNING",
          IF(
            OR(
              COUNTIF(C123:D123,"x")&gt;0, COUNTIF(E123:F123,"x")&gt;0
            ),
            COUNTIF(C117:H117,"x") + COUNTIF(C119:F119,"x"),
            "ANGE BEDÖMNING OCKSÅ"
          )
        )
      )
    )
  )
)</f>
        <v>FRÅGAN ÄR OBESVARAD</v>
      </c>
      <c r="H123" s="1015"/>
      <c r="I123" s="29"/>
      <c r="J123" s="994"/>
      <c r="K123" s="1052"/>
      <c r="L123" s="1053"/>
      <c r="M123" s="78">
        <f>IF(ISNUMBER(G123),G123,0)</f>
        <v>0</v>
      </c>
      <c r="N123" s="78"/>
      <c r="O123" s="78"/>
      <c r="P123" s="78" t="str">
        <f>$G123</f>
        <v>FRÅGAN ÄR OBESVARAD</v>
      </c>
    </row>
    <row r="124" spans="1:16" ht="15" customHeight="1">
      <c r="B124" s="310"/>
      <c r="G124" s="333"/>
      <c r="J124" s="994"/>
      <c r="K124" s="1052"/>
      <c r="L124" s="1053"/>
      <c r="M124" s="78"/>
      <c r="N124" s="78"/>
      <c r="O124" s="78"/>
      <c r="P124" s="78"/>
    </row>
    <row r="125" spans="1:16" ht="15" customHeight="1">
      <c r="B125" s="310"/>
      <c r="G125" s="333"/>
      <c r="J125" s="994"/>
      <c r="K125" s="1052"/>
      <c r="L125" s="1053"/>
      <c r="M125" s="78"/>
      <c r="N125" s="78"/>
      <c r="O125" s="78"/>
      <c r="P125" s="78"/>
    </row>
    <row r="126" spans="1:16" ht="15.65" customHeight="1" thickBot="1">
      <c r="B126" s="310"/>
      <c r="G126" s="333"/>
      <c r="J126" s="996"/>
      <c r="K126" s="1054"/>
      <c r="L126" s="1055"/>
      <c r="M126" s="78"/>
      <c r="N126" s="78"/>
      <c r="O126" s="78"/>
      <c r="P126" s="78"/>
    </row>
    <row r="127" spans="1:16" ht="57" customHeight="1">
      <c r="A127" s="515">
        <v>3</v>
      </c>
      <c r="B127" s="516">
        <v>10</v>
      </c>
      <c r="C127" s="774" t="s">
        <v>1043</v>
      </c>
      <c r="D127" s="774"/>
      <c r="E127" s="774"/>
      <c r="F127" s="774"/>
      <c r="G127" s="774"/>
      <c r="H127" s="774"/>
      <c r="J127" s="583"/>
      <c r="K127" s="583"/>
      <c r="L127" s="584"/>
      <c r="M127" s="78"/>
      <c r="N127" s="78"/>
      <c r="O127" s="78"/>
      <c r="P127" s="78"/>
    </row>
    <row r="128" spans="1:16" ht="18" customHeight="1">
      <c r="A128" s="515"/>
      <c r="B128" s="310"/>
      <c r="C128" s="998" t="s">
        <v>90</v>
      </c>
      <c r="D128" s="998"/>
      <c r="E128" s="998"/>
      <c r="G128" s="333"/>
      <c r="J128" s="310"/>
      <c r="K128" s="310"/>
      <c r="M128" s="78"/>
      <c r="N128" s="78"/>
      <c r="O128" s="78"/>
      <c r="P128" s="78"/>
    </row>
    <row r="129" spans="1:16" ht="18" customHeight="1" thickBot="1">
      <c r="A129" s="515"/>
      <c r="B129" s="516"/>
      <c r="C129" s="999" t="s">
        <v>1035</v>
      </c>
      <c r="D129" s="1000"/>
      <c r="E129" s="1000"/>
      <c r="F129" s="1000"/>
      <c r="G129" s="1000"/>
      <c r="H129" s="1000"/>
      <c r="J129" s="989" t="s">
        <v>91</v>
      </c>
      <c r="K129" s="1049"/>
      <c r="M129" s="78"/>
      <c r="N129" s="78"/>
      <c r="O129" s="78"/>
      <c r="P129" s="78"/>
    </row>
    <row r="130" spans="1:16" ht="71.150000000000006" customHeight="1">
      <c r="A130" s="515"/>
      <c r="B130" s="516"/>
      <c r="C130" s="1003" t="s">
        <v>1044</v>
      </c>
      <c r="D130" s="1004"/>
      <c r="E130" s="1007" t="s">
        <v>1045</v>
      </c>
      <c r="F130" s="1008"/>
      <c r="G130" s="1007" t="s">
        <v>1046</v>
      </c>
      <c r="H130" s="1008"/>
      <c r="J130" s="1024" t="s">
        <v>1047</v>
      </c>
      <c r="K130" s="1025"/>
      <c r="M130" s="78"/>
      <c r="N130" s="78"/>
      <c r="O130" s="78"/>
      <c r="P130" s="78"/>
    </row>
    <row r="131" spans="1:16" ht="17.399999999999999" customHeight="1">
      <c r="A131" s="515"/>
      <c r="B131" s="516"/>
      <c r="C131" s="1001"/>
      <c r="D131" s="1002"/>
      <c r="E131" s="1001"/>
      <c r="F131" s="1002"/>
      <c r="G131" s="1001"/>
      <c r="H131" s="1002"/>
      <c r="J131" s="1026"/>
      <c r="K131" s="1027"/>
      <c r="M131" s="78"/>
      <c r="N131" s="78"/>
      <c r="O131" s="78"/>
      <c r="P131" s="78"/>
    </row>
    <row r="132" spans="1:16" ht="98.6" customHeight="1">
      <c r="A132" s="515"/>
      <c r="B132" s="516"/>
      <c r="C132" s="1003" t="s">
        <v>1048</v>
      </c>
      <c r="D132" s="1004"/>
      <c r="E132" s="1003" t="s">
        <v>1049</v>
      </c>
      <c r="F132" s="1004"/>
      <c r="G132" s="1047" t="s">
        <v>1050</v>
      </c>
      <c r="H132" s="1048"/>
      <c r="J132" s="1026"/>
      <c r="K132" s="1027"/>
      <c r="M132" s="78"/>
      <c r="N132" s="78"/>
      <c r="O132" s="78"/>
      <c r="P132" s="78"/>
    </row>
    <row r="133" spans="1:16" ht="17.399999999999999" customHeight="1">
      <c r="A133" s="515"/>
      <c r="B133" s="516"/>
      <c r="C133" s="1001"/>
      <c r="D133" s="1002"/>
      <c r="E133" s="1001"/>
      <c r="F133" s="1002"/>
      <c r="G133" s="1001"/>
      <c r="H133" s="1002"/>
      <c r="J133" s="1026"/>
      <c r="K133" s="1027"/>
      <c r="M133" s="78"/>
      <c r="N133" s="78"/>
      <c r="O133" s="78"/>
      <c r="P133" s="78"/>
    </row>
    <row r="134" spans="1:16" ht="17.399999999999999" customHeight="1">
      <c r="A134" s="515"/>
      <c r="B134" s="516"/>
      <c r="C134" s="1033" t="s">
        <v>100</v>
      </c>
      <c r="D134" s="1034"/>
      <c r="E134" s="1034"/>
      <c r="F134" s="1034"/>
      <c r="G134" s="1034"/>
      <c r="H134" s="1034"/>
      <c r="J134" s="1026"/>
      <c r="K134" s="1027"/>
      <c r="M134" s="78"/>
      <c r="N134" s="78"/>
      <c r="O134" s="78"/>
      <c r="P134" s="78"/>
    </row>
    <row r="135" spans="1:16" ht="17.399999999999999" customHeight="1">
      <c r="A135" s="515"/>
      <c r="B135" s="516"/>
      <c r="C135" s="1035"/>
      <c r="D135" s="1035"/>
      <c r="E135" s="1035"/>
      <c r="F135" s="1035"/>
      <c r="G135" s="1035"/>
      <c r="H135" s="1035"/>
      <c r="J135" s="1026"/>
      <c r="K135" s="1027"/>
      <c r="M135" s="78"/>
      <c r="N135" s="78"/>
      <c r="O135" s="78"/>
      <c r="P135" s="78"/>
    </row>
    <row r="136" spans="1:16" ht="43.5" customHeight="1">
      <c r="A136" s="515"/>
      <c r="B136" s="516"/>
      <c r="C136" s="1030" t="s">
        <v>101</v>
      </c>
      <c r="D136" s="1031"/>
      <c r="E136" s="1032" t="s">
        <v>102</v>
      </c>
      <c r="F136" s="1032"/>
      <c r="G136" s="1009" t="s">
        <v>103</v>
      </c>
      <c r="H136" s="1009"/>
      <c r="J136" s="1026"/>
      <c r="K136" s="1027"/>
      <c r="M136" s="78"/>
      <c r="N136" s="78"/>
      <c r="O136" s="78"/>
      <c r="P136" s="78"/>
    </row>
    <row r="137" spans="1:16" ht="18" customHeight="1" thickBot="1">
      <c r="A137" s="515"/>
      <c r="B137" s="516"/>
      <c r="C137" s="1001"/>
      <c r="D137" s="1002"/>
      <c r="E137" s="1012"/>
      <c r="F137" s="1013"/>
      <c r="G137" s="1014" t="str">
        <f>IF(
  AND(
    COUNTBLANK(C131:D131)=2, COUNTBLANK(E131:F131)=2, COUNTBLANK(G131:H131)=2,
    COUNTBLANK(C133:D133)=2, COUNTBLANK(E133:F133)=2, COUNTBLANK(G133:H133)=2,
    COUNTBLANK(C135:D135)=2, COUNTBLANK(C137:D137)=2, COUNTBLANK(E137:F137)=2
  ),
  "FRÅGAN ÄR OBESVARAD",
  IF(
    AND(
      COUNTBLANK(C131:D131)=2, COUNTBLANK(E131:F131)=2, COUNTBLANK(G131:H131)=2,
      COUNTBLANK(C133:D133)=2, COUNTBLANK(E133:F133)=2, COUNTBLANK(G133:H133)=2,
      COUNTBLANK(C135:D135)=2
    ),
    "ANGE SVAR OCKSÅ",
    IF(
      AND(
        OR(
          COUNTIF(C131:D131,"x")&gt;0, COUNTIF(E131:F131,"x")&gt;0, COUNTIF(G131:H131,"x")&gt;0,
          COUNTIF(C133:D133,"x")&gt;0, COUNTIF(E133:F133,"x")&gt;0
        ),
        OR(
          COUNTIF(G133:H133,"x")&gt;0, COUNTIF(C135:D135,"x")&gt;0
        )
      ),
      "MOTSÄGELSEFULLT SVAR",
      IF(
        AND(
          COUNTIF(G133:H133,"x")&gt;0, COUNTIF(C135:D135,"x")&gt;0
        ),
        "MOTSÄGELSEFULLT SVAR",
        IF(
          AND(
            COUNTIF(C137:D137,"x")&gt;0, COUNTIF(E137:F137,"x")&gt;0
          ),
          "MOTSÄGELSEFULL BEDÖMNING",
          IF(
            OR(
              COUNTIF(C137:D137,"x")&gt;0, COUNTIF(E137:F137,"x")&gt;0
            ),
            COUNTIF(C131:H131,"x") + COUNTIF(C133:F133,"x"),
            "ANGE BEDÖMNING OCKSÅ"
          )
        )
      )
    )
  )
)</f>
        <v>FRÅGAN ÄR OBESVARAD</v>
      </c>
      <c r="H137" s="1015"/>
      <c r="J137" s="1028"/>
      <c r="K137" s="1029"/>
      <c r="M137" s="78">
        <f>IF(ISNUMBER(G137),G137,0)</f>
        <v>0</v>
      </c>
      <c r="N137" s="78"/>
      <c r="O137" s="78"/>
      <c r="P137" s="78" t="str">
        <f>$G137</f>
        <v>FRÅGAN ÄR OBESVARAD</v>
      </c>
    </row>
    <row r="138" spans="1:16" ht="15" customHeight="1">
      <c r="B138" s="310"/>
      <c r="G138" s="333"/>
      <c r="J138" s="310"/>
      <c r="K138" s="310"/>
      <c r="M138" s="78"/>
      <c r="N138" s="78"/>
      <c r="O138" s="78"/>
      <c r="P138" s="78"/>
    </row>
    <row r="139" spans="1:16" ht="57" customHeight="1">
      <c r="A139" s="515">
        <v>3</v>
      </c>
      <c r="B139" s="516">
        <v>11</v>
      </c>
      <c r="C139" s="774" t="s">
        <v>1051</v>
      </c>
      <c r="D139" s="774"/>
      <c r="E139" s="774"/>
      <c r="F139" s="774"/>
      <c r="G139" s="774"/>
      <c r="H139" s="774"/>
      <c r="J139" s="310"/>
      <c r="K139" s="310"/>
      <c r="M139" s="78"/>
      <c r="N139" s="78"/>
      <c r="O139" s="78"/>
      <c r="P139" s="78"/>
    </row>
    <row r="140" spans="1:16" ht="17.399999999999999" customHeight="1">
      <c r="A140" s="515"/>
      <c r="B140" s="310"/>
      <c r="C140" s="998" t="s">
        <v>90</v>
      </c>
      <c r="D140" s="998"/>
      <c r="E140" s="998"/>
      <c r="G140" s="333"/>
      <c r="J140" s="310"/>
      <c r="K140" s="310"/>
      <c r="M140" s="78"/>
      <c r="N140" s="78"/>
      <c r="O140" s="78"/>
      <c r="P140" s="78"/>
    </row>
    <row r="141" spans="1:16" ht="17.399999999999999" customHeight="1">
      <c r="A141" s="515"/>
      <c r="B141" s="516"/>
      <c r="C141" s="999" t="s">
        <v>1035</v>
      </c>
      <c r="D141" s="1000"/>
      <c r="E141" s="1000"/>
      <c r="F141" s="1000"/>
      <c r="G141" s="1000"/>
      <c r="H141" s="1000"/>
      <c r="J141" s="310"/>
      <c r="K141" s="310"/>
      <c r="M141" s="78"/>
      <c r="N141" s="78"/>
      <c r="O141" s="78"/>
      <c r="P141" s="78"/>
    </row>
    <row r="142" spans="1:16" ht="78.650000000000006" customHeight="1">
      <c r="A142" s="515"/>
      <c r="B142" s="516"/>
      <c r="C142" s="1003" t="s">
        <v>1052</v>
      </c>
      <c r="D142" s="1004"/>
      <c r="E142" s="1007" t="s">
        <v>1053</v>
      </c>
      <c r="F142" s="1008"/>
      <c r="G142" s="1007" t="s">
        <v>1054</v>
      </c>
      <c r="H142" s="1008"/>
      <c r="J142" s="310"/>
      <c r="K142" s="310"/>
      <c r="M142" s="78"/>
      <c r="N142" s="78"/>
      <c r="O142" s="78"/>
      <c r="P142" s="78"/>
    </row>
    <row r="143" spans="1:16" ht="17.399999999999999" customHeight="1">
      <c r="A143" s="515"/>
      <c r="B143" s="516"/>
      <c r="C143" s="1001"/>
      <c r="D143" s="1002"/>
      <c r="E143" s="1001"/>
      <c r="F143" s="1002"/>
      <c r="G143" s="1001"/>
      <c r="H143" s="1002"/>
      <c r="J143" s="310"/>
      <c r="K143" s="310"/>
      <c r="M143" s="78"/>
      <c r="N143" s="78"/>
      <c r="O143" s="78"/>
      <c r="P143" s="78"/>
    </row>
    <row r="144" spans="1:16" ht="99.65" customHeight="1">
      <c r="A144" s="515"/>
      <c r="B144" s="516"/>
      <c r="C144" s="1003" t="s">
        <v>1055</v>
      </c>
      <c r="D144" s="1004"/>
      <c r="E144" s="1003" t="s">
        <v>1056</v>
      </c>
      <c r="F144" s="1004"/>
      <c r="G144" s="1047" t="s">
        <v>1057</v>
      </c>
      <c r="H144" s="1048"/>
      <c r="J144" s="310"/>
      <c r="K144" s="310"/>
      <c r="M144" s="78"/>
      <c r="N144" s="78"/>
      <c r="O144" s="78"/>
      <c r="P144" s="78"/>
    </row>
    <row r="145" spans="1:16" ht="17.399999999999999" customHeight="1">
      <c r="A145" s="515"/>
      <c r="B145" s="516"/>
      <c r="C145" s="1001"/>
      <c r="D145" s="1002"/>
      <c r="E145" s="1001"/>
      <c r="F145" s="1002"/>
      <c r="G145" s="1001"/>
      <c r="H145" s="1002"/>
      <c r="J145" s="310"/>
      <c r="K145" s="310"/>
      <c r="M145" s="78"/>
      <c r="N145" s="78"/>
      <c r="O145" s="78"/>
      <c r="P145" s="78"/>
    </row>
    <row r="146" spans="1:16" ht="17.399999999999999" customHeight="1">
      <c r="A146" s="515"/>
      <c r="B146" s="516"/>
      <c r="C146" s="1033" t="s">
        <v>100</v>
      </c>
      <c r="D146" s="1034"/>
      <c r="E146" s="1034"/>
      <c r="F146" s="1034"/>
      <c r="G146" s="1034"/>
      <c r="H146" s="1034"/>
      <c r="J146" s="310"/>
      <c r="K146" s="310"/>
      <c r="M146" s="78"/>
      <c r="N146" s="78"/>
      <c r="O146" s="78"/>
      <c r="P146" s="78"/>
    </row>
    <row r="147" spans="1:16" ht="17.399999999999999" customHeight="1">
      <c r="A147" s="515"/>
      <c r="B147" s="516"/>
      <c r="C147" s="1035"/>
      <c r="D147" s="1035"/>
      <c r="E147" s="1035"/>
      <c r="F147" s="1035"/>
      <c r="G147" s="1035"/>
      <c r="H147" s="1035"/>
      <c r="J147" s="310"/>
      <c r="K147" s="310"/>
      <c r="M147" s="78"/>
      <c r="N147" s="78"/>
      <c r="O147" s="78"/>
      <c r="P147" s="78"/>
    </row>
    <row r="148" spans="1:16" ht="41.15" customHeight="1">
      <c r="A148" s="515"/>
      <c r="B148" s="516"/>
      <c r="C148" s="1030" t="s">
        <v>101</v>
      </c>
      <c r="D148" s="1031"/>
      <c r="E148" s="1032" t="s">
        <v>102</v>
      </c>
      <c r="F148" s="1032"/>
      <c r="G148" s="1009" t="s">
        <v>103</v>
      </c>
      <c r="H148" s="1009"/>
      <c r="J148" s="310"/>
      <c r="K148" s="310"/>
      <c r="M148" s="78"/>
      <c r="N148" s="78"/>
      <c r="O148" s="78"/>
      <c r="P148" s="78"/>
    </row>
    <row r="149" spans="1:16" ht="17.399999999999999" customHeight="1">
      <c r="A149" s="515"/>
      <c r="B149" s="516"/>
      <c r="C149" s="1001"/>
      <c r="D149" s="1002"/>
      <c r="E149" s="1012"/>
      <c r="F149" s="1013"/>
      <c r="G149" s="1014" t="str">
        <f>IF(
  AND(
    COUNTBLANK(C143:D143)=2, COUNTBLANK(E143:F143)=2, COUNTBLANK(G143:H143)=2,
    COUNTBLANK(C145:D145)=2, COUNTBLANK(E145:F145)=2, COUNTBLANK(G145:H145)=2,
    COUNTBLANK(C147:D147)=2, COUNTBLANK(C149:D149)=2, COUNTBLANK(E149:F149)=2
  ),
  "FRÅGAN ÄR OBESVARAD",
  IF(
    AND(
      COUNTBLANK(C143:D143)=2, COUNTBLANK(E143:F143)=2, COUNTBLANK(G143:H143)=2,
      COUNTBLANK(C145:D145)=2, COUNTBLANK(E145:F145)=2, COUNTBLANK(G145:H145)=2,
      COUNTBLANK(C147:D147)=2
    ),
    "ANGE SVAR OCKSÅ",
    IF(
      AND(
        OR(
          COUNTIF(C143:D143,"x")&gt;0, COUNTIF(E143:F143,"x")&gt;0, COUNTIF(G143:H143,"x")&gt;0,
          COUNTIF(C145:D145,"x")&gt;0, COUNTIF(E145:F145,"x")&gt;0
        ),
        OR(
          COUNTIF(G145:H145,"x")&gt;0, COUNTIF(C147:D147,"x")&gt;0
        )
      ),
      "MOTSÄGELSEFULLT SVAR",
      IF(
        AND(
          COUNTIF(G145:H145,"x")&gt;0, COUNTIF(C147:D147,"x")&gt;0
        ),
        "MOTSÄGELSEFULLT SVAR",
        IF(
          AND(
            COUNTIF(C149:D149,"x")&gt;0, COUNTIF(E149:F149,"x")&gt;0
          ),
          "MOTSÄGELSEFULL BEDÖMNING",
          IF(
            OR(
              COUNTIF(C149:D149,"x")&gt;0, COUNTIF(E149:F149,"x")&gt;0
            ),
            COUNTIF(C143:H143,"x") + COUNTIF(C145:F145,"x"),
            "ANGE BEDÖMNING OCKSÅ"
          )
        )
      )
    )
  )
)</f>
        <v>FRÅGAN ÄR OBESVARAD</v>
      </c>
      <c r="H149" s="1015"/>
      <c r="J149" s="310"/>
      <c r="K149" s="310"/>
      <c r="M149" s="78">
        <f>IF(ISNUMBER(G149),G149,0)</f>
        <v>0</v>
      </c>
      <c r="N149" s="78"/>
      <c r="O149" s="78"/>
      <c r="P149" s="78" t="str">
        <f>$G149</f>
        <v>FRÅGAN ÄR OBESVARAD</v>
      </c>
    </row>
    <row r="150" spans="1:16" ht="15" customHeight="1">
      <c r="B150" s="310"/>
      <c r="G150" s="333"/>
      <c r="J150" s="310"/>
      <c r="K150" s="310"/>
      <c r="M150" s="78"/>
      <c r="N150" s="78"/>
      <c r="O150" s="78"/>
      <c r="P150" s="78"/>
    </row>
    <row r="151" spans="1:16" ht="15" customHeight="1">
      <c r="B151" s="310"/>
      <c r="G151" s="333"/>
      <c r="J151" s="310"/>
      <c r="K151" s="310"/>
      <c r="M151" s="78"/>
      <c r="N151" s="78"/>
      <c r="O151" s="78"/>
      <c r="P151" s="78"/>
    </row>
    <row r="152" spans="1:16" ht="55.4" customHeight="1">
      <c r="A152" s="515">
        <v>3</v>
      </c>
      <c r="B152" s="516">
        <v>12</v>
      </c>
      <c r="C152" s="774" t="s">
        <v>1058</v>
      </c>
      <c r="D152" s="774"/>
      <c r="E152" s="774"/>
      <c r="F152" s="774"/>
      <c r="G152" s="774"/>
      <c r="H152" s="774"/>
      <c r="J152" s="310"/>
      <c r="K152" s="310"/>
      <c r="M152" s="78"/>
      <c r="N152" s="78"/>
      <c r="O152" s="78"/>
      <c r="P152" s="78"/>
    </row>
    <row r="153" spans="1:16" ht="17.399999999999999" customHeight="1">
      <c r="A153" s="515"/>
      <c r="B153" s="310"/>
      <c r="C153" s="998" t="s">
        <v>90</v>
      </c>
      <c r="D153" s="998"/>
      <c r="E153" s="998"/>
      <c r="G153" s="333"/>
      <c r="J153" s="310"/>
      <c r="K153" s="310"/>
      <c r="M153" s="78"/>
      <c r="N153" s="78"/>
      <c r="O153" s="78"/>
      <c r="P153" s="78"/>
    </row>
    <row r="154" spans="1:16" ht="18" customHeight="1" thickBot="1">
      <c r="A154" s="515"/>
      <c r="B154" s="516"/>
      <c r="C154" s="999" t="s">
        <v>1059</v>
      </c>
      <c r="D154" s="1000"/>
      <c r="E154" s="1000"/>
      <c r="F154" s="1000"/>
      <c r="G154" s="1000"/>
      <c r="H154" s="1000"/>
      <c r="J154" s="989" t="s">
        <v>91</v>
      </c>
      <c r="K154" s="991"/>
      <c r="M154" s="78"/>
      <c r="N154" s="78"/>
      <c r="O154" s="78"/>
      <c r="P154" s="78"/>
    </row>
    <row r="155" spans="1:16" ht="123" customHeight="1">
      <c r="A155" s="515"/>
      <c r="B155" s="516"/>
      <c r="C155" s="1003" t="s">
        <v>1060</v>
      </c>
      <c r="D155" s="1004"/>
      <c r="E155" s="1007" t="s">
        <v>1061</v>
      </c>
      <c r="F155" s="1008"/>
      <c r="G155" s="1007" t="s">
        <v>1062</v>
      </c>
      <c r="H155" s="1008"/>
      <c r="J155" s="983" t="s">
        <v>1063</v>
      </c>
      <c r="K155" s="984"/>
      <c r="M155" s="78"/>
      <c r="N155" s="78"/>
      <c r="O155" s="78"/>
      <c r="P155" s="78"/>
    </row>
    <row r="156" spans="1:16" ht="17.399999999999999" customHeight="1">
      <c r="A156" s="515"/>
      <c r="B156" s="516"/>
      <c r="C156" s="1001"/>
      <c r="D156" s="1002"/>
      <c r="E156" s="1001"/>
      <c r="F156" s="1002"/>
      <c r="G156" s="1001"/>
      <c r="H156" s="1002"/>
      <c r="J156" s="985"/>
      <c r="K156" s="986"/>
      <c r="M156" s="78"/>
      <c r="N156" s="78"/>
      <c r="O156" s="78"/>
      <c r="P156" s="78"/>
    </row>
    <row r="157" spans="1:16" ht="72.650000000000006" customHeight="1">
      <c r="A157" s="515"/>
      <c r="B157" s="516"/>
      <c r="C157" s="1003" t="s">
        <v>1064</v>
      </c>
      <c r="D157" s="1004"/>
      <c r="E157" s="1003" t="s">
        <v>1065</v>
      </c>
      <c r="F157" s="1004"/>
      <c r="G157" s="1047" t="s">
        <v>1066</v>
      </c>
      <c r="H157" s="1048"/>
      <c r="J157" s="985"/>
      <c r="K157" s="986"/>
      <c r="M157" s="78"/>
      <c r="N157" s="78"/>
      <c r="O157" s="78"/>
      <c r="P157" s="78"/>
    </row>
    <row r="158" spans="1:16" ht="17.399999999999999" customHeight="1">
      <c r="A158" s="515"/>
      <c r="B158" s="516"/>
      <c r="C158" s="1001"/>
      <c r="D158" s="1002"/>
      <c r="E158" s="1001"/>
      <c r="F158" s="1002"/>
      <c r="G158" s="1001"/>
      <c r="H158" s="1002"/>
      <c r="J158" s="985"/>
      <c r="K158" s="986"/>
      <c r="M158" s="78"/>
      <c r="N158" s="78"/>
      <c r="O158" s="78"/>
      <c r="P158" s="78"/>
    </row>
    <row r="159" spans="1:16" ht="17.399999999999999" customHeight="1">
      <c r="A159" s="515"/>
      <c r="B159" s="516"/>
      <c r="C159" s="1033" t="s">
        <v>100</v>
      </c>
      <c r="D159" s="1034"/>
      <c r="E159" s="1034"/>
      <c r="F159" s="1034"/>
      <c r="G159" s="1034"/>
      <c r="H159" s="1034"/>
      <c r="J159" s="985"/>
      <c r="K159" s="986"/>
      <c r="M159" s="78"/>
      <c r="N159" s="78"/>
      <c r="O159" s="78"/>
      <c r="P159" s="78"/>
    </row>
    <row r="160" spans="1:16" ht="18" customHeight="1" thickBot="1">
      <c r="A160" s="515"/>
      <c r="B160" s="516"/>
      <c r="C160" s="1035"/>
      <c r="D160" s="1035"/>
      <c r="E160" s="1035"/>
      <c r="F160" s="1035"/>
      <c r="G160" s="1035"/>
      <c r="H160" s="1035"/>
      <c r="J160" s="987"/>
      <c r="K160" s="988"/>
      <c r="M160" s="78"/>
      <c r="N160" s="78"/>
      <c r="O160" s="78"/>
      <c r="P160" s="78"/>
    </row>
    <row r="161" spans="1:17" ht="45.65" customHeight="1">
      <c r="A161" s="515"/>
      <c r="B161" s="516"/>
      <c r="C161" s="1030" t="s">
        <v>101</v>
      </c>
      <c r="D161" s="1031"/>
      <c r="E161" s="1032" t="s">
        <v>102</v>
      </c>
      <c r="F161" s="1032"/>
      <c r="G161" s="1009" t="s">
        <v>103</v>
      </c>
      <c r="H161" s="1009"/>
      <c r="J161" s="310"/>
      <c r="K161" s="310"/>
      <c r="M161" s="78"/>
      <c r="N161" s="78"/>
      <c r="O161" s="78"/>
      <c r="P161" s="78"/>
    </row>
    <row r="162" spans="1:17" ht="17.399999999999999" customHeight="1">
      <c r="A162" s="515"/>
      <c r="B162" s="516"/>
      <c r="C162" s="1001"/>
      <c r="D162" s="1002"/>
      <c r="E162" s="1012"/>
      <c r="F162" s="1013"/>
      <c r="G162" s="1014" t="str">
        <f>IF(
  AND(
    COUNTBLANK(C156:D156)=2, COUNTBLANK(E156:F156)=2, COUNTBLANK(G156:H156)=2,
    COUNTBLANK(C158:D158)=2, COUNTBLANK(E158:F158)=2, COUNTBLANK(G158:H158)=2,
    COUNTBLANK(C160:D160)=2, COUNTBLANK(C162:D162)=2, COUNTBLANK(E162:F162)=2
  ),
  "FRÅGAN ÄR OBESVARAD",
  IF(
    AND(
      COUNTBLANK(C156:D156)=2, COUNTBLANK(E156:F156)=2, COUNTBLANK(G156:H156)=2,
      COUNTBLANK(C158:D158)=2, COUNTBLANK(E158:F158)=2, COUNTBLANK(G158:H158)=2,
      COUNTBLANK(C160:D160)=2
    ),
    "ANGE SVAR OCKSÅ",
    IF(
      AND(
        OR(
          COUNTIF(C156:D156,"x")&gt;0, COUNTIF(E156:F156,"x")&gt;0, COUNTIF(G156:H156,"x")&gt;0,
          COUNTIF(C158:D158,"x")&gt;0, COUNTIF(E158:F158,"x")&gt;0
        ),
        OR(
          COUNTIF(G158:H158,"x")&gt;0, COUNTIF(C160:D160,"x")&gt;0
        )
      ),
      "MOTSÄGELSEFULLT SVAR",
      IF(
        AND(
          COUNTIF(G158:H158,"x")&gt;0, COUNTIF(C160:D160,"x")&gt;0
        ),
        "MOTSÄGELSEFULLT SVAR",
        IF(
          AND(
            COUNTIF(C162:D162,"x")&gt;0, COUNTIF(E162:F162,"x")&gt;0
          ),
          "MOTSÄGELSEFULL BEDÖMNING",
          IF(
            OR(
              COUNTIF(C162:D162,"x")&gt;0, COUNTIF(E162:F162,"x")&gt;0
            ),
            COUNTIF(C156:H156,"x") + COUNTIF(C158:F158,"x"),
            "ANGE BEDÖMNING OCKSÅ"
          )
        )
      )
    )
  )
)</f>
        <v>FRÅGAN ÄR OBESVARAD</v>
      </c>
      <c r="H162" s="1015"/>
      <c r="J162" s="310"/>
      <c r="K162" s="310"/>
      <c r="M162" s="78">
        <f>IF(ISNUMBER(G162),G162,0)</f>
        <v>0</v>
      </c>
      <c r="N162" s="78"/>
      <c r="O162" s="78"/>
      <c r="P162" s="78" t="str">
        <f>$G162</f>
        <v>FRÅGAN ÄR OBESVARAD</v>
      </c>
    </row>
    <row r="163" spans="1:17" ht="15" customHeight="1">
      <c r="B163" s="310"/>
      <c r="G163" s="333"/>
      <c r="J163" s="310"/>
      <c r="K163" s="310"/>
      <c r="M163" s="78"/>
      <c r="N163" s="78"/>
      <c r="O163" s="78"/>
      <c r="P163" s="78"/>
    </row>
    <row r="164" spans="1:17" ht="15" customHeight="1">
      <c r="B164" s="310"/>
      <c r="G164" s="333"/>
      <c r="J164" s="310"/>
      <c r="K164" s="310"/>
      <c r="M164" s="78"/>
      <c r="N164" s="78"/>
      <c r="O164" s="78"/>
      <c r="P164" s="78"/>
    </row>
    <row r="165" spans="1:17" ht="23.4" customHeight="1">
      <c r="B165" s="1071" t="s">
        <v>1067</v>
      </c>
      <c r="C165" s="1071"/>
      <c r="D165" s="1071"/>
      <c r="E165" s="1071"/>
      <c r="F165" s="1071"/>
      <c r="G165" s="1071"/>
      <c r="H165" s="1071"/>
      <c r="I165" s="1071"/>
      <c r="J165" s="310"/>
      <c r="K165" s="310"/>
      <c r="M165" s="78"/>
      <c r="N165" s="78"/>
      <c r="O165" s="78"/>
      <c r="P165" s="78"/>
    </row>
    <row r="166" spans="1:17" ht="17.399999999999999" customHeight="1">
      <c r="B166" s="1073" t="s">
        <v>1068</v>
      </c>
      <c r="C166" s="1073"/>
      <c r="D166" s="1073"/>
      <c r="E166" s="1073"/>
      <c r="F166" s="1073"/>
      <c r="G166" s="1073"/>
      <c r="H166" s="1073"/>
      <c r="I166" s="1073"/>
      <c r="J166" s="310"/>
      <c r="K166" s="310"/>
      <c r="M166" s="78"/>
      <c r="N166" s="78"/>
      <c r="O166" s="78"/>
      <c r="P166" s="78"/>
    </row>
    <row r="167" spans="1:17" ht="226.4" customHeight="1" thickBot="1">
      <c r="B167" s="1072" t="s">
        <v>1069</v>
      </c>
      <c r="C167" s="1072"/>
      <c r="D167" s="1072"/>
      <c r="E167" s="1072"/>
      <c r="F167" s="1072"/>
      <c r="G167" s="1072"/>
      <c r="H167" s="1072"/>
      <c r="I167" s="1072"/>
      <c r="J167" s="310"/>
      <c r="K167" s="310"/>
      <c r="M167" s="78"/>
      <c r="N167" s="78"/>
      <c r="O167" s="78"/>
      <c r="P167" s="78"/>
    </row>
    <row r="168" spans="1:17" ht="67.400000000000006" customHeight="1" thickBot="1">
      <c r="B168" s="1068" t="s">
        <v>1070</v>
      </c>
      <c r="C168" s="1069"/>
      <c r="D168" s="1069"/>
      <c r="E168" s="1069"/>
      <c r="F168" s="1069"/>
      <c r="G168" s="1069"/>
      <c r="H168" s="1069"/>
      <c r="I168" s="1069"/>
      <c r="J168" s="579"/>
      <c r="K168" s="310"/>
      <c r="M168" s="78"/>
      <c r="N168" s="78"/>
      <c r="O168" s="78"/>
      <c r="P168" s="78"/>
    </row>
    <row r="169" spans="1:17" ht="15" customHeight="1">
      <c r="B169" s="519"/>
      <c r="C169" s="519"/>
      <c r="D169" s="519"/>
      <c r="E169" s="519"/>
      <c r="F169" s="519"/>
      <c r="G169" s="519"/>
      <c r="H169" s="1070"/>
      <c r="I169" s="1070"/>
      <c r="J169" s="310"/>
      <c r="K169" s="310"/>
      <c r="M169" s="78"/>
      <c r="N169" s="78"/>
      <c r="O169" s="78"/>
      <c r="P169" s="78"/>
    </row>
    <row r="170" spans="1:17" ht="15" customHeight="1">
      <c r="B170" s="310"/>
      <c r="G170" s="333"/>
      <c r="J170" s="310"/>
      <c r="K170" s="310"/>
      <c r="M170" s="78"/>
      <c r="N170" s="78"/>
      <c r="O170" s="78"/>
      <c r="P170" s="78"/>
    </row>
    <row r="171" spans="1:17" ht="22.85" customHeight="1">
      <c r="B171" s="310"/>
      <c r="G171" s="333"/>
      <c r="J171" s="580"/>
      <c r="K171" s="310"/>
      <c r="M171" s="78"/>
      <c r="N171" s="78"/>
      <c r="O171" s="78"/>
      <c r="P171" s="78"/>
      <c r="Q171" s="512"/>
    </row>
    <row r="172" spans="1:17" ht="24.65" customHeight="1" thickBot="1">
      <c r="A172" s="1056" t="s">
        <v>1071</v>
      </c>
      <c r="B172" s="1056"/>
      <c r="C172" s="1056"/>
      <c r="D172" s="1056"/>
      <c r="E172" s="1056"/>
      <c r="F172" s="1056"/>
      <c r="G172" s="1056"/>
      <c r="H172" s="1056"/>
      <c r="I172" s="1057"/>
      <c r="J172" s="989" t="s">
        <v>91</v>
      </c>
      <c r="K172" s="990"/>
      <c r="M172" s="78"/>
      <c r="N172" s="78"/>
      <c r="O172" s="78"/>
      <c r="P172" s="78"/>
    </row>
    <row r="173" spans="1:17" ht="15" customHeight="1">
      <c r="B173" s="310"/>
      <c r="G173" s="333"/>
      <c r="J173" s="983" t="s">
        <v>1072</v>
      </c>
      <c r="K173" s="984"/>
      <c r="M173" s="78"/>
      <c r="N173" s="78"/>
      <c r="O173" s="78"/>
      <c r="P173" s="78"/>
    </row>
    <row r="174" spans="1:17" ht="15" customHeight="1">
      <c r="B174" s="310"/>
      <c r="G174" s="333"/>
      <c r="J174" s="985"/>
      <c r="K174" s="986"/>
      <c r="M174" s="78"/>
      <c r="N174" s="78"/>
      <c r="O174" s="78"/>
      <c r="P174" s="78"/>
    </row>
    <row r="175" spans="1:17" ht="15" customHeight="1">
      <c r="B175" s="310"/>
      <c r="G175" s="333"/>
      <c r="J175" s="985"/>
      <c r="K175" s="986"/>
      <c r="M175" s="78"/>
      <c r="N175" s="78"/>
      <c r="O175" s="78"/>
      <c r="P175" s="78"/>
    </row>
    <row r="176" spans="1:17" ht="56.15" customHeight="1">
      <c r="B176" s="310"/>
      <c r="G176" s="333"/>
      <c r="J176" s="985"/>
      <c r="K176" s="986"/>
      <c r="M176" s="78"/>
      <c r="N176" s="78"/>
      <c r="O176" s="78"/>
      <c r="P176" s="78"/>
    </row>
    <row r="177" spans="1:16" ht="49.4" customHeight="1" thickBot="1">
      <c r="A177" s="515">
        <v>1</v>
      </c>
      <c r="B177" s="516">
        <v>13</v>
      </c>
      <c r="C177" s="774" t="s">
        <v>1073</v>
      </c>
      <c r="D177" s="774"/>
      <c r="E177" s="774"/>
      <c r="F177" s="774"/>
      <c r="G177" s="774"/>
      <c r="H177" s="774"/>
      <c r="J177" s="987"/>
      <c r="K177" s="988"/>
      <c r="M177" s="78"/>
      <c r="N177" s="78"/>
      <c r="O177" s="78"/>
      <c r="P177" s="78"/>
    </row>
    <row r="178" spans="1:16" ht="17.399999999999999" customHeight="1">
      <c r="A178" s="515"/>
      <c r="B178" s="310"/>
      <c r="C178" s="998" t="s">
        <v>90</v>
      </c>
      <c r="D178" s="998"/>
      <c r="E178" s="998"/>
      <c r="G178" s="333"/>
      <c r="J178" s="310"/>
      <c r="K178" s="310"/>
      <c r="M178" s="78"/>
      <c r="N178" s="78"/>
      <c r="O178" s="78"/>
      <c r="P178" s="78"/>
    </row>
    <row r="179" spans="1:16" ht="18" customHeight="1" thickBot="1">
      <c r="A179" s="515"/>
      <c r="B179" s="516"/>
      <c r="C179" s="999" t="s">
        <v>984</v>
      </c>
      <c r="D179" s="1000"/>
      <c r="E179" s="1000"/>
      <c r="F179" s="1000"/>
      <c r="G179" s="1000"/>
      <c r="H179" s="1000"/>
      <c r="J179" s="989" t="s">
        <v>91</v>
      </c>
      <c r="K179" s="990"/>
      <c r="M179" s="78"/>
      <c r="N179" s="78"/>
      <c r="O179" s="78"/>
      <c r="P179" s="78"/>
    </row>
    <row r="180" spans="1:16" ht="63.65" customHeight="1">
      <c r="A180" s="515"/>
      <c r="B180" s="516"/>
      <c r="C180" s="1003" t="s">
        <v>147</v>
      </c>
      <c r="D180" s="1004"/>
      <c r="E180" s="1007" t="s">
        <v>148</v>
      </c>
      <c r="F180" s="1008"/>
      <c r="G180" s="1007" t="s">
        <v>1074</v>
      </c>
      <c r="H180" s="1008"/>
      <c r="J180" s="983" t="s">
        <v>1075</v>
      </c>
      <c r="K180" s="984"/>
      <c r="M180" s="78"/>
      <c r="N180" s="78"/>
      <c r="O180" s="78"/>
      <c r="P180" s="78"/>
    </row>
    <row r="181" spans="1:16" ht="17.399999999999999" customHeight="1">
      <c r="A181" s="515"/>
      <c r="B181" s="516"/>
      <c r="C181" s="1001"/>
      <c r="D181" s="1002"/>
      <c r="E181" s="1001"/>
      <c r="F181" s="1002"/>
      <c r="G181" s="1001"/>
      <c r="H181" s="1002"/>
      <c r="J181" s="985"/>
      <c r="K181" s="986"/>
      <c r="M181" s="78"/>
      <c r="N181" s="78"/>
      <c r="O181" s="78"/>
      <c r="P181" s="78"/>
    </row>
    <row r="182" spans="1:16" ht="90.65" customHeight="1">
      <c r="A182" s="515"/>
      <c r="B182" s="516"/>
      <c r="C182" s="1003" t="s">
        <v>987</v>
      </c>
      <c r="D182" s="1004"/>
      <c r="E182" s="1003" t="s">
        <v>151</v>
      </c>
      <c r="F182" s="1004"/>
      <c r="G182" s="1010" t="s">
        <v>1076</v>
      </c>
      <c r="H182" s="1011"/>
      <c r="J182" s="985"/>
      <c r="K182" s="986"/>
      <c r="M182" s="78"/>
      <c r="N182" s="78"/>
      <c r="O182" s="78"/>
      <c r="P182" s="78"/>
    </row>
    <row r="183" spans="1:16" ht="17.399999999999999" customHeight="1">
      <c r="A183" s="515"/>
      <c r="B183" s="516"/>
      <c r="C183" s="1001"/>
      <c r="D183" s="1002"/>
      <c r="E183" s="1001"/>
      <c r="F183" s="1002"/>
      <c r="G183" s="1001"/>
      <c r="H183" s="1002"/>
      <c r="J183" s="985"/>
      <c r="K183" s="986"/>
      <c r="M183" s="78"/>
      <c r="N183" s="78"/>
      <c r="O183" s="78"/>
      <c r="P183" s="78"/>
    </row>
    <row r="184" spans="1:16" ht="17.399999999999999" customHeight="1">
      <c r="A184" s="515"/>
      <c r="B184" s="516"/>
      <c r="C184" s="509" t="s">
        <v>100</v>
      </c>
      <c r="D184" s="510"/>
      <c r="E184" s="510"/>
      <c r="F184" s="510"/>
      <c r="G184" s="510"/>
      <c r="H184" s="510"/>
      <c r="J184" s="985"/>
      <c r="K184" s="986"/>
      <c r="M184" s="78"/>
      <c r="N184" s="78"/>
      <c r="O184" s="78"/>
      <c r="P184" s="78"/>
    </row>
    <row r="185" spans="1:16" ht="17.399999999999999" customHeight="1">
      <c r="A185" s="515"/>
      <c r="B185" s="516"/>
      <c r="C185" s="1001"/>
      <c r="D185" s="1067"/>
      <c r="E185" s="1067"/>
      <c r="F185" s="1067"/>
      <c r="G185" s="1067"/>
      <c r="H185" s="1002"/>
      <c r="J185" s="985"/>
      <c r="K185" s="986"/>
      <c r="M185" s="78"/>
      <c r="N185" s="78"/>
      <c r="O185" s="78"/>
      <c r="P185" s="78"/>
    </row>
    <row r="186" spans="1:16" ht="30.65" customHeight="1" thickBot="1">
      <c r="A186" s="515"/>
      <c r="B186" s="516"/>
      <c r="C186" s="1030" t="s">
        <v>101</v>
      </c>
      <c r="D186" s="1031"/>
      <c r="E186" s="1032" t="s">
        <v>102</v>
      </c>
      <c r="F186" s="1032"/>
      <c r="G186" s="1009" t="s">
        <v>103</v>
      </c>
      <c r="H186" s="1009"/>
      <c r="J186" s="987"/>
      <c r="K186" s="988"/>
      <c r="M186" s="78"/>
      <c r="N186" s="78"/>
      <c r="O186" s="78"/>
      <c r="P186" s="78"/>
    </row>
    <row r="187" spans="1:16" ht="17.399999999999999" customHeight="1">
      <c r="A187" s="515"/>
      <c r="B187" s="516"/>
      <c r="C187" s="1001"/>
      <c r="D187" s="1002"/>
      <c r="E187" s="1012"/>
      <c r="F187" s="1013"/>
      <c r="G187" s="1014">
        <f>IF(
  J168&lt;&gt;"x",
  0,
  IF(
    AND(
      COUNTBLANK(C181:D181)=2, COUNTBLANK(E181:F181)=2, COUNTBLANK(G181:H181)=2,
      COUNTBLANK(C183:D183)=2, COUNTBLANK(E183:F183)=2, COUNTBLANK(G183:H183)=2,
      COUNTBLANK(C185:D185)=2, COUNTBLANK(C187:D187)=2, COUNTBLANK(E187:F187)=2
    ),
    "FRÅGAN ÄR OBESVARAD",
    IF(
      AND(
        COUNTBLANK(C181:D181)=2, COUNTBLANK(E181:F181)=2, COUNTBLANK(G181:H181)=2,
        COUNTBLANK(C183:D183)=2, COUNTBLANK(E183:F183)=2, COUNTBLANK(G183:H183)=2,
        COUNTBLANK(C185:D185)=2
      ),
      "ANGE SVAR OCKSÅ",
      IF(
        AND(
          OR(
            COUNTIF(C181:D181,"x")&gt;0, COUNTIF(E181:F181,"x")&gt;0, COUNTIF(G181:H181,"x")&gt;0,
            COUNTIF(C183:D183,"x")&gt;0, COUNTIF(E183:F183,"x")&gt;0
          ),
          OR(
            COUNTIF(G183:H183,"x")&gt;0, COUNTIF(C185:D185,"x")&gt;0
          )
        ),
        "MOTSÄGELSEFULLT SVAR",
        IF(
          AND(
            COUNTIF(G183:H183,"x")&gt;0, COUNTIF(C185:D185,"x")&gt;0
          ),
          "MOTSÄGELSEFULLT SVAR",
          IF(
            AND(
              COUNTIF(C187:D187,"x")&gt;0, COUNTIF(E187:F187,"x")&gt;0
            ),
            "MOTSÄGELSEFULL BEDÖMNING",
            IF(
              OR(
                COUNTIF(C187:D187,"x")&gt;0, COUNTIF(E187:F187,"x")&gt;0
              ),
              COUNTIF(C181:H181,"x") + COUNTIF(C183:F183,"x"),
              "ANGE BEDÖMNING OCKSÅ"
            )
          )
        )
      )
    )
  )
)</f>
        <v>0</v>
      </c>
      <c r="H187" s="1015"/>
      <c r="J187" s="310"/>
      <c r="K187" s="310"/>
      <c r="M187" s="78">
        <f>IF(ISNUMBER(G187),G187,0)</f>
        <v>0</v>
      </c>
      <c r="N187" s="78"/>
      <c r="O187" s="78"/>
      <c r="P187" s="78">
        <f>$G187</f>
        <v>0</v>
      </c>
    </row>
    <row r="188" spans="1:16" ht="14.4" customHeight="1">
      <c r="B188" s="310"/>
      <c r="C188" s="310"/>
      <c r="D188" s="310"/>
      <c r="E188" s="310"/>
      <c r="F188" s="310"/>
      <c r="G188" s="1009"/>
      <c r="H188" s="1009"/>
      <c r="J188" s="310"/>
      <c r="K188" s="310"/>
      <c r="M188" s="78"/>
      <c r="N188" s="78"/>
      <c r="O188" s="78"/>
      <c r="P188" s="78"/>
    </row>
    <row r="189" spans="1:16" ht="14.4" customHeight="1">
      <c r="B189" s="310"/>
      <c r="C189" s="310"/>
      <c r="D189" s="310"/>
      <c r="E189" s="310"/>
      <c r="J189" s="310"/>
      <c r="K189" s="310"/>
      <c r="M189" s="78"/>
      <c r="N189" s="78"/>
      <c r="O189" s="78"/>
      <c r="P189" s="78"/>
    </row>
    <row r="190" spans="1:16" ht="14.4" customHeight="1">
      <c r="B190" s="310"/>
      <c r="J190" s="310"/>
      <c r="K190" s="310"/>
      <c r="M190" s="78"/>
      <c r="N190" s="78"/>
      <c r="O190" s="78"/>
      <c r="P190" s="78"/>
    </row>
    <row r="191" spans="1:16" ht="15" customHeight="1">
      <c r="B191" s="310"/>
      <c r="G191" s="333"/>
      <c r="J191" s="310"/>
      <c r="K191" s="310"/>
      <c r="M191" s="78"/>
      <c r="N191" s="78"/>
      <c r="O191" s="78"/>
      <c r="P191" s="78"/>
    </row>
    <row r="192" spans="1:16" ht="37.4" customHeight="1">
      <c r="A192" s="515">
        <v>2</v>
      </c>
      <c r="B192" s="516">
        <v>14</v>
      </c>
      <c r="C192" s="982" t="s">
        <v>1077</v>
      </c>
      <c r="D192" s="982"/>
      <c r="E192" s="982"/>
      <c r="F192" s="982"/>
      <c r="G192" s="982"/>
      <c r="H192" s="982"/>
      <c r="J192" s="310"/>
      <c r="K192" s="310"/>
      <c r="M192" s="78"/>
      <c r="N192" s="78"/>
      <c r="O192" s="78"/>
      <c r="P192" s="78"/>
    </row>
    <row r="193" spans="1:16" ht="17.399999999999999" customHeight="1">
      <c r="A193" s="515"/>
      <c r="B193" s="310"/>
      <c r="C193" s="998" t="s">
        <v>90</v>
      </c>
      <c r="D193" s="998"/>
      <c r="E193" s="998"/>
      <c r="G193" s="333"/>
      <c r="J193" s="310"/>
      <c r="K193" s="310"/>
      <c r="M193" s="78"/>
      <c r="N193" s="78"/>
      <c r="O193" s="78"/>
      <c r="P193" s="78"/>
    </row>
    <row r="194" spans="1:16" ht="17.399999999999999" customHeight="1">
      <c r="A194" s="515"/>
      <c r="B194" s="516"/>
      <c r="C194" s="999" t="s">
        <v>1002</v>
      </c>
      <c r="D194" s="1000"/>
      <c r="E194" s="1000"/>
      <c r="F194" s="1000"/>
      <c r="G194" s="1000"/>
      <c r="H194" s="1000"/>
      <c r="J194" s="310"/>
      <c r="K194" s="310"/>
      <c r="M194" s="78"/>
      <c r="N194" s="78"/>
      <c r="O194" s="78"/>
      <c r="P194" s="78"/>
    </row>
    <row r="195" spans="1:16" ht="35.6" customHeight="1">
      <c r="A195" s="515"/>
      <c r="B195" s="516"/>
      <c r="C195" s="1003" t="s">
        <v>1078</v>
      </c>
      <c r="D195" s="1004"/>
      <c r="E195" s="1007" t="s">
        <v>1079</v>
      </c>
      <c r="F195" s="1008"/>
      <c r="G195" s="1007" t="s">
        <v>1080</v>
      </c>
      <c r="H195" s="1008"/>
      <c r="J195" s="310"/>
      <c r="K195" s="310"/>
      <c r="M195" s="78"/>
      <c r="N195" s="78"/>
      <c r="O195" s="78"/>
      <c r="P195" s="78"/>
    </row>
    <row r="196" spans="1:16" ht="17.399999999999999" customHeight="1">
      <c r="A196" s="515"/>
      <c r="B196" s="516"/>
      <c r="C196" s="1001"/>
      <c r="D196" s="1002"/>
      <c r="E196" s="1001"/>
      <c r="F196" s="1002"/>
      <c r="G196" s="1001"/>
      <c r="H196" s="1002"/>
      <c r="J196" s="310"/>
      <c r="K196" s="310"/>
      <c r="M196" s="78"/>
      <c r="N196" s="78"/>
      <c r="O196" s="78"/>
      <c r="P196" s="78"/>
    </row>
    <row r="197" spans="1:16" ht="34.1" customHeight="1">
      <c r="A197" s="515"/>
      <c r="B197" s="516"/>
      <c r="C197" s="1003" t="s">
        <v>1081</v>
      </c>
      <c r="D197" s="1004"/>
      <c r="E197" s="1003" t="s">
        <v>1082</v>
      </c>
      <c r="F197" s="1004"/>
      <c r="G197" s="1005" t="s">
        <v>100</v>
      </c>
      <c r="H197" s="1006"/>
      <c r="J197" s="310"/>
      <c r="K197" s="310"/>
      <c r="M197" s="78"/>
      <c r="N197" s="78"/>
      <c r="O197" s="78"/>
      <c r="P197" s="78"/>
    </row>
    <row r="198" spans="1:16" ht="17.399999999999999" customHeight="1">
      <c r="A198" s="515"/>
      <c r="B198" s="516"/>
      <c r="C198" s="1001"/>
      <c r="D198" s="1002"/>
      <c r="E198" s="1001"/>
      <c r="F198" s="1002"/>
      <c r="G198" s="1001"/>
      <c r="H198" s="1002"/>
      <c r="J198" s="310"/>
      <c r="K198" s="310"/>
      <c r="M198" s="78"/>
      <c r="N198" s="78"/>
      <c r="O198" s="78"/>
      <c r="P198" s="78"/>
    </row>
    <row r="199" spans="1:16" ht="30.65" customHeight="1">
      <c r="A199" s="515"/>
      <c r="B199" s="516"/>
      <c r="C199" s="1030" t="s">
        <v>101</v>
      </c>
      <c r="D199" s="1031"/>
      <c r="E199" s="1032" t="s">
        <v>102</v>
      </c>
      <c r="F199" s="1032"/>
      <c r="G199" s="1009" t="s">
        <v>103</v>
      </c>
      <c r="H199" s="1009"/>
      <c r="J199" s="310"/>
      <c r="K199" s="310"/>
      <c r="M199" s="78"/>
      <c r="N199" s="78"/>
      <c r="O199" s="78"/>
      <c r="P199" s="78"/>
    </row>
    <row r="200" spans="1:16" ht="17.399999999999999" customHeight="1">
      <c r="A200" s="515"/>
      <c r="B200" s="516"/>
      <c r="C200" s="1001"/>
      <c r="D200" s="1002"/>
      <c r="E200" s="1012"/>
      <c r="F200" s="1013"/>
      <c r="G200" s="1014">
        <f>IF(
  J168&lt;&gt;"x",
  0,
  IF(
    AND(
      COUNTBLANK(C196:D196)=2, COUNTBLANK(E196:F196)=2, COUNTBLANK(G196:H196)=2,
      COUNTBLANK(C198:D198)=2, COUNTBLANK(E198:F198)=2, COUNTBLANK(G198:H198)=2,
      COUNTBLANK(C200:D200)=2, COUNTBLANK(E200:F200)=2
    ),
    "FRÅGAN ÄR OBESVARAD",
    IF(
      AND(
        COUNTBLANK(C196:D196)=2, COUNTBLANK(E196:F196)=2, COUNTBLANK(G196:H196)=2,
        COUNTBLANK(C198:D198)=2, COUNTBLANK(E198:F198)=2, COUNTBLANK(G198:H198)=2
      ),
      "ANGE SVAR OCKSÅ",
      IF(
        AND(
          COUNTBLANK(C200:D200)=2, COUNTBLANK(E200:F200)=2
        ),
        "ANGE BEDÖMNING OCKSÅ",
        IF(
          AND(
            OR(
              COUNTIF(C196:D196,"x")&gt;0, COUNTIF(E196:F196,"x")&gt;0, COUNTIF(G196:H196,"x")&gt;0,
              COUNTIF(C198:D198,"x")&gt;0, COUNTIF(E198:F198,"x")&gt;0
            ),
            COUNTIF(G198:H198,"x")&gt;0
          ),
          "MOTSÄGELSEFULLT SVAR",
          IF(
            AND(
              COUNTIF(C200:D200,"x")&gt;0, COUNTIF(E200:F200,"x")&gt;0
            ),
            "MOTSÄGELSEFULL BEDÖMNING",
            IF(
              AND(
                COUNTIF(C196:D196,"x")&gt;0,
                COUNTBLANK(E196:F196)=2,
                OR(
                  COUNTIF(G196:H196,"x")&gt;0, COUNTIF(C198:D198,"x")&gt;0, COUNTIF(E198:F198,"x")&gt;0
                )
              ),
              "EJ SAMMANHÄNGANDE INTERVALL",
              IF(
                AND(
                  COUNTIF(E196:F196,"x")&gt;0,
                  COUNTBLANK(G196:H196)=2,
                  OR(
                    COUNTIF(C198:D198,"x")&gt;0, COUNTIF(E198:F198,"x")&gt;0
                  )
                ),
                "EJ SAMMANHÄNGANDE INTERVALL",
                IF(
                  AND(
                    COUNTIF(G196:H196,"x")&gt;0,
                    COUNTBLANK(C198:D198)=2,
                    COUNTIF(E198:F198,"x")&gt;0
                  ),
                  "EJ SAMMANHÄNGANDE INTERVALL",
                  IF(
                    COUNTIF(G198:H198,"x")&gt;0,
                    0,
                    IF(
                      COUNTIF(E198:F198,"x")&gt;0,
                      1,
                      IF(
                        COUNTIF(C198:D198,"x")&gt;0,
                        2,
                        IF(
                          COUNTIF(G196:H196,"x")&gt;0,
                          3,
                          IF(
                            COUNTIF(E196:F196,"x")&gt;0,
                            4,
                            5
                          )
                        )
                      )
                    )
                  )
                )
              )
            )
          )
        )
      )
    )
  )
)</f>
        <v>0</v>
      </c>
      <c r="H200" s="1015"/>
      <c r="J200" s="310"/>
      <c r="K200" s="310"/>
      <c r="M200" s="78">
        <f>IF(ISNUMBER(G200),G200,0)</f>
        <v>0</v>
      </c>
      <c r="N200" s="78"/>
      <c r="O200" s="78"/>
      <c r="P200" s="78">
        <f>$G200</f>
        <v>0</v>
      </c>
    </row>
    <row r="201" spans="1:16" ht="17.399999999999999" customHeight="1">
      <c r="B201" s="310"/>
      <c r="G201" s="333"/>
      <c r="J201" s="310"/>
      <c r="K201" s="310"/>
      <c r="M201" s="78"/>
      <c r="N201" s="78"/>
      <c r="O201" s="78"/>
      <c r="P201" s="78"/>
    </row>
    <row r="202" spans="1:16" ht="56.6" customHeight="1">
      <c r="A202" s="515">
        <v>3</v>
      </c>
      <c r="B202" s="516">
        <v>15</v>
      </c>
      <c r="C202" s="774" t="s">
        <v>1083</v>
      </c>
      <c r="D202" s="774"/>
      <c r="E202" s="774"/>
      <c r="F202" s="774"/>
      <c r="G202" s="774"/>
      <c r="H202" s="774"/>
      <c r="J202" s="310"/>
      <c r="K202" s="310"/>
      <c r="M202" s="78"/>
      <c r="N202" s="78"/>
      <c r="O202" s="78"/>
      <c r="P202" s="78"/>
    </row>
    <row r="203" spans="1:16" ht="17.399999999999999" customHeight="1">
      <c r="A203" s="515"/>
      <c r="B203" s="310"/>
      <c r="C203" s="998" t="s">
        <v>90</v>
      </c>
      <c r="D203" s="998"/>
      <c r="E203" s="998"/>
      <c r="G203" s="333"/>
      <c r="J203" s="310"/>
      <c r="K203" s="310"/>
      <c r="M203" s="78"/>
      <c r="N203" s="78"/>
      <c r="O203" s="78"/>
      <c r="P203" s="78"/>
    </row>
    <row r="204" spans="1:16" ht="18" customHeight="1" thickBot="1">
      <c r="A204" s="515"/>
      <c r="B204" s="516"/>
      <c r="C204" s="999" t="s">
        <v>1084</v>
      </c>
      <c r="D204" s="1000"/>
      <c r="E204" s="1000"/>
      <c r="F204" s="1000"/>
      <c r="G204" s="1000"/>
      <c r="H204" s="1000"/>
      <c r="J204" s="989" t="s">
        <v>91</v>
      </c>
      <c r="K204" s="991"/>
      <c r="M204" s="78"/>
      <c r="N204" s="78"/>
      <c r="O204" s="78"/>
      <c r="P204" s="78"/>
    </row>
    <row r="205" spans="1:16" ht="92.6" customHeight="1">
      <c r="A205" s="515"/>
      <c r="B205" s="516"/>
      <c r="C205" s="1003" t="s">
        <v>1085</v>
      </c>
      <c r="D205" s="1004"/>
      <c r="E205" s="1007" t="s">
        <v>1086</v>
      </c>
      <c r="F205" s="1008"/>
      <c r="G205" s="1007" t="s">
        <v>1087</v>
      </c>
      <c r="H205" s="1008"/>
      <c r="J205" s="992" t="s">
        <v>1088</v>
      </c>
      <c r="K205" s="993"/>
      <c r="M205" s="78"/>
      <c r="N205" s="78"/>
      <c r="O205" s="78"/>
      <c r="P205" s="78"/>
    </row>
    <row r="206" spans="1:16" ht="17.399999999999999" customHeight="1">
      <c r="A206" s="515"/>
      <c r="B206" s="516"/>
      <c r="C206" s="1001"/>
      <c r="D206" s="1002"/>
      <c r="E206" s="1001"/>
      <c r="F206" s="1002"/>
      <c r="G206" s="1001"/>
      <c r="H206" s="1002"/>
      <c r="J206" s="994"/>
      <c r="K206" s="995"/>
      <c r="M206" s="78"/>
      <c r="N206" s="78"/>
      <c r="O206" s="78"/>
      <c r="P206" s="78"/>
    </row>
    <row r="207" spans="1:16" ht="97.1" customHeight="1">
      <c r="A207" s="515"/>
      <c r="B207" s="516"/>
      <c r="C207" s="1003" t="s">
        <v>1089</v>
      </c>
      <c r="D207" s="1004"/>
      <c r="E207" s="1003" t="s">
        <v>1090</v>
      </c>
      <c r="F207" s="1004"/>
      <c r="G207" s="1010" t="s">
        <v>1091</v>
      </c>
      <c r="H207" s="1011"/>
      <c r="J207" s="994"/>
      <c r="K207" s="995"/>
      <c r="M207" s="78"/>
      <c r="N207" s="78"/>
      <c r="O207" s="78"/>
      <c r="P207" s="78"/>
    </row>
    <row r="208" spans="1:16" ht="17.399999999999999" customHeight="1">
      <c r="A208" s="515"/>
      <c r="B208" s="516"/>
      <c r="C208" s="1001"/>
      <c r="D208" s="1002"/>
      <c r="E208" s="1001"/>
      <c r="F208" s="1002"/>
      <c r="G208" s="1001"/>
      <c r="H208" s="1002"/>
      <c r="J208" s="994"/>
      <c r="K208" s="995"/>
      <c r="M208" s="78"/>
      <c r="N208" s="78"/>
      <c r="O208" s="78"/>
      <c r="P208" s="78"/>
    </row>
    <row r="209" spans="1:18" ht="17.399999999999999" customHeight="1">
      <c r="A209" s="515"/>
      <c r="B209" s="516"/>
      <c r="C209" s="1033" t="s">
        <v>1092</v>
      </c>
      <c r="D209" s="1034"/>
      <c r="E209" s="1034"/>
      <c r="F209" s="1034"/>
      <c r="G209" s="1034"/>
      <c r="H209" s="1034"/>
      <c r="J209" s="994"/>
      <c r="K209" s="995"/>
      <c r="M209" s="78"/>
      <c r="N209" s="78"/>
      <c r="O209" s="78"/>
      <c r="P209" s="78"/>
    </row>
    <row r="210" spans="1:18" ht="17.399999999999999" customHeight="1">
      <c r="A210" s="515"/>
      <c r="B210" s="516"/>
      <c r="C210" s="1058"/>
      <c r="D210" s="1059"/>
      <c r="E210" s="1059"/>
      <c r="F210" s="1059"/>
      <c r="G210" s="1059"/>
      <c r="H210" s="1060"/>
      <c r="J210" s="994"/>
      <c r="K210" s="995"/>
      <c r="M210" s="78"/>
      <c r="N210" s="78"/>
      <c r="O210" s="78"/>
      <c r="P210" s="78"/>
    </row>
    <row r="211" spans="1:18" ht="17.399999999999999" customHeight="1">
      <c r="A211" s="515"/>
      <c r="B211" s="516"/>
      <c r="C211" s="1033" t="s">
        <v>100</v>
      </c>
      <c r="D211" s="1034"/>
      <c r="E211" s="1034"/>
      <c r="F211" s="1034"/>
      <c r="G211" s="1034"/>
      <c r="H211" s="1034"/>
      <c r="J211" s="994"/>
      <c r="K211" s="995"/>
      <c r="M211" s="78"/>
      <c r="N211" s="78"/>
      <c r="O211" s="78"/>
      <c r="P211" s="78"/>
    </row>
    <row r="212" spans="1:18" ht="18" customHeight="1" thickBot="1">
      <c r="A212" s="515"/>
      <c r="B212" s="516"/>
      <c r="C212" s="1061"/>
      <c r="D212" s="1062"/>
      <c r="E212" s="1062"/>
      <c r="F212" s="1062"/>
      <c r="G212" s="1062"/>
      <c r="H212" s="1062"/>
      <c r="J212" s="996"/>
      <c r="K212" s="997"/>
      <c r="M212" s="78"/>
      <c r="N212" s="78"/>
      <c r="O212" s="78"/>
      <c r="P212" s="78"/>
    </row>
    <row r="213" spans="1:18" ht="14.4" customHeight="1">
      <c r="B213" s="310"/>
      <c r="C213" s="1030" t="s">
        <v>101</v>
      </c>
      <c r="D213" s="1031"/>
      <c r="E213" s="1032" t="s">
        <v>102</v>
      </c>
      <c r="F213" s="1032"/>
      <c r="G213" s="1009" t="s">
        <v>103</v>
      </c>
      <c r="H213" s="1009"/>
      <c r="J213" s="310"/>
      <c r="K213" s="310"/>
      <c r="M213" s="78"/>
      <c r="N213" s="78"/>
      <c r="O213" s="78"/>
      <c r="P213" s="78"/>
    </row>
    <row r="214" spans="1:18" ht="14.4" customHeight="1">
      <c r="B214" s="310"/>
      <c r="C214" s="1001"/>
      <c r="D214" s="1002"/>
      <c r="E214" s="1012"/>
      <c r="F214" s="1013"/>
      <c r="G214" s="1014">
        <f>IF(
  J168&lt;&gt;"x",
  0,
  IF(
    AND(
      COUNTBLANK(C206:D206)=2, COUNTBLANK(E206:F206)=2, COUNTBLANK(G206:H206)=2,
      COUNTBLANK(C208:D208)=2, COUNTBLANK(E208:F208)=2, COUNTBLANK(G208:H208)=2,
      COUNTBLANK(C210:D210)=2, COUNTBLANK(C212:E212)=2, COUNTBLANK(C214)=2, COUNTBLANK(E214)=2
    ),
    "FRÅGAN ÄR OBESVARAD",
    IF(
      AND(
        COUNTBLANK(C206:D206)=2, COUNTBLANK(E206:F206)=2, COUNTBLANK(G206:H206)=2,
        COUNTBLANK(C208:D208)=2, COUNTBLANK(E208:F208)=2, COUNTBLANK(G208:H208)=2,
        COUNTBLANK(C210:D210)=2, COUNTBLANK(C212:E212)=2
      ),
      "ANGE SVAR OCKSÅ",
      IF(
        AND(
          OR(
            COUNTIF(C206:D206,"x")&gt;0, COUNTIF(E206:F206,"x")&gt;0, COUNTIF(G206:H206,"x")&gt;0,
            COUNTIF(C208:D208,"x")&gt;0, COUNTIF(E208:F208,"x")&gt;0
          ),
          OR(
            COUNTIF(G208:H208,"x")&gt;0, COUNTIF(C210:D210,"x")&gt;0, COUNTIF(C212:E212,"x")&gt;0
          )
        ),
        "MOTSÄGELSEFULLT SVAR",
        IF(
          AND(
            COUNTIF(G208:H208,"x")&gt;0, COUNTIF(C210:D210,"x")&gt;0
          ),
          "MOTSÄGELSEFULLT SVAR",
          IF(
            AND(
              COUNTIF(C214,"x")&gt;0, COUNTIF(E214,"x")&gt;0
            ),
            "MOTSÄGELSEFULL BEDÖMNING",
            IF(
              OR(
                COUNTIF(C214,"x")&gt;0, COUNTIF(E214,"x")&gt;0
              ),
              COUNTIF(C206:H206,"x") + COUNTIF(C208:F208,"x"),
              "ANGE BEDÖMNING OCKSÅ"
            )
          )
        )
      )
    )
  )
)</f>
        <v>0</v>
      </c>
      <c r="H214" s="1015"/>
      <c r="J214" s="310"/>
      <c r="K214" s="310"/>
      <c r="M214" s="78">
        <f>IF(ISNUMBER(G214),G214,0)</f>
        <v>0</v>
      </c>
      <c r="N214" s="78"/>
      <c r="O214" s="78"/>
      <c r="P214" s="78">
        <f>$G214</f>
        <v>0</v>
      </c>
    </row>
    <row r="215" spans="1:18" ht="15" customHeight="1">
      <c r="G215" s="333"/>
      <c r="M215" s="78"/>
      <c r="N215" s="78"/>
      <c r="O215" s="78"/>
      <c r="P215" s="78"/>
    </row>
    <row r="216" spans="1:18" ht="17.399999999999999" customHeight="1">
      <c r="A216" s="515"/>
      <c r="B216" s="520"/>
      <c r="C216" s="521"/>
      <c r="D216" s="521"/>
      <c r="E216" s="181"/>
      <c r="G216" s="333"/>
      <c r="M216" s="78"/>
      <c r="N216" s="78"/>
      <c r="O216" s="78"/>
      <c r="P216" s="78"/>
    </row>
    <row r="217" spans="1:18" ht="17.399999999999999" customHeight="1">
      <c r="A217" s="515"/>
      <c r="B217" s="520"/>
      <c r="C217" s="521"/>
      <c r="D217" s="521"/>
      <c r="E217" s="181"/>
      <c r="G217" s="333"/>
    </row>
    <row r="218" spans="1:18" ht="17.399999999999999" customHeight="1">
      <c r="A218" s="515"/>
      <c r="B218" s="520"/>
      <c r="C218" s="521"/>
      <c r="D218" s="521"/>
      <c r="E218" s="181"/>
      <c r="G218" s="333"/>
    </row>
    <row r="219" spans="1:18" ht="15" customHeight="1">
      <c r="B219" s="310"/>
      <c r="G219" s="333"/>
    </row>
    <row r="220" spans="1:18" ht="27.65" customHeight="1">
      <c r="A220" s="1041" t="s">
        <v>1093</v>
      </c>
      <c r="B220" s="1041"/>
      <c r="C220" s="1041"/>
      <c r="D220" s="1041"/>
      <c r="E220" s="1041"/>
      <c r="F220" s="1041"/>
      <c r="G220" s="1041"/>
      <c r="H220" s="1041"/>
      <c r="I220" s="1041"/>
      <c r="J220" s="1041"/>
      <c r="K220" s="1041"/>
      <c r="L220" s="1041"/>
      <c r="M220" s="1041"/>
      <c r="N220" s="1041"/>
      <c r="O220" s="1041"/>
      <c r="P220" s="1041"/>
      <c r="Q220" s="1041"/>
      <c r="R220" s="1041"/>
    </row>
    <row r="221" spans="1:18" ht="17.399999999999999" customHeight="1">
      <c r="A221" s="311" t="s">
        <v>1094</v>
      </c>
      <c r="B221" s="310"/>
      <c r="G221" s="333"/>
    </row>
    <row r="222" spans="1:18" ht="15.65" customHeight="1" thickBot="1">
      <c r="B222" s="310"/>
      <c r="G222" s="333"/>
    </row>
    <row r="223" spans="1:18" ht="44.15" customHeight="1" thickBot="1">
      <c r="B223" s="522" t="s">
        <v>1095</v>
      </c>
      <c r="C223" s="522" t="s">
        <v>1096</v>
      </c>
      <c r="D223" s="522" t="s">
        <v>1097</v>
      </c>
      <c r="E223" s="522" t="s">
        <v>1098</v>
      </c>
      <c r="F223" s="522" t="s">
        <v>1099</v>
      </c>
      <c r="G223" s="522" t="s">
        <v>1100</v>
      </c>
      <c r="H223" s="522" t="s">
        <v>1101</v>
      </c>
      <c r="I223" s="522" t="s">
        <v>1102</v>
      </c>
      <c r="J223" s="1039" t="s">
        <v>1103</v>
      </c>
      <c r="K223" s="1040"/>
      <c r="L223" s="522" t="s">
        <v>1104</v>
      </c>
      <c r="M223" s="522" t="s">
        <v>1105</v>
      </c>
      <c r="N223" s="523" t="s">
        <v>1106</v>
      </c>
      <c r="P223" s="733" t="s">
        <v>91</v>
      </c>
    </row>
    <row r="224" spans="1:18" ht="166.5" customHeight="1">
      <c r="B224" s="524"/>
      <c r="C224" s="525" t="s">
        <v>1107</v>
      </c>
      <c r="D224" s="525" t="s">
        <v>1108</v>
      </c>
      <c r="E224" s="525" t="s">
        <v>1109</v>
      </c>
      <c r="F224" s="525" t="s">
        <v>1110</v>
      </c>
      <c r="G224" s="525" t="s">
        <v>1111</v>
      </c>
      <c r="H224" s="525" t="s">
        <v>1112</v>
      </c>
      <c r="I224" s="525" t="s">
        <v>1113</v>
      </c>
      <c r="J224" s="1037" t="s">
        <v>1114</v>
      </c>
      <c r="K224" s="1038"/>
      <c r="L224" s="525" t="s">
        <v>1115</v>
      </c>
      <c r="M224" s="525" t="s">
        <v>1116</v>
      </c>
      <c r="N224" s="526" t="s">
        <v>1117</v>
      </c>
      <c r="P224" s="979" t="s">
        <v>4283</v>
      </c>
    </row>
    <row r="225" spans="2:16" ht="15" customHeight="1">
      <c r="B225" s="527">
        <v>1</v>
      </c>
      <c r="C225" s="529"/>
      <c r="D225" s="529"/>
      <c r="E225" s="529"/>
      <c r="F225" s="529"/>
      <c r="G225" s="530"/>
      <c r="H225" s="529"/>
      <c r="I225" s="531"/>
      <c r="J225" s="529"/>
      <c r="K225" s="529"/>
      <c r="L225" s="532"/>
      <c r="M225" s="533"/>
      <c r="N225" s="534"/>
      <c r="P225" s="980"/>
    </row>
    <row r="226" spans="2:16" ht="15" customHeight="1">
      <c r="B226" s="527">
        <v>2</v>
      </c>
      <c r="C226" s="535"/>
      <c r="D226" s="535"/>
      <c r="E226" s="535"/>
      <c r="F226" s="535"/>
      <c r="G226" s="536"/>
      <c r="H226" s="537"/>
      <c r="I226" s="538"/>
      <c r="J226" s="537"/>
      <c r="K226" s="537"/>
      <c r="L226" s="539"/>
      <c r="M226" s="540"/>
      <c r="N226" s="541"/>
      <c r="P226" s="980"/>
    </row>
    <row r="227" spans="2:16" ht="15" customHeight="1">
      <c r="B227" s="527">
        <v>3</v>
      </c>
      <c r="C227" s="542"/>
      <c r="D227" s="543"/>
      <c r="E227" s="543"/>
      <c r="F227" s="543"/>
      <c r="G227" s="544"/>
      <c r="H227" s="529"/>
      <c r="I227" s="531"/>
      <c r="J227" s="529"/>
      <c r="K227" s="529"/>
      <c r="L227" s="532"/>
      <c r="M227" s="533"/>
      <c r="N227" s="534"/>
      <c r="P227" s="980"/>
    </row>
    <row r="228" spans="2:16" ht="15" customHeight="1">
      <c r="B228" s="527">
        <v>4</v>
      </c>
      <c r="C228" s="535"/>
      <c r="D228" s="535"/>
      <c r="E228" s="535"/>
      <c r="F228" s="535"/>
      <c r="G228" s="536"/>
      <c r="H228" s="537"/>
      <c r="I228" s="538"/>
      <c r="J228" s="537"/>
      <c r="K228" s="537"/>
      <c r="L228" s="539"/>
      <c r="M228" s="540"/>
      <c r="N228" s="541"/>
      <c r="P228" s="980"/>
    </row>
    <row r="229" spans="2:16" ht="15" customHeight="1">
      <c r="B229" s="527">
        <v>5</v>
      </c>
      <c r="C229" s="543"/>
      <c r="D229" s="543"/>
      <c r="E229" s="543"/>
      <c r="F229" s="543"/>
      <c r="G229" s="544"/>
      <c r="H229" s="529"/>
      <c r="I229" s="531"/>
      <c r="J229" s="529"/>
      <c r="K229" s="529"/>
      <c r="L229" s="532"/>
      <c r="M229" s="533"/>
      <c r="N229" s="534"/>
      <c r="P229" s="980"/>
    </row>
    <row r="230" spans="2:16" ht="15" customHeight="1">
      <c r="B230" s="527">
        <v>6</v>
      </c>
      <c r="C230" s="535"/>
      <c r="D230" s="535"/>
      <c r="E230" s="535"/>
      <c r="F230" s="535"/>
      <c r="G230" s="536"/>
      <c r="H230" s="537"/>
      <c r="I230" s="538"/>
      <c r="J230" s="537"/>
      <c r="K230" s="537"/>
      <c r="L230" s="539"/>
      <c r="M230" s="540"/>
      <c r="N230" s="541"/>
      <c r="P230" s="980"/>
    </row>
    <row r="231" spans="2:16" ht="15" customHeight="1">
      <c r="B231" s="527">
        <v>7</v>
      </c>
      <c r="C231" s="543"/>
      <c r="D231" s="543"/>
      <c r="E231" s="543"/>
      <c r="F231" s="543"/>
      <c r="G231" s="544"/>
      <c r="H231" s="529"/>
      <c r="I231" s="531"/>
      <c r="J231" s="529"/>
      <c r="K231" s="529"/>
      <c r="L231" s="532"/>
      <c r="M231" s="533"/>
      <c r="N231" s="534"/>
      <c r="P231" s="980"/>
    </row>
    <row r="232" spans="2:16" ht="15" customHeight="1">
      <c r="B232" s="527">
        <v>8</v>
      </c>
      <c r="C232" s="535"/>
      <c r="D232" s="535"/>
      <c r="E232" s="535"/>
      <c r="F232" s="535"/>
      <c r="G232" s="536"/>
      <c r="H232" s="537"/>
      <c r="I232" s="538"/>
      <c r="J232" s="537"/>
      <c r="K232" s="537"/>
      <c r="L232" s="539"/>
      <c r="M232" s="540"/>
      <c r="N232" s="541"/>
      <c r="P232" s="980"/>
    </row>
    <row r="233" spans="2:16" ht="15" customHeight="1">
      <c r="B233" s="527">
        <v>9</v>
      </c>
      <c r="C233" s="542"/>
      <c r="D233" s="542"/>
      <c r="E233" s="542"/>
      <c r="F233" s="542"/>
      <c r="G233" s="545"/>
      <c r="H233" s="529"/>
      <c r="I233" s="531"/>
      <c r="J233" s="529"/>
      <c r="K233" s="529"/>
      <c r="L233" s="532"/>
      <c r="M233" s="533"/>
      <c r="N233" s="534"/>
      <c r="P233" s="980"/>
    </row>
    <row r="234" spans="2:16" ht="15" customHeight="1">
      <c r="B234" s="527">
        <v>10</v>
      </c>
      <c r="C234" s="546"/>
      <c r="D234" s="546"/>
      <c r="E234" s="546"/>
      <c r="F234" s="546"/>
      <c r="G234" s="547"/>
      <c r="H234" s="537"/>
      <c r="I234" s="538"/>
      <c r="J234" s="537"/>
      <c r="K234" s="537"/>
      <c r="L234" s="539"/>
      <c r="M234" s="540"/>
      <c r="N234" s="541"/>
      <c r="P234" s="980"/>
    </row>
    <row r="235" spans="2:16" ht="15" customHeight="1">
      <c r="B235" s="527">
        <v>11</v>
      </c>
      <c r="C235" s="542"/>
      <c r="D235" s="542"/>
      <c r="E235" s="542"/>
      <c r="F235" s="542"/>
      <c r="G235" s="545"/>
      <c r="H235" s="529"/>
      <c r="I235" s="531"/>
      <c r="J235" s="529"/>
      <c r="K235" s="529"/>
      <c r="L235" s="532"/>
      <c r="M235" s="533"/>
      <c r="N235" s="534"/>
      <c r="P235" s="980"/>
    </row>
    <row r="236" spans="2:16" ht="15" customHeight="1">
      <c r="B236" s="527">
        <v>12</v>
      </c>
      <c r="C236" s="546"/>
      <c r="D236" s="546"/>
      <c r="E236" s="546"/>
      <c r="F236" s="546"/>
      <c r="G236" s="547"/>
      <c r="H236" s="537"/>
      <c r="I236" s="538"/>
      <c r="J236" s="537"/>
      <c r="K236" s="537"/>
      <c r="L236" s="539"/>
      <c r="M236" s="540"/>
      <c r="N236" s="541"/>
      <c r="P236" s="980"/>
    </row>
    <row r="237" spans="2:16" ht="15" customHeight="1">
      <c r="B237" s="527">
        <v>13</v>
      </c>
      <c r="C237" s="542"/>
      <c r="D237" s="542"/>
      <c r="E237" s="542"/>
      <c r="F237" s="542"/>
      <c r="G237" s="545"/>
      <c r="H237" s="529"/>
      <c r="I237" s="531"/>
      <c r="J237" s="529"/>
      <c r="K237" s="529"/>
      <c r="L237" s="532"/>
      <c r="M237" s="533"/>
      <c r="N237" s="534"/>
      <c r="P237" s="980"/>
    </row>
    <row r="238" spans="2:16" ht="15" customHeight="1">
      <c r="B238" s="527">
        <v>14</v>
      </c>
      <c r="C238" s="546"/>
      <c r="D238" s="546"/>
      <c r="E238" s="546"/>
      <c r="F238" s="546"/>
      <c r="G238" s="547"/>
      <c r="H238" s="537"/>
      <c r="I238" s="538"/>
      <c r="J238" s="537"/>
      <c r="K238" s="537"/>
      <c r="L238" s="539"/>
      <c r="M238" s="540"/>
      <c r="N238" s="541"/>
      <c r="P238" s="980"/>
    </row>
    <row r="239" spans="2:16" ht="15" customHeight="1">
      <c r="B239" s="527">
        <v>15</v>
      </c>
      <c r="C239" s="542"/>
      <c r="D239" s="542"/>
      <c r="E239" s="542"/>
      <c r="F239" s="542"/>
      <c r="G239" s="545"/>
      <c r="H239" s="529"/>
      <c r="I239" s="531"/>
      <c r="J239" s="529"/>
      <c r="K239" s="529"/>
      <c r="L239" s="532"/>
      <c r="M239" s="533"/>
      <c r="N239" s="534"/>
      <c r="P239" s="980"/>
    </row>
    <row r="240" spans="2:16" ht="15" customHeight="1">
      <c r="B240" s="527">
        <v>16</v>
      </c>
      <c r="C240" s="546"/>
      <c r="D240" s="546"/>
      <c r="E240" s="546"/>
      <c r="F240" s="546"/>
      <c r="G240" s="547"/>
      <c r="H240" s="537"/>
      <c r="I240" s="538"/>
      <c r="J240" s="537"/>
      <c r="K240" s="537"/>
      <c r="L240" s="539"/>
      <c r="M240" s="540"/>
      <c r="N240" s="541"/>
      <c r="P240" s="980"/>
    </row>
    <row r="241" spans="2:16" ht="15" customHeight="1">
      <c r="B241" s="527">
        <v>17</v>
      </c>
      <c r="C241" s="542"/>
      <c r="D241" s="542"/>
      <c r="E241" s="542"/>
      <c r="F241" s="542"/>
      <c r="G241" s="545"/>
      <c r="H241" s="529"/>
      <c r="I241" s="531"/>
      <c r="J241" s="529"/>
      <c r="K241" s="529"/>
      <c r="L241" s="532"/>
      <c r="M241" s="533"/>
      <c r="N241" s="534"/>
      <c r="P241" s="980"/>
    </row>
    <row r="242" spans="2:16" ht="15" customHeight="1">
      <c r="B242" s="527">
        <v>18</v>
      </c>
      <c r="C242" s="546"/>
      <c r="D242" s="546"/>
      <c r="E242" s="546"/>
      <c r="F242" s="546"/>
      <c r="G242" s="547"/>
      <c r="H242" s="537"/>
      <c r="I242" s="538"/>
      <c r="J242" s="537"/>
      <c r="K242" s="537"/>
      <c r="L242" s="539"/>
      <c r="M242" s="540"/>
      <c r="N242" s="541"/>
      <c r="P242" s="980"/>
    </row>
    <row r="243" spans="2:16" ht="15" customHeight="1">
      <c r="B243" s="527">
        <v>19</v>
      </c>
      <c r="C243" s="542"/>
      <c r="D243" s="542"/>
      <c r="E243" s="542"/>
      <c r="F243" s="542"/>
      <c r="G243" s="545"/>
      <c r="H243" s="529"/>
      <c r="I243" s="531"/>
      <c r="J243" s="529"/>
      <c r="K243" s="529"/>
      <c r="L243" s="532"/>
      <c r="M243" s="533"/>
      <c r="N243" s="534"/>
      <c r="P243" s="980"/>
    </row>
    <row r="244" spans="2:16" ht="15" customHeight="1">
      <c r="B244" s="527">
        <v>20</v>
      </c>
      <c r="C244" s="546"/>
      <c r="D244" s="546"/>
      <c r="E244" s="546"/>
      <c r="F244" s="546"/>
      <c r="G244" s="547"/>
      <c r="H244" s="537"/>
      <c r="I244" s="538"/>
      <c r="J244" s="537"/>
      <c r="K244" s="537"/>
      <c r="L244" s="539"/>
      <c r="M244" s="540"/>
      <c r="N244" s="541"/>
      <c r="P244" s="980"/>
    </row>
    <row r="245" spans="2:16" ht="15" customHeight="1">
      <c r="B245" s="527">
        <v>21</v>
      </c>
      <c r="C245" s="542"/>
      <c r="D245" s="542"/>
      <c r="E245" s="542"/>
      <c r="F245" s="542"/>
      <c r="G245" s="545"/>
      <c r="H245" s="529"/>
      <c r="I245" s="531"/>
      <c r="J245" s="529"/>
      <c r="K245" s="529"/>
      <c r="L245" s="532"/>
      <c r="M245" s="533"/>
      <c r="N245" s="534"/>
      <c r="P245" s="980"/>
    </row>
    <row r="246" spans="2:16" ht="15" customHeight="1">
      <c r="B246" s="527">
        <v>22</v>
      </c>
      <c r="C246" s="546"/>
      <c r="D246" s="546"/>
      <c r="E246" s="546"/>
      <c r="F246" s="546"/>
      <c r="G246" s="547"/>
      <c r="H246" s="537"/>
      <c r="I246" s="538"/>
      <c r="J246" s="537"/>
      <c r="K246" s="537"/>
      <c r="L246" s="539"/>
      <c r="M246" s="540"/>
      <c r="N246" s="541"/>
      <c r="P246" s="980"/>
    </row>
    <row r="247" spans="2:16" ht="15" customHeight="1">
      <c r="B247" s="527">
        <v>23</v>
      </c>
      <c r="C247" s="542"/>
      <c r="D247" s="542"/>
      <c r="E247" s="542"/>
      <c r="F247" s="542"/>
      <c r="G247" s="545"/>
      <c r="H247" s="529"/>
      <c r="I247" s="531"/>
      <c r="J247" s="529"/>
      <c r="K247" s="529"/>
      <c r="L247" s="532"/>
      <c r="M247" s="533"/>
      <c r="N247" s="534"/>
      <c r="P247" s="980"/>
    </row>
    <row r="248" spans="2:16" ht="15" customHeight="1">
      <c r="B248" s="527">
        <v>24</v>
      </c>
      <c r="C248" s="546"/>
      <c r="D248" s="546"/>
      <c r="E248" s="546"/>
      <c r="F248" s="546"/>
      <c r="G248" s="547"/>
      <c r="H248" s="537"/>
      <c r="I248" s="538"/>
      <c r="J248" s="537"/>
      <c r="K248" s="537"/>
      <c r="L248" s="539"/>
      <c r="M248" s="540"/>
      <c r="N248" s="541"/>
      <c r="P248" s="980"/>
    </row>
    <row r="249" spans="2:16" ht="15" customHeight="1">
      <c r="B249" s="527">
        <v>25</v>
      </c>
      <c r="C249" s="542"/>
      <c r="D249" s="542"/>
      <c r="E249" s="542"/>
      <c r="F249" s="542"/>
      <c r="G249" s="545"/>
      <c r="H249" s="529"/>
      <c r="I249" s="531"/>
      <c r="J249" s="529"/>
      <c r="K249" s="529"/>
      <c r="L249" s="532"/>
      <c r="M249" s="533"/>
      <c r="N249" s="534"/>
      <c r="P249" s="980"/>
    </row>
    <row r="250" spans="2:16" ht="15" customHeight="1">
      <c r="B250" s="527">
        <v>26</v>
      </c>
      <c r="C250" s="546"/>
      <c r="D250" s="546"/>
      <c r="E250" s="546"/>
      <c r="F250" s="546"/>
      <c r="G250" s="547"/>
      <c r="H250" s="537"/>
      <c r="I250" s="538"/>
      <c r="J250" s="537"/>
      <c r="K250" s="537"/>
      <c r="L250" s="539"/>
      <c r="M250" s="540"/>
      <c r="N250" s="541"/>
      <c r="P250" s="980"/>
    </row>
    <row r="251" spans="2:16" ht="15" customHeight="1">
      <c r="B251" s="527">
        <v>27</v>
      </c>
      <c r="C251" s="542"/>
      <c r="D251" s="542"/>
      <c r="E251" s="542"/>
      <c r="F251" s="542"/>
      <c r="G251" s="545"/>
      <c r="H251" s="529"/>
      <c r="I251" s="531"/>
      <c r="J251" s="529"/>
      <c r="K251" s="529"/>
      <c r="L251" s="532"/>
      <c r="M251" s="533"/>
      <c r="N251" s="534"/>
      <c r="P251" s="980"/>
    </row>
    <row r="252" spans="2:16" ht="15" customHeight="1">
      <c r="B252" s="527">
        <v>28</v>
      </c>
      <c r="C252" s="546"/>
      <c r="D252" s="546"/>
      <c r="E252" s="546"/>
      <c r="F252" s="546"/>
      <c r="G252" s="547"/>
      <c r="H252" s="537"/>
      <c r="I252" s="538"/>
      <c r="J252" s="537"/>
      <c r="K252" s="537"/>
      <c r="L252" s="539"/>
      <c r="M252" s="540"/>
      <c r="N252" s="541"/>
      <c r="P252" s="980"/>
    </row>
    <row r="253" spans="2:16" ht="15" customHeight="1">
      <c r="B253" s="527">
        <v>29</v>
      </c>
      <c r="C253" s="542"/>
      <c r="D253" s="542"/>
      <c r="E253" s="542"/>
      <c r="F253" s="542"/>
      <c r="G253" s="545"/>
      <c r="H253" s="529"/>
      <c r="I253" s="531"/>
      <c r="J253" s="529"/>
      <c r="K253" s="529"/>
      <c r="L253" s="532"/>
      <c r="M253" s="533"/>
      <c r="N253" s="534"/>
      <c r="P253" s="980"/>
    </row>
    <row r="254" spans="2:16" ht="15.65" customHeight="1">
      <c r="B254" s="734">
        <v>30</v>
      </c>
      <c r="C254" s="548"/>
      <c r="D254" s="548"/>
      <c r="E254" s="548"/>
      <c r="F254" s="548"/>
      <c r="G254" s="549"/>
      <c r="H254" s="550"/>
      <c r="I254" s="551"/>
      <c r="J254" s="550"/>
      <c r="K254" s="550"/>
      <c r="L254" s="552"/>
      <c r="M254" s="553"/>
      <c r="N254" s="554"/>
      <c r="P254" s="980"/>
    </row>
    <row r="255" spans="2:16">
      <c r="B255" s="726"/>
      <c r="C255" s="726"/>
      <c r="D255" s="726"/>
      <c r="E255" s="726"/>
      <c r="F255" s="726"/>
      <c r="G255" s="726"/>
      <c r="H255" s="726"/>
      <c r="I255" s="726"/>
      <c r="J255" s="726"/>
      <c r="K255" s="726"/>
      <c r="L255" s="726"/>
      <c r="M255" s="726"/>
      <c r="N255" s="726"/>
      <c r="P255" s="980"/>
    </row>
    <row r="256" spans="2:16">
      <c r="B256" s="726"/>
      <c r="C256" s="726"/>
      <c r="D256" s="726"/>
      <c r="E256" s="726"/>
      <c r="F256" s="726"/>
      <c r="G256" s="726"/>
      <c r="H256" s="726"/>
      <c r="I256" s="726"/>
      <c r="J256" s="726"/>
      <c r="K256" s="726"/>
      <c r="L256" s="726"/>
      <c r="M256" s="726"/>
      <c r="N256" s="726"/>
      <c r="P256" s="980"/>
    </row>
    <row r="257" spans="2:16">
      <c r="B257" s="726"/>
      <c r="C257" s="726"/>
      <c r="D257" s="726"/>
      <c r="E257" s="726"/>
      <c r="F257" s="726"/>
      <c r="G257" s="726"/>
      <c r="H257" s="726"/>
      <c r="I257" s="726"/>
      <c r="J257" s="726"/>
      <c r="K257" s="726"/>
      <c r="L257" s="726"/>
      <c r="M257" s="726"/>
      <c r="N257" s="726"/>
      <c r="P257" s="980"/>
    </row>
    <row r="258" spans="2:16">
      <c r="B258" s="726"/>
      <c r="C258" s="726"/>
      <c r="D258" s="726"/>
      <c r="E258" s="726"/>
      <c r="F258" s="726"/>
      <c r="G258" s="726"/>
      <c r="H258" s="726"/>
      <c r="I258" s="726"/>
      <c r="J258" s="726"/>
      <c r="K258" s="726"/>
      <c r="L258" s="726"/>
      <c r="M258" s="726"/>
      <c r="N258" s="726"/>
      <c r="P258" s="980"/>
    </row>
    <row r="259" spans="2:16" s="726" customFormat="1">
      <c r="P259" s="980"/>
    </row>
    <row r="260" spans="2:16">
      <c r="B260" s="726"/>
      <c r="C260" s="726"/>
      <c r="D260" s="726"/>
      <c r="E260" s="726"/>
      <c r="F260" s="726"/>
      <c r="G260" s="726"/>
      <c r="H260" s="726"/>
      <c r="I260" s="726"/>
      <c r="J260" s="726"/>
      <c r="K260" s="726"/>
      <c r="L260" s="726"/>
      <c r="M260" s="726"/>
      <c r="N260" s="726"/>
      <c r="P260" s="980"/>
    </row>
    <row r="261" spans="2:16">
      <c r="B261" s="726"/>
      <c r="C261" s="726"/>
      <c r="D261" s="726"/>
      <c r="E261" s="726"/>
      <c r="F261" s="726"/>
      <c r="G261" s="726"/>
      <c r="H261" s="726"/>
      <c r="I261" s="726"/>
      <c r="J261" s="726"/>
      <c r="K261" s="726"/>
      <c r="L261" s="726"/>
      <c r="M261" s="726"/>
      <c r="N261" s="726"/>
      <c r="P261" s="980"/>
    </row>
    <row r="262" spans="2:16" ht="15" thickBot="1">
      <c r="B262" s="726"/>
      <c r="C262" s="726"/>
      <c r="D262" s="726"/>
      <c r="E262" s="726"/>
      <c r="F262" s="726"/>
      <c r="G262" s="726"/>
      <c r="H262" s="726"/>
      <c r="I262" s="726"/>
      <c r="J262" s="726"/>
      <c r="K262" s="726"/>
      <c r="L262" s="726"/>
      <c r="M262" s="726"/>
      <c r="N262" s="726"/>
      <c r="P262" s="981"/>
    </row>
    <row r="263" spans="2:16">
      <c r="B263" s="726"/>
      <c r="C263" s="726"/>
      <c r="D263" s="726"/>
      <c r="E263" s="726"/>
      <c r="F263" s="726"/>
      <c r="G263" s="726"/>
      <c r="H263" s="726"/>
      <c r="I263" s="726"/>
      <c r="J263" s="726"/>
      <c r="K263" s="726"/>
      <c r="L263" s="726"/>
      <c r="M263" s="726"/>
      <c r="N263" s="726"/>
    </row>
    <row r="264" spans="2:16">
      <c r="B264" s="726"/>
      <c r="C264" s="726"/>
      <c r="D264" s="726"/>
      <c r="E264" s="726"/>
      <c r="F264" s="726"/>
      <c r="G264" s="726"/>
      <c r="H264" s="726"/>
      <c r="I264" s="726"/>
      <c r="J264" s="726"/>
      <c r="K264" s="726"/>
      <c r="L264" s="726"/>
      <c r="M264" s="726"/>
      <c r="N264" s="726"/>
    </row>
    <row r="265" spans="2:16">
      <c r="B265" s="726"/>
      <c r="C265" s="726"/>
      <c r="D265" s="726"/>
      <c r="E265" s="726"/>
      <c r="F265" s="726"/>
      <c r="G265" s="726"/>
      <c r="H265" s="726"/>
      <c r="I265" s="726"/>
      <c r="J265" s="726"/>
      <c r="K265" s="726"/>
      <c r="L265" s="726"/>
      <c r="M265" s="726"/>
      <c r="N265" s="726"/>
    </row>
    <row r="266" spans="2:16">
      <c r="B266" s="726"/>
      <c r="C266" s="726"/>
      <c r="D266" s="726"/>
      <c r="E266" s="726"/>
      <c r="F266" s="726"/>
      <c r="G266" s="726"/>
      <c r="H266" s="726"/>
      <c r="I266" s="726"/>
      <c r="J266" s="726"/>
      <c r="K266" s="726"/>
      <c r="L266" s="726"/>
      <c r="M266" s="726"/>
      <c r="N266" s="726"/>
    </row>
    <row r="267" spans="2:16">
      <c r="B267" s="726"/>
      <c r="C267" s="726"/>
      <c r="D267" s="726"/>
      <c r="E267" s="726"/>
      <c r="F267" s="726"/>
      <c r="G267" s="726"/>
      <c r="H267" s="726"/>
      <c r="I267" s="726"/>
      <c r="J267" s="726"/>
      <c r="K267" s="726"/>
      <c r="L267" s="726"/>
      <c r="M267" s="726"/>
      <c r="N267" s="726"/>
    </row>
    <row r="268" spans="2:16">
      <c r="B268" s="726"/>
      <c r="C268" s="726"/>
      <c r="D268" s="726"/>
      <c r="E268" s="726"/>
      <c r="F268" s="726"/>
      <c r="G268" s="726"/>
      <c r="H268" s="726"/>
      <c r="I268" s="726"/>
      <c r="J268" s="726"/>
      <c r="K268" s="726"/>
      <c r="L268" s="726"/>
      <c r="M268" s="726"/>
      <c r="N268" s="726"/>
    </row>
    <row r="269" spans="2:16">
      <c r="B269" s="726"/>
      <c r="C269" s="726"/>
      <c r="D269" s="726"/>
      <c r="E269" s="726"/>
      <c r="F269" s="726"/>
      <c r="G269" s="726"/>
      <c r="H269" s="726"/>
      <c r="I269" s="726"/>
      <c r="J269" s="726"/>
      <c r="K269" s="726"/>
      <c r="L269" s="726"/>
      <c r="M269" s="726"/>
      <c r="N269" s="726"/>
    </row>
    <row r="270" spans="2:16">
      <c r="B270" s="726"/>
      <c r="C270" s="726"/>
      <c r="D270" s="726"/>
      <c r="E270" s="726"/>
      <c r="F270" s="726"/>
      <c r="G270" s="726"/>
      <c r="H270" s="726"/>
      <c r="I270" s="726"/>
      <c r="J270" s="726"/>
      <c r="K270" s="726"/>
      <c r="L270" s="726"/>
      <c r="M270" s="726"/>
      <c r="N270" s="726"/>
    </row>
    <row r="271" spans="2:16">
      <c r="B271" s="726"/>
      <c r="C271" s="726"/>
      <c r="D271" s="726"/>
      <c r="E271" s="726"/>
      <c r="F271" s="726"/>
      <c r="G271" s="726"/>
      <c r="H271" s="726"/>
      <c r="I271" s="726"/>
      <c r="J271" s="726"/>
      <c r="K271" s="726"/>
      <c r="L271" s="726"/>
      <c r="M271" s="726"/>
      <c r="N271" s="726"/>
    </row>
    <row r="272" spans="2:16">
      <c r="B272" s="726"/>
      <c r="C272" s="726"/>
      <c r="D272" s="726"/>
      <c r="E272" s="726"/>
      <c r="F272" s="726"/>
      <c r="G272" s="726"/>
      <c r="H272" s="726"/>
      <c r="I272" s="726"/>
      <c r="J272" s="726"/>
      <c r="K272" s="726"/>
      <c r="L272" s="726"/>
      <c r="M272" s="726"/>
      <c r="N272" s="726"/>
    </row>
    <row r="273" spans="2:14">
      <c r="B273" s="726"/>
      <c r="C273" s="726"/>
      <c r="D273" s="726"/>
      <c r="E273" s="726"/>
      <c r="F273" s="726"/>
      <c r="G273" s="726"/>
      <c r="H273" s="726"/>
      <c r="I273" s="726"/>
      <c r="J273" s="726"/>
      <c r="K273" s="726"/>
      <c r="L273" s="726"/>
      <c r="M273" s="726"/>
      <c r="N273" s="726"/>
    </row>
    <row r="274" spans="2:14">
      <c r="B274" s="726"/>
      <c r="C274" s="726"/>
      <c r="D274" s="726"/>
      <c r="E274" s="726"/>
      <c r="F274" s="726"/>
      <c r="G274" s="726"/>
      <c r="H274" s="726"/>
      <c r="I274" s="726"/>
      <c r="J274" s="726"/>
      <c r="K274" s="726"/>
      <c r="L274" s="726"/>
      <c r="M274" s="726"/>
      <c r="N274" s="726"/>
    </row>
    <row r="275" spans="2:14">
      <c r="B275" s="726"/>
      <c r="C275" s="726"/>
      <c r="D275" s="726"/>
      <c r="E275" s="726"/>
      <c r="F275" s="726"/>
      <c r="G275" s="726"/>
      <c r="H275" s="726"/>
      <c r="I275" s="726"/>
      <c r="J275" s="726"/>
      <c r="K275" s="726"/>
      <c r="L275" s="726"/>
      <c r="M275" s="726"/>
      <c r="N275" s="726"/>
    </row>
    <row r="276" spans="2:14">
      <c r="B276" s="726"/>
      <c r="C276" s="726"/>
      <c r="D276" s="726"/>
      <c r="E276" s="726"/>
      <c r="F276" s="726"/>
      <c r="G276" s="726"/>
      <c r="H276" s="726"/>
      <c r="I276" s="726"/>
      <c r="J276" s="726"/>
      <c r="K276" s="726"/>
      <c r="L276" s="726"/>
      <c r="M276" s="726"/>
      <c r="N276" s="726"/>
    </row>
    <row r="277" spans="2:14">
      <c r="B277" s="726"/>
      <c r="C277" s="726"/>
      <c r="D277" s="726"/>
      <c r="E277" s="726"/>
      <c r="F277" s="726"/>
      <c r="G277" s="726"/>
      <c r="H277" s="726"/>
      <c r="I277" s="726"/>
      <c r="J277" s="726"/>
      <c r="K277" s="726"/>
      <c r="L277" s="726"/>
      <c r="M277" s="726"/>
      <c r="N277" s="726"/>
    </row>
    <row r="278" spans="2:14">
      <c r="B278" s="735"/>
      <c r="C278" s="735"/>
      <c r="D278" s="726"/>
      <c r="E278" s="726"/>
      <c r="F278" s="726"/>
      <c r="G278" s="726"/>
      <c r="H278" s="726"/>
      <c r="I278" s="726"/>
      <c r="J278" s="726"/>
      <c r="K278" s="726"/>
      <c r="L278" s="726"/>
      <c r="M278" s="726"/>
      <c r="N278" s="726"/>
    </row>
    <row r="279" spans="2:14">
      <c r="B279" s="726"/>
      <c r="C279" s="726"/>
      <c r="D279" s="726"/>
      <c r="E279" s="726"/>
      <c r="F279" s="726"/>
      <c r="G279" s="726"/>
      <c r="H279" s="726"/>
      <c r="I279" s="726"/>
      <c r="J279" s="726"/>
      <c r="K279" s="726"/>
      <c r="L279" s="726"/>
      <c r="M279" s="726"/>
      <c r="N279" s="726"/>
    </row>
    <row r="280" spans="2:14">
      <c r="B280" s="726"/>
      <c r="C280" s="726"/>
      <c r="D280" s="726"/>
      <c r="E280" s="726"/>
      <c r="F280" s="726"/>
      <c r="G280" s="726"/>
      <c r="H280" s="726"/>
      <c r="I280" s="726"/>
      <c r="J280" s="726"/>
      <c r="K280" s="726"/>
      <c r="L280" s="726"/>
      <c r="M280" s="726"/>
      <c r="N280" s="726"/>
    </row>
    <row r="281" spans="2:14">
      <c r="B281" s="726"/>
      <c r="C281" s="726"/>
      <c r="D281" s="726"/>
      <c r="E281" s="726"/>
      <c r="F281" s="726"/>
      <c r="G281" s="726"/>
      <c r="H281" s="726"/>
      <c r="I281" s="726"/>
      <c r="J281" s="726"/>
      <c r="K281" s="726"/>
      <c r="L281" s="726"/>
      <c r="M281" s="726"/>
      <c r="N281" s="726"/>
    </row>
    <row r="282" spans="2:14">
      <c r="B282" s="726"/>
      <c r="C282" s="726"/>
      <c r="D282" s="726"/>
      <c r="E282" s="726"/>
      <c r="F282" s="726"/>
      <c r="G282" s="726"/>
      <c r="H282" s="726"/>
      <c r="I282" s="726"/>
      <c r="J282" s="726"/>
      <c r="K282" s="726"/>
      <c r="L282" s="726"/>
      <c r="M282" s="726"/>
      <c r="N282" s="726"/>
    </row>
    <row r="283" spans="2:14">
      <c r="B283" s="726"/>
      <c r="C283" s="726"/>
      <c r="D283" s="726"/>
      <c r="E283" s="726"/>
      <c r="F283" s="726"/>
      <c r="G283" s="726"/>
      <c r="H283" s="726"/>
      <c r="I283" s="726"/>
      <c r="J283" s="726"/>
      <c r="K283" s="726"/>
      <c r="L283" s="726"/>
      <c r="M283" s="726"/>
      <c r="N283" s="726"/>
    </row>
    <row r="284" spans="2:14">
      <c r="B284" s="726"/>
      <c r="C284" s="726"/>
      <c r="D284" s="726"/>
      <c r="E284" s="726"/>
      <c r="F284" s="726"/>
      <c r="G284" s="726"/>
      <c r="H284" s="726"/>
      <c r="I284" s="726"/>
      <c r="J284" s="726"/>
      <c r="K284" s="726"/>
      <c r="L284" s="726"/>
      <c r="M284" s="726"/>
      <c r="N284" s="726"/>
    </row>
    <row r="285" spans="2:14">
      <c r="B285" s="726"/>
      <c r="C285" s="726"/>
      <c r="D285" s="726"/>
      <c r="E285" s="726"/>
      <c r="F285" s="726"/>
      <c r="G285" s="726"/>
      <c r="H285" s="726"/>
      <c r="I285" s="726"/>
      <c r="J285" s="726"/>
      <c r="K285" s="726"/>
      <c r="L285" s="726"/>
      <c r="M285" s="726"/>
      <c r="N285" s="726"/>
    </row>
    <row r="286" spans="2:14">
      <c r="B286" s="726"/>
      <c r="C286" s="726"/>
      <c r="D286" s="726"/>
      <c r="E286" s="726"/>
      <c r="F286" s="726"/>
      <c r="G286" s="726"/>
      <c r="H286" s="726"/>
      <c r="I286" s="726"/>
      <c r="J286" s="726"/>
      <c r="K286" s="726"/>
      <c r="L286" s="726"/>
      <c r="M286" s="726"/>
      <c r="N286" s="726"/>
    </row>
    <row r="287" spans="2:14">
      <c r="B287" s="726"/>
      <c r="C287" s="726"/>
      <c r="D287" s="726"/>
      <c r="E287" s="726"/>
      <c r="F287" s="726"/>
      <c r="G287" s="726"/>
      <c r="H287" s="726"/>
      <c r="I287" s="726"/>
      <c r="J287" s="726"/>
      <c r="K287" s="726"/>
      <c r="L287" s="726"/>
      <c r="M287" s="726"/>
      <c r="N287" s="726"/>
    </row>
    <row r="288" spans="2:14">
      <c r="B288" s="726"/>
      <c r="C288" s="726"/>
      <c r="D288" s="726"/>
      <c r="E288" s="726"/>
      <c r="F288" s="726"/>
      <c r="G288" s="726"/>
      <c r="H288" s="726"/>
      <c r="I288" s="726"/>
      <c r="J288" s="726"/>
      <c r="K288" s="726"/>
      <c r="L288" s="726"/>
      <c r="M288" s="726"/>
      <c r="N288" s="726"/>
    </row>
    <row r="289" spans="2:14">
      <c r="B289" s="726"/>
      <c r="C289" s="726"/>
      <c r="D289" s="726"/>
      <c r="E289" s="726"/>
      <c r="F289" s="726"/>
      <c r="G289" s="726"/>
      <c r="H289" s="726"/>
      <c r="I289" s="726"/>
      <c r="J289" s="726"/>
      <c r="K289" s="726"/>
      <c r="L289" s="726"/>
      <c r="M289" s="726"/>
      <c r="N289" s="726"/>
    </row>
    <row r="290" spans="2:14">
      <c r="B290" s="726"/>
      <c r="C290" s="726"/>
      <c r="D290" s="726"/>
      <c r="E290" s="726"/>
      <c r="F290" s="726"/>
      <c r="G290" s="726"/>
      <c r="H290" s="726"/>
      <c r="I290" s="726"/>
      <c r="J290" s="726"/>
      <c r="K290" s="726"/>
      <c r="L290" s="726"/>
      <c r="M290" s="726"/>
      <c r="N290" s="726"/>
    </row>
    <row r="291" spans="2:14">
      <c r="B291" s="726"/>
      <c r="C291" s="726"/>
      <c r="D291" s="726"/>
      <c r="E291" s="726"/>
      <c r="F291" s="726"/>
      <c r="G291" s="726"/>
      <c r="H291" s="726"/>
      <c r="I291" s="726"/>
      <c r="J291" s="726"/>
      <c r="K291" s="726"/>
      <c r="L291" s="726"/>
      <c r="M291" s="726"/>
      <c r="N291" s="726"/>
    </row>
    <row r="292" spans="2:14">
      <c r="B292" s="726"/>
      <c r="C292" s="726"/>
      <c r="D292" s="726"/>
      <c r="E292" s="726"/>
      <c r="F292" s="726"/>
      <c r="G292" s="726"/>
      <c r="H292" s="726"/>
      <c r="I292" s="726"/>
      <c r="J292" s="726"/>
      <c r="K292" s="726"/>
      <c r="L292" s="726"/>
      <c r="M292" s="726"/>
      <c r="N292" s="726"/>
    </row>
    <row r="293" spans="2:14">
      <c r="B293" s="726"/>
      <c r="C293" s="726"/>
      <c r="D293" s="726"/>
      <c r="E293" s="726"/>
      <c r="F293" s="726"/>
      <c r="G293" s="726"/>
      <c r="H293" s="726"/>
      <c r="I293" s="726"/>
      <c r="J293" s="726"/>
      <c r="K293" s="726"/>
      <c r="L293" s="726"/>
      <c r="M293" s="726"/>
      <c r="N293" s="726"/>
    </row>
    <row r="294" spans="2:14">
      <c r="B294" s="726"/>
      <c r="C294" s="726"/>
      <c r="D294" s="726"/>
      <c r="E294" s="726"/>
      <c r="F294" s="726"/>
      <c r="G294" s="726"/>
      <c r="H294" s="726"/>
      <c r="I294" s="726"/>
      <c r="J294" s="726"/>
      <c r="K294" s="726"/>
      <c r="L294" s="726"/>
      <c r="M294" s="726"/>
      <c r="N294" s="726"/>
    </row>
    <row r="295" spans="2:14">
      <c r="B295" s="726"/>
      <c r="C295" s="726"/>
      <c r="D295" s="726"/>
      <c r="E295" s="726"/>
      <c r="F295" s="726"/>
      <c r="G295" s="726"/>
      <c r="H295" s="726"/>
      <c r="I295" s="726"/>
      <c r="J295" s="726"/>
      <c r="K295" s="726"/>
      <c r="L295" s="726"/>
      <c r="M295" s="726"/>
      <c r="N295" s="726"/>
    </row>
    <row r="296" spans="2:14">
      <c r="B296" s="726"/>
      <c r="C296" s="726"/>
      <c r="D296" s="726"/>
      <c r="E296" s="726"/>
      <c r="F296" s="726"/>
      <c r="G296" s="726"/>
      <c r="H296" s="726"/>
      <c r="I296" s="726"/>
      <c r="J296" s="726"/>
      <c r="K296" s="726"/>
      <c r="L296" s="726"/>
      <c r="M296" s="726"/>
      <c r="N296" s="726"/>
    </row>
    <row r="297" spans="2:14">
      <c r="B297" s="726"/>
      <c r="C297" s="726"/>
      <c r="D297" s="726"/>
      <c r="E297" s="726"/>
      <c r="F297" s="726"/>
      <c r="G297" s="726"/>
      <c r="H297" s="726"/>
      <c r="I297" s="726"/>
      <c r="J297" s="726"/>
      <c r="K297" s="726"/>
      <c r="L297" s="726"/>
      <c r="M297" s="726"/>
      <c r="N297" s="726"/>
    </row>
    <row r="298" spans="2:14">
      <c r="B298" s="726"/>
      <c r="C298" s="726"/>
      <c r="D298" s="726"/>
      <c r="E298" s="726"/>
      <c r="F298" s="726"/>
      <c r="G298" s="726"/>
      <c r="H298" s="726"/>
      <c r="I298" s="726"/>
      <c r="J298" s="726"/>
      <c r="K298" s="726"/>
      <c r="L298" s="726"/>
      <c r="M298" s="726"/>
      <c r="N298" s="726"/>
    </row>
    <row r="299" spans="2:14">
      <c r="B299" s="726"/>
      <c r="C299" s="726"/>
      <c r="D299" s="726"/>
      <c r="E299" s="726"/>
      <c r="F299" s="726"/>
      <c r="G299" s="726"/>
      <c r="H299" s="726"/>
      <c r="I299" s="726"/>
      <c r="J299" s="726"/>
      <c r="K299" s="726"/>
      <c r="L299" s="726"/>
      <c r="M299" s="726"/>
      <c r="N299" s="726"/>
    </row>
    <row r="300" spans="2:14">
      <c r="B300" s="726"/>
      <c r="C300" s="726"/>
      <c r="D300" s="726"/>
      <c r="E300" s="726"/>
      <c r="F300" s="726"/>
      <c r="G300" s="726"/>
      <c r="H300" s="726"/>
      <c r="I300" s="726"/>
      <c r="J300" s="726"/>
      <c r="K300" s="726"/>
      <c r="L300" s="726"/>
      <c r="M300" s="726"/>
      <c r="N300" s="726"/>
    </row>
  </sheetData>
  <sheetProtection algorithmName="SHA-512" hashValue="RUu6HHIE8+nHpLcqpvU8vfqyCmUC8g9JX8q1RjKHgdSZtTyyw93XNimzsHLHnms79ypTNM09SeuwLg59iceIrA==" saltValue="WkFbNTC9x3tdfY1gtiuvyg==" spinCount="100000" sheet="1" formatCells="0" formatColumns="0" formatRows="0" selectLockedCells="1"/>
  <mergeCells count="385">
    <mergeCell ref="J17:L30"/>
    <mergeCell ref="C185:H185"/>
    <mergeCell ref="J99:K99"/>
    <mergeCell ref="J90:L97"/>
    <mergeCell ref="J89:L89"/>
    <mergeCell ref="J79:K79"/>
    <mergeCell ref="J69:K69"/>
    <mergeCell ref="J54:L61"/>
    <mergeCell ref="J53:L53"/>
    <mergeCell ref="B168:I168"/>
    <mergeCell ref="H169:I169"/>
    <mergeCell ref="C161:D161"/>
    <mergeCell ref="E161:F161"/>
    <mergeCell ref="G161:H161"/>
    <mergeCell ref="C162:D162"/>
    <mergeCell ref="E162:F162"/>
    <mergeCell ref="G162:H162"/>
    <mergeCell ref="B165:I165"/>
    <mergeCell ref="B167:I167"/>
    <mergeCell ref="B166:I166"/>
    <mergeCell ref="C158:D158"/>
    <mergeCell ref="E158:F158"/>
    <mergeCell ref="G158:H158"/>
    <mergeCell ref="C159:H159"/>
    <mergeCell ref="J220:R220"/>
    <mergeCell ref="J129:K129"/>
    <mergeCell ref="J116:L126"/>
    <mergeCell ref="J115:L115"/>
    <mergeCell ref="C214:D214"/>
    <mergeCell ref="E214:F214"/>
    <mergeCell ref="G214:H214"/>
    <mergeCell ref="A172:I172"/>
    <mergeCell ref="C186:D186"/>
    <mergeCell ref="E186:F186"/>
    <mergeCell ref="G186:H186"/>
    <mergeCell ref="C187:D187"/>
    <mergeCell ref="E187:F187"/>
    <mergeCell ref="G187:H187"/>
    <mergeCell ref="C209:H209"/>
    <mergeCell ref="C210:H210"/>
    <mergeCell ref="C211:H211"/>
    <mergeCell ref="C212:H212"/>
    <mergeCell ref="C213:D213"/>
    <mergeCell ref="E213:F213"/>
    <mergeCell ref="G213:H213"/>
    <mergeCell ref="C207:D207"/>
    <mergeCell ref="E207:F207"/>
    <mergeCell ref="G207:H207"/>
    <mergeCell ref="C208:D208"/>
    <mergeCell ref="E208:F208"/>
    <mergeCell ref="G208:H208"/>
    <mergeCell ref="C202:H202"/>
    <mergeCell ref="C198:D198"/>
    <mergeCell ref="E198:F198"/>
    <mergeCell ref="G198:H198"/>
    <mergeCell ref="C199:D199"/>
    <mergeCell ref="E199:F199"/>
    <mergeCell ref="G199:H199"/>
    <mergeCell ref="C200:D200"/>
    <mergeCell ref="E200:F200"/>
    <mergeCell ref="G200:H200"/>
    <mergeCell ref="E183:F183"/>
    <mergeCell ref="G183:H183"/>
    <mergeCell ref="C180:D180"/>
    <mergeCell ref="E180:F180"/>
    <mergeCell ref="G180:H180"/>
    <mergeCell ref="C181:D181"/>
    <mergeCell ref="E181:F181"/>
    <mergeCell ref="G181:H181"/>
    <mergeCell ref="E182:F182"/>
    <mergeCell ref="C160:H160"/>
    <mergeCell ref="C156:D156"/>
    <mergeCell ref="E156:F156"/>
    <mergeCell ref="G156:H156"/>
    <mergeCell ref="C157:D157"/>
    <mergeCell ref="E157:F157"/>
    <mergeCell ref="G157:H157"/>
    <mergeCell ref="C152:H152"/>
    <mergeCell ref="C153:E153"/>
    <mergeCell ref="C154:H154"/>
    <mergeCell ref="C155:D155"/>
    <mergeCell ref="E155:F155"/>
    <mergeCell ref="G155:H155"/>
    <mergeCell ref="C148:D148"/>
    <mergeCell ref="E148:F148"/>
    <mergeCell ref="G148:H148"/>
    <mergeCell ref="C149:D149"/>
    <mergeCell ref="E149:F149"/>
    <mergeCell ref="G149:H149"/>
    <mergeCell ref="C145:D145"/>
    <mergeCell ref="E145:F145"/>
    <mergeCell ref="G145:H145"/>
    <mergeCell ref="C146:H146"/>
    <mergeCell ref="C147:H147"/>
    <mergeCell ref="C143:D143"/>
    <mergeCell ref="E143:F143"/>
    <mergeCell ref="G143:H143"/>
    <mergeCell ref="C144:D144"/>
    <mergeCell ref="E144:F144"/>
    <mergeCell ref="G144:H144"/>
    <mergeCell ref="C139:H139"/>
    <mergeCell ref="C140:E140"/>
    <mergeCell ref="C141:H141"/>
    <mergeCell ref="C142:D142"/>
    <mergeCell ref="E142:F142"/>
    <mergeCell ref="G142:H142"/>
    <mergeCell ref="C136:D136"/>
    <mergeCell ref="E136:F136"/>
    <mergeCell ref="G136:H136"/>
    <mergeCell ref="C137:D137"/>
    <mergeCell ref="E137:F137"/>
    <mergeCell ref="G137:H137"/>
    <mergeCell ref="C133:D133"/>
    <mergeCell ref="E133:F133"/>
    <mergeCell ref="G133:H133"/>
    <mergeCell ref="C134:H134"/>
    <mergeCell ref="C135:H135"/>
    <mergeCell ref="C131:D131"/>
    <mergeCell ref="E131:F131"/>
    <mergeCell ref="G131:H131"/>
    <mergeCell ref="C132:D132"/>
    <mergeCell ref="E132:F132"/>
    <mergeCell ref="G132:H132"/>
    <mergeCell ref="C128:E128"/>
    <mergeCell ref="C129:H129"/>
    <mergeCell ref="C130:D130"/>
    <mergeCell ref="E130:F130"/>
    <mergeCell ref="G130:H130"/>
    <mergeCell ref="C123:D123"/>
    <mergeCell ref="E123:F123"/>
    <mergeCell ref="G123:H123"/>
    <mergeCell ref="C113:H113"/>
    <mergeCell ref="C127:H127"/>
    <mergeCell ref="C120:H120"/>
    <mergeCell ref="C121:H121"/>
    <mergeCell ref="C122:D122"/>
    <mergeCell ref="E122:F122"/>
    <mergeCell ref="G122:H122"/>
    <mergeCell ref="C114:E114"/>
    <mergeCell ref="C115:H115"/>
    <mergeCell ref="C116:D116"/>
    <mergeCell ref="E116:F116"/>
    <mergeCell ref="G116:H116"/>
    <mergeCell ref="C117:D117"/>
    <mergeCell ref="E117:F117"/>
    <mergeCell ref="G117:H117"/>
    <mergeCell ref="C118:D118"/>
    <mergeCell ref="E118:F118"/>
    <mergeCell ref="G118:H118"/>
    <mergeCell ref="C119:D119"/>
    <mergeCell ref="E119:F119"/>
    <mergeCell ref="G119:H119"/>
    <mergeCell ref="C105:D105"/>
    <mergeCell ref="E105:F105"/>
    <mergeCell ref="G105:H105"/>
    <mergeCell ref="C106:D106"/>
    <mergeCell ref="E106:F106"/>
    <mergeCell ref="G106:H106"/>
    <mergeCell ref="C103:D103"/>
    <mergeCell ref="E103:F103"/>
    <mergeCell ref="G103:H103"/>
    <mergeCell ref="C104:D104"/>
    <mergeCell ref="E104:F104"/>
    <mergeCell ref="G104:H104"/>
    <mergeCell ref="C100:H100"/>
    <mergeCell ref="C101:D101"/>
    <mergeCell ref="E101:F101"/>
    <mergeCell ref="G101:H101"/>
    <mergeCell ref="C102:D102"/>
    <mergeCell ref="E102:F102"/>
    <mergeCell ref="G102:H102"/>
    <mergeCell ref="C96:D96"/>
    <mergeCell ref="E96:F96"/>
    <mergeCell ref="G96:H96"/>
    <mergeCell ref="C98:H98"/>
    <mergeCell ref="C99:E99"/>
    <mergeCell ref="C94:D94"/>
    <mergeCell ref="E94:F94"/>
    <mergeCell ref="G94:H94"/>
    <mergeCell ref="C95:D95"/>
    <mergeCell ref="E95:F95"/>
    <mergeCell ref="G95:H95"/>
    <mergeCell ref="C92:D92"/>
    <mergeCell ref="E92:F92"/>
    <mergeCell ref="G92:H92"/>
    <mergeCell ref="C93:D93"/>
    <mergeCell ref="E93:F93"/>
    <mergeCell ref="G93:H93"/>
    <mergeCell ref="C90:H90"/>
    <mergeCell ref="C91:D91"/>
    <mergeCell ref="E91:F91"/>
    <mergeCell ref="G91:H91"/>
    <mergeCell ref="C85:D85"/>
    <mergeCell ref="E85:F85"/>
    <mergeCell ref="G85:H85"/>
    <mergeCell ref="C86:D86"/>
    <mergeCell ref="E86:F86"/>
    <mergeCell ref="G86:H86"/>
    <mergeCell ref="C70:H70"/>
    <mergeCell ref="C71:D71"/>
    <mergeCell ref="E71:F71"/>
    <mergeCell ref="G71:H71"/>
    <mergeCell ref="C75:D75"/>
    <mergeCell ref="E75:F75"/>
    <mergeCell ref="G75:H75"/>
    <mergeCell ref="C68:H68"/>
    <mergeCell ref="C79:E79"/>
    <mergeCell ref="C78:H78"/>
    <mergeCell ref="C76:D76"/>
    <mergeCell ref="E76:F76"/>
    <mergeCell ref="G76:H76"/>
    <mergeCell ref="C69:E69"/>
    <mergeCell ref="C72:D72"/>
    <mergeCell ref="E72:F72"/>
    <mergeCell ref="G72:H72"/>
    <mergeCell ref="C73:D73"/>
    <mergeCell ref="E73:F73"/>
    <mergeCell ref="G73:H73"/>
    <mergeCell ref="C74:D74"/>
    <mergeCell ref="E74:F74"/>
    <mergeCell ref="G74:H74"/>
    <mergeCell ref="C61:D61"/>
    <mergeCell ref="E61:F61"/>
    <mergeCell ref="G61:H61"/>
    <mergeCell ref="C53:H53"/>
    <mergeCell ref="I53:I61"/>
    <mergeCell ref="C54:D54"/>
    <mergeCell ref="E54:F54"/>
    <mergeCell ref="G54:H54"/>
    <mergeCell ref="C55:D55"/>
    <mergeCell ref="E55:F55"/>
    <mergeCell ref="G55:H55"/>
    <mergeCell ref="C56:D56"/>
    <mergeCell ref="E56:F56"/>
    <mergeCell ref="G56:H56"/>
    <mergeCell ref="C57:D57"/>
    <mergeCell ref="E57:F57"/>
    <mergeCell ref="G57:H57"/>
    <mergeCell ref="C58:H58"/>
    <mergeCell ref="C59:H59"/>
    <mergeCell ref="C52:E52"/>
    <mergeCell ref="C45:H45"/>
    <mergeCell ref="C46:H46"/>
    <mergeCell ref="C47:D47"/>
    <mergeCell ref="E47:F47"/>
    <mergeCell ref="G47:H47"/>
    <mergeCell ref="C60:D60"/>
    <mergeCell ref="E60:F60"/>
    <mergeCell ref="G60:H60"/>
    <mergeCell ref="I40:I48"/>
    <mergeCell ref="C41:D41"/>
    <mergeCell ref="E41:F41"/>
    <mergeCell ref="G41:H41"/>
    <mergeCell ref="C42:D42"/>
    <mergeCell ref="E42:F42"/>
    <mergeCell ref="G42:H42"/>
    <mergeCell ref="C43:D43"/>
    <mergeCell ref="E43:F43"/>
    <mergeCell ref="G43:H43"/>
    <mergeCell ref="C44:D44"/>
    <mergeCell ref="E44:F44"/>
    <mergeCell ref="G44:H44"/>
    <mergeCell ref="C48:D48"/>
    <mergeCell ref="E48:F48"/>
    <mergeCell ref="G48:H48"/>
    <mergeCell ref="C5:E5"/>
    <mergeCell ref="I16:I24"/>
    <mergeCell ref="C15:E15"/>
    <mergeCell ref="A10:I10"/>
    <mergeCell ref="C16:H16"/>
    <mergeCell ref="C22:H22"/>
    <mergeCell ref="J9:K9"/>
    <mergeCell ref="C27:E27"/>
    <mergeCell ref="C17:D17"/>
    <mergeCell ref="E17:F17"/>
    <mergeCell ref="G17:H17"/>
    <mergeCell ref="C18:D18"/>
    <mergeCell ref="E18:F18"/>
    <mergeCell ref="G18:H18"/>
    <mergeCell ref="C19:D19"/>
    <mergeCell ref="E19:F19"/>
    <mergeCell ref="G19:H19"/>
    <mergeCell ref="C20:D20"/>
    <mergeCell ref="E20:F20"/>
    <mergeCell ref="G20:H20"/>
    <mergeCell ref="C21:H21"/>
    <mergeCell ref="G23:H23"/>
    <mergeCell ref="J6:K6"/>
    <mergeCell ref="G24:H24"/>
    <mergeCell ref="J224:K224"/>
    <mergeCell ref="J223:K223"/>
    <mergeCell ref="J172:K172"/>
    <mergeCell ref="A220:I220"/>
    <mergeCell ref="J80:K85"/>
    <mergeCell ref="J100:K105"/>
    <mergeCell ref="J130:K137"/>
    <mergeCell ref="J154:K154"/>
    <mergeCell ref="J155:K160"/>
    <mergeCell ref="C83:D83"/>
    <mergeCell ref="E83:F83"/>
    <mergeCell ref="G83:H83"/>
    <mergeCell ref="C84:D84"/>
    <mergeCell ref="E84:F84"/>
    <mergeCell ref="G84:H84"/>
    <mergeCell ref="C80:H80"/>
    <mergeCell ref="C81:D81"/>
    <mergeCell ref="E81:F81"/>
    <mergeCell ref="G81:H81"/>
    <mergeCell ref="C82:D82"/>
    <mergeCell ref="E82:F82"/>
    <mergeCell ref="G82:H82"/>
    <mergeCell ref="C88:H88"/>
    <mergeCell ref="C89:E89"/>
    <mergeCell ref="J10:K12"/>
    <mergeCell ref="J16:L16"/>
    <mergeCell ref="J70:K75"/>
    <mergeCell ref="C203:E203"/>
    <mergeCell ref="C204:H204"/>
    <mergeCell ref="C205:D205"/>
    <mergeCell ref="E205:F205"/>
    <mergeCell ref="G205:H205"/>
    <mergeCell ref="C206:D206"/>
    <mergeCell ref="E206:F206"/>
    <mergeCell ref="G206:H206"/>
    <mergeCell ref="C23:D23"/>
    <mergeCell ref="E23:F23"/>
    <mergeCell ref="C24:D24"/>
    <mergeCell ref="E24:F24"/>
    <mergeCell ref="C28:H28"/>
    <mergeCell ref="C33:H33"/>
    <mergeCell ref="C34:H34"/>
    <mergeCell ref="C35:D35"/>
    <mergeCell ref="E35:F35"/>
    <mergeCell ref="G35:H35"/>
    <mergeCell ref="I28:I36"/>
    <mergeCell ref="C29:D29"/>
    <mergeCell ref="E29:F29"/>
    <mergeCell ref="G195:H195"/>
    <mergeCell ref="G188:H188"/>
    <mergeCell ref="C182:D182"/>
    <mergeCell ref="G182:H182"/>
    <mergeCell ref="C183:D183"/>
    <mergeCell ref="C12:H12"/>
    <mergeCell ref="A64:H64"/>
    <mergeCell ref="C66:H66"/>
    <mergeCell ref="C110:H110"/>
    <mergeCell ref="G29:H29"/>
    <mergeCell ref="C30:D30"/>
    <mergeCell ref="E30:F30"/>
    <mergeCell ref="G30:H30"/>
    <mergeCell ref="C31:D31"/>
    <mergeCell ref="E31:F31"/>
    <mergeCell ref="G31:H31"/>
    <mergeCell ref="C32:D32"/>
    <mergeCell ref="E32:F32"/>
    <mergeCell ref="C36:D36"/>
    <mergeCell ref="E36:F36"/>
    <mergeCell ref="G36:H36"/>
    <mergeCell ref="G32:H32"/>
    <mergeCell ref="C39:E39"/>
    <mergeCell ref="C40:H40"/>
    <mergeCell ref="P224:P262"/>
    <mergeCell ref="C14:H14"/>
    <mergeCell ref="C26:H26"/>
    <mergeCell ref="C38:H38"/>
    <mergeCell ref="C51:H51"/>
    <mergeCell ref="J173:K177"/>
    <mergeCell ref="J179:K179"/>
    <mergeCell ref="J180:K186"/>
    <mergeCell ref="J204:K204"/>
    <mergeCell ref="J205:K212"/>
    <mergeCell ref="C177:H177"/>
    <mergeCell ref="C178:E178"/>
    <mergeCell ref="C179:H179"/>
    <mergeCell ref="C196:D196"/>
    <mergeCell ref="E196:F196"/>
    <mergeCell ref="G196:H196"/>
    <mergeCell ref="C197:D197"/>
    <mergeCell ref="E197:F197"/>
    <mergeCell ref="G197:H197"/>
    <mergeCell ref="C192:H192"/>
    <mergeCell ref="C193:E193"/>
    <mergeCell ref="C194:H194"/>
    <mergeCell ref="C195:D195"/>
    <mergeCell ref="E195:F195"/>
  </mergeCells>
  <conditionalFormatting sqref="E216:E218">
    <cfRule type="expression" dxfId="63" priority="106">
      <formula>OR(E216="ANGE SVAR OCKSÅ",E216="ANGE BEDÖMNING OCKSÅ")</formula>
    </cfRule>
    <cfRule type="expression" dxfId="62" priority="107">
      <formula>OR(E216="MOTSÄGELSEFULLT SVAR",E216="MOTSÄGELSEFULL BEDÖMNING",E216="EJ SAMMANHÄNGANDE INTERVALL")</formula>
    </cfRule>
  </conditionalFormatting>
  <conditionalFormatting sqref="J35">
    <cfRule type="expression" dxfId="61" priority="67">
      <formula>OR(   G190="MOTSÄGELSEFULLT SVAR", H190="MOTSÄGELSEFULLT SVAR",   G190="MOTSÄGELSEFULL BEDÖMNING", H190="MOTSÄGELSEFULL BEDÖMNING",   G190="EJ SAMMANHÄNGANDE INTERVALL", H190="EJ SAMMANHÄNGANDE INTERVALL" )</formula>
    </cfRule>
  </conditionalFormatting>
  <conditionalFormatting sqref="G87:H87 G75 G74:H74 G29:H35 G41:H47 G54:H60 G71:H72 G69:H69 G107:H107 G124:H126 G138:H138 G150:H151 G190:H191 G178:H184 G188 G201:H201 G215:H219 G77 G25:H25 G37:H37 G49:H50 G62:H63 G13:H13 G163:H164 G170:H171 G65:H65 G67:H67 G111:H112 G173:H176 G109:H109 J6 G10:H11 G1:H5 G221:H254 G15:H23 G27:H27 G39:H39 G52:H52">
    <cfRule type="expression" dxfId="60" priority="66">
      <formula>OR(   OR(G1="MOTSÄGELSEFULLT SVAR", H1="MOTSÄGELSEFULLT SVAR"),   OR(G1="MOTSÄGELSEFULL BEDÖMNING", H1="MOTSÄGELSEFULL BEDÖMNING"),   OR(G1="EJ SAMMANHÄNGANDE INTERVALL", H1="EJ SAMMANHÄNGANDE INTERVALL") )</formula>
    </cfRule>
  </conditionalFormatting>
  <conditionalFormatting sqref="H75 H77">
    <cfRule type="expression" dxfId="59" priority="356">
      <formula>OR(   OR(H75="MOTSÄGELSEFULLT SVAR", I78="MOTSÄGELSEFULLT SVAR"),   OR(H75="MOTSÄGELSEFULL BEDÖMNING", I78="MOTSÄGELSEFULL BEDÖMNING"),   OR(H75="EJ SAMMANHÄNGANDE INTERVALL", I78="EJ SAMMANHÄNGANDE INTERVALL") )</formula>
    </cfRule>
  </conditionalFormatting>
  <conditionalFormatting sqref="G28:H28">
    <cfRule type="expression" dxfId="58" priority="62">
      <formula>OR(   OR(G28="MOTSÄGELSEFULLT SVAR", H28="MOTSÄGELSEFULLT SVAR"),   OR(G28="MOTSÄGELSEFULL BEDÖMNING", H28="MOTSÄGELSEFULL BEDÖMNING"),   OR(G28="EJ SAMMANHÄNGANDE INTERVALL", H28="EJ SAMMANHÄNGANDE INTERVALL") )</formula>
    </cfRule>
  </conditionalFormatting>
  <conditionalFormatting sqref="G40:H40">
    <cfRule type="expression" dxfId="57" priority="61">
      <formula>OR(   OR(G40="MOTSÄGELSEFULLT SVAR", H40="MOTSÄGELSEFULLT SVAR"),   OR(G40="MOTSÄGELSEFULL BEDÖMNING", H40="MOTSÄGELSEFULL BEDÖMNING"),   OR(G40="EJ SAMMANHÄNGANDE INTERVALL", H40="EJ SAMMANHÄNGANDE INTERVALL") )</formula>
    </cfRule>
  </conditionalFormatting>
  <conditionalFormatting sqref="G53:H53">
    <cfRule type="expression" dxfId="56" priority="60">
      <formula>OR(   OR(G53="MOTSÄGELSEFULLT SVAR", H53="MOTSÄGELSEFULLT SVAR"),   OR(G53="MOTSÄGELSEFULL BEDÖMNING", H53="MOTSÄGELSEFULL BEDÖMNING"),   OR(G53="EJ SAMMANHÄNGANDE INTERVALL", H53="EJ SAMMANHÄNGANDE INTERVALL") )</formula>
    </cfRule>
  </conditionalFormatting>
  <conditionalFormatting sqref="G90:H90">
    <cfRule type="expression" dxfId="55" priority="52">
      <formula>OR(   OR(G90="MOTSÄGELSEFULLT SVAR", H90="MOTSÄGELSEFULLT SVAR"),   OR(G90="MOTSÄGELSEFULL BEDÖMNING", H90="MOTSÄGELSEFULL BEDÖMNING"),   OR(G90="EJ SAMMANHÄNGANDE INTERVALL", H90="EJ SAMMANHÄNGANDE INTERVALL") )</formula>
    </cfRule>
  </conditionalFormatting>
  <conditionalFormatting sqref="G70:H70">
    <cfRule type="expression" dxfId="54" priority="58">
      <formula>OR(   OR(G70="MOTSÄGELSEFULLT SVAR", H70="MOTSÄGELSEFULLT SVAR"),   OR(G70="MOTSÄGELSEFULL BEDÖMNING", H70="MOTSÄGELSEFULL BEDÖMNING"),   OR(G70="EJ SAMMANHÄNGANDE INTERVALL", H70="EJ SAMMANHÄNGANDE INTERVALL") )</formula>
    </cfRule>
  </conditionalFormatting>
  <conditionalFormatting sqref="G85 G84:H84 G81:H82 G79:H79">
    <cfRule type="expression" dxfId="53" priority="56">
      <formula>OR(   OR(G79="MOTSÄGELSEFULLT SVAR", H79="MOTSÄGELSEFULLT SVAR"),   OR(G79="MOTSÄGELSEFULL BEDÖMNING", H79="MOTSÄGELSEFULL BEDÖMNING"),   OR(G79="EJ SAMMANHÄNGANDE INTERVALL", H79="EJ SAMMANHÄNGANDE INTERVALL") )</formula>
    </cfRule>
  </conditionalFormatting>
  <conditionalFormatting sqref="H85">
    <cfRule type="expression" dxfId="52" priority="57">
      <formula>OR(   OR(H85="MOTSÄGELSEFULLT SVAR", I87="MOTSÄGELSEFULLT SVAR"),   OR(H85="MOTSÄGELSEFULL BEDÖMNING", I87="MOTSÄGELSEFULL BEDÖMNING"),   OR(H85="EJ SAMMANHÄNGANDE INTERVALL", I87="EJ SAMMANHÄNGANDE INTERVALL") )</formula>
    </cfRule>
  </conditionalFormatting>
  <conditionalFormatting sqref="G80:H80">
    <cfRule type="expression" dxfId="51" priority="55">
      <formula>OR(   OR(G80="MOTSÄGELSEFULLT SVAR", H80="MOTSÄGELSEFULLT SVAR"),   OR(G80="MOTSÄGELSEFULL BEDÖMNING", H80="MOTSÄGELSEFULL BEDÖMNING"),   OR(G80="EJ SAMMANHÄNGANDE INTERVALL", H80="EJ SAMMANHÄNGANDE INTERVALL") )</formula>
    </cfRule>
  </conditionalFormatting>
  <conditionalFormatting sqref="G95 G94:H94 G91:H92 G89:H89 G97">
    <cfRule type="expression" dxfId="50" priority="53">
      <formula>OR(   OR(G89="MOTSÄGELSEFULLT SVAR", H89="MOTSÄGELSEFULLT SVAR"),   OR(G89="MOTSÄGELSEFULL BEDÖMNING", H89="MOTSÄGELSEFULL BEDÖMNING"),   OR(G89="EJ SAMMANHÄNGANDE INTERVALL", H89="EJ SAMMANHÄNGANDE INTERVALL") )</formula>
    </cfRule>
  </conditionalFormatting>
  <conditionalFormatting sqref="H95 H97">
    <cfRule type="expression" dxfId="49" priority="54">
      <formula>OR(   OR(H95="MOTSÄGELSEFULLT SVAR", I98="MOTSÄGELSEFULLT SVAR"),   OR(H95="MOTSÄGELSEFULL BEDÖMNING", I98="MOTSÄGELSEFULL BEDÖMNING"),   OR(H95="EJ SAMMANHÄNGANDE INTERVALL", I98="EJ SAMMANHÄNGANDE INTERVALL") )</formula>
    </cfRule>
  </conditionalFormatting>
  <conditionalFormatting sqref="G100:H100">
    <cfRule type="expression" dxfId="48" priority="49">
      <formula>OR(   OR(G100="MOTSÄGELSEFULLT SVAR", H100="MOTSÄGELSEFULLT SVAR"),   OR(G100="MOTSÄGELSEFULL BEDÖMNING", H100="MOTSÄGELSEFULL BEDÖMNING"),   OR(G100="EJ SAMMANHÄNGANDE INTERVALL", H100="EJ SAMMANHÄNGANDE INTERVALL") )</formula>
    </cfRule>
  </conditionalFormatting>
  <conditionalFormatting sqref="G105 G104:H104 G101:H102 G99:H99">
    <cfRule type="expression" dxfId="47" priority="50">
      <formula>OR(   OR(G99="MOTSÄGELSEFULLT SVAR", H99="MOTSÄGELSEFULLT SVAR"),   OR(G99="MOTSÄGELSEFULL BEDÖMNING", H99="MOTSÄGELSEFULL BEDÖMNING"),   OR(G99="EJ SAMMANHÄNGANDE INTERVALL", H99="EJ SAMMANHÄNGANDE INTERVALL") )</formula>
    </cfRule>
  </conditionalFormatting>
  <conditionalFormatting sqref="H105">
    <cfRule type="expression" dxfId="46" priority="51">
      <formula>OR(   OR(H105="MOTSÄGELSEFULLT SVAR", I108="MOTSÄGELSEFULLT SVAR"),   OR(H105="MOTSÄGELSEFULL BEDÖMNING", I108="MOTSÄGELSEFULL BEDÖMNING"),   OR(H105="EJ SAMMANHÄNGANDE INTERVALL", I108="EJ SAMMANHÄNGANDE INTERVALL") )</formula>
    </cfRule>
  </conditionalFormatting>
  <conditionalFormatting sqref="G114:H122">
    <cfRule type="expression" dxfId="45" priority="48">
      <formula>OR(   OR(G114="MOTSÄGELSEFULLT SVAR", H114="MOTSÄGELSEFULLT SVAR"),   OR(G114="MOTSÄGELSEFULL BEDÖMNING", H114="MOTSÄGELSEFULL BEDÖMNING"),   OR(G114="EJ SAMMANHÄNGANDE INTERVALL", H114="EJ SAMMANHÄNGANDE INTERVALL") )</formula>
    </cfRule>
  </conditionalFormatting>
  <conditionalFormatting sqref="G128:H136">
    <cfRule type="expression" dxfId="44" priority="47">
      <formula>OR(   OR(G128="MOTSÄGELSEFULLT SVAR", H128="MOTSÄGELSEFULLT SVAR"),   OR(G128="MOTSÄGELSEFULL BEDÖMNING", H128="MOTSÄGELSEFULL BEDÖMNING"),   OR(G128="EJ SAMMANHÄNGANDE INTERVALL", H128="EJ SAMMANHÄNGANDE INTERVALL") )</formula>
    </cfRule>
  </conditionalFormatting>
  <conditionalFormatting sqref="G140:H148">
    <cfRule type="expression" dxfId="43" priority="46">
      <formula>OR(   OR(G140="MOTSÄGELSEFULLT SVAR", H140="MOTSÄGELSEFULLT SVAR"),   OR(G140="MOTSÄGELSEFULL BEDÖMNING", H140="MOTSÄGELSEFULL BEDÖMNING"),   OR(G140="EJ SAMMANHÄNGANDE INTERVALL", H140="EJ SAMMANHÄNGANDE INTERVALL") )</formula>
    </cfRule>
  </conditionalFormatting>
  <conditionalFormatting sqref="G153:H161">
    <cfRule type="expression" dxfId="42" priority="45">
      <formula>OR(   OR(G153="MOTSÄGELSEFULLT SVAR", H153="MOTSÄGELSEFULLT SVAR"),   OR(G153="MOTSÄGELSEFULL BEDÖMNING", H153="MOTSÄGELSEFULL BEDÖMNING"),   OR(G153="EJ SAMMANHÄNGANDE INTERVALL", H153="EJ SAMMANHÄNGANDE INTERVALL") )</formula>
    </cfRule>
  </conditionalFormatting>
  <conditionalFormatting sqref="H188">
    <cfRule type="expression" dxfId="41" priority="359">
      <formula>OR(   OR(H188="MOTSÄGELSEFULLT SVAR", I186="MOTSÄGELSEFULLT SVAR"),   OR(H188="MOTSÄGELSEFULL BEDÖMNING", I186="MOTSÄGELSEFULL BEDÖMNING"),   OR(H188="EJ SAMMANHÄNGANDE INTERVALL", I186="EJ SAMMANHÄNGANDE INTERVALL") )</formula>
    </cfRule>
  </conditionalFormatting>
  <conditionalFormatting sqref="G61:H61">
    <cfRule type="expression" dxfId="40" priority="15">
      <formula>OR(   OR(G61="MOTSÄGELSEFULLT SVAR", H61="MOTSÄGELSEFULLT SVAR"),   OR(G61="MOTSÄGELSEFULL BEDÖMNING", H61="MOTSÄGELSEFULL BEDÖMNING"),   OR(G61="EJ SAMMANHÄNGANDE INTERVALL", H61="EJ SAMMANHÄNGANDE INTERVALL") )</formula>
    </cfRule>
  </conditionalFormatting>
  <conditionalFormatting sqref="G186:H186">
    <cfRule type="expression" dxfId="39" priority="39">
      <formula>OR(   OR(G186="MOTSÄGELSEFULLT SVAR", H186="MOTSÄGELSEFULLT SVAR"),   OR(G186="MOTSÄGELSEFULL BEDÖMNING", H186="MOTSÄGELSEFULL BEDÖMNING"),   OR(G186="EJ SAMMANHÄNGANDE INTERVALL", H186="EJ SAMMANHÄNGANDE INTERVALL") )</formula>
    </cfRule>
  </conditionalFormatting>
  <conditionalFormatting sqref="G194:H194">
    <cfRule type="expression" dxfId="38" priority="36">
      <formula>OR(   OR(G194="MOTSÄGELSEFULLT SVAR", H194="MOTSÄGELSEFULLT SVAR"),   OR(G194="MOTSÄGELSEFULL BEDÖMNING", H194="MOTSÄGELSEFULL BEDÖMNING"),   OR(G194="EJ SAMMANHÄNGANDE INTERVALL", H194="EJ SAMMANHÄNGANDE INTERVALL") )</formula>
    </cfRule>
  </conditionalFormatting>
  <conditionalFormatting sqref="G199:G200 G198:H198 G195:H196 G193:H193">
    <cfRule type="expression" dxfId="37" priority="37">
      <formula>OR(   OR(G193="MOTSÄGELSEFULLT SVAR", H193="MOTSÄGELSEFULLT SVAR"),   OR(G193="MOTSÄGELSEFULL BEDÖMNING", H193="MOTSÄGELSEFULL BEDÖMNING"),   OR(G193="EJ SAMMANHÄNGANDE INTERVALL", H193="EJ SAMMANHÄNGANDE INTERVALL") )</formula>
    </cfRule>
  </conditionalFormatting>
  <conditionalFormatting sqref="H199:H200">
    <cfRule type="expression" dxfId="36" priority="38">
      <formula>OR(   OR(H199="MOTSÄGELSEFULLT SVAR", I202="MOTSÄGELSEFULLT SVAR"),   OR(H199="MOTSÄGELSEFULL BEDÖMNING", I202="MOTSÄGELSEFULL BEDÖMNING"),   OR(H199="EJ SAMMANHÄNGANDE INTERVALL", I202="EJ SAMMANHÄNGANDE INTERVALL") )</formula>
    </cfRule>
  </conditionalFormatting>
  <conditionalFormatting sqref="G203:H209 G213:G214">
    <cfRule type="expression" dxfId="35" priority="34">
      <formula>OR(   OR(G203="MOTSÄGELSEFULLT SVAR", H203="MOTSÄGELSEFULLT SVAR"),   OR(G203="MOTSÄGELSEFULL BEDÖMNING", H203="MOTSÄGELSEFULL BEDÖMNING"),   OR(G203="EJ SAMMANHÄNGANDE INTERVALL", H203="EJ SAMMANHÄNGANDE INTERVALL") )</formula>
    </cfRule>
  </conditionalFormatting>
  <conditionalFormatting sqref="H213:H214">
    <cfRule type="expression" dxfId="34" priority="35">
      <formula>OR(   OR(H213="MOTSÄGELSEFULLT SVAR", I211="MOTSÄGELSEFULLT SVAR"),   OR(H213="MOTSÄGELSEFULL BEDÖMNING", I211="MOTSÄGELSEFULL BEDÖMNING"),   OR(H213="EJ SAMMANHÄNGANDE INTERVALL", I211="EJ SAMMANHÄNGANDE INTERVALL") )</formula>
    </cfRule>
  </conditionalFormatting>
  <conditionalFormatting sqref="G211:H211">
    <cfRule type="expression" dxfId="33" priority="32">
      <formula>OR(   OR(G211="MOTSÄGELSEFULLT SVAR", H211="MOTSÄGELSEFULLT SVAR"),   OR(G211="MOTSÄGELSEFULL BEDÖMNING", H211="MOTSÄGELSEFULL BEDÖMNING"),   OR(G211="EJ SAMMANHÄNGANDE INTERVALL", H211="EJ SAMMANHÄNGANDE INTERVALL") )</formula>
    </cfRule>
  </conditionalFormatting>
  <conditionalFormatting sqref="G162:H162">
    <cfRule type="expression" dxfId="32" priority="31">
      <formula>OR(   OR(G162="MOTSÄGELSEFULLT SVAR", H162="MOTSÄGELSEFULLT SVAR"),   OR(G162="MOTSÄGELSEFULL BEDÖMNING", H162="MOTSÄGELSEFULL BEDÖMNING"),   OR(G162="EJ SAMMANHÄNGANDE INTERVALL", H162="EJ SAMMANHÄNGANDE INTERVALL") )</formula>
    </cfRule>
  </conditionalFormatting>
  <conditionalFormatting sqref="G149:H149">
    <cfRule type="expression" dxfId="31" priority="30">
      <formula>OR(   OR(G149="MOTSÄGELSEFULLT SVAR", H149="MOTSÄGELSEFULLT SVAR"),   OR(G149="MOTSÄGELSEFULL BEDÖMNING", H149="MOTSÄGELSEFULL BEDÖMNING"),   OR(G149="EJ SAMMANHÄNGANDE INTERVALL", H149="EJ SAMMANHÄNGANDE INTERVALL") )</formula>
    </cfRule>
  </conditionalFormatting>
  <conditionalFormatting sqref="G137:H137">
    <cfRule type="expression" dxfId="30" priority="29">
      <formula>OR(   OR(G137="MOTSÄGELSEFULLT SVAR", H137="MOTSÄGELSEFULLT SVAR"),   OR(G137="MOTSÄGELSEFULL BEDÖMNING", H137="MOTSÄGELSEFULL BEDÖMNING"),   OR(G137="EJ SAMMANHÄNGANDE INTERVALL", H137="EJ SAMMANHÄNGANDE INTERVALL") )</formula>
    </cfRule>
  </conditionalFormatting>
  <conditionalFormatting sqref="G123:H123">
    <cfRule type="expression" dxfId="29" priority="28">
      <formula>OR(   OR(G123="MOTSÄGELSEFULLT SVAR", H123="MOTSÄGELSEFULLT SVAR"),   OR(G123="MOTSÄGELSEFULL BEDÖMNING", H123="MOTSÄGELSEFULL BEDÖMNING"),   OR(G123="EJ SAMMANHÄNGANDE INTERVALL", H123="EJ SAMMANHÄNGANDE INTERVALL") )</formula>
    </cfRule>
  </conditionalFormatting>
  <conditionalFormatting sqref="G106">
    <cfRule type="expression" dxfId="28" priority="26">
      <formula>OR(   OR(G106="MOTSÄGELSEFULLT SVAR", H106="MOTSÄGELSEFULLT SVAR"),   OR(G106="MOTSÄGELSEFULL BEDÖMNING", H106="MOTSÄGELSEFULL BEDÖMNING"),   OR(G106="EJ SAMMANHÄNGANDE INTERVALL", H106="EJ SAMMANHÄNGANDE INTERVALL") )</formula>
    </cfRule>
  </conditionalFormatting>
  <conditionalFormatting sqref="H106">
    <cfRule type="expression" dxfId="27" priority="27">
      <formula>OR(   OR(H106="MOTSÄGELSEFULLT SVAR", I109="MOTSÄGELSEFULLT SVAR"),   OR(H106="MOTSÄGELSEFULL BEDÖMNING", I109="MOTSÄGELSEFULL BEDÖMNING"),   OR(H106="EJ SAMMANHÄNGANDE INTERVALL", I109="EJ SAMMANHÄNGANDE INTERVALL") )</formula>
    </cfRule>
  </conditionalFormatting>
  <conditionalFormatting sqref="G96">
    <cfRule type="expression" dxfId="26" priority="24">
      <formula>OR(   OR(G96="MOTSÄGELSEFULLT SVAR", H96="MOTSÄGELSEFULLT SVAR"),   OR(G96="MOTSÄGELSEFULL BEDÖMNING", H96="MOTSÄGELSEFULL BEDÖMNING"),   OR(G96="EJ SAMMANHÄNGANDE INTERVALL", H96="EJ SAMMANHÄNGANDE INTERVALL") )</formula>
    </cfRule>
  </conditionalFormatting>
  <conditionalFormatting sqref="H96">
    <cfRule type="expression" dxfId="25" priority="25">
      <formula>OR(   OR(H96="MOTSÄGELSEFULLT SVAR", I99="MOTSÄGELSEFULLT SVAR"),   OR(H96="MOTSÄGELSEFULL BEDÖMNING", I99="MOTSÄGELSEFULL BEDÖMNING"),   OR(H96="EJ SAMMANHÄNGANDE INTERVALL", I99="EJ SAMMANHÄNGANDE INTERVALL") )</formula>
    </cfRule>
  </conditionalFormatting>
  <conditionalFormatting sqref="G86">
    <cfRule type="expression" dxfId="24" priority="22">
      <formula>OR(   OR(G86="MOTSÄGELSEFULLT SVAR", H86="MOTSÄGELSEFULLT SVAR"),   OR(G86="MOTSÄGELSEFULL BEDÖMNING", H86="MOTSÄGELSEFULL BEDÖMNING"),   OR(G86="EJ SAMMANHÄNGANDE INTERVALL", H86="EJ SAMMANHÄNGANDE INTERVALL") )</formula>
    </cfRule>
  </conditionalFormatting>
  <conditionalFormatting sqref="H86">
    <cfRule type="expression" dxfId="23" priority="23">
      <formula>OR(   OR(H86="MOTSÄGELSEFULLT SVAR", I89="MOTSÄGELSEFULLT SVAR"),   OR(H86="MOTSÄGELSEFULL BEDÖMNING", I89="MOTSÄGELSEFULL BEDÖMNING"),   OR(H86="EJ SAMMANHÄNGANDE INTERVALL", I89="EJ SAMMANHÄNGANDE INTERVALL") )</formula>
    </cfRule>
  </conditionalFormatting>
  <conditionalFormatting sqref="G76">
    <cfRule type="expression" dxfId="22" priority="20">
      <formula>OR(   OR(G76="MOTSÄGELSEFULLT SVAR", H76="MOTSÄGELSEFULLT SVAR"),   OR(G76="MOTSÄGELSEFULL BEDÖMNING", H76="MOTSÄGELSEFULL BEDÖMNING"),   OR(G76="EJ SAMMANHÄNGANDE INTERVALL", H76="EJ SAMMANHÄNGANDE INTERVALL") )</formula>
    </cfRule>
  </conditionalFormatting>
  <conditionalFormatting sqref="H76">
    <cfRule type="expression" dxfId="21" priority="21">
      <formula>OR(   OR(H76="MOTSÄGELSEFULLT SVAR", I79="MOTSÄGELSEFULLT SVAR"),   OR(H76="MOTSÄGELSEFULL BEDÖMNING", I79="MOTSÄGELSEFULL BEDÖMNING"),   OR(H76="EJ SAMMANHÄNGANDE INTERVALL", I79="EJ SAMMANHÄNGANDE INTERVALL") )</formula>
    </cfRule>
  </conditionalFormatting>
  <conditionalFormatting sqref="G24:H24">
    <cfRule type="expression" dxfId="20" priority="18">
      <formula>OR(   OR(G24="MOTSÄGELSEFULLT SVAR", H24="MOTSÄGELSEFULLT SVAR"),   OR(G24="MOTSÄGELSEFULL BEDÖMNING", H24="MOTSÄGELSEFULL BEDÖMNING"),   OR(G24="EJ SAMMANHÄNGANDE INTERVALL", H24="EJ SAMMANHÄNGANDE INTERVALL") )</formula>
    </cfRule>
  </conditionalFormatting>
  <conditionalFormatting sqref="G36:H36">
    <cfRule type="expression" dxfId="19" priority="17">
      <formula>OR(   OR(G36="MOTSÄGELSEFULLT SVAR", H36="MOTSÄGELSEFULLT SVAR"),   OR(G36="MOTSÄGELSEFULL BEDÖMNING", H36="MOTSÄGELSEFULL BEDÖMNING"),   OR(G36="EJ SAMMANHÄNGANDE INTERVALL", H36="EJ SAMMANHÄNGANDE INTERVALL") )</formula>
    </cfRule>
  </conditionalFormatting>
  <conditionalFormatting sqref="G48:H48">
    <cfRule type="expression" dxfId="18" priority="16">
      <formula>OR(   OR(G48="MOTSÄGELSEFULLT SVAR", H48="MOTSÄGELSEFULLT SVAR"),   OR(G48="MOTSÄGELSEFULL BEDÖMNING", H48="MOTSÄGELSEFULL BEDÖMNING"),   OR(G48="EJ SAMMANHÄNGANDE INTERVALL", H48="EJ SAMMANHÄNGANDE INTERVALL") )</formula>
    </cfRule>
  </conditionalFormatting>
  <conditionalFormatting sqref="G189:H189">
    <cfRule type="expression" dxfId="17" priority="14">
      <formula>OR(   OR(G189="MOTSÄGELSEFULLT SVAR", H189="MOTSÄGELSEFULLT SVAR"),   OR(G189="MOTSÄGELSEFULL BEDÖMNING", H189="MOTSÄGELSEFULL BEDÖMNING"),   OR(G189="EJ SAMMANHÄNGANDE INTERVALL", H189="EJ SAMMANHÄNGANDE INTERVALL") )</formula>
    </cfRule>
  </conditionalFormatting>
  <conditionalFormatting sqref="G186">
    <cfRule type="expression" dxfId="16" priority="12">
      <formula>OR(   OR(G186="MOTSÄGELSEFULLT SVAR", H186="MOTSÄGELSEFULLT SVAR"),   OR(G186="MOTSÄGELSEFULL BEDÖMNING", H186="MOTSÄGELSEFULL BEDÖMNING"),   OR(G186="EJ SAMMANHÄNGANDE INTERVALL", H186="EJ SAMMANHÄNGANDE INTERVALL") )</formula>
    </cfRule>
  </conditionalFormatting>
  <conditionalFormatting sqref="H186">
    <cfRule type="expression" dxfId="15" priority="13">
      <formula>OR(   OR(H186="MOTSÄGELSEFULLT SVAR", I184="MOTSÄGELSEFULLT SVAR"),   OR(H186="MOTSÄGELSEFULL BEDÖMNING", I184="MOTSÄGELSEFULL BEDÖMNING"),   OR(H186="EJ SAMMANHÄNGANDE INTERVALL", I184="EJ SAMMANHÄNGANDE INTERVALL") )</formula>
    </cfRule>
  </conditionalFormatting>
  <conditionalFormatting sqref="G184:H184">
    <cfRule type="expression" dxfId="14" priority="10">
      <formula>OR(   OR(G184="MOTSÄGELSEFULLT SVAR", H184="MOTSÄGELSEFULLT SVAR"),   OR(G184="MOTSÄGELSEFULL BEDÖMNING", H184="MOTSÄGELSEFULL BEDÖMNING"),   OR(G184="EJ SAMMANHÄNGANDE INTERVALL", H184="EJ SAMMANHÄNGANDE INTERVALL") )</formula>
    </cfRule>
  </conditionalFormatting>
  <conditionalFormatting sqref="G187:H187">
    <cfRule type="expression" dxfId="13" priority="8">
      <formula>OR(   OR(G187="MOTSÄGELSEFULLT SVAR", H187="MOTSÄGELSEFULLT SVAR"),   OR(G187="MOTSÄGELSEFULL BEDÖMNING", H187="MOTSÄGELSEFULL BEDÖMNING"),   OR(G187="EJ SAMMANHÄNGANDE INTERVALL", H187="EJ SAMMANHÄNGANDE INTERVALL") )</formula>
    </cfRule>
  </conditionalFormatting>
  <conditionalFormatting sqref="A173:I184 A185:C185 I185 A186:I209 A211:I211 A210:C210 I210 A213:I218 I212 A212:C212">
    <cfRule type="expression" dxfId="12" priority="7">
      <formula>$J$168&lt;&gt;"x"</formula>
    </cfRule>
  </conditionalFormatting>
  <conditionalFormatting sqref="G200:H200">
    <cfRule type="expression" dxfId="11" priority="6">
      <formula>OR(   OR(G200="MOTSÄGELSEFULLT SVAR", H200="MOTSÄGELSEFULLT SVAR"),   OR(G200="MOTSÄGELSEFULL BEDÖMNING", H200="MOTSÄGELSEFULL BEDÖMNING"),   OR(G200="EJ SAMMANHÄNGANDE INTERVALL", H200="EJ SAMMANHÄNGANDE INTERVALL") )</formula>
    </cfRule>
  </conditionalFormatting>
  <conditionalFormatting sqref="G214:H214">
    <cfRule type="expression" dxfId="10" priority="5">
      <formula>OR(   OR(G214="MOTSÄGELSEFULLT SVAR", H214="MOTSÄGELSEFULLT SVAR"),   OR(G214="MOTSÄGELSEFULL BEDÖMNING", H214="MOTSÄGELSEFULL BEDÖMNING"),   OR(G214="EJ SAMMANHÄNGANDE INTERVALL", H214="EJ SAMMANHÄNGANDE INTERVALL") )</formula>
    </cfRule>
  </conditionalFormatting>
  <conditionalFormatting sqref="C212">
    <cfRule type="expression" dxfId="9" priority="361">
      <formula>OR(   OR(C212="MOTSÄGELSEFULLT SVAR", H212="MOTSÄGELSEFULLT SVAR"),   OR(C212="MOTSÄGELSEFULL BEDÖMNING", H212="MOTSÄGELSEFULL BEDÖMNING"),   OR(C212="EJ SAMMANHÄNGANDE INTERVALL", H212="EJ SAMMANHÄNGANDE INTERVALL") )</formula>
    </cfRule>
  </conditionalFormatting>
  <conditionalFormatting sqref="G9:H9">
    <cfRule type="expression" dxfId="8" priority="3">
      <formula>OR(   OR(G9="MOTSÄGELSEFULLT SVAR", H9="MOTSÄGELSEFULLT SVAR"),   OR(G9="MOTSÄGELSEFULL BEDÖMNING", H9="MOTSÄGELSEFULL BEDÖMNING"),   OR(G9="EJ SAMMANHÄNGANDE INTERVALL", H9="EJ SAMMANHÄNGANDE INTERVALL") )</formula>
    </cfRule>
  </conditionalFormatting>
  <dataValidations count="2">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O24 N32:P32 N30:P30 N34 P83 N137:O137 N133:P133 N131:P131 N135 O61 N123:O123 N119:P119 N117:P117 N121 N44:P44 N42:P42 N46 N94:P94 N92:P92 N149:O149 N145:P145 N143:P143 N147 O48 N57:P57 N55:P55 N59 N104:P104 N102:P102 N162:O162 N158:P158 N156:P156 N160 E20 G18 N22 C22 N189:O189 N183:P183 N181:P181 N187 N200:O200 N198:P198 N196:P196 N208:P208 N206:P206 N185 N210 N212 N82:P82 N84:P84 N74:P74 N72:P72 E187 N20:P20 N18:P18 C18 E18 G20 C20 C24 E24 N214:O215 C216:D218 E32 G30 C34 C30 E30 G32 C32 C36 E36 E44 G42 C46 C42 E42 G44 C44 C48 E48 E57 G55 C59 C55 E55 G57 C57 C61 E61 E74 G72 C72 E72 G74 C74 C76:C77 E76:E77 E84 G82 C82 E82 G84 C84 C86 E86 E94 G92 C92 E92 G94 C94 C96:C97 E96:E97 E104 G102 C102 E102 G104 C104 C106 E106 E119 G117 C121 C117 E117 G119 C119 C123 E123 E133 G131 C135 C131 E131 G133 C133 C137 E137 E145 G143 C147 C143 E143 G145 C145 C149 E149 E158 G156 C160 C156 E156 G158 C158 C162 E162 E183 G181 E214 C181 E181 G183 C183 C189 E189 C185 E198 G196 C196 E196 G198 C198 C200 E200 E208 G206 C210 C206 E206 G208 C208 C214 C187 N77:O78 N87:O88 N97:O98 N80:O85 N90:O95 N100:O105 N107:O107" xr:uid="{3E7F48D9-4385-42E3-BD08-89540F18610F}">
      <formula1>AND(LEN(C18)=1,SEARCH("x",C18))</formula1>
    </dataValidation>
    <dataValidation allowBlank="1" showErrorMessage="1" sqref="Q64 J64:L64 S64:XFD64 A64" xr:uid="{F19FF09F-7ACF-4353-88E1-ED46D7CA955F}"/>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90F2563C-AD0B-4D2D-A27F-823119E24D8D}">
          <x14:formula1>
            <xm:f>Textåterkoppling!$K$304:$K$315</xm:f>
          </x14:formula1>
          <xm:sqref>J225:J254</xm:sqref>
        </x14:dataValidation>
        <x14:dataValidation type="list" allowBlank="1" showInputMessage="1" showErrorMessage="1" xr:uid="{4BC3E230-4146-4640-A8DD-76A03B2D2814}">
          <x14:formula1>
            <xm:f>Textåterkoppling!$N$303:$N$307</xm:f>
          </x14:formula1>
          <xm:sqref>M225:M254</xm:sqref>
        </x14:dataValidation>
        <x14:dataValidation type="list" allowBlank="1" showInputMessage="1" showErrorMessage="1" prompt="Välj från rulllistan" xr:uid="{2625860C-1931-450E-ACB2-1EAFEA1017D8}">
          <x14:formula1>
            <xm:f>Textåterkoppling!$I$303:$I$308</xm:f>
          </x14:formula1>
          <xm:sqref>H225:H254</xm:sqref>
        </x14:dataValidation>
        <x14:dataValidation type="list" allowBlank="1" showInputMessage="1" showErrorMessage="1" xr:uid="{ED255391-948D-4344-AA74-523A641827A3}">
          <x14:formula1>
            <xm:f>Textåterkoppling!$J$303:$J$305</xm:f>
          </x14:formula1>
          <xm:sqref>I225:I254</xm:sqref>
        </x14:dataValidation>
        <x14:dataValidation type="list" allowBlank="1" showInputMessage="1" showErrorMessage="1" xr:uid="{3DCD876E-4B8F-4585-93D8-D50AB21047E6}">
          <x14:formula1>
            <xm:f>Textåterkoppling!$L$304:$L$315</xm:f>
          </x14:formula1>
          <xm:sqref>K225:K254</xm:sqref>
        </x14:dataValidation>
        <x14:dataValidation type="list" allowBlank="1" showInputMessage="1" showErrorMessage="1" xr:uid="{7D44DC28-4395-41D4-83DD-BC61298AB96D}">
          <x14:formula1>
            <xm:f>Textåterkoppling!$M$303:$M$308</xm:f>
          </x14:formula1>
          <xm:sqref>L225:L254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85B7-58C6-472D-B0A3-963BFFFEB2AD}">
  <sheetPr codeName="Blad12"/>
  <dimension ref="A1:MU1000"/>
  <sheetViews>
    <sheetView topLeftCell="A100" zoomScale="110" zoomScaleNormal="110" workbookViewId="0">
      <selection activeCell="CM1" sqref="CM1"/>
    </sheetView>
  </sheetViews>
  <sheetFormatPr defaultColWidth="9.19921875" defaultRowHeight="14.6"/>
  <cols>
    <col min="1" max="1" width="6.19921875" style="472" customWidth="1"/>
    <col min="2" max="2" width="12.06640625" style="441" bestFit="1" customWidth="1"/>
    <col min="3" max="3" width="10.33203125" style="441" bestFit="1" customWidth="1"/>
    <col min="4" max="4" width="92.59765625" style="441" customWidth="1"/>
    <col min="5" max="5" width="9.59765625" style="441" bestFit="1" customWidth="1"/>
    <col min="6" max="9" width="9.19921875" style="441" customWidth="1"/>
    <col min="10" max="13" width="9.19921875" style="478" customWidth="1"/>
    <col min="14" max="15" width="9.19921875" style="441" customWidth="1"/>
    <col min="16" max="16" width="9.19921875" style="479" customWidth="1"/>
    <col min="17" max="17" width="9.19921875" style="441" customWidth="1"/>
    <col min="18" max="18" width="67.06640625" style="441" customWidth="1"/>
    <col min="19" max="23" width="9.19921875" style="441" customWidth="1"/>
    <col min="24" max="24" width="19.9296875" style="441" customWidth="1"/>
    <col min="25" max="28" width="15.9296875" style="441" hidden="1" customWidth="1"/>
    <col min="29" max="30" width="15.9296875" style="441" customWidth="1"/>
    <col min="31" max="38" width="9.19921875" style="441" customWidth="1"/>
    <col min="39" max="40" width="21.46484375" style="441" customWidth="1"/>
    <col min="41" max="45" width="9.19921875" style="441" customWidth="1"/>
    <col min="46" max="46" width="23.59765625" style="441" customWidth="1"/>
    <col min="47" max="49" width="9.46484375" style="441" customWidth="1"/>
    <col min="50" max="50" width="19.59765625" style="441" customWidth="1"/>
    <col min="51" max="51" width="52.06640625" style="441" customWidth="1"/>
    <col min="52" max="55" width="9.19921875" style="441" customWidth="1"/>
    <col min="56" max="56" width="9.19921875" style="480" customWidth="1"/>
    <col min="57" max="57" width="9.19921875" style="441" customWidth="1"/>
    <col min="58" max="58" width="19.06640625" style="479" customWidth="1"/>
    <col min="59" max="60" width="9.19921875" style="441" customWidth="1"/>
    <col min="61" max="61" width="18.9296875" style="441" customWidth="1"/>
    <col min="62" max="62" width="9.19921875" style="441" customWidth="1"/>
    <col min="63" max="63" width="22.06640625" style="441" customWidth="1"/>
    <col min="64" max="64" width="9.19921875" style="480" customWidth="1"/>
    <col min="65" max="66" width="18.9296875" style="441" customWidth="1"/>
    <col min="67" max="78" width="15.59765625" style="441" customWidth="1"/>
    <col min="79" max="79" width="9.19921875" style="441" customWidth="1"/>
    <col min="80" max="80" width="26.46484375" style="441" customWidth="1"/>
    <col min="81" max="89" width="24.46484375" style="441" customWidth="1"/>
    <col min="90" max="98" width="9.19921875" style="441"/>
    <col min="99" max="99" width="29.46484375" style="441" customWidth="1"/>
    <col min="100" max="102" width="9.19921875" style="441"/>
    <col min="103" max="103" width="9.19921875" style="440"/>
    <col min="104" max="116" width="9.19921875" style="441"/>
    <col min="117" max="117" width="11.59765625" style="441" bestFit="1" customWidth="1"/>
    <col min="118" max="353" width="9.19921875" style="441"/>
    <col min="354" max="354" width="9.19921875" style="441" customWidth="1"/>
    <col min="355" max="16384" width="9.19921875" style="441"/>
  </cols>
  <sheetData>
    <row r="1" spans="1:359" customFormat="1" ht="30" thickBot="1">
      <c r="A1" s="569" t="s">
        <v>1153</v>
      </c>
      <c r="G1" t="s">
        <v>1154</v>
      </c>
      <c r="H1" t="s">
        <v>1155</v>
      </c>
      <c r="I1" t="s">
        <v>1156</v>
      </c>
      <c r="J1" s="422" t="s">
        <v>1157</v>
      </c>
      <c r="K1" s="422" t="s">
        <v>1158</v>
      </c>
      <c r="L1" s="422" t="s">
        <v>1159</v>
      </c>
      <c r="M1" s="422"/>
      <c r="O1" s="423" t="s">
        <v>1160</v>
      </c>
      <c r="P1" s="424" t="s">
        <v>23</v>
      </c>
      <c r="Q1" s="425" t="s">
        <v>1161</v>
      </c>
      <c r="R1" s="425" t="s">
        <v>1162</v>
      </c>
      <c r="S1" s="425" t="s">
        <v>1163</v>
      </c>
      <c r="T1" s="425"/>
      <c r="U1" s="425"/>
      <c r="V1" s="425" t="s">
        <v>1164</v>
      </c>
      <c r="W1" s="425" t="s">
        <v>1165</v>
      </c>
      <c r="X1" s="426" t="s">
        <v>1166</v>
      </c>
      <c r="Y1" s="425" t="s">
        <v>1167</v>
      </c>
      <c r="Z1" s="425" t="s">
        <v>1168</v>
      </c>
      <c r="AA1" s="425" t="s">
        <v>1169</v>
      </c>
      <c r="AB1" s="425" t="s">
        <v>1170</v>
      </c>
      <c r="AC1" s="426" t="s">
        <v>1171</v>
      </c>
      <c r="AD1" s="426" t="s">
        <v>1172</v>
      </c>
      <c r="AE1" s="425" t="s">
        <v>1173</v>
      </c>
      <c r="AF1" s="425" t="s">
        <v>1174</v>
      </c>
      <c r="AG1" s="425" t="s">
        <v>1175</v>
      </c>
      <c r="AH1" s="425" t="s">
        <v>1176</v>
      </c>
      <c r="AI1" s="425" t="s">
        <v>1177</v>
      </c>
      <c r="AJ1" s="425" t="s">
        <v>1178</v>
      </c>
      <c r="AK1" s="425" t="s">
        <v>1179</v>
      </c>
      <c r="AL1" s="425" t="s">
        <v>1180</v>
      </c>
      <c r="AM1" s="425" t="s">
        <v>1181</v>
      </c>
      <c r="AN1" s="425" t="s">
        <v>1182</v>
      </c>
      <c r="AO1" s="425" t="s">
        <v>1183</v>
      </c>
      <c r="AP1" s="425" t="s">
        <v>1184</v>
      </c>
      <c r="AQ1" s="425" t="s">
        <v>1185</v>
      </c>
      <c r="AR1" s="425" t="s">
        <v>1186</v>
      </c>
      <c r="AS1" s="425" t="s">
        <v>1187</v>
      </c>
      <c r="AT1" s="425" t="s">
        <v>1188</v>
      </c>
      <c r="AU1" s="425" t="s">
        <v>1189</v>
      </c>
      <c r="AV1" s="425" t="s">
        <v>1190</v>
      </c>
      <c r="AW1" s="425" t="s">
        <v>1191</v>
      </c>
      <c r="AX1" s="425" t="s">
        <v>1192</v>
      </c>
      <c r="AY1" s="425" t="s">
        <v>1193</v>
      </c>
      <c r="AZ1" s="425" t="s">
        <v>1194</v>
      </c>
      <c r="BA1" s="425" t="s">
        <v>1195</v>
      </c>
      <c r="BB1" s="425" t="s">
        <v>1196</v>
      </c>
      <c r="BC1" s="425"/>
      <c r="BD1" s="427"/>
      <c r="BF1" s="428" t="s">
        <v>1197</v>
      </c>
      <c r="BG1" s="429" t="s">
        <v>1198</v>
      </c>
      <c r="BH1" s="429" t="s">
        <v>1162</v>
      </c>
      <c r="BI1" s="429" t="s">
        <v>1163</v>
      </c>
      <c r="BJ1" s="429" t="s">
        <v>1199</v>
      </c>
      <c r="BK1" s="430" t="s">
        <v>1200</v>
      </c>
      <c r="BL1" s="431" t="s">
        <v>1162</v>
      </c>
      <c r="BM1" s="432" t="s">
        <v>1201</v>
      </c>
      <c r="BN1" s="432" t="s">
        <v>1202</v>
      </c>
      <c r="BO1" s="432" t="s">
        <v>1203</v>
      </c>
      <c r="BP1" s="432" t="s">
        <v>1204</v>
      </c>
      <c r="BQ1" s="432" t="s">
        <v>1205</v>
      </c>
      <c r="BR1" s="432" t="s">
        <v>1206</v>
      </c>
      <c r="BS1" s="432" t="s">
        <v>1207</v>
      </c>
      <c r="BT1" s="432" t="s">
        <v>1208</v>
      </c>
      <c r="BU1" s="432" t="s">
        <v>1209</v>
      </c>
      <c r="BV1" t="s">
        <v>1210</v>
      </c>
      <c r="BW1" t="s">
        <v>1211</v>
      </c>
      <c r="BX1" t="s">
        <v>1212</v>
      </c>
      <c r="CC1" t="s">
        <v>1213</v>
      </c>
      <c r="CD1">
        <v>56</v>
      </c>
      <c r="CE1">
        <v>25</v>
      </c>
      <c r="CF1">
        <v>15</v>
      </c>
      <c r="CG1">
        <v>75</v>
      </c>
      <c r="CH1">
        <v>16</v>
      </c>
      <c r="CI1">
        <v>15</v>
      </c>
      <c r="CJ1">
        <v>15</v>
      </c>
      <c r="CK1">
        <v>20</v>
      </c>
      <c r="CL1">
        <v>15</v>
      </c>
      <c r="CM1">
        <v>49</v>
      </c>
      <c r="CR1">
        <f>SUM(CD1:CM1)</f>
        <v>301</v>
      </c>
      <c r="CU1" s="1" t="s">
        <v>1214</v>
      </c>
      <c r="CY1" s="433" t="str">
        <f>BO1</f>
        <v>Styrning, uppföljning och kontroll</v>
      </c>
      <c r="CZ1" s="433"/>
      <c r="DA1" s="433"/>
      <c r="DB1" s="433"/>
      <c r="DC1" s="433"/>
      <c r="DD1" s="433"/>
      <c r="DE1" s="433"/>
      <c r="DF1" s="433" t="s">
        <v>1215</v>
      </c>
      <c r="DG1" s="433"/>
      <c r="DH1" s="433"/>
      <c r="DI1" s="433"/>
      <c r="DJ1" s="433"/>
      <c r="DK1" s="433"/>
      <c r="DL1" s="433"/>
      <c r="DM1" s="433"/>
      <c r="DN1" s="433"/>
      <c r="DO1" s="433"/>
      <c r="DP1" s="433"/>
      <c r="DQ1" s="433"/>
      <c r="DR1" s="433"/>
      <c r="DS1" s="433" t="str">
        <f>BP1</f>
        <v>Dokumentation av it-miljön</v>
      </c>
      <c r="EJ1" s="433"/>
      <c r="EK1" s="433" t="str">
        <f>BQ1</f>
        <v>Omvärldsbevakning av it-säkerhetsområdet</v>
      </c>
      <c r="FB1" s="433"/>
      <c r="FC1" s="433" t="str">
        <f>BR1</f>
        <v>Tekniskt skydd</v>
      </c>
      <c r="FT1" s="433"/>
      <c r="FU1" s="433" t="str">
        <f>BS1</f>
        <v>Behörighetshantering</v>
      </c>
      <c r="GL1" s="433"/>
      <c r="GM1" s="433" t="str">
        <f>BT1</f>
        <v>Säkerhetskonfigurering</v>
      </c>
      <c r="HD1" s="433"/>
      <c r="HE1" s="433" t="str">
        <f>BU1</f>
        <v>Säkerhetstester och granskning</v>
      </c>
      <c r="HV1" s="433"/>
      <c r="HW1" s="433" t="str">
        <f>BV1</f>
        <v>Ändringshantering</v>
      </c>
      <c r="IN1" s="433"/>
      <c r="IO1" s="433" t="str">
        <f>BW1</f>
        <v>Skydd av hårdvara</v>
      </c>
      <c r="JG1" s="433" t="str">
        <f>BX1</f>
        <v>Incident- och kontinuitetshantering</v>
      </c>
      <c r="JY1" s="433">
        <f>BY1</f>
        <v>0</v>
      </c>
      <c r="KQ1" s="433">
        <f>BZ1</f>
        <v>0</v>
      </c>
      <c r="LI1" s="433">
        <f>CA1</f>
        <v>0</v>
      </c>
      <c r="MA1" s="433">
        <f>CB1</f>
        <v>0</v>
      </c>
      <c r="MB1" s="433" t="str">
        <f>CC1</f>
        <v>SUMMA</v>
      </c>
    </row>
    <row r="2" spans="1:359" customFormat="1" ht="44.6" thickBot="1">
      <c r="A2" s="569"/>
      <c r="D2" s="213" t="s">
        <v>1216</v>
      </c>
      <c r="E2" s="434">
        <v>265</v>
      </c>
      <c r="G2" t="s">
        <v>1217</v>
      </c>
      <c r="H2" t="s">
        <v>1217</v>
      </c>
      <c r="I2">
        <v>0</v>
      </c>
      <c r="J2" s="422">
        <v>1</v>
      </c>
      <c r="K2" s="422">
        <v>1</v>
      </c>
      <c r="L2" s="422">
        <v>1</v>
      </c>
      <c r="M2" s="422">
        <v>1</v>
      </c>
      <c r="O2" s="423">
        <v>1</v>
      </c>
      <c r="P2" s="435">
        <v>1</v>
      </c>
      <c r="Q2">
        <v>1</v>
      </c>
      <c r="R2" t="s">
        <v>1218</v>
      </c>
      <c r="S2" t="s">
        <v>1219</v>
      </c>
      <c r="V2" s="436" t="s">
        <v>368</v>
      </c>
      <c r="W2">
        <v>7</v>
      </c>
      <c r="X2" t="s">
        <v>1217</v>
      </c>
      <c r="Y2" t="s">
        <v>1217</v>
      </c>
      <c r="Z2" t="s">
        <v>1217</v>
      </c>
      <c r="AA2" t="s">
        <v>1217</v>
      </c>
      <c r="AB2" t="s">
        <v>1217</v>
      </c>
      <c r="AC2" t="s">
        <v>1217</v>
      </c>
      <c r="AD2" t="s">
        <v>1217</v>
      </c>
      <c r="AE2" t="s">
        <v>1217</v>
      </c>
      <c r="AF2" t="s">
        <v>1217</v>
      </c>
      <c r="AG2" t="s">
        <v>1217</v>
      </c>
      <c r="AH2" t="s">
        <v>1217</v>
      </c>
      <c r="AI2" t="s">
        <v>1217</v>
      </c>
      <c r="AJ2" t="s">
        <v>1217</v>
      </c>
      <c r="AK2" t="s">
        <v>1217</v>
      </c>
      <c r="AL2" t="s">
        <v>1217</v>
      </c>
      <c r="AM2" t="s">
        <v>1217</v>
      </c>
      <c r="AN2" t="s">
        <v>1217</v>
      </c>
      <c r="AO2" t="s">
        <v>1217</v>
      </c>
      <c r="AP2" t="str" cm="1">
        <f t="array" ref="AP2">_xlfn.TEXTJOIN(";", TRUE, _xlfn._xlws.FILTER("ÄRTAL(" &amp; X2:X1000 &amp; ");" &amp; X2:X1000 &amp; "&gt;=4", (AC2:AC1000&gt;=1) * (X2:X1000&lt;&gt;"")))</f>
        <v>ÄRTAL('It-säkkollen'!E26);'It-säkkollen'!E26&gt;=4;ÄRTAL('It-säkkollen'!E37);'It-säkkollen'!E37&gt;=4;ÄRTAL('It-säkkollen'!E51);'It-säkkollen'!E51&gt;=4;ÄRTAL('It-säkkollen'!E67);'It-säkkollen'!E67&gt;=4;ÄRTAL('It-säkkollen'!E81);'It-säkkollen'!E81&gt;=4;ÄRTAL('It-säkkollen'!E95);'It-säkkollen'!E95&gt;=4;ÄRTAL('It-säkkollen'!E109);'It-säkkollen'!E109&gt;=4;ÄRTAL('It-säkkollen'!E123);'It-säkkollen'!E123&gt;=4;ÄRTAL('It-säkkollen'!E137);'It-säkkollen'!E137&gt;=4;ÄRTAL('It-säkkollen'!E151);'It-säkkollen'!E151&gt;=4;ÄRTAL('It-säkkollen'!E166);'It-säkkollen'!E166&gt;=4;ÄRTAL('It-säkkollen'!E180);'It-säkkollen'!E180&gt;=4;ÄRTAL('It-säkkollen'!E194);'It-säkkollen'!E194&gt;=4;ÄRTAL('It-säkkollen'!E208);'It-säkkollen'!E208&gt;=4;ÄRTAL('It-säkkollen'!E222);'It-säkkollen'!E222&gt;=4;ÄRTAL('It-säkkollen'!E236);'It-säkkollen'!E236&gt;=4;ÄRTAL('It-säkkollen'!E250);'It-säkkollen'!E250&gt;=4;ÄRTAL('It-säkkollen'!E265);'It-säkkollen'!E265&gt;=4;ÄRTAL('It-säkkollen'!E277);'It-säkkollen'!E277&gt;=4;ÄRTAL('It-säkkollen'!E292);'It-säkkollen'!E292&gt;=4;ÄRTAL('It-säkkollen'!E303);'It-säkkollen'!E303&gt;=4;ÄRTAL('It-säkkollen'!E313);'It-säkkollen'!E313&gt;=4;ÄRTAL('It-säkkollen'!E323);'It-säkkollen'!E323&gt;=4;ÄRTAL('It-säkkollen'!E333);'It-säkkollen'!E333&gt;=4;ÄRTAL('It-säkkollen'!E343);'It-säkkollen'!E343&gt;=4;ÄRTAL('It-säkkollen'!E354);'It-säkkollen'!E354&gt;=4;ÄRTAL('It-säkkollen'!E364);'It-säkkollen'!E364&gt;=4;ÄRTAL('It-säkkollen'!E374);'It-säkkollen'!E374&gt;=4;ÄRTAL('It-säkkollen'!E385);'It-säkkollen'!E385&gt;=4;ÄRTAL('It-säkkollen'!E395);'It-säkkollen'!E395&gt;=4;ÄRTAL('It-säkkollen'!E405);'It-säkkollen'!E405&gt;=4;ÄRTAL('It-säkkollen'!E416);'It-säkkollen'!E416&gt;=4;ÄRTAL('It-säkkollen'!E427);'It-säkkollen'!E427&gt;=4;ÄRTAL('It-säkkollen'!E438);'It-säkkollen'!E438&gt;=4;ÄRTAL('It-säkkollen'!E449);'It-säkkollen'!E449&gt;=4;ÄRTAL('It-säkkollen'!E466);'It-säkkollen'!E466&gt;=4;ÄRTAL('It-säkkollen'!E478);'It-säkkollen'!E478&gt;=4;ÄRTAL('It-säkkollen'!E490);'It-säkkollen'!E490&gt;=4;ÄRTAL('It-säkkollen'!E503);'It-säkkollen'!E503&gt;=4;ÄRTAL('It-säkkollen'!E515);'It-säkkollen'!E515&gt;=4;ÄRTAL('It-säkkollen'!E527);'It-säkkollen'!E527&gt;=4;ÄRTAL('It-säkkollen'!E539);'It-säkkollen'!E539&gt;=4;ÄRTAL('It-säkkollen'!E551);'It-säkkollen'!E551&gt;=4;ÄRTAL('It-säkkollen'!E563);'It-säkkollen'!E563&gt;=4;ÄRTAL('It-säkkollen'!E575);'It-säkkollen'!E575&gt;=4;ÄRTAL('It-säkkollen'!E587);'It-säkkollen'!E587&gt;=4;ÄRTAL('It-säkkollen'!E600);'It-säkkollen'!E600&gt;=4;ÄRTAL('It-säkkollen'!E613);'It-säkkollen'!E613&gt;=4;ÄRTAL('It-säkkollen'!E625);'It-säkkollen'!E625&gt;=4;ÄRTAL('It-säkkollen'!E637);'It-säkkollen'!E637&gt;=4;ÄRTAL('It-säkkollen'!E650);'It-säkkollen'!E650&gt;=4;ÄRTAL('It-säkkollen'!E666);'It-säkkollen'!E666&gt;=4;ÄRTAL('It-säkkollen'!E678);'It-säkkollen'!E678&gt;=4</v>
      </c>
      <c r="AQ2" t="str" cm="1">
        <f t="array" ref="AQ2">_xlfn.TEXTJOIN(";", TRUE, _xlfn._xlws.FILTER("ÄRTAL(" &amp; X2:X1000 &amp; ");" &amp; X2:X1000 &amp; "&gt;=3", (AC2:AC1000&gt;=1) * (AC2:AC1000&lt;=3) * (X2:X1000&lt;&gt;"")))</f>
        <v>ÄRTAL('It-säkkollen'!E26);'It-säkkollen'!E26&gt;=3;ÄRTAL('It-säkkollen'!E37);'It-säkkollen'!E37&gt;=3;ÄRTAL('It-säkkollen'!E51);'It-säkkollen'!E51&gt;=3;ÄRTAL('It-säkkollen'!E67);'It-säkkollen'!E67&gt;=3;ÄRTAL('It-säkkollen'!E81);'It-säkkollen'!E81&gt;=3;ÄRTAL('It-säkkollen'!E95);'It-säkkollen'!E95&gt;=3;ÄRTAL('It-säkkollen'!E109);'It-säkkollen'!E109&gt;=3;ÄRTAL('It-säkkollen'!E123);'It-säkkollen'!E123&gt;=3;ÄRTAL('It-säkkollen'!E137);'It-säkkollen'!E137&gt;=3;ÄRTAL('It-säkkollen'!E151);'It-säkkollen'!E151&gt;=3;ÄRTAL('It-säkkollen'!E166);'It-säkkollen'!E166&gt;=3;ÄRTAL('It-säkkollen'!E180);'It-säkkollen'!E180&gt;=3;ÄRTAL('It-säkkollen'!E194);'It-säkkollen'!E194&gt;=3;ÄRTAL('It-säkkollen'!E208);'It-säkkollen'!E208&gt;=3;ÄRTAL('It-säkkollen'!E222);'It-säkkollen'!E222&gt;=3;ÄRTAL('It-säkkollen'!E236);'It-säkkollen'!E236&gt;=3;ÄRTAL('It-säkkollen'!E250);'It-säkkollen'!E250&gt;=3;ÄRTAL('It-säkkollen'!E265);'It-säkkollen'!E265&gt;=3;ÄRTAL('It-säkkollen'!E277);'It-säkkollen'!E277&gt;=3;ÄRTAL('It-säkkollen'!E292);'It-säkkollen'!E292&gt;=3;ÄRTAL('It-säkkollen'!E303);'It-säkkollen'!E303&gt;=3;ÄRTAL('It-säkkollen'!E313);'It-säkkollen'!E313&gt;=3;ÄRTAL('It-säkkollen'!E323);'It-säkkollen'!E323&gt;=3;ÄRTAL('It-säkkollen'!E333);'It-säkkollen'!E333&gt;=3;ÄRTAL('It-säkkollen'!E343);'It-säkkollen'!E343&gt;=3;ÄRTAL('It-säkkollen'!E354);'It-säkkollen'!E354&gt;=3;ÄRTAL('It-säkkollen'!E364);'It-säkkollen'!E364&gt;=3;ÄRTAL('It-säkkollen'!E374);'It-säkkollen'!E374&gt;=3;ÄRTAL('It-säkkollen'!E385);'It-säkkollen'!E385&gt;=3;ÄRTAL('It-säkkollen'!E395);'It-säkkollen'!E395&gt;=3;ÄRTAL('It-säkkollen'!E405);'It-säkkollen'!E405&gt;=3;ÄRTAL('It-säkkollen'!E416);'It-säkkollen'!E416&gt;=3;ÄRTAL('It-säkkollen'!E427);'It-säkkollen'!E427&gt;=3;ÄRTAL('It-säkkollen'!E438);'It-säkkollen'!E438&gt;=3;ÄRTAL('It-säkkollen'!E449);'It-säkkollen'!E449&gt;=3;ÄRTAL('It-säkkollen'!E466);'It-säkkollen'!E466&gt;=3;ÄRTAL('It-säkkollen'!E478);'It-säkkollen'!E478&gt;=3;ÄRTAL('It-säkkollen'!E490);'It-säkkollen'!E490&gt;=3;ÄRTAL('It-säkkollen'!E503);'It-säkkollen'!E503&gt;=3;ÄRTAL('It-säkkollen'!E515);'It-säkkollen'!E515&gt;=3;ÄRTAL('It-säkkollen'!E527);'It-säkkollen'!E527&gt;=3;ÄRTAL('It-säkkollen'!E539);'It-säkkollen'!E539&gt;=3;ÄRTAL('It-säkkollen'!E551);'It-säkkollen'!E551&gt;=3;ÄRTAL('It-säkkollen'!E563);'It-säkkollen'!E563&gt;=3;ÄRTAL('It-säkkollen'!E575);'It-säkkollen'!E575&gt;=3;ÄRTAL('It-säkkollen'!E587);'It-säkkollen'!E587&gt;=3;ÄRTAL('It-säkkollen'!E600);'It-säkkollen'!E600&gt;=3;ÄRTAL('It-säkkollen'!E613);'It-säkkollen'!E613&gt;=3;ÄRTAL('It-säkkollen'!E625);'It-säkkollen'!E625&gt;=3;ÄRTAL('It-säkkollen'!E637);'It-säkkollen'!E637&gt;=3;ÄRTAL('It-säkkollen'!E650);'It-säkkollen'!E650&gt;=3</v>
      </c>
      <c r="AR2" t="str" cm="1">
        <f t="array" ref="AR2">_xlfn.TEXTJOIN(";", TRUE, _xlfn._xlws.FILTER("ÄRTAL(" &amp; X2:X1000 &amp; ");" &amp; X2:X1000 &amp; "&gt;=2", (AC2:AC1000&gt;=1) * (AC2:AC1000&lt;=2) * (X2:X1000&lt;&gt;"")))</f>
        <v>ÄRTAL('It-säkkollen'!E26);'It-säkkollen'!E26&gt;=2;ÄRTAL('It-säkkollen'!E37);'It-säkkollen'!E37&gt;=2;ÄRTAL('It-säkkollen'!E51);'It-säkkollen'!E51&gt;=2;ÄRTAL('It-säkkollen'!E67);'It-säkkollen'!E67&gt;=2;ÄRTAL('It-säkkollen'!E81);'It-säkkollen'!E81&gt;=2;ÄRTAL('It-säkkollen'!E95);'It-säkkollen'!E95&gt;=2;ÄRTAL('It-säkkollen'!E109);'It-säkkollen'!E109&gt;=2;ÄRTAL('It-säkkollen'!E123);'It-säkkollen'!E123&gt;=2;ÄRTAL('It-säkkollen'!E137);'It-säkkollen'!E137&gt;=2;ÄRTAL('It-säkkollen'!E151);'It-säkkollen'!E151&gt;=2;ÄRTAL('It-säkkollen'!E166);'It-säkkollen'!E166&gt;=2;ÄRTAL('It-säkkollen'!E180);'It-säkkollen'!E180&gt;=2;ÄRTAL('It-säkkollen'!E194);'It-säkkollen'!E194&gt;=2;ÄRTAL('It-säkkollen'!E208);'It-säkkollen'!E208&gt;=2;ÄRTAL('It-säkkollen'!E222);'It-säkkollen'!E222&gt;=2;ÄRTAL('It-säkkollen'!E236);'It-säkkollen'!E236&gt;=2;ÄRTAL('It-säkkollen'!E250);'It-säkkollen'!E250&gt;=2;ÄRTAL('It-säkkollen'!E265);'It-säkkollen'!E265&gt;=2;ÄRTAL('It-säkkollen'!E277);'It-säkkollen'!E277&gt;=2;ÄRTAL('It-säkkollen'!E292);'It-säkkollen'!E292&gt;=2;ÄRTAL('It-säkkollen'!E303);'It-säkkollen'!E303&gt;=2;ÄRTAL('It-säkkollen'!E313);'It-säkkollen'!E313&gt;=2;ÄRTAL('It-säkkollen'!E323);'It-säkkollen'!E323&gt;=2;ÄRTAL('It-säkkollen'!E333);'It-säkkollen'!E333&gt;=2;ÄRTAL('It-säkkollen'!E343);'It-säkkollen'!E343&gt;=2;ÄRTAL('It-säkkollen'!E354);'It-säkkollen'!E354&gt;=2;ÄRTAL('It-säkkollen'!E364);'It-säkkollen'!E364&gt;=2;ÄRTAL('It-säkkollen'!E374);'It-säkkollen'!E374&gt;=2;ÄRTAL('It-säkkollen'!E385);'It-säkkollen'!E385&gt;=2;ÄRTAL('It-säkkollen'!E395);'It-säkkollen'!E395&gt;=2;ÄRTAL('It-säkkollen'!E405);'It-säkkollen'!E405&gt;=2;ÄRTAL('It-säkkollen'!E416);'It-säkkollen'!E416&gt;=2;ÄRTAL('It-säkkollen'!E427);'It-säkkollen'!E427&gt;=2;ÄRTAL('It-säkkollen'!E438);'It-säkkollen'!E438&gt;=2;ÄRTAL('It-säkkollen'!E449);'It-säkkollen'!E449&gt;=2</v>
      </c>
      <c r="AS2" t="str" cm="1">
        <f t="array" ref="AS2">_xlfn.TEXTJOIN(";", TRUE, _xlfn._xlws.FILTER("ÄRTAL(" &amp; X2:X1000 &amp; ");" &amp; X2:X1000 &amp; "&gt;=1", AC2:AC1000=1))</f>
        <v>ÄRTAL('It-säkkollen'!E26);'It-säkkollen'!E26&gt;=1;ÄRTAL('It-säkkollen'!E37);'It-säkkollen'!E37&gt;=1;ÄRTAL('It-säkkollen'!E51);'It-säkkollen'!E51&gt;=1;ÄRTAL('It-säkkollen'!E67);'It-säkkollen'!E67&gt;=1;ÄRTAL('It-säkkollen'!E81);'It-säkkollen'!E81&gt;=1;ÄRTAL('It-säkkollen'!E95);'It-säkkollen'!E95&gt;=1;ÄRTAL('It-säkkollen'!E109);'It-säkkollen'!E109&gt;=1;ÄRTAL('It-säkkollen'!E123);'It-säkkollen'!E123&gt;=1;ÄRTAL('It-säkkollen'!E137);'It-säkkollen'!E137&gt;=1;ÄRTAL('It-säkkollen'!E151);'It-säkkollen'!E151&gt;=1;ÄRTAL('It-säkkollen'!E166);'It-säkkollen'!E166&gt;=1;ÄRTAL('It-säkkollen'!E180);'It-säkkollen'!E180&gt;=1;ÄRTAL('It-säkkollen'!E194);'It-säkkollen'!E194&gt;=1;ÄRTAL('It-säkkollen'!E208);'It-säkkollen'!E208&gt;=1;ÄRTAL('It-säkkollen'!E222);'It-säkkollen'!E222&gt;=1;ÄRTAL('It-säkkollen'!E236);'It-säkkollen'!E236&gt;=1;ÄRTAL('It-säkkollen'!E250);'It-säkkollen'!E250&gt;=1;ÄRTAL('It-säkkollen'!E265);'It-säkkollen'!E265&gt;=1;ÄRTAL('It-säkkollen'!E277);'It-säkkollen'!E277&gt;=1</v>
      </c>
      <c r="AT2" s="436" t="s">
        <v>1220</v>
      </c>
      <c r="AU2" s="436" t="s">
        <v>1221</v>
      </c>
      <c r="AV2" s="436" t="s">
        <v>1222</v>
      </c>
      <c r="AW2" s="436" t="s">
        <v>1223</v>
      </c>
      <c r="AX2" s="436" t="s">
        <v>1224</v>
      </c>
      <c r="AY2" s="484" t="str">
        <f>"OM(C4=0;0;OM(OCH(ELLER(OCH(D2=""Ja"";C2&gt;=P2);OCH(D2=""Nej"";C2&gt;=P4));D4/C4&gt;=0,2;" &amp; AP2 &amp; ");4;OM(OCH(ELLER(OCH(D2=""Ja"";C2&gt;=O2);OCH(D2=""Nej"";C2&gt;=O4));D4/C4&gt;=0,3;" &amp; AQ2 &amp; ");3;OM(OCH(ELLER(OCH(D2=""Ja"";C2&gt;=N2);OCH(D2=""Nej"";C2&gt;=N4));D4/C4&gt;=0,4;" &amp; AR2 &amp; ");2;OM(OCH(D4/C4&gt;=0,5;" &amp; AS2 &amp; ");1;0)))))"</f>
        <v>OM(C4=0;0;OM(OCH(ELLER(OCH(D2="Ja";C2&gt;=P2);OCH(D2="Nej";C2&gt;=P4));D4/C4&gt;=0,2;ÄRTAL('It-säkkollen'!E26);'It-säkkollen'!E26&gt;=4;ÄRTAL('It-säkkollen'!E37);'It-säkkollen'!E37&gt;=4;ÄRTAL('It-säkkollen'!E51);'It-säkkollen'!E51&gt;=4;ÄRTAL('It-säkkollen'!E67);'It-säkkollen'!E67&gt;=4;ÄRTAL('It-säkkollen'!E81);'It-säkkollen'!E81&gt;=4;ÄRTAL('It-säkkollen'!E95);'It-säkkollen'!E95&gt;=4;ÄRTAL('It-säkkollen'!E109);'It-säkkollen'!E109&gt;=4;ÄRTAL('It-säkkollen'!E123);'It-säkkollen'!E123&gt;=4;ÄRTAL('It-säkkollen'!E137);'It-säkkollen'!E137&gt;=4;ÄRTAL('It-säkkollen'!E151);'It-säkkollen'!E151&gt;=4;ÄRTAL('It-säkkollen'!E166);'It-säkkollen'!E166&gt;=4;ÄRTAL('It-säkkollen'!E180);'It-säkkollen'!E180&gt;=4;ÄRTAL('It-säkkollen'!E194);'It-säkkollen'!E194&gt;=4;ÄRTAL('It-säkkollen'!E208);'It-säkkollen'!E208&gt;=4;ÄRTAL('It-säkkollen'!E222);'It-säkkollen'!E222&gt;=4;ÄRTAL('It-säkkollen'!E236);'It-säkkollen'!E236&gt;=4;ÄRTAL('It-säkkollen'!E250);'It-säkkollen'!E250&gt;=4;ÄRTAL('It-säkkollen'!E265);'It-säkkollen'!E265&gt;=4;ÄRTAL('It-säkkollen'!E277);'It-säkkollen'!E277&gt;=4;ÄRTAL('It-säkkollen'!E292);'It-säkkollen'!E292&gt;=4;ÄRTAL('It-säkkollen'!E303);'It-säkkollen'!E303&gt;=4;ÄRTAL('It-säkkollen'!E313);'It-säkkollen'!E313&gt;=4;ÄRTAL('It-säkkollen'!E323);'It-säkkollen'!E323&gt;=4;ÄRTAL('It-säkkollen'!E333);'It-säkkollen'!E333&gt;=4;ÄRTAL('It-säkkollen'!E343);'It-säkkollen'!E343&gt;=4;ÄRTAL('It-säkkollen'!E354);'It-säkkollen'!E354&gt;=4;ÄRTAL('It-säkkollen'!E364);'It-säkkollen'!E364&gt;=4;ÄRTAL('It-säkkollen'!E374);'It-säkkollen'!E374&gt;=4;ÄRTAL('It-säkkollen'!E385);'It-säkkollen'!E385&gt;=4;ÄRTAL('It-säkkollen'!E395);'It-säkkollen'!E395&gt;=4;ÄRTAL('It-säkkollen'!E405);'It-säkkollen'!E405&gt;=4;ÄRTAL('It-säkkollen'!E416);'It-säkkollen'!E416&gt;=4;ÄRTAL('It-säkkollen'!E427);'It-säkkollen'!E427&gt;=4;ÄRTAL('It-säkkollen'!E438);'It-säkkollen'!E438&gt;=4;ÄRTAL('It-säkkollen'!E449);'It-säkkollen'!E449&gt;=4;ÄRTAL('It-säkkollen'!E466);'It-säkkollen'!E466&gt;=4;ÄRTAL('It-säkkollen'!E478);'It-säkkollen'!E478&gt;=4;ÄRTAL('It-säkkollen'!E490);'It-säkkollen'!E490&gt;=4;ÄRTAL('It-säkkollen'!E503);'It-säkkollen'!E503&gt;=4;ÄRTAL('It-säkkollen'!E515);'It-säkkollen'!E515&gt;=4;ÄRTAL('It-säkkollen'!E527);'It-säkkollen'!E527&gt;=4;ÄRTAL('It-säkkollen'!E539);'It-säkkollen'!E539&gt;=4;ÄRTAL('It-säkkollen'!E551);'It-säkkollen'!E551&gt;=4;ÄRTAL('It-säkkollen'!E563);'It-säkkollen'!E563&gt;=4;ÄRTAL('It-säkkollen'!E575);'It-säkkollen'!E575&gt;=4;ÄRTAL('It-säkkollen'!E587);'It-säkkollen'!E587&gt;=4;ÄRTAL('It-säkkollen'!E600);'It-säkkollen'!E600&gt;=4;ÄRTAL('It-säkkollen'!E613);'It-säkkollen'!E613&gt;=4;ÄRTAL('It-säkkollen'!E625);'It-säkkollen'!E625&gt;=4;ÄRTAL('It-säkkollen'!E637);'It-säkkollen'!E637&gt;=4;ÄRTAL('It-säkkollen'!E650);'It-säkkollen'!E650&gt;=4;ÄRTAL('It-säkkollen'!E666);'It-säkkollen'!E666&gt;=4;ÄRTAL('It-säkkollen'!E678);'It-säkkollen'!E678&gt;=4);4;OM(OCH(ELLER(OCH(D2="Ja";C2&gt;=O2);OCH(D2="Nej";C2&gt;=O4));D4/C4&gt;=0,3;ÄRTAL('It-säkkollen'!E26);'It-säkkollen'!E26&gt;=3;ÄRTAL('It-säkkollen'!E37);'It-säkkollen'!E37&gt;=3;ÄRTAL('It-säkkollen'!E51);'It-säkkollen'!E51&gt;=3;ÄRTAL('It-säkkollen'!E67);'It-säkkollen'!E67&gt;=3;ÄRTAL('It-säkkollen'!E81);'It-säkkollen'!E81&gt;=3;ÄRTAL('It-säkkollen'!E95);'It-säkkollen'!E95&gt;=3;ÄRTAL('It-säkkollen'!E109);'It-säkkollen'!E109&gt;=3;ÄRTAL('It-säkkollen'!E123);'It-säkkollen'!E123&gt;=3;ÄRTAL('It-säkkollen'!E137);'It-säkkollen'!E137&gt;=3;ÄRTAL('It-säkkollen'!E151);'It-säkkollen'!E151&gt;=3;ÄRTAL('It-säkkollen'!E166);'It-säkkollen'!E166&gt;=3;ÄRTAL('It-säkkollen'!E180);'It-säkkollen'!E180&gt;=3;ÄRTAL('It-säkkollen'!E194);'It-säkkollen'!E194&gt;=3;ÄRTAL('It-säkkollen'!E208);'It-säkkollen'!E208&gt;=3;ÄRTAL('It-säkkollen'!E222);'It-säkkollen'!E222&gt;=3;ÄRTAL('It-säkkollen'!E236);'It-säkkollen'!E236&gt;=3;ÄRTAL('It-säkkollen'!E250);'It-säkkollen'!E250&gt;=3;ÄRTAL('It-säkkollen'!E265);'It-säkkollen'!E265&gt;=3;ÄRTAL('It-säkkollen'!E277);'It-säkkollen'!E277&gt;=3;ÄRTAL('It-säkkollen'!E292);'It-säkkollen'!E292&gt;=3;ÄRTAL('It-säkkollen'!E303);'It-säkkollen'!E303&gt;=3;ÄRTAL('It-säkkollen'!E313);'It-säkkollen'!E313&gt;=3;ÄRTAL('It-säkkollen'!E323);'It-säkkollen'!E323&gt;=3;ÄRTAL('It-säkkollen'!E333);'It-säkkollen'!E333&gt;=3;ÄRTAL('It-säkkollen'!E343);'It-säkkollen'!E343&gt;=3;ÄRTAL('It-säkkollen'!E354);'It-säkkollen'!E354&gt;=3;ÄRTAL('It-säkkollen'!E364);'It-säkkollen'!E364&gt;=3;ÄRTAL('It-säkkollen'!E374);'It-säkkollen'!E374&gt;=3;ÄRTAL('It-säkkollen'!E385);'It-säkkollen'!E385&gt;=3;ÄRTAL('It-säkkollen'!E395);'It-säkkollen'!E395&gt;=3;ÄRTAL('It-säkkollen'!E405);'It-säkkollen'!E405&gt;=3;ÄRTAL('It-säkkollen'!E416);'It-säkkollen'!E416&gt;=3;ÄRTAL('It-säkkollen'!E427);'It-säkkollen'!E427&gt;=3;ÄRTAL('It-säkkollen'!E438);'It-säkkollen'!E438&gt;=3;ÄRTAL('It-säkkollen'!E449);'It-säkkollen'!E449&gt;=3;ÄRTAL('It-säkkollen'!E466);'It-säkkollen'!E466&gt;=3;ÄRTAL('It-säkkollen'!E478);'It-säkkollen'!E478&gt;=3;ÄRTAL('It-säkkollen'!E490);'It-säkkollen'!E490&gt;=3;ÄRTAL('It-säkkollen'!E503);'It-säkkollen'!E503&gt;=3;ÄRTAL('It-säkkollen'!E515);'It-säkkollen'!E515&gt;=3;ÄRTAL('It-säkkollen'!E527);'It-säkkollen'!E527&gt;=3;ÄRTAL('It-säkkollen'!E539);'It-säkkollen'!E539&gt;=3;ÄRTAL('It-säkkollen'!E551);'It-säkkollen'!E551&gt;=3;ÄRTAL('It-säkkollen'!E563);'It-säkkollen'!E563&gt;=3;ÄRTAL('It-säkkollen'!E575);'It-säkkollen'!E575&gt;=3;ÄRTAL('It-säkkollen'!E587);'It-säkkollen'!E587&gt;=3;ÄRTAL('It-säkkollen'!E600);'It-säkkollen'!E600&gt;=3;ÄRTAL('It-säkkollen'!E613);'It-säkkollen'!E613&gt;=3;ÄRTAL('It-säkkollen'!E625);'It-säkkollen'!E625&gt;=3;ÄRTAL('It-säkkollen'!E637);'It-säkkollen'!E637&gt;=3;ÄRTAL('It-säkkollen'!E650);'It-säkkollen'!E650&gt;=3);3;OM(OCH(ELLER(OCH(D2="Ja";C2&gt;=N2);OCH(D2="Nej";C2&gt;=N4));D4/C4&gt;=0,4;ÄRTAL('It-säkkollen'!E26);'It-säkkollen'!E26&gt;=2;ÄRTAL('It-säkkollen'!E37);'It-säkkollen'!E37&gt;=2;ÄRTAL('It-säkkollen'!E51);'It-säkkollen'!E51&gt;=2;ÄRTAL('It-säkkollen'!E67);'It-säkkollen'!E67&gt;=2;ÄRTAL('It-säkkollen'!E81);'It-säkkollen'!E81&gt;=2;ÄRTAL('It-säkkollen'!E95);'It-säkkollen'!E95&gt;=2;ÄRTAL('It-säkkollen'!E109);'It-säkkollen'!E109&gt;=2;ÄRTAL('It-säkkollen'!E123);'It-säkkollen'!E123&gt;=2;ÄRTAL('It-säkkollen'!E137);'It-säkkollen'!E137&gt;=2;ÄRTAL('It-säkkollen'!E151);'It-säkkollen'!E151&gt;=2;ÄRTAL('It-säkkollen'!E166);'It-säkkollen'!E166&gt;=2;ÄRTAL('It-säkkollen'!E180);'It-säkkollen'!E180&gt;=2;ÄRTAL('It-säkkollen'!E194);'It-säkkollen'!E194&gt;=2;ÄRTAL('It-säkkollen'!E208);'It-säkkollen'!E208&gt;=2;ÄRTAL('It-säkkollen'!E222);'It-säkkollen'!E222&gt;=2;ÄRTAL('It-säkkollen'!E236);'It-säkkollen'!E236&gt;=2;ÄRTAL('It-säkkollen'!E250);'It-säkkollen'!E250&gt;=2;ÄRTAL('It-säkkollen'!E265);'It-säkkollen'!E265&gt;=2;ÄRTAL('It-säkkollen'!E277);'It-säkkollen'!E277&gt;=2;ÄRTAL('It-säkkollen'!E292);'It-säkkollen'!E292&gt;=2;ÄRTAL('It-säkkollen'!E303);'It-säkkollen'!E303&gt;=2;ÄRTAL('It-säkkollen'!E313);'It-säkkollen'!E313&gt;=2;ÄRTAL('It-säkkollen'!E323);'It-säkkollen'!E323&gt;=2;ÄRTAL('It-säkkollen'!E333);'It-säkkollen'!E333&gt;=2;ÄRTAL('It-säkkollen'!E343);'It-säkkollen'!E343&gt;=2;ÄRTAL('It-säkkollen'!E354);'It-säkkollen'!E354&gt;=2;ÄRTAL('It-säkkollen'!E364);'It-säkkollen'!E364&gt;=2;ÄRTAL('It-säkkollen'!E374);'It-säkkollen'!E374&gt;=2;ÄRTAL('It-säkkollen'!E385);'It-säkkollen'!E385&gt;=2;ÄRTAL('It-säkkollen'!E395);'It-säkkollen'!E395&gt;=2;ÄRTAL('It-säkkollen'!E405);'It-säkkollen'!E405&gt;=2;ÄRTAL('It-säkkollen'!E416);'It-säkkollen'!E416&gt;=2;ÄRTAL('It-säkkollen'!E427);'It-säkkollen'!E427&gt;=2;ÄRTAL('It-säkkollen'!E438);'It-säkkollen'!E438&gt;=2;ÄRTAL('It-säkkollen'!E449);'It-säkkollen'!E449&gt;=2);2;OM(OCH(D4/C4&gt;=0,5;ÄRTAL('It-säkkollen'!E26);'It-säkkollen'!E26&gt;=1;ÄRTAL('It-säkkollen'!E37);'It-säkkollen'!E37&gt;=1;ÄRTAL('It-säkkollen'!E51);'It-säkkollen'!E51&gt;=1;ÄRTAL('It-säkkollen'!E67);'It-säkkollen'!E67&gt;=1;ÄRTAL('It-säkkollen'!E81);'It-säkkollen'!E81&gt;=1;ÄRTAL('It-säkkollen'!E95);'It-säkkollen'!E95&gt;=1;ÄRTAL('It-säkkollen'!E109);'It-säkkollen'!E109&gt;=1;ÄRTAL('It-säkkollen'!E123);'It-säkkollen'!E123&gt;=1;ÄRTAL('It-säkkollen'!E137);'It-säkkollen'!E137&gt;=1;ÄRTAL('It-säkkollen'!E151);'It-säkkollen'!E151&gt;=1;ÄRTAL('It-säkkollen'!E166);'It-säkkollen'!E166&gt;=1;ÄRTAL('It-säkkollen'!E180);'It-säkkollen'!E180&gt;=1;ÄRTAL('It-säkkollen'!E194);'It-säkkollen'!E194&gt;=1;ÄRTAL('It-säkkollen'!E208);'It-säkkollen'!E208&gt;=1;ÄRTAL('It-säkkollen'!E222);'It-säkkollen'!E222&gt;=1;ÄRTAL('It-säkkollen'!E236);'It-säkkollen'!E236&gt;=1;ÄRTAL('It-säkkollen'!E250);'It-säkkollen'!E250&gt;=1;ÄRTAL('It-säkkollen'!E265);'It-säkkollen'!E265&gt;=1;ÄRTAL('It-säkkollen'!E277);'It-säkkollen'!E277&gt;=1);1;0)))))</v>
      </c>
      <c r="AZ2" t="s">
        <v>1225</v>
      </c>
      <c r="BB2" t="str" cm="1">
        <f t="array" aca="1" ref="BB2" ca="1">IFERROR(INDIRECT(X2),"")</f>
        <v/>
      </c>
      <c r="BD2" s="437"/>
      <c r="BF2" s="438">
        <v>1</v>
      </c>
      <c r="BG2" s="438">
        <v>1</v>
      </c>
      <c r="BH2" s="438" t="s">
        <v>1218</v>
      </c>
      <c r="BI2" s="438" t="s">
        <v>1219</v>
      </c>
      <c r="BJ2" s="438">
        <v>1</v>
      </c>
      <c r="BK2" s="438" t="s">
        <v>1226</v>
      </c>
      <c r="BL2" s="438" t="s">
        <v>377</v>
      </c>
      <c r="BM2" s="438" t="s">
        <v>1227</v>
      </c>
      <c r="BN2" s="438"/>
      <c r="BO2" s="438">
        <v>1</v>
      </c>
      <c r="BP2" s="438">
        <v>0</v>
      </c>
      <c r="BQ2" s="438">
        <v>0</v>
      </c>
      <c r="BR2" s="438">
        <v>0</v>
      </c>
      <c r="BS2" s="438">
        <v>0</v>
      </c>
      <c r="BT2" s="438">
        <v>0</v>
      </c>
      <c r="BU2" s="438">
        <v>0</v>
      </c>
      <c r="BV2" s="438">
        <v>0</v>
      </c>
      <c r="BW2" s="438">
        <v>0</v>
      </c>
      <c r="BX2" s="438">
        <v>0</v>
      </c>
      <c r="BY2" s="438"/>
      <c r="BZ2" s="438"/>
      <c r="CU2" s="1" t="s">
        <v>1228</v>
      </c>
      <c r="CY2" s="423"/>
      <c r="DF2" s="213"/>
      <c r="DG2" s="213"/>
      <c r="DH2" s="213"/>
      <c r="DI2" s="213"/>
      <c r="DJ2" s="213"/>
      <c r="DK2" s="213"/>
      <c r="DL2" s="213"/>
      <c r="DM2" s="213"/>
      <c r="DN2" s="213"/>
      <c r="DS2" s="423" t="str" cm="1">
        <f t="array" ref="DS2:DV8">_xlfn._xlws.FILTER($A$5:$D$300, $G$5:$G$300=DS1)</f>
        <v>Dokumentation av it-miljön</v>
      </c>
      <c r="DT2">
        <v>0</v>
      </c>
      <c r="DU2">
        <v>0</v>
      </c>
      <c r="DV2">
        <v>0</v>
      </c>
      <c r="DW2" t="s">
        <v>1229</v>
      </c>
      <c r="DX2" cm="1">
        <f t="array" ref="DX2:DX8">_xlfn._xlws.FILTER($E$5:$E$300, $G$5:$G$300=DS1)</f>
        <v>0</v>
      </c>
      <c r="DY2" t="s">
        <v>1230</v>
      </c>
      <c r="DZ2" s="213" t="e" cm="1" vm="1">
        <f t="array" ref="DZ2">IF(DS2&lt;&gt;"", _xlfn._xlws.FILTER(AR1:AR999, AX1:AX999=DS2), "")</f>
        <v>#VALUE!</v>
      </c>
      <c r="EA2" s="213"/>
      <c r="EB2" s="213"/>
      <c r="EC2" s="213"/>
      <c r="ED2" s="213"/>
      <c r="EE2" s="213"/>
      <c r="EF2" s="213"/>
      <c r="EG2" s="213"/>
      <c r="EH2" s="213"/>
      <c r="EK2" s="423" t="str" cm="1">
        <f t="array" ref="EK2:EN6">_xlfn._xlws.FILTER($A$5:$D$300, $G$5:$G$300=EK1)</f>
        <v>Omvärldsbevakning av it-säkerhetsområdet</v>
      </c>
      <c r="EL2">
        <v>0</v>
      </c>
      <c r="EM2">
        <v>0</v>
      </c>
      <c r="EN2">
        <v>0</v>
      </c>
      <c r="EO2" t="s">
        <v>1229</v>
      </c>
      <c r="EP2" cm="1">
        <f t="array" ref="EP2:EP6">_xlfn._xlws.FILTER($E$5:$E$300, $G$5:$G$300=EK1)</f>
        <v>0</v>
      </c>
      <c r="EQ2" t="s">
        <v>1230</v>
      </c>
      <c r="ER2" s="213" t="e" cm="1" vm="1">
        <f t="array" ref="ER2">IF(EK2&lt;&gt;"", _xlfn._xlws.FILTER(BJ1:BJ999, BP1:BP999=EK2), "")</f>
        <v>#VALUE!</v>
      </c>
      <c r="ES2" s="213"/>
      <c r="ET2" s="213"/>
      <c r="EU2" s="213"/>
      <c r="EV2" s="213"/>
      <c r="EW2" s="213"/>
      <c r="EX2" s="213"/>
      <c r="EY2" s="213"/>
      <c r="EZ2" s="213"/>
      <c r="FC2" s="423" t="str" cm="1">
        <f t="array" ref="FC2:FF18">_xlfn._xlws.FILTER($A$5:$D$300, $G$5:$G$300=FC1)</f>
        <v>Tekniskt skydd</v>
      </c>
      <c r="FD2">
        <v>0</v>
      </c>
      <c r="FE2">
        <v>0</v>
      </c>
      <c r="FF2">
        <v>0</v>
      </c>
      <c r="FG2" t="s">
        <v>1229</v>
      </c>
      <c r="FH2" cm="1">
        <f t="array" ref="FH2:FH18">_xlfn._xlws.FILTER($E$5:$E$300, $G$5:$G$300=FC1)</f>
        <v>0</v>
      </c>
      <c r="FI2" t="s">
        <v>1230</v>
      </c>
      <c r="FJ2" s="213" t="e" cm="1" vm="1">
        <f t="array" aca="1" ref="FJ2" ca="1">IF(FC2&lt;&gt;"", _xlfn._xlws.FILTER(CB1:CB999, CH1:CH999=FC2), "")</f>
        <v>#VALUE!</v>
      </c>
      <c r="FK2" s="213"/>
      <c r="FL2" s="213"/>
      <c r="FM2" s="213"/>
      <c r="FN2" s="213"/>
      <c r="FO2" s="213"/>
      <c r="FP2" s="213"/>
      <c r="FQ2" s="213"/>
      <c r="FR2" s="213"/>
      <c r="FU2" s="423" t="str" cm="1">
        <f t="array" ref="FU2:FX7">_xlfn._xlws.FILTER($A$5:$D$300, $G$5:$G$300=FU1)</f>
        <v>Behörighetshantering</v>
      </c>
      <c r="FV2">
        <v>0</v>
      </c>
      <c r="FW2">
        <v>0</v>
      </c>
      <c r="FX2">
        <v>0</v>
      </c>
      <c r="FY2" t="s">
        <v>1229</v>
      </c>
      <c r="FZ2" cm="1">
        <f t="array" ref="FZ2:FZ7">_xlfn._xlws.FILTER($E$5:$E$300, $G$5:$G$300=FU1)</f>
        <v>0</v>
      </c>
      <c r="GA2" t="s">
        <v>1230</v>
      </c>
      <c r="GB2" s="213" t="e" cm="1" vm="1">
        <f t="array" ref="GB2">IF(FU2&lt;&gt;"", _xlfn._xlws.FILTER(CT1:CT999, CZ1:CZ999=FU2), "")</f>
        <v>#VALUE!</v>
      </c>
      <c r="GC2" s="213"/>
      <c r="GD2" s="213"/>
      <c r="GE2" s="213"/>
      <c r="GF2" s="213"/>
      <c r="GG2" s="213"/>
      <c r="GH2" s="213"/>
      <c r="GI2" s="213"/>
      <c r="GJ2" s="213"/>
      <c r="GM2" s="423" t="str" cm="1">
        <f t="array" ref="GM2:GP6">_xlfn._xlws.FILTER($A$5:$D$300, $G$5:$G$300=GM1)</f>
        <v>Säkerhetskonfigurering</v>
      </c>
      <c r="GN2">
        <v>0</v>
      </c>
      <c r="GO2">
        <v>0</v>
      </c>
      <c r="GP2">
        <v>0</v>
      </c>
      <c r="GQ2" t="s">
        <v>1229</v>
      </c>
      <c r="GR2" cm="1">
        <f t="array" ref="GR2:GR6">_xlfn._xlws.FILTER($E$5:$E$300, $G$5:$G$300=GM1)</f>
        <v>0</v>
      </c>
      <c r="GS2" t="s">
        <v>1230</v>
      </c>
      <c r="GT2" s="213" t="e" cm="1" vm="1">
        <f t="array" ref="GT2">IF(GM2&lt;&gt;"", _xlfn._xlws.FILTER(DL1:DL999, DR1:DR999=GM2), "")</f>
        <v>#VALUE!</v>
      </c>
      <c r="GU2" s="213"/>
      <c r="GV2" s="213"/>
      <c r="GW2" s="213"/>
      <c r="GX2" s="213"/>
      <c r="GY2" s="213"/>
      <c r="GZ2" s="213"/>
      <c r="HA2" s="213"/>
      <c r="HB2" s="213"/>
      <c r="HE2" s="423" t="str" cm="1">
        <f t="array" ref="HE2:HH6">_xlfn._xlws.FILTER($A$5:$D$300, $G$5:$G$300=HE1)</f>
        <v>Säkerhetstester och granskning</v>
      </c>
      <c r="HF2">
        <v>0</v>
      </c>
      <c r="HG2">
        <v>0</v>
      </c>
      <c r="HH2">
        <v>0</v>
      </c>
      <c r="HI2" t="s">
        <v>1229</v>
      </c>
      <c r="HJ2" cm="1">
        <f t="array" ref="HJ2:HJ6">_xlfn._xlws.FILTER($E$5:$E$300, $G$5:$G$300=HE1)</f>
        <v>0</v>
      </c>
      <c r="HK2" t="s">
        <v>1230</v>
      </c>
      <c r="HL2" s="213" t="e" cm="1" vm="1">
        <f t="array" ref="HL2">IF(HE2&lt;&gt;"", _xlfn._xlws.FILTER(ED1:ED999, EJ1:EJ999=HE2), "")</f>
        <v>#VALUE!</v>
      </c>
      <c r="HM2" s="213"/>
      <c r="HN2" s="213"/>
      <c r="HO2" s="213"/>
      <c r="HP2" s="213"/>
      <c r="HQ2" s="213"/>
      <c r="HR2" s="213"/>
      <c r="HS2" s="213"/>
      <c r="HT2" s="213"/>
      <c r="HW2" s="423" t="str" cm="1">
        <f t="array" ref="HW2:HZ7">_xlfn._xlws.FILTER($A$5:$D$300, $G$5:$G$300=HW1)</f>
        <v>Ändringshantering</v>
      </c>
      <c r="HX2">
        <v>0</v>
      </c>
      <c r="HY2">
        <v>0</v>
      </c>
      <c r="HZ2">
        <v>0</v>
      </c>
      <c r="IA2" t="s">
        <v>1229</v>
      </c>
      <c r="IB2" cm="1">
        <f t="array" ref="IB2:IB7">_xlfn._xlws.FILTER($E$5:$E$300, $G$5:$G$300=HW1)</f>
        <v>0</v>
      </c>
      <c r="IC2" t="s">
        <v>1230</v>
      </c>
      <c r="ID2" s="213" t="e" cm="1" vm="1">
        <f t="array" ref="ID2">IF(HW2&lt;&gt;"", _xlfn._xlws.FILTER(EV1:EV999, FB1:FB999=HW2), "")</f>
        <v>#VALUE!</v>
      </c>
      <c r="IE2" s="213"/>
      <c r="IF2" s="213"/>
      <c r="IG2" s="213"/>
      <c r="IH2" s="213"/>
      <c r="II2" s="213"/>
      <c r="IJ2" s="213"/>
      <c r="IK2" s="213"/>
      <c r="IL2" s="213"/>
      <c r="IO2" s="423" t="str" cm="1">
        <f t="array" ref="IO2:IR6">_xlfn._xlws.FILTER($A$5:$D$300, $G$5:$G$300=IO1)</f>
        <v>Skydd av hårdvara</v>
      </c>
      <c r="IP2">
        <v>0</v>
      </c>
      <c r="IQ2">
        <v>0</v>
      </c>
      <c r="IR2">
        <v>0</v>
      </c>
      <c r="IS2" t="s">
        <v>1229</v>
      </c>
      <c r="IT2" cm="1">
        <f t="array" ref="IT2:IT6">_xlfn._xlws.FILTER($E$5:$E$300, $G$5:$G$300=IO1)</f>
        <v>0</v>
      </c>
      <c r="IU2" t="s">
        <v>1230</v>
      </c>
      <c r="IV2" s="213" t="e" cm="1" vm="1">
        <f t="array" ref="IV2">IF(IO2&lt;&gt;"", _xlfn._xlws.FILTER(FN1:FN999, FT1:FT999=IO2), "")</f>
        <v>#VALUE!</v>
      </c>
      <c r="IW2" s="213"/>
      <c r="IX2" s="213"/>
      <c r="IY2" s="213"/>
      <c r="IZ2" s="213"/>
      <c r="JA2" s="213"/>
      <c r="JB2" s="213"/>
      <c r="JC2" s="213"/>
      <c r="JD2" s="213"/>
      <c r="JG2" s="423" t="str" cm="1">
        <f t="array" ref="JG2:JJ16">_xlfn._xlws.FILTER($A$5:$D$300, $G$5:$G$300=JG1)</f>
        <v>Incident- och kontinuitetshantering</v>
      </c>
      <c r="JH2">
        <v>0</v>
      </c>
      <c r="JI2">
        <v>0</v>
      </c>
      <c r="JJ2">
        <v>0</v>
      </c>
      <c r="JK2" t="s">
        <v>1229</v>
      </c>
      <c r="JL2" cm="1">
        <f t="array" ref="JL2:JL16">_xlfn._xlws.FILTER($E$5:$E$300, $G$5:$G$300=JG1)</f>
        <v>0</v>
      </c>
      <c r="JM2" t="s">
        <v>1230</v>
      </c>
      <c r="JN2" s="213" t="e" cm="1" vm="1">
        <f t="array" ref="JN2">IF(JG2&lt;&gt;"", _xlfn._xlws.FILTER(GF1:GF999, GL1:GL999=JG2), "")</f>
        <v>#VALUE!</v>
      </c>
      <c r="JO2" s="213"/>
      <c r="JP2" s="213"/>
      <c r="JQ2" s="213"/>
      <c r="JR2" s="213"/>
      <c r="JS2" s="213"/>
      <c r="JT2" s="213"/>
      <c r="JU2" s="213"/>
      <c r="JV2" s="213"/>
      <c r="JY2" s="423"/>
      <c r="KF2" s="213"/>
      <c r="KG2" s="213"/>
      <c r="KH2" s="213"/>
      <c r="KI2" s="213"/>
      <c r="KJ2" s="213"/>
      <c r="KK2" s="213"/>
      <c r="KL2" s="213"/>
      <c r="KM2" s="213"/>
      <c r="KN2" s="213"/>
    </row>
    <row r="3" spans="1:359" s="450" customFormat="1" ht="58.75">
      <c r="A3" s="569"/>
      <c r="B3"/>
      <c r="C3"/>
      <c r="D3" s="213" t="s">
        <v>1231</v>
      </c>
      <c r="E3" s="434">
        <v>295</v>
      </c>
      <c r="F3"/>
      <c r="G3" t="s">
        <v>1232</v>
      </c>
      <c r="H3" t="s">
        <v>1217</v>
      </c>
      <c r="I3">
        <v>0</v>
      </c>
      <c r="J3" s="422">
        <v>2</v>
      </c>
      <c r="K3" s="422">
        <v>1</v>
      </c>
      <c r="L3" s="422">
        <v>2</v>
      </c>
      <c r="M3" s="422">
        <v>1</v>
      </c>
      <c r="N3"/>
      <c r="O3" s="423">
        <v>2</v>
      </c>
      <c r="P3" s="435">
        <v>1</v>
      </c>
      <c r="Q3">
        <v>2</v>
      </c>
      <c r="R3" t="s">
        <v>382</v>
      </c>
      <c r="S3" t="s">
        <v>1233</v>
      </c>
      <c r="T3"/>
      <c r="U3"/>
      <c r="V3"/>
      <c r="W3">
        <v>8</v>
      </c>
      <c r="X3" t="s">
        <v>1217</v>
      </c>
      <c r="Y3" t="s">
        <v>1217</v>
      </c>
      <c r="Z3" t="s">
        <v>1217</v>
      </c>
      <c r="AA3" t="s">
        <v>1217</v>
      </c>
      <c r="AB3" t="s">
        <v>1217</v>
      </c>
      <c r="AC3" t="s">
        <v>1217</v>
      </c>
      <c r="AD3" t="s">
        <v>1217</v>
      </c>
      <c r="AE3" t="s">
        <v>1217</v>
      </c>
      <c r="AF3" t="s">
        <v>1217</v>
      </c>
      <c r="AG3" t="s">
        <v>1217</v>
      </c>
      <c r="AH3"/>
      <c r="AI3" t="s">
        <v>1217</v>
      </c>
      <c r="AJ3" t="s">
        <v>1217</v>
      </c>
      <c r="AK3" t="s">
        <v>1217</v>
      </c>
      <c r="AL3" t="s">
        <v>1217</v>
      </c>
      <c r="AM3" t="s">
        <v>1217</v>
      </c>
      <c r="AN3" t="s">
        <v>1217</v>
      </c>
      <c r="AO3" t="s">
        <v>1217</v>
      </c>
      <c r="AP3"/>
      <c r="AQ3"/>
      <c r="AR3"/>
      <c r="AS3"/>
      <c r="AT3"/>
      <c r="AU3"/>
      <c r="AV3"/>
      <c r="AW3"/>
      <c r="AX3" t="s">
        <v>1234</v>
      </c>
      <c r="AY3" s="449" t="s">
        <v>1235</v>
      </c>
      <c r="AZ3"/>
      <c r="BA3"/>
      <c r="BB3" t="str" cm="1">
        <f t="array" aca="1" ref="BB3" ca="1">IFERROR(INDIRECT(X3),"")</f>
        <v/>
      </c>
      <c r="BC3"/>
      <c r="BD3" s="437"/>
      <c r="BE3"/>
      <c r="BF3" s="438">
        <v>1</v>
      </c>
      <c r="BG3" s="438">
        <v>1</v>
      </c>
      <c r="BH3" s="438" t="s">
        <v>1218</v>
      </c>
      <c r="BI3" s="438" t="s">
        <v>1219</v>
      </c>
      <c r="BJ3" s="438">
        <v>2</v>
      </c>
      <c r="BK3" s="438" t="s">
        <v>1236</v>
      </c>
      <c r="BL3" s="438" t="s">
        <v>378</v>
      </c>
      <c r="BM3" s="438" t="s">
        <v>1237</v>
      </c>
      <c r="BN3" s="438"/>
      <c r="BO3" s="438">
        <v>1</v>
      </c>
      <c r="BP3" s="438">
        <v>0</v>
      </c>
      <c r="BQ3" s="438">
        <v>0</v>
      </c>
      <c r="BR3" s="438">
        <v>0</v>
      </c>
      <c r="BS3" s="438">
        <v>0</v>
      </c>
      <c r="BT3" s="438">
        <v>0</v>
      </c>
      <c r="BU3" s="438">
        <v>0</v>
      </c>
      <c r="BV3" s="438">
        <v>0</v>
      </c>
      <c r="BW3" s="438">
        <v>0</v>
      </c>
      <c r="BX3" s="438">
        <v>0</v>
      </c>
      <c r="BY3" s="438"/>
      <c r="BZ3" s="438"/>
      <c r="CA3"/>
      <c r="CC3" s="451"/>
      <c r="CD3" s="451" t="str">
        <f>BO1</f>
        <v>Styrning, uppföljning och kontroll</v>
      </c>
      <c r="CE3" s="451" t="str">
        <f t="shared" ref="CE3:CK3" si="0">BP1</f>
        <v>Dokumentation av it-miljön</v>
      </c>
      <c r="CF3" s="451" t="str">
        <f t="shared" si="0"/>
        <v>Omvärldsbevakning av it-säkerhetsområdet</v>
      </c>
      <c r="CG3" s="451" t="str">
        <f t="shared" si="0"/>
        <v>Tekniskt skydd</v>
      </c>
      <c r="CH3" s="451" t="str">
        <f t="shared" si="0"/>
        <v>Behörighetshantering</v>
      </c>
      <c r="CI3" s="451" t="str">
        <f t="shared" si="0"/>
        <v>Säkerhetskonfigurering</v>
      </c>
      <c r="CJ3" s="451" t="str">
        <f t="shared" si="0"/>
        <v>Säkerhetstester och granskning</v>
      </c>
      <c r="CK3" s="451" t="str">
        <f t="shared" si="0"/>
        <v>Ändringshantering</v>
      </c>
      <c r="CL3" s="451" t="str">
        <f>BW1</f>
        <v>Skydd av hårdvara</v>
      </c>
      <c r="CM3" s="451" t="str">
        <f t="shared" ref="CM3" si="1">BX1</f>
        <v>Incident- och kontinuitetshantering</v>
      </c>
      <c r="CN3" s="1"/>
      <c r="CO3" s="1"/>
      <c r="CP3" s="213"/>
      <c r="CQ3" s="452"/>
      <c r="CR3" s="452"/>
      <c r="CS3" s="452"/>
      <c r="CT3" s="213"/>
      <c r="CU3" s="1" t="s">
        <v>1238</v>
      </c>
      <c r="CV3" s="213"/>
      <c r="CW3" s="213"/>
      <c r="CX3" s="213"/>
      <c r="CY3" s="423" t="str" cm="1">
        <f t="array" ref="CY3:DB31">_xlfn._xlws.FILTER($A$5:$D$300, $G$5:$G$300=CY1)</f>
        <v>Fråga</v>
      </c>
      <c r="CZ3" t="str">
        <v>Nivå</v>
      </c>
      <c r="DA3" t="str">
        <v>Fråga/svar</v>
      </c>
      <c r="DB3" t="str">
        <v>Innehåll</v>
      </c>
      <c r="DC3" t="s">
        <v>1229</v>
      </c>
      <c r="DD3" t="str" cm="1">
        <f t="array" ref="DD3:DD31">_xlfn._xlws.FILTER($E$5:$E$300, $G$5:$G$300=CY1)</f>
        <v>Maxpoäng</v>
      </c>
      <c r="DE3" t="s">
        <v>1230</v>
      </c>
      <c r="DF3" s="213" t="e" cm="1" vm="1">
        <f t="array" ref="DF3">IF(CY3&lt;&gt;"", _xlfn._xlws.FILTER(X2:X1000, AD2:AD1000=CY3), "")</f>
        <v>#VALUE!</v>
      </c>
      <c r="DG3" s="213"/>
      <c r="DH3" s="570" t="s">
        <v>1239</v>
      </c>
      <c r="DI3" s="450">
        <f ca="1">SUM(DC:DC)</f>
        <v>0</v>
      </c>
      <c r="DJ3" s="453">
        <f>SUM(DD:DD)</f>
        <v>56</v>
      </c>
      <c r="DK3" s="454">
        <f ca="1">DI3/DJ3</f>
        <v>0</v>
      </c>
      <c r="DL3" s="570"/>
      <c r="DM3" s="570" t="s">
        <v>1240</v>
      </c>
      <c r="DN3" s="570" t="s">
        <v>1240</v>
      </c>
      <c r="DO3" s="570" t="s">
        <v>1240</v>
      </c>
      <c r="DP3" s="570" t="s">
        <v>1240</v>
      </c>
      <c r="DQ3" s="570"/>
      <c r="DR3" s="213"/>
      <c r="DS3" s="439" t="str">
        <v>Fråga</v>
      </c>
      <c r="DT3" s="213" t="str">
        <v>Nivå</v>
      </c>
      <c r="DU3" s="213" t="str">
        <v>Fråga/svar</v>
      </c>
      <c r="DV3" s="213" t="str">
        <v>Innehåll</v>
      </c>
      <c r="DW3" s="213" t="str" cm="1">
        <f t="array" aca="1" ref="DW3" ca="1">IFERROR(IF(INDIRECT(DZ3)="x", 1, INDIRECT(DZ3)), "")</f>
        <v/>
      </c>
      <c r="DX3" s="213" t="str">
        <v>Maxpoäng</v>
      </c>
      <c r="DY3" s="570" t="e">
        <f>DX3*10^(DT3-1)</f>
        <v>#VALUE!</v>
      </c>
      <c r="DZ3" s="213" t="e" cm="1" vm="1">
        <f t="array" ref="DZ3">IF(
  DU3 = "svar",
  _xlfn._xlws.FILTER($BM:$BM, ($BL:$BL = DV3) * ($BG:$BG = DS3)),
  IF(
    DS3 &lt;&gt; "",
    _xlfn._xlws.FILTER($X$2:$X$1000, $AD$2:$AD$1000 = DS3),
    ""
  )
)</f>
        <v>#VALUE!</v>
      </c>
      <c r="EA3" s="213"/>
      <c r="EB3" s="570" t="s">
        <v>1239</v>
      </c>
      <c r="EC3" s="450">
        <f ca="1">SUM(DW:DW)</f>
        <v>0</v>
      </c>
      <c r="ED3" s="453">
        <f>SUM(DX:DX)</f>
        <v>25</v>
      </c>
      <c r="EE3" s="454">
        <f ca="1">EC3/ED3</f>
        <v>0</v>
      </c>
      <c r="EF3" s="570"/>
      <c r="EG3" s="570" t="s">
        <v>1240</v>
      </c>
      <c r="EH3" s="570" t="s">
        <v>1240</v>
      </c>
      <c r="EI3" s="570" t="s">
        <v>1240</v>
      </c>
      <c r="EJ3" s="570" t="s">
        <v>1240</v>
      </c>
      <c r="EK3" s="439" t="str">
        <v>Fråga</v>
      </c>
      <c r="EL3" s="213" t="str">
        <v>Nivå</v>
      </c>
      <c r="EM3" s="213" t="str">
        <v>§</v>
      </c>
      <c r="EN3" s="213" t="str">
        <v>Innehåll</v>
      </c>
      <c r="EO3" s="213" t="str" cm="1">
        <f t="array" aca="1" ref="EO3" ca="1">IFERROR(IF(INDIRECT(ER3)="x", 1, INDIRECT(ER3)), "")</f>
        <v/>
      </c>
      <c r="EP3" s="213" t="str">
        <v>Maxpoäng</v>
      </c>
      <c r="EQ3" s="570" t="e">
        <f>EP3*10^(EL3-1)</f>
        <v>#VALUE!</v>
      </c>
      <c r="ER3" s="213" t="e" cm="1" vm="1">
        <f t="array" ref="ER3">IF(
  EM3 = "svar",
  _xlfn._xlws.FILTER($BM:$BM, ($BL:$BL = EN3) * ($BG:$BG = EK3)),
  IF(
    EK3 &lt;&gt; "",
    _xlfn._xlws.FILTER($X$2:$X$1000, $AD$2:$AD$1000 = EK3),
    ""
  )
)</f>
        <v>#VALUE!</v>
      </c>
      <c r="ES3" s="213"/>
      <c r="ET3" s="570" t="s">
        <v>1239</v>
      </c>
      <c r="EU3" s="450">
        <f ca="1">SUM(EO:EO)</f>
        <v>0</v>
      </c>
      <c r="EV3" s="453">
        <f>SUM(EP:EP)</f>
        <v>15</v>
      </c>
      <c r="EW3" s="454">
        <f ca="1">EU3/EV3</f>
        <v>0</v>
      </c>
      <c r="EX3" s="570"/>
      <c r="EY3" s="570" t="s">
        <v>1240</v>
      </c>
      <c r="EZ3" s="570" t="s">
        <v>1240</v>
      </c>
      <c r="FA3" s="570" t="s">
        <v>1240</v>
      </c>
      <c r="FB3" s="570" t="s">
        <v>1240</v>
      </c>
      <c r="FC3" s="439" t="str">
        <v>Fråga</v>
      </c>
      <c r="FD3" s="213" t="str">
        <v>Nivå</v>
      </c>
      <c r="FE3" s="213" t="str">
        <v>Fråga/svar</v>
      </c>
      <c r="FF3" s="213" t="str">
        <v>Innehåll</v>
      </c>
      <c r="FG3" s="213" t="str" cm="1">
        <f t="array" aca="1" ref="FG3" ca="1">IFERROR(IF(INDIRECT(FJ3)="x", 1, INDIRECT(FJ3)), "")</f>
        <v/>
      </c>
      <c r="FH3" s="213" t="str">
        <v>Maxpoäng</v>
      </c>
      <c r="FI3" s="570" t="e">
        <f>FH3*10^(FD3-1)</f>
        <v>#VALUE!</v>
      </c>
      <c r="FJ3" s="213" t="e" cm="1" vm="1">
        <f t="array" ref="FJ3">IF(
  FE3 = "svar",
  _xlfn._xlws.FILTER($BM:$BM, ($BL:$BL = FF3) * ($BG:$BG = FC3)),
  IF(
    FC3 &lt;&gt; "",
    _xlfn._xlws.FILTER($X$2:$X$1000, $AD$2:$AD$1000 = FC3),
    ""
  )
)</f>
        <v>#VALUE!</v>
      </c>
      <c r="FK3" s="213"/>
      <c r="FL3" s="570" t="s">
        <v>1239</v>
      </c>
      <c r="FM3" s="450">
        <f ca="1">SUM(FG:FG)</f>
        <v>0</v>
      </c>
      <c r="FN3" s="453">
        <f>SUM(FH:FH)</f>
        <v>75</v>
      </c>
      <c r="FO3" s="454">
        <f ca="1">FM3/FN3</f>
        <v>0</v>
      </c>
      <c r="FP3" s="570"/>
      <c r="FQ3" s="570" t="s">
        <v>1240</v>
      </c>
      <c r="FR3" s="570" t="s">
        <v>1240</v>
      </c>
      <c r="FS3" s="570" t="s">
        <v>1240</v>
      </c>
      <c r="FT3" s="570" t="s">
        <v>1240</v>
      </c>
      <c r="FU3" s="439" t="str">
        <v>Fråga</v>
      </c>
      <c r="FV3" s="213" t="str">
        <v>Nivå</v>
      </c>
      <c r="FW3" s="213" t="str">
        <v>Fråga/svar</v>
      </c>
      <c r="FX3" s="213" t="str">
        <v>Innehåll</v>
      </c>
      <c r="FY3" s="213" t="str" cm="1">
        <f t="array" aca="1" ref="FY3" ca="1">IFERROR(IF(INDIRECT(GB3)="x", 1, INDIRECT(GB3)), "")</f>
        <v/>
      </c>
      <c r="FZ3" s="213" t="str">
        <v>Maxpoäng</v>
      </c>
      <c r="GA3" s="570" t="e">
        <f>FZ3*10^(FV3-1)</f>
        <v>#VALUE!</v>
      </c>
      <c r="GB3" s="213" t="e" cm="1" vm="1">
        <f t="array" ref="GB3">IF(
  FW3 = "svar",
  _xlfn._xlws.FILTER($BM:$BM, ($BL:$BL = FX3) * ($BG:$BG = FU3)),
  IF(
    FU3 &lt;&gt; "",
    _xlfn._xlws.FILTER($X$2:$X$1000, $AD$2:$AD$1000 = FU3),
    ""
  )
)</f>
        <v>#VALUE!</v>
      </c>
      <c r="GC3" s="213"/>
      <c r="GD3" s="570" t="s">
        <v>1239</v>
      </c>
      <c r="GE3" s="450">
        <f ca="1">SUM(FY:FY)</f>
        <v>0</v>
      </c>
      <c r="GF3" s="453">
        <f>SUM(FZ:FZ)</f>
        <v>16</v>
      </c>
      <c r="GG3" s="454">
        <f ca="1">GE3/GF3</f>
        <v>0</v>
      </c>
      <c r="GH3" s="570"/>
      <c r="GI3" s="570" t="s">
        <v>1240</v>
      </c>
      <c r="GJ3" s="570" t="s">
        <v>1240</v>
      </c>
      <c r="GK3" s="570" t="s">
        <v>1240</v>
      </c>
      <c r="GL3" s="570" t="s">
        <v>1240</v>
      </c>
      <c r="GM3" s="439" t="str">
        <v>Fråga</v>
      </c>
      <c r="GN3" s="213" t="str">
        <v>Nivå</v>
      </c>
      <c r="GO3" s="213" t="str">
        <v>Fråga/svar</v>
      </c>
      <c r="GP3" s="213" t="str">
        <v>Innehåll</v>
      </c>
      <c r="GQ3" s="213" t="str" cm="1">
        <f t="array" aca="1" ref="GQ3" ca="1">IFERROR(IF(INDIRECT(GT3)="x", 1, INDIRECT(GT3)), "")</f>
        <v/>
      </c>
      <c r="GR3" s="213" t="str">
        <v>Maxpoäng</v>
      </c>
      <c r="GS3" s="570" t="e">
        <f>GR3*10^(GN3-1)</f>
        <v>#VALUE!</v>
      </c>
      <c r="GT3" s="213" t="e" cm="1" vm="1">
        <f t="array" ref="GT3">IF(
  GO3 = "svar",
  _xlfn._xlws.FILTER($BM:$BM, ($BL:$BL = GP3) * ($BG:$BG = GM3)),
  IF(
    GM3 &lt;&gt; "",
    _xlfn._xlws.FILTER($X$2:$X$1000, $AD$2:$AD$1000 = GM3),
    ""
  )
)</f>
        <v>#VALUE!</v>
      </c>
      <c r="GU3" s="213"/>
      <c r="GV3" s="570" t="s">
        <v>1239</v>
      </c>
      <c r="GW3" s="450">
        <f ca="1">SUM(GQ:GQ)</f>
        <v>0</v>
      </c>
      <c r="GX3" s="453">
        <f>SUM(GR:GR)</f>
        <v>15</v>
      </c>
      <c r="GY3" s="454">
        <f ca="1">GW3/GX3</f>
        <v>0</v>
      </c>
      <c r="GZ3" s="570"/>
      <c r="HA3" s="570" t="s">
        <v>1240</v>
      </c>
      <c r="HB3" s="570" t="s">
        <v>1240</v>
      </c>
      <c r="HC3" s="570" t="s">
        <v>1240</v>
      </c>
      <c r="HD3" s="570" t="s">
        <v>1240</v>
      </c>
      <c r="HE3" s="439" t="str">
        <v>Fråga</v>
      </c>
      <c r="HF3" s="213" t="str">
        <v>Nivå</v>
      </c>
      <c r="HG3" s="213" t="str">
        <v>Fråga/svar</v>
      </c>
      <c r="HH3" s="213" t="str">
        <v>Innehåll</v>
      </c>
      <c r="HI3" s="213" t="str" cm="1">
        <f t="array" aca="1" ref="HI3" ca="1">IFERROR(IF(INDIRECT(HL3)="x", 1, INDIRECT(HL3)), "")</f>
        <v/>
      </c>
      <c r="HJ3" s="213" t="str">
        <v>Maxpoäng</v>
      </c>
      <c r="HK3" s="570" t="e">
        <f>HJ3*10^(HF3-1)</f>
        <v>#VALUE!</v>
      </c>
      <c r="HL3" s="213" t="e" cm="1" vm="1">
        <f t="array" ref="HL3">IF(
  HG3 = "svar",
  _xlfn._xlws.FILTER($BM:$BM, ($BL:$BL = HH3) * ($BG:$BG = HE3)),
  IF(
    HE3 &lt;&gt; "",
    _xlfn._xlws.FILTER($X$2:$X$1000, $AD$2:$AD$1000 = HE3),
    ""
  )
)</f>
        <v>#VALUE!</v>
      </c>
      <c r="HM3" s="213"/>
      <c r="HN3" s="570" t="s">
        <v>1239</v>
      </c>
      <c r="HO3" s="450">
        <f ca="1">SUM(HI:HI)</f>
        <v>0</v>
      </c>
      <c r="HP3" s="453">
        <f>SUM(HJ:HJ)</f>
        <v>15</v>
      </c>
      <c r="HQ3" s="454">
        <f ca="1">HO3/HP3</f>
        <v>0</v>
      </c>
      <c r="HR3" s="570"/>
      <c r="HS3" s="570" t="s">
        <v>1240</v>
      </c>
      <c r="HT3" s="570" t="s">
        <v>1240</v>
      </c>
      <c r="HU3" s="570" t="s">
        <v>1240</v>
      </c>
      <c r="HV3" s="570" t="s">
        <v>1240</v>
      </c>
      <c r="HW3" s="439" t="str">
        <v>Fråga</v>
      </c>
      <c r="HX3" s="213" t="str">
        <v>Nivå</v>
      </c>
      <c r="HY3" s="213" t="str">
        <v>Fråga/svar</v>
      </c>
      <c r="HZ3" s="213" t="str">
        <v>Innehåll</v>
      </c>
      <c r="IA3" s="213" t="str" cm="1">
        <f t="array" aca="1" ref="IA3" ca="1">IFERROR(IF(INDIRECT(ID3)="x", 1, INDIRECT(ID3)), "")</f>
        <v/>
      </c>
      <c r="IB3" s="213" t="str">
        <v>Maxpoäng</v>
      </c>
      <c r="IC3" s="570" t="e">
        <f>IB3*10^(HX3-1)</f>
        <v>#VALUE!</v>
      </c>
      <c r="ID3" s="213" t="e" cm="1" vm="1">
        <f t="array" ref="ID3">IF(
  HY3 = "svar",
  _xlfn._xlws.FILTER($BM:$BM, ($BL:$BL = HZ3) * ($BG:$BG = HW3)),
  IF(
    HW3 &lt;&gt; "",
    _xlfn._xlws.FILTER($X$2:$X$1000, $AD$2:$AD$1000 = HW3),
    ""
  )
)</f>
        <v>#VALUE!</v>
      </c>
      <c r="IE3" s="213"/>
      <c r="IF3" s="570" t="s">
        <v>1239</v>
      </c>
      <c r="IG3" s="450">
        <f ca="1">SUM(IA:IA)</f>
        <v>0</v>
      </c>
      <c r="IH3" s="453">
        <f>SUM(IB:IB)</f>
        <v>20</v>
      </c>
      <c r="II3" s="454">
        <f ca="1">IG3/IH3</f>
        <v>0</v>
      </c>
      <c r="IJ3" s="570"/>
      <c r="IK3" s="570" t="s">
        <v>1240</v>
      </c>
      <c r="IL3" s="570" t="s">
        <v>1240</v>
      </c>
      <c r="IM3" s="570" t="s">
        <v>1240</v>
      </c>
      <c r="IN3" s="570" t="s">
        <v>1240</v>
      </c>
      <c r="IO3" s="439" t="str">
        <v>Fråga</v>
      </c>
      <c r="IP3" s="213" t="str">
        <v>Nivå</v>
      </c>
      <c r="IQ3" s="213" t="str">
        <v>Fråga/svar</v>
      </c>
      <c r="IR3" s="213" t="str">
        <v>Innehåll</v>
      </c>
      <c r="IS3" s="213" t="str" cm="1">
        <f t="array" aca="1" ref="IS3" ca="1">IFERROR(IF(INDIRECT(IV3)="x", 1, INDIRECT(IV3)), "")</f>
        <v/>
      </c>
      <c r="IT3" s="213" t="str">
        <v>Maxpoäng</v>
      </c>
      <c r="IU3" s="570" t="e">
        <f>IT3*10^(IP3-1)</f>
        <v>#VALUE!</v>
      </c>
      <c r="IV3" s="213" t="e" cm="1" vm="1">
        <f t="array" ref="IV3">IF(
  IQ3 = "svar",
  _xlfn._xlws.FILTER($BM:$BM, ($BL:$BL = IR3) * ($BG:$BG = IO3)),
  IF(
    IO3 &lt;&gt; "",
    _xlfn._xlws.FILTER($X$2:$X$1000, $AD$2:$AD$1000 = IO3),
    ""
  )
)</f>
        <v>#VALUE!</v>
      </c>
      <c r="IW3" s="213"/>
      <c r="IX3" s="570" t="s">
        <v>1239</v>
      </c>
      <c r="IY3" s="450">
        <f ca="1">SUM(IS:IS)</f>
        <v>0</v>
      </c>
      <c r="IZ3" s="453">
        <f>SUM(IT:IT)</f>
        <v>15</v>
      </c>
      <c r="JA3" s="454">
        <f ca="1">IY3/IZ3</f>
        <v>0</v>
      </c>
      <c r="JB3" s="570"/>
      <c r="JC3" s="570" t="s">
        <v>1240</v>
      </c>
      <c r="JD3" s="570" t="s">
        <v>1240</v>
      </c>
      <c r="JE3" s="570" t="s">
        <v>1240</v>
      </c>
      <c r="JF3" s="570" t="s">
        <v>1240</v>
      </c>
      <c r="JG3" s="439" t="str">
        <v>Fråga</v>
      </c>
      <c r="JH3" s="213" t="str">
        <v>Nivå</v>
      </c>
      <c r="JI3" s="213" t="str">
        <v>Fråga/svar</v>
      </c>
      <c r="JJ3" s="213" t="str">
        <v>Innehåll</v>
      </c>
      <c r="JK3" s="213" t="str" cm="1">
        <f t="array" aca="1" ref="JK3" ca="1">IFERROR(IF(INDIRECT(JN3)="x", 1, INDIRECT(JN3)), "")</f>
        <v/>
      </c>
      <c r="JL3" s="213" t="str">
        <v>Maxpoäng</v>
      </c>
      <c r="JM3" s="570" t="e">
        <f>JL3*10^(JH3-1)</f>
        <v>#VALUE!</v>
      </c>
      <c r="JN3" s="213" t="e" cm="1" vm="1">
        <f t="array" ref="JN3">IF(
  JI3 = "svar",
  _xlfn._xlws.FILTER($BM:$BM, ($BL:$BL = JJ3) * ($BG:$BG = JG3)),
  IF(
    JG3 &lt;&gt; "",
    _xlfn._xlws.FILTER($X$2:$X$1000, $AD$2:$AD$1000 = JG3),
    ""
  )
)</f>
        <v>#VALUE!</v>
      </c>
      <c r="JO3" s="213"/>
      <c r="JP3" s="570" t="s">
        <v>1239</v>
      </c>
      <c r="JQ3" s="450">
        <f ca="1">SUM(JK:JK)</f>
        <v>0</v>
      </c>
      <c r="JR3" s="453">
        <f>SUM(JL:JL)</f>
        <v>49</v>
      </c>
      <c r="JS3" s="454">
        <f ca="1">JQ3/JR3</f>
        <v>0</v>
      </c>
      <c r="JT3" s="570"/>
      <c r="JU3" s="570" t="s">
        <v>1240</v>
      </c>
      <c r="JV3" s="570" t="s">
        <v>1240</v>
      </c>
      <c r="JW3" s="570" t="s">
        <v>1240</v>
      </c>
      <c r="JX3" s="570" t="s">
        <v>1240</v>
      </c>
      <c r="JY3" s="439"/>
      <c r="JZ3" s="213"/>
      <c r="KA3" s="213"/>
      <c r="KB3" s="213"/>
      <c r="KC3" s="213"/>
      <c r="KD3" s="213"/>
      <c r="KE3" s="570"/>
      <c r="KF3" s="213"/>
      <c r="KG3" s="213"/>
      <c r="KH3" s="570"/>
      <c r="KJ3" s="453"/>
      <c r="KK3" s="454"/>
      <c r="KL3" s="570"/>
      <c r="KM3" s="570"/>
      <c r="KN3" s="570"/>
      <c r="KO3" s="570"/>
      <c r="KP3" s="570"/>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row>
    <row r="4" spans="1:359" customFormat="1" ht="29.6">
      <c r="A4" s="455" t="s">
        <v>1203</v>
      </c>
      <c r="B4" s="455"/>
      <c r="C4" s="456"/>
      <c r="D4" s="455"/>
      <c r="E4" s="455"/>
      <c r="F4" s="455"/>
      <c r="G4" t="s">
        <v>1203</v>
      </c>
      <c r="H4" t="s">
        <v>1217</v>
      </c>
      <c r="I4">
        <v>0</v>
      </c>
      <c r="J4" s="422">
        <v>19</v>
      </c>
      <c r="K4" s="422">
        <v>1</v>
      </c>
      <c r="L4" s="422">
        <v>19</v>
      </c>
      <c r="M4" s="422">
        <v>1</v>
      </c>
      <c r="O4" s="423">
        <v>19</v>
      </c>
      <c r="P4" s="435">
        <v>1</v>
      </c>
      <c r="Q4">
        <v>19</v>
      </c>
      <c r="R4" t="s">
        <v>437</v>
      </c>
      <c r="S4" t="s">
        <v>1241</v>
      </c>
      <c r="W4">
        <v>9</v>
      </c>
      <c r="X4" t="s">
        <v>1217</v>
      </c>
      <c r="Y4" t="s">
        <v>1217</v>
      </c>
      <c r="Z4" t="s">
        <v>1217</v>
      </c>
      <c r="AA4" t="s">
        <v>1217</v>
      </c>
      <c r="AB4" t="s">
        <v>1217</v>
      </c>
      <c r="AC4" t="s">
        <v>1217</v>
      </c>
      <c r="AD4" t="s">
        <v>1217</v>
      </c>
      <c r="AE4" t="s">
        <v>1217</v>
      </c>
      <c r="AF4" t="s">
        <v>1217</v>
      </c>
      <c r="AG4" t="s">
        <v>1217</v>
      </c>
      <c r="AI4" t="s">
        <v>1217</v>
      </c>
      <c r="AJ4" t="s">
        <v>1217</v>
      </c>
      <c r="AK4" t="s">
        <v>1217</v>
      </c>
      <c r="AL4" t="s">
        <v>1217</v>
      </c>
      <c r="AM4" t="s">
        <v>1217</v>
      </c>
      <c r="AN4" t="s">
        <v>1217</v>
      </c>
      <c r="AO4" t="s">
        <v>1217</v>
      </c>
      <c r="BB4" t="str" cm="1">
        <f t="array" aca="1" ref="BB4" ca="1">IFERROR(INDIRECT(X4),"")</f>
        <v/>
      </c>
      <c r="BD4" s="437"/>
      <c r="BF4" s="438">
        <v>1</v>
      </c>
      <c r="BG4" s="438">
        <v>1</v>
      </c>
      <c r="BH4" s="438" t="s">
        <v>1218</v>
      </c>
      <c r="BI4" s="438" t="s">
        <v>1219</v>
      </c>
      <c r="BJ4" s="438">
        <v>3</v>
      </c>
      <c r="BK4" s="438" t="s">
        <v>1242</v>
      </c>
      <c r="BL4" s="438" t="s">
        <v>379</v>
      </c>
      <c r="BM4" s="438" t="s">
        <v>1243</v>
      </c>
      <c r="BN4" s="438"/>
      <c r="BO4" s="438">
        <v>1</v>
      </c>
      <c r="BP4" s="438">
        <v>0</v>
      </c>
      <c r="BQ4" s="438">
        <v>0</v>
      </c>
      <c r="BR4" s="438">
        <v>0</v>
      </c>
      <c r="BS4" s="438">
        <v>0</v>
      </c>
      <c r="BT4" s="438">
        <v>0</v>
      </c>
      <c r="BU4" s="438">
        <v>0</v>
      </c>
      <c r="BV4" s="438">
        <v>0</v>
      </c>
      <c r="BW4" s="438">
        <v>0</v>
      </c>
      <c r="BX4" s="438">
        <v>0</v>
      </c>
      <c r="BY4" s="438"/>
      <c r="BZ4" s="438"/>
      <c r="CC4" t="s">
        <v>1244</v>
      </c>
      <c r="CD4" cm="1">
        <f t="array" ref="CD4">INDEX(CY3:MV3, 1, MATCH(CD3, CY1:MV1, 0) + 11)</f>
        <v>56</v>
      </c>
      <c r="CE4" cm="1">
        <f t="array" ref="CE4">INDEX(CZ3:MW3, 1, MATCH(CE3, CZ1:MW1, 0) + 11)</f>
        <v>25</v>
      </c>
      <c r="CF4" cm="1">
        <f t="array" ref="CF4">INDEX(DA3:MX3, 1, MATCH(CF3, DA1:MX1, 0) + 11)</f>
        <v>15</v>
      </c>
      <c r="CG4" cm="1">
        <f t="array" ref="CG4">INDEX(DB3:MY3, 1, MATCH(CG3, DB1:MY1, 0) + 11)</f>
        <v>75</v>
      </c>
      <c r="CH4" cm="1">
        <f t="array" ref="CH4">INDEX(DC3:MZ3, 1, MATCH(CH3, DC1:MZ1, 0) + 11)</f>
        <v>16</v>
      </c>
      <c r="CI4" cm="1">
        <f t="array" ref="CI4">INDEX(DD3:NA3, 1, MATCH(CI3, DD1:NA1, 0) + 11)</f>
        <v>15</v>
      </c>
      <c r="CJ4" cm="1">
        <f t="array" ref="CJ4">INDEX(DE3:NB3, 1, MATCH(CJ3, DE1:NB1, 0) + 11)</f>
        <v>15</v>
      </c>
      <c r="CK4" cm="1">
        <f t="array" ref="CK4">INDEX(DF3:NC3, 1, MATCH(CK3, DF1:NC1, 0) + 11)</f>
        <v>20</v>
      </c>
      <c r="CL4" cm="1">
        <f t="array" ref="CL4">INDEX(DG3:ND3, 1, MATCH(CL3, DG1:ND1, 0) + 11)</f>
        <v>15</v>
      </c>
      <c r="CM4" cm="1">
        <f t="array" ref="CM4">INDEX(DH3:NE3, 1, MATCH(CM3, DH1:NE1, 0) + 11)</f>
        <v>49</v>
      </c>
      <c r="CU4" s="1" t="s">
        <v>1245</v>
      </c>
      <c r="CY4" s="439">
        <v>1</v>
      </c>
      <c r="CZ4" s="213">
        <v>1</v>
      </c>
      <c r="DA4" s="213" t="str">
        <v>Fråga</v>
      </c>
      <c r="DB4" s="213" t="str">
        <v>Har organisationens ledning styrt it-säkerhetsarbetet de senaste två åren?</v>
      </c>
      <c r="DC4" s="213" t="str" cm="1">
        <f t="array" aca="1" ref="DC4" ca="1">IFERROR(IF(INDIRECT(DF4)="x", 1, INDIRECT(DF4)), "")</f>
        <v>FRÅGAN ÄR OBESVARAD</v>
      </c>
      <c r="DD4" s="213">
        <v>5</v>
      </c>
      <c r="DE4" s="570">
        <f>DD4*10^(CZ4-1)</f>
        <v>5</v>
      </c>
      <c r="DF4" s="213" t="str" cm="1">
        <f t="array" ref="DF4">IF(
  DA4 = "svar",
  _xlfn._xlws.FILTER($BM:$BM, ($BL:$BL = DB4) * ($BG:$BG = CY4)),
  IF(
    CY4 &lt;&gt; "",
    _xlfn._xlws.FILTER($X$2:$X$1000, $AD$2:$AD$1000 = CY4),
    ""
  )
)</f>
        <v>'It-säkkollen'!E26</v>
      </c>
      <c r="DG4" s="213"/>
      <c r="DH4" s="570" t="s">
        <v>1246</v>
      </c>
      <c r="DI4" s="453">
        <f ca="1">IF(COUNTIFS(DA2:DA50,"Fråga",DE2:DE50,"&gt;1",CZ2:CZ50,"&lt;=4")=COUNTIFS(DA2:DA50,"Fråga",DE2:DE50,"&gt;1",CZ2:CZ50,"&lt;=4",DC2:DC50,"&gt;=4"),4,
IF(COUNTIFS(DA2:DA50,"Fråga",DE2:DE50,"&gt;1",CZ2:CZ50,"&lt;=3")=COUNTIFS(DA2:DA50,"Fråga",DE2:DE50,"&gt;1",CZ2:CZ50,"&lt;=3",DC2:DC50,"&gt;=3"),3,
IF(COUNTIFS(DA2:DA50,"Fråga",DE2:DE50,"&gt;1",CZ2:CZ50,"&lt;=2")=COUNTIFS(DA2:DA50,"Fråga",DE2:DE50,"&gt;1",CZ2:CZ50,"&lt;=2",DC2:DC50,"&gt;=2"),2,
IF(COUNTIFS(DA2:DA50,"Fråga",DE2:DE50,"&gt;1",CZ2:CZ50,"&lt;=1")=COUNTIFS(DA2:DA50,"Fråga",DE2:DE50,"&gt;1",CZ2:CZ50,"&lt;=1",DC2:DC50,"&gt;=1"),1,
0))))</f>
        <v>0</v>
      </c>
      <c r="DJ4" s="453">
        <v>4</v>
      </c>
      <c r="DK4" s="570"/>
      <c r="DL4" s="570"/>
      <c r="DM4" s="570">
        <v>1</v>
      </c>
      <c r="DN4" s="570">
        <v>2</v>
      </c>
      <c r="DO4" s="570">
        <v>3</v>
      </c>
      <c r="DP4" s="570">
        <v>4</v>
      </c>
      <c r="DQ4" s="570"/>
      <c r="DS4" s="423">
        <v>2</v>
      </c>
      <c r="DT4">
        <v>1</v>
      </c>
      <c r="DU4" t="str">
        <v>Fråga</v>
      </c>
      <c r="DV4" t="str">
        <v>Har organisationen haft utpekade systemägare eller motsvarande med uttalat ansvar för sina informationssystem de senaste två åren?</v>
      </c>
      <c r="DW4" s="213" t="str" cm="1">
        <f t="array" aca="1" ref="DW4" ca="1">IFERROR(IF(INDIRECT(DZ4)="x", 1, INDIRECT(DZ4)), "")</f>
        <v>FRÅGAN ÄR OBESVARAD</v>
      </c>
      <c r="DX4">
        <v>5</v>
      </c>
      <c r="DY4" s="570">
        <f t="shared" ref="DY4:DY30" si="2">DX4*10^(DT4-1)</f>
        <v>5</v>
      </c>
      <c r="DZ4" s="213" t="str" cm="1">
        <f t="array" ref="DZ4">IF(
  DU4 = "svar",
  _xlfn._xlws.FILTER($BM:$BM, ($BL:$BL = DV4) * ($BG:$BG = DS4)),
  IF(
    DS4 &lt;&gt; "",
    _xlfn._xlws.FILTER($X$2:$X$1000, $AD$2:$AD$1000 = DS4),
    ""
  )
)</f>
        <v>'It-säkkollen'!E37</v>
      </c>
      <c r="EA4" s="213"/>
      <c r="EB4" s="570" t="s">
        <v>1246</v>
      </c>
      <c r="EC4" s="453">
        <f ca="1">IF(COUNTIFS(DU2:DU50,"Fråga",DY2:DY50,"&gt;1",DT2:DT50,"&lt;=4")=COUNTIFS(DU2:DU50,"Fråga",DY2:DY50,"&gt;1",DT2:DT50,"&lt;=4",DW2:DW50,"&gt;=4"),4,
IF(COUNTIFS(DU2:DU50,"Fråga",DY2:DY50,"&gt;1",DT2:DT50,"&lt;=3")=COUNTIFS(DU2:DU50,"Fråga",DY2:DY50,"&gt;1",DT2:DT50,"&lt;=3",DW2:DW50,"&gt;=3"),3,
IF(COUNTIFS(DU2:DU50,"Fråga",DY2:DY50,"&gt;1",DT2:DT50,"&lt;=2")=COUNTIFS(DU2:DU50,"Fråga",DY2:DY50,"&gt;1",DT2:DT50,"&lt;=2",DW2:DW50,"&gt;=2"),2,
IF(COUNTIFS(DU2:DU50,"Fråga",DY2:DY50,"&gt;1",DT2:DT50,"&lt;=1")=COUNTIFS(DU2:DU50,"Fråga",DY2:DY50,"&gt;1",DT2:DT50,"&lt;=1",DW2:DW50,"&gt;=1"),1,
0))))</f>
        <v>0</v>
      </c>
      <c r="ED4" s="453">
        <v>4</v>
      </c>
      <c r="EE4" s="570"/>
      <c r="EF4" s="570"/>
      <c r="EG4" s="570">
        <v>1</v>
      </c>
      <c r="EH4" s="570">
        <v>2</v>
      </c>
      <c r="EI4" s="570">
        <v>3</v>
      </c>
      <c r="EJ4" s="570">
        <v>4</v>
      </c>
      <c r="EK4" s="423">
        <v>4</v>
      </c>
      <c r="EL4">
        <v>1</v>
      </c>
      <c r="EM4" t="str">
        <v>Fråga</v>
      </c>
      <c r="EN4" t="str">
        <v>Har organisationen haft ett arbetssätt för omvärldsbevakning avseende it-säkerhet de senaste två åren?</v>
      </c>
      <c r="EO4" s="213" t="str" cm="1">
        <f t="array" aca="1" ref="EO4" ca="1">IFERROR(IF(INDIRECT(ER4)="x", 1, INDIRECT(ER4)), "")</f>
        <v>FRÅGAN ÄR OBESVARAD</v>
      </c>
      <c r="EP4">
        <v>5</v>
      </c>
      <c r="EQ4" s="570">
        <f t="shared" ref="EQ4:EQ30" si="3">EP4*10^(EL4-1)</f>
        <v>5</v>
      </c>
      <c r="ER4" s="213" t="str" cm="1">
        <f t="array" ref="ER4">IF(
  EM4 = "svar",
  _xlfn._xlws.FILTER($BM:$BM, ($BL:$BL = EN4) * ($BG:$BG = EK4)),
  IF(
    EK4 &lt;&gt; "",
    _xlfn._xlws.FILTER($X$2:$X$1000, $AD$2:$AD$1000 = EK4),
    ""
  )
)</f>
        <v>'It-säkkollen'!E67</v>
      </c>
      <c r="ES4" s="213"/>
      <c r="ET4" s="570" t="s">
        <v>1246</v>
      </c>
      <c r="EU4" s="453">
        <f ca="1">IF(COUNTIFS(EM2:EM50,"Fråga",EQ2:EQ50,"&gt;1",EL2:EL50,"&lt;=4")=COUNTIFS(EM2:EM50,"Fråga",EQ2:EQ50,"&gt;1",EL2:EL50,"&lt;=4",EO2:EO50,"&gt;=4"),4,
IF(COUNTIFS(EM2:EM50,"Fråga",EQ2:EQ50,"&gt;1",EL2:EL50,"&lt;=3")=COUNTIFS(EM2:EM50,"Fråga",EQ2:EQ50,"&gt;1",EL2:EL50,"&lt;=3",EO2:EO50,"&gt;=3"),3,
IF(COUNTIFS(EM2:EM50,"Fråga",EQ2:EQ50,"&gt;1",EL2:EL50,"&lt;=2")=COUNTIFS(EM2:EM50,"Fråga",EQ2:EQ50,"&gt;1",EL2:EL50,"&lt;=2",EO2:EO50,"&gt;=2"),2,
IF(COUNTIFS(EM2:EM50,"Fråga",EQ2:EQ50,"&gt;1",EL2:EL50,"&lt;=1")=COUNTIFS(EM2:EM50,"Fråga",EQ2:EQ50,"&gt;1",EL2:EL50,"&lt;=1",EO2:EO50,"&gt;=1"),1,
0))))</f>
        <v>0</v>
      </c>
      <c r="EV4" s="453">
        <v>4</v>
      </c>
      <c r="EW4" s="570"/>
      <c r="EX4" s="570"/>
      <c r="EY4" s="570">
        <v>1</v>
      </c>
      <c r="EZ4" s="570">
        <v>2</v>
      </c>
      <c r="FA4" s="570">
        <v>3</v>
      </c>
      <c r="FB4" s="570">
        <v>4</v>
      </c>
      <c r="FC4" s="423">
        <v>5</v>
      </c>
      <c r="FD4">
        <v>1</v>
      </c>
      <c r="FE4" t="str">
        <v>Fråga</v>
      </c>
      <c r="FF4" t="str">
        <v>Har organisationen haft ett arbetssätt för nätverkssegmentering de senaste två åren?</v>
      </c>
      <c r="FG4" s="213" t="str" cm="1">
        <f t="array" aca="1" ref="FG4" ca="1">IFERROR(IF(INDIRECT(FJ4)="x", 1, INDIRECT(FJ4)), "")</f>
        <v>FRÅGAN ÄR OBESVARAD</v>
      </c>
      <c r="FH4">
        <v>5</v>
      </c>
      <c r="FI4" s="570">
        <f t="shared" ref="FI4:FI30" si="4">FH4*10^(FD4-1)</f>
        <v>5</v>
      </c>
      <c r="FJ4" s="213" t="str" cm="1">
        <f t="array" ref="FJ4">IF(
  FE4 = "svar",
  _xlfn._xlws.FILTER($BM:$BM, ($BL:$BL = FF4) * ($BG:$BG = FC4)),
  IF(
    FC4 &lt;&gt; "",
    _xlfn._xlws.FILTER($X$2:$X$1000, $AD$2:$AD$1000 = FC4),
    ""
  )
)</f>
        <v>'It-säkkollen'!E81</v>
      </c>
      <c r="FK4" s="213"/>
      <c r="FL4" s="570" t="s">
        <v>1246</v>
      </c>
      <c r="FM4" s="453">
        <f ca="1">IF(COUNTIFS(FE2:FE50,"Fråga",FI2:FI50,"&gt;1",FD2:FD50,"&lt;=4")=COUNTIFS(FE2:FE50,"Fråga",FI2:FI50,"&gt;1",FD2:FD50,"&lt;=4",FG2:FG50,"&gt;=4"),4,
IF(COUNTIFS(FE2:FE50,"Fråga",FI2:FI50,"&gt;1",FD2:FD50,"&lt;=3")=COUNTIFS(FE2:FE50,"Fråga",FI2:FI50,"&gt;1",FD2:FD50,"&lt;=3",FG2:FG50,"&gt;=3"),3,
IF(COUNTIFS(FE2:FE50,"Fråga",FI2:FI50,"&gt;1",FD2:FD50,"&lt;=2")=COUNTIFS(FE2:FE50,"Fråga",FI2:FI50,"&gt;1",FD2:FD50,"&lt;=2",FG2:FG50,"&gt;=2"),2,
IF(COUNTIFS(FE2:FE50,"Fråga",FI2:FI50,"&gt;1",FD2:FD50,"&lt;=1")=COUNTIFS(FE2:FE50,"Fråga",FI2:FI50,"&gt;1",FD2:FD50,"&lt;=1",FG2:FG50,"&gt;=1"),1,
0))))</f>
        <v>0</v>
      </c>
      <c r="FN4" s="453">
        <v>4</v>
      </c>
      <c r="FO4" s="570"/>
      <c r="FP4" s="570"/>
      <c r="FQ4" s="570">
        <v>1</v>
      </c>
      <c r="FR4" s="570">
        <v>2</v>
      </c>
      <c r="FS4" s="570">
        <v>3</v>
      </c>
      <c r="FT4" s="570">
        <v>4</v>
      </c>
      <c r="FU4" s="423">
        <v>8</v>
      </c>
      <c r="FV4">
        <v>1</v>
      </c>
      <c r="FW4" t="str">
        <v>Fråga</v>
      </c>
      <c r="FX4" t="str">
        <v>Har organisationen haft ett arbetssätt för behörighetshantering de senaste två åren?</v>
      </c>
      <c r="FY4" s="213" t="str" cm="1">
        <f t="array" aca="1" ref="FY4" ca="1">IFERROR(IF(INDIRECT(GB4)="x", 1, INDIRECT(GB4)), "")</f>
        <v>FRÅGAN ÄR OBESVARAD</v>
      </c>
      <c r="FZ4">
        <v>5</v>
      </c>
      <c r="GA4" s="570">
        <f t="shared" ref="GA4:GA30" si="5">FZ4*10^(FV4-1)</f>
        <v>5</v>
      </c>
      <c r="GB4" s="213" t="str" cm="1">
        <f t="array" ref="GB4">IF(
  FW4 = "svar",
  _xlfn._xlws.FILTER($BM:$BM, ($BL:$BL = FX4) * ($BG:$BG = FU4)),
  IF(
    FU4 &lt;&gt; "",
    _xlfn._xlws.FILTER($X$2:$X$1000, $AD$2:$AD$1000 = FU4),
    ""
  )
)</f>
        <v>'It-säkkollen'!E123</v>
      </c>
      <c r="GC4" s="213"/>
      <c r="GD4" s="570" t="s">
        <v>1246</v>
      </c>
      <c r="GE4" s="453">
        <f ca="1">IF(COUNTIFS(FW2:FW50,"Fråga",GA2:GA50,"&gt;1",FV2:FV50,"&lt;=4")=COUNTIFS(FW2:FW50,"Fråga",GA2:GA50,"&gt;1",FV2:FV50,"&lt;=4",FY2:FY50,"&gt;=4"),4,
IF(COUNTIFS(FW2:FW50,"Fråga",GA2:GA50,"&gt;1",FV2:FV50,"&lt;=3")=COUNTIFS(FW2:FW50,"Fråga",GA2:GA50,"&gt;1",FV2:FV50,"&lt;=3",FY2:FY50,"&gt;=3"),3,
IF(COUNTIFS(FW2:FW50,"Fråga",GA2:GA50,"&gt;1",FV2:FV50,"&lt;=2")=COUNTIFS(FW2:FW50,"Fråga",GA2:GA50,"&gt;1",FV2:FV50,"&lt;=2",FY2:FY50,"&gt;=2"),2,
IF(COUNTIFS(FW2:FW50,"Fråga",GA2:GA50,"&gt;1",FV2:FV50,"&lt;=1")=COUNTIFS(FW2:FW50,"Fråga",GA2:GA50,"&gt;1",FV2:FV50,"&lt;=1",FY2:FY50,"&gt;=1"),1,
0))))</f>
        <v>0</v>
      </c>
      <c r="GF4" s="453">
        <v>4</v>
      </c>
      <c r="GG4" s="570"/>
      <c r="GH4" s="570"/>
      <c r="GI4" s="570">
        <v>1</v>
      </c>
      <c r="GJ4" s="570">
        <v>2</v>
      </c>
      <c r="GK4" s="570">
        <v>3</v>
      </c>
      <c r="GL4" s="570">
        <v>4</v>
      </c>
      <c r="GM4" s="423">
        <v>9</v>
      </c>
      <c r="GN4">
        <v>1</v>
      </c>
      <c r="GO4" t="str">
        <v>Fråga</v>
      </c>
      <c r="GP4" t="str">
        <v>Har organisationen haft ett arbetssätt för säkerhetskonfigurering de senaste två åren?</v>
      </c>
      <c r="GQ4" s="213" t="str" cm="1">
        <f t="array" aca="1" ref="GQ4" ca="1">IFERROR(IF(INDIRECT(GT4)="x", 1, INDIRECT(GT4)), "")</f>
        <v>FRÅGAN ÄR OBESVARAD</v>
      </c>
      <c r="GR4">
        <v>5</v>
      </c>
      <c r="GS4" s="570">
        <f t="shared" ref="GS4:GS30" si="6">GR4*10^(GN4-1)</f>
        <v>5</v>
      </c>
      <c r="GT4" s="213" t="str" cm="1">
        <f t="array" ref="GT4">IF(
  GO4 = "svar",
  _xlfn._xlws.FILTER($BM:$BM, ($BL:$BL = GP4) * ($BG:$BG = GM4)),
  IF(
    GM4 &lt;&gt; "",
    _xlfn._xlws.FILTER($X$2:$X$1000, $AD$2:$AD$1000 = GM4),
    ""
  )
)</f>
        <v>'It-säkkollen'!E137</v>
      </c>
      <c r="GU4" s="213"/>
      <c r="GV4" s="570" t="s">
        <v>1246</v>
      </c>
      <c r="GW4" s="453">
        <f ca="1">IF(COUNTIFS(GO2:GO50,"Fråga",GS2:GS50,"&gt;1",GN2:GN50,"&lt;=4")=COUNTIFS(GO2:GO50,"Fråga",GS2:GS50,"&gt;1",GN2:GN50,"&lt;=4",GQ2:GQ50,"&gt;=4"),4,
IF(COUNTIFS(GO2:GO50,"Fråga",GS2:GS50,"&gt;1",GN2:GN50,"&lt;=3")=COUNTIFS(GO2:GO50,"Fråga",GS2:GS50,"&gt;1",GN2:GN50,"&lt;=3",GQ2:GQ50,"&gt;=3"),3,
IF(COUNTIFS(GO2:GO50,"Fråga",GS2:GS50,"&gt;1",GN2:GN50,"&lt;=2")=COUNTIFS(GO2:GO50,"Fråga",GS2:GS50,"&gt;1",GN2:GN50,"&lt;=2",GQ2:GQ50,"&gt;=2"),2,
IF(COUNTIFS(GO2:GO50,"Fråga",GS2:GS50,"&gt;1",GN2:GN50,"&lt;=1")=COUNTIFS(GO2:GO50,"Fråga",GS2:GS50,"&gt;1",GN2:GN50,"&lt;=1",GQ2:GQ50,"&gt;=1"),1,
0))))</f>
        <v>0</v>
      </c>
      <c r="GX4" s="453">
        <v>4</v>
      </c>
      <c r="GY4" s="570"/>
      <c r="GZ4" s="570"/>
      <c r="HA4" s="570">
        <v>1</v>
      </c>
      <c r="HB4" s="570">
        <v>2</v>
      </c>
      <c r="HC4" s="570">
        <v>3</v>
      </c>
      <c r="HD4" s="570">
        <v>4</v>
      </c>
      <c r="HE4" s="423">
        <v>10</v>
      </c>
      <c r="HF4">
        <v>1</v>
      </c>
      <c r="HG4" t="str">
        <v>Fråga</v>
      </c>
      <c r="HH4" t="str">
        <v>Har organisationen haft ett arbetssätt för säkerhetstester och granskning de senaste två åren?</v>
      </c>
      <c r="HI4" s="213" t="str" cm="1">
        <f t="array" aca="1" ref="HI4" ca="1">IFERROR(IF(INDIRECT(HL4)="x", 1, INDIRECT(HL4)), "")</f>
        <v>FRÅGAN ÄR OBESVARAD</v>
      </c>
      <c r="HJ4">
        <v>5</v>
      </c>
      <c r="HK4" s="570">
        <f t="shared" ref="HK4:HK30" si="7">HJ4*10^(HF4-1)</f>
        <v>5</v>
      </c>
      <c r="HL4" s="213" t="str" cm="1">
        <f t="array" ref="HL4">IF(
  HG4 = "svar",
  _xlfn._xlws.FILTER($BM:$BM, ($BL:$BL = HH4) * ($BG:$BG = HE4)),
  IF(
    HE4 &lt;&gt; "",
    _xlfn._xlws.FILTER($X$2:$X$1000, $AD$2:$AD$1000 = HE4),
    ""
  )
)</f>
        <v>'It-säkkollen'!E151</v>
      </c>
      <c r="HM4" s="213"/>
      <c r="HN4" s="570" t="s">
        <v>1246</v>
      </c>
      <c r="HO4" s="453">
        <f ca="1">IF(COUNTIFS(HG2:HG50,"Fråga",HK2:HK50,"&gt;1",HF2:HF50,"&lt;=4")=COUNTIFS(HG2:HG50,"Fråga",HK2:HK50,"&gt;1",HF2:HF50,"&lt;=4",HI2:HI50,"&gt;=4"),4,
IF(COUNTIFS(HG2:HG50,"Fråga",HK2:HK50,"&gt;1",HF2:HF50,"&lt;=3")=COUNTIFS(HG2:HG50,"Fråga",HK2:HK50,"&gt;1",HF2:HF50,"&lt;=3",HI2:HI50,"&gt;=3"),3,
IF(COUNTIFS(HG2:HG50,"Fråga",HK2:HK50,"&gt;1",HF2:HF50,"&lt;=2")=COUNTIFS(HG2:HG50,"Fråga",HK2:HK50,"&gt;1",HF2:HF50,"&lt;=2",HI2:HI50,"&gt;=2"),2,
IF(COUNTIFS(HG2:HG50,"Fråga",HK2:HK50,"&gt;1",HF2:HF50,"&lt;=1")=COUNTIFS(HG2:HG50,"Fråga",HK2:HK50,"&gt;1",HF2:HF50,"&lt;=1",HI2:HI50,"&gt;=1"),1,
0))))</f>
        <v>0</v>
      </c>
      <c r="HP4" s="453">
        <v>4</v>
      </c>
      <c r="HQ4" s="570"/>
      <c r="HR4" s="570"/>
      <c r="HS4" s="570">
        <v>1</v>
      </c>
      <c r="HT4" s="570">
        <v>2</v>
      </c>
      <c r="HU4" s="570">
        <v>3</v>
      </c>
      <c r="HV4" s="570">
        <v>4</v>
      </c>
      <c r="HW4" s="423">
        <v>11</v>
      </c>
      <c r="HX4">
        <v>1</v>
      </c>
      <c r="HY4" t="str">
        <v>Fråga</v>
      </c>
      <c r="HZ4" t="str">
        <v>Har organisationen haft ett arbetssätt för ändringshantering de senaste två åren ?</v>
      </c>
      <c r="IA4" s="213" t="str" cm="1">
        <f t="array" aca="1" ref="IA4" ca="1">IFERROR(IF(INDIRECT(ID4)="x", 1, INDIRECT(ID4)), "")</f>
        <v>FRÅGAN ÄR OBESVARAD</v>
      </c>
      <c r="IB4">
        <v>5</v>
      </c>
      <c r="IC4" s="570">
        <f t="shared" ref="IC4:IC30" si="8">IB4*10^(HX4-1)</f>
        <v>5</v>
      </c>
      <c r="ID4" s="213" t="str" cm="1">
        <f t="array" ref="ID4">IF(
  HY4 = "svar",
  _xlfn._xlws.FILTER($BM:$BM, ($BL:$BL = HZ4) * ($BG:$BG = HW4)),
  IF(
    HW4 &lt;&gt; "",
    _xlfn._xlws.FILTER($X$2:$X$1000, $AD$2:$AD$1000 = HW4),
    ""
  )
)</f>
        <v>'It-säkkollen'!E166</v>
      </c>
      <c r="IE4" s="213"/>
      <c r="IF4" s="570" t="s">
        <v>1246</v>
      </c>
      <c r="IG4" s="453">
        <f ca="1">IF(COUNTIFS(HY2:HY50,"Fråga",IC2:IC50,"&gt;1",HX2:HX50,"&lt;=4")=COUNTIFS(HY2:HY50,"Fråga",IC2:IC50,"&gt;1",HX2:HX50,"&lt;=4",IA2:IA50,"&gt;=4"),4,
IF(COUNTIFS(HY2:HY50,"Fråga",IC2:IC50,"&gt;1",HX2:HX50,"&lt;=3")=COUNTIFS(HY2:HY50,"Fråga",IC2:IC50,"&gt;1",HX2:HX50,"&lt;=3",IA2:IA50,"&gt;=3"),3,
IF(COUNTIFS(HY2:HY50,"Fråga",IC2:IC50,"&gt;1",HX2:HX50,"&lt;=2")=COUNTIFS(HY2:HY50,"Fråga",IC2:IC50,"&gt;1",HX2:HX50,"&lt;=2",IA2:IA50,"&gt;=2"),2,
IF(COUNTIFS(HY2:HY50,"Fråga",IC2:IC50,"&gt;1",HX2:HX50,"&lt;=1")=COUNTIFS(HY2:HY50,"Fråga",IC2:IC50,"&gt;1",HX2:HX50,"&lt;=1",IA2:IA50,"&gt;=1"),1,
0))))</f>
        <v>0</v>
      </c>
      <c r="IH4" s="453">
        <v>4</v>
      </c>
      <c r="II4" s="570"/>
      <c r="IJ4" s="570"/>
      <c r="IK4" s="570">
        <v>1</v>
      </c>
      <c r="IL4" s="570">
        <v>2</v>
      </c>
      <c r="IM4" s="570">
        <v>3</v>
      </c>
      <c r="IN4" s="570">
        <v>4</v>
      </c>
      <c r="IO4" s="423">
        <v>14</v>
      </c>
      <c r="IP4">
        <v>1</v>
      </c>
      <c r="IQ4" t="str">
        <v>Fråga</v>
      </c>
      <c r="IR4" t="str">
        <v>Har organisationen haft ett arbetssätt för skydd av hårdvara de senaste två åren?</v>
      </c>
      <c r="IS4" s="213" t="str" cm="1">
        <f t="array" aca="1" ref="IS4" ca="1">IFERROR(IF(INDIRECT(IV4)="x", 1, INDIRECT(IV4)), "")</f>
        <v>FRÅGAN ÄR OBESVARAD</v>
      </c>
      <c r="IT4">
        <v>5</v>
      </c>
      <c r="IU4" s="570">
        <f t="shared" ref="IU4:IU30" si="9">IT4*10^(IP4-1)</f>
        <v>5</v>
      </c>
      <c r="IV4" s="213" t="str" cm="1">
        <f t="array" ref="IV4">IF(
  IQ4 = "svar",
  _xlfn._xlws.FILTER($BM:$BM, ($BL:$BL = IR4) * ($BG:$BG = IO4)),
  IF(
    IO4 &lt;&gt; "",
    _xlfn._xlws.FILTER($X$2:$X$1000, $AD$2:$AD$1000 = IO4),
    ""
  )
)</f>
        <v>'It-säkkollen'!E208</v>
      </c>
      <c r="IW4" s="213"/>
      <c r="IX4" s="570" t="s">
        <v>1246</v>
      </c>
      <c r="IY4" s="453">
        <f ca="1">IF(COUNTIFS(IQ2:IQ50,"Fråga",IU2:IU50,"&gt;1",IP2:IP50,"&lt;=4")=COUNTIFS(IQ2:IQ50,"Fråga",IU2:IU50,"&gt;1",IP2:IP50,"&lt;=4",IS2:IS50,"&gt;=4"),4,
IF(COUNTIFS(IQ2:IQ50,"Fråga",IU2:IU50,"&gt;1",IP2:IP50,"&lt;=3")=COUNTIFS(IQ2:IQ50,"Fråga",IU2:IU50,"&gt;1",IP2:IP50,"&lt;=3",IS2:IS50,"&gt;=3"),3,
IF(COUNTIFS(IQ2:IQ50,"Fråga",IU2:IU50,"&gt;1",IP2:IP50,"&lt;=2")=COUNTIFS(IQ2:IQ50,"Fråga",IU2:IU50,"&gt;1",IP2:IP50,"&lt;=2",IS2:IS50,"&gt;=2"),2,
IF(COUNTIFS(IQ2:IQ50,"Fråga",IU2:IU50,"&gt;1",IP2:IP50,"&lt;=1")=COUNTIFS(IQ2:IQ50,"Fråga",IU2:IU50,"&gt;1",IP2:IP50,"&lt;=1",IS2:IS50,"&gt;=1"),1,
0))))</f>
        <v>0</v>
      </c>
      <c r="IZ4" s="453">
        <v>4</v>
      </c>
      <c r="JA4" s="570"/>
      <c r="JB4" s="570"/>
      <c r="JC4" s="570">
        <v>1</v>
      </c>
      <c r="JD4" s="570">
        <v>2</v>
      </c>
      <c r="JE4" s="570">
        <v>3</v>
      </c>
      <c r="JF4" s="570">
        <v>4</v>
      </c>
      <c r="JG4" s="423">
        <v>1</v>
      </c>
      <c r="JH4">
        <v>1</v>
      </c>
      <c r="JI4" t="str">
        <v>Svar</v>
      </c>
      <c r="JJ4" t="str">
        <v>Hur it-säkerhetsarbetet ska integreras med organisationens övriga kontinuitetshanteringsarbete</v>
      </c>
      <c r="JK4" s="213" cm="1">
        <f t="array" aca="1" ref="JK4" ca="1">IFERROR(IF(INDIRECT(JN4)="x", 1, INDIRECT(JN4)), "")</f>
        <v>0</v>
      </c>
      <c r="JL4">
        <v>1</v>
      </c>
      <c r="JM4" s="570">
        <f t="shared" ref="JM4:JM30" si="10">JL4*10^(JH4-1)</f>
        <v>1</v>
      </c>
      <c r="JN4" s="213" t="str" cm="1">
        <f t="array" ref="JN4">IF(
  JI4 = "svar",
  _xlfn._xlws.FILTER($BM:$BM, ($BL:$BL = JJ4) * ($BG:$BG = JG4)),
  IF(
    JG4 &lt;&gt; "",
    _xlfn._xlws.FILTER($X$2:$X$1000, $AD$2:$AD$1000 = JG4),
    ""
  )
)</f>
        <v>'It-säkkollen'!D22</v>
      </c>
      <c r="JO4" s="213"/>
      <c r="JP4" s="570" t="s">
        <v>1246</v>
      </c>
      <c r="JQ4" s="453">
        <f ca="1">IF(COUNTIFS(JI2:JI50,"Fråga",JM2:JM50,"&gt;1",JH2:JH50,"&lt;=4")=COUNTIFS(JI2:JI50,"Fråga",JM2:JM50,"&gt;1",JH2:JH50,"&lt;=4",JK2:JK50,"&gt;=4"),4,
IF(COUNTIFS(JI2:JI50,"Fråga",JM2:JM50,"&gt;1",JH2:JH50,"&lt;=3")=COUNTIFS(JI2:JI50,"Fråga",JM2:JM50,"&gt;1",JH2:JH50,"&lt;=3",JK2:JK50,"&gt;=3"),3,
IF(COUNTIFS(JI2:JI50,"Fråga",JM2:JM50,"&gt;1",JH2:JH50,"&lt;=2")=COUNTIFS(JI2:JI50,"Fråga",JM2:JM50,"&gt;1",JH2:JH50,"&lt;=2",JK2:JK50,"&gt;=2"),2,
IF(COUNTIFS(JI2:JI50,"Fråga",JM2:JM50,"&gt;1",JH2:JH50,"&lt;=1")=COUNTIFS(JI2:JI50,"Fråga",JM2:JM50,"&gt;1",JH2:JH50,"&lt;=1",JK2:JK50,"&gt;=1"),1,
0))))</f>
        <v>0</v>
      </c>
      <c r="JR4" s="453">
        <v>4</v>
      </c>
      <c r="JS4" s="570"/>
      <c r="JT4" s="570"/>
      <c r="JU4" s="570">
        <v>1</v>
      </c>
      <c r="JV4" s="570">
        <v>2</v>
      </c>
      <c r="JW4" s="570">
        <v>3</v>
      </c>
      <c r="JX4" s="570">
        <v>4</v>
      </c>
      <c r="JY4" s="423"/>
      <c r="KC4" s="213"/>
      <c r="KE4" s="570"/>
      <c r="KF4" s="213"/>
      <c r="KG4" s="213"/>
      <c r="KH4" s="570"/>
      <c r="KI4" s="453"/>
      <c r="KJ4" s="453"/>
      <c r="KK4" s="570"/>
      <c r="KL4" s="570"/>
      <c r="KM4" s="570"/>
      <c r="KN4" s="570"/>
      <c r="KO4" s="570"/>
      <c r="KP4" s="570"/>
    </row>
    <row r="5" spans="1:359" ht="29.15">
      <c r="A5" s="451" t="s">
        <v>25</v>
      </c>
      <c r="B5" s="1" t="s">
        <v>23</v>
      </c>
      <c r="C5" s="1" t="s">
        <v>1247</v>
      </c>
      <c r="D5" s="1" t="s">
        <v>1162</v>
      </c>
      <c r="E5" s="1" t="s">
        <v>1248</v>
      </c>
      <c r="F5"/>
      <c r="G5" t="s">
        <v>1203</v>
      </c>
      <c r="H5" t="s">
        <v>1217</v>
      </c>
      <c r="I5">
        <v>0</v>
      </c>
      <c r="J5" s="422">
        <v>34</v>
      </c>
      <c r="K5" s="422">
        <v>2</v>
      </c>
      <c r="L5" s="422">
        <v>34</v>
      </c>
      <c r="M5" s="422">
        <v>2</v>
      </c>
      <c r="N5"/>
      <c r="O5" s="423">
        <v>2</v>
      </c>
      <c r="P5" s="435">
        <v>1</v>
      </c>
      <c r="Q5">
        <v>2</v>
      </c>
      <c r="R5" t="s">
        <v>382</v>
      </c>
      <c r="S5" t="s">
        <v>1233</v>
      </c>
      <c r="T5"/>
      <c r="U5"/>
      <c r="V5"/>
      <c r="W5">
        <v>10</v>
      </c>
      <c r="X5" t="s">
        <v>1217</v>
      </c>
      <c r="Y5" t="s">
        <v>1217</v>
      </c>
      <c r="Z5" t="s">
        <v>1217</v>
      </c>
      <c r="AA5" t="s">
        <v>1217</v>
      </c>
      <c r="AB5" t="s">
        <v>1217</v>
      </c>
      <c r="AC5" t="s">
        <v>1217</v>
      </c>
      <c r="AD5" t="s">
        <v>1217</v>
      </c>
      <c r="AE5" t="s">
        <v>1217</v>
      </c>
      <c r="AF5" t="s">
        <v>1217</v>
      </c>
      <c r="AG5" t="s">
        <v>1217</v>
      </c>
      <c r="AH5"/>
      <c r="AI5" t="s">
        <v>1217</v>
      </c>
      <c r="AJ5" t="s">
        <v>1217</v>
      </c>
      <c r="AK5" t="s">
        <v>1217</v>
      </c>
      <c r="AL5" t="s">
        <v>1217</v>
      </c>
      <c r="AM5" t="s">
        <v>1217</v>
      </c>
      <c r="AN5" t="s">
        <v>1217</v>
      </c>
      <c r="AO5" t="s">
        <v>1217</v>
      </c>
      <c r="AP5"/>
      <c r="AQ5"/>
      <c r="AR5"/>
      <c r="AS5"/>
      <c r="AT5"/>
      <c r="AU5"/>
      <c r="AV5"/>
      <c r="AW5"/>
      <c r="AX5"/>
      <c r="AY5"/>
      <c r="AZ5"/>
      <c r="BA5"/>
      <c r="BB5" t="str" cm="1">
        <f t="array" aca="1" ref="BB5" ca="1">IFERROR(INDIRECT(X5),"")</f>
        <v/>
      </c>
      <c r="BC5"/>
      <c r="BD5" s="437"/>
      <c r="BE5"/>
      <c r="BF5" s="438">
        <v>1</v>
      </c>
      <c r="BG5" s="438">
        <v>1</v>
      </c>
      <c r="BH5" s="438" t="s">
        <v>1218</v>
      </c>
      <c r="BI5" s="438" t="s">
        <v>1219</v>
      </c>
      <c r="BJ5" s="438">
        <v>4</v>
      </c>
      <c r="BK5" s="438" t="s">
        <v>1249</v>
      </c>
      <c r="BL5" s="438" t="s">
        <v>380</v>
      </c>
      <c r="BM5" s="438" t="s">
        <v>1250</v>
      </c>
      <c r="BN5" s="438"/>
      <c r="BO5" s="438">
        <v>1</v>
      </c>
      <c r="BP5" s="438">
        <v>0</v>
      </c>
      <c r="BQ5" s="438">
        <v>0</v>
      </c>
      <c r="BR5" s="438">
        <v>0</v>
      </c>
      <c r="BS5" s="438">
        <v>0</v>
      </c>
      <c r="BT5" s="438">
        <v>0</v>
      </c>
      <c r="BU5" s="438">
        <v>0</v>
      </c>
      <c r="BV5" s="438">
        <v>0</v>
      </c>
      <c r="BW5" s="438">
        <v>0</v>
      </c>
      <c r="BX5" s="438">
        <v>0</v>
      </c>
      <c r="BY5" s="438"/>
      <c r="BZ5" s="438"/>
      <c r="CA5"/>
      <c r="CB5" s="457"/>
      <c r="CC5" t="s">
        <v>103</v>
      </c>
      <c r="CD5" cm="1">
        <f t="array" aca="1" ref="CD5" ca="1">INDEX(CY3:MV3, 1, MATCH(CD3, CY1:MV1, 0) + 10)</f>
        <v>0</v>
      </c>
      <c r="CE5" cm="1">
        <f t="array" aca="1" ref="CE5" ca="1">INDEX(CZ3:MW3, 1, MATCH(CE3, CZ1:MW1, 0) + 10)</f>
        <v>0</v>
      </c>
      <c r="CF5" cm="1">
        <f t="array" aca="1" ref="CF5" ca="1">INDEX(DA3:MX3, 1, MATCH(CF3, DA1:MX1, 0) + 10)</f>
        <v>0</v>
      </c>
      <c r="CG5" cm="1">
        <f t="array" aca="1" ref="CG5" ca="1">INDEX(DB3:MY3, 1, MATCH(CG3, DB1:MY1, 0) + 10)</f>
        <v>0</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m="1">
        <f t="array" aca="1" ref="CL5" ca="1">INDEX(DG3:ND3, 1, MATCH(CL3, DG1:ND1, 0) + 10)</f>
        <v>0</v>
      </c>
      <c r="CM5" cm="1">
        <f t="array" aca="1" ref="CM5" ca="1">INDEX(DH3:NE3, 1, MATCH(CM3, DH1:NE1, 0) + 10)</f>
        <v>0</v>
      </c>
      <c r="CN5"/>
      <c r="CO5"/>
      <c r="CY5" s="423">
        <v>2</v>
      </c>
      <c r="CZ5">
        <v>1</v>
      </c>
      <c r="DA5" t="str">
        <v>Fråga</v>
      </c>
      <c r="DB5" t="str">
        <v>Har organisationen haft utpekade systemägare eller motsvarande med uttalat ansvar för sina informationssystem de senaste två åren?</v>
      </c>
      <c r="DC5" s="213" t="str" cm="1">
        <f t="array" aca="1" ref="DC5" ca="1">IFERROR(IF(INDIRECT(DF5)="x", 1, INDIRECT(DF5)), "")</f>
        <v>FRÅGAN ÄR OBESVARAD</v>
      </c>
      <c r="DD5">
        <v>5</v>
      </c>
      <c r="DE5" s="570">
        <f t="shared" ref="DE5:DE31" si="11">DD5*10^(CZ5-1)</f>
        <v>5</v>
      </c>
      <c r="DF5" s="213" t="str" cm="1">
        <f t="array" ref="DF5">IF(
  DA5 = "svar",
  _xlfn._xlws.FILTER($BM:$BM, ($BL:$BL = DB5) * ($BG:$BG = CY5)),
  IF(
    CY5 &lt;&gt; "",
    _xlfn._xlws.FILTER($X$2:$X$1000, $AD$2:$AD$1000 = CY5),
    ""
  )
)</f>
        <v>'It-säkkollen'!E37</v>
      </c>
      <c r="DG5" s="213"/>
      <c r="DH5" s="570" t="s">
        <v>1251</v>
      </c>
      <c r="DI5" s="453">
        <f ca="1">IF(
 AND(DI4=4,DJ3&gt;=DP5),
 4,
 IF(
  AND(DI4=4,DJ3&gt;=DO5),
  3,
  IF(
   AND(DI4=4,DJ3&gt;=DN5),
   2,
   IF(
    AND(DI4=4,DJ3&gt;=DM5),
    1,
    IF(
     AND(DI4=3,DJ3&gt;=DO5),
     3,
     IF(
      AND(DI4=3,DJ3&gt;=DN5),
      2,
      IF(
       AND(DI4=3,DJ3&gt;=DM5),
       1,
       IF(
        AND(DI4=2,DJ3&gt;=DN5),
        2,
        IF(
         AND(DI4=2,DJ3&gt;=DM5),
         1,
         IF(
          AND(DI4=1,DJ3&gt;=DM5),
          1,
          0))))))))))</f>
        <v>0</v>
      </c>
      <c r="DJ5" s="453">
        <v>4</v>
      </c>
      <c r="DK5" s="570"/>
      <c r="DL5" s="570"/>
      <c r="DM5" s="570">
        <f>IF(DM4=1,
 ROUND(DM4*COUNTIFS(DE2:DE50,"=5",DE2:DE50,"&lt;&gt;0")+COUNTIFS(DE2:DE50,"&lt;10",DE2:DE50,"&lt;&gt;0")/2,0),
 IF(DM4=2,
  ROUND(DM4*(COUNTIFS(DE2:DE50,"=5",DE2:DE50,"&lt;&gt;0")+COUNTIFS(DE2:DE50,"=50",DE2:DE50,"&lt;&gt;0"))+COUNTIFS(DE2:DE50,"&lt;100",DE2:DE50,"&lt;&gt;0")/2,0),
  IF(DM4=3,
   ROUND(DM4*(COUNTIFS(DE2:DE50,"=5",DE2:DE50,"&lt;&gt;0")+COUNTIFS(DE2:DE50,"=50",DE2:DE50,"&lt;&gt;0")+COUNTIFS(DE2:DE50,"=500",DE2:DE50,"&lt;&gt;0"))+COUNTIFS(DE2:DE50,"&lt;1000",DE2:DE50,"&lt;&gt;0")/2,0),
   ROUND(DM4*(COUNTIFS(DE2:DE50,"=5",DE2:DE50,"&lt;&gt;0")+COUNTIFS(DE2:DE50,"=50",DE2:DE50,"&lt;&gt;0")+COUNTIFS(DE2:DE50,"=500",DE2:DE50,"&lt;&gt;0")+COUNTIFS(DE2:DE50,"=5000",DE2:DE50,"&lt;&gt;0"))+COUNTIFS(DE2:DE50,"&lt;10000",DE2:DE50,"&lt;&gt;0")/2,0))))</f>
        <v>13</v>
      </c>
      <c r="DN5" s="570">
        <f>IF(DN4=1,
 ROUND(DN4*COUNTIFS(DE2:DE50,"=5",DE2:DE50,"&lt;&gt;0")+COUNTIFS(DE2:DE50,"&lt;10",DE2:DE50,"&lt;&gt;0")/2,0),
 IF(DN4=2,
  ROUND(DN4*(COUNTIFS(DE2:DE50,"=5",DE2:DE50,"&lt;&gt;0")+COUNTIFS(DE2:DE50,"=50",DE2:DE50,"&lt;&gt;0"))+COUNTIFS(DE2:DE50,"&lt;100",DE2:DE50,"&lt;&gt;0")/2,0),
  IF(DN4=3,
   ROUND(DN4*(COUNTIFS(DE2:DE50,"=5",DE2:DE50,"&lt;&gt;0")+COUNTIFS(DE2:DE50,"=50",DE2:DE50,"&lt;&gt;0")+COUNTIFS(DE2:DE50,"=500",DE2:DE50,"&lt;&gt;0"))+COUNTIFS(DE2:DE50,"&lt;1000",DE2:DE50,"&lt;&gt;0")/2,0),
   ROUND(DN4*(COUNTIFS(DE2:DE50,"=5",DE2:DE50,"&lt;&gt;0")+COUNTIFS(DE2:DE50,"=50",DE2:DE50,"&lt;&gt;0")+COUNTIFS(DE2:DE50,"=500",DE2:DE50,"&lt;&gt;0")+COUNTIFS(DE2:DE50,"=5000",DE2:DE50,"&lt;&gt;0"))+COUNTIFS(DE2:DE50,"&lt;10000",DE2:DE50,"&lt;&gt;0")/2,0))))</f>
        <v>21</v>
      </c>
      <c r="DO5" s="570">
        <f>IF(DO4=1,
 ROUND(DO4*COUNTIFS(DE2:DE50,"=5",DE2:DE50,"&lt;&gt;0")+COUNTIFS(DE2:DE50,"&lt;10",DE2:DE50,"&lt;&gt;0")/2,0),
 IF(DO4=2,
  ROUND(DO4*(COUNTIFS(DE2:DE50,"=5",DE2:DE50,"&lt;&gt;0")+COUNTIFS(DE2:DE50,"=50",DE2:DE50,"&lt;&gt;0"))+COUNTIFS(DE2:DE50,"&lt;100",DE2:DE50,"&lt;&gt;0")/2,0),
  IF(DO4=3,
   ROUND(DO4*(COUNTIFS(DE2:DE50,"=5",DE2:DE50,"&lt;&gt;0")+COUNTIFS(DE2:DE50,"=50",DE2:DE50,"&lt;&gt;0")+COUNTIFS(DE2:DE50,"=500",DE2:DE50,"&lt;&gt;0"))+COUNTIFS(DE2:DE50,"&lt;1000",DE2:DE50,"&lt;&gt;0")/2,0),
   ROUND(DO4*(COUNTIFS(DE2:DE50,"=5",DE2:DE50,"&lt;&gt;0")+COUNTIFS(DE2:DE50,"=50",DE2:DE50,"&lt;&gt;0")+COUNTIFS(DE2:DE50,"=500",DE2:DE50,"&lt;&gt;0")+COUNTIFS(DE2:DE50,"=5000",DE2:DE50,"&lt;&gt;0"))+COUNTIFS(DE2:DE50,"&lt;10000",DE2:DE50,"&lt;&gt;0")/2,0))))</f>
        <v>28</v>
      </c>
      <c r="DP5" s="570">
        <f>IF(DP4=1,
 ROUND(DP4*COUNTIFS(DE2:DE50,"=5",DE2:DE50,"&lt;&gt;0")+COUNTIFS(DE2:DE50,"&lt;10",DE2:DE50,"&lt;&gt;0")/2,0),
 IF(DP4=2,
  ROUND(DP4*(COUNTIFS(DE2:DE50,"=5",DE2:DE50,"&lt;&gt;0")+COUNTIFS(DE2:DE50,"=50",DE2:DE50,"&lt;&gt;0"))+COUNTIFS(DE2:DE50,"&lt;100",DE2:DE50,"&lt;&gt;0")/2,0),
  IF(DP4=3,
   ROUND(DP4*(COUNTIFS(DE2:DE50,"=5",DE2:DE50,"&lt;&gt;0")+COUNTIFS(DE2:DE50,"=50",DE2:DE50,"&lt;&gt;0")+COUNTIFS(DE2:DE50,"=500",DE2:DE50,"&lt;&gt;0"))+COUNTIFS(DE2:DE50,"&lt;1000",DE2:DE50,"&lt;&gt;0")/2,0),
   ROUND(DP4*(COUNTIFS(DE2:DE50,"=5",DE2:DE50,"&lt;&gt;0")+COUNTIFS(DE2:DE50,"=50",DE2:DE50,"&lt;&gt;0")+COUNTIFS(DE2:DE50,"=500",DE2:DE50,"&lt;&gt;0")+COUNTIFS(DE2:DE50,"=5000",DE2:DE50,"&lt;&gt;0"))+COUNTIFS(DE2:DE50,"&lt;10000",DE2:DE50,"&lt;&gt;0")/2,0))))</f>
        <v>42</v>
      </c>
      <c r="DQ5" s="570"/>
      <c r="DS5" s="440">
        <v>3</v>
      </c>
      <c r="DT5" s="441">
        <v>1</v>
      </c>
      <c r="DU5" s="441" t="str">
        <v>Fråga</v>
      </c>
      <c r="DV5" s="441" t="str">
        <v>Har organisationen haft ett arbetssätt för dokumentation av it-miljön de senaste två åren?</v>
      </c>
      <c r="DW5" s="213" t="str" cm="1">
        <f t="array" aca="1" ref="DW5" ca="1">IFERROR(IF(INDIRECT(DZ5)="x", 1, INDIRECT(DZ5)), "")</f>
        <v>FRÅGAN ÄR OBESVARAD</v>
      </c>
      <c r="DX5" s="441">
        <v>5</v>
      </c>
      <c r="DY5" s="570">
        <f t="shared" si="2"/>
        <v>5</v>
      </c>
      <c r="DZ5" s="213" t="str" cm="1">
        <f t="array" ref="DZ5">IF(
  DU5 = "svar",
  _xlfn._xlws.FILTER($BM:$BM, ($BL:$BL = DV5) * ($BG:$BG = DS5)),
  IF(
    DS5 &lt;&gt; "",
    _xlfn._xlws.FILTER($X$2:$X$1000, $AD$2:$AD$1000 = DS5),
    ""
  )
)</f>
        <v>'It-säkkollen'!E51</v>
      </c>
      <c r="EA5" s="213"/>
      <c r="EB5" s="570" t="s">
        <v>1251</v>
      </c>
      <c r="EC5" s="453">
        <f ca="1">IF(
 AND(EC4=4,ED3&gt;=EJ5),
 4,
 IF(
  AND(EC4=4,ED3&gt;=EI5),
  3,
  IF(
   AND(EC4=4,ED3&gt;=EH5),
   2,
   IF(
    AND(EC4=4,ED3&gt;=EG5),
    1,
    IF(
     AND(EC4=3,ED3&gt;=EI5),
     3,
     IF(
      AND(EC4=3,ED3&gt;=EH5),
      2,
      IF(
       AND(EC4=3,ED3&gt;=EG5),
       1,
       IF(
        AND(EC4=2,ED3&gt;=EH5),
        2,
        IF(
         AND(EC4=2,ED3&gt;=EG5),
         1,
         IF(
          AND(EC4=1,ED3&gt;=EG5),
          1,
          0))))))))))</f>
        <v>0</v>
      </c>
      <c r="ED5" s="453">
        <v>4</v>
      </c>
      <c r="EE5" s="570"/>
      <c r="EF5" s="570"/>
      <c r="EG5" s="570">
        <f>IF(EG4=1,
 ROUND(EG4*COUNTIFS(DY2:DY50,"=5",DY2:DY50,"&lt;&gt;0")+COUNTIFS(DY2:DY50,"&lt;10",DY2:DY50,"&lt;&gt;0")/2,0),
 IF(EG4=2,
  ROUND(EG4*(COUNTIFS(DY2:DY50,"=5",DY2:DY50,"&lt;&gt;0")+COUNTIFS(DY2:DY50,"=50",DY2:DY50,"&lt;&gt;0"))+COUNTIFS(DY2:DY50,"&lt;100",DY2:DY50,"&lt;&gt;0")/2,0),
  IF(EG4=3,
   ROUND(EG4*(COUNTIFS(DY2:DY50,"=5",DY2:DY50,"&lt;&gt;0")+COUNTIFS(DY2:DY50,"=50",DY2:DY50,"&lt;&gt;0")+COUNTIFS(DY2:DY50,"=500",DY2:DY50,"&lt;&gt;0"))+COUNTIFS(DY2:DY50,"&lt;1000",DY2:DY50,"&lt;&gt;0")/2,0),
   ROUND(EG4*(COUNTIFS(DY2:DY50,"=5",DY2:DY50,"&lt;&gt;0")+COUNTIFS(DY2:DY50,"=50",DY2:DY50,"&lt;&gt;0")+COUNTIFS(DY2:DY50,"=500",DY2:DY50,"&lt;&gt;0")+COUNTIFS(DY2:DY50,"=5000",DY2:DY50,"&lt;&gt;0"))+COUNTIFS(DY2:DY50,"&lt;10000",DY2:DY50,"&lt;&gt;0")/2,0))))</f>
        <v>3</v>
      </c>
      <c r="EH5" s="570">
        <f>IF(EH4=1,
 ROUND(EH4*COUNTIFS(DY2:DY50,"=5",DY2:DY50,"&lt;&gt;0")+COUNTIFS(DY2:DY50,"&lt;10",DY2:DY50,"&lt;&gt;0")/2,0),
 IF(EH4=2,
  ROUND(EH4*(COUNTIFS(DY2:DY50,"=5",DY2:DY50,"&lt;&gt;0")+COUNTIFS(DY2:DY50,"=50",DY2:DY50,"&lt;&gt;0"))+COUNTIFS(DY2:DY50,"&lt;100",DY2:DY50,"&lt;&gt;0")/2,0),
  IF(EH4=3,
   ROUND(EH4*(COUNTIFS(DY2:DY50,"=5",DY2:DY50,"&lt;&gt;0")+COUNTIFS(DY2:DY50,"=50",DY2:DY50,"&lt;&gt;0")+COUNTIFS(DY2:DY50,"=500",DY2:DY50,"&lt;&gt;0"))+COUNTIFS(DY2:DY50,"&lt;1000",DY2:DY50,"&lt;&gt;0")/2,0),
   ROUND(EH4*(COUNTIFS(DY2:DY50,"=5",DY2:DY50,"&lt;&gt;0")+COUNTIFS(DY2:DY50,"=50",DY2:DY50,"&lt;&gt;0")+COUNTIFS(DY2:DY50,"=500",DY2:DY50,"&lt;&gt;0")+COUNTIFS(DY2:DY50,"=5000",DY2:DY50,"&lt;&gt;0"))+COUNTIFS(DY2:DY50,"&lt;10000",DY2:DY50,"&lt;&gt;0")/2,0))))</f>
        <v>8</v>
      </c>
      <c r="EI5" s="570">
        <f>IF(EI4=1,
 ROUND(EI4*COUNTIFS(DY2:DY50,"=5",DY2:DY50,"&lt;&gt;0")+COUNTIFS(DY2:DY50,"&lt;10",DY2:DY50,"&lt;&gt;0")/2,0),
 IF(EI4=2,
  ROUND(EI4*(COUNTIFS(DY2:DY50,"=5",DY2:DY50,"&lt;&gt;0")+COUNTIFS(DY2:DY50,"=50",DY2:DY50,"&lt;&gt;0"))+COUNTIFS(DY2:DY50,"&lt;100",DY2:DY50,"&lt;&gt;0")/2,0),
  IF(EI4=3,
   ROUND(EI4*(COUNTIFS(DY2:DY50,"=5",DY2:DY50,"&lt;&gt;0")+COUNTIFS(DY2:DY50,"=50",DY2:DY50,"&lt;&gt;0")+COUNTIFS(DY2:DY50,"=500",DY2:DY50,"&lt;&gt;0"))+COUNTIFS(DY2:DY50,"&lt;1000",DY2:DY50,"&lt;&gt;0")/2,0),
   ROUND(EI4*(COUNTIFS(DY2:DY50,"=5",DY2:DY50,"&lt;&gt;0")+COUNTIFS(DY2:DY50,"=50",DY2:DY50,"&lt;&gt;0")+COUNTIFS(DY2:DY50,"=500",DY2:DY50,"&lt;&gt;0")+COUNTIFS(DY2:DY50,"=5000",DY2:DY50,"&lt;&gt;0"))+COUNTIFS(DY2:DY50,"&lt;10000",DY2:DY50,"&lt;&gt;0")/2,0))))</f>
        <v>18</v>
      </c>
      <c r="EJ5" s="570">
        <f>IF(EJ4=1,
 ROUND(EJ4*COUNTIFS(DY2:DY50,"=5",DY2:DY50,"&lt;&gt;0")+COUNTIFS(DY2:DY50,"&lt;10",DY2:DY50,"&lt;&gt;0")/2,0),
 IF(EJ4=2,
  ROUND(EJ4*(COUNTIFS(DY2:DY50,"=5",DY2:DY50,"&lt;&gt;0")+COUNTIFS(DY2:DY50,"=50",DY2:DY50,"&lt;&gt;0"))+COUNTIFS(DY2:DY50,"&lt;100",DY2:DY50,"&lt;&gt;0")/2,0),
  IF(EJ4=3,
   ROUND(EJ4*(COUNTIFS(DY2:DY50,"=5",DY2:DY50,"&lt;&gt;0")+COUNTIFS(DY2:DY50,"=50",DY2:DY50,"&lt;&gt;0")+COUNTIFS(DY2:DY50,"=500",DY2:DY50,"&lt;&gt;0"))+COUNTIFS(DY2:DY50,"&lt;1000",DY2:DY50,"&lt;&gt;0")/2,0),
   ROUND(EJ4*(COUNTIFS(DY2:DY50,"=5",DY2:DY50,"&lt;&gt;0")+COUNTIFS(DY2:DY50,"=50",DY2:DY50,"&lt;&gt;0")+COUNTIFS(DY2:DY50,"=500",DY2:DY50,"&lt;&gt;0")+COUNTIFS(DY2:DY50,"=5000",DY2:DY50,"&lt;&gt;0"))+COUNTIFS(DY2:DY50,"&lt;10000",DY2:DY50,"&lt;&gt;0")/2,0))))</f>
        <v>23</v>
      </c>
      <c r="EK5" s="440">
        <v>21</v>
      </c>
      <c r="EL5" s="441">
        <v>2</v>
      </c>
      <c r="EM5" s="441" t="str">
        <v>Fråga</v>
      </c>
      <c r="EN5" s="441" t="str">
        <v>Har organisationen, de senaste två åren, omvärldsbevakat it-säkerhetsområdet enligt sitt arbetssätt för detta?</v>
      </c>
      <c r="EO5" s="213" t="str" cm="1">
        <f t="array" aca="1" ref="EO5" ca="1">IFERROR(IF(INDIRECT(ER5)="x", 1, INDIRECT(ER5)), "")</f>
        <v>FULLSTÄNDIGT SVAR SAKNAS PÅ FRÅGA 4</v>
      </c>
      <c r="EP5" s="441">
        <v>5</v>
      </c>
      <c r="EQ5" s="570">
        <f t="shared" si="3"/>
        <v>50</v>
      </c>
      <c r="ER5" s="213" t="str" cm="1">
        <f t="array" ref="ER5">IF(
  EM5 = "svar",
  _xlfn._xlws.FILTER($BM:$BM, ($BL:$BL = EN5) * ($BG:$BG = EK5)),
  IF(
    EK5 &lt;&gt; "",
    _xlfn._xlws.FILTER($X$2:$X$1000, $AD$2:$AD$1000 = EK5),
    ""
  )
)</f>
        <v>'It-säkkollen'!E303</v>
      </c>
      <c r="ES5" s="213"/>
      <c r="ET5" s="570" t="s">
        <v>1251</v>
      </c>
      <c r="EU5" s="453">
        <f ca="1">IF(
 AND(EU4=4,EV3&gt;=FB5),
 4,
 IF(
  AND(EU4=4,EV3&gt;=FA5),
  3,
  IF(
   AND(EU4=4,EV3&gt;=EZ5),
   2,
   IF(
    AND(EU4=4,EV3&gt;=EY5),
    1,
    IF(
     AND(EU4=3,EV3&gt;=FA5),
     3,
     IF(
      AND(EU4=3,EV3&gt;=EZ5),
      2,
      IF(
       AND(EU4=3,EV3&gt;=EY5),
       1,
       IF(
        AND(EU4=2,EV3&gt;=EZ5),
        2,
        IF(
         AND(EU4=2,EV3&gt;=EY5),
         1,
         IF(
          AND(EU4=1,EV3&gt;=EY5),
          1,
          0))))))))))</f>
        <v>0</v>
      </c>
      <c r="EV5" s="453">
        <v>4</v>
      </c>
      <c r="EW5" s="570"/>
      <c r="EX5" s="570"/>
      <c r="EY5" s="570">
        <f>IF(EY4=1,
 ROUND(EY4*COUNTIFS(EQ2:EQ50,"=5",EQ2:EQ50,"&lt;&gt;0")+COUNTIFS(EQ2:EQ50,"&lt;10",EQ2:EQ50,"&lt;&gt;0")/2,0),
 IF(EY4=2,
  ROUND(EY4*(COUNTIFS(EQ2:EQ50,"=5",EQ2:EQ50,"&lt;&gt;0")+COUNTIFS(EQ2:EQ50,"=50",EQ2:EQ50,"&lt;&gt;0"))+COUNTIFS(EQ2:EQ50,"&lt;100",EQ2:EQ50,"&lt;&gt;0")/2,0),
  IF(EY4=3,
   ROUND(EY4*(COUNTIFS(EQ2:EQ50,"=5",EQ2:EQ50,"&lt;&gt;0")+COUNTIFS(EQ2:EQ50,"=50",EQ2:EQ50,"&lt;&gt;0")+COUNTIFS(EQ2:EQ50,"=500",EQ2:EQ50,"&lt;&gt;0"))+COUNTIFS(EQ2:EQ50,"&lt;1000",EQ2:EQ50,"&lt;&gt;0")/2,0),
   ROUND(EY4*(COUNTIFS(EQ2:EQ50,"=5",EQ2:EQ50,"&lt;&gt;0")+COUNTIFS(EQ2:EQ50,"=50",EQ2:EQ50,"&lt;&gt;0")+COUNTIFS(EQ2:EQ50,"=500",EQ2:EQ50,"&lt;&gt;0")+COUNTIFS(EQ2:EQ50,"=5000",EQ2:EQ50,"&lt;&gt;0"))+COUNTIFS(EQ2:EQ50,"&lt;10000",EQ2:EQ50,"&lt;&gt;0")/2,0))))</f>
        <v>2</v>
      </c>
      <c r="EZ5" s="570">
        <f>IF(EZ4=1,
 ROUND(EZ4*COUNTIFS(EQ2:EQ50,"=5",EQ2:EQ50,"&lt;&gt;0")+COUNTIFS(EQ2:EQ50,"&lt;10",EQ2:EQ50,"&lt;&gt;0")/2,0),
 IF(EZ4=2,
  ROUND(EZ4*(COUNTIFS(EQ2:EQ50,"=5",EQ2:EQ50,"&lt;&gt;0")+COUNTIFS(EQ2:EQ50,"=50",EQ2:EQ50,"&lt;&gt;0"))+COUNTIFS(EQ2:EQ50,"&lt;100",EQ2:EQ50,"&lt;&gt;0")/2,0),
  IF(EZ4=3,
   ROUND(EZ4*(COUNTIFS(EQ2:EQ50,"=5",EQ2:EQ50,"&lt;&gt;0")+COUNTIFS(EQ2:EQ50,"=50",EQ2:EQ50,"&lt;&gt;0")+COUNTIFS(EQ2:EQ50,"=500",EQ2:EQ50,"&lt;&gt;0"))+COUNTIFS(EQ2:EQ50,"&lt;1000",EQ2:EQ50,"&lt;&gt;0")/2,0),
   ROUND(EZ4*(COUNTIFS(EQ2:EQ50,"=5",EQ2:EQ50,"&lt;&gt;0")+COUNTIFS(EQ2:EQ50,"=50",EQ2:EQ50,"&lt;&gt;0")+COUNTIFS(EQ2:EQ50,"=500",EQ2:EQ50,"&lt;&gt;0")+COUNTIFS(EQ2:EQ50,"=5000",EQ2:EQ50,"&lt;&gt;0"))+COUNTIFS(EQ2:EQ50,"&lt;10000",EQ2:EQ50,"&lt;&gt;0")/2,0))))</f>
        <v>5</v>
      </c>
      <c r="FA5" s="570">
        <f>IF(FA4=1,
 ROUND(FA4*COUNTIFS(EQ2:EQ50,"=5",EQ2:EQ50,"&lt;&gt;0")+COUNTIFS(EQ2:EQ50,"&lt;10",EQ2:EQ50,"&lt;&gt;0")/2,0),
 IF(FA4=2,
  ROUND(FA4*(COUNTIFS(EQ2:EQ50,"=5",EQ2:EQ50,"&lt;&gt;0")+COUNTIFS(EQ2:EQ50,"=50",EQ2:EQ50,"&lt;&gt;0"))+COUNTIFS(EQ2:EQ50,"&lt;100",EQ2:EQ50,"&lt;&gt;0")/2,0),
  IF(FA4=3,
   ROUND(FA4*(COUNTIFS(EQ2:EQ50,"=5",EQ2:EQ50,"&lt;&gt;0")+COUNTIFS(EQ2:EQ50,"=50",EQ2:EQ50,"&lt;&gt;0")+COUNTIFS(EQ2:EQ50,"=500",EQ2:EQ50,"&lt;&gt;0"))+COUNTIFS(EQ2:EQ50,"&lt;1000",EQ2:EQ50,"&lt;&gt;0")/2,0),
   ROUND(FA4*(COUNTIFS(EQ2:EQ50,"=5",EQ2:EQ50,"&lt;&gt;0")+COUNTIFS(EQ2:EQ50,"=50",EQ2:EQ50,"&lt;&gt;0")+COUNTIFS(EQ2:EQ50,"=500",EQ2:EQ50,"&lt;&gt;0")+COUNTIFS(EQ2:EQ50,"=5000",EQ2:EQ50,"&lt;&gt;0"))+COUNTIFS(EQ2:EQ50,"&lt;10000",EQ2:EQ50,"&lt;&gt;0")/2,0))))</f>
        <v>11</v>
      </c>
      <c r="FB5" s="570">
        <f>IF(FB4=1,
 ROUND(FB4*COUNTIFS(EQ2:EQ50,"=5",EQ2:EQ50,"&lt;&gt;0")+COUNTIFS(EQ2:EQ50,"&lt;10",EQ2:EQ50,"&lt;&gt;0")/2,0),
 IF(FB4=2,
  ROUND(FB4*(COUNTIFS(EQ2:EQ50,"=5",EQ2:EQ50,"&lt;&gt;0")+COUNTIFS(EQ2:EQ50,"=50",EQ2:EQ50,"&lt;&gt;0"))+COUNTIFS(EQ2:EQ50,"&lt;100",EQ2:EQ50,"&lt;&gt;0")/2,0),
  IF(FB4=3,
   ROUND(FB4*(COUNTIFS(EQ2:EQ50,"=5",EQ2:EQ50,"&lt;&gt;0")+COUNTIFS(EQ2:EQ50,"=50",EQ2:EQ50,"&lt;&gt;0")+COUNTIFS(EQ2:EQ50,"=500",EQ2:EQ50,"&lt;&gt;0"))+COUNTIFS(EQ2:EQ50,"&lt;1000",EQ2:EQ50,"&lt;&gt;0")/2,0),
   ROUND(FB4*(COUNTIFS(EQ2:EQ50,"=5",EQ2:EQ50,"&lt;&gt;0")+COUNTIFS(EQ2:EQ50,"=50",EQ2:EQ50,"&lt;&gt;0")+COUNTIFS(EQ2:EQ50,"=500",EQ2:EQ50,"&lt;&gt;0")+COUNTIFS(EQ2:EQ50,"=5000",EQ2:EQ50,"&lt;&gt;0"))+COUNTIFS(EQ2:EQ50,"&lt;10000",EQ2:EQ50,"&lt;&gt;0")/2,0))))</f>
        <v>14</v>
      </c>
      <c r="FC5" s="440">
        <v>6</v>
      </c>
      <c r="FD5" s="441">
        <v>1</v>
      </c>
      <c r="FE5" s="441" t="str">
        <v>Fråga</v>
      </c>
      <c r="FF5" s="441" t="str">
        <v>Har organisationen haft ett arbetssätt för skydd mot skadlig kod de senaste två åren?</v>
      </c>
      <c r="FG5" s="213" t="str" cm="1">
        <f t="array" aca="1" ref="FG5" ca="1">IFERROR(IF(INDIRECT(FJ5)="x", 1, INDIRECT(FJ5)), "")</f>
        <v>FRÅGAN ÄR OBESVARAD</v>
      </c>
      <c r="FH5" s="441">
        <v>5</v>
      </c>
      <c r="FI5" s="570">
        <f t="shared" si="4"/>
        <v>5</v>
      </c>
      <c r="FJ5" s="213" t="str" cm="1">
        <f t="array" ref="FJ5">IF(
  FE5 = "svar",
  _xlfn._xlws.FILTER($BM:$BM, ($BL:$BL = FF5) * ($BG:$BG = FC5)),
  IF(
    FC5 &lt;&gt; "",
    _xlfn._xlws.FILTER($X$2:$X$1000, $AD$2:$AD$1000 = FC5),
    ""
  )
)</f>
        <v>'It-säkkollen'!E95</v>
      </c>
      <c r="FK5" s="213"/>
      <c r="FL5" s="570" t="s">
        <v>1251</v>
      </c>
      <c r="FM5" s="453">
        <f ca="1">IF(
 AND(FM4=4,FN3&gt;=FT5),
 4,
 IF(
  AND(FM4=4,FN3&gt;=FS5),
  3,
  IF(
   AND(FM4=4,FN3&gt;=FR5),
   2,
   IF(
    AND(FM4=4,FN3&gt;=FQ5),
    1,
    IF(
     AND(FM4=3,FN3&gt;=FS5),
     3,
     IF(
      AND(FM4=3,FN3&gt;=FR5),
      2,
      IF(
       AND(FM4=3,FN3&gt;=FQ5),
       1,
       IF(
        AND(FM4=2,FN3&gt;=FR5),
        2,
        IF(
         AND(FM4=2,FN3&gt;=FQ5),
         1,
         IF(
          AND(FM4=1,FN3&gt;=FQ5),
          1,
          0))))))))))</f>
        <v>0</v>
      </c>
      <c r="FN5" s="453">
        <v>4</v>
      </c>
      <c r="FO5" s="570"/>
      <c r="FP5" s="570"/>
      <c r="FQ5" s="570">
        <f>IF(FQ4=1,
 ROUND(FQ4*COUNTIFS(FI2:FI50,"=5",FI2:FI50,"&lt;&gt;0")+COUNTIFS(FI2:FI50,"&lt;10",FI2:FI50,"&lt;&gt;0")/2,0),
 IF(FQ4=2,
  ROUND(FQ4*(COUNTIFS(FI2:FI50,"=5",FI2:FI50,"&lt;&gt;0")+COUNTIFS(FI2:FI50,"=50",FI2:FI50,"&lt;&gt;0"))+COUNTIFS(FI2:FI50,"&lt;100",FI2:FI50,"&lt;&gt;0")/2,0),
  IF(FQ4=3,
   ROUND(FQ4*(COUNTIFS(FI2:FI50,"=5",FI2:FI50,"&lt;&gt;0")+COUNTIFS(FI2:FI50,"=50",FI2:FI50,"&lt;&gt;0")+COUNTIFS(FI2:FI50,"=500",FI2:FI50,"&lt;&gt;0"))+COUNTIFS(FI2:FI50,"&lt;1000",FI2:FI50,"&lt;&gt;0")/2,0),
   ROUND(FQ4*(COUNTIFS(FI2:FI50,"=5",FI2:FI50,"&lt;&gt;0")+COUNTIFS(FI2:FI50,"=50",FI2:FI50,"&lt;&gt;0")+COUNTIFS(FI2:FI50,"=500",FI2:FI50,"&lt;&gt;0")+COUNTIFS(FI2:FI50,"=5000",FI2:FI50,"&lt;&gt;0"))+COUNTIFS(FI2:FI50,"&lt;10000",FI2:FI50,"&lt;&gt;0")/2,0))))</f>
        <v>8</v>
      </c>
      <c r="FR5" s="570">
        <f>IF(FR4=1,
 ROUND(FR4*COUNTIFS(FI2:FI50,"=5",FI2:FI50,"&lt;&gt;0")+COUNTIFS(FI2:FI50,"&lt;10",FI2:FI50,"&lt;&gt;0")/2,0),
 IF(FR4=2,
  ROUND(FR4*(COUNTIFS(FI2:FI50,"=5",FI2:FI50,"&lt;&gt;0")+COUNTIFS(FI2:FI50,"=50",FI2:FI50,"&lt;&gt;0"))+COUNTIFS(FI2:FI50,"&lt;100",FI2:FI50,"&lt;&gt;0")/2,0),
  IF(FR4=3,
   ROUND(FR4*(COUNTIFS(FI2:FI50,"=5",FI2:FI50,"&lt;&gt;0")+COUNTIFS(FI2:FI50,"=50",FI2:FI50,"&lt;&gt;0")+COUNTIFS(FI2:FI50,"=500",FI2:FI50,"&lt;&gt;0"))+COUNTIFS(FI2:FI50,"&lt;1000",FI2:FI50,"&lt;&gt;0")/2,0),
   ROUND(FR4*(COUNTIFS(FI2:FI50,"=5",FI2:FI50,"&lt;&gt;0")+COUNTIFS(FI2:FI50,"=50",FI2:FI50,"&lt;&gt;0")+COUNTIFS(FI2:FI50,"=500",FI2:FI50,"&lt;&gt;0")+COUNTIFS(FI2:FI50,"=5000",FI2:FI50,"&lt;&gt;0"))+COUNTIFS(FI2:FI50,"&lt;10000",FI2:FI50,"&lt;&gt;0")/2,0))))</f>
        <v>28</v>
      </c>
      <c r="FS5" s="570">
        <f>IF(FS4=1,
 ROUND(FS4*COUNTIFS(FI2:FI50,"=5",FI2:FI50,"&lt;&gt;0")+COUNTIFS(FI2:FI50,"&lt;10",FI2:FI50,"&lt;&gt;0")/2,0),
 IF(FS4=2,
  ROUND(FS4*(COUNTIFS(FI2:FI50,"=5",FI2:FI50,"&lt;&gt;0")+COUNTIFS(FI2:FI50,"=50",FI2:FI50,"&lt;&gt;0"))+COUNTIFS(FI2:FI50,"&lt;100",FI2:FI50,"&lt;&gt;0")/2,0),
  IF(FS4=3,
   ROUND(FS4*(COUNTIFS(FI2:FI50,"=5",FI2:FI50,"&lt;&gt;0")+COUNTIFS(FI2:FI50,"=50",FI2:FI50,"&lt;&gt;0")+COUNTIFS(FI2:FI50,"=500",FI2:FI50,"&lt;&gt;0"))+COUNTIFS(FI2:FI50,"&lt;1000",FI2:FI50,"&lt;&gt;0")/2,0),
   ROUND(FS4*(COUNTIFS(FI2:FI50,"=5",FI2:FI50,"&lt;&gt;0")+COUNTIFS(FI2:FI50,"=50",FI2:FI50,"&lt;&gt;0")+COUNTIFS(FI2:FI50,"=500",FI2:FI50,"&lt;&gt;0")+COUNTIFS(FI2:FI50,"=5000",FI2:FI50,"&lt;&gt;0"))+COUNTIFS(FI2:FI50,"&lt;10000",FI2:FI50,"&lt;&gt;0")/2,0))))</f>
        <v>53</v>
      </c>
      <c r="FT5" s="570">
        <f>IF(FT4=1,
 ROUND(FT4*COUNTIFS(FI2:FI50,"=5",FI2:FI50,"&lt;&gt;0")+COUNTIFS(FI2:FI50,"&lt;10",FI2:FI50,"&lt;&gt;0")/2,0),
 IF(FT4=2,
  ROUND(FT4*(COUNTIFS(FI2:FI50,"=5",FI2:FI50,"&lt;&gt;0")+COUNTIFS(FI2:FI50,"=50",FI2:FI50,"&lt;&gt;0"))+COUNTIFS(FI2:FI50,"&lt;100",FI2:FI50,"&lt;&gt;0")/2,0),
  IF(FT4=3,
   ROUND(FT4*(COUNTIFS(FI2:FI50,"=5",FI2:FI50,"&lt;&gt;0")+COUNTIFS(FI2:FI50,"=50",FI2:FI50,"&lt;&gt;0")+COUNTIFS(FI2:FI50,"=500",FI2:FI50,"&lt;&gt;0"))+COUNTIFS(FI2:FI50,"&lt;1000",FI2:FI50,"&lt;&gt;0")/2,0),
   ROUND(FT4*(COUNTIFS(FI2:FI50,"=5",FI2:FI50,"&lt;&gt;0")+COUNTIFS(FI2:FI50,"=50",FI2:FI50,"&lt;&gt;0")+COUNTIFS(FI2:FI50,"=500",FI2:FI50,"&lt;&gt;0")+COUNTIFS(FI2:FI50,"=5000",FI2:FI50,"&lt;&gt;0"))+COUNTIFS(FI2:FI50,"&lt;10000",FI2:FI50,"&lt;&gt;0")/2,0))))</f>
        <v>68</v>
      </c>
      <c r="FU5" s="440">
        <v>26</v>
      </c>
      <c r="FV5" s="441">
        <v>2</v>
      </c>
      <c r="FW5" s="441" t="str">
        <v>Fråga</v>
      </c>
      <c r="FX5" s="441" t="str">
        <v>Har organisationen, de senaste två åren, tilldelat behörigheter i sina informationssystem enligt sitt arbetssätt för behörighetshantering?</v>
      </c>
      <c r="FY5" s="213" t="str" cm="1">
        <f t="array" aca="1" ref="FY5" ca="1">IFERROR(IF(INDIRECT(GB5)="x", 1, INDIRECT(GB5)), "")</f>
        <v>FULLSTÄNDIGT SVAR SAKNAS PÅ FRÅGA 8</v>
      </c>
      <c r="FZ5" s="441">
        <v>5</v>
      </c>
      <c r="GA5" s="570">
        <f t="shared" si="5"/>
        <v>50</v>
      </c>
      <c r="GB5" s="213" t="str" cm="1">
        <f t="array" ref="GB5">IF(
  FW5 = "svar",
  _xlfn._xlws.FILTER($BM:$BM, ($BL:$BL = FX5) * ($BG:$BG = FU5)),
  IF(
    FU5 &lt;&gt; "",
    _xlfn._xlws.FILTER($X$2:$X$1000, $AD$2:$AD$1000 = FU5),
    ""
  )
)</f>
        <v>'It-säkkollen'!E354</v>
      </c>
      <c r="GC5" s="213"/>
      <c r="GD5" s="570" t="s">
        <v>1251</v>
      </c>
      <c r="GE5" s="453">
        <f ca="1">IF(
 AND(GE4=4,GF3&gt;=GL5),
 4,
 IF(
  AND(GE4=4,GF3&gt;=GK5),
  3,
  IF(
   AND(GE4=4,GF3&gt;=GJ5),
   2,
   IF(
    AND(GE4=4,GF3&gt;=GI5),
    1,
    IF(
     AND(GE4=3,GF3&gt;=GK5),
     3,
     IF(
      AND(GE4=3,GF3&gt;=GJ5),
      2,
      IF(
       AND(GE4=3,GF3&gt;=GI5),
       1,
       IF(
        AND(GE4=2,GF3&gt;=GJ5),
        2,
        IF(
         AND(GE4=2,GF3&gt;=GI5),
         1,
         IF(
          AND(GE4=1,GF3&gt;=GI5),
          1,
          0))))))))))</f>
        <v>0</v>
      </c>
      <c r="GF5" s="453">
        <v>4</v>
      </c>
      <c r="GG5" s="570"/>
      <c r="GH5" s="570"/>
      <c r="GI5" s="570">
        <f>IF(GI4=1,
 ROUND(GI4*COUNTIFS(GA2:GA50,"=5",GA2:GA50,"&lt;&gt;0")+COUNTIFS(GA2:GA50,"&lt;10",GA2:GA50,"&lt;&gt;0")/2,0),
 IF(GI4=2,
  ROUND(GI4*(COUNTIFS(GA2:GA50,"=5",GA2:GA50,"&lt;&gt;0")+COUNTIFS(GA2:GA50,"=50",GA2:GA50,"&lt;&gt;0"))+COUNTIFS(GA2:GA50,"&lt;100",GA2:GA50,"&lt;&gt;0")/2,0),
  IF(GI4=3,
   ROUND(GI4*(COUNTIFS(GA2:GA50,"=5",GA2:GA50,"&lt;&gt;0")+COUNTIFS(GA2:GA50,"=50",GA2:GA50,"&lt;&gt;0")+COUNTIFS(GA2:GA50,"=500",GA2:GA50,"&lt;&gt;0"))+COUNTIFS(GA2:GA50,"&lt;1000",GA2:GA50,"&lt;&gt;0")/2,0),
   ROUND(GI4*(COUNTIFS(GA2:GA50,"=5",GA2:GA50,"&lt;&gt;0")+COUNTIFS(GA2:GA50,"=50",GA2:GA50,"&lt;&gt;0")+COUNTIFS(GA2:GA50,"=500",GA2:GA50,"&lt;&gt;0")+COUNTIFS(GA2:GA50,"=5000",GA2:GA50,"&lt;&gt;0"))+COUNTIFS(GA2:GA50,"&lt;10000",GA2:GA50,"&lt;&gt;0")/2,0))))</f>
        <v>2</v>
      </c>
      <c r="GJ5" s="570">
        <f>IF(GJ4=1,
 ROUND(GJ4*COUNTIFS(GA2:GA50,"=5",GA2:GA50,"&lt;&gt;0")+COUNTIFS(GA2:GA50,"&lt;10",GA2:GA50,"&lt;&gt;0")/2,0),
 IF(GJ4=2,
  ROUND(GJ4*(COUNTIFS(GA2:GA50,"=5",GA2:GA50,"&lt;&gt;0")+COUNTIFS(GA2:GA50,"=50",GA2:GA50,"&lt;&gt;0"))+COUNTIFS(GA2:GA50,"&lt;100",GA2:GA50,"&lt;&gt;0")/2,0),
  IF(GJ4=3,
   ROUND(GJ4*(COUNTIFS(GA2:GA50,"=5",GA2:GA50,"&lt;&gt;0")+COUNTIFS(GA2:GA50,"=50",GA2:GA50,"&lt;&gt;0")+COUNTIFS(GA2:GA50,"=500",GA2:GA50,"&lt;&gt;0"))+COUNTIFS(GA2:GA50,"&lt;1000",GA2:GA50,"&lt;&gt;0")/2,0),
   ROUND(GJ4*(COUNTIFS(GA2:GA50,"=5",GA2:GA50,"&lt;&gt;0")+COUNTIFS(GA2:GA50,"=50",GA2:GA50,"&lt;&gt;0")+COUNTIFS(GA2:GA50,"=500",GA2:GA50,"&lt;&gt;0")+COUNTIFS(GA2:GA50,"=5000",GA2:GA50,"&lt;&gt;0"))+COUNTIFS(GA2:GA50,"&lt;10000",GA2:GA50,"&lt;&gt;0")/2,0))))</f>
        <v>5</v>
      </c>
      <c r="GK5" s="570">
        <f>IF(GK4=1,
 ROUND(GK4*COUNTIFS(GA2:GA50,"=5",GA2:GA50,"&lt;&gt;0")+COUNTIFS(GA2:GA50,"&lt;10",GA2:GA50,"&lt;&gt;0")/2,0),
 IF(GK4=2,
  ROUND(GK4*(COUNTIFS(GA2:GA50,"=5",GA2:GA50,"&lt;&gt;0")+COUNTIFS(GA2:GA50,"=50",GA2:GA50,"&lt;&gt;0"))+COUNTIFS(GA2:GA50,"&lt;100",GA2:GA50,"&lt;&gt;0")/2,0),
  IF(GK4=3,
   ROUND(GK4*(COUNTIFS(GA2:GA50,"=5",GA2:GA50,"&lt;&gt;0")+COUNTIFS(GA2:GA50,"=50",GA2:GA50,"&lt;&gt;0")+COUNTIFS(GA2:GA50,"=500",GA2:GA50,"&lt;&gt;0"))+COUNTIFS(GA2:GA50,"&lt;1000",GA2:GA50,"&lt;&gt;0")/2,0),
   ROUND(GK4*(COUNTIFS(GA2:GA50,"=5",GA2:GA50,"&lt;&gt;0")+COUNTIFS(GA2:GA50,"=50",GA2:GA50,"&lt;&gt;0")+COUNTIFS(GA2:GA50,"=500",GA2:GA50,"&lt;&gt;0")+COUNTIFS(GA2:GA50,"=5000",GA2:GA50,"&lt;&gt;0"))+COUNTIFS(GA2:GA50,"&lt;10000",GA2:GA50,"&lt;&gt;0")/2,0))))</f>
        <v>11</v>
      </c>
      <c r="GL5" s="570">
        <f>IF(GL4=1,
 ROUND(GL4*COUNTIFS(GA2:GA50,"=5",GA2:GA50,"&lt;&gt;0")+COUNTIFS(GA2:GA50,"&lt;10",GA2:GA50,"&lt;&gt;0")/2,0),
 IF(GL4=2,
  ROUND(GL4*(COUNTIFS(GA2:GA50,"=5",GA2:GA50,"&lt;&gt;0")+COUNTIFS(GA2:GA50,"=50",GA2:GA50,"&lt;&gt;0"))+COUNTIFS(GA2:GA50,"&lt;100",GA2:GA50,"&lt;&gt;0")/2,0),
  IF(GL4=3,
   ROUND(GL4*(COUNTIFS(GA2:GA50,"=5",GA2:GA50,"&lt;&gt;0")+COUNTIFS(GA2:GA50,"=50",GA2:GA50,"&lt;&gt;0")+COUNTIFS(GA2:GA50,"=500",GA2:GA50,"&lt;&gt;0"))+COUNTIFS(GA2:GA50,"&lt;1000",GA2:GA50,"&lt;&gt;0")/2,0),
   ROUND(GL4*(COUNTIFS(GA2:GA50,"=5",GA2:GA50,"&lt;&gt;0")+COUNTIFS(GA2:GA50,"=50",GA2:GA50,"&lt;&gt;0")+COUNTIFS(GA2:GA50,"=500",GA2:GA50,"&lt;&gt;0")+COUNTIFS(GA2:GA50,"=5000",GA2:GA50,"&lt;&gt;0"))+COUNTIFS(GA2:GA50,"&lt;10000",GA2:GA50,"&lt;&gt;0")/2,0))))</f>
        <v>14</v>
      </c>
      <c r="GM5" s="440">
        <v>27</v>
      </c>
      <c r="GN5" s="441">
        <v>2</v>
      </c>
      <c r="GO5" s="441" t="str">
        <v>Fråga</v>
      </c>
      <c r="GP5" s="441" t="str">
        <v>Har organisationen, de senaste två åren, sett över konfigurationer enligt sitt arbetssätt för säkerhetskonfigurering?</v>
      </c>
      <c r="GQ5" s="213" t="str" cm="1">
        <f t="array" aca="1" ref="GQ5" ca="1">IFERROR(IF(INDIRECT(GT5)="x", 1, INDIRECT(GT5)), "")</f>
        <v>FULLSTÄNDIGT SVAR SAKNAS PÅ FRÅGA 9</v>
      </c>
      <c r="GR5" s="441">
        <v>5</v>
      </c>
      <c r="GS5" s="570">
        <f t="shared" si="6"/>
        <v>50</v>
      </c>
      <c r="GT5" s="213" t="str" cm="1">
        <f t="array" ref="GT5">IF(
  GO5 = "svar",
  _xlfn._xlws.FILTER($BM:$BM, ($BL:$BL = GP5) * ($BG:$BG = GM5)),
  IF(
    GM5 &lt;&gt; "",
    _xlfn._xlws.FILTER($X$2:$X$1000, $AD$2:$AD$1000 = GM5),
    ""
  )
)</f>
        <v>'It-säkkollen'!E364</v>
      </c>
      <c r="GU5" s="213"/>
      <c r="GV5" s="570" t="s">
        <v>1251</v>
      </c>
      <c r="GW5" s="453">
        <f ca="1">IF(
 AND(GW4=4,GX3&gt;=HD5),
 4,
 IF(
  AND(GW4=4,GX3&gt;=HC5),
  3,
  IF(
   AND(GW4=4,GX3&gt;=HB5),
   2,
   IF(
    AND(GW4=4,GX3&gt;=HA5),
    1,
    IF(
     AND(GW4=3,GX3&gt;=HC5),
     3,
     IF(
      AND(GW4=3,GX3&gt;=HB5),
      2,
      IF(
       AND(GW4=3,GX3&gt;=HA5),
       1,
       IF(
        AND(GW4=2,GX3&gt;=HB5),
        2,
        IF(
         AND(GW4=2,GX3&gt;=HA5),
         1,
         IF(
          AND(GW4=1,GX3&gt;=HA5),
          1,
          0))))))))))</f>
        <v>0</v>
      </c>
      <c r="GX5" s="453">
        <v>4</v>
      </c>
      <c r="GY5" s="570"/>
      <c r="GZ5" s="570"/>
      <c r="HA5" s="570">
        <f>IF(HA4=1,
 ROUND(HA4*COUNTIFS(GS2:GS50,"=5",GS2:GS50,"&lt;&gt;0")+COUNTIFS(GS2:GS50,"&lt;10",GS2:GS50,"&lt;&gt;0")/2,0),
 IF(HA4=2,
  ROUND(HA4*(COUNTIFS(GS2:GS50,"=5",GS2:GS50,"&lt;&gt;0")+COUNTIFS(GS2:GS50,"=50",GS2:GS50,"&lt;&gt;0"))+COUNTIFS(GS2:GS50,"&lt;100",GS2:GS50,"&lt;&gt;0")/2,0),
  IF(HA4=3,
   ROUND(HA4*(COUNTIFS(GS2:GS50,"=5",GS2:GS50,"&lt;&gt;0")+COUNTIFS(GS2:GS50,"=50",GS2:GS50,"&lt;&gt;0")+COUNTIFS(GS2:GS50,"=500",GS2:GS50,"&lt;&gt;0"))+COUNTIFS(GS2:GS50,"&lt;1000",GS2:GS50,"&lt;&gt;0")/2,0),
   ROUND(HA4*(COUNTIFS(GS2:GS50,"=5",GS2:GS50,"&lt;&gt;0")+COUNTIFS(GS2:GS50,"=50",GS2:GS50,"&lt;&gt;0")+COUNTIFS(GS2:GS50,"=500",GS2:GS50,"&lt;&gt;0")+COUNTIFS(GS2:GS50,"=5000",GS2:GS50,"&lt;&gt;0"))+COUNTIFS(GS2:GS50,"&lt;10000",GS2:GS50,"&lt;&gt;0")/2,0))))</f>
        <v>2</v>
      </c>
      <c r="HB5" s="570">
        <f>IF(HB4=1,
 ROUND(HB4*COUNTIFS(GS2:GS50,"=5",GS2:GS50,"&lt;&gt;0")+COUNTIFS(GS2:GS50,"&lt;10",GS2:GS50,"&lt;&gt;0")/2,0),
 IF(HB4=2,
  ROUND(HB4*(COUNTIFS(GS2:GS50,"=5",GS2:GS50,"&lt;&gt;0")+COUNTIFS(GS2:GS50,"=50",GS2:GS50,"&lt;&gt;0"))+COUNTIFS(GS2:GS50,"&lt;100",GS2:GS50,"&lt;&gt;0")/2,0),
  IF(HB4=3,
   ROUND(HB4*(COUNTIFS(GS2:GS50,"=5",GS2:GS50,"&lt;&gt;0")+COUNTIFS(GS2:GS50,"=50",GS2:GS50,"&lt;&gt;0")+COUNTIFS(GS2:GS50,"=500",GS2:GS50,"&lt;&gt;0"))+COUNTIFS(GS2:GS50,"&lt;1000",GS2:GS50,"&lt;&gt;0")/2,0),
   ROUND(HB4*(COUNTIFS(GS2:GS50,"=5",GS2:GS50,"&lt;&gt;0")+COUNTIFS(GS2:GS50,"=50",GS2:GS50,"&lt;&gt;0")+COUNTIFS(GS2:GS50,"=500",GS2:GS50,"&lt;&gt;0")+COUNTIFS(GS2:GS50,"=5000",GS2:GS50,"&lt;&gt;0"))+COUNTIFS(GS2:GS50,"&lt;10000",GS2:GS50,"&lt;&gt;0")/2,0))))</f>
        <v>5</v>
      </c>
      <c r="HC5" s="570">
        <f>IF(HC4=1,
 ROUND(HC4*COUNTIFS(GS2:GS50,"=5",GS2:GS50,"&lt;&gt;0")+COUNTIFS(GS2:GS50,"&lt;10",GS2:GS50,"&lt;&gt;0")/2,0),
 IF(HC4=2,
  ROUND(HC4*(COUNTIFS(GS2:GS50,"=5",GS2:GS50,"&lt;&gt;0")+COUNTIFS(GS2:GS50,"=50",GS2:GS50,"&lt;&gt;0"))+COUNTIFS(GS2:GS50,"&lt;100",GS2:GS50,"&lt;&gt;0")/2,0),
  IF(HC4=3,
   ROUND(HC4*(COUNTIFS(GS2:GS50,"=5",GS2:GS50,"&lt;&gt;0")+COUNTIFS(GS2:GS50,"=50",GS2:GS50,"&lt;&gt;0")+COUNTIFS(GS2:GS50,"=500",GS2:GS50,"&lt;&gt;0"))+COUNTIFS(GS2:GS50,"&lt;1000",GS2:GS50,"&lt;&gt;0")/2,0),
   ROUND(HC4*(COUNTIFS(GS2:GS50,"=5",GS2:GS50,"&lt;&gt;0")+COUNTIFS(GS2:GS50,"=50",GS2:GS50,"&lt;&gt;0")+COUNTIFS(GS2:GS50,"=500",GS2:GS50,"&lt;&gt;0")+COUNTIFS(GS2:GS50,"=5000",GS2:GS50,"&lt;&gt;0"))+COUNTIFS(GS2:GS50,"&lt;10000",GS2:GS50,"&lt;&gt;0")/2,0))))</f>
        <v>11</v>
      </c>
      <c r="HD5" s="570">
        <f>IF(HD4=1,
 ROUND(HD4*COUNTIFS(GS2:GS50,"=5",GS2:GS50,"&lt;&gt;0")+COUNTIFS(GS2:GS50,"&lt;10",GS2:GS50,"&lt;&gt;0")/2,0),
 IF(HD4=2,
  ROUND(HD4*(COUNTIFS(GS2:GS50,"=5",GS2:GS50,"&lt;&gt;0")+COUNTIFS(GS2:GS50,"=50",GS2:GS50,"&lt;&gt;0"))+COUNTIFS(GS2:GS50,"&lt;100",GS2:GS50,"&lt;&gt;0")/2,0),
  IF(HD4=3,
   ROUND(HD4*(COUNTIFS(GS2:GS50,"=5",GS2:GS50,"&lt;&gt;0")+COUNTIFS(GS2:GS50,"=50",GS2:GS50,"&lt;&gt;0")+COUNTIFS(GS2:GS50,"=500",GS2:GS50,"&lt;&gt;0"))+COUNTIFS(GS2:GS50,"&lt;1000",GS2:GS50,"&lt;&gt;0")/2,0),
   ROUND(HD4*(COUNTIFS(GS2:GS50,"=5",GS2:GS50,"&lt;&gt;0")+COUNTIFS(GS2:GS50,"=50",GS2:GS50,"&lt;&gt;0")+COUNTIFS(GS2:GS50,"=500",GS2:GS50,"&lt;&gt;0")+COUNTIFS(GS2:GS50,"=5000",GS2:GS50,"&lt;&gt;0"))+COUNTIFS(GS2:GS50,"&lt;10000",GS2:GS50,"&lt;&gt;0")/2,0))))</f>
        <v>14</v>
      </c>
      <c r="HE5" s="440">
        <v>28</v>
      </c>
      <c r="HF5" s="441">
        <v>2</v>
      </c>
      <c r="HG5" s="441" t="str">
        <v>Fråga</v>
      </c>
      <c r="HH5" s="441" t="str">
        <v>Har organisationen, de senaste två åren, analyserat sitt behov av säkerhetstester och granskning samt utfört säkerhetstester och granskning enligt sitt arbetssätt för detta?</v>
      </c>
      <c r="HI5" s="213" t="str" cm="1">
        <f t="array" aca="1" ref="HI5" ca="1">IFERROR(IF(INDIRECT(HL5)="x", 1, INDIRECT(HL5)), "")</f>
        <v>FULLSTÄNDIGT SVAR SAKNAS PÅ FRÅGA 10</v>
      </c>
      <c r="HJ5" s="441">
        <v>5</v>
      </c>
      <c r="HK5" s="570">
        <f t="shared" si="7"/>
        <v>50</v>
      </c>
      <c r="HL5" s="213" t="str" cm="1">
        <f t="array" ref="HL5">IF(
  HG5 = "svar",
  _xlfn._xlws.FILTER($BM:$BM, ($BL:$BL = HH5) * ($BG:$BG = HE5)),
  IF(
    HE5 &lt;&gt; "",
    _xlfn._xlws.FILTER($X$2:$X$1000, $AD$2:$AD$1000 = HE5),
    ""
  )
)</f>
        <v>'It-säkkollen'!E374</v>
      </c>
      <c r="HM5" s="213"/>
      <c r="HN5" s="570" t="s">
        <v>1251</v>
      </c>
      <c r="HO5" s="453">
        <f ca="1">IF(
 AND(HO4=4,HP3&gt;=HV5),
 4,
 IF(
  AND(HO4=4,HP3&gt;=HU5),
  3,
  IF(
   AND(HO4=4,HP3&gt;=HT5),
   2,
   IF(
    AND(HO4=4,HP3&gt;=HS5),
    1,
    IF(
     AND(HO4=3,HP3&gt;=HU5),
     3,
     IF(
      AND(HO4=3,HP3&gt;=HT5),
      2,
      IF(
       AND(HO4=3,HP3&gt;=HS5),
       1,
       IF(
        AND(HO4=2,HP3&gt;=HT5),
        2,
        IF(
         AND(HO4=2,HP3&gt;=HS5),
         1,
         IF(
          AND(HO4=1,HP3&gt;=HS5),
          1,
          0))))))))))</f>
        <v>0</v>
      </c>
      <c r="HP5" s="453">
        <v>4</v>
      </c>
      <c r="HQ5" s="570"/>
      <c r="HR5" s="570"/>
      <c r="HS5" s="570">
        <f>IF(HS4=1,
 ROUND(HS4*COUNTIFS(HK2:HK50,"=5",HK2:HK50,"&lt;&gt;0")+COUNTIFS(HK2:HK50,"&lt;10",HK2:HK50,"&lt;&gt;0")/2,0),
 IF(HS4=2,
  ROUND(HS4*(COUNTIFS(HK2:HK50,"=5",HK2:HK50,"&lt;&gt;0")+COUNTIFS(HK2:HK50,"=50",HK2:HK50,"&lt;&gt;0"))+COUNTIFS(HK2:HK50,"&lt;100",HK2:HK50,"&lt;&gt;0")/2,0),
  IF(HS4=3,
   ROUND(HS4*(COUNTIFS(HK2:HK50,"=5",HK2:HK50,"&lt;&gt;0")+COUNTIFS(HK2:HK50,"=50",HK2:HK50,"&lt;&gt;0")+COUNTIFS(HK2:HK50,"=500",HK2:HK50,"&lt;&gt;0"))+COUNTIFS(HK2:HK50,"&lt;1000",HK2:HK50,"&lt;&gt;0")/2,0),
   ROUND(HS4*(COUNTIFS(HK2:HK50,"=5",HK2:HK50,"&lt;&gt;0")+COUNTIFS(HK2:HK50,"=50",HK2:HK50,"&lt;&gt;0")+COUNTIFS(HK2:HK50,"=500",HK2:HK50,"&lt;&gt;0")+COUNTIFS(HK2:HK50,"=5000",HK2:HK50,"&lt;&gt;0"))+COUNTIFS(HK2:HK50,"&lt;10000",HK2:HK50,"&lt;&gt;0")/2,0))))</f>
        <v>2</v>
      </c>
      <c r="HT5" s="570">
        <f>IF(HT4=1,
 ROUND(HT4*COUNTIFS(HK2:HK50,"=5",HK2:HK50,"&lt;&gt;0")+COUNTIFS(HK2:HK50,"&lt;10",HK2:HK50,"&lt;&gt;0")/2,0),
 IF(HT4=2,
  ROUND(HT4*(COUNTIFS(HK2:HK50,"=5",HK2:HK50,"&lt;&gt;0")+COUNTIFS(HK2:HK50,"=50",HK2:HK50,"&lt;&gt;0"))+COUNTIFS(HK2:HK50,"&lt;100",HK2:HK50,"&lt;&gt;0")/2,0),
  IF(HT4=3,
   ROUND(HT4*(COUNTIFS(HK2:HK50,"=5",HK2:HK50,"&lt;&gt;0")+COUNTIFS(HK2:HK50,"=50",HK2:HK50,"&lt;&gt;0")+COUNTIFS(HK2:HK50,"=500",HK2:HK50,"&lt;&gt;0"))+COUNTIFS(HK2:HK50,"&lt;1000",HK2:HK50,"&lt;&gt;0")/2,0),
   ROUND(HT4*(COUNTIFS(HK2:HK50,"=5",HK2:HK50,"&lt;&gt;0")+COUNTIFS(HK2:HK50,"=50",HK2:HK50,"&lt;&gt;0")+COUNTIFS(HK2:HK50,"=500",HK2:HK50,"&lt;&gt;0")+COUNTIFS(HK2:HK50,"=5000",HK2:HK50,"&lt;&gt;0"))+COUNTIFS(HK2:HK50,"&lt;10000",HK2:HK50,"&lt;&gt;0")/2,0))))</f>
        <v>5</v>
      </c>
      <c r="HU5" s="570">
        <f>IF(HU4=1,
 ROUND(HU4*COUNTIFS(HK2:HK50,"=5",HK2:HK50,"&lt;&gt;0")+COUNTIFS(HK2:HK50,"&lt;10",HK2:HK50,"&lt;&gt;0")/2,0),
 IF(HU4=2,
  ROUND(HU4*(COUNTIFS(HK2:HK50,"=5",HK2:HK50,"&lt;&gt;0")+COUNTIFS(HK2:HK50,"=50",HK2:HK50,"&lt;&gt;0"))+COUNTIFS(HK2:HK50,"&lt;100",HK2:HK50,"&lt;&gt;0")/2,0),
  IF(HU4=3,
   ROUND(HU4*(COUNTIFS(HK2:HK50,"=5",HK2:HK50,"&lt;&gt;0")+COUNTIFS(HK2:HK50,"=50",HK2:HK50,"&lt;&gt;0")+COUNTIFS(HK2:HK50,"=500",HK2:HK50,"&lt;&gt;0"))+COUNTIFS(HK2:HK50,"&lt;1000",HK2:HK50,"&lt;&gt;0")/2,0),
   ROUND(HU4*(COUNTIFS(HK2:HK50,"=5",HK2:HK50,"&lt;&gt;0")+COUNTIFS(HK2:HK50,"=50",HK2:HK50,"&lt;&gt;0")+COUNTIFS(HK2:HK50,"=500",HK2:HK50,"&lt;&gt;0")+COUNTIFS(HK2:HK50,"=5000",HK2:HK50,"&lt;&gt;0"))+COUNTIFS(HK2:HK50,"&lt;10000",HK2:HK50,"&lt;&gt;0")/2,0))))</f>
        <v>11</v>
      </c>
      <c r="HV5" s="570">
        <f>IF(HV4=1,
 ROUND(HV4*COUNTIFS(HK2:HK50,"=5",HK2:HK50,"&lt;&gt;0")+COUNTIFS(HK2:HK50,"&lt;10",HK2:HK50,"&lt;&gt;0")/2,0),
 IF(HV4=2,
  ROUND(HV4*(COUNTIFS(HK2:HK50,"=5",HK2:HK50,"&lt;&gt;0")+COUNTIFS(HK2:HK50,"=50",HK2:HK50,"&lt;&gt;0"))+COUNTIFS(HK2:HK50,"&lt;100",HK2:HK50,"&lt;&gt;0")/2,0),
  IF(HV4=3,
   ROUND(HV4*(COUNTIFS(HK2:HK50,"=5",HK2:HK50,"&lt;&gt;0")+COUNTIFS(HK2:HK50,"=50",HK2:HK50,"&lt;&gt;0")+COUNTIFS(HK2:HK50,"=500",HK2:HK50,"&lt;&gt;0"))+COUNTIFS(HK2:HK50,"&lt;1000",HK2:HK50,"&lt;&gt;0")/2,0),
   ROUND(HV4*(COUNTIFS(HK2:HK50,"=5",HK2:HK50,"&lt;&gt;0")+COUNTIFS(HK2:HK50,"=50",HK2:HK50,"&lt;&gt;0")+COUNTIFS(HK2:HK50,"=500",HK2:HK50,"&lt;&gt;0")+COUNTIFS(HK2:HK50,"=5000",HK2:HK50,"&lt;&gt;0"))+COUNTIFS(HK2:HK50,"&lt;10000",HK2:HK50,"&lt;&gt;0")/2,0))))</f>
        <v>14</v>
      </c>
      <c r="HW5" s="440">
        <v>29</v>
      </c>
      <c r="HX5" s="441">
        <v>2</v>
      </c>
      <c r="HY5" s="441" t="str">
        <v>Fråga</v>
      </c>
      <c r="HZ5" s="441" t="str">
        <v>Har organisationen, de senaste två åren, genomfört ändringar i informationssystem enligt sitt arbetssätt för ändringshantering?</v>
      </c>
      <c r="IA5" s="213" t="str" cm="1">
        <f t="array" aca="1" ref="IA5" ca="1">IFERROR(IF(INDIRECT(ID5)="x", 1, INDIRECT(ID5)), "")</f>
        <v>FULLSTÄNDIGT SVAR SAKNAS PÅ FRÅGA 11</v>
      </c>
      <c r="IB5" s="441">
        <v>5</v>
      </c>
      <c r="IC5" s="570">
        <f t="shared" si="8"/>
        <v>50</v>
      </c>
      <c r="ID5" s="213" t="str" cm="1">
        <f t="array" ref="ID5">IF(
  HY5 = "svar",
  _xlfn._xlws.FILTER($BM:$BM, ($BL:$BL = HZ5) * ($BG:$BG = HW5)),
  IF(
    HW5 &lt;&gt; "",
    _xlfn._xlws.FILTER($X$2:$X$1000, $AD$2:$AD$1000 = HW5),
    ""
  )
)</f>
        <v>'It-säkkollen'!E385</v>
      </c>
      <c r="IE5" s="213"/>
      <c r="IF5" s="570" t="s">
        <v>1251</v>
      </c>
      <c r="IG5" s="453">
        <f ca="1">IF(
 AND(IG4=4,IH3&gt;=IN5),
 4,
 IF(
  AND(IG4=4,IH3&gt;=IM5),
  3,
  IF(
   AND(IG4=4,IH3&gt;=IL5),
   2,
   IF(
    AND(IG4=4,IH3&gt;=IK5),
    1,
    IF(
     AND(IG4=3,IH3&gt;=IM5),
     3,
     IF(
      AND(IG4=3,IH3&gt;=IL5),
      2,
      IF(
       AND(IG4=3,IH3&gt;=IK5),
       1,
       IF(
        AND(IG4=2,IH3&gt;=IL5),
        2,
        IF(
         AND(IG4=2,IH3&gt;=IK5),
         1,
         IF(
          AND(IG4=1,IH3&gt;=IK5),
          1,
          0))))))))))</f>
        <v>0</v>
      </c>
      <c r="IH5" s="453">
        <v>4</v>
      </c>
      <c r="II5" s="570"/>
      <c r="IJ5" s="570"/>
      <c r="IK5" s="570">
        <f>IF(IK4=1,
 ROUND(IK4*COUNTIFS(IC2:IC50,"=5",IC2:IC50,"&lt;&gt;0")+COUNTIFS(IC2:IC50,"&lt;10",IC2:IC50,"&lt;&gt;0")/2,0),
 IF(IK4=2,
  ROUND(IK4*(COUNTIFS(IC2:IC50,"=5",IC2:IC50,"&lt;&gt;0")+COUNTIFS(IC2:IC50,"=50",IC2:IC50,"&lt;&gt;0"))+COUNTIFS(IC2:IC50,"&lt;100",IC2:IC50,"&lt;&gt;0")/2,0),
  IF(IK4=3,
   ROUND(IK4*(COUNTIFS(IC2:IC50,"=5",IC2:IC50,"&lt;&gt;0")+COUNTIFS(IC2:IC50,"=50",IC2:IC50,"&lt;&gt;0")+COUNTIFS(IC2:IC50,"=500",IC2:IC50,"&lt;&gt;0"))+COUNTIFS(IC2:IC50,"&lt;1000",IC2:IC50,"&lt;&gt;0")/2,0),
   ROUND(IK4*(COUNTIFS(IC2:IC50,"=5",IC2:IC50,"&lt;&gt;0")+COUNTIFS(IC2:IC50,"=50",IC2:IC50,"&lt;&gt;0")+COUNTIFS(IC2:IC50,"=500",IC2:IC50,"&lt;&gt;0")+COUNTIFS(IC2:IC50,"=5000",IC2:IC50,"&lt;&gt;0"))+COUNTIFS(IC2:IC50,"&lt;10000",IC2:IC50,"&lt;&gt;0")/2,0))))</f>
        <v>2</v>
      </c>
      <c r="IL5" s="570">
        <f>IF(IL4=1,
 ROUND(IL4*COUNTIFS(IC2:IC50,"=5",IC2:IC50,"&lt;&gt;0")+COUNTIFS(IC2:IC50,"&lt;10",IC2:IC50,"&lt;&gt;0")/2,0),
 IF(IL4=2,
  ROUND(IL4*(COUNTIFS(IC2:IC50,"=5",IC2:IC50,"&lt;&gt;0")+COUNTIFS(IC2:IC50,"=50",IC2:IC50,"&lt;&gt;0"))+COUNTIFS(IC2:IC50,"&lt;100",IC2:IC50,"&lt;&gt;0")/2,0),
  IF(IL4=3,
   ROUND(IL4*(COUNTIFS(IC2:IC50,"=5",IC2:IC50,"&lt;&gt;0")+COUNTIFS(IC2:IC50,"=50",IC2:IC50,"&lt;&gt;0")+COUNTIFS(IC2:IC50,"=500",IC2:IC50,"&lt;&gt;0"))+COUNTIFS(IC2:IC50,"&lt;1000",IC2:IC50,"&lt;&gt;0")/2,0),
   ROUND(IL4*(COUNTIFS(IC2:IC50,"=5",IC2:IC50,"&lt;&gt;0")+COUNTIFS(IC2:IC50,"=50",IC2:IC50,"&lt;&gt;0")+COUNTIFS(IC2:IC50,"=500",IC2:IC50,"&lt;&gt;0")+COUNTIFS(IC2:IC50,"=5000",IC2:IC50,"&lt;&gt;0"))+COUNTIFS(IC2:IC50,"&lt;10000",IC2:IC50,"&lt;&gt;0")/2,0))))</f>
        <v>5</v>
      </c>
      <c r="IM5" s="570">
        <f>IF(IM4=1,
 ROUND(IM4*COUNTIFS(IC2:IC50,"=5",IC2:IC50,"&lt;&gt;0")+COUNTIFS(IC2:IC50,"&lt;10",IC2:IC50,"&lt;&gt;0")/2,0),
 IF(IM4=2,
  ROUND(IM4*(COUNTIFS(IC2:IC50,"=5",IC2:IC50,"&lt;&gt;0")+COUNTIFS(IC2:IC50,"=50",IC2:IC50,"&lt;&gt;0"))+COUNTIFS(IC2:IC50,"&lt;100",IC2:IC50,"&lt;&gt;0")/2,0),
  IF(IM4=3,
   ROUND(IM4*(COUNTIFS(IC2:IC50,"=5",IC2:IC50,"&lt;&gt;0")+COUNTIFS(IC2:IC50,"=50",IC2:IC50,"&lt;&gt;0")+COUNTIFS(IC2:IC50,"=500",IC2:IC50,"&lt;&gt;0"))+COUNTIFS(IC2:IC50,"&lt;1000",IC2:IC50,"&lt;&gt;0")/2,0),
   ROUND(IM4*(COUNTIFS(IC2:IC50,"=5",IC2:IC50,"&lt;&gt;0")+COUNTIFS(IC2:IC50,"=50",IC2:IC50,"&lt;&gt;0")+COUNTIFS(IC2:IC50,"=500",IC2:IC50,"&lt;&gt;0")+COUNTIFS(IC2:IC50,"=5000",IC2:IC50,"&lt;&gt;0"))+COUNTIFS(IC2:IC50,"&lt;10000",IC2:IC50,"&lt;&gt;0")/2,0))))</f>
        <v>14</v>
      </c>
      <c r="IN5" s="570">
        <f>IF(IN4=1,
 ROUND(IN4*COUNTIFS(IC2:IC50,"=5",IC2:IC50,"&lt;&gt;0")+COUNTIFS(IC2:IC50,"&lt;10",IC2:IC50,"&lt;&gt;0")/2,0),
 IF(IN4=2,
  ROUND(IN4*(COUNTIFS(IC2:IC50,"=5",IC2:IC50,"&lt;&gt;0")+COUNTIFS(IC2:IC50,"=50",IC2:IC50,"&lt;&gt;0"))+COUNTIFS(IC2:IC50,"&lt;100",IC2:IC50,"&lt;&gt;0")/2,0),
  IF(IN4=3,
   ROUND(IN4*(COUNTIFS(IC2:IC50,"=5",IC2:IC50,"&lt;&gt;0")+COUNTIFS(IC2:IC50,"=50",IC2:IC50,"&lt;&gt;0")+COUNTIFS(IC2:IC50,"=500",IC2:IC50,"&lt;&gt;0"))+COUNTIFS(IC2:IC50,"&lt;1000",IC2:IC50,"&lt;&gt;0")/2,0),
   ROUND(IN4*(COUNTIFS(IC2:IC50,"=5",IC2:IC50,"&lt;&gt;0")+COUNTIFS(IC2:IC50,"=50",IC2:IC50,"&lt;&gt;0")+COUNTIFS(IC2:IC50,"=500",IC2:IC50,"&lt;&gt;0")+COUNTIFS(IC2:IC50,"=5000",IC2:IC50,"&lt;&gt;0"))+COUNTIFS(IC2:IC50,"&lt;10000",IC2:IC50,"&lt;&gt;0")/2,0))))</f>
        <v>18</v>
      </c>
      <c r="IO5" s="440">
        <v>32</v>
      </c>
      <c r="IP5" s="441">
        <v>2</v>
      </c>
      <c r="IQ5" s="441" t="str">
        <v>Fråga</v>
      </c>
      <c r="IR5" s="441" t="str">
        <v xml:space="preserve">Har organisationen, de senaste två åren, identifierat sitt behov av att skydda hårdvara och skyddat hårdvara enligt sitt arbetssätt för detta? </v>
      </c>
      <c r="IS5" s="213" t="str" cm="1">
        <f t="array" aca="1" ref="IS5" ca="1">IFERROR(IF(INDIRECT(IV5)="x", 1, INDIRECT(IV5)), "")</f>
        <v>FULLSTÄNDIGT SVAR SAKNAS PÅ FRÅGA 14</v>
      </c>
      <c r="IT5" s="441">
        <v>5</v>
      </c>
      <c r="IU5" s="570">
        <f t="shared" si="9"/>
        <v>50</v>
      </c>
      <c r="IV5" s="213" t="str" cm="1">
        <f t="array" ref="IV5">IF(
  IQ5 = "svar",
  _xlfn._xlws.FILTER($BM:$BM, ($BL:$BL = IR5) * ($BG:$BG = IO5)),
  IF(
    IO5 &lt;&gt; "",
    _xlfn._xlws.FILTER($X$2:$X$1000, $AD$2:$AD$1000 = IO5),
    ""
  )
)</f>
        <v>'It-säkkollen'!E416</v>
      </c>
      <c r="IW5" s="213"/>
      <c r="IX5" s="570" t="s">
        <v>1251</v>
      </c>
      <c r="IY5" s="453">
        <f ca="1">IF(
 AND(IY4=4,IZ3&gt;=JF5),
 4,
 IF(
  AND(IY4=4,IZ3&gt;=JE5),
  3,
  IF(
   AND(IY4=4,IZ3&gt;=JD5),
   2,
   IF(
    AND(IY4=4,IZ3&gt;=JC5),
    1,
    IF(
     AND(IY4=3,IZ3&gt;=JE5),
     3,
     IF(
      AND(IY4=3,IZ3&gt;=JD5),
      2,
      IF(
       AND(IY4=3,IZ3&gt;=JC5),
       1,
       IF(
        AND(IY4=2,IZ3&gt;=JD5),
        2,
        IF(
         AND(IY4=2,IZ3&gt;=JC5),
         1,
         IF(
          AND(IY4=1,IZ3&gt;=JC5),
          1,
          0))))))))))</f>
        <v>0</v>
      </c>
      <c r="IZ5" s="453">
        <v>4</v>
      </c>
      <c r="JA5" s="570"/>
      <c r="JB5" s="570"/>
      <c r="JC5" s="570">
        <f>IF(JC4=1,
 ROUND(JC4*COUNTIFS(IU2:IU50,"=5",IU2:IU50,"&lt;&gt;0")+COUNTIFS(IU2:IU50,"&lt;10",IU2:IU50,"&lt;&gt;0")/2,0),
 IF(JC4=2,
  ROUND(JC4*(COUNTIFS(IU2:IU50,"=5",IU2:IU50,"&lt;&gt;0")+COUNTIFS(IU2:IU50,"=50",IU2:IU50,"&lt;&gt;0"))+COUNTIFS(IU2:IU50,"&lt;100",IU2:IU50,"&lt;&gt;0")/2,0),
  IF(JC4=3,
   ROUND(JC4*(COUNTIFS(IU2:IU50,"=5",IU2:IU50,"&lt;&gt;0")+COUNTIFS(IU2:IU50,"=50",IU2:IU50,"&lt;&gt;0")+COUNTIFS(IU2:IU50,"=500",IU2:IU50,"&lt;&gt;0"))+COUNTIFS(IU2:IU50,"&lt;1000",IU2:IU50,"&lt;&gt;0")/2,0),
   ROUND(JC4*(COUNTIFS(IU2:IU50,"=5",IU2:IU50,"&lt;&gt;0")+COUNTIFS(IU2:IU50,"=50",IU2:IU50,"&lt;&gt;0")+COUNTIFS(IU2:IU50,"=500",IU2:IU50,"&lt;&gt;0")+COUNTIFS(IU2:IU50,"=5000",IU2:IU50,"&lt;&gt;0"))+COUNTIFS(IU2:IU50,"&lt;10000",IU2:IU50,"&lt;&gt;0")/2,0))))</f>
        <v>2</v>
      </c>
      <c r="JD5" s="570">
        <f>IF(JD4=1,
 ROUND(JD4*COUNTIFS(IU2:IU50,"=5",IU2:IU50,"&lt;&gt;0")+COUNTIFS(IU2:IU50,"&lt;10",IU2:IU50,"&lt;&gt;0")/2,0),
 IF(JD4=2,
  ROUND(JD4*(COUNTIFS(IU2:IU50,"=5",IU2:IU50,"&lt;&gt;0")+COUNTIFS(IU2:IU50,"=50",IU2:IU50,"&lt;&gt;0"))+COUNTIFS(IU2:IU50,"&lt;100",IU2:IU50,"&lt;&gt;0")/2,0),
  IF(JD4=3,
   ROUND(JD4*(COUNTIFS(IU2:IU50,"=5",IU2:IU50,"&lt;&gt;0")+COUNTIFS(IU2:IU50,"=50",IU2:IU50,"&lt;&gt;0")+COUNTIFS(IU2:IU50,"=500",IU2:IU50,"&lt;&gt;0"))+COUNTIFS(IU2:IU50,"&lt;1000",IU2:IU50,"&lt;&gt;0")/2,0),
   ROUND(JD4*(COUNTIFS(IU2:IU50,"=5",IU2:IU50,"&lt;&gt;0")+COUNTIFS(IU2:IU50,"=50",IU2:IU50,"&lt;&gt;0")+COUNTIFS(IU2:IU50,"=500",IU2:IU50,"&lt;&gt;0")+COUNTIFS(IU2:IU50,"=5000",IU2:IU50,"&lt;&gt;0"))+COUNTIFS(IU2:IU50,"&lt;10000",IU2:IU50,"&lt;&gt;0")/2,0))))</f>
        <v>5</v>
      </c>
      <c r="JE5" s="570">
        <f>IF(JE4=1,
 ROUND(JE4*COUNTIFS(IU2:IU50,"=5",IU2:IU50,"&lt;&gt;0")+COUNTIFS(IU2:IU50,"&lt;10",IU2:IU50,"&lt;&gt;0")/2,0),
 IF(JE4=2,
  ROUND(JE4*(COUNTIFS(IU2:IU50,"=5",IU2:IU50,"&lt;&gt;0")+COUNTIFS(IU2:IU50,"=50",IU2:IU50,"&lt;&gt;0"))+COUNTIFS(IU2:IU50,"&lt;100",IU2:IU50,"&lt;&gt;0")/2,0),
  IF(JE4=3,
   ROUND(JE4*(COUNTIFS(IU2:IU50,"=5",IU2:IU50,"&lt;&gt;0")+COUNTIFS(IU2:IU50,"=50",IU2:IU50,"&lt;&gt;0")+COUNTIFS(IU2:IU50,"=500",IU2:IU50,"&lt;&gt;0"))+COUNTIFS(IU2:IU50,"&lt;1000",IU2:IU50,"&lt;&gt;0")/2,0),
   ROUND(JE4*(COUNTIFS(IU2:IU50,"=5",IU2:IU50,"&lt;&gt;0")+COUNTIFS(IU2:IU50,"=50",IU2:IU50,"&lt;&gt;0")+COUNTIFS(IU2:IU50,"=500",IU2:IU50,"&lt;&gt;0")+COUNTIFS(IU2:IU50,"=5000",IU2:IU50,"&lt;&gt;0"))+COUNTIFS(IU2:IU50,"&lt;10000",IU2:IU50,"&lt;&gt;0")/2,0))))</f>
        <v>11</v>
      </c>
      <c r="JF5" s="570">
        <f>IF(JF4=1,
 ROUND(JF4*COUNTIFS(IU2:IU50,"=5",IU2:IU50,"&lt;&gt;0")+COUNTIFS(IU2:IU50,"&lt;10",IU2:IU50,"&lt;&gt;0")/2,0),
 IF(JF4=2,
  ROUND(JF4*(COUNTIFS(IU2:IU50,"=5",IU2:IU50,"&lt;&gt;0")+COUNTIFS(IU2:IU50,"=50",IU2:IU50,"&lt;&gt;0"))+COUNTIFS(IU2:IU50,"&lt;100",IU2:IU50,"&lt;&gt;0")/2,0),
  IF(JF4=3,
   ROUND(JF4*(COUNTIFS(IU2:IU50,"=5",IU2:IU50,"&lt;&gt;0")+COUNTIFS(IU2:IU50,"=50",IU2:IU50,"&lt;&gt;0")+COUNTIFS(IU2:IU50,"=500",IU2:IU50,"&lt;&gt;0"))+COUNTIFS(IU2:IU50,"&lt;1000",IU2:IU50,"&lt;&gt;0")/2,0),
   ROUND(JF4*(COUNTIFS(IU2:IU50,"=5",IU2:IU50,"&lt;&gt;0")+COUNTIFS(IU2:IU50,"=50",IU2:IU50,"&lt;&gt;0")+COUNTIFS(IU2:IU50,"=500",IU2:IU50,"&lt;&gt;0")+COUNTIFS(IU2:IU50,"=5000",IU2:IU50,"&lt;&gt;0"))+COUNTIFS(IU2:IU50,"&lt;10000",IU2:IU50,"&lt;&gt;0")/2,0))))</f>
        <v>14</v>
      </c>
      <c r="JG5" s="440">
        <v>15</v>
      </c>
      <c r="JH5" s="441">
        <v>1</v>
      </c>
      <c r="JI5" s="441" t="str">
        <v>Fråga</v>
      </c>
      <c r="JJ5" s="441" t="str">
        <v>Har organisationen haft ett arbetssätt för säkerhetskopiering de senaste två åren?</v>
      </c>
      <c r="JK5" s="213" t="str" cm="1">
        <f t="array" aca="1" ref="JK5" ca="1">IFERROR(IF(INDIRECT(JN5)="x", 1, INDIRECT(JN5)), "")</f>
        <v>FRÅGAN ÄR OBESVARAD</v>
      </c>
      <c r="JL5" s="441">
        <v>5</v>
      </c>
      <c r="JM5" s="570">
        <f t="shared" si="10"/>
        <v>5</v>
      </c>
      <c r="JN5" s="213" t="str" cm="1">
        <f t="array" ref="JN5">IF(
  JI5 = "svar",
  _xlfn._xlws.FILTER($BM:$BM, ($BL:$BL = JJ5) * ($BG:$BG = JG5)),
  IF(
    JG5 &lt;&gt; "",
    _xlfn._xlws.FILTER($X$2:$X$1000, $AD$2:$AD$1000 = JG5),
    ""
  )
)</f>
        <v>'It-säkkollen'!E222</v>
      </c>
      <c r="JO5" s="213"/>
      <c r="JP5" s="570" t="s">
        <v>1251</v>
      </c>
      <c r="JQ5" s="453">
        <f ca="1">IF(
 AND(JQ4=4,JR3&gt;=JX5),
 4,
 IF(
  AND(JQ4=4,JR3&gt;=JW5),
  3,
  IF(
   AND(JQ4=4,JR3&gt;=JV5),
   2,
   IF(
    AND(JQ4=4,JR3&gt;=JU5),
    1,
    IF(
     AND(JQ4=3,JR3&gt;=JW5),
     3,
     IF(
      AND(JQ4=3,JR3&gt;=JV5),
      2,
      IF(
       AND(JQ4=3,JR3&gt;=JU5),
       1,
       IF(
        AND(JQ4=2,JR3&gt;=JV5),
        2,
        IF(
         AND(JQ4=2,JR3&gt;=JU5),
         1,
         IF(
          AND(JQ4=1,JR3&gt;=JU5),
          1,
          0))))))))))</f>
        <v>0</v>
      </c>
      <c r="JR5" s="453">
        <v>4</v>
      </c>
      <c r="JS5" s="570"/>
      <c r="JT5" s="570"/>
      <c r="JU5" s="570">
        <f>IF(JU4=1,
 ROUND(JU4*COUNTIFS(JM2:JM50,"=5",JM2:JM50,"&lt;&gt;0")+COUNTIFS(JM2:JM50,"&lt;10",JM2:JM50,"&lt;&gt;0")/2,0),
 IF(JU4=2,
  ROUND(JU4*(COUNTIFS(JM2:JM50,"=5",JM2:JM50,"&lt;&gt;0")+COUNTIFS(JM2:JM50,"=50",JM2:JM50,"&lt;&gt;0"))+COUNTIFS(JM2:JM50,"&lt;100",JM2:JM50,"&lt;&gt;0")/2,0),
  IF(JU4=3,
   ROUND(JU4*(COUNTIFS(JM2:JM50,"=5",JM2:JM50,"&lt;&gt;0")+COUNTIFS(JM2:JM50,"=50",JM2:JM50,"&lt;&gt;0")+COUNTIFS(JM2:JM50,"=500",JM2:JM50,"&lt;&gt;0"))+COUNTIFS(JM2:JM50,"&lt;1000",JM2:JM50,"&lt;&gt;0")/2,0),
   ROUND(JU4*(COUNTIFS(JM2:JM50,"=5",JM2:JM50,"&lt;&gt;0")+COUNTIFS(JM2:JM50,"=50",JM2:JM50,"&lt;&gt;0")+COUNTIFS(JM2:JM50,"=500",JM2:JM50,"&lt;&gt;0")+COUNTIFS(JM2:JM50,"=5000",JM2:JM50,"&lt;&gt;0"))+COUNTIFS(JM2:JM50,"&lt;10000",JM2:JM50,"&lt;&gt;0")/2,0))))</f>
        <v>7</v>
      </c>
      <c r="JV5" s="570">
        <f>IF(JV4=1,
 ROUND(JV4*COUNTIFS(JM2:JM50,"=5",JM2:JM50,"&lt;&gt;0")+COUNTIFS(JM2:JM50,"&lt;10",JM2:JM50,"&lt;&gt;0")/2,0),
 IF(JV4=2,
  ROUND(JV4*(COUNTIFS(JM2:JM50,"=5",JM2:JM50,"&lt;&gt;0")+COUNTIFS(JM2:JM50,"=50",JM2:JM50,"&lt;&gt;0"))+COUNTIFS(JM2:JM50,"&lt;100",JM2:JM50,"&lt;&gt;0")/2,0),
  IF(JV4=3,
   ROUND(JV4*(COUNTIFS(JM2:JM50,"=5",JM2:JM50,"&lt;&gt;0")+COUNTIFS(JM2:JM50,"=50",JM2:JM50,"&lt;&gt;0")+COUNTIFS(JM2:JM50,"=500",JM2:JM50,"&lt;&gt;0"))+COUNTIFS(JM2:JM50,"&lt;1000",JM2:JM50,"&lt;&gt;0")/2,0),
   ROUND(JV4*(COUNTIFS(JM2:JM50,"=5",JM2:JM50,"&lt;&gt;0")+COUNTIFS(JM2:JM50,"=50",JM2:JM50,"&lt;&gt;0")+COUNTIFS(JM2:JM50,"=500",JM2:JM50,"&lt;&gt;0")+COUNTIFS(JM2:JM50,"=5000",JM2:JM50,"&lt;&gt;0"))+COUNTIFS(JM2:JM50,"&lt;10000",JM2:JM50,"&lt;&gt;0")/2,0))))</f>
        <v>13</v>
      </c>
      <c r="JW5" s="570">
        <f>IF(JW4=1,
 ROUND(JW4*COUNTIFS(JM2:JM50,"=5",JM2:JM50,"&lt;&gt;0")+COUNTIFS(JM2:JM50,"&lt;10",JM2:JM50,"&lt;&gt;0")/2,0),
 IF(JW4=2,
  ROUND(JW4*(COUNTIFS(JM2:JM50,"=5",JM2:JM50,"&lt;&gt;0")+COUNTIFS(JM2:JM50,"=50",JM2:JM50,"&lt;&gt;0"))+COUNTIFS(JM2:JM50,"&lt;100",JM2:JM50,"&lt;&gt;0")/2,0),
  IF(JW4=3,
   ROUND(JW4*(COUNTIFS(JM2:JM50,"=5",JM2:JM50,"&lt;&gt;0")+COUNTIFS(JM2:JM50,"=50",JM2:JM50,"&lt;&gt;0")+COUNTIFS(JM2:JM50,"=500",JM2:JM50,"&lt;&gt;0"))+COUNTIFS(JM2:JM50,"&lt;1000",JM2:JM50,"&lt;&gt;0")/2,0),
   ROUND(JW4*(COUNTIFS(JM2:JM50,"=5",JM2:JM50,"&lt;&gt;0")+COUNTIFS(JM2:JM50,"=50",JM2:JM50,"&lt;&gt;0")+COUNTIFS(JM2:JM50,"=500",JM2:JM50,"&lt;&gt;0")+COUNTIFS(JM2:JM50,"=5000",JM2:JM50,"&lt;&gt;0"))+COUNTIFS(JM2:JM50,"&lt;10000",JM2:JM50,"&lt;&gt;0")/2,0))))</f>
        <v>33</v>
      </c>
      <c r="JX5" s="570">
        <f>IF(JX4=1,
 ROUND(JX4*COUNTIFS(JM2:JM50,"=5",JM2:JM50,"&lt;&gt;0")+COUNTIFS(JM2:JM50,"&lt;10",JM2:JM50,"&lt;&gt;0")/2,0),
 IF(JX4=2,
  ROUND(JX4*(COUNTIFS(JM2:JM50,"=5",JM2:JM50,"&lt;&gt;0")+COUNTIFS(JM2:JM50,"=50",JM2:JM50,"&lt;&gt;0"))+COUNTIFS(JM2:JM50,"&lt;100",JM2:JM50,"&lt;&gt;0")/2,0),
  IF(JX4=3,
   ROUND(JX4*(COUNTIFS(JM2:JM50,"=5",JM2:JM50,"&lt;&gt;0")+COUNTIFS(JM2:JM50,"=50",JM2:JM50,"&lt;&gt;0")+COUNTIFS(JM2:JM50,"=500",JM2:JM50,"&lt;&gt;0"))+COUNTIFS(JM2:JM50,"&lt;1000",JM2:JM50,"&lt;&gt;0")/2,0),
   ROUND(JX4*(COUNTIFS(JM2:JM50,"=5",JM2:JM50,"&lt;&gt;0")+COUNTIFS(JM2:JM50,"=50",JM2:JM50,"&lt;&gt;0")+COUNTIFS(JM2:JM50,"=500",JM2:JM50,"&lt;&gt;0")+COUNTIFS(JM2:JM50,"=5000",JM2:JM50,"&lt;&gt;0"))+COUNTIFS(JM2:JM50,"&lt;10000",JM2:JM50,"&lt;&gt;0")/2,0))))</f>
        <v>43</v>
      </c>
      <c r="JY5" s="440"/>
      <c r="KC5" s="213"/>
      <c r="KE5" s="570"/>
      <c r="KF5" s="213"/>
      <c r="KG5" s="213"/>
      <c r="KH5" s="570"/>
      <c r="KI5" s="453"/>
      <c r="KJ5" s="453"/>
      <c r="KK5" s="570"/>
      <c r="KL5" s="570"/>
      <c r="KM5" s="570"/>
      <c r="KN5" s="570"/>
      <c r="KO5" s="570"/>
      <c r="KP5" s="570"/>
    </row>
    <row r="6" spans="1:359" ht="15">
      <c r="A6" s="458">
        <v>1</v>
      </c>
      <c r="B6" s="459">
        <v>1</v>
      </c>
      <c r="C6" s="459" t="s">
        <v>25</v>
      </c>
      <c r="D6" s="459" t="s">
        <v>1218</v>
      </c>
      <c r="E6" s="460">
        <v>5</v>
      </c>
      <c r="G6" t="s">
        <v>1203</v>
      </c>
      <c r="H6">
        <v>6</v>
      </c>
      <c r="I6">
        <v>1</v>
      </c>
      <c r="J6" s="422">
        <v>35</v>
      </c>
      <c r="K6" s="422">
        <v>2</v>
      </c>
      <c r="L6" s="422">
        <v>35</v>
      </c>
      <c r="M6" s="422">
        <v>2</v>
      </c>
      <c r="N6"/>
      <c r="O6" s="423">
        <v>3</v>
      </c>
      <c r="P6" s="435">
        <v>1</v>
      </c>
      <c r="Q6">
        <v>3</v>
      </c>
      <c r="R6" t="s">
        <v>390</v>
      </c>
      <c r="S6" t="s">
        <v>1252</v>
      </c>
      <c r="T6"/>
      <c r="U6"/>
      <c r="V6"/>
      <c r="W6">
        <v>11</v>
      </c>
      <c r="X6" t="s">
        <v>1217</v>
      </c>
      <c r="Y6" t="s">
        <v>1217</v>
      </c>
      <c r="Z6" t="s">
        <v>1217</v>
      </c>
      <c r="AA6" t="s">
        <v>1217</v>
      </c>
      <c r="AB6" t="s">
        <v>1217</v>
      </c>
      <c r="AC6" t="s">
        <v>1217</v>
      </c>
      <c r="AD6" t="s">
        <v>1217</v>
      </c>
      <c r="AE6" t="s">
        <v>1217</v>
      </c>
      <c r="AF6" t="s">
        <v>1217</v>
      </c>
      <c r="AG6" t="s">
        <v>1217</v>
      </c>
      <c r="AH6"/>
      <c r="AI6" t="s">
        <v>1217</v>
      </c>
      <c r="AJ6" t="s">
        <v>1217</v>
      </c>
      <c r="AK6" t="s">
        <v>1217</v>
      </c>
      <c r="AL6" t="s">
        <v>1217</v>
      </c>
      <c r="AM6" t="s">
        <v>1217</v>
      </c>
      <c r="AN6" t="s">
        <v>1217</v>
      </c>
      <c r="AO6" t="s">
        <v>1217</v>
      </c>
      <c r="AP6"/>
      <c r="AQ6"/>
      <c r="AR6"/>
      <c r="AS6"/>
      <c r="AT6"/>
      <c r="AU6"/>
      <c r="AV6"/>
      <c r="AW6"/>
      <c r="AX6"/>
      <c r="AY6"/>
      <c r="AZ6"/>
      <c r="BA6"/>
      <c r="BB6" t="str" cm="1">
        <f t="array" aca="1" ref="BB6" ca="1">IFERROR(INDIRECT(X6),"")</f>
        <v/>
      </c>
      <c r="BC6"/>
      <c r="BD6" s="437"/>
      <c r="BE6"/>
      <c r="BF6" s="438">
        <v>1</v>
      </c>
      <c r="BG6" s="438">
        <v>1</v>
      </c>
      <c r="BH6" s="438" t="s">
        <v>1218</v>
      </c>
      <c r="BI6" s="438" t="s">
        <v>1219</v>
      </c>
      <c r="BJ6" s="438">
        <v>5</v>
      </c>
      <c r="BK6" s="438" t="s">
        <v>1253</v>
      </c>
      <c r="BL6" s="438" t="s">
        <v>381</v>
      </c>
      <c r="BM6" s="438" t="s">
        <v>1254</v>
      </c>
      <c r="BN6" s="438"/>
      <c r="BO6" s="438">
        <v>1</v>
      </c>
      <c r="BP6" s="438">
        <v>0</v>
      </c>
      <c r="BQ6" s="438">
        <v>0</v>
      </c>
      <c r="BR6" s="438">
        <v>0</v>
      </c>
      <c r="BS6" s="438">
        <v>0</v>
      </c>
      <c r="BT6" s="438">
        <v>0</v>
      </c>
      <c r="BU6" s="438">
        <v>0</v>
      </c>
      <c r="BV6" s="438">
        <v>0</v>
      </c>
      <c r="BW6" s="438">
        <v>0</v>
      </c>
      <c r="BX6" s="438">
        <v>1</v>
      </c>
      <c r="BY6" s="438"/>
      <c r="BZ6" s="438"/>
      <c r="CA6"/>
      <c r="CB6" s="457"/>
      <c r="CC6" t="s">
        <v>1255</v>
      </c>
      <c r="CD6" cm="1">
        <f t="array" aca="1" ref="CD6" ca="1">INDEX(CY4:MV4, 1, MATCH(CD3, CY1:MV1, 0) + 10)</f>
        <v>0</v>
      </c>
      <c r="CE6" cm="1">
        <f t="array" aca="1" ref="CE6" ca="1">INDEX(CZ4:MW4, 1, MATCH(CE3, CZ1:MW1, 0) + 10)</f>
        <v>0</v>
      </c>
      <c r="CF6" cm="1">
        <f t="array" aca="1" ref="CF6" ca="1">INDEX(DA4:MX4, 1, MATCH(CF3, DA1:MX1, 0) + 10)</f>
        <v>0</v>
      </c>
      <c r="CG6" cm="1">
        <f t="array" aca="1" ref="CG6" ca="1">INDEX(DB4:MY4, 1, MATCH(CG3, DB1:MY1, 0) + 10)</f>
        <v>0</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m="1">
        <f t="array" aca="1" ref="CL6" ca="1">INDEX(DG4:ND4, 1, MATCH(CL3, DG1:ND1, 0) + 10)</f>
        <v>0</v>
      </c>
      <c r="CM6" cm="1">
        <f t="array" aca="1" ref="CM6" ca="1">INDEX(DH4:NE4, 1, MATCH(CM3, DH1:NE1, 0) + 10)</f>
        <v>0</v>
      </c>
      <c r="CN6"/>
      <c r="CO6"/>
      <c r="CY6" s="440">
        <v>3</v>
      </c>
      <c r="CZ6" s="441">
        <v>1</v>
      </c>
      <c r="DA6" s="441" t="str">
        <v>Svar</v>
      </c>
      <c r="DB6" s="441" t="str">
        <v>Följts upp och utvärderats minst en gång</v>
      </c>
      <c r="DC6" s="213" cm="1">
        <f t="array" aca="1" ref="DC6" ca="1">IFERROR(IF(INDIRECT(DF6)="x", 1, INDIRECT(DF6)), "")</f>
        <v>0</v>
      </c>
      <c r="DD6" s="441">
        <v>1</v>
      </c>
      <c r="DE6" s="570">
        <f t="shared" si="11"/>
        <v>1</v>
      </c>
      <c r="DF6" s="213" t="str" cm="1">
        <f t="array" ref="DF6">IF(
  DA6 = "svar",
  _xlfn._xlws.FILTER($BM:$BM, ($BL:$BL = DB6) * ($BG:$BG = CY6)),
  IF(
    CY6 &lt;&gt; "",
    _xlfn._xlws.FILTER($X$2:$X$1000, $AD$2:$AD$1000 = CY6),
    ""
  )
)</f>
        <v>'It-säkkollen'!D45</v>
      </c>
      <c r="DG6" s="213"/>
      <c r="DH6" s="570" t="s">
        <v>1256</v>
      </c>
      <c r="DI6" s="453" cm="1">
        <f t="array" aca="1" ref="DI6" ca="1">INDIRECT("'" &amp; $V$2 &amp; "'!$E$2")</f>
        <v>0</v>
      </c>
      <c r="DJ6" s="453">
        <v>4</v>
      </c>
      <c r="DK6" s="570"/>
      <c r="DL6" s="570"/>
      <c r="DM6" s="461" t="s">
        <v>1257</v>
      </c>
      <c r="DN6" s="570"/>
      <c r="DO6" s="570"/>
      <c r="DP6" s="570"/>
      <c r="DQ6" s="570"/>
      <c r="DS6" s="440">
        <v>20</v>
      </c>
      <c r="DT6" s="441">
        <v>2</v>
      </c>
      <c r="DU6" s="441" t="str">
        <v>Fråga</v>
      </c>
      <c r="DV6" s="441" t="str">
        <v>Har organisationen, de senaste två åren, dokumenterat sina informationssystem enligt sitt arbetssätt för dokumentation av it-miljön?</v>
      </c>
      <c r="DW6" s="213" t="str" cm="1">
        <f t="array" aca="1" ref="DW6" ca="1">IFERROR(IF(INDIRECT(DZ6)="x", 1, INDIRECT(DZ6)), "")</f>
        <v>FULLSTÄNDIGT SVAR SAKNAS PÅ FRÅGA 3</v>
      </c>
      <c r="DX6" s="441">
        <v>5</v>
      </c>
      <c r="DY6" s="570">
        <f t="shared" si="2"/>
        <v>50</v>
      </c>
      <c r="DZ6" s="213" t="str" cm="1">
        <f t="array" ref="DZ6">IF(
  DU6 = "svar",
  _xlfn._xlws.FILTER($BM:$BM, ($BL:$BL = DV6) * ($BG:$BG = DS6)),
  IF(
    DS6 &lt;&gt; "",
    _xlfn._xlws.FILTER($X$2:$X$1000, $AD$2:$AD$1000 = DS6),
    ""
  )
)</f>
        <v>'It-säkkollen'!E292</v>
      </c>
      <c r="EA6" s="213"/>
      <c r="EB6" s="570" t="s">
        <v>1256</v>
      </c>
      <c r="EC6" s="453" cm="1">
        <f t="array" aca="1" ref="EC6" ca="1">INDIRECT("'" &amp; $V$2 &amp; "'!$E$2")</f>
        <v>0</v>
      </c>
      <c r="ED6" s="453">
        <v>4</v>
      </c>
      <c r="EE6" s="570"/>
      <c r="EF6" s="570"/>
      <c r="EG6" s="461" t="s">
        <v>1257</v>
      </c>
      <c r="EH6" s="570"/>
      <c r="EI6" s="570"/>
      <c r="EJ6" s="570"/>
      <c r="EK6" s="440">
        <v>37</v>
      </c>
      <c r="EL6" s="441">
        <v>3</v>
      </c>
      <c r="EM6" s="441" t="str">
        <v>Fråga</v>
      </c>
      <c r="EN6" s="441" t="str">
        <v>De senaste två åren, har organisationens arbetssätt för omvärldsbevakning avseende it-säkerhetsområdet omfattat följande centrala källor?</v>
      </c>
      <c r="EO6" s="213" t="str" cm="1">
        <f t="array" aca="1" ref="EO6" ca="1">IFERROR(IF(INDIRECT(ER6)="x", 1, INDIRECT(ER6)), "")</f>
        <v>FULLSTÄNDIGT SVAR SAKNAS PÅ FRÅGA 4</v>
      </c>
      <c r="EP6" s="441">
        <v>5</v>
      </c>
      <c r="EQ6" s="570">
        <f t="shared" si="3"/>
        <v>500</v>
      </c>
      <c r="ER6" s="213" t="str" cm="1">
        <f t="array" ref="ER6">IF(
  EM6 = "svar",
  _xlfn._xlws.FILTER($BM:$BM, ($BL:$BL = EN6) * ($BG:$BG = EK6)),
  IF(
    EK6 &lt;&gt; "",
    _xlfn._xlws.FILTER($X$2:$X$1000, $AD$2:$AD$1000 = EK6),
    ""
  )
)</f>
        <v>'It-säkkollen'!E478</v>
      </c>
      <c r="ES6" s="213"/>
      <c r="ET6" s="570" t="s">
        <v>1256</v>
      </c>
      <c r="EU6" s="453" cm="1">
        <f t="array" aca="1" ref="EU6" ca="1">INDIRECT("'" &amp; $V$2 &amp; "'!$E$2")</f>
        <v>0</v>
      </c>
      <c r="EV6" s="453">
        <v>4</v>
      </c>
      <c r="EW6" s="570"/>
      <c r="EX6" s="570"/>
      <c r="EY6" s="461" t="s">
        <v>1257</v>
      </c>
      <c r="EZ6" s="570"/>
      <c r="FA6" s="570"/>
      <c r="FB6" s="570"/>
      <c r="FC6" s="440">
        <v>7</v>
      </c>
      <c r="FD6" s="441">
        <v>1</v>
      </c>
      <c r="FE6" s="441" t="str">
        <v>Fråga</v>
      </c>
      <c r="FF6" s="441" t="str">
        <v>Har organisationen haft ett arbetssätt för kryptering de senaste två åren?</v>
      </c>
      <c r="FG6" s="213" t="str" cm="1">
        <f t="array" aca="1" ref="FG6" ca="1">IFERROR(IF(INDIRECT(FJ6)="x", 1, INDIRECT(FJ6)), "")</f>
        <v>FRÅGAN ÄR OBESVARAD</v>
      </c>
      <c r="FH6" s="441">
        <v>5</v>
      </c>
      <c r="FI6" s="570">
        <f t="shared" si="4"/>
        <v>5</v>
      </c>
      <c r="FJ6" s="213" t="str" cm="1">
        <f t="array" ref="FJ6">IF(
  FE6 = "svar",
  _xlfn._xlws.FILTER($BM:$BM, ($BL:$BL = FF6) * ($BG:$BG = FC6)),
  IF(
    FC6 &lt;&gt; "",
    _xlfn._xlws.FILTER($X$2:$X$1000, $AD$2:$AD$1000 = FC6),
    ""
  )
)</f>
        <v>'It-säkkollen'!E109</v>
      </c>
      <c r="FK6" s="213"/>
      <c r="FL6" s="570" t="s">
        <v>1256</v>
      </c>
      <c r="FM6" s="453" cm="1">
        <f t="array" aca="1" ref="FM6" ca="1">INDIRECT("'" &amp; $V$2 &amp; "'!$E$2")</f>
        <v>0</v>
      </c>
      <c r="FN6" s="453">
        <v>4</v>
      </c>
      <c r="FO6" s="570"/>
      <c r="FP6" s="570"/>
      <c r="FQ6" s="461" t="s">
        <v>1257</v>
      </c>
      <c r="FR6" s="570"/>
      <c r="FS6" s="570"/>
      <c r="FT6" s="570"/>
      <c r="FU6" s="440">
        <v>39</v>
      </c>
      <c r="FV6" s="441">
        <v>3</v>
      </c>
      <c r="FW6" s="441" t="str">
        <v>Fråga</v>
      </c>
      <c r="FX6" s="441" t="str">
        <v>De senaste två åren, har organisationens arbetssätt för behörighetshantering omfattat följande centrala delar?</v>
      </c>
      <c r="FY6" s="213" t="str" cm="1">
        <f t="array" aca="1" ref="FY6" ca="1">IFERROR(IF(INDIRECT(GB6)="x", 1, INDIRECT(GB6)), "")</f>
        <v>FULLSTÄNDIGT SVAR SAKNAS PÅ FRÅGA 8</v>
      </c>
      <c r="FZ6" s="441">
        <v>5</v>
      </c>
      <c r="GA6" s="570">
        <f t="shared" si="5"/>
        <v>500</v>
      </c>
      <c r="GB6" s="213" t="str" cm="1">
        <f t="array" ref="GB6">IF(
  FW6 = "svar",
  _xlfn._xlws.FILTER($BM:$BM, ($BL:$BL = FX6) * ($BG:$BG = FU6)),
  IF(
    FU6 &lt;&gt; "",
    _xlfn._xlws.FILTER($X$2:$X$1000, $AD$2:$AD$1000 = FU6),
    ""
  )
)</f>
        <v>'It-säkkollen'!E503</v>
      </c>
      <c r="GC6" s="213"/>
      <c r="GD6" s="570" t="s">
        <v>1256</v>
      </c>
      <c r="GE6" s="453" cm="1">
        <f t="array" aca="1" ref="GE6" ca="1">INDIRECT("'" &amp; $V$2 &amp; "'!$E$2")</f>
        <v>0</v>
      </c>
      <c r="GF6" s="453">
        <v>4</v>
      </c>
      <c r="GG6" s="570"/>
      <c r="GH6" s="570"/>
      <c r="GI6" s="461" t="s">
        <v>1257</v>
      </c>
      <c r="GJ6" s="570"/>
      <c r="GK6" s="570"/>
      <c r="GL6" s="570"/>
      <c r="GM6" s="440">
        <v>40</v>
      </c>
      <c r="GN6" s="441">
        <v>3</v>
      </c>
      <c r="GO6" s="441" t="str">
        <v>Fråga</v>
      </c>
      <c r="GP6" s="441" t="str">
        <v>De senaste två åren, har organisationens arbetssätt för säkerhetskonfigurering omfattat följande centrala delar?</v>
      </c>
      <c r="GQ6" s="213" t="str" cm="1">
        <f t="array" aca="1" ref="GQ6" ca="1">IFERROR(IF(INDIRECT(GT6)="x", 1, INDIRECT(GT6)), "")</f>
        <v>FULLSTÄNDIGT SVAR SAKNAS PÅ FRÅGA 9</v>
      </c>
      <c r="GR6" s="441">
        <v>5</v>
      </c>
      <c r="GS6" s="570">
        <f t="shared" si="6"/>
        <v>500</v>
      </c>
      <c r="GT6" s="213" t="str" cm="1">
        <f t="array" ref="GT6">IF(
  GO6 = "svar",
  _xlfn._xlws.FILTER($BM:$BM, ($BL:$BL = GP6) * ($BG:$BG = GM6)),
  IF(
    GM6 &lt;&gt; "",
    _xlfn._xlws.FILTER($X$2:$X$1000, $AD$2:$AD$1000 = GM6),
    ""
  )
)</f>
        <v>'It-säkkollen'!E515</v>
      </c>
      <c r="GU6" s="213"/>
      <c r="GV6" s="570" t="s">
        <v>1256</v>
      </c>
      <c r="GW6" s="453" cm="1">
        <f t="array" aca="1" ref="GW6" ca="1">INDIRECT("'" &amp; $V$2 &amp; "'!$E$2")</f>
        <v>0</v>
      </c>
      <c r="GX6" s="453">
        <v>4</v>
      </c>
      <c r="GY6" s="570"/>
      <c r="GZ6" s="570"/>
      <c r="HA6" s="461" t="s">
        <v>1257</v>
      </c>
      <c r="HB6" s="570"/>
      <c r="HC6" s="570"/>
      <c r="HD6" s="570"/>
      <c r="HE6" s="440">
        <v>41</v>
      </c>
      <c r="HF6" s="441">
        <v>3</v>
      </c>
      <c r="HG6" s="441" t="str">
        <v>Fråga</v>
      </c>
      <c r="HH6" s="441" t="str">
        <v>De senaste två åren, har organisationens arbetssätt för säkerhetstester och granskning omfattat följande centrala delar?</v>
      </c>
      <c r="HI6" s="213" t="str" cm="1">
        <f t="array" aca="1" ref="HI6" ca="1">IFERROR(IF(INDIRECT(HL6)="x", 1, INDIRECT(HL6)), "")</f>
        <v>FULLSTÄNDIGT SVAR SAKNAS PÅ FRÅGA 10</v>
      </c>
      <c r="HJ6" s="441">
        <v>5</v>
      </c>
      <c r="HK6" s="570">
        <f t="shared" si="7"/>
        <v>500</v>
      </c>
      <c r="HL6" s="213" t="str" cm="1">
        <f t="array" ref="HL6">IF(
  HG6 = "svar",
  _xlfn._xlws.FILTER($BM:$BM, ($BL:$BL = HH6) * ($BG:$BG = HE6)),
  IF(
    HE6 &lt;&gt; "",
    _xlfn._xlws.FILTER($X$2:$X$1000, $AD$2:$AD$1000 = HE6),
    ""
  )
)</f>
        <v>'It-säkkollen'!E527</v>
      </c>
      <c r="HM6" s="213"/>
      <c r="HN6" s="570" t="s">
        <v>1256</v>
      </c>
      <c r="HO6" s="453" cm="1">
        <f t="array" aca="1" ref="HO6" ca="1">INDIRECT("'" &amp; $V$2 &amp; "'!$E$2")</f>
        <v>0</v>
      </c>
      <c r="HP6" s="453">
        <v>4</v>
      </c>
      <c r="HQ6" s="570"/>
      <c r="HR6" s="570"/>
      <c r="HS6" s="461" t="s">
        <v>1257</v>
      </c>
      <c r="HT6" s="570"/>
      <c r="HU6" s="570"/>
      <c r="HV6" s="570"/>
      <c r="HW6" s="440">
        <v>42</v>
      </c>
      <c r="HX6" s="441">
        <v>3</v>
      </c>
      <c r="HY6" s="441" t="str">
        <v>Fråga</v>
      </c>
      <c r="HZ6" s="441" t="str">
        <v>De senaste två åren, har organisationens arbetssätt för ändringshantering omfattat följande centrala delar?</v>
      </c>
      <c r="IA6" s="213" t="str" cm="1">
        <f t="array" aca="1" ref="IA6" ca="1">IFERROR(IF(INDIRECT(ID6)="x", 1, INDIRECT(ID6)), "")</f>
        <v>FULLSTÄNDIGT SVAR SAKNAS PÅ FRÅGA 11</v>
      </c>
      <c r="IB6" s="441">
        <v>5</v>
      </c>
      <c r="IC6" s="570">
        <f t="shared" si="8"/>
        <v>500</v>
      </c>
      <c r="ID6" s="213" t="str" cm="1">
        <f t="array" ref="ID6">IF(
  HY6 = "svar",
  _xlfn._xlws.FILTER($BM:$BM, ($BL:$BL = HZ6) * ($BG:$BG = HW6)),
  IF(
    HW6 &lt;&gt; "",
    _xlfn._xlws.FILTER($X$2:$X$1000, $AD$2:$AD$1000 = HW6),
    ""
  )
)</f>
        <v>'It-säkkollen'!E539</v>
      </c>
      <c r="IE6" s="213"/>
      <c r="IF6" s="570" t="s">
        <v>1256</v>
      </c>
      <c r="IG6" s="453" cm="1">
        <f t="array" aca="1" ref="IG6" ca="1">INDIRECT("'" &amp; $V$2 &amp; "'!$E$2")</f>
        <v>0</v>
      </c>
      <c r="IH6" s="453">
        <v>4</v>
      </c>
      <c r="II6" s="570"/>
      <c r="IJ6" s="570"/>
      <c r="IK6" s="461" t="s">
        <v>1257</v>
      </c>
      <c r="IL6" s="570"/>
      <c r="IM6" s="570"/>
      <c r="IN6" s="570"/>
      <c r="IO6" s="440">
        <v>47</v>
      </c>
      <c r="IP6" s="441">
        <v>3</v>
      </c>
      <c r="IQ6" s="441" t="str">
        <v>Fråga</v>
      </c>
      <c r="IR6" s="441" t="str">
        <v>De senaste två åren, har organisationens arbetssätt för skydd av hårdvara omfattat följande centrala delar?</v>
      </c>
      <c r="IS6" s="213" t="str" cm="1">
        <f t="array" aca="1" ref="IS6" ca="1">IFERROR(IF(INDIRECT(IV6)="x", 1, INDIRECT(IV6)), "")</f>
        <v>FULLSTÄNDIGT SVAR SAKNAS PÅ FRÅGA 14</v>
      </c>
      <c r="IT6" s="441">
        <v>5</v>
      </c>
      <c r="IU6" s="570">
        <f t="shared" si="9"/>
        <v>500</v>
      </c>
      <c r="IV6" s="213" t="str" cm="1">
        <f t="array" ref="IV6">IF(
  IQ6 = "svar",
  _xlfn._xlws.FILTER($BM:$BM, ($BL:$BL = IR6) * ($BG:$BG = IO6)),
  IF(
    IO6 &lt;&gt; "",
    _xlfn._xlws.FILTER($X$2:$X$1000, $AD$2:$AD$1000 = IO6),
    ""
  )
)</f>
        <v>'It-säkkollen'!E600</v>
      </c>
      <c r="IW6" s="213"/>
      <c r="IX6" s="570" t="s">
        <v>1256</v>
      </c>
      <c r="IY6" s="453" cm="1">
        <f t="array" aca="1" ref="IY6" ca="1">INDIRECT("'" &amp; $V$2 &amp; "'!$E$2")</f>
        <v>0</v>
      </c>
      <c r="IZ6" s="453">
        <v>4</v>
      </c>
      <c r="JA6" s="570"/>
      <c r="JB6" s="570"/>
      <c r="JC6" s="461" t="s">
        <v>1257</v>
      </c>
      <c r="JD6" s="570"/>
      <c r="JE6" s="570"/>
      <c r="JF6" s="570"/>
      <c r="JG6" s="440">
        <v>16</v>
      </c>
      <c r="JH6" s="441">
        <v>1</v>
      </c>
      <c r="JI6" s="441" t="str">
        <v>Fråga</v>
      </c>
      <c r="JJ6" s="441" t="str">
        <v>Har organisationen haft ett arbetssätt för återställning från säkerhetskopior de senaste två åren?</v>
      </c>
      <c r="JK6" s="213" t="str" cm="1">
        <f t="array" aca="1" ref="JK6" ca="1">IFERROR(IF(INDIRECT(JN6)="x", 1, INDIRECT(JN6)), "")</f>
        <v>FRÅGAN ÄR OBESVARAD</v>
      </c>
      <c r="JL6" s="441">
        <v>5</v>
      </c>
      <c r="JM6" s="570">
        <f t="shared" si="10"/>
        <v>5</v>
      </c>
      <c r="JN6" s="213" t="str" cm="1">
        <f t="array" ref="JN6">IF(
  JI6 = "svar",
  _xlfn._xlws.FILTER($BM:$BM, ($BL:$BL = JJ6) * ($BG:$BG = JG6)),
  IF(
    JG6 &lt;&gt; "",
    _xlfn._xlws.FILTER($X$2:$X$1000, $AD$2:$AD$1000 = JG6),
    ""
  )
)</f>
        <v>'It-säkkollen'!E236</v>
      </c>
      <c r="JO6" s="213"/>
      <c r="JP6" s="570" t="s">
        <v>1256</v>
      </c>
      <c r="JQ6" s="453" cm="1">
        <f t="array" aca="1" ref="JQ6" ca="1">INDIRECT("'" &amp; $V$2 &amp; "'!$E$2")</f>
        <v>0</v>
      </c>
      <c r="JR6" s="453">
        <v>4</v>
      </c>
      <c r="JS6" s="570"/>
      <c r="JT6" s="570"/>
      <c r="JU6" s="461" t="s">
        <v>1257</v>
      </c>
      <c r="JV6" s="570"/>
      <c r="JW6" s="570"/>
      <c r="JX6" s="570"/>
      <c r="JY6" s="440"/>
      <c r="KC6" s="213"/>
      <c r="KE6" s="570"/>
      <c r="KF6" s="213"/>
      <c r="KG6" s="213"/>
      <c r="KH6" s="570"/>
      <c r="KI6" s="453"/>
      <c r="KJ6" s="453"/>
      <c r="KK6" s="570"/>
      <c r="KL6" s="570"/>
      <c r="KM6" s="461"/>
      <c r="KN6" s="570"/>
      <c r="KO6" s="570"/>
      <c r="KP6" s="570"/>
    </row>
    <row r="7" spans="1:359" ht="29.6">
      <c r="A7" s="458">
        <v>2</v>
      </c>
      <c r="B7" s="459">
        <v>1</v>
      </c>
      <c r="C7" s="459" t="s">
        <v>25</v>
      </c>
      <c r="D7" s="462" t="s">
        <v>382</v>
      </c>
      <c r="E7" s="458">
        <v>5</v>
      </c>
      <c r="G7" t="s">
        <v>1203</v>
      </c>
      <c r="H7">
        <v>7</v>
      </c>
      <c r="I7">
        <v>1</v>
      </c>
      <c r="J7" s="422">
        <v>52</v>
      </c>
      <c r="K7" s="422">
        <v>4</v>
      </c>
      <c r="L7" s="422">
        <v>52</v>
      </c>
      <c r="M7" s="422">
        <v>4</v>
      </c>
      <c r="N7"/>
      <c r="O7" s="423">
        <v>4</v>
      </c>
      <c r="P7" s="435">
        <v>1</v>
      </c>
      <c r="Q7">
        <v>4</v>
      </c>
      <c r="R7" t="s">
        <v>1258</v>
      </c>
      <c r="S7" t="s">
        <v>1259</v>
      </c>
      <c r="T7"/>
      <c r="U7"/>
      <c r="V7"/>
      <c r="W7">
        <v>12</v>
      </c>
      <c r="X7" t="s">
        <v>1217</v>
      </c>
      <c r="Y7" t="s">
        <v>1217</v>
      </c>
      <c r="Z7" t="s">
        <v>1217</v>
      </c>
      <c r="AA7" t="s">
        <v>1217</v>
      </c>
      <c r="AB7" t="s">
        <v>1217</v>
      </c>
      <c r="AC7" t="s">
        <v>1217</v>
      </c>
      <c r="AD7" t="s">
        <v>1217</v>
      </c>
      <c r="AE7" t="s">
        <v>1217</v>
      </c>
      <c r="AF7" t="s">
        <v>1217</v>
      </c>
      <c r="AG7" t="s">
        <v>1217</v>
      </c>
      <c r="AH7"/>
      <c r="AI7" t="s">
        <v>1217</v>
      </c>
      <c r="AJ7" t="s">
        <v>1217</v>
      </c>
      <c r="AK7" t="s">
        <v>1217</v>
      </c>
      <c r="AL7" t="s">
        <v>1217</v>
      </c>
      <c r="AM7" t="s">
        <v>1217</v>
      </c>
      <c r="AN7" t="s">
        <v>1217</v>
      </c>
      <c r="AO7" t="s">
        <v>1217</v>
      </c>
      <c r="AP7"/>
      <c r="AQ7"/>
      <c r="AR7"/>
      <c r="AS7"/>
      <c r="AT7"/>
      <c r="AU7"/>
      <c r="AV7"/>
      <c r="AW7"/>
      <c r="AX7"/>
      <c r="AY7"/>
      <c r="AZ7"/>
      <c r="BA7"/>
      <c r="BB7" t="str" cm="1">
        <f t="array" aca="1" ref="BB7" ca="1">IFERROR(INDIRECT(X7),"")</f>
        <v/>
      </c>
      <c r="BC7"/>
      <c r="BD7" s="437"/>
      <c r="BE7"/>
      <c r="BF7" s="463">
        <v>1</v>
      </c>
      <c r="BG7" s="463">
        <v>2</v>
      </c>
      <c r="BH7" s="463" t="s">
        <v>382</v>
      </c>
      <c r="BI7" s="463" t="s">
        <v>1233</v>
      </c>
      <c r="BJ7" s="463">
        <v>1</v>
      </c>
      <c r="BK7" s="463" t="s">
        <v>1260</v>
      </c>
      <c r="BL7" s="463" t="s">
        <v>385</v>
      </c>
      <c r="BM7" s="438" t="s">
        <v>1261</v>
      </c>
      <c r="BN7" s="438"/>
      <c r="BO7" s="463">
        <v>1</v>
      </c>
      <c r="BP7" s="463">
        <v>0</v>
      </c>
      <c r="BQ7" s="463">
        <v>0</v>
      </c>
      <c r="BR7" s="463">
        <v>0</v>
      </c>
      <c r="BS7" s="463">
        <v>0</v>
      </c>
      <c r="BT7" s="463">
        <v>0</v>
      </c>
      <c r="BU7" s="463">
        <v>0</v>
      </c>
      <c r="BV7" s="463">
        <v>0</v>
      </c>
      <c r="BW7" s="463">
        <v>0</v>
      </c>
      <c r="BX7" s="463">
        <v>0</v>
      </c>
      <c r="BY7" s="463"/>
      <c r="BZ7" s="463"/>
      <c r="CA7"/>
      <c r="CB7" s="457"/>
      <c r="CC7" t="s">
        <v>1262</v>
      </c>
      <c r="CD7" cm="1">
        <f t="array" aca="1" ref="CD7" ca="1">INDEX(CY5:MV5, 1, MATCH(CD3, CY1:MV1, 0) + 10)</f>
        <v>0</v>
      </c>
      <c r="CE7" cm="1">
        <f t="array" aca="1" ref="CE7" ca="1">INDEX(CZ5:MW5, 1, MATCH(CE3, CZ1:MW1, 0) + 10)</f>
        <v>0</v>
      </c>
      <c r="CF7" cm="1">
        <f t="array" aca="1" ref="CF7" ca="1">INDEX(DA5:MX5, 1, MATCH(CF3, DA1:MX1, 0) + 10)</f>
        <v>0</v>
      </c>
      <c r="CG7" cm="1">
        <f t="array" aca="1" ref="CG7" ca="1">INDEX(DB5:MY5, 1, MATCH(CG3, DB1:MY1, 0) + 10)</f>
        <v>0</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m="1">
        <f t="array" aca="1" ref="CL7" ca="1">INDEX(DG5:ND5, 1, MATCH(CL3, DG1:ND1, 0) + 10)</f>
        <v>0</v>
      </c>
      <c r="CM7" cm="1">
        <f t="array" aca="1" ref="CM7" ca="1">INDEX(DH5:NE5, 1, MATCH(CM3, DH1:NE1, 0) + 10)</f>
        <v>0</v>
      </c>
      <c r="CN7"/>
      <c r="CO7"/>
      <c r="CY7" s="440">
        <v>4</v>
      </c>
      <c r="CZ7" s="441">
        <v>1</v>
      </c>
      <c r="DA7" s="441" t="str">
        <v>Svar</v>
      </c>
      <c r="DB7" s="441" t="str">
        <v>Följts upp och utvärderats minst en gång</v>
      </c>
      <c r="DC7" s="213" cm="1">
        <f t="array" aca="1" ref="DC7" ca="1">IFERROR(IF(INDIRECT(DF7)="x", 1, INDIRECT(DF7)), "")</f>
        <v>0</v>
      </c>
      <c r="DD7" s="441">
        <v>1</v>
      </c>
      <c r="DE7" s="570">
        <f t="shared" si="11"/>
        <v>1</v>
      </c>
      <c r="DF7" s="213" t="str" cm="1">
        <f t="array" ref="DF7">IF(
  DA7 = "svar",
  _xlfn._xlws.FILTER($BM:$BM, ($BL:$BL = DB7) * ($BG:$BG = CY7)),
  IF(
    CY7 &lt;&gt; "",
    _xlfn._xlws.FILTER($X$2:$X$1000, $AD$2:$AD$1000 = CY7),
    ""
  )
)</f>
        <v>'It-säkkollen'!D61</v>
      </c>
      <c r="DG7" s="213"/>
      <c r="DH7" s="570"/>
      <c r="DI7" s="453"/>
      <c r="DJ7" s="453"/>
      <c r="DK7" s="570"/>
      <c r="DL7" s="570"/>
      <c r="DM7" s="570"/>
      <c r="DN7" s="570"/>
      <c r="DO7" s="570"/>
      <c r="DP7" s="570"/>
      <c r="DQ7" s="570"/>
      <c r="DS7" s="440">
        <v>36</v>
      </c>
      <c r="DT7" s="441">
        <v>3</v>
      </c>
      <c r="DU7" s="441" t="str">
        <v>Fråga</v>
      </c>
      <c r="DV7" s="441" t="str">
        <v>De senaste två åren, har organisationens arbetssätt för dokumentation av it-miljön omfattat följande centrala delar?</v>
      </c>
      <c r="DW7" s="213" t="str" cm="1">
        <f t="array" aca="1" ref="DW7" ca="1">IFERROR(IF(INDIRECT(DZ7)="x", 1, INDIRECT(DZ7)), "")</f>
        <v>FULLSTÄNDIGT SVAR SAKNAS PÅ FRÅGA 3</v>
      </c>
      <c r="DX7" s="441">
        <v>5</v>
      </c>
      <c r="DY7" s="570">
        <f t="shared" si="2"/>
        <v>500</v>
      </c>
      <c r="DZ7" s="213" t="str" cm="1">
        <f t="array" ref="DZ7">IF(
  DU7 = "svar",
  _xlfn._xlws.FILTER($BM:$BM, ($BL:$BL = DV7) * ($BG:$BG = DS7)),
  IF(
    DS7 &lt;&gt; "",
    _xlfn._xlws.FILTER($X$2:$X$1000, $AD$2:$AD$1000 = DS7),
    ""
  )
)</f>
        <v>'It-säkkollen'!E466</v>
      </c>
      <c r="EA7" s="213"/>
      <c r="EB7" s="570"/>
      <c r="EC7" s="570"/>
      <c r="ED7" s="570"/>
      <c r="EE7" s="570"/>
      <c r="EF7" s="570"/>
      <c r="EG7" s="570"/>
      <c r="EH7" s="570"/>
      <c r="EI7" s="570"/>
      <c r="EJ7" s="570"/>
      <c r="EK7" s="440"/>
      <c r="EO7" s="213" t="str" cm="1">
        <f t="array" aca="1" ref="EO7" ca="1">IFERROR(IF(INDIRECT(ER7)="x", 1, INDIRECT(ER7)), "")</f>
        <v/>
      </c>
      <c r="EQ7" s="570">
        <f t="shared" si="3"/>
        <v>0</v>
      </c>
      <c r="ER7" s="213" t="str" cm="1">
        <f t="array" ref="ER7">IF(
  EM7 = "svar",
  _xlfn._xlws.FILTER($BM:$BM, ($BL:$BL = EN7) * ($BG:$BG = EK7)),
  IF(
    EK7 &lt;&gt; "",
    _xlfn._xlws.FILTER($X$2:$X$1000, $AD$2:$AD$1000 = EK7),
    ""
  )
)</f>
        <v/>
      </c>
      <c r="ES7" s="213"/>
      <c r="ET7" s="570"/>
      <c r="EU7" s="570"/>
      <c r="EV7" s="570"/>
      <c r="EW7" s="570"/>
      <c r="EX7" s="570"/>
      <c r="EY7" s="570"/>
      <c r="EZ7" s="570"/>
      <c r="FA7" s="570"/>
      <c r="FB7" s="570"/>
      <c r="FC7" s="440">
        <v>12</v>
      </c>
      <c r="FD7" s="441">
        <v>1</v>
      </c>
      <c r="FE7" s="441" t="str">
        <v>Fråga</v>
      </c>
      <c r="FF7" s="441" t="str">
        <v>Har organisationen haft ett arbetssätt för säkerhetsloggning och logganalys de senaste två åren?</v>
      </c>
      <c r="FG7" s="213" t="str" cm="1">
        <f t="array" aca="1" ref="FG7" ca="1">IFERROR(IF(INDIRECT(FJ7)="x", 1, INDIRECT(FJ7)), "")</f>
        <v>FRÅGAN ÄR OBESVARAD</v>
      </c>
      <c r="FH7" s="441">
        <v>5</v>
      </c>
      <c r="FI7" s="570">
        <f t="shared" si="4"/>
        <v>5</v>
      </c>
      <c r="FJ7" s="213" t="str" cm="1">
        <f t="array" ref="FJ7">IF(
  FE7 = "svar",
  _xlfn._xlws.FILTER($BM:$BM, ($BL:$BL = FF7) * ($BG:$BG = FC7)),
  IF(
    FC7 &lt;&gt; "",
    _xlfn._xlws.FILTER($X$2:$X$1000, $AD$2:$AD$1000 = FC7),
    ""
  )
)</f>
        <v>'It-säkkollen'!E180</v>
      </c>
      <c r="FK7" s="213"/>
      <c r="FL7" s="570"/>
      <c r="FM7" s="570"/>
      <c r="FN7" s="570"/>
      <c r="FO7" s="570"/>
      <c r="FP7" s="570"/>
      <c r="FQ7" s="570"/>
      <c r="FR7" s="570"/>
      <c r="FS7" s="570"/>
      <c r="FT7" s="570"/>
      <c r="FU7" s="440">
        <v>40</v>
      </c>
      <c r="FV7" s="441">
        <v>3</v>
      </c>
      <c r="FW7" s="441" t="str">
        <v>Svar</v>
      </c>
      <c r="FX7" s="441" t="str">
        <v>Byta ut alla förinställda autentiseringsuppgifter</v>
      </c>
      <c r="FY7" s="213" cm="1">
        <f t="array" aca="1" ref="FY7" ca="1">IFERROR(IF(INDIRECT(GB7)="x", 1, INDIRECT(GB7)), "")</f>
        <v>0</v>
      </c>
      <c r="FZ7" s="441">
        <v>1</v>
      </c>
      <c r="GA7" s="570">
        <f t="shared" si="5"/>
        <v>100</v>
      </c>
      <c r="GB7" s="213" t="str" cm="1">
        <f t="array" ref="GB7">IF(
  FW7 = "svar",
  _xlfn._xlws.FILTER($BM:$BM, ($BL:$BL = FX7) * ($BG:$BG = FU7)),
  IF(
    FU7 &lt;&gt; "",
    _xlfn._xlws.FILTER($X$2:$X$1000, $AD$2:$AD$1000 = FU7),
    ""
  )
)</f>
        <v>'It-säkkollen'!C509</v>
      </c>
      <c r="GC7" s="213"/>
      <c r="GD7" s="570"/>
      <c r="GE7" s="570"/>
      <c r="GF7" s="570"/>
      <c r="GG7" s="570"/>
      <c r="GH7" s="570"/>
      <c r="GI7" s="570"/>
      <c r="GJ7" s="570"/>
      <c r="GK7" s="570"/>
      <c r="GL7" s="570"/>
      <c r="GM7" s="440"/>
      <c r="GQ7" s="213" t="str" cm="1">
        <f t="array" aca="1" ref="GQ7" ca="1">IFERROR(IF(INDIRECT(GT7)="x", 1, INDIRECT(GT7)), "")</f>
        <v/>
      </c>
      <c r="GS7" s="570">
        <f t="shared" si="6"/>
        <v>0</v>
      </c>
      <c r="GT7" s="213" t="str" cm="1">
        <f t="array" ref="GT7">IF(
  GO7 = "svar",
  _xlfn._xlws.FILTER($BM:$BM, ($BL:$BL = GP7) * ($BG:$BG = GM7)),
  IF(
    GM7 &lt;&gt; "",
    _xlfn._xlws.FILTER($X$2:$X$1000, $AD$2:$AD$1000 = GM7),
    ""
  )
)</f>
        <v/>
      </c>
      <c r="GU7" s="213"/>
      <c r="GV7" s="570"/>
      <c r="GW7" s="570"/>
      <c r="GX7" s="570"/>
      <c r="GY7" s="570"/>
      <c r="GZ7" s="570"/>
      <c r="HA7" s="570"/>
      <c r="HB7" s="570"/>
      <c r="HC7" s="570"/>
      <c r="HD7" s="570"/>
      <c r="HE7" s="440"/>
      <c r="HI7" s="213" t="str" cm="1">
        <f t="array" aca="1" ref="HI7" ca="1">IFERROR(IF(INDIRECT(HL7)="x", 1, INDIRECT(HL7)), "")</f>
        <v/>
      </c>
      <c r="HK7" s="570">
        <f t="shared" si="7"/>
        <v>0</v>
      </c>
      <c r="HL7" s="213" t="str" cm="1">
        <f t="array" ref="HL7">IF(
  HG7 = "svar",
  _xlfn._xlws.FILTER($BM:$BM, ($BL:$BL = HH7) * ($BG:$BG = HE7)),
  IF(
    HE7 &lt;&gt; "",
    _xlfn._xlws.FILTER($X$2:$X$1000, $AD$2:$AD$1000 = HE7),
    ""
  )
)</f>
        <v/>
      </c>
      <c r="HM7" s="213"/>
      <c r="HN7" s="570"/>
      <c r="HO7" s="570"/>
      <c r="HP7" s="570"/>
      <c r="HQ7" s="570"/>
      <c r="HR7" s="570"/>
      <c r="HS7" s="570"/>
      <c r="HT7" s="570"/>
      <c r="HU7" s="570"/>
      <c r="HV7" s="570"/>
      <c r="HW7" s="440">
        <v>43</v>
      </c>
      <c r="HX7" s="441">
        <v>3</v>
      </c>
      <c r="HY7" s="441" t="str">
        <v>Fråga</v>
      </c>
      <c r="HZ7" s="441" t="str">
        <v>De senaste två åren, har organisationens arbetssätt för ändringshantering omfattat interna regler för godkännande av förändringar i hård- och mjukvara i produktionsmiljön för följande centrala händelser?</v>
      </c>
      <c r="IA7" s="213" t="str" cm="1">
        <f t="array" aca="1" ref="IA7" ca="1">IFERROR(IF(INDIRECT(ID7)="x", 1, INDIRECT(ID7)), "")</f>
        <v>FULLSTÄNDIGT SVAR SAKNAS PÅ FRÅGA 11</v>
      </c>
      <c r="IB7" s="441">
        <v>5</v>
      </c>
      <c r="IC7" s="570">
        <f t="shared" si="8"/>
        <v>500</v>
      </c>
      <c r="ID7" s="213" t="str" cm="1">
        <f t="array" ref="ID7">IF(
  HY7 = "svar",
  _xlfn._xlws.FILTER($BM:$BM, ($BL:$BL = HZ7) * ($BG:$BG = HW7)),
  IF(
    HW7 &lt;&gt; "",
    _xlfn._xlws.FILTER($X$2:$X$1000, $AD$2:$AD$1000 = HW7),
    ""
  )
)</f>
        <v>'It-säkkollen'!E551</v>
      </c>
      <c r="IE7" s="213"/>
      <c r="IF7" s="570"/>
      <c r="IG7" s="570"/>
      <c r="IH7" s="570"/>
      <c r="II7" s="570"/>
      <c r="IJ7" s="570"/>
      <c r="IK7" s="570"/>
      <c r="IL7" s="570"/>
      <c r="IM7" s="570"/>
      <c r="IN7" s="570"/>
      <c r="IO7" s="440"/>
      <c r="IS7" s="213" t="str" cm="1">
        <f t="array" aca="1" ref="IS7" ca="1">IFERROR(IF(INDIRECT(IV7)="x", 1, INDIRECT(IV7)), "")</f>
        <v/>
      </c>
      <c r="IU7" s="570">
        <f t="shared" si="9"/>
        <v>0</v>
      </c>
      <c r="IV7" s="213" t="str" cm="1">
        <f t="array" ref="IV7">IF(
  IQ7 = "svar",
  _xlfn._xlws.FILTER($BM:$BM, ($BL:$BL = IR7) * ($BG:$BG = IO7)),
  IF(
    IO7 &lt;&gt; "",
    _xlfn._xlws.FILTER($X$2:$X$1000, $AD$2:$AD$1000 = IO7),
    ""
  )
)</f>
        <v/>
      </c>
      <c r="IW7" s="213"/>
      <c r="IX7" s="570"/>
      <c r="IY7" s="570"/>
      <c r="IZ7" s="570"/>
      <c r="JA7" s="570"/>
      <c r="JB7" s="570"/>
      <c r="JC7" s="570"/>
      <c r="JD7" s="570"/>
      <c r="JE7" s="570"/>
      <c r="JF7" s="570"/>
      <c r="JG7" s="440">
        <v>17</v>
      </c>
      <c r="JH7" s="441">
        <v>1</v>
      </c>
      <c r="JI7" s="441" t="str">
        <v>Fråga</v>
      </c>
      <c r="JJ7" s="441" t="str">
        <v>Har organisationen haft ett arbetssätt för hantering av it-incidenter och it-avvikelser de senaste två åren?</v>
      </c>
      <c r="JK7" s="213" t="str" cm="1">
        <f t="array" aca="1" ref="JK7" ca="1">IFERROR(IF(INDIRECT(JN7)="x", 1, INDIRECT(JN7)), "")</f>
        <v>FRÅGAN ÄR OBESVARAD</v>
      </c>
      <c r="JL7" s="441">
        <v>5</v>
      </c>
      <c r="JM7" s="570">
        <f t="shared" si="10"/>
        <v>5</v>
      </c>
      <c r="JN7" s="213" t="str" cm="1">
        <f t="array" ref="JN7">IF(
  JI7 = "svar",
  _xlfn._xlws.FILTER($BM:$BM, ($BL:$BL = JJ7) * ($BG:$BG = JG7)),
  IF(
    JG7 &lt;&gt; "",
    _xlfn._xlws.FILTER($X$2:$X$1000, $AD$2:$AD$1000 = JG7),
    ""
  )
)</f>
        <v>'It-säkkollen'!E250</v>
      </c>
      <c r="JO7" s="213"/>
      <c r="JP7" s="570"/>
      <c r="JQ7" s="570"/>
      <c r="JR7" s="570"/>
      <c r="JS7" s="570"/>
      <c r="JT7" s="570"/>
      <c r="JU7" s="570"/>
      <c r="JV7" s="570"/>
      <c r="JW7" s="570"/>
      <c r="JX7" s="570"/>
      <c r="JY7" s="440"/>
      <c r="KC7" s="213"/>
      <c r="KE7" s="570"/>
      <c r="KF7" s="213"/>
      <c r="KG7" s="213"/>
      <c r="KH7" s="570"/>
      <c r="KI7" s="570"/>
      <c r="KJ7" s="570"/>
      <c r="KK7" s="570"/>
      <c r="KL7" s="570"/>
      <c r="KM7" s="570"/>
      <c r="KN7" s="570"/>
      <c r="KO7" s="570"/>
      <c r="KP7" s="570"/>
    </row>
    <row r="8" spans="1:359" ht="15">
      <c r="A8" s="464">
        <v>3</v>
      </c>
      <c r="B8" s="361">
        <v>1</v>
      </c>
      <c r="C8" s="459" t="s">
        <v>1263</v>
      </c>
      <c r="D8" s="462" t="s">
        <v>151</v>
      </c>
      <c r="E8" s="464">
        <v>1</v>
      </c>
      <c r="G8" t="s">
        <v>1203</v>
      </c>
      <c r="H8" t="s">
        <v>1217</v>
      </c>
      <c r="I8">
        <v>0</v>
      </c>
      <c r="J8" s="422">
        <v>53</v>
      </c>
      <c r="K8" s="422">
        <v>4</v>
      </c>
      <c r="L8" s="422">
        <v>53</v>
      </c>
      <c r="M8" s="422">
        <v>4</v>
      </c>
      <c r="N8"/>
      <c r="O8" s="423">
        <v>5</v>
      </c>
      <c r="P8" s="435">
        <v>1</v>
      </c>
      <c r="Q8">
        <v>5</v>
      </c>
      <c r="R8" t="s">
        <v>399</v>
      </c>
      <c r="S8" t="s">
        <v>1264</v>
      </c>
      <c r="T8"/>
      <c r="U8"/>
      <c r="V8"/>
      <c r="W8">
        <v>13</v>
      </c>
      <c r="X8" t="s">
        <v>1217</v>
      </c>
      <c r="Y8" t="s">
        <v>1217</v>
      </c>
      <c r="Z8" t="s">
        <v>1217</v>
      </c>
      <c r="AA8" t="s">
        <v>1217</v>
      </c>
      <c r="AB8" t="s">
        <v>1217</v>
      </c>
      <c r="AC8" t="s">
        <v>1217</v>
      </c>
      <c r="AD8" t="s">
        <v>1217</v>
      </c>
      <c r="AE8" t="s">
        <v>1217</v>
      </c>
      <c r="AF8" t="s">
        <v>1217</v>
      </c>
      <c r="AG8" t="s">
        <v>1217</v>
      </c>
      <c r="AH8"/>
      <c r="AI8" t="s">
        <v>1217</v>
      </c>
      <c r="AJ8" t="s">
        <v>1217</v>
      </c>
      <c r="AK8" t="s">
        <v>1217</v>
      </c>
      <c r="AL8" t="s">
        <v>1217</v>
      </c>
      <c r="AM8" t="s">
        <v>1217</v>
      </c>
      <c r="AN8" t="s">
        <v>1217</v>
      </c>
      <c r="AO8" t="s">
        <v>1217</v>
      </c>
      <c r="AP8"/>
      <c r="AQ8"/>
      <c r="AR8"/>
      <c r="AS8"/>
      <c r="AT8"/>
      <c r="AU8"/>
      <c r="AV8"/>
      <c r="AW8"/>
      <c r="AX8"/>
      <c r="AY8"/>
      <c r="AZ8"/>
      <c r="BA8"/>
      <c r="BB8" t="str" cm="1">
        <f t="array" aca="1" ref="BB8" ca="1">IFERROR(INDIRECT(X8),"")</f>
        <v/>
      </c>
      <c r="BC8"/>
      <c r="BD8" s="437"/>
      <c r="BE8"/>
      <c r="BF8" s="463">
        <v>1</v>
      </c>
      <c r="BG8" s="463">
        <v>2</v>
      </c>
      <c r="BH8" s="463" t="s">
        <v>382</v>
      </c>
      <c r="BI8" s="463" t="s">
        <v>1233</v>
      </c>
      <c r="BJ8" s="463">
        <v>2</v>
      </c>
      <c r="BK8" s="463" t="s">
        <v>1265</v>
      </c>
      <c r="BL8" s="463" t="s">
        <v>386</v>
      </c>
      <c r="BM8" s="438" t="s">
        <v>1266</v>
      </c>
      <c r="BN8" s="438"/>
      <c r="BO8" s="463">
        <v>1</v>
      </c>
      <c r="BP8" s="463">
        <v>0</v>
      </c>
      <c r="BQ8" s="463">
        <v>0</v>
      </c>
      <c r="BR8" s="463">
        <v>0</v>
      </c>
      <c r="BS8" s="463">
        <v>0</v>
      </c>
      <c r="BT8" s="463">
        <v>0</v>
      </c>
      <c r="BU8" s="463">
        <v>0</v>
      </c>
      <c r="BV8" s="463">
        <v>0</v>
      </c>
      <c r="BW8" s="463">
        <v>0</v>
      </c>
      <c r="BX8" s="463">
        <v>0</v>
      </c>
      <c r="BY8" s="463"/>
      <c r="BZ8" s="463"/>
      <c r="CA8"/>
      <c r="CB8" s="457"/>
      <c r="CC8" t="s">
        <v>1267</v>
      </c>
      <c r="CD8" cm="1">
        <f t="array" aca="1" ref="CD8" ca="1">INDIRECT("'" &amp; $V$2 &amp; "'!$E$2")</f>
        <v>0</v>
      </c>
      <c r="CE8" cm="1">
        <f t="array" aca="1" ref="CE8" ca="1">INDIRECT("'" &amp; $V$2 &amp; "'!$E$2")</f>
        <v>0</v>
      </c>
      <c r="CF8" cm="1">
        <f t="array" aca="1" ref="CF8" ca="1">INDIRECT("'" &amp; $V$2 &amp; "'!$E$2")</f>
        <v>0</v>
      </c>
      <c r="CG8" cm="1">
        <f t="array" aca="1" ref="CG8" ca="1">INDIRECT("'" &amp; $V$2 &amp; "'!$E$2")</f>
        <v>0</v>
      </c>
      <c r="CH8" cm="1">
        <f t="array" aca="1" ref="CH8" ca="1">INDIRECT("'" &amp; $V$2 &amp; "'!$E$2")</f>
        <v>0</v>
      </c>
      <c r="CI8" cm="1">
        <f t="array" aca="1" ref="CI8" ca="1">INDIRECT("'" &amp; $V$2 &amp; "'!$E$2")</f>
        <v>0</v>
      </c>
      <c r="CJ8" cm="1">
        <f t="array" aca="1" ref="CJ8" ca="1">INDIRECT("'" &amp; $V$2 &amp; "'!$E$2")</f>
        <v>0</v>
      </c>
      <c r="CK8" cm="1">
        <f t="array" aca="1" ref="CK8" ca="1">INDIRECT("'" &amp; $V$2 &amp; "'!$E$2")</f>
        <v>0</v>
      </c>
      <c r="CL8" cm="1">
        <f t="array" aca="1" ref="CL8" ca="1">INDIRECT("'" &amp; $V$2 &amp; "'!$E$2")</f>
        <v>0</v>
      </c>
      <c r="CM8" cm="1">
        <f t="array" aca="1" ref="CM8" ca="1">INDIRECT("'" &amp; $V$2 &amp; "'!$E$2")</f>
        <v>0</v>
      </c>
      <c r="CN8"/>
      <c r="CO8"/>
      <c r="CY8" s="440">
        <v>5</v>
      </c>
      <c r="CZ8" s="441">
        <v>1</v>
      </c>
      <c r="DA8" s="441" t="str">
        <v>Svar</v>
      </c>
      <c r="DB8" s="441" t="str">
        <v>Följts upp och utvärderats minst en gång</v>
      </c>
      <c r="DC8" s="213" cm="1">
        <f t="array" aca="1" ref="DC8" ca="1">IFERROR(IF(INDIRECT(DF8)="x", 1, INDIRECT(DF8)), "")</f>
        <v>0</v>
      </c>
      <c r="DD8" s="441">
        <v>1</v>
      </c>
      <c r="DE8" s="570">
        <f t="shared" si="11"/>
        <v>1</v>
      </c>
      <c r="DF8" s="213" t="str" cm="1">
        <f t="array" ref="DF8">IF(
  DA8 = "svar",
  _xlfn._xlws.FILTER($BM:$BM, ($BL:$BL = DB8) * ($BG:$BG = CY8)),
  IF(
    CY8 &lt;&gt; "",
    _xlfn._xlws.FILTER($X$2:$X$1000, $AD$2:$AD$1000 = CY8),
    ""
  )
)</f>
        <v>'It-säkkollen'!D75</v>
      </c>
      <c r="DG8" s="213"/>
      <c r="DH8" s="570"/>
      <c r="DI8" s="570"/>
      <c r="DJ8" s="570"/>
      <c r="DK8" s="570"/>
      <c r="DL8" s="570"/>
      <c r="DM8" s="570"/>
      <c r="DN8" s="570"/>
      <c r="DO8" s="570"/>
      <c r="DS8" s="440">
        <v>45</v>
      </c>
      <c r="DT8" s="441">
        <v>3</v>
      </c>
      <c r="DU8" s="441" t="str">
        <v>Fråga</v>
      </c>
      <c r="DV8" s="441" t="str">
        <v>De senaste två åren, har organisationens arbetssätt för säkerhetsloggning omfattat dokumentation av följande centrala uppgifter?</v>
      </c>
      <c r="DW8" s="213" t="str" cm="1">
        <f t="array" aca="1" ref="DW8" ca="1">IFERROR(IF(INDIRECT(DZ8)="x", 1, INDIRECT(DZ8)), "")</f>
        <v>FULLSTÄNDIGT SVAR SAKNAS PÅ FRÅGA 12</v>
      </c>
      <c r="DX8" s="441">
        <v>5</v>
      </c>
      <c r="DY8" s="570">
        <f t="shared" si="2"/>
        <v>500</v>
      </c>
      <c r="DZ8" s="213" t="str" cm="1">
        <f t="array" ref="DZ8">IF(
  DU8 = "svar",
  _xlfn._xlws.FILTER($BM:$BM, ($BL:$BL = DV8) * ($BG:$BG = DS8)),
  IF(
    DS8 &lt;&gt; "",
    _xlfn._xlws.FILTER($X$2:$X$1000, $AD$2:$AD$1000 = DS8),
    ""
  )
)</f>
        <v>'It-säkkollen'!E575</v>
      </c>
      <c r="EA8" s="213"/>
      <c r="EB8" s="213"/>
      <c r="EC8" s="213"/>
      <c r="ED8" s="213"/>
      <c r="EE8" s="213"/>
      <c r="EF8" s="213"/>
      <c r="EG8" s="213"/>
      <c r="EH8" s="213"/>
      <c r="EK8" s="440"/>
      <c r="EO8" s="213" t="str" cm="1">
        <f t="array" aca="1" ref="EO8" ca="1">IFERROR(IF(INDIRECT(ER8)="x", 1, INDIRECT(ER8)), "")</f>
        <v/>
      </c>
      <c r="EQ8" s="570">
        <f t="shared" si="3"/>
        <v>0</v>
      </c>
      <c r="ER8" s="213" t="str" cm="1">
        <f t="array" ref="ER8">IF(
  EM8 = "svar",
  _xlfn._xlws.FILTER($BM:$BM, ($BL:$BL = EN8) * ($BG:$BG = EK8)),
  IF(
    EK8 &lt;&gt; "",
    _xlfn._xlws.FILTER($X$2:$X$1000, $AD$2:$AD$1000 = EK8),
    ""
  )
)</f>
        <v/>
      </c>
      <c r="ES8" s="213"/>
      <c r="ET8" s="213"/>
      <c r="EU8" s="213"/>
      <c r="EV8" s="213"/>
      <c r="EW8" s="213"/>
      <c r="EX8" s="213"/>
      <c r="EY8" s="213"/>
      <c r="EZ8" s="213"/>
      <c r="FC8" s="440">
        <v>13</v>
      </c>
      <c r="FD8" s="441">
        <v>1</v>
      </c>
      <c r="FE8" s="441" t="str">
        <v>Fråga</v>
      </c>
      <c r="FF8" s="441" t="str">
        <v>Har organisationen haft ett arbetssätt för övervakning av informationssystem de senaste två åren?</v>
      </c>
      <c r="FG8" s="213" t="str" cm="1">
        <f t="array" aca="1" ref="FG8" ca="1">IFERROR(IF(INDIRECT(FJ8)="x", 1, INDIRECT(FJ8)), "")</f>
        <v>FRÅGAN ÄR OBESVARAD</v>
      </c>
      <c r="FH8" s="441">
        <v>5</v>
      </c>
      <c r="FI8" s="570">
        <f t="shared" si="4"/>
        <v>5</v>
      </c>
      <c r="FJ8" s="213" t="str" cm="1">
        <f t="array" ref="FJ8">IF(
  FE8 = "svar",
  _xlfn._xlws.FILTER($BM:$BM, ($BL:$BL = FF8) * ($BG:$BG = FC8)),
  IF(
    FC8 &lt;&gt; "",
    _xlfn._xlws.FILTER($X$2:$X$1000, $AD$2:$AD$1000 = FC8),
    ""
  )
)</f>
        <v>'It-säkkollen'!E194</v>
      </c>
      <c r="FK8" s="213"/>
      <c r="FL8" s="213"/>
      <c r="FM8" s="213"/>
      <c r="FN8" s="213"/>
      <c r="FO8" s="213"/>
      <c r="FP8" s="213"/>
      <c r="FQ8" s="213"/>
      <c r="FR8" s="213"/>
      <c r="FU8" s="440"/>
      <c r="FY8" s="213" t="str" cm="1">
        <f t="array" aca="1" ref="FY8" ca="1">IFERROR(IF(INDIRECT(GB8)="x", 1, INDIRECT(GB8)), "")</f>
        <v/>
      </c>
      <c r="GA8" s="570">
        <f t="shared" si="5"/>
        <v>0</v>
      </c>
      <c r="GB8" s="213" t="str" cm="1">
        <f t="array" ref="GB8">IF(
  FW8 = "svar",
  _xlfn._xlws.FILTER($BM:$BM, ($BL:$BL = FX8) * ($BG:$BG = FU8)),
  IF(
    FU8 &lt;&gt; "",
    _xlfn._xlws.FILTER($X$2:$X$1000, $AD$2:$AD$1000 = FU8),
    ""
  )
)</f>
        <v/>
      </c>
      <c r="GC8" s="213"/>
      <c r="GD8" s="213"/>
      <c r="GE8" s="213"/>
      <c r="GF8" s="213"/>
      <c r="GG8" s="213"/>
      <c r="GH8" s="213"/>
      <c r="GI8" s="213"/>
      <c r="GJ8" s="213"/>
      <c r="GM8" s="440"/>
      <c r="GQ8" s="213" t="str" cm="1">
        <f t="array" aca="1" ref="GQ8" ca="1">IFERROR(IF(INDIRECT(GT8)="x", 1, INDIRECT(GT8)), "")</f>
        <v/>
      </c>
      <c r="GS8" s="570">
        <f t="shared" si="6"/>
        <v>0</v>
      </c>
      <c r="GT8" s="213" t="str" cm="1">
        <f t="array" ref="GT8">IF(
  GO8 = "svar",
  _xlfn._xlws.FILTER($BM:$BM, ($BL:$BL = GP8) * ($BG:$BG = GM8)),
  IF(
    GM8 &lt;&gt; "",
    _xlfn._xlws.FILTER($X$2:$X$1000, $AD$2:$AD$1000 = GM8),
    ""
  )
)</f>
        <v/>
      </c>
      <c r="GU8" s="213"/>
      <c r="GV8" s="213"/>
      <c r="GW8" s="213"/>
      <c r="GX8" s="213"/>
      <c r="GY8" s="213"/>
      <c r="GZ8" s="213"/>
      <c r="HA8" s="213"/>
      <c r="HB8" s="213"/>
      <c r="HE8" s="440"/>
      <c r="HI8" s="213" t="str" cm="1">
        <f t="array" aca="1" ref="HI8" ca="1">IFERROR(IF(INDIRECT(HL8)="x", 1, INDIRECT(HL8)), "")</f>
        <v/>
      </c>
      <c r="HK8" s="570">
        <f t="shared" si="7"/>
        <v>0</v>
      </c>
      <c r="HL8" s="213" t="str" cm="1">
        <f t="array" ref="HL8">IF(
  HG8 = "svar",
  _xlfn._xlws.FILTER($BM:$BM, ($BL:$BL = HH8) * ($BG:$BG = HE8)),
  IF(
    HE8 &lt;&gt; "",
    _xlfn._xlws.FILTER($X$2:$X$1000, $AD$2:$AD$1000 = HE8),
    ""
  )
)</f>
        <v/>
      </c>
      <c r="HM8" s="213"/>
      <c r="HN8" s="213"/>
      <c r="HO8" s="213"/>
      <c r="HP8" s="213"/>
      <c r="HQ8" s="213"/>
      <c r="HR8" s="213"/>
      <c r="HS8" s="213"/>
      <c r="HT8" s="213"/>
      <c r="HW8" s="440"/>
      <c r="IA8" s="213" t="str" cm="1">
        <f t="array" aca="1" ref="IA8" ca="1">IFERROR(IF(INDIRECT(ID8)="x", 1, INDIRECT(ID8)), "")</f>
        <v/>
      </c>
      <c r="IC8" s="570">
        <f t="shared" si="8"/>
        <v>0</v>
      </c>
      <c r="ID8" s="213" t="str" cm="1">
        <f t="array" ref="ID8">IF(
  HY8 = "svar",
  _xlfn._xlws.FILTER($BM:$BM, ($BL:$BL = HZ8) * ($BG:$BG = HW8)),
  IF(
    HW8 &lt;&gt; "",
    _xlfn._xlws.FILTER($X$2:$X$1000, $AD$2:$AD$1000 = HW8),
    ""
  )
)</f>
        <v/>
      </c>
      <c r="IE8" s="213"/>
      <c r="IF8" s="213"/>
      <c r="IG8" s="213"/>
      <c r="IH8" s="213"/>
      <c r="II8" s="213"/>
      <c r="IJ8" s="213"/>
      <c r="IK8" s="213"/>
      <c r="IL8" s="213"/>
      <c r="IO8" s="440"/>
      <c r="IS8" s="213" t="str" cm="1">
        <f t="array" aca="1" ref="IS8" ca="1">IFERROR(IF(INDIRECT(IV8)="x", 1, INDIRECT(IV8)), "")</f>
        <v/>
      </c>
      <c r="IU8" s="570">
        <f t="shared" si="9"/>
        <v>0</v>
      </c>
      <c r="IV8" s="213" t="str" cm="1">
        <f t="array" ref="IV8">IF(
  IQ8 = "svar",
  _xlfn._xlws.FILTER($BM:$BM, ($BL:$BL = IR8) * ($BG:$BG = IO8)),
  IF(
    IO8 &lt;&gt; "",
    _xlfn._xlws.FILTER($X$2:$X$1000, $AD$2:$AD$1000 = IO8),
    ""
  )
)</f>
        <v/>
      </c>
      <c r="IW8" s="213"/>
      <c r="IX8" s="213"/>
      <c r="IY8" s="213"/>
      <c r="IZ8" s="213"/>
      <c r="JA8" s="213"/>
      <c r="JB8" s="213"/>
      <c r="JC8" s="213"/>
      <c r="JD8" s="213"/>
      <c r="JG8" s="440">
        <v>18</v>
      </c>
      <c r="JH8" s="441">
        <v>1</v>
      </c>
      <c r="JI8" s="441" t="str">
        <v>Fråga</v>
      </c>
      <c r="JJ8" s="441" t="str">
        <v>Har organisationen haft ett arbetssätt för kontinuitetshantering de senaste två åren?</v>
      </c>
      <c r="JK8" s="213" t="str" cm="1">
        <f t="array" aca="1" ref="JK8" ca="1">IFERROR(IF(INDIRECT(JN8)="x", 1, INDIRECT(JN8)), "")</f>
        <v>FRÅGAN ÄR OBESVARAD</v>
      </c>
      <c r="JL8" s="441">
        <v>5</v>
      </c>
      <c r="JM8" s="570">
        <f t="shared" si="10"/>
        <v>5</v>
      </c>
      <c r="JN8" s="213" t="str" cm="1">
        <f t="array" ref="JN8">IF(
  JI8 = "svar",
  _xlfn._xlws.FILTER($BM:$BM, ($BL:$BL = JJ8) * ($BG:$BG = JG8)),
  IF(
    JG8 &lt;&gt; "",
    _xlfn._xlws.FILTER($X$2:$X$1000, $AD$2:$AD$1000 = JG8),
    ""
  )
)</f>
        <v>'It-säkkollen'!E265</v>
      </c>
      <c r="JO8" s="213"/>
      <c r="JP8" s="213"/>
      <c r="JQ8" s="213"/>
      <c r="JR8" s="213"/>
      <c r="JS8" s="213"/>
      <c r="JT8" s="213"/>
      <c r="JU8" s="213"/>
      <c r="JV8" s="213"/>
      <c r="JY8" s="440"/>
      <c r="KC8" s="213"/>
      <c r="KE8" s="570"/>
      <c r="KF8" s="213"/>
      <c r="KG8" s="213"/>
      <c r="KH8" s="213"/>
      <c r="KI8" s="213"/>
      <c r="KJ8" s="213"/>
      <c r="KK8" s="213"/>
      <c r="KL8" s="213"/>
      <c r="KM8" s="213"/>
      <c r="KN8" s="213"/>
    </row>
    <row r="9" spans="1:359" ht="15">
      <c r="A9" s="464">
        <v>4</v>
      </c>
      <c r="B9" s="361">
        <v>1</v>
      </c>
      <c r="C9" s="459" t="s">
        <v>1263</v>
      </c>
      <c r="D9" s="465" t="s">
        <v>151</v>
      </c>
      <c r="E9" s="464">
        <v>1</v>
      </c>
      <c r="G9" t="s">
        <v>1203</v>
      </c>
      <c r="H9" t="s">
        <v>1217</v>
      </c>
      <c r="I9">
        <v>0</v>
      </c>
      <c r="J9" s="422">
        <v>2</v>
      </c>
      <c r="K9" s="422">
        <v>1</v>
      </c>
      <c r="L9" s="422">
        <v>2</v>
      </c>
      <c r="M9" s="422">
        <v>1</v>
      </c>
      <c r="N9"/>
      <c r="O9" s="423">
        <v>6</v>
      </c>
      <c r="P9" s="435">
        <v>1</v>
      </c>
      <c r="Q9">
        <v>6</v>
      </c>
      <c r="R9" t="s">
        <v>401</v>
      </c>
      <c r="S9" t="s">
        <v>1268</v>
      </c>
      <c r="T9"/>
      <c r="U9"/>
      <c r="V9"/>
      <c r="W9">
        <v>14</v>
      </c>
      <c r="X9" t="s">
        <v>1217</v>
      </c>
      <c r="Y9" t="s">
        <v>1217</v>
      </c>
      <c r="Z9" t="s">
        <v>1217</v>
      </c>
      <c r="AA9" t="s">
        <v>1217</v>
      </c>
      <c r="AB9" t="s">
        <v>1217</v>
      </c>
      <c r="AC9" t="s">
        <v>1217</v>
      </c>
      <c r="AD9" t="s">
        <v>1217</v>
      </c>
      <c r="AE9" t="s">
        <v>1217</v>
      </c>
      <c r="AF9" t="s">
        <v>1217</v>
      </c>
      <c r="AG9" t="s">
        <v>1217</v>
      </c>
      <c r="AH9"/>
      <c r="AI9" t="s">
        <v>1217</v>
      </c>
      <c r="AJ9" t="s">
        <v>1217</v>
      </c>
      <c r="AK9" t="s">
        <v>1217</v>
      </c>
      <c r="AL9" t="s">
        <v>1217</v>
      </c>
      <c r="AM9" t="s">
        <v>1217</v>
      </c>
      <c r="AN9" t="s">
        <v>1217</v>
      </c>
      <c r="AO9" t="s">
        <v>1217</v>
      </c>
      <c r="AP9"/>
      <c r="AQ9"/>
      <c r="AR9"/>
      <c r="AS9"/>
      <c r="AT9"/>
      <c r="AU9"/>
      <c r="AV9"/>
      <c r="AW9"/>
      <c r="AX9"/>
      <c r="AY9"/>
      <c r="AZ9"/>
      <c r="BA9"/>
      <c r="BB9" t="str" cm="1">
        <f t="array" aca="1" ref="BB9" ca="1">IFERROR(INDIRECT(X9),"")</f>
        <v/>
      </c>
      <c r="BC9"/>
      <c r="BD9" s="437"/>
      <c r="BE9"/>
      <c r="BF9" s="463">
        <v>1</v>
      </c>
      <c r="BG9" s="463">
        <v>2</v>
      </c>
      <c r="BH9" s="463" t="s">
        <v>382</v>
      </c>
      <c r="BI9" s="463" t="s">
        <v>1233</v>
      </c>
      <c r="BJ9" s="463">
        <v>3</v>
      </c>
      <c r="BK9" s="463" t="s">
        <v>1269</v>
      </c>
      <c r="BL9" s="463" t="s">
        <v>387</v>
      </c>
      <c r="BM9" s="438" t="s">
        <v>1270</v>
      </c>
      <c r="BN9" s="438"/>
      <c r="BO9" s="463">
        <v>1</v>
      </c>
      <c r="BP9" s="463">
        <v>0</v>
      </c>
      <c r="BQ9" s="463">
        <v>0</v>
      </c>
      <c r="BR9" s="463">
        <v>0</v>
      </c>
      <c r="BS9" s="463">
        <v>0</v>
      </c>
      <c r="BT9" s="463">
        <v>0</v>
      </c>
      <c r="BU9" s="463">
        <v>0</v>
      </c>
      <c r="BV9" s="463">
        <v>0</v>
      </c>
      <c r="BW9" s="463">
        <v>0</v>
      </c>
      <c r="BX9" s="463">
        <v>0</v>
      </c>
      <c r="BY9" s="463"/>
      <c r="BZ9" s="463"/>
      <c r="CA9"/>
      <c r="CB9" s="457" t="s">
        <v>1271</v>
      </c>
      <c r="CC9"/>
      <c r="CD9"/>
      <c r="CE9"/>
      <c r="CF9"/>
      <c r="CG9"/>
      <c r="CH9"/>
      <c r="CI9"/>
      <c r="CJ9"/>
      <c r="CK9"/>
      <c r="CL9"/>
      <c r="CM9"/>
      <c r="CN9"/>
      <c r="CO9"/>
      <c r="CY9" s="440">
        <v>6</v>
      </c>
      <c r="CZ9" s="441">
        <v>1</v>
      </c>
      <c r="DA9" s="441" t="str">
        <v>Svar</v>
      </c>
      <c r="DB9" s="441" t="str">
        <v>Följts upp och utvärderats minst en gång</v>
      </c>
      <c r="DC9" s="213" cm="1">
        <f t="array" aca="1" ref="DC9" ca="1">IFERROR(IF(INDIRECT(DF9)="x", 1, INDIRECT(DF9)), "")</f>
        <v>0</v>
      </c>
      <c r="DD9" s="441">
        <v>1</v>
      </c>
      <c r="DE9" s="570">
        <f t="shared" si="11"/>
        <v>1</v>
      </c>
      <c r="DF9" s="213" t="str" cm="1">
        <f t="array" ref="DF9">IF(
  DA9 = "svar",
  _xlfn._xlws.FILTER($BM:$BM, ($BL:$BL = DB9) * ($BG:$BG = CY9)),
  IF(
    CY9 &lt;&gt; "",
    _xlfn._xlws.FILTER($X$2:$X$1000, $AD$2:$AD$1000 = CY9),
    ""
  )
)</f>
        <v>'It-säkkollen'!D89</v>
      </c>
      <c r="DG9" s="213"/>
      <c r="DH9" s="213"/>
      <c r="DI9" s="213"/>
      <c r="DJ9" s="213"/>
      <c r="DK9" s="213"/>
      <c r="DL9" s="213"/>
      <c r="DM9" s="213"/>
      <c r="DN9" s="213"/>
      <c r="DS9" s="440"/>
      <c r="DW9" s="213" t="str" cm="1">
        <f t="array" aca="1" ref="DW9" ca="1">IFERROR(IF(INDIRECT(DZ9)="x", 1, INDIRECT(DZ9)), "")</f>
        <v/>
      </c>
      <c r="DY9" s="570">
        <f t="shared" si="2"/>
        <v>0</v>
      </c>
      <c r="DZ9" s="213" t="str" cm="1">
        <f t="array" ref="DZ9">IF(
  DU9 = "svar",
  _xlfn._xlws.FILTER($BM:$BM, ($BL:$BL = DV9) * ($BG:$BG = DS9)),
  IF(
    DS9 &lt;&gt; "",
    _xlfn._xlws.FILTER($X$2:$X$1000, $AD$2:$AD$1000 = DS9),
    ""
  )
)</f>
        <v/>
      </c>
      <c r="EA9" s="213"/>
      <c r="EB9" s="213"/>
      <c r="EC9" s="213"/>
      <c r="ED9" s="213"/>
      <c r="EE9" s="213"/>
      <c r="EF9" s="213"/>
      <c r="EG9" s="213"/>
      <c r="EH9" s="213"/>
      <c r="EK9" s="440"/>
      <c r="EO9" s="213" t="str" cm="1">
        <f t="array" aca="1" ref="EO9" ca="1">IFERROR(IF(INDIRECT(ER9)="x", 1, INDIRECT(ER9)), "")</f>
        <v/>
      </c>
      <c r="EQ9" s="570">
        <f t="shared" si="3"/>
        <v>0</v>
      </c>
      <c r="ER9" s="213" t="str" cm="1">
        <f t="array" ref="ER9">IF(
  EM9 = "svar",
  _xlfn._xlws.FILTER($BM:$BM, ($BL:$BL = EN9) * ($BG:$BG = EK9)),
  IF(
    EK9 &lt;&gt; "",
    _xlfn._xlws.FILTER($X$2:$X$1000, $AD$2:$AD$1000 = EK9),
    ""
  )
)</f>
        <v/>
      </c>
      <c r="ES9" s="213"/>
      <c r="ET9" s="213"/>
      <c r="EU9" s="213"/>
      <c r="EV9" s="213"/>
      <c r="EW9" s="213"/>
      <c r="EX9" s="213"/>
      <c r="EY9" s="213"/>
      <c r="EZ9" s="213"/>
      <c r="FC9" s="440">
        <v>22</v>
      </c>
      <c r="FD9" s="441">
        <v>2</v>
      </c>
      <c r="FE9" s="441" t="str">
        <v>Fråga</v>
      </c>
      <c r="FF9" s="441" t="str">
        <v>Har organisationen, de senaste två åren, placerat informationssystem med olika funktioner i separata nätverkssegment enligt sitt arbetssätt för nätverkssegmentering?</v>
      </c>
      <c r="FG9" s="213" t="str" cm="1">
        <f t="array" aca="1" ref="FG9" ca="1">IFERROR(IF(INDIRECT(FJ9)="x", 1, INDIRECT(FJ9)), "")</f>
        <v>FULLSTÄNDIGT SVAR SAKNAS PÅ FRÅGA 5</v>
      </c>
      <c r="FH9" s="441">
        <v>5</v>
      </c>
      <c r="FI9" s="570">
        <f t="shared" si="4"/>
        <v>50</v>
      </c>
      <c r="FJ9" s="213" t="str" cm="1">
        <f t="array" ref="FJ9">IF(
  FE9 = "svar",
  _xlfn._xlws.FILTER($BM:$BM, ($BL:$BL = FF9) * ($BG:$BG = FC9)),
  IF(
    FC9 &lt;&gt; "",
    _xlfn._xlws.FILTER($X$2:$X$1000, $AD$2:$AD$1000 = FC9),
    ""
  )
)</f>
        <v>'It-säkkollen'!E313</v>
      </c>
      <c r="FK9" s="213"/>
      <c r="FL9" s="213"/>
      <c r="FM9" s="213"/>
      <c r="FN9" s="213"/>
      <c r="FO9" s="213"/>
      <c r="FP9" s="213"/>
      <c r="FQ9" s="213"/>
      <c r="FR9" s="213"/>
      <c r="FU9" s="440"/>
      <c r="FY9" s="213" t="str" cm="1">
        <f t="array" aca="1" ref="FY9" ca="1">IFERROR(IF(INDIRECT(GB9)="x", 1, INDIRECT(GB9)), "")</f>
        <v/>
      </c>
      <c r="GA9" s="570">
        <f t="shared" si="5"/>
        <v>0</v>
      </c>
      <c r="GB9" s="213" t="str" cm="1">
        <f t="array" ref="GB9">IF(
  FW9 = "svar",
  _xlfn._xlws.FILTER($BM:$BM, ($BL:$BL = FX9) * ($BG:$BG = FU9)),
  IF(
    FU9 &lt;&gt; "",
    _xlfn._xlws.FILTER($X$2:$X$1000, $AD$2:$AD$1000 = FU9),
    ""
  )
)</f>
        <v/>
      </c>
      <c r="GC9" s="213"/>
      <c r="GD9" s="213"/>
      <c r="GE9" s="213"/>
      <c r="GF9" s="213"/>
      <c r="GG9" s="213"/>
      <c r="GH9" s="213"/>
      <c r="GI9" s="213"/>
      <c r="GJ9" s="213"/>
      <c r="GM9" s="440"/>
      <c r="GQ9" s="213" t="str" cm="1">
        <f t="array" aca="1" ref="GQ9" ca="1">IFERROR(IF(INDIRECT(GT9)="x", 1, INDIRECT(GT9)), "")</f>
        <v/>
      </c>
      <c r="GS9" s="570">
        <f t="shared" si="6"/>
        <v>0</v>
      </c>
      <c r="GT9" s="213" t="str" cm="1">
        <f t="array" ref="GT9">IF(
  GO9 = "svar",
  _xlfn._xlws.FILTER($BM:$BM, ($BL:$BL = GP9) * ($BG:$BG = GM9)),
  IF(
    GM9 &lt;&gt; "",
    _xlfn._xlws.FILTER($X$2:$X$1000, $AD$2:$AD$1000 = GM9),
    ""
  )
)</f>
        <v/>
      </c>
      <c r="GU9" s="213"/>
      <c r="GV9" s="213"/>
      <c r="GW9" s="213"/>
      <c r="GX9" s="213"/>
      <c r="GY9" s="213"/>
      <c r="GZ9" s="213"/>
      <c r="HA9" s="213"/>
      <c r="HB9" s="213"/>
      <c r="HE9" s="440"/>
      <c r="HI9" s="213" t="str" cm="1">
        <f t="array" aca="1" ref="HI9" ca="1">IFERROR(IF(INDIRECT(HL9)="x", 1, INDIRECT(HL9)), "")</f>
        <v/>
      </c>
      <c r="HK9" s="570">
        <f t="shared" si="7"/>
        <v>0</v>
      </c>
      <c r="HL9" s="213" t="str" cm="1">
        <f t="array" ref="HL9">IF(
  HG9 = "svar",
  _xlfn._xlws.FILTER($BM:$BM, ($BL:$BL = HH9) * ($BG:$BG = HE9)),
  IF(
    HE9 &lt;&gt; "",
    _xlfn._xlws.FILTER($X$2:$X$1000, $AD$2:$AD$1000 = HE9),
    ""
  )
)</f>
        <v/>
      </c>
      <c r="HM9" s="213"/>
      <c r="HN9" s="213"/>
      <c r="HO9" s="213"/>
      <c r="HP9" s="213"/>
      <c r="HQ9" s="213"/>
      <c r="HR9" s="213"/>
      <c r="HS9" s="213"/>
      <c r="HT9" s="213"/>
      <c r="HW9" s="440"/>
      <c r="IA9" s="213" t="str" cm="1">
        <f t="array" aca="1" ref="IA9" ca="1">IFERROR(IF(INDIRECT(ID9)="x", 1, INDIRECT(ID9)), "")</f>
        <v/>
      </c>
      <c r="IC9" s="570">
        <f t="shared" si="8"/>
        <v>0</v>
      </c>
      <c r="ID9" s="213" t="str" cm="1">
        <f t="array" ref="ID9">IF(
  HY9 = "svar",
  _xlfn._xlws.FILTER($BM:$BM, ($BL:$BL = HZ9) * ($BG:$BG = HW9)),
  IF(
    HW9 &lt;&gt; "",
    _xlfn._xlws.FILTER($X$2:$X$1000, $AD$2:$AD$1000 = HW9),
    ""
  )
)</f>
        <v/>
      </c>
      <c r="IE9" s="213"/>
      <c r="IF9" s="213"/>
      <c r="IG9" s="213"/>
      <c r="IH9" s="213"/>
      <c r="II9" s="213"/>
      <c r="IJ9" s="213"/>
      <c r="IK9" s="213"/>
      <c r="IL9" s="213"/>
      <c r="IO9" s="440"/>
      <c r="IS9" s="213" t="str" cm="1">
        <f t="array" aca="1" ref="IS9" ca="1">IFERROR(IF(INDIRECT(IV9)="x", 1, INDIRECT(IV9)), "")</f>
        <v/>
      </c>
      <c r="IU9" s="570">
        <f t="shared" si="9"/>
        <v>0</v>
      </c>
      <c r="IV9" s="213" t="str" cm="1">
        <f t="array" ref="IV9">IF(
  IQ9 = "svar",
  _xlfn._xlws.FILTER($BM:$BM, ($BL:$BL = IR9) * ($BG:$BG = IO9)),
  IF(
    IO9 &lt;&gt; "",
    _xlfn._xlws.FILTER($X$2:$X$1000, $AD$2:$AD$1000 = IO9),
    ""
  )
)</f>
        <v/>
      </c>
      <c r="IW9" s="213"/>
      <c r="IX9" s="213"/>
      <c r="IY9" s="213"/>
      <c r="IZ9" s="213"/>
      <c r="JA9" s="213"/>
      <c r="JB9" s="213"/>
      <c r="JC9" s="213"/>
      <c r="JD9" s="213"/>
      <c r="JG9" s="440">
        <v>33</v>
      </c>
      <c r="JH9" s="441">
        <v>2</v>
      </c>
      <c r="JI9" s="441" t="str">
        <v>Fråga</v>
      </c>
      <c r="JJ9" s="441" t="str">
        <v xml:space="preserve">Har organisationen, de senaste två åren, analyserat behovet av säkerhetskopiering och säkerhetskopierat enligt sitt arbetssätt för detta? </v>
      </c>
      <c r="JK9" s="213" t="str" cm="1">
        <f t="array" aca="1" ref="JK9" ca="1">IFERROR(IF(INDIRECT(JN9)="x", 1, INDIRECT(JN9)), "")</f>
        <v>FULLSTÄNDIGT SVAR SAKNAS PÅ FRÅGA 15</v>
      </c>
      <c r="JL9" s="441">
        <v>5</v>
      </c>
      <c r="JM9" s="570">
        <f t="shared" si="10"/>
        <v>50</v>
      </c>
      <c r="JN9" s="213" t="str" cm="1">
        <f t="array" ref="JN9">IF(
  JI9 = "svar",
  _xlfn._xlws.FILTER($BM:$BM, ($BL:$BL = JJ9) * ($BG:$BG = JG9)),
  IF(
    JG9 &lt;&gt; "",
    _xlfn._xlws.FILTER($X$2:$X$1000, $AD$2:$AD$1000 = JG9),
    ""
  )
)</f>
        <v>'It-säkkollen'!E427</v>
      </c>
      <c r="JO9" s="213"/>
      <c r="JP9" s="213"/>
      <c r="JQ9" s="213"/>
      <c r="JR9" s="213"/>
      <c r="JS9" s="213"/>
      <c r="JT9" s="213"/>
      <c r="JU9" s="213"/>
      <c r="JV9" s="213"/>
      <c r="JY9" s="440"/>
      <c r="KC9" s="213"/>
      <c r="KE9" s="570"/>
      <c r="KF9" s="213"/>
      <c r="KG9" s="213"/>
      <c r="KH9" s="213"/>
      <c r="KI9" s="213"/>
      <c r="KJ9" s="213"/>
      <c r="KK9" s="213"/>
      <c r="KL9" s="213"/>
      <c r="KM9" s="213"/>
      <c r="KN9" s="213"/>
    </row>
    <row r="10" spans="1:359" ht="15">
      <c r="A10" s="464">
        <v>5</v>
      </c>
      <c r="B10" s="361">
        <v>1</v>
      </c>
      <c r="C10" s="459" t="s">
        <v>1263</v>
      </c>
      <c r="D10" s="465" t="s">
        <v>151</v>
      </c>
      <c r="E10" s="464">
        <v>1</v>
      </c>
      <c r="G10" t="s">
        <v>1203</v>
      </c>
      <c r="H10" t="s">
        <v>1217</v>
      </c>
      <c r="I10">
        <v>0</v>
      </c>
      <c r="J10" s="422">
        <v>3</v>
      </c>
      <c r="K10" s="422">
        <v>1</v>
      </c>
      <c r="L10" s="422">
        <v>3</v>
      </c>
      <c r="M10" s="422">
        <v>1</v>
      </c>
      <c r="N10"/>
      <c r="O10" s="423">
        <v>7</v>
      </c>
      <c r="P10" s="435">
        <v>1</v>
      </c>
      <c r="Q10">
        <v>7</v>
      </c>
      <c r="R10" t="s">
        <v>404</v>
      </c>
      <c r="S10" t="s">
        <v>1272</v>
      </c>
      <c r="T10"/>
      <c r="U10"/>
      <c r="V10"/>
      <c r="W10">
        <v>15</v>
      </c>
      <c r="X10" t="s">
        <v>1217</v>
      </c>
      <c r="Y10" t="s">
        <v>1217</v>
      </c>
      <c r="Z10" t="s">
        <v>1217</v>
      </c>
      <c r="AA10" t="s">
        <v>1217</v>
      </c>
      <c r="AB10" t="s">
        <v>1217</v>
      </c>
      <c r="AC10" t="s">
        <v>1217</v>
      </c>
      <c r="AD10" t="s">
        <v>1217</v>
      </c>
      <c r="AE10" t="s">
        <v>1217</v>
      </c>
      <c r="AF10" t="s">
        <v>1217</v>
      </c>
      <c r="AG10" t="s">
        <v>1217</v>
      </c>
      <c r="AH10"/>
      <c r="AI10" t="s">
        <v>1217</v>
      </c>
      <c r="AJ10" t="s">
        <v>1217</v>
      </c>
      <c r="AK10" t="s">
        <v>1217</v>
      </c>
      <c r="AL10" t="s">
        <v>1217</v>
      </c>
      <c r="AM10" t="s">
        <v>1217</v>
      </c>
      <c r="AN10" t="s">
        <v>1217</v>
      </c>
      <c r="AO10" t="s">
        <v>1217</v>
      </c>
      <c r="AP10"/>
      <c r="AQ10"/>
      <c r="AR10"/>
      <c r="AS10"/>
      <c r="AT10"/>
      <c r="AU10"/>
      <c r="AV10"/>
      <c r="AW10"/>
      <c r="AX10"/>
      <c r="AY10"/>
      <c r="AZ10"/>
      <c r="BA10"/>
      <c r="BB10" t="str" cm="1">
        <f t="array" aca="1" ref="BB10" ca="1">IFERROR(INDIRECT(X10),"")</f>
        <v/>
      </c>
      <c r="BC10"/>
      <c r="BD10" s="437"/>
      <c r="BE10"/>
      <c r="BF10" s="463">
        <v>1</v>
      </c>
      <c r="BG10" s="463">
        <v>2</v>
      </c>
      <c r="BH10" s="463" t="s">
        <v>382</v>
      </c>
      <c r="BI10" s="463" t="s">
        <v>1233</v>
      </c>
      <c r="BJ10" s="463">
        <v>4</v>
      </c>
      <c r="BK10" s="463" t="s">
        <v>1273</v>
      </c>
      <c r="BL10" s="463" t="s">
        <v>388</v>
      </c>
      <c r="BM10" s="438" t="s">
        <v>1274</v>
      </c>
      <c r="BN10" s="438"/>
      <c r="BO10" s="463">
        <v>1</v>
      </c>
      <c r="BP10" s="463">
        <v>0</v>
      </c>
      <c r="BQ10" s="463">
        <v>0</v>
      </c>
      <c r="BR10" s="463">
        <v>0</v>
      </c>
      <c r="BS10" s="463">
        <v>0</v>
      </c>
      <c r="BT10" s="463">
        <v>0</v>
      </c>
      <c r="BU10" s="463">
        <v>0</v>
      </c>
      <c r="BV10" s="463">
        <v>0</v>
      </c>
      <c r="BW10" s="463">
        <v>0</v>
      </c>
      <c r="BX10" s="463">
        <v>0</v>
      </c>
      <c r="BY10" s="463"/>
      <c r="BZ10" s="463"/>
      <c r="CA10"/>
      <c r="CB10" s="457"/>
      <c r="CC10" t="s">
        <v>1275</v>
      </c>
      <c r="CD10"/>
      <c r="CE10"/>
      <c r="CF10"/>
      <c r="CG10"/>
      <c r="CH10"/>
      <c r="CI10"/>
      <c r="CJ10"/>
      <c r="CK10"/>
      <c r="CL10"/>
      <c r="CM10"/>
      <c r="CN10"/>
      <c r="CO10"/>
      <c r="CY10" s="440">
        <v>7</v>
      </c>
      <c r="CZ10" s="441">
        <v>1</v>
      </c>
      <c r="DA10" s="441" t="str">
        <v>Svar</v>
      </c>
      <c r="DB10" s="441" t="str">
        <v>Följts upp och utvärderats minst en gång</v>
      </c>
      <c r="DC10" s="213" cm="1">
        <f t="array" aca="1" ref="DC10" ca="1">IFERROR(IF(INDIRECT(DF10)="x", 1, INDIRECT(DF10)), "")</f>
        <v>0</v>
      </c>
      <c r="DD10" s="441">
        <v>1</v>
      </c>
      <c r="DE10" s="570">
        <f t="shared" si="11"/>
        <v>1</v>
      </c>
      <c r="DF10" s="213" t="str" cm="1">
        <f t="array" ref="DF10">IF(
  DA10 = "svar",
  _xlfn._xlws.FILTER($BM:$BM, ($BL:$BL = DB10) * ($BG:$BG = CY10)),
  IF(
    CY10 &lt;&gt; "",
    _xlfn._xlws.FILTER($X$2:$X$1000, $AD$2:$AD$1000 = CY10),
    ""
  )
)</f>
        <v>'It-säkkollen'!D103</v>
      </c>
      <c r="DG10" s="213"/>
      <c r="DH10" s="213"/>
      <c r="DI10" s="213"/>
      <c r="DJ10" s="213"/>
      <c r="DK10" s="213"/>
      <c r="DL10" s="213"/>
      <c r="DM10" s="213"/>
      <c r="DN10" s="213"/>
      <c r="DS10" s="440"/>
      <c r="DW10" s="213" t="str" cm="1">
        <f t="array" aca="1" ref="DW10" ca="1">IFERROR(IF(INDIRECT(DZ10)="x", 1, INDIRECT(DZ10)), "")</f>
        <v/>
      </c>
      <c r="DY10" s="570">
        <f t="shared" si="2"/>
        <v>0</v>
      </c>
      <c r="DZ10" s="213" t="str" cm="1">
        <f t="array" ref="DZ10">IF(
  DU10 = "svar",
  _xlfn._xlws.FILTER($BM:$BM, ($BL:$BL = DV10) * ($BG:$BG = DS10)),
  IF(
    DS10 &lt;&gt; "",
    _xlfn._xlws.FILTER($X$2:$X$1000, $AD$2:$AD$1000 = DS10),
    ""
  )
)</f>
        <v/>
      </c>
      <c r="EA10" s="213"/>
      <c r="EB10" s="213"/>
      <c r="EC10" s="213" t="s">
        <v>1276</v>
      </c>
      <c r="ED10" s="213"/>
      <c r="EE10" s="213"/>
      <c r="EF10" s="213"/>
      <c r="EG10" s="213"/>
      <c r="EH10" s="213"/>
      <c r="EK10" s="440"/>
      <c r="EO10" s="213" t="str" cm="1">
        <f t="array" aca="1" ref="EO10" ca="1">IFERROR(IF(INDIRECT(ER10)="x", 1, INDIRECT(ER10)), "")</f>
        <v/>
      </c>
      <c r="EQ10" s="570">
        <f t="shared" si="3"/>
        <v>0</v>
      </c>
      <c r="ER10" s="213" t="str" cm="1">
        <f t="array" ref="ER10">IF(
  EM10 = "svar",
  _xlfn._xlws.FILTER($BM:$BM, ($BL:$BL = EN10) * ($BG:$BG = EK10)),
  IF(
    EK10 &lt;&gt; "",
    _xlfn._xlws.FILTER($X$2:$X$1000, $AD$2:$AD$1000 = EK10),
    ""
  )
)</f>
        <v/>
      </c>
      <c r="ES10" s="213"/>
      <c r="ET10" s="213"/>
      <c r="EU10" s="213" t="s">
        <v>1276</v>
      </c>
      <c r="EV10" s="213"/>
      <c r="EW10" s="213"/>
      <c r="EX10" s="213"/>
      <c r="EY10" s="213"/>
      <c r="EZ10" s="213"/>
      <c r="FC10" s="440">
        <v>23</v>
      </c>
      <c r="FD10" s="441">
        <v>2</v>
      </c>
      <c r="FE10" s="441" t="str">
        <v>Fråga</v>
      </c>
      <c r="FF10" s="441" t="str">
        <v>Har organisationen, de senaste två åren, filtrerat nätverksstrafik mellan olika nätverkssegment enligt sitt arbetssätt för nätverkssegmentering?</v>
      </c>
      <c r="FG10" s="213" t="str" cm="1">
        <f t="array" aca="1" ref="FG10" ca="1">IFERROR(IF(INDIRECT(FJ10)="x", 1, INDIRECT(FJ10)), "")</f>
        <v>FULLSTÄNDIGT SVAR SAKNAS PÅ FRÅGA 5</v>
      </c>
      <c r="FH10" s="441">
        <v>5</v>
      </c>
      <c r="FI10" s="570">
        <f t="shared" si="4"/>
        <v>50</v>
      </c>
      <c r="FJ10" s="213" t="str" cm="1">
        <f t="array" ref="FJ10">IF(
  FE10 = "svar",
  _xlfn._xlws.FILTER($BM:$BM, ($BL:$BL = FF10) * ($BG:$BG = FC10)),
  IF(
    FC10 &lt;&gt; "",
    _xlfn._xlws.FILTER($X$2:$X$1000, $AD$2:$AD$1000 = FC10),
    ""
  )
)</f>
        <v>'It-säkkollen'!E323</v>
      </c>
      <c r="FK10" s="213"/>
      <c r="FL10" s="213"/>
      <c r="FM10" s="213" t="s">
        <v>1276</v>
      </c>
      <c r="FN10" s="213"/>
      <c r="FO10" s="213"/>
      <c r="FP10" s="213"/>
      <c r="FQ10" s="213"/>
      <c r="FR10" s="213"/>
      <c r="FU10" s="440"/>
      <c r="FY10" s="213" t="str" cm="1">
        <f t="array" aca="1" ref="FY10" ca="1">IFERROR(IF(INDIRECT(GB10)="x", 1, INDIRECT(GB10)), "")</f>
        <v/>
      </c>
      <c r="GA10" s="570">
        <f t="shared" si="5"/>
        <v>0</v>
      </c>
      <c r="GB10" s="213" t="str" cm="1">
        <f t="array" ref="GB10">IF(
  FW10 = "svar",
  _xlfn._xlws.FILTER($BM:$BM, ($BL:$BL = FX10) * ($BG:$BG = FU10)),
  IF(
    FU10 &lt;&gt; "",
    _xlfn._xlws.FILTER($X$2:$X$1000, $AD$2:$AD$1000 = FU10),
    ""
  )
)</f>
        <v/>
      </c>
      <c r="GC10" s="213"/>
      <c r="GD10" s="213"/>
      <c r="GE10" s="213" t="s">
        <v>1276</v>
      </c>
      <c r="GF10" s="213"/>
      <c r="GG10" s="213"/>
      <c r="GH10" s="213"/>
      <c r="GI10" s="213"/>
      <c r="GJ10" s="213"/>
      <c r="GM10" s="440"/>
      <c r="GQ10" s="213" t="str" cm="1">
        <f t="array" aca="1" ref="GQ10" ca="1">IFERROR(IF(INDIRECT(GT10)="x", 1, INDIRECT(GT10)), "")</f>
        <v/>
      </c>
      <c r="GS10" s="570">
        <f t="shared" si="6"/>
        <v>0</v>
      </c>
      <c r="GT10" s="213" t="str" cm="1">
        <f t="array" ref="GT10">IF(
  GO10 = "svar",
  _xlfn._xlws.FILTER($BM:$BM, ($BL:$BL = GP10) * ($BG:$BG = GM10)),
  IF(
    GM10 &lt;&gt; "",
    _xlfn._xlws.FILTER($X$2:$X$1000, $AD$2:$AD$1000 = GM10),
    ""
  )
)</f>
        <v/>
      </c>
      <c r="GU10" s="213"/>
      <c r="GV10" s="213"/>
      <c r="GW10" s="213" t="s">
        <v>1276</v>
      </c>
      <c r="GX10" s="213"/>
      <c r="GY10" s="213"/>
      <c r="GZ10" s="213"/>
      <c r="HA10" s="213"/>
      <c r="HB10" s="213"/>
      <c r="HE10" s="440"/>
      <c r="HI10" s="213" t="str" cm="1">
        <f t="array" aca="1" ref="HI10" ca="1">IFERROR(IF(INDIRECT(HL10)="x", 1, INDIRECT(HL10)), "")</f>
        <v/>
      </c>
      <c r="HK10" s="570">
        <f t="shared" si="7"/>
        <v>0</v>
      </c>
      <c r="HL10" s="213" t="str" cm="1">
        <f t="array" ref="HL10">IF(
  HG10 = "svar",
  _xlfn._xlws.FILTER($BM:$BM, ($BL:$BL = HH10) * ($BG:$BG = HE10)),
  IF(
    HE10 &lt;&gt; "",
    _xlfn._xlws.FILTER($X$2:$X$1000, $AD$2:$AD$1000 = HE10),
    ""
  )
)</f>
        <v/>
      </c>
      <c r="HM10" s="213"/>
      <c r="HN10" s="213"/>
      <c r="HO10" s="213" t="s">
        <v>1276</v>
      </c>
      <c r="HP10" s="213"/>
      <c r="HQ10" s="213"/>
      <c r="HR10" s="213"/>
      <c r="HS10" s="213"/>
      <c r="HT10" s="213"/>
      <c r="HW10" s="440"/>
      <c r="IA10" s="213" t="str" cm="1">
        <f t="array" aca="1" ref="IA10" ca="1">IFERROR(IF(INDIRECT(ID10)="x", 1, INDIRECT(ID10)), "")</f>
        <v/>
      </c>
      <c r="IC10" s="570">
        <f t="shared" si="8"/>
        <v>0</v>
      </c>
      <c r="ID10" s="213" t="str" cm="1">
        <f t="array" ref="ID10">IF(
  HY10 = "svar",
  _xlfn._xlws.FILTER($BM:$BM, ($BL:$BL = HZ10) * ($BG:$BG = HW10)),
  IF(
    HW10 &lt;&gt; "",
    _xlfn._xlws.FILTER($X$2:$X$1000, $AD$2:$AD$1000 = HW10),
    ""
  )
)</f>
        <v/>
      </c>
      <c r="IE10" s="213"/>
      <c r="IF10" s="213"/>
      <c r="IG10" s="213" t="s">
        <v>1276</v>
      </c>
      <c r="IH10" s="213"/>
      <c r="II10" s="213"/>
      <c r="IJ10" s="213"/>
      <c r="IK10" s="213"/>
      <c r="IL10" s="213"/>
      <c r="IO10" s="440"/>
      <c r="IS10" s="213" t="str" cm="1">
        <f t="array" aca="1" ref="IS10" ca="1">IFERROR(IF(INDIRECT(IV10)="x", 1, INDIRECT(IV10)), "")</f>
        <v/>
      </c>
      <c r="IU10" s="570">
        <f t="shared" si="9"/>
        <v>0</v>
      </c>
      <c r="IV10" s="213" t="str" cm="1">
        <f t="array" ref="IV10">IF(
  IQ10 = "svar",
  _xlfn._xlws.FILTER($BM:$BM, ($BL:$BL = IR10) * ($BG:$BG = IO10)),
  IF(
    IO10 &lt;&gt; "",
    _xlfn._xlws.FILTER($X$2:$X$1000, $AD$2:$AD$1000 = IO10),
    ""
  )
)</f>
        <v/>
      </c>
      <c r="IW10" s="213"/>
      <c r="IX10" s="213"/>
      <c r="IY10" s="213" t="s">
        <v>1276</v>
      </c>
      <c r="IZ10" s="213"/>
      <c r="JA10" s="213"/>
      <c r="JB10" s="213"/>
      <c r="JC10" s="213"/>
      <c r="JD10" s="213"/>
      <c r="JG10" s="440">
        <v>42</v>
      </c>
      <c r="JH10" s="441">
        <v>3</v>
      </c>
      <c r="JI10" s="441" t="str">
        <v>Svar</v>
      </c>
      <c r="JJ10" s="441" t="str">
        <v>Risker för it-incidenter och it-avvikelser i samband med ändringshantering ska identifieras och hanteras</v>
      </c>
      <c r="JK10" s="213" cm="1">
        <f t="array" aca="1" ref="JK10" ca="1">IFERROR(IF(INDIRECT(JN10)="x", 1, INDIRECT(JN10)), "")</f>
        <v>0</v>
      </c>
      <c r="JL10" s="441">
        <v>1</v>
      </c>
      <c r="JM10" s="570">
        <f t="shared" si="10"/>
        <v>100</v>
      </c>
      <c r="JN10" s="213" t="str" cm="1">
        <f t="array" ref="JN10">IF(
  JI10 = "svar",
  _xlfn._xlws.FILTER($BM:$BM, ($BL:$BL = JJ10) * ($BG:$BG = JG10)),
  IF(
    JG10 &lt;&gt; "",
    _xlfn._xlws.FILTER($X$2:$X$1000, $AD$2:$AD$1000 = JG10),
    ""
  )
)</f>
        <v>'It-säkkollen'!C533</v>
      </c>
      <c r="JO10" s="213"/>
      <c r="JP10" s="213"/>
      <c r="JQ10" s="213" t="s">
        <v>1276</v>
      </c>
      <c r="JR10" s="213"/>
      <c r="JS10" s="213"/>
      <c r="JT10" s="213"/>
      <c r="JU10" s="213"/>
      <c r="JV10" s="213"/>
      <c r="JY10" s="440"/>
      <c r="KC10" s="213"/>
      <c r="KE10" s="570"/>
      <c r="KF10" s="213"/>
      <c r="KG10" s="213"/>
      <c r="KH10" s="213"/>
      <c r="KI10" s="213"/>
      <c r="KJ10" s="213"/>
      <c r="KK10" s="213"/>
      <c r="KL10" s="213"/>
      <c r="KM10" s="213"/>
      <c r="KN10" s="213"/>
    </row>
    <row r="11" spans="1:359" ht="15">
      <c r="A11" s="464">
        <v>6</v>
      </c>
      <c r="B11" s="361">
        <v>1</v>
      </c>
      <c r="C11" s="459" t="s">
        <v>1263</v>
      </c>
      <c r="D11" s="462" t="s">
        <v>151</v>
      </c>
      <c r="E11" s="464">
        <v>1</v>
      </c>
      <c r="G11" t="s">
        <v>1203</v>
      </c>
      <c r="H11" t="s">
        <v>1217</v>
      </c>
      <c r="I11">
        <v>0</v>
      </c>
      <c r="J11" s="422">
        <v>20</v>
      </c>
      <c r="K11" s="422">
        <v>2</v>
      </c>
      <c r="L11" s="422">
        <v>20</v>
      </c>
      <c r="M11" s="422">
        <v>2</v>
      </c>
      <c r="N11"/>
      <c r="O11" s="423">
        <v>12</v>
      </c>
      <c r="P11" s="435">
        <v>1</v>
      </c>
      <c r="Q11">
        <v>12</v>
      </c>
      <c r="R11" t="s">
        <v>418</v>
      </c>
      <c r="S11" t="s">
        <v>1277</v>
      </c>
      <c r="T11"/>
      <c r="U11"/>
      <c r="V11"/>
      <c r="W11">
        <v>16</v>
      </c>
      <c r="X11" t="s">
        <v>1217</v>
      </c>
      <c r="Y11" t="s">
        <v>1217</v>
      </c>
      <c r="Z11" t="s">
        <v>1217</v>
      </c>
      <c r="AA11" t="s">
        <v>1217</v>
      </c>
      <c r="AB11" t="s">
        <v>1217</v>
      </c>
      <c r="AC11" t="s">
        <v>1217</v>
      </c>
      <c r="AD11" t="s">
        <v>1217</v>
      </c>
      <c r="AE11" t="s">
        <v>1217</v>
      </c>
      <c r="AF11" t="s">
        <v>1217</v>
      </c>
      <c r="AG11" t="s">
        <v>1217</v>
      </c>
      <c r="AH11"/>
      <c r="AI11" t="s">
        <v>1217</v>
      </c>
      <c r="AJ11" t="s">
        <v>1217</v>
      </c>
      <c r="AK11" t="s">
        <v>1217</v>
      </c>
      <c r="AL11" t="s">
        <v>1217</v>
      </c>
      <c r="AM11" t="s">
        <v>1217</v>
      </c>
      <c r="AN11" t="s">
        <v>1217</v>
      </c>
      <c r="AO11" t="s">
        <v>1217</v>
      </c>
      <c r="AP11"/>
      <c r="AQ11"/>
      <c r="AR11"/>
      <c r="AS11"/>
      <c r="AT11"/>
      <c r="AU11"/>
      <c r="AV11"/>
      <c r="AW11"/>
      <c r="AX11"/>
      <c r="AY11"/>
      <c r="AZ11"/>
      <c r="BA11"/>
      <c r="BB11" t="str" cm="1">
        <f t="array" aca="1" ref="BB11" ca="1">IFERROR(INDIRECT(X11),"")</f>
        <v/>
      </c>
      <c r="BC11"/>
      <c r="BD11" s="437"/>
      <c r="BE11"/>
      <c r="BF11" s="463">
        <v>1</v>
      </c>
      <c r="BG11" s="463">
        <v>2</v>
      </c>
      <c r="BH11" s="463" t="s">
        <v>382</v>
      </c>
      <c r="BI11" s="463" t="s">
        <v>1233</v>
      </c>
      <c r="BJ11" s="463">
        <v>5</v>
      </c>
      <c r="BK11" s="463" t="s">
        <v>1278</v>
      </c>
      <c r="BL11" s="463" t="s">
        <v>389</v>
      </c>
      <c r="BM11" s="438" t="s">
        <v>1279</v>
      </c>
      <c r="BN11" s="438"/>
      <c r="BO11" s="463">
        <v>1</v>
      </c>
      <c r="BP11" s="463">
        <v>0</v>
      </c>
      <c r="BQ11" s="463">
        <v>0</v>
      </c>
      <c r="BR11" s="463">
        <v>0</v>
      </c>
      <c r="BS11" s="463">
        <v>0</v>
      </c>
      <c r="BT11" s="463">
        <v>0</v>
      </c>
      <c r="BU11" s="463">
        <v>0</v>
      </c>
      <c r="BV11" s="463">
        <v>0</v>
      </c>
      <c r="BW11" s="463">
        <v>0</v>
      </c>
      <c r="BX11" s="463">
        <v>0</v>
      </c>
      <c r="BY11" s="463"/>
      <c r="BZ11" s="463"/>
      <c r="CA11"/>
      <c r="CC11"/>
      <c r="CD11" t="s">
        <v>1234</v>
      </c>
      <c r="CE11" t="s">
        <v>1280</v>
      </c>
      <c r="CF11" t="s">
        <v>1281</v>
      </c>
      <c r="CG11" t="s">
        <v>1282</v>
      </c>
      <c r="CH11"/>
      <c r="CI11"/>
      <c r="CJ11"/>
      <c r="CK11"/>
      <c r="CL11"/>
      <c r="CM11"/>
      <c r="CN11"/>
      <c r="CO11"/>
      <c r="CY11" s="440">
        <v>8</v>
      </c>
      <c r="CZ11" s="441">
        <v>1</v>
      </c>
      <c r="DA11" s="441" t="str">
        <v>Svar</v>
      </c>
      <c r="DB11" s="441" t="str">
        <v>Följts upp och utvärderats minst en gång</v>
      </c>
      <c r="DC11" s="213" cm="1">
        <f t="array" aca="1" ref="DC11" ca="1">IFERROR(IF(INDIRECT(DF11)="x", 1, INDIRECT(DF11)), "")</f>
        <v>0</v>
      </c>
      <c r="DD11" s="441">
        <v>1</v>
      </c>
      <c r="DE11" s="570">
        <f t="shared" si="11"/>
        <v>1</v>
      </c>
      <c r="DF11" s="213" t="str" cm="1">
        <f t="array" ref="DF11">IF(
  DA11 = "svar",
  _xlfn._xlws.FILTER($BM:$BM, ($BL:$BL = DB11) * ($BG:$BG = CY11)),
  IF(
    CY11 &lt;&gt; "",
    _xlfn._xlws.FILTER($X$2:$X$1000, $AD$2:$AD$1000 = CY11),
    ""
  )
)</f>
        <v>'It-säkkollen'!D117</v>
      </c>
      <c r="DG11" s="213"/>
      <c r="DH11" s="213"/>
      <c r="DI11" s="213" t="s">
        <v>1276</v>
      </c>
      <c r="DJ11" s="213"/>
      <c r="DK11" s="213"/>
      <c r="DL11" s="213"/>
      <c r="DM11" s="213"/>
      <c r="DN11" s="213"/>
      <c r="DS11" s="440"/>
      <c r="DW11" s="213" t="str" cm="1">
        <f t="array" aca="1" ref="DW11" ca="1">IFERROR(IF(INDIRECT(DZ11)="x", 1, INDIRECT(DZ11)), "")</f>
        <v/>
      </c>
      <c r="DY11" s="570">
        <f t="shared" si="2"/>
        <v>0</v>
      </c>
      <c r="DZ11" s="213" t="str" cm="1">
        <f t="array" ref="DZ11">IF(
  DU11 = "svar",
  _xlfn._xlws.FILTER($BM:$BM, ($BL:$BL = DV11) * ($BG:$BG = DS11)),
  IF(
    DS11 &lt;&gt; "",
    _xlfn._xlws.FILTER($X$2:$X$1000, $AD$2:$AD$1000 = DS11),
    ""
  )
)</f>
        <v/>
      </c>
      <c r="EA11" s="213"/>
      <c r="EB11" s="213"/>
      <c r="EC11" s="213"/>
      <c r="ED11" s="213"/>
      <c r="EE11" s="213"/>
      <c r="EF11" s="213"/>
      <c r="EG11" s="213"/>
      <c r="EH11" s="213"/>
      <c r="EK11" s="440"/>
      <c r="EO11" s="213" t="str" cm="1">
        <f t="array" aca="1" ref="EO11" ca="1">IFERROR(IF(INDIRECT(ER11)="x", 1, INDIRECT(ER11)), "")</f>
        <v/>
      </c>
      <c r="EQ11" s="570">
        <f t="shared" si="3"/>
        <v>0</v>
      </c>
      <c r="ER11" s="213" t="str" cm="1">
        <f t="array" ref="ER11">IF(
  EM11 = "svar",
  _xlfn._xlws.FILTER($BM:$BM, ($BL:$BL = EN11) * ($BG:$BG = EK11)),
  IF(
    EK11 &lt;&gt; "",
    _xlfn._xlws.FILTER($X$2:$X$1000, $AD$2:$AD$1000 = EK11),
    ""
  )
)</f>
        <v/>
      </c>
      <c r="ES11" s="213"/>
      <c r="ET11" s="213"/>
      <c r="EU11" s="213"/>
      <c r="EV11" s="213"/>
      <c r="EW11" s="213"/>
      <c r="EX11" s="213"/>
      <c r="EY11" s="213"/>
      <c r="EZ11" s="213"/>
      <c r="FC11" s="440">
        <v>24</v>
      </c>
      <c r="FD11" s="441">
        <v>2</v>
      </c>
      <c r="FE11" s="441" t="str">
        <v>Fråga</v>
      </c>
      <c r="FF11" s="441" t="str">
        <v>Har organisationen, de senaste två åren, skyddat sig mot skadlig kod enligt sitt arbetssätt för detta?</v>
      </c>
      <c r="FG11" s="213" t="str" cm="1">
        <f t="array" aca="1" ref="FG11" ca="1">IFERROR(IF(INDIRECT(FJ11)="x", 1, INDIRECT(FJ11)), "")</f>
        <v>FULLSTÄNDIGT SVAR SAKNAS PÅ FRÅGA 6</v>
      </c>
      <c r="FH11" s="441">
        <v>5</v>
      </c>
      <c r="FI11" s="570">
        <f t="shared" si="4"/>
        <v>50</v>
      </c>
      <c r="FJ11" s="213" t="str" cm="1">
        <f t="array" ref="FJ11">IF(
  FE11 = "svar",
  _xlfn._xlws.FILTER($BM:$BM, ($BL:$BL = FF11) * ($BG:$BG = FC11)),
  IF(
    FC11 &lt;&gt; "",
    _xlfn._xlws.FILTER($X$2:$X$1000, $AD$2:$AD$1000 = FC11),
    ""
  )
)</f>
        <v>'It-säkkollen'!E333</v>
      </c>
      <c r="FK11" s="213"/>
      <c r="FL11" s="213"/>
      <c r="FM11" s="213"/>
      <c r="FN11" s="213"/>
      <c r="FO11" s="213"/>
      <c r="FP11" s="213"/>
      <c r="FQ11" s="213"/>
      <c r="FR11" s="213"/>
      <c r="FU11" s="440"/>
      <c r="FY11" s="213" t="str" cm="1">
        <f t="array" aca="1" ref="FY11" ca="1">IFERROR(IF(INDIRECT(GB11)="x", 1, INDIRECT(GB11)), "")</f>
        <v/>
      </c>
      <c r="GA11" s="570">
        <f t="shared" si="5"/>
        <v>0</v>
      </c>
      <c r="GB11" s="213" t="str" cm="1">
        <f t="array" ref="GB11">IF(
  FW11 = "svar",
  _xlfn._xlws.FILTER($BM:$BM, ($BL:$BL = FX11) * ($BG:$BG = FU11)),
  IF(
    FU11 &lt;&gt; "",
    _xlfn._xlws.FILTER($X$2:$X$1000, $AD$2:$AD$1000 = FU11),
    ""
  )
)</f>
        <v/>
      </c>
      <c r="GC11" s="213"/>
      <c r="GD11" s="213"/>
      <c r="GE11" s="213"/>
      <c r="GF11" s="213"/>
      <c r="GG11" s="213"/>
      <c r="GH11" s="213"/>
      <c r="GI11" s="213"/>
      <c r="GJ11" s="213"/>
      <c r="GM11" s="440"/>
      <c r="GQ11" s="213" t="str" cm="1">
        <f t="array" aca="1" ref="GQ11" ca="1">IFERROR(IF(INDIRECT(GT11)="x", 1, INDIRECT(GT11)), "")</f>
        <v/>
      </c>
      <c r="GS11" s="570">
        <f t="shared" si="6"/>
        <v>0</v>
      </c>
      <c r="GT11" s="213" t="str" cm="1">
        <f t="array" ref="GT11">IF(
  GO11 = "svar",
  _xlfn._xlws.FILTER($BM:$BM, ($BL:$BL = GP11) * ($BG:$BG = GM11)),
  IF(
    GM11 &lt;&gt; "",
    _xlfn._xlws.FILTER($X$2:$X$1000, $AD$2:$AD$1000 = GM11),
    ""
  )
)</f>
        <v/>
      </c>
      <c r="GU11" s="213"/>
      <c r="GV11" s="213"/>
      <c r="GW11" s="213"/>
      <c r="GX11" s="213"/>
      <c r="GY11" s="213"/>
      <c r="GZ11" s="213"/>
      <c r="HA11" s="213"/>
      <c r="HB11" s="213"/>
      <c r="HE11" s="440"/>
      <c r="HI11" s="213" t="str" cm="1">
        <f t="array" aca="1" ref="HI11" ca="1">IFERROR(IF(INDIRECT(HL11)="x", 1, INDIRECT(HL11)), "")</f>
        <v/>
      </c>
      <c r="HK11" s="570">
        <f t="shared" si="7"/>
        <v>0</v>
      </c>
      <c r="HL11" s="213" t="str" cm="1">
        <f t="array" ref="HL11">IF(
  HG11 = "svar",
  _xlfn._xlws.FILTER($BM:$BM, ($BL:$BL = HH11) * ($BG:$BG = HE11)),
  IF(
    HE11 &lt;&gt; "",
    _xlfn._xlws.FILTER($X$2:$X$1000, $AD$2:$AD$1000 = HE11),
    ""
  )
)</f>
        <v/>
      </c>
      <c r="HM11" s="213"/>
      <c r="HN11" s="213"/>
      <c r="HO11" s="213"/>
      <c r="HP11" s="213"/>
      <c r="HQ11" s="213"/>
      <c r="HR11" s="213"/>
      <c r="HS11" s="213"/>
      <c r="HT11" s="213"/>
      <c r="HW11" s="440"/>
      <c r="IA11" s="213" t="str" cm="1">
        <f t="array" aca="1" ref="IA11" ca="1">IFERROR(IF(INDIRECT(ID11)="x", 1, INDIRECT(ID11)), "")</f>
        <v/>
      </c>
      <c r="IC11" s="570">
        <f t="shared" si="8"/>
        <v>0</v>
      </c>
      <c r="ID11" s="213" t="str" cm="1">
        <f t="array" ref="ID11">IF(
  HY11 = "svar",
  _xlfn._xlws.FILTER($BM:$BM, ($BL:$BL = HZ11) * ($BG:$BG = HW11)),
  IF(
    HW11 &lt;&gt; "",
    _xlfn._xlws.FILTER($X$2:$X$1000, $AD$2:$AD$1000 = HW11),
    ""
  )
)</f>
        <v/>
      </c>
      <c r="IE11" s="213"/>
      <c r="IF11" s="213"/>
      <c r="IG11" s="213"/>
      <c r="IH11" s="213"/>
      <c r="II11" s="213"/>
      <c r="IJ11" s="213"/>
      <c r="IK11" s="213"/>
      <c r="IL11" s="213"/>
      <c r="IO11" s="440"/>
      <c r="IS11" s="213" t="str" cm="1">
        <f t="array" aca="1" ref="IS11" ca="1">IFERROR(IF(INDIRECT(IV11)="x", 1, INDIRECT(IV11)), "")</f>
        <v/>
      </c>
      <c r="IU11" s="570">
        <f t="shared" si="9"/>
        <v>0</v>
      </c>
      <c r="IV11" s="213" t="str" cm="1">
        <f t="array" ref="IV11">IF(
  IQ11 = "svar",
  _xlfn._xlws.FILTER($BM:$BM, ($BL:$BL = IR11) * ($BG:$BG = IO11)),
  IF(
    IO11 &lt;&gt; "",
    _xlfn._xlws.FILTER($X$2:$X$1000, $AD$2:$AD$1000 = IO11),
    ""
  )
)</f>
        <v/>
      </c>
      <c r="IW11" s="213"/>
      <c r="IX11" s="213"/>
      <c r="IY11" s="213"/>
      <c r="IZ11" s="213"/>
      <c r="JA11" s="213"/>
      <c r="JB11" s="213"/>
      <c r="JC11" s="213"/>
      <c r="JD11" s="213"/>
      <c r="JG11" s="440">
        <v>48</v>
      </c>
      <c r="JH11" s="441">
        <v>3</v>
      </c>
      <c r="JI11" s="441" t="str">
        <v>Fråga</v>
      </c>
      <c r="JJ11" s="441" t="str">
        <v>De senaste två åren, har organisationens arbetssätt för säkerhetskopiering omfattat följande centrala delar?</v>
      </c>
      <c r="JK11" s="213" t="str" cm="1">
        <f t="array" aca="1" ref="JK11" ca="1">IFERROR(IF(INDIRECT(JN11)="x", 1, INDIRECT(JN11)), "")</f>
        <v>FULLSTÄNDIGT SVAR SAKNAS PÅ FRÅGA 15</v>
      </c>
      <c r="JL11" s="441">
        <v>5</v>
      </c>
      <c r="JM11" s="570">
        <f t="shared" si="10"/>
        <v>500</v>
      </c>
      <c r="JN11" s="213" t="str" cm="1">
        <f t="array" ref="JN11">IF(
  JI11 = "svar",
  _xlfn._xlws.FILTER($BM:$BM, ($BL:$BL = JJ11) * ($BG:$BG = JG11)),
  IF(
    JG11 &lt;&gt; "",
    _xlfn._xlws.FILTER($X$2:$X$1000, $AD$2:$AD$1000 = JG11),
    ""
  )
)</f>
        <v>'It-säkkollen'!E613</v>
      </c>
      <c r="JO11" s="213"/>
      <c r="JP11" s="213"/>
      <c r="JQ11" s="213"/>
      <c r="JR11" s="213"/>
      <c r="JS11" s="213"/>
      <c r="JT11" s="213"/>
      <c r="JU11" s="213"/>
      <c r="JV11" s="213"/>
      <c r="JY11" s="440"/>
      <c r="KC11" s="213"/>
      <c r="KE11" s="570"/>
      <c r="KF11" s="213"/>
      <c r="KG11" s="213"/>
      <c r="KH11" s="213"/>
      <c r="KI11" s="213"/>
      <c r="KJ11" s="213"/>
      <c r="KK11" s="213"/>
      <c r="KL11" s="213"/>
      <c r="KM11" s="213"/>
      <c r="KN11" s="213"/>
    </row>
    <row r="12" spans="1:359" ht="15">
      <c r="A12" s="464">
        <v>7</v>
      </c>
      <c r="B12" s="361">
        <v>1</v>
      </c>
      <c r="C12" s="459" t="s">
        <v>1263</v>
      </c>
      <c r="D12" s="462" t="s">
        <v>151</v>
      </c>
      <c r="E12" s="464">
        <v>1</v>
      </c>
      <c r="G12" t="s">
        <v>1203</v>
      </c>
      <c r="H12" t="s">
        <v>1217</v>
      </c>
      <c r="I12">
        <v>0</v>
      </c>
      <c r="J12" s="422">
        <v>36</v>
      </c>
      <c r="K12" s="422">
        <v>3</v>
      </c>
      <c r="L12" s="422">
        <v>36</v>
      </c>
      <c r="M12" s="422">
        <v>3</v>
      </c>
      <c r="N12"/>
      <c r="O12" s="423">
        <v>13</v>
      </c>
      <c r="P12" s="435">
        <v>1</v>
      </c>
      <c r="Q12">
        <v>13</v>
      </c>
      <c r="R12" t="s">
        <v>421</v>
      </c>
      <c r="S12" t="s">
        <v>1283</v>
      </c>
      <c r="T12"/>
      <c r="U12"/>
      <c r="V12"/>
      <c r="W12">
        <v>17</v>
      </c>
      <c r="X12" t="s">
        <v>1217</v>
      </c>
      <c r="Y12" t="s">
        <v>1217</v>
      </c>
      <c r="Z12" t="s">
        <v>1217</v>
      </c>
      <c r="AA12" t="s">
        <v>1217</v>
      </c>
      <c r="AB12" t="s">
        <v>1217</v>
      </c>
      <c r="AC12" t="s">
        <v>1217</v>
      </c>
      <c r="AD12" t="s">
        <v>1217</v>
      </c>
      <c r="AE12" t="s">
        <v>1217</v>
      </c>
      <c r="AF12" t="s">
        <v>1217</v>
      </c>
      <c r="AG12" t="s">
        <v>1217</v>
      </c>
      <c r="AH12"/>
      <c r="AI12" t="s">
        <v>1217</v>
      </c>
      <c r="AJ12" t="s">
        <v>1217</v>
      </c>
      <c r="AK12" t="s">
        <v>1217</v>
      </c>
      <c r="AL12" t="s">
        <v>1217</v>
      </c>
      <c r="AM12" t="s">
        <v>1217</v>
      </c>
      <c r="AN12" t="s">
        <v>1217</v>
      </c>
      <c r="AO12" t="s">
        <v>1217</v>
      </c>
      <c r="AP12"/>
      <c r="AQ12"/>
      <c r="AR12"/>
      <c r="AS12"/>
      <c r="AT12"/>
      <c r="AU12"/>
      <c r="AV12"/>
      <c r="AW12"/>
      <c r="AX12"/>
      <c r="AY12"/>
      <c r="AZ12"/>
      <c r="BA12"/>
      <c r="BB12" t="str" cm="1">
        <f t="array" aca="1" ref="BB12" ca="1">IFERROR(INDIRECT(X12),"")</f>
        <v/>
      </c>
      <c r="BC12"/>
      <c r="BD12" s="437"/>
      <c r="BE12"/>
      <c r="BF12" s="466">
        <v>1</v>
      </c>
      <c r="BG12" s="466">
        <v>19</v>
      </c>
      <c r="BH12" s="466" t="s">
        <v>437</v>
      </c>
      <c r="BI12" s="466" t="s">
        <v>1241</v>
      </c>
      <c r="BJ12" s="466">
        <v>1</v>
      </c>
      <c r="BK12" s="466" t="s">
        <v>1284</v>
      </c>
      <c r="BL12" s="466" t="s">
        <v>440</v>
      </c>
      <c r="BM12" s="438" t="s">
        <v>1285</v>
      </c>
      <c r="BN12" s="438"/>
      <c r="BO12" s="466">
        <v>1</v>
      </c>
      <c r="BP12" s="466">
        <v>0</v>
      </c>
      <c r="BQ12" s="466">
        <v>0</v>
      </c>
      <c r="BR12" s="466">
        <v>0</v>
      </c>
      <c r="BS12" s="466">
        <v>0</v>
      </c>
      <c r="BT12" s="466">
        <v>0</v>
      </c>
      <c r="BU12" s="466">
        <v>0</v>
      </c>
      <c r="BV12" s="466">
        <v>0</v>
      </c>
      <c r="BW12" s="466">
        <v>0</v>
      </c>
      <c r="BX12" s="466">
        <v>0</v>
      </c>
      <c r="BY12" s="466"/>
      <c r="BZ12" s="466"/>
      <c r="CA12"/>
      <c r="CC12" t="s">
        <v>1286</v>
      </c>
      <c r="CD12" cm="1">
        <f t="array" aca="1" ref="CD12" ca="1">INDIRECT("'" &amp; $V$2 &amp; "'!M2")</f>
        <v>29</v>
      </c>
      <c r="CE12" cm="1">
        <f t="array" aca="1" ref="CE12" ca="1">INDIRECT("'" &amp; $V$2 &amp; "'!N2")</f>
        <v>88</v>
      </c>
      <c r="CF12" cm="1">
        <f t="array" aca="1" ref="CF12" ca="1">INDIRECT("'" &amp; $V$2 &amp; "'!O2")</f>
        <v>179</v>
      </c>
      <c r="CG12" cm="1">
        <f t="array" aca="1" ref="CG12" ca="1">INDIRECT("'" &amp; $V$2 &amp; "'!P2")</f>
        <v>239</v>
      </c>
      <c r="CH12"/>
      <c r="CI12"/>
      <c r="CJ12"/>
      <c r="CK12"/>
      <c r="CL12"/>
      <c r="CM12"/>
      <c r="CN12"/>
      <c r="CO12"/>
      <c r="CY12" s="440">
        <v>9</v>
      </c>
      <c r="CZ12" s="441">
        <v>1</v>
      </c>
      <c r="DA12" s="441" t="str">
        <v>Svar</v>
      </c>
      <c r="DB12" s="441" t="str">
        <v>Följts upp och utvärderats minst en gång</v>
      </c>
      <c r="DC12" s="213" cm="1">
        <f t="array" aca="1" ref="DC12" ca="1">IFERROR(IF(INDIRECT(DF12)="x", 1, INDIRECT(DF12)), "")</f>
        <v>0</v>
      </c>
      <c r="DD12" s="441">
        <v>1</v>
      </c>
      <c r="DE12" s="570">
        <f t="shared" si="11"/>
        <v>1</v>
      </c>
      <c r="DF12" s="213" t="str" cm="1">
        <f t="array" ref="DF12">IF(
  DA12 = "svar",
  _xlfn._xlws.FILTER($BM:$BM, ($BL:$BL = DB12) * ($BG:$BG = CY12)),
  IF(
    CY12 &lt;&gt; "",
    _xlfn._xlws.FILTER($X$2:$X$1000, $AD$2:$AD$1000 = CY12),
    ""
  )
)</f>
        <v>'It-säkkollen'!D131</v>
      </c>
      <c r="DG12" s="213"/>
      <c r="DH12" s="213"/>
      <c r="DI12" s="213"/>
      <c r="DJ12" s="213"/>
      <c r="DK12" s="213"/>
      <c r="DL12" s="213"/>
      <c r="DM12" s="213"/>
      <c r="DN12" s="213"/>
      <c r="DS12" s="440"/>
      <c r="DW12" s="213" t="str" cm="1">
        <f t="array" aca="1" ref="DW12" ca="1">IFERROR(IF(INDIRECT(DZ12)="x", 1, INDIRECT(DZ12)), "")</f>
        <v/>
      </c>
      <c r="DY12" s="570">
        <f t="shared" si="2"/>
        <v>0</v>
      </c>
      <c r="DZ12" s="213" t="str" cm="1">
        <f t="array" ref="DZ12">IF(
  DU12 = "svar",
  _xlfn._xlws.FILTER($BM:$BM, ($BL:$BL = DV12) * ($BG:$BG = DS12)),
  IF(
    DS12 &lt;&gt; "",
    _xlfn._xlws.FILTER($X$2:$X$1000, $AD$2:$AD$1000 = DS12),
    ""
  )
)</f>
        <v/>
      </c>
      <c r="EA12" s="213"/>
      <c r="EB12" s="213"/>
      <c r="EC12" s="213"/>
      <c r="ED12" s="213"/>
      <c r="EE12" s="213"/>
      <c r="EF12" s="213"/>
      <c r="EG12" s="213"/>
      <c r="EH12" s="213"/>
      <c r="EK12" s="440"/>
      <c r="EO12" s="213" t="str" cm="1">
        <f t="array" aca="1" ref="EO12" ca="1">IFERROR(IF(INDIRECT(ER12)="x", 1, INDIRECT(ER12)), "")</f>
        <v/>
      </c>
      <c r="EQ12" s="570">
        <f t="shared" si="3"/>
        <v>0</v>
      </c>
      <c r="ER12" s="213" t="str" cm="1">
        <f t="array" ref="ER12">IF(
  EM12 = "svar",
  _xlfn._xlws.FILTER($BM:$BM, ($BL:$BL = EN12) * ($BG:$BG = EK12)),
  IF(
    EK12 &lt;&gt; "",
    _xlfn._xlws.FILTER($X$2:$X$1000, $AD$2:$AD$1000 = EK12),
    ""
  )
)</f>
        <v/>
      </c>
      <c r="ES12" s="213"/>
      <c r="ET12" s="213"/>
      <c r="EU12" s="213"/>
      <c r="EV12" s="213"/>
      <c r="EW12" s="213"/>
      <c r="EX12" s="213"/>
      <c r="EY12" s="213"/>
      <c r="EZ12" s="213"/>
      <c r="FC12" s="440">
        <v>25</v>
      </c>
      <c r="FD12" s="441">
        <v>2</v>
      </c>
      <c r="FE12" s="441" t="str">
        <v>Fråga</v>
      </c>
      <c r="FF12" s="441" t="str">
        <v>Har organisationen, de senaste två åren, identifierat sitt behov av kryptering och krypterat enligt sitt arbetssätt för detta?</v>
      </c>
      <c r="FG12" s="213" t="str" cm="1">
        <f t="array" aca="1" ref="FG12" ca="1">IFERROR(IF(INDIRECT(FJ12)="x", 1, INDIRECT(FJ12)), "")</f>
        <v>FULLSTÄNDIGT SVAR SAKNAS PÅ FRÅGA 7</v>
      </c>
      <c r="FH12" s="441">
        <v>5</v>
      </c>
      <c r="FI12" s="570">
        <f t="shared" si="4"/>
        <v>50</v>
      </c>
      <c r="FJ12" s="213" t="str" cm="1">
        <f t="array" ref="FJ12">IF(
  FE12 = "svar",
  _xlfn._xlws.FILTER($BM:$BM, ($BL:$BL = FF12) * ($BG:$BG = FC12)),
  IF(
    FC12 &lt;&gt; "",
    _xlfn._xlws.FILTER($X$2:$X$1000, $AD$2:$AD$1000 = FC12),
    ""
  )
)</f>
        <v>'It-säkkollen'!E343</v>
      </c>
      <c r="FK12" s="213"/>
      <c r="FL12" s="213"/>
      <c r="FM12" s="213"/>
      <c r="FN12" s="213"/>
      <c r="FO12" s="213"/>
      <c r="FP12" s="213"/>
      <c r="FQ12" s="213"/>
      <c r="FR12" s="213"/>
      <c r="FU12" s="440"/>
      <c r="FY12" s="213" t="str" cm="1">
        <f t="array" aca="1" ref="FY12" ca="1">IFERROR(IF(INDIRECT(GB12)="x", 1, INDIRECT(GB12)), "")</f>
        <v/>
      </c>
      <c r="GA12" s="570">
        <f t="shared" si="5"/>
        <v>0</v>
      </c>
      <c r="GB12" s="213" t="str" cm="1">
        <f t="array" ref="GB12">IF(
  FW12 = "svar",
  _xlfn._xlws.FILTER($BM:$BM, ($BL:$BL = FX12) * ($BG:$BG = FU12)),
  IF(
    FU12 &lt;&gt; "",
    _xlfn._xlws.FILTER($X$2:$X$1000, $AD$2:$AD$1000 = FU12),
    ""
  )
)</f>
        <v/>
      </c>
      <c r="GC12" s="213"/>
      <c r="GD12" s="213"/>
      <c r="GE12" s="213"/>
      <c r="GF12" s="213"/>
      <c r="GG12" s="213"/>
      <c r="GH12" s="213"/>
      <c r="GI12" s="213"/>
      <c r="GJ12" s="213"/>
      <c r="GM12" s="440"/>
      <c r="GQ12" s="213" t="str" cm="1">
        <f t="array" aca="1" ref="GQ12" ca="1">IFERROR(IF(INDIRECT(GT12)="x", 1, INDIRECT(GT12)), "")</f>
        <v/>
      </c>
      <c r="GS12" s="570">
        <f t="shared" si="6"/>
        <v>0</v>
      </c>
      <c r="GT12" s="213" t="str" cm="1">
        <f t="array" ref="GT12">IF(
  GO12 = "svar",
  _xlfn._xlws.FILTER($BM:$BM, ($BL:$BL = GP12) * ($BG:$BG = GM12)),
  IF(
    GM12 &lt;&gt; "",
    _xlfn._xlws.FILTER($X$2:$X$1000, $AD$2:$AD$1000 = GM12),
    ""
  )
)</f>
        <v/>
      </c>
      <c r="GU12" s="213"/>
      <c r="GV12" s="213"/>
      <c r="GW12" s="213"/>
      <c r="GX12" s="213"/>
      <c r="GY12" s="213"/>
      <c r="GZ12" s="213"/>
      <c r="HA12" s="213"/>
      <c r="HB12" s="213"/>
      <c r="HE12" s="440"/>
      <c r="HI12" s="213" t="str" cm="1">
        <f t="array" aca="1" ref="HI12" ca="1">IFERROR(IF(INDIRECT(HL12)="x", 1, INDIRECT(HL12)), "")</f>
        <v/>
      </c>
      <c r="HK12" s="570">
        <f t="shared" si="7"/>
        <v>0</v>
      </c>
      <c r="HL12" s="213" t="str" cm="1">
        <f t="array" ref="HL12">IF(
  HG12 = "svar",
  _xlfn._xlws.FILTER($BM:$BM, ($BL:$BL = HH12) * ($BG:$BG = HE12)),
  IF(
    HE12 &lt;&gt; "",
    _xlfn._xlws.FILTER($X$2:$X$1000, $AD$2:$AD$1000 = HE12),
    ""
  )
)</f>
        <v/>
      </c>
      <c r="HM12" s="213"/>
      <c r="HN12" s="213"/>
      <c r="HO12" s="213"/>
      <c r="HP12" s="213"/>
      <c r="HQ12" s="213"/>
      <c r="HR12" s="213"/>
      <c r="HS12" s="213"/>
      <c r="HT12" s="213"/>
      <c r="HW12" s="440"/>
      <c r="IA12" s="213" t="str" cm="1">
        <f t="array" aca="1" ref="IA12" ca="1">IFERROR(IF(INDIRECT(ID12)="x", 1, INDIRECT(ID12)), "")</f>
        <v/>
      </c>
      <c r="IC12" s="570">
        <f t="shared" si="8"/>
        <v>0</v>
      </c>
      <c r="ID12" s="213" t="str" cm="1">
        <f t="array" ref="ID12">IF(
  HY12 = "svar",
  _xlfn._xlws.FILTER($BM:$BM, ($BL:$BL = HZ12) * ($BG:$BG = HW12)),
  IF(
    HW12 &lt;&gt; "",
    _xlfn._xlws.FILTER($X$2:$X$1000, $AD$2:$AD$1000 = HW12),
    ""
  )
)</f>
        <v/>
      </c>
      <c r="IE12" s="213"/>
      <c r="IF12" s="213"/>
      <c r="IG12" s="213"/>
      <c r="IH12" s="213"/>
      <c r="II12" s="213"/>
      <c r="IJ12" s="213"/>
      <c r="IK12" s="213"/>
      <c r="IL12" s="213"/>
      <c r="IO12" s="440"/>
      <c r="IS12" s="213" t="str" cm="1">
        <f t="array" aca="1" ref="IS12" ca="1">IFERROR(IF(INDIRECT(IV12)="x", 1, INDIRECT(IV12)), "")</f>
        <v/>
      </c>
      <c r="IU12" s="570">
        <f t="shared" si="9"/>
        <v>0</v>
      </c>
      <c r="IV12" s="213" t="str" cm="1">
        <f t="array" ref="IV12">IF(
  IQ12 = "svar",
  _xlfn._xlws.FILTER($BM:$BM, ($BL:$BL = IR12) * ($BG:$BG = IO12)),
  IF(
    IO12 &lt;&gt; "",
    _xlfn._xlws.FILTER($X$2:$X$1000, $AD$2:$AD$1000 = IO12),
    ""
  )
)</f>
        <v/>
      </c>
      <c r="IW12" s="213"/>
      <c r="IX12" s="213"/>
      <c r="IY12" s="213"/>
      <c r="IZ12" s="213"/>
      <c r="JA12" s="213"/>
      <c r="JB12" s="213"/>
      <c r="JC12" s="213"/>
      <c r="JD12" s="213"/>
      <c r="JG12" s="440">
        <v>49</v>
      </c>
      <c r="JH12" s="441">
        <v>3</v>
      </c>
      <c r="JI12" s="441" t="str">
        <v>Fråga</v>
      </c>
      <c r="JJ12" s="441" t="str">
        <v>De senaste två åren, har organisationens arbetssätt för återställning av informationssystem omfattat följande centrala områden?</v>
      </c>
      <c r="JK12" s="213" t="str" cm="1">
        <f t="array" aca="1" ref="JK12" ca="1">IFERROR(IF(INDIRECT(JN12)="x", 1, INDIRECT(JN12)), "")</f>
        <v>FULLSTÄNDIGT SVAR SAKNAS PÅ FRÅGA 16</v>
      </c>
      <c r="JL12" s="441">
        <v>5</v>
      </c>
      <c r="JM12" s="570">
        <f t="shared" si="10"/>
        <v>500</v>
      </c>
      <c r="JN12" s="213" t="str" cm="1">
        <f t="array" ref="JN12">IF(
  JI12 = "svar",
  _xlfn._xlws.FILTER($BM:$BM, ($BL:$BL = JJ12) * ($BG:$BG = JG12)),
  IF(
    JG12 &lt;&gt; "",
    _xlfn._xlws.FILTER($X$2:$X$1000, $AD$2:$AD$1000 = JG12),
    ""
  )
)</f>
        <v>'It-säkkollen'!E625</v>
      </c>
      <c r="JO12" s="213"/>
      <c r="JP12" s="213"/>
      <c r="JQ12" s="213"/>
      <c r="JR12" s="213"/>
      <c r="JS12" s="213"/>
      <c r="JT12" s="213"/>
      <c r="JU12" s="213"/>
      <c r="JV12" s="213"/>
      <c r="JY12" s="440"/>
      <c r="KC12" s="213"/>
      <c r="KE12" s="570"/>
      <c r="KF12" s="213"/>
      <c r="KG12" s="213"/>
      <c r="KH12" s="213"/>
      <c r="KI12" s="213"/>
      <c r="KJ12" s="213"/>
      <c r="KK12" s="213"/>
      <c r="KL12" s="213"/>
      <c r="KM12" s="213"/>
      <c r="KN12" s="213"/>
    </row>
    <row r="13" spans="1:359" ht="15">
      <c r="A13" s="464">
        <v>8</v>
      </c>
      <c r="B13" s="361">
        <v>1</v>
      </c>
      <c r="C13" s="459" t="s">
        <v>1263</v>
      </c>
      <c r="D13" s="465" t="s">
        <v>151</v>
      </c>
      <c r="E13" s="464">
        <v>1</v>
      </c>
      <c r="G13" t="s">
        <v>1203</v>
      </c>
      <c r="H13" t="s">
        <v>1217</v>
      </c>
      <c r="I13">
        <v>0</v>
      </c>
      <c r="J13" s="422">
        <v>45</v>
      </c>
      <c r="K13" s="422">
        <v>3</v>
      </c>
      <c r="L13" s="422">
        <v>45</v>
      </c>
      <c r="M13" s="422">
        <v>3</v>
      </c>
      <c r="N13"/>
      <c r="O13" s="423">
        <v>8</v>
      </c>
      <c r="P13" s="435">
        <v>1</v>
      </c>
      <c r="Q13">
        <v>8</v>
      </c>
      <c r="R13" t="s">
        <v>407</v>
      </c>
      <c r="S13" t="s">
        <v>1287</v>
      </c>
      <c r="T13"/>
      <c r="U13"/>
      <c r="V13"/>
      <c r="W13">
        <v>18</v>
      </c>
      <c r="X13" t="s">
        <v>1217</v>
      </c>
      <c r="Y13" t="s">
        <v>1217</v>
      </c>
      <c r="Z13" t="s">
        <v>1217</v>
      </c>
      <c r="AA13" t="s">
        <v>1217</v>
      </c>
      <c r="AB13" t="s">
        <v>1217</v>
      </c>
      <c r="AC13" t="s">
        <v>1217</v>
      </c>
      <c r="AD13" t="s">
        <v>1217</v>
      </c>
      <c r="AE13" t="s">
        <v>1217</v>
      </c>
      <c r="AF13" t="s">
        <v>1217</v>
      </c>
      <c r="AG13" t="s">
        <v>1217</v>
      </c>
      <c r="AH13"/>
      <c r="AI13" t="s">
        <v>1217</v>
      </c>
      <c r="AJ13" t="s">
        <v>1217</v>
      </c>
      <c r="AK13" t="s">
        <v>1217</v>
      </c>
      <c r="AL13" t="s">
        <v>1217</v>
      </c>
      <c r="AM13" t="s">
        <v>1217</v>
      </c>
      <c r="AN13" t="s">
        <v>1217</v>
      </c>
      <c r="AO13" t="s">
        <v>1217</v>
      </c>
      <c r="AP13"/>
      <c r="AQ13"/>
      <c r="AR13"/>
      <c r="AS13"/>
      <c r="AT13"/>
      <c r="AU13"/>
      <c r="AV13"/>
      <c r="AW13"/>
      <c r="AX13"/>
      <c r="AY13"/>
      <c r="AZ13"/>
      <c r="BA13"/>
      <c r="BB13" t="str" cm="1">
        <f t="array" aca="1" ref="BB13" ca="1">IFERROR(INDIRECT(X13),"")</f>
        <v/>
      </c>
      <c r="BC13"/>
      <c r="BD13" s="437"/>
      <c r="BE13"/>
      <c r="BF13" s="466">
        <v>1</v>
      </c>
      <c r="BG13" s="466">
        <v>19</v>
      </c>
      <c r="BH13" s="466" t="s">
        <v>437</v>
      </c>
      <c r="BI13" s="466" t="s">
        <v>1241</v>
      </c>
      <c r="BJ13" s="466">
        <v>2</v>
      </c>
      <c r="BK13" s="466" t="s">
        <v>1288</v>
      </c>
      <c r="BL13" s="466" t="s">
        <v>441</v>
      </c>
      <c r="BM13" s="438" t="s">
        <v>1289</v>
      </c>
      <c r="BN13" s="438"/>
      <c r="BO13" s="466">
        <v>1</v>
      </c>
      <c r="BP13" s="466">
        <v>0</v>
      </c>
      <c r="BQ13" s="466">
        <v>0</v>
      </c>
      <c r="BR13" s="466">
        <v>0</v>
      </c>
      <c r="BS13" s="466">
        <v>0</v>
      </c>
      <c r="BT13" s="466">
        <v>0</v>
      </c>
      <c r="BU13" s="466">
        <v>0</v>
      </c>
      <c r="BV13" s="466">
        <v>0</v>
      </c>
      <c r="BW13" s="466">
        <v>0</v>
      </c>
      <c r="BX13" s="466">
        <v>0</v>
      </c>
      <c r="BY13" s="466"/>
      <c r="BZ13" s="466"/>
      <c r="CA13"/>
      <c r="CB13" s="441" t="s">
        <v>1290</v>
      </c>
      <c r="CC13" t="s">
        <v>0</v>
      </c>
      <c r="CD13" s="1" t="str" cm="1">
        <f t="array" aca="1" ref="CD13" ca="1">IF(
 AND(INDIRECT("'" &amp; $V$2 &amp; "'!E2")=1, INDIRECT("'" &amp; $V$2 &amp; "'!C2")&gt;CD12),
 CD12,
 " ")</f>
        <v xml:space="preserve"> </v>
      </c>
      <c r="CE13" s="1" t="str" cm="1">
        <f t="array" aca="1" ref="CE13" ca="1">IF(
 AND(INDIRECT("'" &amp; $V$2 &amp; "'!E2")=2, INDIRECT("'" &amp; $V$2 &amp; "'!C2")&gt;CE12),
 CE12,
 " ")</f>
        <v xml:space="preserve"> </v>
      </c>
      <c r="CF13" s="1" t="str" cm="1">
        <f t="array" aca="1" ref="CF13" ca="1">IF(
 AND(INDIRECT("'" &amp; $V$2 &amp; "'!E2")=3, INDIRECT("'" &amp; $V$2 &amp; "'!C2")&gt;CF12),
 CF12,
 " ")</f>
        <v xml:space="preserve"> </v>
      </c>
      <c r="CG13" s="1" t="str" cm="1">
        <f t="array" aca="1" ref="CG13" ca="1">IF(
 AND(INDIRECT("'" &amp; $V$2 &amp; "'!E2")=4, INDIRECT("'" &amp; $V$2 &amp; "'!C2")&gt;CG12),
 CG12,
 " ")</f>
        <v xml:space="preserve"> </v>
      </c>
      <c r="CH13"/>
      <c r="CI13"/>
      <c r="CJ13"/>
      <c r="CK13"/>
      <c r="CL13"/>
      <c r="CM13"/>
      <c r="CN13"/>
      <c r="CO13"/>
      <c r="CY13" s="440">
        <v>10</v>
      </c>
      <c r="CZ13" s="441">
        <v>1</v>
      </c>
      <c r="DA13" s="441" t="str">
        <v>Svar</v>
      </c>
      <c r="DB13" s="441" t="str">
        <v>Följts upp och utvärderats minst en gång</v>
      </c>
      <c r="DC13" s="213" cm="1">
        <f t="array" aca="1" ref="DC13" ca="1">IFERROR(IF(INDIRECT(DF13)="x", 1, INDIRECT(DF13)), "")</f>
        <v>0</v>
      </c>
      <c r="DD13" s="441">
        <v>1</v>
      </c>
      <c r="DE13" s="570">
        <f t="shared" si="11"/>
        <v>1</v>
      </c>
      <c r="DF13" s="213" t="str" cm="1">
        <f t="array" ref="DF13">IF(
  DA13 = "svar",
  _xlfn._xlws.FILTER($BM:$BM, ($BL:$BL = DB13) * ($BG:$BG = CY13)),
  IF(
    CY13 &lt;&gt; "",
    _xlfn._xlws.FILTER($X$2:$X$1000, $AD$2:$AD$1000 = CY13),
    ""
  )
)</f>
        <v>'It-säkkollen'!D145</v>
      </c>
      <c r="DG13" s="213"/>
      <c r="DH13" s="213"/>
      <c r="DI13" s="213"/>
      <c r="DJ13" s="213"/>
      <c r="DK13" s="213"/>
      <c r="DL13" s="213"/>
      <c r="DM13" s="213"/>
      <c r="DN13" s="213"/>
      <c r="DS13" s="440"/>
      <c r="DW13" s="213" t="str" cm="1">
        <f t="array" aca="1" ref="DW13" ca="1">IFERROR(IF(INDIRECT(DZ13)="x", 1, INDIRECT(DZ13)), "")</f>
        <v/>
      </c>
      <c r="DY13" s="570">
        <f t="shared" si="2"/>
        <v>0</v>
      </c>
      <c r="DZ13" s="213" t="str" cm="1">
        <f t="array" ref="DZ13">IF(
  DU13 = "svar",
  _xlfn._xlws.FILTER($BM:$BM, ($BL:$BL = DV13) * ($BG:$BG = DS13)),
  IF(
    DS13 &lt;&gt; "",
    _xlfn._xlws.FILTER($X$2:$X$1000, $AD$2:$AD$1000 = DS13),
    ""
  )
)</f>
        <v/>
      </c>
      <c r="EA13" s="213"/>
      <c r="EB13" s="213"/>
      <c r="EC13" s="213"/>
      <c r="ED13" s="213"/>
      <c r="EE13" s="213"/>
      <c r="EF13" s="213"/>
      <c r="EG13" s="213"/>
      <c r="EH13" s="213"/>
      <c r="EK13" s="440"/>
      <c r="EO13" s="213" t="str" cm="1">
        <f t="array" aca="1" ref="EO13" ca="1">IFERROR(IF(INDIRECT(ER13)="x", 1, INDIRECT(ER13)), "")</f>
        <v/>
      </c>
      <c r="EQ13" s="570">
        <f t="shared" si="3"/>
        <v>0</v>
      </c>
      <c r="ER13" s="213" t="str" cm="1">
        <f t="array" ref="ER13">IF(
  EM13 = "svar",
  _xlfn._xlws.FILTER($BM:$BM, ($BL:$BL = EN13) * ($BG:$BG = EK13)),
  IF(
    EK13 &lt;&gt; "",
    _xlfn._xlws.FILTER($X$2:$X$1000, $AD$2:$AD$1000 = EK13),
    ""
  )
)</f>
        <v/>
      </c>
      <c r="ES13" s="213"/>
      <c r="ET13" s="213"/>
      <c r="EU13" s="213"/>
      <c r="EV13" s="213"/>
      <c r="EW13" s="213"/>
      <c r="EX13" s="213"/>
      <c r="EY13" s="213"/>
      <c r="EZ13" s="213"/>
      <c r="FC13" s="440">
        <v>30</v>
      </c>
      <c r="FD13" s="441">
        <v>2</v>
      </c>
      <c r="FE13" s="441" t="str">
        <v>Fråga</v>
      </c>
      <c r="FF13" s="441" t="str">
        <v>Har organisationen, de senaste två åren, loggat säkerhetsrelaterade händelser enligt sitt arbetssätt för säkerhetsloggning?</v>
      </c>
      <c r="FG13" s="213" t="str" cm="1">
        <f t="array" aca="1" ref="FG13" ca="1">IFERROR(IF(INDIRECT(FJ13)="x", 1, INDIRECT(FJ13)), "")</f>
        <v>FULLSTÄNDIGT SVAR SAKNAS PÅ FRÅGA 12</v>
      </c>
      <c r="FH13" s="441">
        <v>5</v>
      </c>
      <c r="FI13" s="570">
        <f t="shared" si="4"/>
        <v>50</v>
      </c>
      <c r="FJ13" s="213" t="str" cm="1">
        <f t="array" ref="FJ13">IF(
  FE13 = "svar",
  _xlfn._xlws.FILTER($BM:$BM, ($BL:$BL = FF13) * ($BG:$BG = FC13)),
  IF(
    FC13 &lt;&gt; "",
    _xlfn._xlws.FILTER($X$2:$X$1000, $AD$2:$AD$1000 = FC13),
    ""
  )
)</f>
        <v>'It-säkkollen'!E395</v>
      </c>
      <c r="FK13" s="213"/>
      <c r="FL13" s="213"/>
      <c r="FM13" s="213"/>
      <c r="FN13" s="213"/>
      <c r="FO13" s="213"/>
      <c r="FP13" s="213"/>
      <c r="FQ13" s="213"/>
      <c r="FR13" s="213"/>
      <c r="FU13" s="440"/>
      <c r="FY13" s="213" t="str" cm="1">
        <f t="array" aca="1" ref="FY13" ca="1">IFERROR(IF(INDIRECT(GB13)="x", 1, INDIRECT(GB13)), "")</f>
        <v/>
      </c>
      <c r="GA13" s="570">
        <f t="shared" si="5"/>
        <v>0</v>
      </c>
      <c r="GB13" s="213" t="str" cm="1">
        <f t="array" ref="GB13">IF(
  FW13 = "svar",
  _xlfn._xlws.FILTER($BM:$BM, ($BL:$BL = FX13) * ($BG:$BG = FU13)),
  IF(
    FU13 &lt;&gt; "",
    _xlfn._xlws.FILTER($X$2:$X$1000, $AD$2:$AD$1000 = FU13),
    ""
  )
)</f>
        <v/>
      </c>
      <c r="GC13" s="213"/>
      <c r="GD13" s="213"/>
      <c r="GE13" s="213"/>
      <c r="GF13" s="213"/>
      <c r="GG13" s="213"/>
      <c r="GH13" s="213"/>
      <c r="GI13" s="213"/>
      <c r="GJ13" s="213"/>
      <c r="GM13" s="440"/>
      <c r="GQ13" s="213" t="str" cm="1">
        <f t="array" aca="1" ref="GQ13" ca="1">IFERROR(IF(INDIRECT(GT13)="x", 1, INDIRECT(GT13)), "")</f>
        <v/>
      </c>
      <c r="GS13" s="570">
        <f t="shared" si="6"/>
        <v>0</v>
      </c>
      <c r="GT13" s="213" t="str" cm="1">
        <f t="array" ref="GT13">IF(
  GO13 = "svar",
  _xlfn._xlws.FILTER($BM:$BM, ($BL:$BL = GP13) * ($BG:$BG = GM13)),
  IF(
    GM13 &lt;&gt; "",
    _xlfn._xlws.FILTER($X$2:$X$1000, $AD$2:$AD$1000 = GM13),
    ""
  )
)</f>
        <v/>
      </c>
      <c r="GU13" s="213"/>
      <c r="GV13" s="213"/>
      <c r="GW13" s="213"/>
      <c r="GX13" s="213"/>
      <c r="GY13" s="213"/>
      <c r="GZ13" s="213"/>
      <c r="HA13" s="213"/>
      <c r="HB13" s="213"/>
      <c r="HE13" s="440"/>
      <c r="HI13" s="213" t="str" cm="1">
        <f t="array" aca="1" ref="HI13" ca="1">IFERROR(IF(INDIRECT(HL13)="x", 1, INDIRECT(HL13)), "")</f>
        <v/>
      </c>
      <c r="HK13" s="570">
        <f t="shared" si="7"/>
        <v>0</v>
      </c>
      <c r="HL13" s="213" t="str" cm="1">
        <f t="array" ref="HL13">IF(
  HG13 = "svar",
  _xlfn._xlws.FILTER($BM:$BM, ($BL:$BL = HH13) * ($BG:$BG = HE13)),
  IF(
    HE13 &lt;&gt; "",
    _xlfn._xlws.FILTER($X$2:$X$1000, $AD$2:$AD$1000 = HE13),
    ""
  )
)</f>
        <v/>
      </c>
      <c r="HM13" s="213"/>
      <c r="HN13" s="213"/>
      <c r="HO13" s="213"/>
      <c r="HP13" s="213"/>
      <c r="HQ13" s="213"/>
      <c r="HR13" s="213"/>
      <c r="HS13" s="213"/>
      <c r="HT13" s="213"/>
      <c r="HW13" s="440"/>
      <c r="IA13" s="213" t="str" cm="1">
        <f t="array" aca="1" ref="IA13" ca="1">IFERROR(IF(INDIRECT(ID13)="x", 1, INDIRECT(ID13)), "")</f>
        <v/>
      </c>
      <c r="IC13" s="570">
        <f t="shared" si="8"/>
        <v>0</v>
      </c>
      <c r="ID13" s="213" t="str" cm="1">
        <f t="array" ref="ID13">IF(
  HY13 = "svar",
  _xlfn._xlws.FILTER($BM:$BM, ($BL:$BL = HZ13) * ($BG:$BG = HW13)),
  IF(
    HW13 &lt;&gt; "",
    _xlfn._xlws.FILTER($X$2:$X$1000, $AD$2:$AD$1000 = HW13),
    ""
  )
)</f>
        <v/>
      </c>
      <c r="IE13" s="213"/>
      <c r="IF13" s="213"/>
      <c r="IG13" s="213"/>
      <c r="IH13" s="213"/>
      <c r="II13" s="213"/>
      <c r="IJ13" s="213"/>
      <c r="IK13" s="213"/>
      <c r="IL13" s="213"/>
      <c r="IO13" s="440"/>
      <c r="IS13" s="213" t="str" cm="1">
        <f t="array" aca="1" ref="IS13" ca="1">IFERROR(IF(INDIRECT(IV13)="x", 1, INDIRECT(IV13)), "")</f>
        <v/>
      </c>
      <c r="IU13" s="570">
        <f t="shared" si="9"/>
        <v>0</v>
      </c>
      <c r="IV13" s="213" t="str" cm="1">
        <f t="array" ref="IV13">IF(
  IQ13 = "svar",
  _xlfn._xlws.FILTER($BM:$BM, ($BL:$BL = IR13) * ($BG:$BG = IO13)),
  IF(
    IO13 &lt;&gt; "",
    _xlfn._xlws.FILTER($X$2:$X$1000, $AD$2:$AD$1000 = IO13),
    ""
  )
)</f>
        <v/>
      </c>
      <c r="IW13" s="213"/>
      <c r="IX13" s="213"/>
      <c r="IY13" s="213"/>
      <c r="IZ13" s="213"/>
      <c r="JA13" s="213"/>
      <c r="JB13" s="213"/>
      <c r="JC13" s="213"/>
      <c r="JD13" s="213"/>
      <c r="JG13" s="440">
        <v>50</v>
      </c>
      <c r="JH13" s="441">
        <v>3</v>
      </c>
      <c r="JI13" s="441" t="str">
        <v>Fråga</v>
      </c>
      <c r="JJ13" s="441" t="str">
        <v>De senaste två åren, har organisationens arbetssätt för hantering av it-incidenter och it-avvikelser omfattat följande centrala delar?</v>
      </c>
      <c r="JK13" s="213" t="str" cm="1">
        <f t="array" aca="1" ref="JK13" ca="1">IFERROR(IF(INDIRECT(JN13)="x", 1, INDIRECT(JN13)), "")</f>
        <v>FULLSTÄNDIGT SVAR SAKNAS PÅ FRÅGA 17</v>
      </c>
      <c r="JL13" s="441">
        <v>5</v>
      </c>
      <c r="JM13" s="570">
        <f t="shared" si="10"/>
        <v>500</v>
      </c>
      <c r="JN13" s="213" t="str" cm="1">
        <f t="array" ref="JN13">IF(
  JI13 = "svar",
  _xlfn._xlws.FILTER($BM:$BM, ($BL:$BL = JJ13) * ($BG:$BG = JG13)),
  IF(
    JG13 &lt;&gt; "",
    _xlfn._xlws.FILTER($X$2:$X$1000, $AD$2:$AD$1000 = JG13),
    ""
  )
)</f>
        <v>'It-säkkollen'!E637</v>
      </c>
      <c r="JO13" s="213"/>
      <c r="JP13" s="213"/>
      <c r="JQ13" s="213"/>
      <c r="JR13" s="213"/>
      <c r="JS13" s="213"/>
      <c r="JT13" s="213"/>
      <c r="JU13" s="213"/>
      <c r="JV13" s="213"/>
      <c r="JY13" s="440"/>
      <c r="KC13" s="213"/>
      <c r="KE13" s="570"/>
      <c r="KF13" s="213"/>
      <c r="KG13" s="213"/>
      <c r="KH13" s="213"/>
      <c r="KI13" s="213"/>
      <c r="KJ13" s="213"/>
      <c r="KK13" s="213"/>
      <c r="KL13" s="213"/>
      <c r="KM13" s="213"/>
      <c r="KN13" s="213"/>
    </row>
    <row r="14" spans="1:359" s="361" customFormat="1" ht="15">
      <c r="A14" s="464">
        <v>9</v>
      </c>
      <c r="B14" s="361">
        <v>1</v>
      </c>
      <c r="C14" s="459" t="s">
        <v>1263</v>
      </c>
      <c r="D14" s="465" t="s">
        <v>151</v>
      </c>
      <c r="E14" s="464">
        <v>1</v>
      </c>
      <c r="F14" s="441"/>
      <c r="G14" t="s">
        <v>1203</v>
      </c>
      <c r="H14" t="s">
        <v>1217</v>
      </c>
      <c r="I14">
        <v>0</v>
      </c>
      <c r="J14" s="422">
        <v>4</v>
      </c>
      <c r="K14" s="422">
        <v>1</v>
      </c>
      <c r="L14" s="422">
        <v>4</v>
      </c>
      <c r="M14" s="422">
        <v>1</v>
      </c>
      <c r="N14"/>
      <c r="O14" s="423">
        <v>9</v>
      </c>
      <c r="P14" s="435">
        <v>1</v>
      </c>
      <c r="Q14">
        <v>9</v>
      </c>
      <c r="R14" t="s">
        <v>409</v>
      </c>
      <c r="S14" t="s">
        <v>1291</v>
      </c>
      <c r="T14"/>
      <c r="U14"/>
      <c r="V14"/>
      <c r="W14">
        <v>19</v>
      </c>
      <c r="X14" t="s">
        <v>1217</v>
      </c>
      <c r="Y14" t="s">
        <v>1217</v>
      </c>
      <c r="Z14" t="s">
        <v>1217</v>
      </c>
      <c r="AA14" t="s">
        <v>1217</v>
      </c>
      <c r="AB14" t="s">
        <v>1217</v>
      </c>
      <c r="AC14" t="s">
        <v>1217</v>
      </c>
      <c r="AD14" t="s">
        <v>1217</v>
      </c>
      <c r="AE14" t="s">
        <v>1217</v>
      </c>
      <c r="AF14" t="s">
        <v>1217</v>
      </c>
      <c r="AG14" t="s">
        <v>1217</v>
      </c>
      <c r="AH14"/>
      <c r="AI14" t="s">
        <v>1217</v>
      </c>
      <c r="AJ14" t="s">
        <v>1217</v>
      </c>
      <c r="AK14" t="s">
        <v>1217</v>
      </c>
      <c r="AL14" t="s">
        <v>1217</v>
      </c>
      <c r="AM14" t="s">
        <v>1217</v>
      </c>
      <c r="AN14" t="s">
        <v>1217</v>
      </c>
      <c r="AO14" t="s">
        <v>1217</v>
      </c>
      <c r="AP14"/>
      <c r="AQ14"/>
      <c r="AR14"/>
      <c r="AS14"/>
      <c r="AT14"/>
      <c r="AU14"/>
      <c r="AV14"/>
      <c r="AW14"/>
      <c r="AX14"/>
      <c r="AY14"/>
      <c r="AZ14"/>
      <c r="BA14"/>
      <c r="BB14" t="str" cm="1">
        <f t="array" aca="1" ref="BB14" ca="1">IFERROR(INDIRECT(X14),"")</f>
        <v/>
      </c>
      <c r="BC14"/>
      <c r="BD14" s="437"/>
      <c r="BE14"/>
      <c r="BF14" s="466">
        <v>1</v>
      </c>
      <c r="BG14" s="466">
        <v>19</v>
      </c>
      <c r="BH14" s="466" t="s">
        <v>437</v>
      </c>
      <c r="BI14" s="466" t="s">
        <v>1241</v>
      </c>
      <c r="BJ14" s="466">
        <v>3</v>
      </c>
      <c r="BK14" s="466" t="s">
        <v>1292</v>
      </c>
      <c r="BL14" s="466" t="s">
        <v>442</v>
      </c>
      <c r="BM14" s="438" t="s">
        <v>1293</v>
      </c>
      <c r="BN14" s="438"/>
      <c r="BO14" s="466">
        <v>1</v>
      </c>
      <c r="BP14" s="466">
        <v>0</v>
      </c>
      <c r="BQ14" s="466">
        <v>0</v>
      </c>
      <c r="BR14" s="466">
        <v>0</v>
      </c>
      <c r="BS14" s="466">
        <v>0</v>
      </c>
      <c r="BT14" s="466">
        <v>0</v>
      </c>
      <c r="BU14" s="466">
        <v>0</v>
      </c>
      <c r="BV14" s="466">
        <v>0</v>
      </c>
      <c r="BW14" s="466">
        <v>0</v>
      </c>
      <c r="BX14" s="466">
        <v>0</v>
      </c>
      <c r="BY14" s="466"/>
      <c r="BZ14" s="466"/>
      <c r="CA14"/>
      <c r="CC14" t="s">
        <v>1294</v>
      </c>
      <c r="CD14">
        <f ca="1">IF(CD13=CD12,0,CD12)</f>
        <v>29</v>
      </c>
      <c r="CE14">
        <f ca="1">IF(CE13=CE12,0,CE12)</f>
        <v>88</v>
      </c>
      <c r="CF14">
        <f ca="1">IF(CF13=CF12,0,CF12)</f>
        <v>179</v>
      </c>
      <c r="CG14">
        <f ca="1">IF(CG13=CG12,0,CG12)</f>
        <v>239</v>
      </c>
      <c r="CH14"/>
      <c r="CI14"/>
      <c r="CJ14"/>
      <c r="CK14"/>
      <c r="CL14"/>
      <c r="CM14"/>
      <c r="CN14"/>
      <c r="CO14"/>
      <c r="CY14" s="440">
        <v>11</v>
      </c>
      <c r="CZ14" s="441">
        <v>1</v>
      </c>
      <c r="DA14" s="441" t="str">
        <v>Svar</v>
      </c>
      <c r="DB14" s="441" t="str">
        <v>Följts upp och utvärderats minst en gång</v>
      </c>
      <c r="DC14" s="213" cm="1">
        <f t="array" aca="1" ref="DC14" ca="1">IFERROR(IF(INDIRECT(DF14)="x", 1, INDIRECT(DF14)), "")</f>
        <v>0</v>
      </c>
      <c r="DD14" s="441">
        <v>1</v>
      </c>
      <c r="DE14" s="570">
        <f t="shared" si="11"/>
        <v>1</v>
      </c>
      <c r="DF14" s="213" t="str" cm="1">
        <f t="array" ref="DF14">IF(
  DA14 = "svar",
  _xlfn._xlws.FILTER($BM:$BM, ($BL:$BL = DB14) * ($BG:$BG = CY14)),
  IF(
    CY14 &lt;&gt; "",
    _xlfn._xlws.FILTER($X$2:$X$1000, $AD$2:$AD$1000 = CY14),
    ""
  )
)</f>
        <v>'It-säkkollen'!D160</v>
      </c>
      <c r="DG14" s="213"/>
      <c r="DH14" s="213"/>
      <c r="DI14" s="213"/>
      <c r="DJ14" s="213"/>
      <c r="DK14" s="213"/>
      <c r="DL14" s="213"/>
      <c r="DM14" s="213"/>
      <c r="DN14" s="213"/>
      <c r="DO14" s="441"/>
      <c r="DS14" s="442"/>
      <c r="DW14" s="213" t="str" cm="1">
        <f t="array" aca="1" ref="DW14" ca="1">IFERROR(IF(INDIRECT(DZ14)="x", 1, INDIRECT(DZ14)), "")</f>
        <v/>
      </c>
      <c r="DY14" s="570">
        <f t="shared" si="2"/>
        <v>0</v>
      </c>
      <c r="DZ14" s="213" t="str" cm="1">
        <f t="array" ref="DZ14">IF(
  DU14 = "svar",
  _xlfn._xlws.FILTER($BM:$BM, ($BL:$BL = DV14) * ($BG:$BG = DS14)),
  IF(
    DS14 &lt;&gt; "",
    _xlfn._xlws.FILTER($X$2:$X$1000, $AD$2:$AD$1000 = DS14),
    ""
  )
)</f>
        <v/>
      </c>
      <c r="EA14" s="213"/>
      <c r="EB14" s="213"/>
      <c r="EC14" s="213"/>
      <c r="ED14" s="213"/>
      <c r="EE14" s="213"/>
      <c r="EF14" s="213"/>
      <c r="EG14" s="213"/>
      <c r="EH14" s="213"/>
      <c r="EK14" s="442"/>
      <c r="EO14" s="213" t="str" cm="1">
        <f t="array" aca="1" ref="EO14" ca="1">IFERROR(IF(INDIRECT(ER14)="x", 1, INDIRECT(ER14)), "")</f>
        <v/>
      </c>
      <c r="EQ14" s="570">
        <f t="shared" si="3"/>
        <v>0</v>
      </c>
      <c r="ER14" s="213" t="str" cm="1">
        <f t="array" ref="ER14">IF(
  EM14 = "svar",
  _xlfn._xlws.FILTER($BM:$BM, ($BL:$BL = EN14) * ($BG:$BG = EK14)),
  IF(
    EK14 &lt;&gt; "",
    _xlfn._xlws.FILTER($X$2:$X$1000, $AD$2:$AD$1000 = EK14),
    ""
  )
)</f>
        <v/>
      </c>
      <c r="ES14" s="213"/>
      <c r="ET14" s="213"/>
      <c r="EU14" s="213"/>
      <c r="EV14" s="213"/>
      <c r="EW14" s="213"/>
      <c r="EX14" s="213"/>
      <c r="EY14" s="213"/>
      <c r="EZ14" s="213"/>
      <c r="FC14" s="442">
        <v>31</v>
      </c>
      <c r="FD14" s="361">
        <v>2</v>
      </c>
      <c r="FE14" s="361" t="str">
        <v>Fråga</v>
      </c>
      <c r="FF14" s="361" t="str">
        <v>Har organisationen, de senaste två åren, identifierat sitt behov av övervakning av informationssystem och övervakat säkerhetsrelaterade händelser enligt sitt arbetssätt för detta?</v>
      </c>
      <c r="FG14" s="213" t="str" cm="1">
        <f t="array" aca="1" ref="FG14" ca="1">IFERROR(IF(INDIRECT(FJ14)="x", 1, INDIRECT(FJ14)), "")</f>
        <v>FULLSTÄNDIGT SVAR SAKNAS PÅ FRÅGA 13</v>
      </c>
      <c r="FH14" s="361">
        <v>5</v>
      </c>
      <c r="FI14" s="570">
        <f t="shared" si="4"/>
        <v>50</v>
      </c>
      <c r="FJ14" s="213" t="str" cm="1">
        <f t="array" ref="FJ14">IF(
  FE14 = "svar",
  _xlfn._xlws.FILTER($BM:$BM, ($BL:$BL = FF14) * ($BG:$BG = FC14)),
  IF(
    FC14 &lt;&gt; "",
    _xlfn._xlws.FILTER($X$2:$X$1000, $AD$2:$AD$1000 = FC14),
    ""
  )
)</f>
        <v>'It-säkkollen'!E405</v>
      </c>
      <c r="FK14" s="213"/>
      <c r="FL14" s="213"/>
      <c r="FM14" s="213"/>
      <c r="FN14" s="213"/>
      <c r="FO14" s="213"/>
      <c r="FP14" s="213"/>
      <c r="FQ14" s="213"/>
      <c r="FR14" s="213"/>
      <c r="FU14" s="442"/>
      <c r="FY14" s="213" t="str" cm="1">
        <f t="array" aca="1" ref="FY14" ca="1">IFERROR(IF(INDIRECT(GB14)="x", 1, INDIRECT(GB14)), "")</f>
        <v/>
      </c>
      <c r="GA14" s="570">
        <f t="shared" si="5"/>
        <v>0</v>
      </c>
      <c r="GB14" s="213" t="str" cm="1">
        <f t="array" ref="GB14">IF(
  FW14 = "svar",
  _xlfn._xlws.FILTER($BM:$BM, ($BL:$BL = FX14) * ($BG:$BG = FU14)),
  IF(
    FU14 &lt;&gt; "",
    _xlfn._xlws.FILTER($X$2:$X$1000, $AD$2:$AD$1000 = FU14),
    ""
  )
)</f>
        <v/>
      </c>
      <c r="GC14" s="213"/>
      <c r="GD14" s="213"/>
      <c r="GE14" s="213"/>
      <c r="GF14" s="213"/>
      <c r="GG14" s="213"/>
      <c r="GH14" s="213"/>
      <c r="GI14" s="213"/>
      <c r="GJ14" s="213"/>
      <c r="GM14" s="442"/>
      <c r="GQ14" s="213" t="str" cm="1">
        <f t="array" aca="1" ref="GQ14" ca="1">IFERROR(IF(INDIRECT(GT14)="x", 1, INDIRECT(GT14)), "")</f>
        <v/>
      </c>
      <c r="GS14" s="570">
        <f t="shared" si="6"/>
        <v>0</v>
      </c>
      <c r="GT14" s="213" t="str" cm="1">
        <f t="array" ref="GT14">IF(
  GO14 = "svar",
  _xlfn._xlws.FILTER($BM:$BM, ($BL:$BL = GP14) * ($BG:$BG = GM14)),
  IF(
    GM14 &lt;&gt; "",
    _xlfn._xlws.FILTER($X$2:$X$1000, $AD$2:$AD$1000 = GM14),
    ""
  )
)</f>
        <v/>
      </c>
      <c r="GU14" s="213"/>
      <c r="GV14" s="213"/>
      <c r="GW14" s="213"/>
      <c r="GX14" s="213"/>
      <c r="GY14" s="213"/>
      <c r="GZ14" s="213"/>
      <c r="HA14" s="213"/>
      <c r="HB14" s="213"/>
      <c r="HE14" s="442"/>
      <c r="HI14" s="213" t="str" cm="1">
        <f t="array" aca="1" ref="HI14" ca="1">IFERROR(IF(INDIRECT(HL14)="x", 1, INDIRECT(HL14)), "")</f>
        <v/>
      </c>
      <c r="HK14" s="570">
        <f t="shared" si="7"/>
        <v>0</v>
      </c>
      <c r="HL14" s="213" t="str" cm="1">
        <f t="array" ref="HL14">IF(
  HG14 = "svar",
  _xlfn._xlws.FILTER($BM:$BM, ($BL:$BL = HH14) * ($BG:$BG = HE14)),
  IF(
    HE14 &lt;&gt; "",
    _xlfn._xlws.FILTER($X$2:$X$1000, $AD$2:$AD$1000 = HE14),
    ""
  )
)</f>
        <v/>
      </c>
      <c r="HM14" s="213"/>
      <c r="HN14" s="213"/>
      <c r="HO14" s="213"/>
      <c r="HP14" s="213"/>
      <c r="HQ14" s="213"/>
      <c r="HR14" s="213"/>
      <c r="HS14" s="213"/>
      <c r="HT14" s="213"/>
      <c r="HW14" s="442"/>
      <c r="IA14" s="213" t="str" cm="1">
        <f t="array" aca="1" ref="IA14" ca="1">IFERROR(IF(INDIRECT(ID14)="x", 1, INDIRECT(ID14)), "")</f>
        <v/>
      </c>
      <c r="IC14" s="570">
        <f t="shared" si="8"/>
        <v>0</v>
      </c>
      <c r="ID14" s="213" t="str" cm="1">
        <f t="array" ref="ID14">IF(
  HY14 = "svar",
  _xlfn._xlws.FILTER($BM:$BM, ($BL:$BL = HZ14) * ($BG:$BG = HW14)),
  IF(
    HW14 &lt;&gt; "",
    _xlfn._xlws.FILTER($X$2:$X$1000, $AD$2:$AD$1000 = HW14),
    ""
  )
)</f>
        <v/>
      </c>
      <c r="IE14" s="213"/>
      <c r="IF14" s="213"/>
      <c r="IG14" s="213"/>
      <c r="IH14" s="213"/>
      <c r="II14" s="213"/>
      <c r="IJ14" s="213"/>
      <c r="IK14" s="213"/>
      <c r="IL14" s="213"/>
      <c r="IO14" s="442"/>
      <c r="IS14" s="213" t="str" cm="1">
        <f t="array" aca="1" ref="IS14" ca="1">IFERROR(IF(INDIRECT(IV14)="x", 1, INDIRECT(IV14)), "")</f>
        <v/>
      </c>
      <c r="IU14" s="570">
        <f t="shared" si="9"/>
        <v>0</v>
      </c>
      <c r="IV14" s="213" t="str" cm="1">
        <f t="array" ref="IV14">IF(
  IQ14 = "svar",
  _xlfn._xlws.FILTER($BM:$BM, ($BL:$BL = IR14) * ($BG:$BG = IO14)),
  IF(
    IO14 &lt;&gt; "",
    _xlfn._xlws.FILTER($X$2:$X$1000, $AD$2:$AD$1000 = IO14),
    ""
  )
)</f>
        <v/>
      </c>
      <c r="IW14" s="213"/>
      <c r="IX14" s="213"/>
      <c r="IY14" s="213"/>
      <c r="IZ14" s="213"/>
      <c r="JA14" s="213"/>
      <c r="JB14" s="213"/>
      <c r="JC14" s="213"/>
      <c r="JD14" s="213"/>
      <c r="JG14" s="442">
        <v>51</v>
      </c>
      <c r="JH14" s="361">
        <v>3</v>
      </c>
      <c r="JI14" s="361" t="str">
        <v>Fråga</v>
      </c>
      <c r="JJ14" s="361" t="str">
        <v>De senaste två åren, har organisationens arbetssätt för kontinuitetshantering omfattat följande centrala delar?</v>
      </c>
      <c r="JK14" s="213" t="str" cm="1">
        <f t="array" aca="1" ref="JK14" ca="1">IFERROR(IF(INDIRECT(JN14)="x", 1, INDIRECT(JN14)), "")</f>
        <v>FULLSTÄNDIGT SVAR SAKNAS PÅ FRÅGA 18</v>
      </c>
      <c r="JL14" s="361">
        <v>5</v>
      </c>
      <c r="JM14" s="570">
        <f t="shared" si="10"/>
        <v>500</v>
      </c>
      <c r="JN14" s="213" t="str" cm="1">
        <f t="array" ref="JN14">IF(
  JI14 = "svar",
  _xlfn._xlws.FILTER($BM:$BM, ($BL:$BL = JJ14) * ($BG:$BG = JG14)),
  IF(
    JG14 &lt;&gt; "",
    _xlfn._xlws.FILTER($X$2:$X$1000, $AD$2:$AD$1000 = JG14),
    ""
  )
)</f>
        <v>'It-säkkollen'!E650</v>
      </c>
      <c r="JO14" s="213"/>
      <c r="JP14" s="213"/>
      <c r="JQ14" s="213"/>
      <c r="JR14" s="213"/>
      <c r="JS14" s="213"/>
      <c r="JT14" s="213"/>
      <c r="JU14" s="213"/>
      <c r="JV14" s="213"/>
      <c r="JY14" s="442"/>
      <c r="KC14" s="213"/>
      <c r="KE14" s="570"/>
      <c r="KF14" s="213"/>
      <c r="KG14" s="213"/>
      <c r="KH14" s="213"/>
      <c r="KI14" s="213"/>
      <c r="KJ14" s="213"/>
      <c r="KK14" s="213"/>
      <c r="KL14" s="213"/>
      <c r="KM14" s="213"/>
      <c r="KN14" s="213"/>
    </row>
    <row r="15" spans="1:359" s="361" customFormat="1" ht="15">
      <c r="A15" s="464">
        <v>10</v>
      </c>
      <c r="B15" s="361">
        <v>1</v>
      </c>
      <c r="C15" s="459" t="s">
        <v>1263</v>
      </c>
      <c r="D15" s="462" t="s">
        <v>151</v>
      </c>
      <c r="E15" s="464">
        <v>1</v>
      </c>
      <c r="G15" t="s">
        <v>1203</v>
      </c>
      <c r="H15" t="s">
        <v>1217</v>
      </c>
      <c r="I15">
        <v>0</v>
      </c>
      <c r="J15" s="422">
        <v>21</v>
      </c>
      <c r="K15" s="422">
        <v>2</v>
      </c>
      <c r="L15" s="422">
        <v>21</v>
      </c>
      <c r="M15" s="422">
        <v>2</v>
      </c>
      <c r="N15"/>
      <c r="O15" s="423">
        <v>10</v>
      </c>
      <c r="P15" s="435">
        <v>1</v>
      </c>
      <c r="Q15">
        <v>10</v>
      </c>
      <c r="R15" t="s">
        <v>412</v>
      </c>
      <c r="S15" t="s">
        <v>1295</v>
      </c>
      <c r="T15"/>
      <c r="U15"/>
      <c r="V15"/>
      <c r="W15">
        <v>20</v>
      </c>
      <c r="X15" t="s">
        <v>1217</v>
      </c>
      <c r="Y15" t="s">
        <v>1217</v>
      </c>
      <c r="Z15" t="s">
        <v>1217</v>
      </c>
      <c r="AA15" t="s">
        <v>1217</v>
      </c>
      <c r="AB15" t="s">
        <v>1217</v>
      </c>
      <c r="AC15" t="s">
        <v>1217</v>
      </c>
      <c r="AD15" t="s">
        <v>1217</v>
      </c>
      <c r="AE15" t="s">
        <v>1217</v>
      </c>
      <c r="AF15" t="s">
        <v>1217</v>
      </c>
      <c r="AG15" t="s">
        <v>1217</v>
      </c>
      <c r="AH15"/>
      <c r="AI15" t="s">
        <v>1217</v>
      </c>
      <c r="AJ15" t="s">
        <v>1217</v>
      </c>
      <c r="AK15" t="s">
        <v>1217</v>
      </c>
      <c r="AL15" t="s">
        <v>1217</v>
      </c>
      <c r="AM15" t="s">
        <v>1217</v>
      </c>
      <c r="AN15" t="s">
        <v>1217</v>
      </c>
      <c r="AO15" t="s">
        <v>1217</v>
      </c>
      <c r="AP15"/>
      <c r="AQ15"/>
      <c r="AR15"/>
      <c r="AS15"/>
      <c r="AT15"/>
      <c r="AU15"/>
      <c r="AV15"/>
      <c r="AW15"/>
      <c r="AX15"/>
      <c r="AY15"/>
      <c r="AZ15"/>
      <c r="BA15"/>
      <c r="BB15" t="str" cm="1">
        <f t="array" aca="1" ref="BB15" ca="1">IFERROR(INDIRECT(X15),"")</f>
        <v/>
      </c>
      <c r="BC15"/>
      <c r="BD15" s="437"/>
      <c r="BE15"/>
      <c r="BF15" s="466">
        <v>1</v>
      </c>
      <c r="BG15" s="466">
        <v>19</v>
      </c>
      <c r="BH15" s="466" t="s">
        <v>437</v>
      </c>
      <c r="BI15" s="466" t="s">
        <v>1241</v>
      </c>
      <c r="BJ15" s="466">
        <v>4</v>
      </c>
      <c r="BK15" s="466" t="s">
        <v>1296</v>
      </c>
      <c r="BL15" s="466" t="s">
        <v>443</v>
      </c>
      <c r="BM15" s="438" t="s">
        <v>1297</v>
      </c>
      <c r="BN15" s="438"/>
      <c r="BO15" s="466">
        <v>1</v>
      </c>
      <c r="BP15" s="466">
        <v>0</v>
      </c>
      <c r="BQ15" s="466">
        <v>0</v>
      </c>
      <c r="BR15" s="466">
        <v>0</v>
      </c>
      <c r="BS15" s="466">
        <v>0</v>
      </c>
      <c r="BT15" s="466">
        <v>0</v>
      </c>
      <c r="BU15" s="466">
        <v>0</v>
      </c>
      <c r="BV15" s="466">
        <v>0</v>
      </c>
      <c r="BW15" s="466">
        <v>0</v>
      </c>
      <c r="BX15" s="466">
        <v>0</v>
      </c>
      <c r="BY15" s="466"/>
      <c r="BZ15" s="466"/>
      <c r="CA15"/>
      <c r="CC15"/>
      <c r="CD15"/>
      <c r="CE15"/>
      <c r="CF15"/>
      <c r="CG15"/>
      <c r="CH15"/>
      <c r="CI15"/>
      <c r="CJ15"/>
      <c r="CK15"/>
      <c r="CL15"/>
      <c r="CM15"/>
      <c r="CN15"/>
      <c r="CO15"/>
      <c r="CY15" s="442">
        <v>12</v>
      </c>
      <c r="CZ15" s="361">
        <v>1</v>
      </c>
      <c r="DA15" s="361" t="str">
        <v>Svar</v>
      </c>
      <c r="DB15" s="361" t="str">
        <v>Följts upp och utvärderats minst en gång</v>
      </c>
      <c r="DC15" s="213" cm="1">
        <f t="array" aca="1" ref="DC15" ca="1">IFERROR(IF(INDIRECT(DF15)="x", 1, INDIRECT(DF15)), "")</f>
        <v>0</v>
      </c>
      <c r="DD15" s="361">
        <v>1</v>
      </c>
      <c r="DE15" s="570">
        <f t="shared" si="11"/>
        <v>1</v>
      </c>
      <c r="DF15" s="213" t="str" cm="1">
        <f t="array" ref="DF15">IF(
  DA15 = "svar",
  _xlfn._xlws.FILTER($BM:$BM, ($BL:$BL = DB15) * ($BG:$BG = CY15)),
  IF(
    CY15 &lt;&gt; "",
    _xlfn._xlws.FILTER($X$2:$X$1000, $AD$2:$AD$1000 = CY15),
    ""
  )
)</f>
        <v>'It-säkkollen'!D174</v>
      </c>
      <c r="DG15" s="213"/>
      <c r="DH15" s="213"/>
      <c r="DI15" s="213"/>
      <c r="DJ15" s="213"/>
      <c r="DK15" s="213"/>
      <c r="DL15" s="213"/>
      <c r="DM15" s="213"/>
      <c r="DN15" s="213"/>
      <c r="DS15" s="442"/>
      <c r="DW15" s="213" t="str" cm="1">
        <f t="array" aca="1" ref="DW15" ca="1">IFERROR(IF(INDIRECT(DZ15)="x", 1, INDIRECT(DZ15)), "")</f>
        <v/>
      </c>
      <c r="DY15" s="570">
        <f t="shared" si="2"/>
        <v>0</v>
      </c>
      <c r="DZ15" s="213" t="str" cm="1">
        <f t="array" ref="DZ15">IF(
  DU15 = "svar",
  _xlfn._xlws.FILTER($BM:$BM, ($BL:$BL = DV15) * ($BG:$BG = DS15)),
  IF(
    DS15 &lt;&gt; "",
    _xlfn._xlws.FILTER($X$2:$X$1000, $AD$2:$AD$1000 = DS15),
    ""
  )
)</f>
        <v/>
      </c>
      <c r="EA15" s="213"/>
      <c r="EB15" s="213"/>
      <c r="EC15" s="213"/>
      <c r="ED15" s="213"/>
      <c r="EE15" s="213"/>
      <c r="EF15" s="213"/>
      <c r="EG15" s="213"/>
      <c r="EH15" s="213"/>
      <c r="EK15" s="442"/>
      <c r="EO15" s="213" t="str" cm="1">
        <f t="array" aca="1" ref="EO15" ca="1">IFERROR(IF(INDIRECT(ER15)="x", 1, INDIRECT(ER15)), "")</f>
        <v/>
      </c>
      <c r="EQ15" s="570">
        <f t="shared" si="3"/>
        <v>0</v>
      </c>
      <c r="ER15" s="213" t="str" cm="1">
        <f t="array" ref="ER15">IF(
  EM15 = "svar",
  _xlfn._xlws.FILTER($BM:$BM, ($BL:$BL = EN15) * ($BG:$BG = EK15)),
  IF(
    EK15 &lt;&gt; "",
    _xlfn._xlws.FILTER($X$2:$X$1000, $AD$2:$AD$1000 = EK15),
    ""
  )
)</f>
        <v/>
      </c>
      <c r="ES15" s="213"/>
      <c r="ET15" s="213"/>
      <c r="EU15" s="213"/>
      <c r="EV15" s="213"/>
      <c r="EW15" s="213"/>
      <c r="EX15" s="213"/>
      <c r="EY15" s="213"/>
      <c r="EZ15" s="213"/>
      <c r="FC15" s="442">
        <v>38</v>
      </c>
      <c r="FD15" s="361">
        <v>3</v>
      </c>
      <c r="FE15" s="361" t="str">
        <v>Fråga</v>
      </c>
      <c r="FF15" s="361" t="str">
        <v>De senaste två åren, har organisationens arbetssätt för kryptering omfattat kryptering av följande centrala områden?</v>
      </c>
      <c r="FG15" s="213" t="str" cm="1">
        <f t="array" aca="1" ref="FG15" ca="1">IFERROR(IF(INDIRECT(FJ15)="x", 1, INDIRECT(FJ15)), "")</f>
        <v>FULLSTÄNDIGT SVAR SAKNAS PÅ FRÅGA 7</v>
      </c>
      <c r="FH15" s="361">
        <v>5</v>
      </c>
      <c r="FI15" s="570">
        <f t="shared" si="4"/>
        <v>500</v>
      </c>
      <c r="FJ15" s="213" t="str" cm="1">
        <f t="array" ref="FJ15">IF(
  FE15 = "svar",
  _xlfn._xlws.FILTER($BM:$BM, ($BL:$BL = FF15) * ($BG:$BG = FC15)),
  IF(
    FC15 &lt;&gt; "",
    _xlfn._xlws.FILTER($X$2:$X$1000, $AD$2:$AD$1000 = FC15),
    ""
  )
)</f>
        <v>'It-säkkollen'!E490</v>
      </c>
      <c r="FK15" s="213"/>
      <c r="FL15" s="213"/>
      <c r="FM15" s="213"/>
      <c r="FN15" s="213"/>
      <c r="FO15" s="213"/>
      <c r="FP15" s="213"/>
      <c r="FQ15" s="213"/>
      <c r="FR15" s="213"/>
      <c r="FU15" s="442"/>
      <c r="FY15" s="213" t="str" cm="1">
        <f t="array" aca="1" ref="FY15" ca="1">IFERROR(IF(INDIRECT(GB15)="x", 1, INDIRECT(GB15)), "")</f>
        <v/>
      </c>
      <c r="GA15" s="570">
        <f t="shared" si="5"/>
        <v>0</v>
      </c>
      <c r="GB15" s="213" t="str" cm="1">
        <f t="array" ref="GB15">IF(
  FW15 = "svar",
  _xlfn._xlws.FILTER($BM:$BM, ($BL:$BL = FX15) * ($BG:$BG = FU15)),
  IF(
    FU15 &lt;&gt; "",
    _xlfn._xlws.FILTER($X$2:$X$1000, $AD$2:$AD$1000 = FU15),
    ""
  )
)</f>
        <v/>
      </c>
      <c r="GC15" s="213"/>
      <c r="GD15" s="213"/>
      <c r="GE15" s="213"/>
      <c r="GF15" s="213"/>
      <c r="GG15" s="213"/>
      <c r="GH15" s="213"/>
      <c r="GI15" s="213"/>
      <c r="GJ15" s="213"/>
      <c r="GM15" s="442"/>
      <c r="GQ15" s="213" t="str" cm="1">
        <f t="array" aca="1" ref="GQ15" ca="1">IFERROR(IF(INDIRECT(GT15)="x", 1, INDIRECT(GT15)), "")</f>
        <v/>
      </c>
      <c r="GS15" s="570">
        <f t="shared" si="6"/>
        <v>0</v>
      </c>
      <c r="GT15" s="213" t="str" cm="1">
        <f t="array" ref="GT15">IF(
  GO15 = "svar",
  _xlfn._xlws.FILTER($BM:$BM, ($BL:$BL = GP15) * ($BG:$BG = GM15)),
  IF(
    GM15 &lt;&gt; "",
    _xlfn._xlws.FILTER($X$2:$X$1000, $AD$2:$AD$1000 = GM15),
    ""
  )
)</f>
        <v/>
      </c>
      <c r="GU15" s="213"/>
      <c r="GV15" s="213"/>
      <c r="GW15" s="213"/>
      <c r="GX15" s="213"/>
      <c r="GY15" s="213"/>
      <c r="GZ15" s="213"/>
      <c r="HA15" s="213"/>
      <c r="HB15" s="213"/>
      <c r="HE15" s="442"/>
      <c r="HI15" s="213" t="str" cm="1">
        <f t="array" aca="1" ref="HI15" ca="1">IFERROR(IF(INDIRECT(HL15)="x", 1, INDIRECT(HL15)), "")</f>
        <v/>
      </c>
      <c r="HK15" s="570">
        <f t="shared" si="7"/>
        <v>0</v>
      </c>
      <c r="HL15" s="213" t="str" cm="1">
        <f t="array" ref="HL15">IF(
  HG15 = "svar",
  _xlfn._xlws.FILTER($BM:$BM, ($BL:$BL = HH15) * ($BG:$BG = HE15)),
  IF(
    HE15 &lt;&gt; "",
    _xlfn._xlws.FILTER($X$2:$X$1000, $AD$2:$AD$1000 = HE15),
    ""
  )
)</f>
        <v/>
      </c>
      <c r="HM15" s="213"/>
      <c r="HN15" s="213"/>
      <c r="HO15" s="213"/>
      <c r="HP15" s="213"/>
      <c r="HQ15" s="213"/>
      <c r="HR15" s="213"/>
      <c r="HS15" s="213"/>
      <c r="HT15" s="213"/>
      <c r="HW15" s="442"/>
      <c r="IA15" s="213" t="str" cm="1">
        <f t="array" aca="1" ref="IA15" ca="1">IFERROR(IF(INDIRECT(ID15)="x", 1, INDIRECT(ID15)), "")</f>
        <v/>
      </c>
      <c r="IC15" s="570">
        <f t="shared" si="8"/>
        <v>0</v>
      </c>
      <c r="ID15" s="213" t="str" cm="1">
        <f t="array" ref="ID15">IF(
  HY15 = "svar",
  _xlfn._xlws.FILTER($BM:$BM, ($BL:$BL = HZ15) * ($BG:$BG = HW15)),
  IF(
    HW15 &lt;&gt; "",
    _xlfn._xlws.FILTER($X$2:$X$1000, $AD$2:$AD$1000 = HW15),
    ""
  )
)</f>
        <v/>
      </c>
      <c r="IE15" s="213"/>
      <c r="IF15" s="213"/>
      <c r="IG15" s="213"/>
      <c r="IH15" s="213"/>
      <c r="II15" s="213"/>
      <c r="IJ15" s="213"/>
      <c r="IK15" s="213"/>
      <c r="IL15" s="213"/>
      <c r="IO15" s="442"/>
      <c r="IS15" s="213" t="str" cm="1">
        <f t="array" aca="1" ref="IS15" ca="1">IFERROR(IF(INDIRECT(IV15)="x", 1, INDIRECT(IV15)), "")</f>
        <v/>
      </c>
      <c r="IU15" s="570">
        <f t="shared" si="9"/>
        <v>0</v>
      </c>
      <c r="IV15" s="213" t="str" cm="1">
        <f t="array" ref="IV15">IF(
  IQ15 = "svar",
  _xlfn._xlws.FILTER($BM:$BM, ($BL:$BL = IR15) * ($BG:$BG = IO15)),
  IF(
    IO15 &lt;&gt; "",
    _xlfn._xlws.FILTER($X$2:$X$1000, $AD$2:$AD$1000 = IO15),
    ""
  )
)</f>
        <v/>
      </c>
      <c r="IW15" s="213"/>
      <c r="IX15" s="213"/>
      <c r="IY15" s="213"/>
      <c r="IZ15" s="213"/>
      <c r="JA15" s="213"/>
      <c r="JB15" s="213"/>
      <c r="JC15" s="213"/>
      <c r="JD15" s="213"/>
      <c r="JG15" s="442">
        <v>52</v>
      </c>
      <c r="JH15" s="361">
        <v>4</v>
      </c>
      <c r="JI15" s="361" t="str">
        <v>Svar</v>
      </c>
      <c r="JJ15" s="361" t="str">
        <v>Identifiera och implementera lärdomar från grundorsaksanalyser av it-incidenter och it-avvikelser</v>
      </c>
      <c r="JK15" s="213" cm="1">
        <f t="array" aca="1" ref="JK15" ca="1">IFERROR(IF(INDIRECT(JN15)="x", 1, INDIRECT(JN15)), "")</f>
        <v>0</v>
      </c>
      <c r="JL15" s="361">
        <v>1</v>
      </c>
      <c r="JM15" s="570">
        <f t="shared" si="10"/>
        <v>1000</v>
      </c>
      <c r="JN15" s="213" t="str" cm="1">
        <f t="array" ref="JN15">IF(
  JI15 = "svar",
  _xlfn._xlws.FILTER($BM:$BM, ($BL:$BL = JJ15) * ($BG:$BG = JG15)),
  IF(
    JG15 &lt;&gt; "",
    _xlfn._xlws.FILTER($X$2:$X$1000, $AD$2:$AD$1000 = JG15),
    ""
  )
)</f>
        <v>'It-säkkollen'!D664</v>
      </c>
      <c r="JO15" s="213"/>
      <c r="JP15" s="213"/>
      <c r="JQ15" s="213"/>
      <c r="JR15" s="213"/>
      <c r="JS15" s="213"/>
      <c r="JT15" s="213"/>
      <c r="JU15" s="213"/>
      <c r="JV15" s="213"/>
      <c r="JY15" s="442"/>
      <c r="KC15" s="213"/>
      <c r="KE15" s="570"/>
      <c r="KF15" s="213"/>
      <c r="KG15" s="213"/>
      <c r="KH15" s="213"/>
      <c r="KI15" s="213"/>
      <c r="KJ15" s="213"/>
      <c r="KK15" s="213"/>
      <c r="KL15" s="213"/>
      <c r="KM15" s="213"/>
      <c r="KN15" s="213"/>
    </row>
    <row r="16" spans="1:359" s="361" customFormat="1" ht="15">
      <c r="A16" s="464">
        <v>11</v>
      </c>
      <c r="B16" s="361">
        <v>1</v>
      </c>
      <c r="C16" s="459" t="s">
        <v>1263</v>
      </c>
      <c r="D16" s="462" t="s">
        <v>151</v>
      </c>
      <c r="E16" s="464">
        <v>1</v>
      </c>
      <c r="G16" t="s">
        <v>1203</v>
      </c>
      <c r="H16" t="s">
        <v>1217</v>
      </c>
      <c r="I16">
        <v>0</v>
      </c>
      <c r="J16" s="422">
        <v>37</v>
      </c>
      <c r="K16" s="422">
        <v>3</v>
      </c>
      <c r="L16" s="422">
        <v>37</v>
      </c>
      <c r="M16" s="422">
        <v>3</v>
      </c>
      <c r="N16"/>
      <c r="O16">
        <v>11</v>
      </c>
      <c r="P16" s="435">
        <v>1</v>
      </c>
      <c r="Q16">
        <v>11</v>
      </c>
      <c r="R16" t="s">
        <v>415</v>
      </c>
      <c r="S16" t="s">
        <v>1298</v>
      </c>
      <c r="T16"/>
      <c r="U16"/>
      <c r="V16"/>
      <c r="W16">
        <v>21</v>
      </c>
      <c r="X16" t="s">
        <v>1217</v>
      </c>
      <c r="Y16" t="s">
        <v>1217</v>
      </c>
      <c r="Z16" t="s">
        <v>1217</v>
      </c>
      <c r="AA16" t="s">
        <v>1217</v>
      </c>
      <c r="AB16" t="s">
        <v>1217</v>
      </c>
      <c r="AC16" t="s">
        <v>1217</v>
      </c>
      <c r="AD16" t="s">
        <v>1217</v>
      </c>
      <c r="AE16" t="s">
        <v>1217</v>
      </c>
      <c r="AF16" t="s">
        <v>1217</v>
      </c>
      <c r="AG16" t="s">
        <v>1217</v>
      </c>
      <c r="AH16"/>
      <c r="AI16" t="s">
        <v>1217</v>
      </c>
      <c r="AJ16" t="s">
        <v>1217</v>
      </c>
      <c r="AK16" t="s">
        <v>1217</v>
      </c>
      <c r="AL16" t="s">
        <v>1217</v>
      </c>
      <c r="AM16" t="s">
        <v>1217</v>
      </c>
      <c r="AN16" t="s">
        <v>1217</v>
      </c>
      <c r="AO16" t="s">
        <v>1217</v>
      </c>
      <c r="AP16"/>
      <c r="AQ16"/>
      <c r="AR16"/>
      <c r="AS16"/>
      <c r="AT16"/>
      <c r="AU16"/>
      <c r="AV16"/>
      <c r="AW16"/>
      <c r="AX16"/>
      <c r="AY16"/>
      <c r="AZ16"/>
      <c r="BA16"/>
      <c r="BB16" t="str" cm="1">
        <f t="array" aca="1" ref="BB16" ca="1">IFERROR(INDIRECT(X16),"")</f>
        <v/>
      </c>
      <c r="BC16"/>
      <c r="BD16" s="437"/>
      <c r="BE16"/>
      <c r="BF16" s="466">
        <v>1</v>
      </c>
      <c r="BG16" s="466">
        <v>19</v>
      </c>
      <c r="BH16" s="466" t="s">
        <v>437</v>
      </c>
      <c r="BI16" s="466" t="s">
        <v>1241</v>
      </c>
      <c r="BJ16" s="466">
        <v>5</v>
      </c>
      <c r="BK16" s="466" t="s">
        <v>1299</v>
      </c>
      <c r="BL16" s="466" t="s">
        <v>444</v>
      </c>
      <c r="BM16" s="438" t="s">
        <v>1300</v>
      </c>
      <c r="BN16" s="438"/>
      <c r="BO16" s="466">
        <v>1</v>
      </c>
      <c r="BP16" s="466">
        <v>0</v>
      </c>
      <c r="BQ16" s="466">
        <v>0</v>
      </c>
      <c r="BR16" s="466">
        <v>0</v>
      </c>
      <c r="BS16" s="466">
        <v>0</v>
      </c>
      <c r="BT16" s="466">
        <v>0</v>
      </c>
      <c r="BU16" s="466">
        <v>0</v>
      </c>
      <c r="BV16" s="466">
        <v>0</v>
      </c>
      <c r="BW16" s="466">
        <v>0</v>
      </c>
      <c r="BX16" s="466">
        <v>0</v>
      </c>
      <c r="BY16" s="466"/>
      <c r="BZ16" s="466"/>
      <c r="CA16"/>
      <c r="CC16" t="s">
        <v>1301</v>
      </c>
      <c r="CD16"/>
      <c r="CE16"/>
      <c r="CF16"/>
      <c r="CG16"/>
      <c r="CH16"/>
      <c r="CI16"/>
      <c r="CJ16"/>
      <c r="CK16"/>
      <c r="CL16"/>
      <c r="CM16"/>
      <c r="CN16"/>
      <c r="CO16"/>
      <c r="CY16" s="442">
        <v>13</v>
      </c>
      <c r="CZ16" s="361">
        <v>1</v>
      </c>
      <c r="DA16" s="361" t="str">
        <v>Svar</v>
      </c>
      <c r="DB16" s="361" t="str">
        <v>Följts upp och utvärderats minst en gång</v>
      </c>
      <c r="DC16" s="213" cm="1">
        <f t="array" aca="1" ref="DC16" ca="1">IFERROR(IF(INDIRECT(DF16)="x", 1, INDIRECT(DF16)), "")</f>
        <v>0</v>
      </c>
      <c r="DD16" s="361">
        <v>1</v>
      </c>
      <c r="DE16" s="570">
        <f t="shared" si="11"/>
        <v>1</v>
      </c>
      <c r="DF16" s="213" t="str" cm="1">
        <f t="array" ref="DF16">IF(
  DA16 = "svar",
  _xlfn._xlws.FILTER($BM:$BM, ($BL:$BL = DB16) * ($BG:$BG = CY16)),
  IF(
    CY16 &lt;&gt; "",
    _xlfn._xlws.FILTER($X$2:$X$1000, $AD$2:$AD$1000 = CY16),
    ""
  )
)</f>
        <v>'It-säkkollen'!D188</v>
      </c>
      <c r="DG16" s="213"/>
      <c r="DH16" s="213"/>
      <c r="DI16" s="213"/>
      <c r="DJ16" s="213"/>
      <c r="DK16" s="213"/>
      <c r="DL16" s="213"/>
      <c r="DM16" s="213"/>
      <c r="DN16" s="213"/>
      <c r="DS16" s="442"/>
      <c r="DW16" s="213" t="str" cm="1">
        <f t="array" aca="1" ref="DW16" ca="1">IFERROR(IF(INDIRECT(DZ16)="x", 1, INDIRECT(DZ16)), "")</f>
        <v/>
      </c>
      <c r="DY16" s="570">
        <f t="shared" si="2"/>
        <v>0</v>
      </c>
      <c r="DZ16" s="213" t="str" cm="1">
        <f t="array" ref="DZ16">IF(
  DU16 = "svar",
  _xlfn._xlws.FILTER($BM:$BM, ($BL:$BL = DV16) * ($BG:$BG = DS16)),
  IF(
    DS16 &lt;&gt; "",
    _xlfn._xlws.FILTER($X$2:$X$1000, $AD$2:$AD$1000 = DS16),
    ""
  )
)</f>
        <v/>
      </c>
      <c r="EA16" s="213"/>
      <c r="EB16" s="213"/>
      <c r="EC16" s="213"/>
      <c r="ED16" s="213"/>
      <c r="EE16" s="213"/>
      <c r="EF16" s="213"/>
      <c r="EG16" s="213"/>
      <c r="EH16" s="213"/>
      <c r="EK16" s="442"/>
      <c r="EO16" s="213" t="str" cm="1">
        <f t="array" aca="1" ref="EO16" ca="1">IFERROR(IF(INDIRECT(ER16)="x", 1, INDIRECT(ER16)), "")</f>
        <v/>
      </c>
      <c r="EQ16" s="570">
        <f t="shared" si="3"/>
        <v>0</v>
      </c>
      <c r="ER16" s="213" t="str" cm="1">
        <f t="array" ref="ER16">IF(
  EM16 = "svar",
  _xlfn._xlws.FILTER($BM:$BM, ($BL:$BL = EN16) * ($BG:$BG = EK16)),
  IF(
    EK16 &lt;&gt; "",
    _xlfn._xlws.FILTER($X$2:$X$1000, $AD$2:$AD$1000 = EK16),
    ""
  )
)</f>
        <v/>
      </c>
      <c r="ES16" s="213"/>
      <c r="ET16" s="213"/>
      <c r="EU16" s="213"/>
      <c r="EV16" s="213"/>
      <c r="EW16" s="213"/>
      <c r="EX16" s="213"/>
      <c r="EY16" s="213"/>
      <c r="EZ16" s="213"/>
      <c r="FC16" s="442">
        <v>44</v>
      </c>
      <c r="FD16" s="361">
        <v>3</v>
      </c>
      <c r="FE16" s="361" t="str">
        <v>Fråga</v>
      </c>
      <c r="FF16" s="361" t="str">
        <v>De senaste två åren, har organisationens arbetssätt för säkerhetsloggning inneburit att säkerhetsloggar utformats utifrån följande centrala principer?</v>
      </c>
      <c r="FG16" s="213" t="str" cm="1">
        <f t="array" aca="1" ref="FG16" ca="1">IFERROR(IF(INDIRECT(FJ16)="x", 1, INDIRECT(FJ16)), "")</f>
        <v>FULLSTÄNDIGT SVAR SAKNAS PÅ FRÅGA 12</v>
      </c>
      <c r="FH16" s="361">
        <v>5</v>
      </c>
      <c r="FI16" s="570">
        <f t="shared" si="4"/>
        <v>500</v>
      </c>
      <c r="FJ16" s="213" t="str" cm="1">
        <f t="array" ref="FJ16">IF(
  FE16 = "svar",
  _xlfn._xlws.FILTER($BM:$BM, ($BL:$BL = FF16) * ($BG:$BG = FC16)),
  IF(
    FC16 &lt;&gt; "",
    _xlfn._xlws.FILTER($X$2:$X$1000, $AD$2:$AD$1000 = FC16),
    ""
  )
)</f>
        <v>'It-säkkollen'!E563</v>
      </c>
      <c r="FK16" s="213"/>
      <c r="FL16" s="213"/>
      <c r="FM16" s="213"/>
      <c r="FN16" s="213"/>
      <c r="FO16" s="213"/>
      <c r="FP16" s="213"/>
      <c r="FQ16" s="213"/>
      <c r="FR16" s="213"/>
      <c r="FU16" s="442"/>
      <c r="FY16" s="213" t="str" cm="1">
        <f t="array" aca="1" ref="FY16" ca="1">IFERROR(IF(INDIRECT(GB16)="x", 1, INDIRECT(GB16)), "")</f>
        <v/>
      </c>
      <c r="GA16" s="570">
        <f t="shared" si="5"/>
        <v>0</v>
      </c>
      <c r="GB16" s="213" t="str" cm="1">
        <f t="array" ref="GB16">IF(
  FW16 = "svar",
  _xlfn._xlws.FILTER($BM:$BM, ($BL:$BL = FX16) * ($BG:$BG = FU16)),
  IF(
    FU16 &lt;&gt; "",
    _xlfn._xlws.FILTER($X$2:$X$1000, $AD$2:$AD$1000 = FU16),
    ""
  )
)</f>
        <v/>
      </c>
      <c r="GC16" s="213"/>
      <c r="GD16" s="213"/>
      <c r="GE16" s="213"/>
      <c r="GF16" s="213"/>
      <c r="GG16" s="213"/>
      <c r="GH16" s="213"/>
      <c r="GI16" s="213"/>
      <c r="GJ16" s="213"/>
      <c r="GM16" s="442"/>
      <c r="GQ16" s="213" t="str" cm="1">
        <f t="array" aca="1" ref="GQ16" ca="1">IFERROR(IF(INDIRECT(GT16)="x", 1, INDIRECT(GT16)), "")</f>
        <v/>
      </c>
      <c r="GS16" s="570">
        <f t="shared" si="6"/>
        <v>0</v>
      </c>
      <c r="GT16" s="213" t="str" cm="1">
        <f t="array" ref="GT16">IF(
  GO16 = "svar",
  _xlfn._xlws.FILTER($BM:$BM, ($BL:$BL = GP16) * ($BG:$BG = GM16)),
  IF(
    GM16 &lt;&gt; "",
    _xlfn._xlws.FILTER($X$2:$X$1000, $AD$2:$AD$1000 = GM16),
    ""
  )
)</f>
        <v/>
      </c>
      <c r="GU16" s="213"/>
      <c r="GV16" s="213"/>
      <c r="GW16" s="213"/>
      <c r="GX16" s="213"/>
      <c r="GY16" s="213"/>
      <c r="GZ16" s="213"/>
      <c r="HA16" s="213"/>
      <c r="HB16" s="213"/>
      <c r="HE16" s="442"/>
      <c r="HI16" s="213" t="str" cm="1">
        <f t="array" aca="1" ref="HI16" ca="1">IFERROR(IF(INDIRECT(HL16)="x", 1, INDIRECT(HL16)), "")</f>
        <v/>
      </c>
      <c r="HK16" s="570">
        <f t="shared" si="7"/>
        <v>0</v>
      </c>
      <c r="HL16" s="213" t="str" cm="1">
        <f t="array" ref="HL16">IF(
  HG16 = "svar",
  _xlfn._xlws.FILTER($BM:$BM, ($BL:$BL = HH16) * ($BG:$BG = HE16)),
  IF(
    HE16 &lt;&gt; "",
    _xlfn._xlws.FILTER($X$2:$X$1000, $AD$2:$AD$1000 = HE16),
    ""
  )
)</f>
        <v/>
      </c>
      <c r="HM16" s="213"/>
      <c r="HN16" s="213"/>
      <c r="HO16" s="213"/>
      <c r="HP16" s="213"/>
      <c r="HQ16" s="213"/>
      <c r="HR16" s="213"/>
      <c r="HS16" s="213"/>
      <c r="HT16" s="213"/>
      <c r="HW16" s="442"/>
      <c r="IA16" s="213" t="str" cm="1">
        <f t="array" aca="1" ref="IA16" ca="1">IFERROR(IF(INDIRECT(ID16)="x", 1, INDIRECT(ID16)), "")</f>
        <v/>
      </c>
      <c r="IC16" s="570">
        <f t="shared" si="8"/>
        <v>0</v>
      </c>
      <c r="ID16" s="213" t="str" cm="1">
        <f t="array" ref="ID16">IF(
  HY16 = "svar",
  _xlfn._xlws.FILTER($BM:$BM, ($BL:$BL = HZ16) * ($BG:$BG = HW16)),
  IF(
    HW16 &lt;&gt; "",
    _xlfn._xlws.FILTER($X$2:$X$1000, $AD$2:$AD$1000 = HW16),
    ""
  )
)</f>
        <v/>
      </c>
      <c r="IE16" s="213"/>
      <c r="IF16" s="213"/>
      <c r="IG16" s="213"/>
      <c r="IH16" s="213"/>
      <c r="II16" s="213"/>
      <c r="IJ16" s="213"/>
      <c r="IK16" s="213"/>
      <c r="IL16" s="213"/>
      <c r="IO16" s="442"/>
      <c r="IS16" s="213" t="str" cm="1">
        <f t="array" aca="1" ref="IS16" ca="1">IFERROR(IF(INDIRECT(IV16)="x", 1, INDIRECT(IV16)), "")</f>
        <v/>
      </c>
      <c r="IU16" s="570">
        <f t="shared" si="9"/>
        <v>0</v>
      </c>
      <c r="IV16" s="213" t="str" cm="1">
        <f t="array" ref="IV16">IF(
  IQ16 = "svar",
  _xlfn._xlws.FILTER($BM:$BM, ($BL:$BL = IR16) * ($BG:$BG = IO16)),
  IF(
    IO16 &lt;&gt; "",
    _xlfn._xlws.FILTER($X$2:$X$1000, $AD$2:$AD$1000 = IO16),
    ""
  )
)</f>
        <v/>
      </c>
      <c r="IW16" s="213"/>
      <c r="IX16" s="213"/>
      <c r="IY16" s="213"/>
      <c r="IZ16" s="213"/>
      <c r="JA16" s="213"/>
      <c r="JB16" s="213"/>
      <c r="JC16" s="213"/>
      <c r="JD16" s="213"/>
      <c r="JG16" s="442">
        <v>52</v>
      </c>
      <c r="JH16" s="361">
        <v>4</v>
      </c>
      <c r="JI16" s="361" t="str">
        <v>Svar</v>
      </c>
      <c r="JJ16" s="361" t="str">
        <v xml:space="preserve">Uppdatera kontinuitetsplaner utifrån resultatet av uppföljning </v>
      </c>
      <c r="JK16" s="213" cm="1">
        <f t="array" aca="1" ref="JK16" ca="1">IFERROR(IF(INDIRECT(JN16)="x", 1, INDIRECT(JN16)), "")</f>
        <v>0</v>
      </c>
      <c r="JL16" s="361">
        <v>1</v>
      </c>
      <c r="JM16" s="570">
        <f t="shared" si="10"/>
        <v>1000</v>
      </c>
      <c r="JN16" s="213" t="str" cm="1">
        <f t="array" ref="JN16">IF(
  JI16 = "svar",
  _xlfn._xlws.FILTER($BM:$BM, ($BL:$BL = JJ16) * ($BG:$BG = JG16)),
  IF(
    JG16 &lt;&gt; "",
    _xlfn._xlws.FILTER($X$2:$X$1000, $AD$2:$AD$1000 = JG16),
    ""
  )
)</f>
        <v>'It-säkkollen'!C664</v>
      </c>
      <c r="JO16" s="213"/>
      <c r="JP16" s="213"/>
      <c r="JQ16" s="213"/>
      <c r="JR16" s="213"/>
      <c r="JS16" s="213"/>
      <c r="JT16" s="213"/>
      <c r="JU16" s="213"/>
      <c r="JV16" s="213"/>
      <c r="JY16" s="442"/>
      <c r="KC16" s="213"/>
      <c r="KE16" s="570"/>
      <c r="KF16" s="213"/>
      <c r="KG16" s="213"/>
      <c r="KH16" s="213"/>
      <c r="KI16" s="213"/>
      <c r="KJ16" s="213"/>
      <c r="KK16" s="213"/>
      <c r="KL16" s="213"/>
      <c r="KM16" s="213"/>
      <c r="KN16" s="213"/>
    </row>
    <row r="17" spans="1:359" s="361" customFormat="1" ht="15">
      <c r="A17" s="464">
        <v>12</v>
      </c>
      <c r="B17" s="361">
        <v>1</v>
      </c>
      <c r="C17" s="459" t="s">
        <v>1263</v>
      </c>
      <c r="D17" s="462" t="s">
        <v>151</v>
      </c>
      <c r="E17" s="464">
        <v>1</v>
      </c>
      <c r="G17" t="s">
        <v>1203</v>
      </c>
      <c r="H17" t="s">
        <v>1217</v>
      </c>
      <c r="I17">
        <v>0</v>
      </c>
      <c r="J17" s="422">
        <v>5</v>
      </c>
      <c r="K17" s="422">
        <v>1</v>
      </c>
      <c r="L17" s="422">
        <v>5</v>
      </c>
      <c r="M17" s="422">
        <v>1</v>
      </c>
      <c r="N17"/>
      <c r="O17">
        <v>14</v>
      </c>
      <c r="P17" s="435">
        <v>1</v>
      </c>
      <c r="Q17">
        <v>14</v>
      </c>
      <c r="R17" t="s">
        <v>424</v>
      </c>
      <c r="S17" t="s">
        <v>1302</v>
      </c>
      <c r="T17"/>
      <c r="U17"/>
      <c r="V17"/>
      <c r="W17">
        <v>22</v>
      </c>
      <c r="X17" t="s">
        <v>1217</v>
      </c>
      <c r="Y17" t="s">
        <v>1217</v>
      </c>
      <c r="Z17" t="s">
        <v>1217</v>
      </c>
      <c r="AA17" t="s">
        <v>1217</v>
      </c>
      <c r="AB17" t="s">
        <v>1217</v>
      </c>
      <c r="AC17" t="s">
        <v>1217</v>
      </c>
      <c r="AD17" t="s">
        <v>1217</v>
      </c>
      <c r="AE17" t="s">
        <v>1217</v>
      </c>
      <c r="AF17" t="s">
        <v>1217</v>
      </c>
      <c r="AG17" t="s">
        <v>1217</v>
      </c>
      <c r="AH17"/>
      <c r="AI17" t="s">
        <v>1217</v>
      </c>
      <c r="AJ17" t="s">
        <v>1217</v>
      </c>
      <c r="AK17" t="s">
        <v>1217</v>
      </c>
      <c r="AL17" t="s">
        <v>1217</v>
      </c>
      <c r="AM17" t="s">
        <v>1217</v>
      </c>
      <c r="AN17" t="s">
        <v>1217</v>
      </c>
      <c r="AO17" t="s">
        <v>1217</v>
      </c>
      <c r="AP17"/>
      <c r="AQ17"/>
      <c r="AR17"/>
      <c r="AS17"/>
      <c r="AT17"/>
      <c r="AU17"/>
      <c r="AV17"/>
      <c r="AW17"/>
      <c r="AX17"/>
      <c r="AY17"/>
      <c r="AZ17"/>
      <c r="BA17"/>
      <c r="BB17" t="str" cm="1">
        <f t="array" aca="1" ref="BB17" ca="1">IFERROR(INDIRECT(X17),"")</f>
        <v/>
      </c>
      <c r="BC17"/>
      <c r="BD17" s="437"/>
      <c r="BE17"/>
      <c r="BF17" s="467">
        <v>1</v>
      </c>
      <c r="BG17" s="467">
        <v>2</v>
      </c>
      <c r="BH17" s="467" t="s">
        <v>382</v>
      </c>
      <c r="BI17" s="467" t="s">
        <v>1233</v>
      </c>
      <c r="BJ17" s="467">
        <v>1</v>
      </c>
      <c r="BK17" s="467" t="s">
        <v>1260</v>
      </c>
      <c r="BL17" s="467" t="s">
        <v>385</v>
      </c>
      <c r="BM17" s="438" t="s">
        <v>1261</v>
      </c>
      <c r="BN17" s="438"/>
      <c r="BO17" s="467">
        <v>1</v>
      </c>
      <c r="BP17" s="467">
        <v>0</v>
      </c>
      <c r="BQ17" s="467">
        <v>0</v>
      </c>
      <c r="BR17" s="467">
        <v>0</v>
      </c>
      <c r="BS17" s="467">
        <v>0</v>
      </c>
      <c r="BT17" s="467">
        <v>0</v>
      </c>
      <c r="BU17" s="467">
        <v>0</v>
      </c>
      <c r="BV17" s="467">
        <v>0</v>
      </c>
      <c r="BW17" s="467">
        <v>0</v>
      </c>
      <c r="BX17" s="467">
        <v>0</v>
      </c>
      <c r="BY17" s="467"/>
      <c r="BZ17" s="467"/>
      <c r="CA17"/>
      <c r="CC17"/>
      <c r="CD17" t="str">
        <f>CD3</f>
        <v>Styrning, uppföljning och kontroll</v>
      </c>
      <c r="CE17" t="str">
        <f t="shared" ref="CE17:CM17" si="12">CE3</f>
        <v>Dokumentation av it-miljön</v>
      </c>
      <c r="CF17" t="str">
        <f t="shared" si="12"/>
        <v>Omvärldsbevakning av it-säkerhetsområdet</v>
      </c>
      <c r="CG17" t="str">
        <f t="shared" si="12"/>
        <v>Tekniskt skydd</v>
      </c>
      <c r="CH17" t="str">
        <f t="shared" si="12"/>
        <v>Behörighetshantering</v>
      </c>
      <c r="CI17" t="str">
        <f t="shared" si="12"/>
        <v>Säkerhetskonfigurering</v>
      </c>
      <c r="CJ17" t="str">
        <f t="shared" si="12"/>
        <v>Säkerhetstester och granskning</v>
      </c>
      <c r="CK17" t="str">
        <f t="shared" si="12"/>
        <v>Ändringshantering</v>
      </c>
      <c r="CL17" t="str">
        <f t="shared" si="12"/>
        <v>Skydd av hårdvara</v>
      </c>
      <c r="CM17" t="str">
        <f t="shared" si="12"/>
        <v>Incident- och kontinuitetshantering</v>
      </c>
      <c r="CN17"/>
      <c r="CO17"/>
      <c r="CY17" s="442">
        <v>14</v>
      </c>
      <c r="CZ17" s="361">
        <v>1</v>
      </c>
      <c r="DA17" s="361" t="str">
        <v>Svar</v>
      </c>
      <c r="DB17" s="361" t="str">
        <v>Följts upp och utvärderats minst en gång</v>
      </c>
      <c r="DC17" s="213" cm="1">
        <f t="array" aca="1" ref="DC17" ca="1">IFERROR(IF(INDIRECT(DF17)="x", 1, INDIRECT(DF17)), "")</f>
        <v>0</v>
      </c>
      <c r="DD17" s="361">
        <v>1</v>
      </c>
      <c r="DE17" s="570">
        <f t="shared" si="11"/>
        <v>1</v>
      </c>
      <c r="DF17" s="213" t="str" cm="1">
        <f t="array" ref="DF17">IF(
  DA17 = "svar",
  _xlfn._xlws.FILTER($BM:$BM, ($BL:$BL = DB17) * ($BG:$BG = CY17)),
  IF(
    CY17 &lt;&gt; "",
    _xlfn._xlws.FILTER($X$2:$X$1000, $AD$2:$AD$1000 = CY17),
    ""
  )
)</f>
        <v>'It-säkkollen'!D202</v>
      </c>
      <c r="DG17" s="213"/>
      <c r="DH17" s="213"/>
      <c r="DI17" s="213"/>
      <c r="DJ17" s="213"/>
      <c r="DK17" s="213"/>
      <c r="DL17" s="213"/>
      <c r="DM17" s="213"/>
      <c r="DN17" s="213"/>
      <c r="DS17" s="442"/>
      <c r="DW17" s="213" t="str" cm="1">
        <f t="array" aca="1" ref="DW17" ca="1">IFERROR(IF(INDIRECT(DZ17)="x", 1, INDIRECT(DZ17)), "")</f>
        <v/>
      </c>
      <c r="DY17" s="570">
        <f t="shared" si="2"/>
        <v>0</v>
      </c>
      <c r="DZ17" s="213" t="str" cm="1">
        <f t="array" ref="DZ17">IF(
  DU17 = "svar",
  _xlfn._xlws.FILTER($BM:$BM, ($BL:$BL = DV17) * ($BG:$BG = DS17)),
  IF(
    DS17 &lt;&gt; "",
    _xlfn._xlws.FILTER($X$2:$X$1000, $AD$2:$AD$1000 = DS17),
    ""
  )
)</f>
        <v/>
      </c>
      <c r="EA17" s="213"/>
      <c r="EB17" s="213"/>
      <c r="EC17" s="213"/>
      <c r="ED17" s="213"/>
      <c r="EE17" s="213"/>
      <c r="EF17" s="213"/>
      <c r="EG17" s="213"/>
      <c r="EH17" s="213"/>
      <c r="EK17" s="442"/>
      <c r="EO17" s="213" t="str" cm="1">
        <f t="array" aca="1" ref="EO17" ca="1">IFERROR(IF(INDIRECT(ER17)="x", 1, INDIRECT(ER17)), "")</f>
        <v/>
      </c>
      <c r="EQ17" s="570">
        <f t="shared" si="3"/>
        <v>0</v>
      </c>
      <c r="ER17" s="213" t="str" cm="1">
        <f t="array" ref="ER17">IF(
  EM17 = "svar",
  _xlfn._xlws.FILTER($BM:$BM, ($BL:$BL = EN17) * ($BG:$BG = EK17)),
  IF(
    EK17 &lt;&gt; "",
    _xlfn._xlws.FILTER($X$2:$X$1000, $AD$2:$AD$1000 = EK17),
    ""
  )
)</f>
        <v/>
      </c>
      <c r="ES17" s="213"/>
      <c r="ET17" s="213"/>
      <c r="EU17" s="213"/>
      <c r="EV17" s="213"/>
      <c r="EW17" s="213"/>
      <c r="EX17" s="213"/>
      <c r="EY17" s="213"/>
      <c r="EZ17" s="213"/>
      <c r="FC17" s="442">
        <v>45</v>
      </c>
      <c r="FD17" s="361">
        <v>3</v>
      </c>
      <c r="FE17" s="361" t="str">
        <v>Fråga</v>
      </c>
      <c r="FF17" s="361" t="str">
        <v>De senaste två åren, har organisationens arbetssätt för säkerhetsloggning omfattat dokumentation av följande centrala uppgifter?</v>
      </c>
      <c r="FG17" s="213" t="str" cm="1">
        <f t="array" aca="1" ref="FG17" ca="1">IFERROR(IF(INDIRECT(FJ17)="x", 1, INDIRECT(FJ17)), "")</f>
        <v>FULLSTÄNDIGT SVAR SAKNAS PÅ FRÅGA 12</v>
      </c>
      <c r="FH17" s="361">
        <v>5</v>
      </c>
      <c r="FI17" s="570">
        <f t="shared" si="4"/>
        <v>500</v>
      </c>
      <c r="FJ17" s="213" t="str" cm="1">
        <f t="array" ref="FJ17">IF(
  FE17 = "svar",
  _xlfn._xlws.FILTER($BM:$BM, ($BL:$BL = FF17) * ($BG:$BG = FC17)),
  IF(
    FC17 &lt;&gt; "",
    _xlfn._xlws.FILTER($X$2:$X$1000, $AD$2:$AD$1000 = FC17),
    ""
  )
)</f>
        <v>'It-säkkollen'!E575</v>
      </c>
      <c r="FK17" s="213"/>
      <c r="FL17" s="213"/>
      <c r="FM17" s="213"/>
      <c r="FN17" s="213"/>
      <c r="FO17" s="213"/>
      <c r="FP17" s="213"/>
      <c r="FQ17" s="213"/>
      <c r="FR17" s="213"/>
      <c r="FU17" s="442"/>
      <c r="FY17" s="213" t="str" cm="1">
        <f t="array" aca="1" ref="FY17" ca="1">IFERROR(IF(INDIRECT(GB17)="x", 1, INDIRECT(GB17)), "")</f>
        <v/>
      </c>
      <c r="GA17" s="570">
        <f t="shared" si="5"/>
        <v>0</v>
      </c>
      <c r="GB17" s="213" t="str" cm="1">
        <f t="array" ref="GB17">IF(
  FW17 = "svar",
  _xlfn._xlws.FILTER($BM:$BM, ($BL:$BL = FX17) * ($BG:$BG = FU17)),
  IF(
    FU17 &lt;&gt; "",
    _xlfn._xlws.FILTER($X$2:$X$1000, $AD$2:$AD$1000 = FU17),
    ""
  )
)</f>
        <v/>
      </c>
      <c r="GC17" s="213"/>
      <c r="GD17" s="213"/>
      <c r="GE17" s="213"/>
      <c r="GF17" s="213"/>
      <c r="GG17" s="213"/>
      <c r="GH17" s="213"/>
      <c r="GI17" s="213"/>
      <c r="GJ17" s="213"/>
      <c r="GM17" s="442"/>
      <c r="GQ17" s="213" t="str" cm="1">
        <f t="array" aca="1" ref="GQ17" ca="1">IFERROR(IF(INDIRECT(GT17)="x", 1, INDIRECT(GT17)), "")</f>
        <v/>
      </c>
      <c r="GS17" s="570">
        <f t="shared" si="6"/>
        <v>0</v>
      </c>
      <c r="GT17" s="213" t="str" cm="1">
        <f t="array" ref="GT17">IF(
  GO17 = "svar",
  _xlfn._xlws.FILTER($BM:$BM, ($BL:$BL = GP17) * ($BG:$BG = GM17)),
  IF(
    GM17 &lt;&gt; "",
    _xlfn._xlws.FILTER($X$2:$X$1000, $AD$2:$AD$1000 = GM17),
    ""
  )
)</f>
        <v/>
      </c>
      <c r="GU17" s="213"/>
      <c r="GV17" s="213"/>
      <c r="GW17" s="213"/>
      <c r="GX17" s="213"/>
      <c r="GY17" s="213"/>
      <c r="GZ17" s="213"/>
      <c r="HA17" s="213"/>
      <c r="HB17" s="213"/>
      <c r="HE17" s="442"/>
      <c r="HI17" s="213" t="str" cm="1">
        <f t="array" aca="1" ref="HI17" ca="1">IFERROR(IF(INDIRECT(HL17)="x", 1, INDIRECT(HL17)), "")</f>
        <v/>
      </c>
      <c r="HK17" s="570">
        <f t="shared" si="7"/>
        <v>0</v>
      </c>
      <c r="HL17" s="213" t="str" cm="1">
        <f t="array" ref="HL17">IF(
  HG17 = "svar",
  _xlfn._xlws.FILTER($BM:$BM, ($BL:$BL = HH17) * ($BG:$BG = HE17)),
  IF(
    HE17 &lt;&gt; "",
    _xlfn._xlws.FILTER($X$2:$X$1000, $AD$2:$AD$1000 = HE17),
    ""
  )
)</f>
        <v/>
      </c>
      <c r="HM17" s="213"/>
      <c r="HN17" s="213"/>
      <c r="HO17" s="213"/>
      <c r="HP17" s="213"/>
      <c r="HQ17" s="213"/>
      <c r="HR17" s="213"/>
      <c r="HS17" s="213"/>
      <c r="HT17" s="213"/>
      <c r="HW17" s="442"/>
      <c r="IA17" s="213" t="str" cm="1">
        <f t="array" aca="1" ref="IA17" ca="1">IFERROR(IF(INDIRECT(ID17)="x", 1, INDIRECT(ID17)), "")</f>
        <v/>
      </c>
      <c r="IC17" s="570">
        <f t="shared" si="8"/>
        <v>0</v>
      </c>
      <c r="ID17" s="213" t="str" cm="1">
        <f t="array" ref="ID17">IF(
  HY17 = "svar",
  _xlfn._xlws.FILTER($BM:$BM, ($BL:$BL = HZ17) * ($BG:$BG = HW17)),
  IF(
    HW17 &lt;&gt; "",
    _xlfn._xlws.FILTER($X$2:$X$1000, $AD$2:$AD$1000 = HW17),
    ""
  )
)</f>
        <v/>
      </c>
      <c r="IE17" s="213"/>
      <c r="IF17" s="213"/>
      <c r="IG17" s="213"/>
      <c r="IH17" s="213"/>
      <c r="II17" s="213"/>
      <c r="IJ17" s="213"/>
      <c r="IK17" s="213"/>
      <c r="IL17" s="213"/>
      <c r="IO17" s="442"/>
      <c r="IS17" s="213" t="str" cm="1">
        <f t="array" aca="1" ref="IS17" ca="1">IFERROR(IF(INDIRECT(IV17)="x", 1, INDIRECT(IV17)), "")</f>
        <v/>
      </c>
      <c r="IU17" s="570">
        <f t="shared" si="9"/>
        <v>0</v>
      </c>
      <c r="IV17" s="213" t="str" cm="1">
        <f t="array" ref="IV17">IF(
  IQ17 = "svar",
  _xlfn._xlws.FILTER($BM:$BM, ($BL:$BL = IR17) * ($BG:$BG = IO17)),
  IF(
    IO17 &lt;&gt; "",
    _xlfn._xlws.FILTER($X$2:$X$1000, $AD$2:$AD$1000 = IO17),
    ""
  )
)</f>
        <v/>
      </c>
      <c r="IW17" s="213"/>
      <c r="IX17" s="213"/>
      <c r="IY17" s="213"/>
      <c r="IZ17" s="213"/>
      <c r="JA17" s="213"/>
      <c r="JB17" s="213"/>
      <c r="JC17" s="213"/>
      <c r="JD17" s="213"/>
      <c r="JG17" s="442"/>
      <c r="JK17" s="213" t="str" cm="1">
        <f t="array" aca="1" ref="JK17" ca="1">IFERROR(IF(INDIRECT(JN17)="x", 1, INDIRECT(JN17)), "")</f>
        <v/>
      </c>
      <c r="JM17" s="570">
        <f t="shared" si="10"/>
        <v>0</v>
      </c>
      <c r="JN17" s="213" t="str" cm="1">
        <f t="array" ref="JN17">IF(
  JI17 = "svar",
  _xlfn._xlws.FILTER($BM:$BM, ($BL:$BL = JJ17) * ($BG:$BG = JG17)),
  IF(
    JG17 &lt;&gt; "",
    _xlfn._xlws.FILTER($X$2:$X$1000, $AD$2:$AD$1000 = JG17),
    ""
  )
)</f>
        <v/>
      </c>
      <c r="JO17" s="213"/>
      <c r="JP17" s="213"/>
      <c r="JQ17" s="213"/>
      <c r="JR17" s="213"/>
      <c r="JS17" s="213"/>
      <c r="JT17" s="213"/>
      <c r="JU17" s="213"/>
      <c r="JV17" s="213"/>
      <c r="JY17" s="442"/>
      <c r="KC17" s="213"/>
      <c r="KE17" s="570"/>
      <c r="KF17" s="213"/>
      <c r="KG17" s="213"/>
      <c r="KH17" s="213"/>
      <c r="KI17" s="213"/>
      <c r="KJ17" s="213"/>
      <c r="KK17" s="213"/>
      <c r="KL17" s="213"/>
      <c r="KM17" s="213"/>
      <c r="KN17" s="213"/>
    </row>
    <row r="18" spans="1:359" s="361" customFormat="1" ht="15">
      <c r="A18" s="464">
        <v>13</v>
      </c>
      <c r="B18" s="361">
        <v>1</v>
      </c>
      <c r="C18" s="459" t="s">
        <v>1263</v>
      </c>
      <c r="D18" s="465" t="s">
        <v>151</v>
      </c>
      <c r="E18" s="464">
        <v>1</v>
      </c>
      <c r="G18" t="s">
        <v>1203</v>
      </c>
      <c r="H18" t="s">
        <v>1217</v>
      </c>
      <c r="I18">
        <v>0</v>
      </c>
      <c r="J18" s="422">
        <v>6</v>
      </c>
      <c r="K18" s="422">
        <v>1</v>
      </c>
      <c r="L18" s="422">
        <v>6</v>
      </c>
      <c r="M18" s="422">
        <v>1</v>
      </c>
      <c r="N18"/>
      <c r="O18">
        <v>15</v>
      </c>
      <c r="P18" s="435">
        <v>1</v>
      </c>
      <c r="Q18">
        <v>15</v>
      </c>
      <c r="R18" t="s">
        <v>427</v>
      </c>
      <c r="S18" t="s">
        <v>1303</v>
      </c>
      <c r="T18"/>
      <c r="U18"/>
      <c r="V18"/>
      <c r="W18">
        <v>23</v>
      </c>
      <c r="X18" t="s">
        <v>1217</v>
      </c>
      <c r="Y18" t="s">
        <v>1217</v>
      </c>
      <c r="Z18" t="s">
        <v>1217</v>
      </c>
      <c r="AA18" t="s">
        <v>1217</v>
      </c>
      <c r="AB18" t="s">
        <v>1217</v>
      </c>
      <c r="AC18" t="s">
        <v>1217</v>
      </c>
      <c r="AD18" t="s">
        <v>1217</v>
      </c>
      <c r="AE18" t="s">
        <v>1217</v>
      </c>
      <c r="AF18" t="s">
        <v>1217</v>
      </c>
      <c r="AG18" t="s">
        <v>1217</v>
      </c>
      <c r="AH18"/>
      <c r="AI18" t="s">
        <v>1217</v>
      </c>
      <c r="AJ18" t="s">
        <v>1217</v>
      </c>
      <c r="AK18" t="s">
        <v>1217</v>
      </c>
      <c r="AL18" t="s">
        <v>1217</v>
      </c>
      <c r="AM18" t="s">
        <v>1217</v>
      </c>
      <c r="AN18" t="s">
        <v>1217</v>
      </c>
      <c r="AO18" t="s">
        <v>1217</v>
      </c>
      <c r="AP18"/>
      <c r="AQ18"/>
      <c r="AR18"/>
      <c r="AS18"/>
      <c r="AT18"/>
      <c r="AU18"/>
      <c r="AV18"/>
      <c r="AW18"/>
      <c r="AX18"/>
      <c r="AY18"/>
      <c r="AZ18"/>
      <c r="BA18"/>
      <c r="BB18" t="str" cm="1">
        <f t="array" aca="1" ref="BB18" ca="1">IFERROR(INDIRECT(X18),"")</f>
        <v/>
      </c>
      <c r="BC18"/>
      <c r="BD18" s="437"/>
      <c r="BE18"/>
      <c r="BF18" s="467">
        <v>1</v>
      </c>
      <c r="BG18" s="467">
        <v>2</v>
      </c>
      <c r="BH18" s="467" t="s">
        <v>382</v>
      </c>
      <c r="BI18" s="467" t="s">
        <v>1233</v>
      </c>
      <c r="BJ18" s="467">
        <v>2</v>
      </c>
      <c r="BK18" s="467" t="s">
        <v>1265</v>
      </c>
      <c r="BL18" s="467" t="s">
        <v>386</v>
      </c>
      <c r="BM18" s="438" t="s">
        <v>1266</v>
      </c>
      <c r="BN18" s="438"/>
      <c r="BO18" s="467">
        <v>1</v>
      </c>
      <c r="BP18" s="467">
        <v>0</v>
      </c>
      <c r="BQ18" s="467">
        <v>0</v>
      </c>
      <c r="BR18" s="467">
        <v>0</v>
      </c>
      <c r="BS18" s="467">
        <v>0</v>
      </c>
      <c r="BT18" s="467">
        <v>0</v>
      </c>
      <c r="BU18" s="467">
        <v>0</v>
      </c>
      <c r="BV18" s="467">
        <v>0</v>
      </c>
      <c r="BW18" s="467">
        <v>0</v>
      </c>
      <c r="BX18" s="467">
        <v>0</v>
      </c>
      <c r="BY18" s="467"/>
      <c r="BZ18" s="467"/>
      <c r="CA18"/>
      <c r="CC18" t="s">
        <v>1267</v>
      </c>
      <c r="CD18">
        <f ca="1">IF(CD8&gt;0,CD8,0.1)</f>
        <v>0.1</v>
      </c>
      <c r="CE18">
        <f t="shared" ref="CE18:CM18" ca="1" si="13">IF(CE8&gt;0,CE8,0.1)</f>
        <v>0.1</v>
      </c>
      <c r="CF18">
        <f t="shared" ca="1" si="13"/>
        <v>0.1</v>
      </c>
      <c r="CG18">
        <f t="shared" ca="1" si="13"/>
        <v>0.1</v>
      </c>
      <c r="CH18">
        <f t="shared" ca="1" si="13"/>
        <v>0.1</v>
      </c>
      <c r="CI18">
        <f t="shared" ca="1" si="13"/>
        <v>0.1</v>
      </c>
      <c r="CJ18">
        <f t="shared" ca="1" si="13"/>
        <v>0.1</v>
      </c>
      <c r="CK18">
        <f t="shared" ca="1" si="13"/>
        <v>0.1</v>
      </c>
      <c r="CL18">
        <f t="shared" ca="1" si="13"/>
        <v>0.1</v>
      </c>
      <c r="CM18">
        <f t="shared" ca="1" si="13"/>
        <v>0.1</v>
      </c>
      <c r="CN18"/>
      <c r="CO18"/>
      <c r="CY18" s="442">
        <v>15</v>
      </c>
      <c r="CZ18" s="361">
        <v>1</v>
      </c>
      <c r="DA18" s="361" t="str">
        <v>Svar</v>
      </c>
      <c r="DB18" s="361" t="str">
        <v>Följts upp och utvärderats minst en gång</v>
      </c>
      <c r="DC18" s="213" cm="1">
        <f t="array" aca="1" ref="DC18" ca="1">IFERROR(IF(INDIRECT(DF18)="x", 1, INDIRECT(DF18)), "")</f>
        <v>0</v>
      </c>
      <c r="DD18" s="361">
        <v>1</v>
      </c>
      <c r="DE18" s="570">
        <f t="shared" si="11"/>
        <v>1</v>
      </c>
      <c r="DF18" s="213" t="str" cm="1">
        <f t="array" ref="DF18">IF(
  DA18 = "svar",
  _xlfn._xlws.FILTER($BM:$BM, ($BL:$BL = DB18) * ($BG:$BG = CY18)),
  IF(
    CY18 &lt;&gt; "",
    _xlfn._xlws.FILTER($X$2:$X$1000, $AD$2:$AD$1000 = CY18),
    ""
  )
)</f>
        <v>'It-säkkollen'!D216</v>
      </c>
      <c r="DG18" s="213"/>
      <c r="DH18" s="213"/>
      <c r="DI18" s="213"/>
      <c r="DJ18" s="213"/>
      <c r="DK18" s="213"/>
      <c r="DL18" s="213"/>
      <c r="DM18" s="213"/>
      <c r="DN18" s="213"/>
      <c r="DS18" s="442"/>
      <c r="DW18" s="213" t="str" cm="1">
        <f t="array" aca="1" ref="DW18" ca="1">IFERROR(IF(INDIRECT(DZ18)="x", 1, INDIRECT(DZ18)), "")</f>
        <v/>
      </c>
      <c r="DY18" s="570">
        <f t="shared" si="2"/>
        <v>0</v>
      </c>
      <c r="DZ18" s="213" t="str" cm="1">
        <f t="array" ref="DZ18">IF(
  DU18 = "svar",
  _xlfn._xlws.FILTER($BM:$BM, ($BL:$BL = DV18) * ($BG:$BG = DS18)),
  IF(
    DS18 &lt;&gt; "",
    _xlfn._xlws.FILTER($X$2:$X$1000, $AD$2:$AD$1000 = DS18),
    ""
  )
)</f>
        <v/>
      </c>
      <c r="EA18" s="213"/>
      <c r="EB18" s="213"/>
      <c r="EC18" s="213"/>
      <c r="ED18" s="213"/>
      <c r="EE18" s="213"/>
      <c r="EF18" s="213"/>
      <c r="EG18" s="213"/>
      <c r="EH18" s="213"/>
      <c r="EK18" s="442"/>
      <c r="EO18" s="213" t="str" cm="1">
        <f t="array" aca="1" ref="EO18" ca="1">IFERROR(IF(INDIRECT(ER18)="x", 1, INDIRECT(ER18)), "")</f>
        <v/>
      </c>
      <c r="EQ18" s="570">
        <f t="shared" si="3"/>
        <v>0</v>
      </c>
      <c r="ER18" s="213" t="str" cm="1">
        <f t="array" ref="ER18">IF(
  EM18 = "svar",
  _xlfn._xlws.FILTER($BM:$BM, ($BL:$BL = EN18) * ($BG:$BG = EK18)),
  IF(
    EK18 &lt;&gt; "",
    _xlfn._xlws.FILTER($X$2:$X$1000, $AD$2:$AD$1000 = EK18),
    ""
  )
)</f>
        <v/>
      </c>
      <c r="ES18" s="213"/>
      <c r="ET18" s="213"/>
      <c r="EU18" s="213"/>
      <c r="EV18" s="213"/>
      <c r="EW18" s="213"/>
      <c r="EX18" s="213"/>
      <c r="EY18" s="213"/>
      <c r="EZ18" s="213"/>
      <c r="FC18" s="442">
        <v>46</v>
      </c>
      <c r="FD18" s="361">
        <v>3</v>
      </c>
      <c r="FE18" s="361" t="str">
        <v>Fråga</v>
      </c>
      <c r="FF18" s="361" t="str">
        <v>De senaste två åren, har organisationens arbetssätt för övervakning av informationssystem omfattat följande centrala delar?</v>
      </c>
      <c r="FG18" s="213" t="str" cm="1">
        <f t="array" aca="1" ref="FG18" ca="1">IFERROR(IF(INDIRECT(FJ18)="x", 1, INDIRECT(FJ18)), "")</f>
        <v>FULLSTÄNDIGT SVAR SAKNAS PÅ FRÅGA 13</v>
      </c>
      <c r="FH18" s="361">
        <v>5</v>
      </c>
      <c r="FI18" s="570">
        <f t="shared" si="4"/>
        <v>500</v>
      </c>
      <c r="FJ18" s="213" t="str" cm="1">
        <f t="array" ref="FJ18">IF(
  FE18 = "svar",
  _xlfn._xlws.FILTER($BM:$BM, ($BL:$BL = FF18) * ($BG:$BG = FC18)),
  IF(
    FC18 &lt;&gt; "",
    _xlfn._xlws.FILTER($X$2:$X$1000, $AD$2:$AD$1000 = FC18),
    ""
  )
)</f>
        <v>'It-säkkollen'!E587</v>
      </c>
      <c r="FK18" s="213"/>
      <c r="FL18" s="213"/>
      <c r="FM18" s="213"/>
      <c r="FN18" s="213"/>
      <c r="FO18" s="213"/>
      <c r="FP18" s="213"/>
      <c r="FQ18" s="213"/>
      <c r="FR18" s="213"/>
      <c r="FU18" s="442"/>
      <c r="FY18" s="213" t="str" cm="1">
        <f t="array" aca="1" ref="FY18" ca="1">IFERROR(IF(INDIRECT(GB18)="x", 1, INDIRECT(GB18)), "")</f>
        <v/>
      </c>
      <c r="GA18" s="570">
        <f t="shared" si="5"/>
        <v>0</v>
      </c>
      <c r="GB18" s="213" t="str" cm="1">
        <f t="array" ref="GB18">IF(
  FW18 = "svar",
  _xlfn._xlws.FILTER($BM:$BM, ($BL:$BL = FX18) * ($BG:$BG = FU18)),
  IF(
    FU18 &lt;&gt; "",
    _xlfn._xlws.FILTER($X$2:$X$1000, $AD$2:$AD$1000 = FU18),
    ""
  )
)</f>
        <v/>
      </c>
      <c r="GC18" s="213"/>
      <c r="GD18" s="213"/>
      <c r="GE18" s="213"/>
      <c r="GF18" s="213"/>
      <c r="GG18" s="213"/>
      <c r="GH18" s="213"/>
      <c r="GI18" s="213"/>
      <c r="GJ18" s="213"/>
      <c r="GM18" s="442"/>
      <c r="GQ18" s="213" t="str" cm="1">
        <f t="array" aca="1" ref="GQ18" ca="1">IFERROR(IF(INDIRECT(GT18)="x", 1, INDIRECT(GT18)), "")</f>
        <v/>
      </c>
      <c r="GS18" s="570">
        <f t="shared" si="6"/>
        <v>0</v>
      </c>
      <c r="GT18" s="213" t="str" cm="1">
        <f t="array" ref="GT18">IF(
  GO18 = "svar",
  _xlfn._xlws.FILTER($BM:$BM, ($BL:$BL = GP18) * ($BG:$BG = GM18)),
  IF(
    GM18 &lt;&gt; "",
    _xlfn._xlws.FILTER($X$2:$X$1000, $AD$2:$AD$1000 = GM18),
    ""
  )
)</f>
        <v/>
      </c>
      <c r="GU18" s="213"/>
      <c r="GV18" s="213"/>
      <c r="GW18" s="213"/>
      <c r="GX18" s="213"/>
      <c r="GY18" s="213"/>
      <c r="GZ18" s="213"/>
      <c r="HA18" s="213"/>
      <c r="HB18" s="213"/>
      <c r="HE18" s="442"/>
      <c r="HI18" s="213" t="str" cm="1">
        <f t="array" aca="1" ref="HI18" ca="1">IFERROR(IF(INDIRECT(HL18)="x", 1, INDIRECT(HL18)), "")</f>
        <v/>
      </c>
      <c r="HK18" s="570">
        <f t="shared" si="7"/>
        <v>0</v>
      </c>
      <c r="HL18" s="213" t="str" cm="1">
        <f t="array" ref="HL18">IF(
  HG18 = "svar",
  _xlfn._xlws.FILTER($BM:$BM, ($BL:$BL = HH18) * ($BG:$BG = HE18)),
  IF(
    HE18 &lt;&gt; "",
    _xlfn._xlws.FILTER($X$2:$X$1000, $AD$2:$AD$1000 = HE18),
    ""
  )
)</f>
        <v/>
      </c>
      <c r="HM18" s="213"/>
      <c r="HN18" s="213"/>
      <c r="HO18" s="213"/>
      <c r="HP18" s="213"/>
      <c r="HQ18" s="213"/>
      <c r="HR18" s="213"/>
      <c r="HS18" s="213"/>
      <c r="HT18" s="213"/>
      <c r="HW18" s="442"/>
      <c r="IA18" s="213" t="str" cm="1">
        <f t="array" aca="1" ref="IA18" ca="1">IFERROR(IF(INDIRECT(ID18)="x", 1, INDIRECT(ID18)), "")</f>
        <v/>
      </c>
      <c r="IC18" s="570">
        <f t="shared" si="8"/>
        <v>0</v>
      </c>
      <c r="ID18" s="213" t="str" cm="1">
        <f t="array" ref="ID18">IF(
  HY18 = "svar",
  _xlfn._xlws.FILTER($BM:$BM, ($BL:$BL = HZ18) * ($BG:$BG = HW18)),
  IF(
    HW18 &lt;&gt; "",
    _xlfn._xlws.FILTER($X$2:$X$1000, $AD$2:$AD$1000 = HW18),
    ""
  )
)</f>
        <v/>
      </c>
      <c r="IE18" s="213"/>
      <c r="IF18" s="213"/>
      <c r="IG18" s="213"/>
      <c r="IH18" s="213"/>
      <c r="II18" s="213"/>
      <c r="IJ18" s="213"/>
      <c r="IK18" s="213"/>
      <c r="IL18" s="213"/>
      <c r="IO18" s="442"/>
      <c r="IS18" s="213" t="str" cm="1">
        <f t="array" aca="1" ref="IS18" ca="1">IFERROR(IF(INDIRECT(IV18)="x", 1, INDIRECT(IV18)), "")</f>
        <v/>
      </c>
      <c r="IU18" s="570">
        <f t="shared" si="9"/>
        <v>0</v>
      </c>
      <c r="IV18" s="213" t="str" cm="1">
        <f t="array" ref="IV18">IF(
  IQ18 = "svar",
  _xlfn._xlws.FILTER($BM:$BM, ($BL:$BL = IR18) * ($BG:$BG = IO18)),
  IF(
    IO18 &lt;&gt; "",
    _xlfn._xlws.FILTER($X$2:$X$1000, $AD$2:$AD$1000 = IO18),
    ""
  )
)</f>
        <v/>
      </c>
      <c r="IW18" s="213"/>
      <c r="IX18" s="213"/>
      <c r="IY18" s="213"/>
      <c r="IZ18" s="213"/>
      <c r="JA18" s="213"/>
      <c r="JB18" s="213"/>
      <c r="JC18" s="213"/>
      <c r="JD18" s="213"/>
      <c r="JG18" s="442"/>
      <c r="JK18" s="213" t="str" cm="1">
        <f t="array" aca="1" ref="JK18" ca="1">IFERROR(IF(INDIRECT(JN18)="x", 1, INDIRECT(JN18)), "")</f>
        <v/>
      </c>
      <c r="JM18" s="570">
        <f t="shared" si="10"/>
        <v>0</v>
      </c>
      <c r="JN18" s="213" t="str" cm="1">
        <f t="array" ref="JN18">IF(
  JI18 = "svar",
  _xlfn._xlws.FILTER($BM:$BM, ($BL:$BL = JJ18) * ($BG:$BG = JG18)),
  IF(
    JG18 &lt;&gt; "",
    _xlfn._xlws.FILTER($X$2:$X$1000, $AD$2:$AD$1000 = JG18),
    ""
  )
)</f>
        <v/>
      </c>
      <c r="JO18" s="213"/>
      <c r="JP18" s="213"/>
      <c r="JQ18" s="213"/>
      <c r="JR18" s="213"/>
      <c r="JS18" s="213"/>
      <c r="JT18" s="213"/>
      <c r="JU18" s="213"/>
      <c r="JV18" s="213"/>
      <c r="JY18" s="442"/>
      <c r="KC18" s="213"/>
      <c r="KE18" s="570"/>
      <c r="KF18" s="213"/>
      <c r="KG18" s="213"/>
      <c r="KH18" s="213"/>
      <c r="KI18" s="213"/>
      <c r="KJ18" s="213"/>
      <c r="KK18" s="213"/>
      <c r="KL18" s="213"/>
      <c r="KM18" s="213"/>
      <c r="KN18" s="213"/>
    </row>
    <row r="19" spans="1:359" s="361" customFormat="1" ht="15">
      <c r="A19" s="464">
        <v>14</v>
      </c>
      <c r="B19" s="361">
        <v>1</v>
      </c>
      <c r="C19" s="459" t="s">
        <v>1263</v>
      </c>
      <c r="D19" s="465" t="s">
        <v>151</v>
      </c>
      <c r="E19" s="464">
        <v>1</v>
      </c>
      <c r="G19" t="s">
        <v>1203</v>
      </c>
      <c r="H19" t="s">
        <v>1217</v>
      </c>
      <c r="I19">
        <v>0</v>
      </c>
      <c r="J19" s="422">
        <v>7</v>
      </c>
      <c r="K19" s="422">
        <v>1</v>
      </c>
      <c r="L19" s="422">
        <v>7</v>
      </c>
      <c r="M19" s="422">
        <v>1</v>
      </c>
      <c r="N19"/>
      <c r="O19">
        <v>16</v>
      </c>
      <c r="P19" s="435">
        <v>1</v>
      </c>
      <c r="Q19">
        <v>16</v>
      </c>
      <c r="R19" t="s">
        <v>430</v>
      </c>
      <c r="S19" t="s">
        <v>1304</v>
      </c>
      <c r="T19"/>
      <c r="U19"/>
      <c r="V19"/>
      <c r="W19">
        <v>24</v>
      </c>
      <c r="X19" t="s">
        <v>1217</v>
      </c>
      <c r="Y19" t="s">
        <v>1217</v>
      </c>
      <c r="Z19" t="s">
        <v>1217</v>
      </c>
      <c r="AA19" t="s">
        <v>1217</v>
      </c>
      <c r="AB19" t="s">
        <v>1217</v>
      </c>
      <c r="AC19" t="s">
        <v>1217</v>
      </c>
      <c r="AD19" t="s">
        <v>1217</v>
      </c>
      <c r="AE19" t="s">
        <v>1217</v>
      </c>
      <c r="AF19" t="s">
        <v>1217</v>
      </c>
      <c r="AG19" t="s">
        <v>1217</v>
      </c>
      <c r="AH19"/>
      <c r="AI19" t="s">
        <v>1217</v>
      </c>
      <c r="AJ19" t="s">
        <v>1217</v>
      </c>
      <c r="AK19" t="s">
        <v>1217</v>
      </c>
      <c r="AL19" t="s">
        <v>1217</v>
      </c>
      <c r="AM19" t="s">
        <v>1217</v>
      </c>
      <c r="AN19" t="s">
        <v>1217</v>
      </c>
      <c r="AO19" t="s">
        <v>1217</v>
      </c>
      <c r="AP19"/>
      <c r="AQ19"/>
      <c r="AR19"/>
      <c r="AS19"/>
      <c r="AT19"/>
      <c r="AU19"/>
      <c r="AV19"/>
      <c r="AW19"/>
      <c r="AX19"/>
      <c r="AY19"/>
      <c r="AZ19"/>
      <c r="BA19"/>
      <c r="BB19" t="str" cm="1">
        <f t="array" aca="1" ref="BB19" ca="1">IFERROR(INDIRECT(X19),"")</f>
        <v/>
      </c>
      <c r="BC19"/>
      <c r="BD19" s="437"/>
      <c r="BE19"/>
      <c r="BF19" s="467">
        <v>1</v>
      </c>
      <c r="BG19" s="467">
        <v>2</v>
      </c>
      <c r="BH19" s="467" t="s">
        <v>382</v>
      </c>
      <c r="BI19" s="467" t="s">
        <v>1233</v>
      </c>
      <c r="BJ19" s="467">
        <v>3</v>
      </c>
      <c r="BK19" s="467" t="s">
        <v>1269</v>
      </c>
      <c r="BL19" s="467" t="s">
        <v>387</v>
      </c>
      <c r="BM19" s="438" t="s">
        <v>1270</v>
      </c>
      <c r="BN19" s="438"/>
      <c r="BO19" s="467">
        <v>1</v>
      </c>
      <c r="BP19" s="467">
        <v>0</v>
      </c>
      <c r="BQ19" s="467">
        <v>0</v>
      </c>
      <c r="BR19" s="467">
        <v>0</v>
      </c>
      <c r="BS19" s="467">
        <v>0</v>
      </c>
      <c r="BT19" s="467">
        <v>0</v>
      </c>
      <c r="BU19" s="467">
        <v>0</v>
      </c>
      <c r="BV19" s="467">
        <v>0</v>
      </c>
      <c r="BW19" s="467">
        <v>0</v>
      </c>
      <c r="BX19" s="467">
        <v>0</v>
      </c>
      <c r="BY19" s="467"/>
      <c r="BZ19" s="467"/>
      <c r="CA19"/>
      <c r="CC19" t="s">
        <v>1305</v>
      </c>
      <c r="CD19">
        <f t="shared" ref="CD19:CM19" ca="1" si="14">CD6</f>
        <v>0</v>
      </c>
      <c r="CE19">
        <f t="shared" ca="1" si="14"/>
        <v>0</v>
      </c>
      <c r="CF19">
        <f t="shared" ca="1" si="14"/>
        <v>0</v>
      </c>
      <c r="CG19">
        <f t="shared" ca="1" si="14"/>
        <v>0</v>
      </c>
      <c r="CH19">
        <f t="shared" ca="1" si="14"/>
        <v>0</v>
      </c>
      <c r="CI19">
        <f t="shared" ca="1" si="14"/>
        <v>0</v>
      </c>
      <c r="CJ19">
        <f t="shared" ca="1" si="14"/>
        <v>0</v>
      </c>
      <c r="CK19">
        <f t="shared" ca="1" si="14"/>
        <v>0</v>
      </c>
      <c r="CL19">
        <f t="shared" ca="1" si="14"/>
        <v>0</v>
      </c>
      <c r="CM19">
        <f t="shared" ca="1" si="14"/>
        <v>0</v>
      </c>
      <c r="CN19"/>
      <c r="CO19"/>
      <c r="CY19" s="442">
        <v>16</v>
      </c>
      <c r="CZ19" s="361">
        <v>1</v>
      </c>
      <c r="DA19" s="361" t="str">
        <v>Svar</v>
      </c>
      <c r="DB19" s="361" t="str">
        <v>Följts upp och utvärderats minst en gång</v>
      </c>
      <c r="DC19" s="213" cm="1">
        <f t="array" aca="1" ref="DC19" ca="1">IFERROR(IF(INDIRECT(DF19)="x", 1, INDIRECT(DF19)), "")</f>
        <v>0</v>
      </c>
      <c r="DD19" s="361">
        <v>1</v>
      </c>
      <c r="DE19" s="570">
        <f t="shared" si="11"/>
        <v>1</v>
      </c>
      <c r="DF19" s="213" t="str" cm="1">
        <f t="array" ref="DF19">IF(
  DA19 = "svar",
  _xlfn._xlws.FILTER($BM:$BM, ($BL:$BL = DB19) * ($BG:$BG = CY19)),
  IF(
    CY19 &lt;&gt; "",
    _xlfn._xlws.FILTER($X$2:$X$1000, $AD$2:$AD$1000 = CY19),
    ""
  )
)</f>
        <v>'It-säkkollen'!D230</v>
      </c>
      <c r="DG19" s="213"/>
      <c r="DH19" s="213"/>
      <c r="DI19" s="213"/>
      <c r="DJ19" s="213"/>
      <c r="DK19" s="213"/>
      <c r="DL19" s="213"/>
      <c r="DM19" s="213"/>
      <c r="DN19" s="213"/>
      <c r="DS19" s="442"/>
      <c r="DW19" s="213" t="str" cm="1">
        <f t="array" aca="1" ref="DW19" ca="1">IFERROR(IF(INDIRECT(DZ19)="x", 1, INDIRECT(DZ19)), "")</f>
        <v/>
      </c>
      <c r="DY19" s="570">
        <f t="shared" si="2"/>
        <v>0</v>
      </c>
      <c r="DZ19" s="213" t="str" cm="1">
        <f t="array" ref="DZ19">IF(
  DU19 = "svar",
  _xlfn._xlws.FILTER($BM:$BM, ($BL:$BL = DV19) * ($BG:$BG = DS19)),
  IF(
    DS19 &lt;&gt; "",
    _xlfn._xlws.FILTER($X$2:$X$1000, $AD$2:$AD$1000 = DS19),
    ""
  )
)</f>
        <v/>
      </c>
      <c r="EA19" s="213"/>
      <c r="EB19" s="213"/>
      <c r="EC19" s="213"/>
      <c r="ED19" s="213"/>
      <c r="EE19" s="213"/>
      <c r="EF19" s="213"/>
      <c r="EG19" s="213"/>
      <c r="EH19" s="213"/>
      <c r="EK19" s="442"/>
      <c r="EO19" s="213" t="str" cm="1">
        <f t="array" aca="1" ref="EO19" ca="1">IFERROR(IF(INDIRECT(ER19)="x", 1, INDIRECT(ER19)), "")</f>
        <v/>
      </c>
      <c r="EQ19" s="570">
        <f t="shared" si="3"/>
        <v>0</v>
      </c>
      <c r="ER19" s="213" t="str" cm="1">
        <f t="array" ref="ER19">IF(
  EM19 = "svar",
  _xlfn._xlws.FILTER($BM:$BM, ($BL:$BL = EN19) * ($BG:$BG = EK19)),
  IF(
    EK19 &lt;&gt; "",
    _xlfn._xlws.FILTER($X$2:$X$1000, $AD$2:$AD$1000 = EK19),
    ""
  )
)</f>
        <v/>
      </c>
      <c r="ES19" s="213"/>
      <c r="ET19" s="213"/>
      <c r="EU19" s="213"/>
      <c r="EV19" s="213"/>
      <c r="EW19" s="213"/>
      <c r="EX19" s="213"/>
      <c r="EY19" s="213"/>
      <c r="EZ19" s="213"/>
      <c r="FC19" s="442"/>
      <c r="FG19" s="213" t="str" cm="1">
        <f t="array" aca="1" ref="FG19" ca="1">IFERROR(IF(INDIRECT(FJ19)="x", 1, INDIRECT(FJ19)), "")</f>
        <v/>
      </c>
      <c r="FI19" s="570">
        <f t="shared" si="4"/>
        <v>0</v>
      </c>
      <c r="FJ19" s="213" t="str" cm="1">
        <f t="array" ref="FJ19">IF(
  FE19 = "svar",
  _xlfn._xlws.FILTER($BM:$BM, ($BL:$BL = FF19) * ($BG:$BG = FC19)),
  IF(
    FC19 &lt;&gt; "",
    _xlfn._xlws.FILTER($X$2:$X$1000, $AD$2:$AD$1000 = FC19),
    ""
  )
)</f>
        <v/>
      </c>
      <c r="FK19" s="213"/>
      <c r="FL19" s="213"/>
      <c r="FM19" s="213"/>
      <c r="FN19" s="213"/>
      <c r="FO19" s="213"/>
      <c r="FP19" s="213"/>
      <c r="FQ19" s="213"/>
      <c r="FR19" s="213"/>
      <c r="FU19" s="442"/>
      <c r="FY19" s="213" t="str" cm="1">
        <f t="array" aca="1" ref="FY19" ca="1">IFERROR(IF(INDIRECT(GB19)="x", 1, INDIRECT(GB19)), "")</f>
        <v/>
      </c>
      <c r="GA19" s="570">
        <f t="shared" si="5"/>
        <v>0</v>
      </c>
      <c r="GB19" s="213" t="str" cm="1">
        <f t="array" ref="GB19">IF(
  FW19 = "svar",
  _xlfn._xlws.FILTER($BM:$BM, ($BL:$BL = FX19) * ($BG:$BG = FU19)),
  IF(
    FU19 &lt;&gt; "",
    _xlfn._xlws.FILTER($X$2:$X$1000, $AD$2:$AD$1000 = FU19),
    ""
  )
)</f>
        <v/>
      </c>
      <c r="GC19" s="213"/>
      <c r="GD19" s="213"/>
      <c r="GE19" s="213"/>
      <c r="GF19" s="213"/>
      <c r="GG19" s="213"/>
      <c r="GH19" s="213"/>
      <c r="GI19" s="213"/>
      <c r="GJ19" s="213"/>
      <c r="GM19" s="442"/>
      <c r="GQ19" s="213" t="str" cm="1">
        <f t="array" aca="1" ref="GQ19" ca="1">IFERROR(IF(INDIRECT(GT19)="x", 1, INDIRECT(GT19)), "")</f>
        <v/>
      </c>
      <c r="GS19" s="570">
        <f t="shared" si="6"/>
        <v>0</v>
      </c>
      <c r="GT19" s="213" t="str" cm="1">
        <f t="array" ref="GT19">IF(
  GO19 = "svar",
  _xlfn._xlws.FILTER($BM:$BM, ($BL:$BL = GP19) * ($BG:$BG = GM19)),
  IF(
    GM19 &lt;&gt; "",
    _xlfn._xlws.FILTER($X$2:$X$1000, $AD$2:$AD$1000 = GM19),
    ""
  )
)</f>
        <v/>
      </c>
      <c r="GU19" s="213"/>
      <c r="GV19" s="213"/>
      <c r="GW19" s="213"/>
      <c r="GX19" s="213"/>
      <c r="GY19" s="213"/>
      <c r="GZ19" s="213"/>
      <c r="HA19" s="213"/>
      <c r="HB19" s="213"/>
      <c r="HE19" s="442"/>
      <c r="HI19" s="213" t="str" cm="1">
        <f t="array" aca="1" ref="HI19" ca="1">IFERROR(IF(INDIRECT(HL19)="x", 1, INDIRECT(HL19)), "")</f>
        <v/>
      </c>
      <c r="HK19" s="570">
        <f t="shared" si="7"/>
        <v>0</v>
      </c>
      <c r="HL19" s="213" t="str" cm="1">
        <f t="array" ref="HL19">IF(
  HG19 = "svar",
  _xlfn._xlws.FILTER($BM:$BM, ($BL:$BL = HH19) * ($BG:$BG = HE19)),
  IF(
    HE19 &lt;&gt; "",
    _xlfn._xlws.FILTER($X$2:$X$1000, $AD$2:$AD$1000 = HE19),
    ""
  )
)</f>
        <v/>
      </c>
      <c r="HM19" s="213"/>
      <c r="HN19" s="213"/>
      <c r="HO19" s="213"/>
      <c r="HP19" s="213"/>
      <c r="HQ19" s="213"/>
      <c r="HR19" s="213"/>
      <c r="HS19" s="213"/>
      <c r="HT19" s="213"/>
      <c r="HW19" s="442"/>
      <c r="IA19" s="213" t="str" cm="1">
        <f t="array" aca="1" ref="IA19" ca="1">IFERROR(IF(INDIRECT(ID19)="x", 1, INDIRECT(ID19)), "")</f>
        <v/>
      </c>
      <c r="IC19" s="570">
        <f t="shared" si="8"/>
        <v>0</v>
      </c>
      <c r="ID19" s="213" t="str" cm="1">
        <f t="array" ref="ID19">IF(
  HY19 = "svar",
  _xlfn._xlws.FILTER($BM:$BM, ($BL:$BL = HZ19) * ($BG:$BG = HW19)),
  IF(
    HW19 &lt;&gt; "",
    _xlfn._xlws.FILTER($X$2:$X$1000, $AD$2:$AD$1000 = HW19),
    ""
  )
)</f>
        <v/>
      </c>
      <c r="IE19" s="213"/>
      <c r="IF19" s="213"/>
      <c r="IG19" s="213"/>
      <c r="IH19" s="213"/>
      <c r="II19" s="213"/>
      <c r="IJ19" s="213"/>
      <c r="IK19" s="213"/>
      <c r="IL19" s="213"/>
      <c r="IO19" s="442"/>
      <c r="IS19" s="213" t="str" cm="1">
        <f t="array" aca="1" ref="IS19" ca="1">IFERROR(IF(INDIRECT(IV19)="x", 1, INDIRECT(IV19)), "")</f>
        <v/>
      </c>
      <c r="IU19" s="570">
        <f t="shared" si="9"/>
        <v>0</v>
      </c>
      <c r="IV19" s="213" t="str" cm="1">
        <f t="array" ref="IV19">IF(
  IQ19 = "svar",
  _xlfn._xlws.FILTER($BM:$BM, ($BL:$BL = IR19) * ($BG:$BG = IO19)),
  IF(
    IO19 &lt;&gt; "",
    _xlfn._xlws.FILTER($X$2:$X$1000, $AD$2:$AD$1000 = IO19),
    ""
  )
)</f>
        <v/>
      </c>
      <c r="IW19" s="213"/>
      <c r="IX19" s="213"/>
      <c r="IY19" s="213"/>
      <c r="IZ19" s="213"/>
      <c r="JA19" s="213"/>
      <c r="JB19" s="213"/>
      <c r="JC19" s="213"/>
      <c r="JD19" s="213"/>
      <c r="JG19" s="442"/>
      <c r="JK19" s="213" t="str" cm="1">
        <f t="array" aca="1" ref="JK19" ca="1">IFERROR(IF(INDIRECT(JN19)="x", 1, INDIRECT(JN19)), "")</f>
        <v/>
      </c>
      <c r="JM19" s="570">
        <f t="shared" si="10"/>
        <v>0</v>
      </c>
      <c r="JN19" s="213" t="str" cm="1">
        <f t="array" ref="JN19">IF(
  JI19 = "svar",
  _xlfn._xlws.FILTER($BM:$BM, ($BL:$BL = JJ19) * ($BG:$BG = JG19)),
  IF(
    JG19 &lt;&gt; "",
    _xlfn._xlws.FILTER($X$2:$X$1000, $AD$2:$AD$1000 = JG19),
    ""
  )
)</f>
        <v/>
      </c>
      <c r="JO19" s="213"/>
      <c r="JP19" s="213"/>
      <c r="JQ19" s="213"/>
      <c r="JR19" s="213"/>
      <c r="JS19" s="213"/>
      <c r="JT19" s="213"/>
      <c r="JU19" s="213"/>
      <c r="JV19" s="213"/>
      <c r="JY19" s="442"/>
      <c r="KC19" s="213"/>
      <c r="KE19" s="570"/>
      <c r="KF19" s="213"/>
      <c r="KG19" s="213"/>
      <c r="KH19" s="213"/>
      <c r="KI19" s="213"/>
      <c r="KJ19" s="213"/>
      <c r="KK19" s="213"/>
      <c r="KL19" s="213"/>
      <c r="KM19" s="213"/>
      <c r="KN19" s="213"/>
    </row>
    <row r="20" spans="1:359" s="361" customFormat="1" ht="15">
      <c r="A20" s="464">
        <v>15</v>
      </c>
      <c r="B20" s="361">
        <v>1</v>
      </c>
      <c r="C20" s="459" t="s">
        <v>1263</v>
      </c>
      <c r="D20" s="462" t="s">
        <v>151</v>
      </c>
      <c r="E20" s="464">
        <v>1</v>
      </c>
      <c r="G20" t="s">
        <v>1203</v>
      </c>
      <c r="H20" t="s">
        <v>1217</v>
      </c>
      <c r="I20">
        <v>0</v>
      </c>
      <c r="J20" s="422">
        <v>12</v>
      </c>
      <c r="K20" s="422">
        <v>1</v>
      </c>
      <c r="L20" s="422">
        <v>12</v>
      </c>
      <c r="M20" s="422">
        <v>1</v>
      </c>
      <c r="N20"/>
      <c r="O20">
        <v>17</v>
      </c>
      <c r="P20" s="435">
        <v>1</v>
      </c>
      <c r="Q20">
        <v>17</v>
      </c>
      <c r="R20" t="s">
        <v>433</v>
      </c>
      <c r="S20" t="s">
        <v>1306</v>
      </c>
      <c r="T20"/>
      <c r="U20"/>
      <c r="V20"/>
      <c r="W20">
        <v>25</v>
      </c>
      <c r="X20" t="s">
        <v>1217</v>
      </c>
      <c r="Y20" t="s">
        <v>1217</v>
      </c>
      <c r="Z20" t="s">
        <v>1217</v>
      </c>
      <c r="AA20" t="s">
        <v>1217</v>
      </c>
      <c r="AB20" t="s">
        <v>1217</v>
      </c>
      <c r="AC20" t="s">
        <v>1217</v>
      </c>
      <c r="AD20" t="s">
        <v>1217</v>
      </c>
      <c r="AE20" t="s">
        <v>1217</v>
      </c>
      <c r="AF20" t="s">
        <v>1217</v>
      </c>
      <c r="AG20" t="s">
        <v>1217</v>
      </c>
      <c r="AH20"/>
      <c r="AI20" t="s">
        <v>1217</v>
      </c>
      <c r="AJ20" t="s">
        <v>1217</v>
      </c>
      <c r="AK20" t="s">
        <v>1217</v>
      </c>
      <c r="AL20" t="s">
        <v>1217</v>
      </c>
      <c r="AM20" t="s">
        <v>1217</v>
      </c>
      <c r="AN20" t="s">
        <v>1217</v>
      </c>
      <c r="AO20" t="s">
        <v>1217</v>
      </c>
      <c r="AP20"/>
      <c r="AQ20"/>
      <c r="AR20"/>
      <c r="AS20"/>
      <c r="AT20"/>
      <c r="AU20"/>
      <c r="AV20"/>
      <c r="AW20"/>
      <c r="AX20"/>
      <c r="AY20"/>
      <c r="AZ20"/>
      <c r="BA20"/>
      <c r="BB20" t="str" cm="1">
        <f t="array" aca="1" ref="BB20" ca="1">IFERROR(INDIRECT(X20),"")</f>
        <v/>
      </c>
      <c r="BC20"/>
      <c r="BD20" s="437"/>
      <c r="BE20"/>
      <c r="BF20" s="467">
        <v>1</v>
      </c>
      <c r="BG20" s="467">
        <v>2</v>
      </c>
      <c r="BH20" s="467" t="s">
        <v>382</v>
      </c>
      <c r="BI20" s="467" t="s">
        <v>1233</v>
      </c>
      <c r="BJ20" s="467">
        <v>4</v>
      </c>
      <c r="BK20" s="467" t="s">
        <v>1273</v>
      </c>
      <c r="BL20" s="467" t="s">
        <v>388</v>
      </c>
      <c r="BM20" s="438" t="s">
        <v>1274</v>
      </c>
      <c r="BN20" s="438"/>
      <c r="BO20" s="467">
        <v>1</v>
      </c>
      <c r="BP20" s="467">
        <v>0</v>
      </c>
      <c r="BQ20" s="467">
        <v>0</v>
      </c>
      <c r="BR20" s="467">
        <v>0</v>
      </c>
      <c r="BS20" s="467">
        <v>0</v>
      </c>
      <c r="BT20" s="467">
        <v>0</v>
      </c>
      <c r="BU20" s="467">
        <v>0</v>
      </c>
      <c r="BV20" s="467">
        <v>0</v>
      </c>
      <c r="BW20" s="467">
        <v>0</v>
      </c>
      <c r="BX20" s="467">
        <v>0</v>
      </c>
      <c r="BY20" s="467"/>
      <c r="BZ20" s="467"/>
      <c r="CA20"/>
      <c r="CB20" s="361" t="s">
        <v>1307</v>
      </c>
      <c r="CC20" t="s">
        <v>1308</v>
      </c>
      <c r="CD20" s="468">
        <f>IFERROR(
 INDEX(Analysstöd!$H$5:$H$1994, MATCH($V$2 &amp; ": Målbild för organisationens övergripande nivå", Analysstöd!$B$5:$B$1994, 0)),
 0)</f>
        <v>0</v>
      </c>
      <c r="CE20" s="468">
        <f>IFERROR(
 INDEX(Analysstöd!$H$5:$H$1994, MATCH($V$2 &amp; ": Målbild för organisationens övergripande nivå", Analysstöd!$B$5:$B$1994, 0)),
 0)</f>
        <v>0</v>
      </c>
      <c r="CF20" s="468">
        <f>IFERROR(
 INDEX(Analysstöd!$H$5:$H$1994, MATCH($V$2 &amp; ": Målbild för organisationens övergripande nivå", Analysstöd!$B$5:$B$1994, 0)),
 0)</f>
        <v>0</v>
      </c>
      <c r="CG20" s="468">
        <f>IFERROR(
 INDEX(Analysstöd!$H$5:$H$1994, MATCH($V$2 &amp; ": Målbild för organisationens övergripande nivå", Analysstöd!$B$5:$B$1994, 0)),
 0)</f>
        <v>0</v>
      </c>
      <c r="CH20" s="468">
        <f>IFERROR(
 INDEX(Analysstöd!$H$5:$H$1994, MATCH($V$2 &amp; ": Målbild för organisationens övergripande nivå", Analysstöd!$B$5:$B$1994, 0)),
 0)</f>
        <v>0</v>
      </c>
      <c r="CI20" s="468">
        <f>IFERROR(
 INDEX(Analysstöd!$H$5:$H$1994, MATCH($V$2 &amp; ": Målbild för organisationens övergripande nivå", Analysstöd!$B$5:$B$1994, 0)),
 0)</f>
        <v>0</v>
      </c>
      <c r="CJ20" s="468">
        <f>IFERROR(
 INDEX(Analysstöd!$H$5:$H$1994, MATCH($V$2 &amp; ": Målbild för organisationens övergripande nivå", Analysstöd!$B$5:$B$1994, 0)),
 0)</f>
        <v>0</v>
      </c>
      <c r="CK20" s="468">
        <f>IFERROR(
 INDEX(Analysstöd!$H$5:$H$1994, MATCH($V$2 &amp; ": Målbild för organisationens övergripande nivå", Analysstöd!$B$5:$B$1994, 0)),
 0)</f>
        <v>0</v>
      </c>
      <c r="CL20" s="468">
        <f>IFERROR(
 INDEX(Analysstöd!$H$5:$H$1994, MATCH($V$2 &amp; ": Målbild för organisationens övergripande nivå", Analysstöd!$B$5:$B$1994, 0)),
 0)</f>
        <v>0</v>
      </c>
      <c r="CM20" s="468">
        <f>IFERROR(
 INDEX(Analysstöd!$H$5:$H$1994, MATCH($V$2 &amp; ": Målbild för organisationens övergripande nivå", Analysstöd!$B$5:$B$1994, 0)),
 0)</f>
        <v>0</v>
      </c>
      <c r="CN20" s="468"/>
      <c r="CO20" s="468"/>
      <c r="CY20" s="442">
        <v>17</v>
      </c>
      <c r="CZ20" s="361">
        <v>1</v>
      </c>
      <c r="DA20" s="361" t="str">
        <v>Svar</v>
      </c>
      <c r="DB20" s="361" t="str">
        <v>Följts upp och utvärderats minst en gång</v>
      </c>
      <c r="DC20" s="213" cm="1">
        <f t="array" aca="1" ref="DC20" ca="1">IFERROR(IF(INDIRECT(DF20)="x", 1, INDIRECT(DF20)), "")</f>
        <v>0</v>
      </c>
      <c r="DD20" s="361">
        <v>1</v>
      </c>
      <c r="DE20" s="570">
        <f t="shared" si="11"/>
        <v>1</v>
      </c>
      <c r="DF20" s="213" t="str" cm="1">
        <f t="array" ref="DF20">IF(
  DA20 = "svar",
  _xlfn._xlws.FILTER($BM:$BM, ($BL:$BL = DB20) * ($BG:$BG = CY20)),
  IF(
    CY20 &lt;&gt; "",
    _xlfn._xlws.FILTER($X$2:$X$1000, $AD$2:$AD$1000 = CY20),
    ""
  )
)</f>
        <v>'It-säkkollen'!D244</v>
      </c>
      <c r="DG20" s="213"/>
      <c r="DH20" s="213"/>
      <c r="DI20" s="213"/>
      <c r="DJ20" s="213"/>
      <c r="DK20" s="213"/>
      <c r="DL20" s="213"/>
      <c r="DM20" s="213"/>
      <c r="DN20" s="213"/>
      <c r="DS20" s="442"/>
      <c r="DW20" s="213" t="str" cm="1">
        <f t="array" aca="1" ref="DW20" ca="1">IFERROR(IF(INDIRECT(DZ20)="x", 1, INDIRECT(DZ20)), "")</f>
        <v/>
      </c>
      <c r="DY20" s="570">
        <f t="shared" si="2"/>
        <v>0</v>
      </c>
      <c r="DZ20" s="213" t="str" cm="1">
        <f t="array" ref="DZ20">IF(
  DU20 = "svar",
  _xlfn._xlws.FILTER($BM:$BM, ($BL:$BL = DV20) * ($BG:$BG = DS20)),
  IF(
    DS20 &lt;&gt; "",
    _xlfn._xlws.FILTER($X$2:$X$1000, $AD$2:$AD$1000 = DS20),
    ""
  )
)</f>
        <v/>
      </c>
      <c r="EA20" s="213"/>
      <c r="EB20" s="213"/>
      <c r="EC20" s="213"/>
      <c r="ED20" s="213"/>
      <c r="EE20" s="213"/>
      <c r="EF20" s="213"/>
      <c r="EG20" s="213"/>
      <c r="EH20" s="213"/>
      <c r="EK20" s="442"/>
      <c r="EO20" s="213" t="str" cm="1">
        <f t="array" aca="1" ref="EO20" ca="1">IFERROR(IF(INDIRECT(ER20)="x", 1, INDIRECT(ER20)), "")</f>
        <v/>
      </c>
      <c r="EQ20" s="570">
        <f t="shared" si="3"/>
        <v>0</v>
      </c>
      <c r="ER20" s="213" t="str" cm="1">
        <f t="array" ref="ER20">IF(
  EM20 = "svar",
  _xlfn._xlws.FILTER($BM:$BM, ($BL:$BL = EN20) * ($BG:$BG = EK20)),
  IF(
    EK20 &lt;&gt; "",
    _xlfn._xlws.FILTER($X$2:$X$1000, $AD$2:$AD$1000 = EK20),
    ""
  )
)</f>
        <v/>
      </c>
      <c r="ES20" s="213"/>
      <c r="ET20" s="213"/>
      <c r="EU20" s="213"/>
      <c r="EV20" s="213"/>
      <c r="EW20" s="213"/>
      <c r="EX20" s="213"/>
      <c r="EY20" s="213"/>
      <c r="EZ20" s="213"/>
      <c r="FC20" s="442"/>
      <c r="FG20" s="213" t="str" cm="1">
        <f t="array" aca="1" ref="FG20" ca="1">IFERROR(IF(INDIRECT(FJ20)="x", 1, INDIRECT(FJ20)), "")</f>
        <v/>
      </c>
      <c r="FI20" s="570">
        <f t="shared" si="4"/>
        <v>0</v>
      </c>
      <c r="FJ20" s="213" t="str" cm="1">
        <f t="array" ref="FJ20">IF(
  FE20 = "svar",
  _xlfn._xlws.FILTER($BM:$BM, ($BL:$BL = FF20) * ($BG:$BG = FC20)),
  IF(
    FC20 &lt;&gt; "",
    _xlfn._xlws.FILTER($X$2:$X$1000, $AD$2:$AD$1000 = FC20),
    ""
  )
)</f>
        <v/>
      </c>
      <c r="FK20" s="213"/>
      <c r="FL20" s="213"/>
      <c r="FM20" s="213"/>
      <c r="FN20" s="213"/>
      <c r="FO20" s="213"/>
      <c r="FP20" s="213"/>
      <c r="FQ20" s="213"/>
      <c r="FR20" s="213"/>
      <c r="FU20" s="442"/>
      <c r="FY20" s="213" t="str" cm="1">
        <f t="array" aca="1" ref="FY20" ca="1">IFERROR(IF(INDIRECT(GB20)="x", 1, INDIRECT(GB20)), "")</f>
        <v/>
      </c>
      <c r="GA20" s="570">
        <f t="shared" si="5"/>
        <v>0</v>
      </c>
      <c r="GB20" s="213" t="str" cm="1">
        <f t="array" ref="GB20">IF(
  FW20 = "svar",
  _xlfn._xlws.FILTER($BM:$BM, ($BL:$BL = FX20) * ($BG:$BG = FU20)),
  IF(
    FU20 &lt;&gt; "",
    _xlfn._xlws.FILTER($X$2:$X$1000, $AD$2:$AD$1000 = FU20),
    ""
  )
)</f>
        <v/>
      </c>
      <c r="GC20" s="213"/>
      <c r="GD20" s="213"/>
      <c r="GE20" s="213"/>
      <c r="GF20" s="213"/>
      <c r="GG20" s="213"/>
      <c r="GH20" s="213"/>
      <c r="GI20" s="213"/>
      <c r="GJ20" s="213"/>
      <c r="GM20" s="442"/>
      <c r="GQ20" s="213" t="str" cm="1">
        <f t="array" aca="1" ref="GQ20" ca="1">IFERROR(IF(INDIRECT(GT20)="x", 1, INDIRECT(GT20)), "")</f>
        <v/>
      </c>
      <c r="GS20" s="570">
        <f t="shared" si="6"/>
        <v>0</v>
      </c>
      <c r="GT20" s="213" t="str" cm="1">
        <f t="array" ref="GT20">IF(
  GO20 = "svar",
  _xlfn._xlws.FILTER($BM:$BM, ($BL:$BL = GP20) * ($BG:$BG = GM20)),
  IF(
    GM20 &lt;&gt; "",
    _xlfn._xlws.FILTER($X$2:$X$1000, $AD$2:$AD$1000 = GM20),
    ""
  )
)</f>
        <v/>
      </c>
      <c r="GU20" s="213"/>
      <c r="GV20" s="213"/>
      <c r="GW20" s="213"/>
      <c r="GX20" s="213"/>
      <c r="GY20" s="213"/>
      <c r="GZ20" s="213"/>
      <c r="HA20" s="213"/>
      <c r="HB20" s="213"/>
      <c r="HE20" s="442"/>
      <c r="HI20" s="213" t="str" cm="1">
        <f t="array" aca="1" ref="HI20" ca="1">IFERROR(IF(INDIRECT(HL20)="x", 1, INDIRECT(HL20)), "")</f>
        <v/>
      </c>
      <c r="HK20" s="570">
        <f t="shared" si="7"/>
        <v>0</v>
      </c>
      <c r="HL20" s="213" t="str" cm="1">
        <f t="array" ref="HL20">IF(
  HG20 = "svar",
  _xlfn._xlws.FILTER($BM:$BM, ($BL:$BL = HH20) * ($BG:$BG = HE20)),
  IF(
    HE20 &lt;&gt; "",
    _xlfn._xlws.FILTER($X$2:$X$1000, $AD$2:$AD$1000 = HE20),
    ""
  )
)</f>
        <v/>
      </c>
      <c r="HM20" s="213"/>
      <c r="HN20" s="213"/>
      <c r="HO20" s="213"/>
      <c r="HP20" s="213"/>
      <c r="HQ20" s="213"/>
      <c r="HR20" s="213"/>
      <c r="HS20" s="213"/>
      <c r="HT20" s="213"/>
      <c r="HW20" s="442"/>
      <c r="IA20" s="213" t="str" cm="1">
        <f t="array" aca="1" ref="IA20" ca="1">IFERROR(IF(INDIRECT(ID20)="x", 1, INDIRECT(ID20)), "")</f>
        <v/>
      </c>
      <c r="IC20" s="570">
        <f t="shared" si="8"/>
        <v>0</v>
      </c>
      <c r="ID20" s="213" t="str" cm="1">
        <f t="array" ref="ID20">IF(
  HY20 = "svar",
  _xlfn._xlws.FILTER($BM:$BM, ($BL:$BL = HZ20) * ($BG:$BG = HW20)),
  IF(
    HW20 &lt;&gt; "",
    _xlfn._xlws.FILTER($X$2:$X$1000, $AD$2:$AD$1000 = HW20),
    ""
  )
)</f>
        <v/>
      </c>
      <c r="IE20" s="213"/>
      <c r="IF20" s="213"/>
      <c r="IG20" s="213"/>
      <c r="IH20" s="213"/>
      <c r="II20" s="213"/>
      <c r="IJ20" s="213"/>
      <c r="IK20" s="213"/>
      <c r="IL20" s="213"/>
      <c r="IO20" s="442"/>
      <c r="IS20" s="213" t="str" cm="1">
        <f t="array" aca="1" ref="IS20" ca="1">IFERROR(IF(INDIRECT(IV20)="x", 1, INDIRECT(IV20)), "")</f>
        <v/>
      </c>
      <c r="IU20" s="570">
        <f t="shared" si="9"/>
        <v>0</v>
      </c>
      <c r="IV20" s="213" t="str" cm="1">
        <f t="array" ref="IV20">IF(
  IQ20 = "svar",
  _xlfn._xlws.FILTER($BM:$BM, ($BL:$BL = IR20) * ($BG:$BG = IO20)),
  IF(
    IO20 &lt;&gt; "",
    _xlfn._xlws.FILTER($X$2:$X$1000, $AD$2:$AD$1000 = IO20),
    ""
  )
)</f>
        <v/>
      </c>
      <c r="IW20" s="213"/>
      <c r="IX20" s="213"/>
      <c r="IY20" s="213"/>
      <c r="IZ20" s="213"/>
      <c r="JA20" s="213"/>
      <c r="JB20" s="213"/>
      <c r="JC20" s="213"/>
      <c r="JD20" s="213"/>
      <c r="JG20" s="442"/>
      <c r="JK20" s="213" t="str" cm="1">
        <f t="array" aca="1" ref="JK20" ca="1">IFERROR(IF(INDIRECT(JN20)="x", 1, INDIRECT(JN20)), "")</f>
        <v/>
      </c>
      <c r="JM20" s="570">
        <f t="shared" si="10"/>
        <v>0</v>
      </c>
      <c r="JN20" s="213" t="str" cm="1">
        <f t="array" ref="JN20">IF(
  JI20 = "svar",
  _xlfn._xlws.FILTER($BM:$BM, ($BL:$BL = JJ20) * ($BG:$BG = JG20)),
  IF(
    JG20 &lt;&gt; "",
    _xlfn._xlws.FILTER($X$2:$X$1000, $AD$2:$AD$1000 = JG20),
    ""
  )
)</f>
        <v/>
      </c>
      <c r="JO20" s="213"/>
      <c r="JP20" s="213"/>
      <c r="JQ20" s="213"/>
      <c r="JR20" s="213"/>
      <c r="JS20" s="213"/>
      <c r="JT20" s="213"/>
      <c r="JU20" s="213"/>
      <c r="JV20" s="213"/>
      <c r="JY20" s="442"/>
      <c r="KC20" s="213"/>
      <c r="KE20" s="570"/>
      <c r="KF20" s="213"/>
      <c r="KG20" s="213"/>
      <c r="KH20" s="213"/>
      <c r="KI20" s="213"/>
      <c r="KJ20" s="213"/>
      <c r="KK20" s="213"/>
      <c r="KL20" s="213"/>
      <c r="KM20" s="213"/>
      <c r="KN20" s="213"/>
    </row>
    <row r="21" spans="1:359" s="361" customFormat="1" ht="15">
      <c r="A21" s="464">
        <v>16</v>
      </c>
      <c r="B21" s="361">
        <v>1</v>
      </c>
      <c r="C21" s="459" t="s">
        <v>1263</v>
      </c>
      <c r="D21" s="462" t="s">
        <v>151</v>
      </c>
      <c r="E21" s="464">
        <v>1</v>
      </c>
      <c r="G21" t="s">
        <v>1203</v>
      </c>
      <c r="H21" t="s">
        <v>1217</v>
      </c>
      <c r="I21">
        <v>0</v>
      </c>
      <c r="J21" s="422">
        <v>13</v>
      </c>
      <c r="K21" s="422">
        <v>1</v>
      </c>
      <c r="L21" s="422">
        <v>13</v>
      </c>
      <c r="M21" s="422">
        <v>1</v>
      </c>
      <c r="N21"/>
      <c r="O21">
        <v>18</v>
      </c>
      <c r="P21" s="435">
        <v>1</v>
      </c>
      <c r="Q21">
        <v>18</v>
      </c>
      <c r="R21" t="s">
        <v>162</v>
      </c>
      <c r="S21" t="s">
        <v>1309</v>
      </c>
      <c r="T21"/>
      <c r="U21"/>
      <c r="V21"/>
      <c r="W21">
        <v>26</v>
      </c>
      <c r="X21" t="s">
        <v>1310</v>
      </c>
      <c r="Y21" t="s">
        <v>1311</v>
      </c>
      <c r="Z21" t="s">
        <v>1312</v>
      </c>
      <c r="AA21" t="s">
        <v>1217</v>
      </c>
      <c r="AB21" t="s">
        <v>1217</v>
      </c>
      <c r="AC21">
        <v>1</v>
      </c>
      <c r="AD21">
        <v>1</v>
      </c>
      <c r="AE21" t="s">
        <v>1217</v>
      </c>
      <c r="AF21" t="s">
        <v>1217</v>
      </c>
      <c r="AG21" t="s">
        <v>1313</v>
      </c>
      <c r="AH21"/>
      <c r="AI21" t="s">
        <v>1314</v>
      </c>
      <c r="AJ21" t="s">
        <v>1315</v>
      </c>
      <c r="AK21" t="s">
        <v>1316</v>
      </c>
      <c r="AL21" t="s">
        <v>1317</v>
      </c>
      <c r="AM21" t="s">
        <v>1318</v>
      </c>
      <c r="AN21" t="s">
        <v>1319</v>
      </c>
      <c r="AO21" t="s">
        <v>1320</v>
      </c>
      <c r="AP21"/>
      <c r="AQ21"/>
      <c r="AR21"/>
      <c r="AS21"/>
      <c r="AT21"/>
      <c r="AU21"/>
      <c r="AV21"/>
      <c r="AW21"/>
      <c r="AX21"/>
      <c r="AY21"/>
      <c r="AZ21"/>
      <c r="BA21"/>
      <c r="BB21" t="str" cm="1">
        <f t="array" aca="1" ref="BB21" ca="1">IFERROR(INDIRECT(X21),"")</f>
        <v>FRÅGAN ÄR OBESVARAD</v>
      </c>
      <c r="BC21"/>
      <c r="BD21" s="437"/>
      <c r="BE21"/>
      <c r="BF21" s="467">
        <v>1</v>
      </c>
      <c r="BG21" s="467">
        <v>2</v>
      </c>
      <c r="BH21" s="467" t="s">
        <v>382</v>
      </c>
      <c r="BI21" s="467" t="s">
        <v>1233</v>
      </c>
      <c r="BJ21" s="467">
        <v>5</v>
      </c>
      <c r="BK21" s="467" t="s">
        <v>1278</v>
      </c>
      <c r="BL21" s="467" t="s">
        <v>389</v>
      </c>
      <c r="BM21" s="438" t="s">
        <v>1279</v>
      </c>
      <c r="BN21" s="438"/>
      <c r="BO21" s="467">
        <v>1</v>
      </c>
      <c r="BP21" s="467">
        <v>0</v>
      </c>
      <c r="BQ21" s="467">
        <v>0</v>
      </c>
      <c r="BR21" s="467">
        <v>0</v>
      </c>
      <c r="BS21" s="467">
        <v>0</v>
      </c>
      <c r="BT21" s="467">
        <v>0</v>
      </c>
      <c r="BU21" s="467">
        <v>0</v>
      </c>
      <c r="BV21" s="467">
        <v>0</v>
      </c>
      <c r="BW21" s="467">
        <v>0</v>
      </c>
      <c r="BX21" s="467">
        <v>0</v>
      </c>
      <c r="BY21" s="467"/>
      <c r="BZ21" s="467"/>
      <c r="CA21"/>
      <c r="CB21" s="361" t="s">
        <v>1307</v>
      </c>
      <c r="CC21" t="s">
        <v>1321</v>
      </c>
      <c r="CD21">
        <f>Analysstöd!O226</f>
        <v>0</v>
      </c>
      <c r="CE21">
        <f>Analysstöd!H228</f>
        <v>0</v>
      </c>
      <c r="CF21">
        <f>Analysstöd!H232</f>
        <v>0</v>
      </c>
      <c r="CG21">
        <f>Analysstöd!O232</f>
        <v>0</v>
      </c>
      <c r="CH21">
        <f>Analysstöd!H226</f>
        <v>0</v>
      </c>
      <c r="CI21">
        <f>Analysstöd!O228</f>
        <v>0</v>
      </c>
      <c r="CJ21">
        <f>Analysstöd!O230</f>
        <v>0</v>
      </c>
      <c r="CK21">
        <f>Analysstöd!O234</f>
        <v>0</v>
      </c>
      <c r="CL21">
        <f>Analysstöd!H234</f>
        <v>0</v>
      </c>
      <c r="CM21">
        <f>Analysstöd!H230</f>
        <v>0</v>
      </c>
      <c r="CO21"/>
      <c r="CY21" s="442">
        <v>18</v>
      </c>
      <c r="CZ21" s="361">
        <v>1</v>
      </c>
      <c r="DA21" s="361" t="str">
        <v>Svar</v>
      </c>
      <c r="DB21" s="361" t="str">
        <v>Följts upp och utvärderats minst en gång</v>
      </c>
      <c r="DC21" s="213" cm="1">
        <f t="array" aca="1" ref="DC21" ca="1">IFERROR(IF(INDIRECT(DF21)="x", 1, INDIRECT(DF21)), "")</f>
        <v>0</v>
      </c>
      <c r="DD21" s="361">
        <v>1</v>
      </c>
      <c r="DE21" s="570">
        <f t="shared" si="11"/>
        <v>1</v>
      </c>
      <c r="DF21" s="213" t="str" cm="1">
        <f t="array" ref="DF21">IF(
  DA21 = "svar",
  _xlfn._xlws.FILTER($BM:$BM, ($BL:$BL = DB21) * ($BG:$BG = CY21)),
  IF(
    CY21 &lt;&gt; "",
    _xlfn._xlws.FILTER($X$2:$X$1000, $AD$2:$AD$1000 = CY21),
    ""
  )
)</f>
        <v>'It-säkkollen'!D259</v>
      </c>
      <c r="DG21" s="213"/>
      <c r="DH21" s="213"/>
      <c r="DI21" s="213"/>
      <c r="DJ21" s="213"/>
      <c r="DK21" s="213"/>
      <c r="DL21" s="213"/>
      <c r="DM21" s="213"/>
      <c r="DN21" s="213"/>
      <c r="DS21" s="442"/>
      <c r="DW21" s="213" t="str" cm="1">
        <f t="array" aca="1" ref="DW21" ca="1">IFERROR(IF(INDIRECT(DZ21)="x", 1, INDIRECT(DZ21)), "")</f>
        <v/>
      </c>
      <c r="DY21" s="570">
        <f t="shared" si="2"/>
        <v>0</v>
      </c>
      <c r="DZ21" s="213" t="str" cm="1">
        <f t="array" ref="DZ21">IF(
  DU21 = "svar",
  _xlfn._xlws.FILTER($BM:$BM, ($BL:$BL = DV21) * ($BG:$BG = DS21)),
  IF(
    DS21 &lt;&gt; "",
    _xlfn._xlws.FILTER($X$2:$X$1000, $AD$2:$AD$1000 = DS21),
    ""
  )
)</f>
        <v/>
      </c>
      <c r="EA21" s="213"/>
      <c r="EB21" s="213"/>
      <c r="EC21" s="213"/>
      <c r="ED21" s="213"/>
      <c r="EE21" s="213"/>
      <c r="EF21" s="213"/>
      <c r="EG21" s="213"/>
      <c r="EH21" s="213"/>
      <c r="EK21" s="442"/>
      <c r="EO21" s="213" t="str" cm="1">
        <f t="array" aca="1" ref="EO21" ca="1">IFERROR(IF(INDIRECT(ER21)="x", 1, INDIRECT(ER21)), "")</f>
        <v/>
      </c>
      <c r="EQ21" s="570">
        <f t="shared" si="3"/>
        <v>0</v>
      </c>
      <c r="ER21" s="213" t="str" cm="1">
        <f t="array" ref="ER21">IF(
  EM21 = "svar",
  _xlfn._xlws.FILTER($BM:$BM, ($BL:$BL = EN21) * ($BG:$BG = EK21)),
  IF(
    EK21 &lt;&gt; "",
    _xlfn._xlws.FILTER($X$2:$X$1000, $AD$2:$AD$1000 = EK21),
    ""
  )
)</f>
        <v/>
      </c>
      <c r="ES21" s="213"/>
      <c r="ET21" s="213"/>
      <c r="EU21" s="213"/>
      <c r="EV21" s="213"/>
      <c r="EW21" s="213"/>
      <c r="EX21" s="213"/>
      <c r="EY21" s="213"/>
      <c r="EZ21" s="213"/>
      <c r="FC21" s="442"/>
      <c r="FG21" s="213" t="str" cm="1">
        <f t="array" aca="1" ref="FG21" ca="1">IFERROR(IF(INDIRECT(FJ21)="x", 1, INDIRECT(FJ21)), "")</f>
        <v/>
      </c>
      <c r="FI21" s="570">
        <f t="shared" si="4"/>
        <v>0</v>
      </c>
      <c r="FJ21" s="213" t="str" cm="1">
        <f t="array" ref="FJ21">IF(
  FE21 = "svar",
  _xlfn._xlws.FILTER($BM:$BM, ($BL:$BL = FF21) * ($BG:$BG = FC21)),
  IF(
    FC21 &lt;&gt; "",
    _xlfn._xlws.FILTER($X$2:$X$1000, $AD$2:$AD$1000 = FC21),
    ""
  )
)</f>
        <v/>
      </c>
      <c r="FK21" s="213"/>
      <c r="FL21" s="213"/>
      <c r="FM21" s="213"/>
      <c r="FN21" s="213"/>
      <c r="FO21" s="213"/>
      <c r="FP21" s="213"/>
      <c r="FQ21" s="213"/>
      <c r="FR21" s="213"/>
      <c r="FU21" s="442"/>
      <c r="FY21" s="213" t="str" cm="1">
        <f t="array" aca="1" ref="FY21" ca="1">IFERROR(IF(INDIRECT(GB21)="x", 1, INDIRECT(GB21)), "")</f>
        <v/>
      </c>
      <c r="GA21" s="570">
        <f t="shared" si="5"/>
        <v>0</v>
      </c>
      <c r="GB21" s="213" t="str" cm="1">
        <f t="array" ref="GB21">IF(
  FW21 = "svar",
  _xlfn._xlws.FILTER($BM:$BM, ($BL:$BL = FX21) * ($BG:$BG = FU21)),
  IF(
    FU21 &lt;&gt; "",
    _xlfn._xlws.FILTER($X$2:$X$1000, $AD$2:$AD$1000 = FU21),
    ""
  )
)</f>
        <v/>
      </c>
      <c r="GC21" s="213"/>
      <c r="GD21" s="213"/>
      <c r="GE21" s="213"/>
      <c r="GF21" s="213"/>
      <c r="GG21" s="213"/>
      <c r="GH21" s="213"/>
      <c r="GI21" s="213"/>
      <c r="GJ21" s="213"/>
      <c r="GM21" s="442"/>
      <c r="GQ21" s="213" t="str" cm="1">
        <f t="array" aca="1" ref="GQ21" ca="1">IFERROR(IF(INDIRECT(GT21)="x", 1, INDIRECT(GT21)), "")</f>
        <v/>
      </c>
      <c r="GS21" s="570">
        <f t="shared" si="6"/>
        <v>0</v>
      </c>
      <c r="GT21" s="213" t="str" cm="1">
        <f t="array" ref="GT21">IF(
  GO21 = "svar",
  _xlfn._xlws.FILTER($BM:$BM, ($BL:$BL = GP21) * ($BG:$BG = GM21)),
  IF(
    GM21 &lt;&gt; "",
    _xlfn._xlws.FILTER($X$2:$X$1000, $AD$2:$AD$1000 = GM21),
    ""
  )
)</f>
        <v/>
      </c>
      <c r="GU21" s="213"/>
      <c r="GV21" s="213"/>
      <c r="GW21" s="213"/>
      <c r="GX21" s="213"/>
      <c r="GY21" s="213"/>
      <c r="GZ21" s="213"/>
      <c r="HA21" s="213"/>
      <c r="HB21" s="213"/>
      <c r="HE21" s="442"/>
      <c r="HI21" s="213" t="str" cm="1">
        <f t="array" aca="1" ref="HI21" ca="1">IFERROR(IF(INDIRECT(HL21)="x", 1, INDIRECT(HL21)), "")</f>
        <v/>
      </c>
      <c r="HK21" s="570">
        <f t="shared" si="7"/>
        <v>0</v>
      </c>
      <c r="HL21" s="213" t="str" cm="1">
        <f t="array" ref="HL21">IF(
  HG21 = "svar",
  _xlfn._xlws.FILTER($BM:$BM, ($BL:$BL = HH21) * ($BG:$BG = HE21)),
  IF(
    HE21 &lt;&gt; "",
    _xlfn._xlws.FILTER($X$2:$X$1000, $AD$2:$AD$1000 = HE21),
    ""
  )
)</f>
        <v/>
      </c>
      <c r="HM21" s="213"/>
      <c r="HN21" s="213"/>
      <c r="HO21" s="213"/>
      <c r="HP21" s="213"/>
      <c r="HQ21" s="213"/>
      <c r="HR21" s="213"/>
      <c r="HS21" s="213"/>
      <c r="HT21" s="213"/>
      <c r="HW21" s="442"/>
      <c r="IA21" s="213" t="str" cm="1">
        <f t="array" aca="1" ref="IA21" ca="1">IFERROR(IF(INDIRECT(ID21)="x", 1, INDIRECT(ID21)), "")</f>
        <v/>
      </c>
      <c r="IC21" s="570">
        <f t="shared" si="8"/>
        <v>0</v>
      </c>
      <c r="ID21" s="213" t="str" cm="1">
        <f t="array" ref="ID21">IF(
  HY21 = "svar",
  _xlfn._xlws.FILTER($BM:$BM, ($BL:$BL = HZ21) * ($BG:$BG = HW21)),
  IF(
    HW21 &lt;&gt; "",
    _xlfn._xlws.FILTER($X$2:$X$1000, $AD$2:$AD$1000 = HW21),
    ""
  )
)</f>
        <v/>
      </c>
      <c r="IE21" s="213"/>
      <c r="IF21" s="213"/>
      <c r="IG21" s="213"/>
      <c r="IH21" s="213"/>
      <c r="II21" s="213"/>
      <c r="IJ21" s="213"/>
      <c r="IK21" s="213"/>
      <c r="IL21" s="213"/>
      <c r="IO21" s="442"/>
      <c r="IS21" s="213" t="str" cm="1">
        <f t="array" aca="1" ref="IS21" ca="1">IFERROR(IF(INDIRECT(IV21)="x", 1, INDIRECT(IV21)), "")</f>
        <v/>
      </c>
      <c r="IU21" s="570">
        <f t="shared" si="9"/>
        <v>0</v>
      </c>
      <c r="IV21" s="213" t="str" cm="1">
        <f t="array" ref="IV21">IF(
  IQ21 = "svar",
  _xlfn._xlws.FILTER($BM:$BM, ($BL:$BL = IR21) * ($BG:$BG = IO21)),
  IF(
    IO21 &lt;&gt; "",
    _xlfn._xlws.FILTER($X$2:$X$1000, $AD$2:$AD$1000 = IO21),
    ""
  )
)</f>
        <v/>
      </c>
      <c r="IW21" s="213"/>
      <c r="IX21" s="213"/>
      <c r="IY21" s="213"/>
      <c r="IZ21" s="213"/>
      <c r="JA21" s="213"/>
      <c r="JB21" s="213"/>
      <c r="JC21" s="213"/>
      <c r="JD21" s="213"/>
      <c r="JG21" s="442"/>
      <c r="JK21" s="213" t="str" cm="1">
        <f t="array" aca="1" ref="JK21" ca="1">IFERROR(IF(INDIRECT(JN21)="x", 1, INDIRECT(JN21)), "")</f>
        <v/>
      </c>
      <c r="JM21" s="570">
        <f t="shared" si="10"/>
        <v>0</v>
      </c>
      <c r="JN21" s="213" t="str" cm="1">
        <f t="array" ref="JN21">IF(
  JI21 = "svar",
  _xlfn._xlws.FILTER($BM:$BM, ($BL:$BL = JJ21) * ($BG:$BG = JG21)),
  IF(
    JG21 &lt;&gt; "",
    _xlfn._xlws.FILTER($X$2:$X$1000, $AD$2:$AD$1000 = JG21),
    ""
  )
)</f>
        <v/>
      </c>
      <c r="JO21" s="213"/>
      <c r="JP21" s="213"/>
      <c r="JQ21" s="213"/>
      <c r="JR21" s="213"/>
      <c r="JS21" s="213"/>
      <c r="JT21" s="213"/>
      <c r="JU21" s="213"/>
      <c r="JV21" s="213"/>
      <c r="JY21" s="442"/>
      <c r="KC21" s="213"/>
      <c r="KE21" s="570"/>
      <c r="KF21" s="213"/>
      <c r="KG21" s="213"/>
      <c r="KH21" s="213"/>
      <c r="KI21" s="213"/>
      <c r="KJ21" s="213"/>
      <c r="KK21" s="213"/>
      <c r="KL21" s="213"/>
      <c r="KM21" s="213"/>
      <c r="KN21" s="213"/>
    </row>
    <row r="22" spans="1:359" s="361" customFormat="1" ht="15">
      <c r="A22" s="464">
        <v>17</v>
      </c>
      <c r="B22" s="361">
        <v>1</v>
      </c>
      <c r="C22" s="459" t="s">
        <v>1263</v>
      </c>
      <c r="D22" s="462" t="s">
        <v>151</v>
      </c>
      <c r="E22" s="464">
        <v>1</v>
      </c>
      <c r="G22" t="s">
        <v>1203</v>
      </c>
      <c r="H22" t="s">
        <v>1217</v>
      </c>
      <c r="I22">
        <v>0</v>
      </c>
      <c r="J22" s="422">
        <v>22</v>
      </c>
      <c r="K22" s="422">
        <v>2</v>
      </c>
      <c r="L22" s="422">
        <v>22</v>
      </c>
      <c r="M22" s="422">
        <v>2</v>
      </c>
      <c r="N22"/>
      <c r="O22">
        <v>34</v>
      </c>
      <c r="P22" s="435">
        <v>2</v>
      </c>
      <c r="Q22">
        <v>34</v>
      </c>
      <c r="R22" t="s">
        <v>522</v>
      </c>
      <c r="S22" t="s">
        <v>1322</v>
      </c>
      <c r="T22"/>
      <c r="U22"/>
      <c r="V22"/>
      <c r="W22">
        <v>27</v>
      </c>
      <c r="X22" t="s">
        <v>1217</v>
      </c>
      <c r="Y22" t="s">
        <v>1217</v>
      </c>
      <c r="Z22" t="s">
        <v>1217</v>
      </c>
      <c r="AA22" t="s">
        <v>1217</v>
      </c>
      <c r="AB22" t="s">
        <v>1217</v>
      </c>
      <c r="AC22" t="s">
        <v>1217</v>
      </c>
      <c r="AD22" t="s">
        <v>1217</v>
      </c>
      <c r="AE22" t="s">
        <v>1217</v>
      </c>
      <c r="AF22" t="s">
        <v>1217</v>
      </c>
      <c r="AG22" t="s">
        <v>1217</v>
      </c>
      <c r="AH22"/>
      <c r="AI22" t="s">
        <v>1217</v>
      </c>
      <c r="AJ22" t="s">
        <v>1217</v>
      </c>
      <c r="AK22" t="s">
        <v>1217</v>
      </c>
      <c r="AL22" t="s">
        <v>1217</v>
      </c>
      <c r="AM22" t="s">
        <v>1217</v>
      </c>
      <c r="AN22" t="s">
        <v>1217</v>
      </c>
      <c r="AO22" t="s">
        <v>1217</v>
      </c>
      <c r="AP22"/>
      <c r="AQ22"/>
      <c r="AR22"/>
      <c r="AS22"/>
      <c r="AT22"/>
      <c r="AU22"/>
      <c r="AV22"/>
      <c r="AW22"/>
      <c r="AX22"/>
      <c r="AY22"/>
      <c r="AZ22"/>
      <c r="BA22"/>
      <c r="BB22" t="str" cm="1">
        <f t="array" aca="1" ref="BB22" ca="1">IFERROR(INDIRECT(X22),"")</f>
        <v/>
      </c>
      <c r="BC22"/>
      <c r="BD22" s="437"/>
      <c r="BE22"/>
      <c r="BF22" s="469">
        <v>1</v>
      </c>
      <c r="BG22" s="469">
        <v>3</v>
      </c>
      <c r="BH22" s="469" t="s">
        <v>390</v>
      </c>
      <c r="BI22" s="469" t="s">
        <v>1252</v>
      </c>
      <c r="BJ22" s="469">
        <v>1</v>
      </c>
      <c r="BK22" s="469" t="s">
        <v>1323</v>
      </c>
      <c r="BL22" s="469" t="s">
        <v>147</v>
      </c>
      <c r="BM22" s="438" t="s">
        <v>1324</v>
      </c>
      <c r="BN22" s="438"/>
      <c r="BO22" s="469">
        <v>0</v>
      </c>
      <c r="BP22" s="469">
        <v>1</v>
      </c>
      <c r="BQ22" s="469">
        <v>0</v>
      </c>
      <c r="BR22" s="469">
        <v>0</v>
      </c>
      <c r="BS22" s="469">
        <v>0</v>
      </c>
      <c r="BT22" s="469">
        <v>0</v>
      </c>
      <c r="BU22" s="469">
        <v>0</v>
      </c>
      <c r="BV22" s="469">
        <v>0</v>
      </c>
      <c r="BW22" s="469">
        <v>0</v>
      </c>
      <c r="BX22" s="469">
        <v>0</v>
      </c>
      <c r="BY22" s="469"/>
      <c r="BZ22" s="469"/>
      <c r="CA22"/>
      <c r="CC22"/>
      <c r="CD22"/>
      <c r="CE22"/>
      <c r="CF22"/>
      <c r="CG22"/>
      <c r="CH22"/>
      <c r="CI22"/>
      <c r="CJ22"/>
      <c r="CK22"/>
      <c r="CL22"/>
      <c r="CM22"/>
      <c r="CN22"/>
      <c r="CO22"/>
      <c r="CY22" s="442">
        <v>19</v>
      </c>
      <c r="CZ22" s="361">
        <v>1</v>
      </c>
      <c r="DA22" s="361" t="str">
        <v>Fråga</v>
      </c>
      <c r="DB22" s="361" t="str">
        <v>Har organisationens ledning informerat sig om status på organisationens it-säkerhetsarbete de senaste två åren?</v>
      </c>
      <c r="DC22" s="213" t="str" cm="1">
        <f t="array" aca="1" ref="DC22" ca="1">IFERROR(IF(INDIRECT(DF22)="x", 1, INDIRECT(DF22)), "")</f>
        <v>FRÅGAN ÄR OBESVARAD</v>
      </c>
      <c r="DD22" s="361">
        <v>5</v>
      </c>
      <c r="DE22" s="570">
        <f t="shared" si="11"/>
        <v>5</v>
      </c>
      <c r="DF22" s="213" t="str" cm="1">
        <f t="array" ref="DF22">IF(
  DA22 = "svar",
  _xlfn._xlws.FILTER($BM:$BM, ($BL:$BL = DB22) * ($BG:$BG = CY22)),
  IF(
    CY22 &lt;&gt; "",
    _xlfn._xlws.FILTER($X$2:$X$1000, $AD$2:$AD$1000 = CY22),
    ""
  )
)</f>
        <v>'It-säkkollen'!E277</v>
      </c>
      <c r="DG22" s="213"/>
      <c r="DH22" s="213"/>
      <c r="DI22" s="213"/>
      <c r="DJ22" s="213"/>
      <c r="DK22" s="213"/>
      <c r="DL22" s="213"/>
      <c r="DM22" s="213"/>
      <c r="DN22" s="213"/>
      <c r="DS22" s="442"/>
      <c r="DW22" s="213" t="str" cm="1">
        <f t="array" aca="1" ref="DW22" ca="1">IFERROR(IF(INDIRECT(DZ22)="x", 1, INDIRECT(DZ22)), "")</f>
        <v/>
      </c>
      <c r="DY22" s="570">
        <f t="shared" si="2"/>
        <v>0</v>
      </c>
      <c r="DZ22" s="213" t="str" cm="1">
        <f t="array" ref="DZ22">IF(
  DU22 = "svar",
  _xlfn._xlws.FILTER($BM:$BM, ($BL:$BL = DV22) * ($BG:$BG = DS22)),
  IF(
    DS22 &lt;&gt; "",
    _xlfn._xlws.FILTER($X$2:$X$1000, $AD$2:$AD$1000 = DS22),
    ""
  )
)</f>
        <v/>
      </c>
      <c r="EA22" s="213"/>
      <c r="EB22" s="213"/>
      <c r="EC22" s="213"/>
      <c r="ED22" s="213"/>
      <c r="EE22" s="213"/>
      <c r="EF22" s="213"/>
      <c r="EG22" s="213"/>
      <c r="EH22" s="213"/>
      <c r="EK22" s="442"/>
      <c r="EO22" s="213" t="str" cm="1">
        <f t="array" aca="1" ref="EO22" ca="1">IFERROR(IF(INDIRECT(ER22)="x", 1, INDIRECT(ER22)), "")</f>
        <v/>
      </c>
      <c r="EQ22" s="570">
        <f t="shared" si="3"/>
        <v>0</v>
      </c>
      <c r="ER22" s="213" t="str" cm="1">
        <f t="array" ref="ER22">IF(
  EM22 = "svar",
  _xlfn._xlws.FILTER($BM:$BM, ($BL:$BL = EN22) * ($BG:$BG = EK22)),
  IF(
    EK22 &lt;&gt; "",
    _xlfn._xlws.FILTER($X$2:$X$1000, $AD$2:$AD$1000 = EK22),
    ""
  )
)</f>
        <v/>
      </c>
      <c r="ES22" s="213"/>
      <c r="ET22" s="213"/>
      <c r="EU22" s="213"/>
      <c r="EV22" s="213"/>
      <c r="EW22" s="213"/>
      <c r="EX22" s="213"/>
      <c r="EY22" s="213"/>
      <c r="EZ22" s="213"/>
      <c r="FC22" s="442"/>
      <c r="FG22" s="213" t="str" cm="1">
        <f t="array" aca="1" ref="FG22" ca="1">IFERROR(IF(INDIRECT(FJ22)="x", 1, INDIRECT(FJ22)), "")</f>
        <v/>
      </c>
      <c r="FI22" s="570">
        <f t="shared" si="4"/>
        <v>0</v>
      </c>
      <c r="FJ22" s="213" t="str" cm="1">
        <f t="array" ref="FJ22">IF(
  FE22 = "svar",
  _xlfn._xlws.FILTER($BM:$BM, ($BL:$BL = FF22) * ($BG:$BG = FC22)),
  IF(
    FC22 &lt;&gt; "",
    _xlfn._xlws.FILTER($X$2:$X$1000, $AD$2:$AD$1000 = FC22),
    ""
  )
)</f>
        <v/>
      </c>
      <c r="FK22" s="213"/>
      <c r="FL22" s="213"/>
      <c r="FM22" s="213"/>
      <c r="FN22" s="213"/>
      <c r="FO22" s="213"/>
      <c r="FP22" s="213"/>
      <c r="FQ22" s="213"/>
      <c r="FR22" s="213"/>
      <c r="FU22" s="442"/>
      <c r="FY22" s="213" t="str" cm="1">
        <f t="array" aca="1" ref="FY22" ca="1">IFERROR(IF(INDIRECT(GB22)="x", 1, INDIRECT(GB22)), "")</f>
        <v/>
      </c>
      <c r="GA22" s="570">
        <f t="shared" si="5"/>
        <v>0</v>
      </c>
      <c r="GB22" s="213" t="str" cm="1">
        <f t="array" ref="GB22">IF(
  FW22 = "svar",
  _xlfn._xlws.FILTER($BM:$BM, ($BL:$BL = FX22) * ($BG:$BG = FU22)),
  IF(
    FU22 &lt;&gt; "",
    _xlfn._xlws.FILTER($X$2:$X$1000, $AD$2:$AD$1000 = FU22),
    ""
  )
)</f>
        <v/>
      </c>
      <c r="GC22" s="213"/>
      <c r="GD22" s="213"/>
      <c r="GE22" s="213"/>
      <c r="GF22" s="213"/>
      <c r="GG22" s="213"/>
      <c r="GH22" s="213"/>
      <c r="GI22" s="213"/>
      <c r="GJ22" s="213"/>
      <c r="GM22" s="442"/>
      <c r="GQ22" s="213" t="str" cm="1">
        <f t="array" aca="1" ref="GQ22" ca="1">IFERROR(IF(INDIRECT(GT22)="x", 1, INDIRECT(GT22)), "")</f>
        <v/>
      </c>
      <c r="GS22" s="570">
        <f t="shared" si="6"/>
        <v>0</v>
      </c>
      <c r="GT22" s="213" t="str" cm="1">
        <f t="array" ref="GT22">IF(
  GO22 = "svar",
  _xlfn._xlws.FILTER($BM:$BM, ($BL:$BL = GP22) * ($BG:$BG = GM22)),
  IF(
    GM22 &lt;&gt; "",
    _xlfn._xlws.FILTER($X$2:$X$1000, $AD$2:$AD$1000 = GM22),
    ""
  )
)</f>
        <v/>
      </c>
      <c r="GU22" s="213"/>
      <c r="GV22" s="213"/>
      <c r="GW22" s="213"/>
      <c r="GX22" s="213"/>
      <c r="GY22" s="213"/>
      <c r="GZ22" s="213"/>
      <c r="HA22" s="213"/>
      <c r="HB22" s="213"/>
      <c r="HE22" s="442"/>
      <c r="HI22" s="213" t="str" cm="1">
        <f t="array" aca="1" ref="HI22" ca="1">IFERROR(IF(INDIRECT(HL22)="x", 1, INDIRECT(HL22)), "")</f>
        <v/>
      </c>
      <c r="HK22" s="570">
        <f t="shared" si="7"/>
        <v>0</v>
      </c>
      <c r="HL22" s="213" t="str" cm="1">
        <f t="array" ref="HL22">IF(
  HG22 = "svar",
  _xlfn._xlws.FILTER($BM:$BM, ($BL:$BL = HH22) * ($BG:$BG = HE22)),
  IF(
    HE22 &lt;&gt; "",
    _xlfn._xlws.FILTER($X$2:$X$1000, $AD$2:$AD$1000 = HE22),
    ""
  )
)</f>
        <v/>
      </c>
      <c r="HM22" s="213"/>
      <c r="HN22" s="213"/>
      <c r="HO22" s="213"/>
      <c r="HP22" s="213"/>
      <c r="HQ22" s="213"/>
      <c r="HR22" s="213"/>
      <c r="HS22" s="213"/>
      <c r="HT22" s="213"/>
      <c r="HW22" s="442"/>
      <c r="IA22" s="213" t="str" cm="1">
        <f t="array" aca="1" ref="IA22" ca="1">IFERROR(IF(INDIRECT(ID22)="x", 1, INDIRECT(ID22)), "")</f>
        <v/>
      </c>
      <c r="IC22" s="570">
        <f t="shared" si="8"/>
        <v>0</v>
      </c>
      <c r="ID22" s="213" t="str" cm="1">
        <f t="array" ref="ID22">IF(
  HY22 = "svar",
  _xlfn._xlws.FILTER($BM:$BM, ($BL:$BL = HZ22) * ($BG:$BG = HW22)),
  IF(
    HW22 &lt;&gt; "",
    _xlfn._xlws.FILTER($X$2:$X$1000, $AD$2:$AD$1000 = HW22),
    ""
  )
)</f>
        <v/>
      </c>
      <c r="IE22" s="213"/>
      <c r="IF22" s="213"/>
      <c r="IG22" s="213"/>
      <c r="IH22" s="213"/>
      <c r="II22" s="213"/>
      <c r="IJ22" s="213"/>
      <c r="IK22" s="213"/>
      <c r="IL22" s="213"/>
      <c r="IO22" s="442"/>
      <c r="IS22" s="213" t="str" cm="1">
        <f t="array" aca="1" ref="IS22" ca="1">IFERROR(IF(INDIRECT(IV22)="x", 1, INDIRECT(IV22)), "")</f>
        <v/>
      </c>
      <c r="IU22" s="570">
        <f t="shared" si="9"/>
        <v>0</v>
      </c>
      <c r="IV22" s="213" t="str" cm="1">
        <f t="array" ref="IV22">IF(
  IQ22 = "svar",
  _xlfn._xlws.FILTER($BM:$BM, ($BL:$BL = IR22) * ($BG:$BG = IO22)),
  IF(
    IO22 &lt;&gt; "",
    _xlfn._xlws.FILTER($X$2:$X$1000, $AD$2:$AD$1000 = IO22),
    ""
  )
)</f>
        <v/>
      </c>
      <c r="IW22" s="213"/>
      <c r="IX22" s="213"/>
      <c r="IY22" s="213"/>
      <c r="IZ22" s="213"/>
      <c r="JA22" s="213"/>
      <c r="JB22" s="213"/>
      <c r="JC22" s="213"/>
      <c r="JD22" s="213"/>
      <c r="JG22" s="442"/>
      <c r="JK22" s="213" t="str" cm="1">
        <f t="array" aca="1" ref="JK22" ca="1">IFERROR(IF(INDIRECT(JN22)="x", 1, INDIRECT(JN22)), "")</f>
        <v/>
      </c>
      <c r="JM22" s="570">
        <f t="shared" si="10"/>
        <v>0</v>
      </c>
      <c r="JN22" s="213" t="str" cm="1">
        <f t="array" ref="JN22">IF(
  JI22 = "svar",
  _xlfn._xlws.FILTER($BM:$BM, ($BL:$BL = JJ22) * ($BG:$BG = JG22)),
  IF(
    JG22 &lt;&gt; "",
    _xlfn._xlws.FILTER($X$2:$X$1000, $AD$2:$AD$1000 = JG22),
    ""
  )
)</f>
        <v/>
      </c>
      <c r="JO22" s="213"/>
      <c r="JP22" s="213"/>
      <c r="JQ22" s="213"/>
      <c r="JR22" s="213"/>
      <c r="JS22" s="213"/>
      <c r="JT22" s="213"/>
      <c r="JU22" s="213"/>
      <c r="JV22" s="213"/>
      <c r="JY22" s="442"/>
      <c r="KC22" s="213"/>
      <c r="KE22" s="570"/>
      <c r="KF22" s="213"/>
      <c r="KG22" s="213"/>
      <c r="KH22" s="213"/>
      <c r="KI22" s="213"/>
      <c r="KJ22" s="213"/>
      <c r="KK22" s="213"/>
      <c r="KL22" s="213"/>
      <c r="KM22" s="213"/>
      <c r="KN22" s="213"/>
    </row>
    <row r="23" spans="1:359" s="361" customFormat="1" ht="15">
      <c r="A23" s="458">
        <v>18</v>
      </c>
      <c r="B23" s="459">
        <v>1</v>
      </c>
      <c r="C23" s="459" t="s">
        <v>1263</v>
      </c>
      <c r="D23" s="204" t="s">
        <v>151</v>
      </c>
      <c r="E23" s="460">
        <v>1</v>
      </c>
      <c r="G23" t="s">
        <v>1203</v>
      </c>
      <c r="H23" t="s">
        <v>1217</v>
      </c>
      <c r="I23">
        <v>0</v>
      </c>
      <c r="J23" s="422">
        <v>23</v>
      </c>
      <c r="K23" s="422">
        <v>2</v>
      </c>
      <c r="L23" s="422">
        <v>23</v>
      </c>
      <c r="M23" s="422">
        <v>2</v>
      </c>
      <c r="N23"/>
      <c r="O23">
        <v>35</v>
      </c>
      <c r="P23" s="435">
        <v>2</v>
      </c>
      <c r="Q23">
        <v>35</v>
      </c>
      <c r="R23" t="s">
        <v>525</v>
      </c>
      <c r="S23" t="s">
        <v>1325</v>
      </c>
      <c r="T23"/>
      <c r="U23"/>
      <c r="V23"/>
      <c r="W23">
        <v>28</v>
      </c>
      <c r="X23" t="s">
        <v>1217</v>
      </c>
      <c r="Y23" t="s">
        <v>1217</v>
      </c>
      <c r="Z23" t="s">
        <v>1217</v>
      </c>
      <c r="AA23" t="s">
        <v>1217</v>
      </c>
      <c r="AB23" t="s">
        <v>1217</v>
      </c>
      <c r="AC23" t="s">
        <v>1217</v>
      </c>
      <c r="AD23" t="s">
        <v>1217</v>
      </c>
      <c r="AE23" t="s">
        <v>1217</v>
      </c>
      <c r="AF23" t="s">
        <v>1217</v>
      </c>
      <c r="AG23" t="s">
        <v>1217</v>
      </c>
      <c r="AH23"/>
      <c r="AI23" t="s">
        <v>1217</v>
      </c>
      <c r="AJ23" t="s">
        <v>1217</v>
      </c>
      <c r="AK23" t="s">
        <v>1217</v>
      </c>
      <c r="AL23" t="s">
        <v>1217</v>
      </c>
      <c r="AM23" t="s">
        <v>1217</v>
      </c>
      <c r="AN23" t="s">
        <v>1217</v>
      </c>
      <c r="AO23" t="s">
        <v>1217</v>
      </c>
      <c r="AP23"/>
      <c r="AQ23"/>
      <c r="AR23"/>
      <c r="AS23"/>
      <c r="AT23"/>
      <c r="AU23"/>
      <c r="AV23"/>
      <c r="AW23"/>
      <c r="AX23"/>
      <c r="AY23"/>
      <c r="AZ23"/>
      <c r="BA23"/>
      <c r="BB23" t="str" cm="1">
        <f t="array" aca="1" ref="BB23" ca="1">IFERROR(INDIRECT(X23),"")</f>
        <v/>
      </c>
      <c r="BC23"/>
      <c r="BD23" s="437"/>
      <c r="BE23"/>
      <c r="BF23" s="469">
        <v>1</v>
      </c>
      <c r="BG23" s="469">
        <v>3</v>
      </c>
      <c r="BH23" s="469" t="s">
        <v>390</v>
      </c>
      <c r="BI23" s="469" t="s">
        <v>1252</v>
      </c>
      <c r="BJ23" s="469">
        <v>2</v>
      </c>
      <c r="BK23" s="469" t="s">
        <v>1326</v>
      </c>
      <c r="BL23" s="469" t="s">
        <v>148</v>
      </c>
      <c r="BM23" s="438" t="s">
        <v>1327</v>
      </c>
      <c r="BN23" s="438"/>
      <c r="BO23" s="469">
        <v>0</v>
      </c>
      <c r="BP23" s="469">
        <v>1</v>
      </c>
      <c r="BQ23" s="469">
        <v>0</v>
      </c>
      <c r="BR23" s="469">
        <v>0</v>
      </c>
      <c r="BS23" s="469">
        <v>0</v>
      </c>
      <c r="BT23" s="469">
        <v>0</v>
      </c>
      <c r="BU23" s="469">
        <v>0</v>
      </c>
      <c r="BV23" s="469">
        <v>0</v>
      </c>
      <c r="BW23" s="469">
        <v>0</v>
      </c>
      <c r="BX23" s="469">
        <v>0</v>
      </c>
      <c r="BY23" s="469"/>
      <c r="BZ23" s="469"/>
      <c r="CA23"/>
      <c r="CC23" t="s">
        <v>1328</v>
      </c>
      <c r="CD23"/>
      <c r="CE23"/>
      <c r="CF23"/>
      <c r="CG23"/>
      <c r="CH23"/>
      <c r="CI23"/>
      <c r="CJ23"/>
      <c r="CK23"/>
      <c r="CL23"/>
      <c r="CM23"/>
      <c r="CN23"/>
      <c r="CO23"/>
      <c r="CY23" s="442">
        <v>34</v>
      </c>
      <c r="CZ23" s="361">
        <v>2</v>
      </c>
      <c r="DA23" s="361" t="str">
        <v>Fråga</v>
      </c>
      <c r="DB23" s="361" t="str">
        <v>Har organisationen, de senaste två åren, beslutat om att tilldela resurser för att kunna införa beslutade säkerhetsåtgärder inom it-säkerhetsarbetet?</v>
      </c>
      <c r="DC23" s="213" t="str" cm="1">
        <f t="array" aca="1" ref="DC23" ca="1">IFERROR(IF(INDIRECT(DF23)="x", 1, INDIRECT(DF23)), "")</f>
        <v>FRÅGAN ÄR OBESVARAD</v>
      </c>
      <c r="DD23" s="361">
        <v>5</v>
      </c>
      <c r="DE23" s="570">
        <f t="shared" si="11"/>
        <v>50</v>
      </c>
      <c r="DF23" s="213" t="str" cm="1">
        <f t="array" ref="DF23">IF(
  DA23 = "svar",
  _xlfn._xlws.FILTER($BM:$BM, ($BL:$BL = DB23) * ($BG:$BG = CY23)),
  IF(
    CY23 &lt;&gt; "",
    _xlfn._xlws.FILTER($X$2:$X$1000, $AD$2:$AD$1000 = CY23),
    ""
  )
)</f>
        <v>'It-säkkollen'!E438</v>
      </c>
      <c r="DG23" s="213"/>
      <c r="DH23" s="213"/>
      <c r="DI23" s="213"/>
      <c r="DJ23" s="213"/>
      <c r="DK23" s="213"/>
      <c r="DL23" s="213"/>
      <c r="DM23" s="213"/>
      <c r="DN23" s="213"/>
      <c r="DS23" s="442"/>
      <c r="DW23" s="213" t="str" cm="1">
        <f t="array" aca="1" ref="DW23" ca="1">IFERROR(IF(INDIRECT(DZ23)="x", 1, INDIRECT(DZ23)), "")</f>
        <v/>
      </c>
      <c r="DY23" s="570">
        <f t="shared" si="2"/>
        <v>0</v>
      </c>
      <c r="DZ23" s="213" t="str" cm="1">
        <f t="array" ref="DZ23">IF(
  DU23 = "svar",
  _xlfn._xlws.FILTER($BM:$BM, ($BL:$BL = DV23) * ($BG:$BG = DS23)),
  IF(
    DS23 &lt;&gt; "",
    _xlfn._xlws.FILTER($X$2:$X$1000, $AD$2:$AD$1000 = DS23),
    ""
  )
)</f>
        <v/>
      </c>
      <c r="EA23" s="213"/>
      <c r="EB23" s="213"/>
      <c r="EC23" s="213"/>
      <c r="ED23" s="213"/>
      <c r="EE23" s="213"/>
      <c r="EF23" s="213"/>
      <c r="EG23" s="213"/>
      <c r="EH23" s="213"/>
      <c r="EK23" s="442"/>
      <c r="EO23" s="213" t="str" cm="1">
        <f t="array" aca="1" ref="EO23" ca="1">IFERROR(IF(INDIRECT(ER23)="x", 1, INDIRECT(ER23)), "")</f>
        <v/>
      </c>
      <c r="EQ23" s="570">
        <f t="shared" si="3"/>
        <v>0</v>
      </c>
      <c r="ER23" s="213" t="str" cm="1">
        <f t="array" ref="ER23">IF(
  EM23 = "svar",
  _xlfn._xlws.FILTER($BM:$BM, ($BL:$BL = EN23) * ($BG:$BG = EK23)),
  IF(
    EK23 &lt;&gt; "",
    _xlfn._xlws.FILTER($X$2:$X$1000, $AD$2:$AD$1000 = EK23),
    ""
  )
)</f>
        <v/>
      </c>
      <c r="ES23" s="213"/>
      <c r="ET23" s="213"/>
      <c r="EU23" s="213"/>
      <c r="EV23" s="213"/>
      <c r="EW23" s="213"/>
      <c r="EX23" s="213"/>
      <c r="EY23" s="213"/>
      <c r="EZ23" s="213"/>
      <c r="FC23" s="442"/>
      <c r="FG23" s="213" t="str" cm="1">
        <f t="array" aca="1" ref="FG23" ca="1">IFERROR(IF(INDIRECT(FJ23)="x", 1, INDIRECT(FJ23)), "")</f>
        <v/>
      </c>
      <c r="FI23" s="570">
        <f t="shared" si="4"/>
        <v>0</v>
      </c>
      <c r="FJ23" s="213" t="str" cm="1">
        <f t="array" ref="FJ23">IF(
  FE23 = "svar",
  _xlfn._xlws.FILTER($BM:$BM, ($BL:$BL = FF23) * ($BG:$BG = FC23)),
  IF(
    FC23 &lt;&gt; "",
    _xlfn._xlws.FILTER($X$2:$X$1000, $AD$2:$AD$1000 = FC23),
    ""
  )
)</f>
        <v/>
      </c>
      <c r="FK23" s="213"/>
      <c r="FL23" s="213"/>
      <c r="FM23" s="213"/>
      <c r="FN23" s="213"/>
      <c r="FO23" s="213"/>
      <c r="FP23" s="213"/>
      <c r="FQ23" s="213"/>
      <c r="FR23" s="213"/>
      <c r="FU23" s="442"/>
      <c r="FY23" s="213" t="str" cm="1">
        <f t="array" aca="1" ref="FY23" ca="1">IFERROR(IF(INDIRECT(GB23)="x", 1, INDIRECT(GB23)), "")</f>
        <v/>
      </c>
      <c r="GA23" s="570">
        <f t="shared" si="5"/>
        <v>0</v>
      </c>
      <c r="GB23" s="213" t="str" cm="1">
        <f t="array" ref="GB23">IF(
  FW23 = "svar",
  _xlfn._xlws.FILTER($BM:$BM, ($BL:$BL = FX23) * ($BG:$BG = FU23)),
  IF(
    FU23 &lt;&gt; "",
    _xlfn._xlws.FILTER($X$2:$X$1000, $AD$2:$AD$1000 = FU23),
    ""
  )
)</f>
        <v/>
      </c>
      <c r="GC23" s="213"/>
      <c r="GD23" s="213"/>
      <c r="GE23" s="213"/>
      <c r="GF23" s="213"/>
      <c r="GG23" s="213"/>
      <c r="GH23" s="213"/>
      <c r="GI23" s="213"/>
      <c r="GJ23" s="213"/>
      <c r="GM23" s="442"/>
      <c r="GQ23" s="213" t="str" cm="1">
        <f t="array" aca="1" ref="GQ23" ca="1">IFERROR(IF(INDIRECT(GT23)="x", 1, INDIRECT(GT23)), "")</f>
        <v/>
      </c>
      <c r="GS23" s="570">
        <f t="shared" si="6"/>
        <v>0</v>
      </c>
      <c r="GT23" s="213" t="str" cm="1">
        <f t="array" ref="GT23">IF(
  GO23 = "svar",
  _xlfn._xlws.FILTER($BM:$BM, ($BL:$BL = GP23) * ($BG:$BG = GM23)),
  IF(
    GM23 &lt;&gt; "",
    _xlfn._xlws.FILTER($X$2:$X$1000, $AD$2:$AD$1000 = GM23),
    ""
  )
)</f>
        <v/>
      </c>
      <c r="GU23" s="213"/>
      <c r="GV23" s="213"/>
      <c r="GW23" s="213"/>
      <c r="GX23" s="213"/>
      <c r="GY23" s="213"/>
      <c r="GZ23" s="213"/>
      <c r="HA23" s="213"/>
      <c r="HB23" s="213"/>
      <c r="HE23" s="442"/>
      <c r="HI23" s="213" t="str" cm="1">
        <f t="array" aca="1" ref="HI23" ca="1">IFERROR(IF(INDIRECT(HL23)="x", 1, INDIRECT(HL23)), "")</f>
        <v/>
      </c>
      <c r="HK23" s="570">
        <f t="shared" si="7"/>
        <v>0</v>
      </c>
      <c r="HL23" s="213" t="str" cm="1">
        <f t="array" ref="HL23">IF(
  HG23 = "svar",
  _xlfn._xlws.FILTER($BM:$BM, ($BL:$BL = HH23) * ($BG:$BG = HE23)),
  IF(
    HE23 &lt;&gt; "",
    _xlfn._xlws.FILTER($X$2:$X$1000, $AD$2:$AD$1000 = HE23),
    ""
  )
)</f>
        <v/>
      </c>
      <c r="HM23" s="213"/>
      <c r="HN23" s="213"/>
      <c r="HO23" s="213"/>
      <c r="HP23" s="213"/>
      <c r="HQ23" s="213"/>
      <c r="HR23" s="213"/>
      <c r="HS23" s="213"/>
      <c r="HT23" s="213"/>
      <c r="HW23" s="442"/>
      <c r="IA23" s="213" t="str" cm="1">
        <f t="array" aca="1" ref="IA23" ca="1">IFERROR(IF(INDIRECT(ID23)="x", 1, INDIRECT(ID23)), "")</f>
        <v/>
      </c>
      <c r="IC23" s="570">
        <f t="shared" si="8"/>
        <v>0</v>
      </c>
      <c r="ID23" s="213" t="str" cm="1">
        <f t="array" ref="ID23">IF(
  HY23 = "svar",
  _xlfn._xlws.FILTER($BM:$BM, ($BL:$BL = HZ23) * ($BG:$BG = HW23)),
  IF(
    HW23 &lt;&gt; "",
    _xlfn._xlws.FILTER($X$2:$X$1000, $AD$2:$AD$1000 = HW23),
    ""
  )
)</f>
        <v/>
      </c>
      <c r="IE23" s="213"/>
      <c r="IF23" s="213"/>
      <c r="IG23" s="213"/>
      <c r="IH23" s="213"/>
      <c r="II23" s="213"/>
      <c r="IJ23" s="213"/>
      <c r="IK23" s="213"/>
      <c r="IL23" s="213"/>
      <c r="IO23" s="442"/>
      <c r="IS23" s="213" t="str" cm="1">
        <f t="array" aca="1" ref="IS23" ca="1">IFERROR(IF(INDIRECT(IV23)="x", 1, INDIRECT(IV23)), "")</f>
        <v/>
      </c>
      <c r="IU23" s="570">
        <f t="shared" si="9"/>
        <v>0</v>
      </c>
      <c r="IV23" s="213" t="str" cm="1">
        <f t="array" ref="IV23">IF(
  IQ23 = "svar",
  _xlfn._xlws.FILTER($BM:$BM, ($BL:$BL = IR23) * ($BG:$BG = IO23)),
  IF(
    IO23 &lt;&gt; "",
    _xlfn._xlws.FILTER($X$2:$X$1000, $AD$2:$AD$1000 = IO23),
    ""
  )
)</f>
        <v/>
      </c>
      <c r="IW23" s="213"/>
      <c r="IX23" s="213"/>
      <c r="IY23" s="213"/>
      <c r="IZ23" s="213"/>
      <c r="JA23" s="213"/>
      <c r="JB23" s="213"/>
      <c r="JC23" s="213"/>
      <c r="JD23" s="213"/>
      <c r="JG23" s="442"/>
      <c r="JK23" s="213" t="str" cm="1">
        <f t="array" aca="1" ref="JK23" ca="1">IFERROR(IF(INDIRECT(JN23)="x", 1, INDIRECT(JN23)), "")</f>
        <v/>
      </c>
      <c r="JM23" s="570">
        <f t="shared" si="10"/>
        <v>0</v>
      </c>
      <c r="JN23" s="213" t="str" cm="1">
        <f t="array" ref="JN23">IF(
  JI23 = "svar",
  _xlfn._xlws.FILTER($BM:$BM, ($BL:$BL = JJ23) * ($BG:$BG = JG23)),
  IF(
    JG23 &lt;&gt; "",
    _xlfn._xlws.FILTER($X$2:$X$1000, $AD$2:$AD$1000 = JG23),
    ""
  )
)</f>
        <v/>
      </c>
      <c r="JO23" s="213"/>
      <c r="JP23" s="213"/>
      <c r="JQ23" s="213"/>
      <c r="JR23" s="213"/>
      <c r="JS23" s="213"/>
      <c r="JT23" s="213"/>
      <c r="JU23" s="213"/>
      <c r="JV23" s="213"/>
      <c r="JY23" s="442"/>
      <c r="KC23" s="213"/>
      <c r="KE23" s="570"/>
      <c r="KF23" s="213"/>
      <c r="KG23" s="213"/>
      <c r="KH23" s="213"/>
      <c r="KI23" s="213"/>
      <c r="KJ23" s="213"/>
      <c r="KK23" s="213"/>
      <c r="KL23" s="213"/>
      <c r="KM23" s="213"/>
      <c r="KN23" s="213"/>
    </row>
    <row r="24" spans="1:359" s="361" customFormat="1" ht="29.15">
      <c r="A24" s="458">
        <v>19</v>
      </c>
      <c r="B24" s="459">
        <v>1</v>
      </c>
      <c r="C24" s="459" t="s">
        <v>25</v>
      </c>
      <c r="D24" s="204" t="s">
        <v>437</v>
      </c>
      <c r="E24" s="460">
        <v>5</v>
      </c>
      <c r="G24" t="s">
        <v>1203</v>
      </c>
      <c r="H24">
        <v>24</v>
      </c>
      <c r="I24">
        <v>1</v>
      </c>
      <c r="J24" s="422">
        <v>24</v>
      </c>
      <c r="K24" s="422">
        <v>2</v>
      </c>
      <c r="L24" s="422">
        <v>24</v>
      </c>
      <c r="M24" s="422">
        <v>2</v>
      </c>
      <c r="N24"/>
      <c r="O24">
        <v>20</v>
      </c>
      <c r="P24" s="435">
        <v>2</v>
      </c>
      <c r="Q24">
        <v>20</v>
      </c>
      <c r="R24" t="s">
        <v>448</v>
      </c>
      <c r="S24" t="s">
        <v>1329</v>
      </c>
      <c r="T24"/>
      <c r="U24"/>
      <c r="V24"/>
      <c r="W24">
        <v>29</v>
      </c>
      <c r="X24" t="s">
        <v>1217</v>
      </c>
      <c r="Y24" t="s">
        <v>1217</v>
      </c>
      <c r="Z24" t="s">
        <v>1217</v>
      </c>
      <c r="AA24" t="s">
        <v>1217</v>
      </c>
      <c r="AB24" t="s">
        <v>1217</v>
      </c>
      <c r="AC24" t="s">
        <v>1217</v>
      </c>
      <c r="AD24" t="s">
        <v>1217</v>
      </c>
      <c r="AE24" t="s">
        <v>1217</v>
      </c>
      <c r="AF24" t="s">
        <v>1217</v>
      </c>
      <c r="AG24" t="s">
        <v>1217</v>
      </c>
      <c r="AH24"/>
      <c r="AI24" t="s">
        <v>1217</v>
      </c>
      <c r="AJ24" t="s">
        <v>1217</v>
      </c>
      <c r="AK24" t="s">
        <v>1217</v>
      </c>
      <c r="AL24" t="s">
        <v>1217</v>
      </c>
      <c r="AM24" t="s">
        <v>1217</v>
      </c>
      <c r="AN24" t="s">
        <v>1217</v>
      </c>
      <c r="AO24" t="s">
        <v>1217</v>
      </c>
      <c r="AP24"/>
      <c r="AQ24"/>
      <c r="AR24"/>
      <c r="AS24"/>
      <c r="AT24"/>
      <c r="AU24"/>
      <c r="AV24"/>
      <c r="AW24"/>
      <c r="AX24"/>
      <c r="AY24"/>
      <c r="AZ24"/>
      <c r="BA24"/>
      <c r="BB24" t="str" cm="1">
        <f t="array" aca="1" ref="BB24" ca="1">IFERROR(INDIRECT(X24),"")</f>
        <v/>
      </c>
      <c r="BC24"/>
      <c r="BD24" s="437"/>
      <c r="BE24"/>
      <c r="BF24" s="469">
        <v>1</v>
      </c>
      <c r="BG24" s="469">
        <v>3</v>
      </c>
      <c r="BH24" s="469" t="s">
        <v>390</v>
      </c>
      <c r="BI24" s="469" t="s">
        <v>1252</v>
      </c>
      <c r="BJ24" s="469">
        <v>3</v>
      </c>
      <c r="BK24" s="469" t="s">
        <v>1330</v>
      </c>
      <c r="BL24" s="469" t="s">
        <v>393</v>
      </c>
      <c r="BM24" s="438" t="s">
        <v>1331</v>
      </c>
      <c r="BN24" s="438"/>
      <c r="BO24" s="469">
        <v>0</v>
      </c>
      <c r="BP24" s="469">
        <v>1</v>
      </c>
      <c r="BQ24" s="469">
        <v>0</v>
      </c>
      <c r="BR24" s="469">
        <v>0</v>
      </c>
      <c r="BS24" s="469">
        <v>0</v>
      </c>
      <c r="BT24" s="469">
        <v>0</v>
      </c>
      <c r="BU24" s="469">
        <v>0</v>
      </c>
      <c r="BV24" s="469">
        <v>0</v>
      </c>
      <c r="BW24" s="469">
        <v>0</v>
      </c>
      <c r="BX24" s="469">
        <v>0</v>
      </c>
      <c r="BY24" s="469"/>
      <c r="BZ24" s="469"/>
      <c r="CA24"/>
      <c r="CC24"/>
      <c r="CD24" t="str">
        <f>CD3</f>
        <v>Styrning, uppföljning och kontroll</v>
      </c>
      <c r="CE24"/>
      <c r="CF24"/>
      <c r="CG24"/>
      <c r="CH24"/>
      <c r="CI24"/>
      <c r="CJ24"/>
      <c r="CK24"/>
      <c r="CL24"/>
      <c r="CM24"/>
      <c r="CN24"/>
      <c r="CO24"/>
      <c r="CY24" s="442">
        <v>35</v>
      </c>
      <c r="CZ24" s="361">
        <v>2</v>
      </c>
      <c r="DA24" s="361" t="str">
        <v>Fråga</v>
      </c>
      <c r="DB24" s="361" t="str">
        <v>Har organisationen, de senaste två åren, infört de säkerhetsåtgärder inom it-säkerhetsarbetet som beslutats?</v>
      </c>
      <c r="DC24" s="213" t="str" cm="1">
        <f t="array" aca="1" ref="DC24" ca="1">IFERROR(IF(INDIRECT(DF24)="x", 1, INDIRECT(DF24)), "")</f>
        <v>FRÅGAN ÄR OBESVARAD</v>
      </c>
      <c r="DD24" s="361">
        <v>5</v>
      </c>
      <c r="DE24" s="570">
        <f t="shared" si="11"/>
        <v>50</v>
      </c>
      <c r="DF24" s="213" t="str" cm="1">
        <f t="array" ref="DF24">IF(
  DA24 = "svar",
  _xlfn._xlws.FILTER($BM:$BM, ($BL:$BL = DB24) * ($BG:$BG = CY24)),
  IF(
    CY24 &lt;&gt; "",
    _xlfn._xlws.FILTER($X$2:$X$1000, $AD$2:$AD$1000 = CY24),
    ""
  )
)</f>
        <v>'It-säkkollen'!E449</v>
      </c>
      <c r="DG24" s="213"/>
      <c r="DH24" s="213"/>
      <c r="DI24" s="213"/>
      <c r="DJ24" s="213"/>
      <c r="DK24" s="213"/>
      <c r="DL24" s="213"/>
      <c r="DM24" s="213"/>
      <c r="DN24" s="213"/>
      <c r="DS24" s="442"/>
      <c r="DW24" s="213" t="str" cm="1">
        <f t="array" aca="1" ref="DW24" ca="1">IFERROR(IF(INDIRECT(DZ24)="x", 1, INDIRECT(DZ24)), "")</f>
        <v/>
      </c>
      <c r="DY24" s="570">
        <f t="shared" si="2"/>
        <v>0</v>
      </c>
      <c r="DZ24" s="213" t="str" cm="1">
        <f t="array" ref="DZ24">IF(
  DU24 = "svar",
  _xlfn._xlws.FILTER($BM:$BM, ($BL:$BL = DV24) * ($BG:$BG = DS24)),
  IF(
    DS24 &lt;&gt; "",
    _xlfn._xlws.FILTER($X$2:$X$1000, $AD$2:$AD$1000 = DS24),
    ""
  )
)</f>
        <v/>
      </c>
      <c r="EA24" s="213"/>
      <c r="EB24" s="213"/>
      <c r="EC24" s="213"/>
      <c r="ED24" s="213"/>
      <c r="EE24" s="213"/>
      <c r="EF24" s="213"/>
      <c r="EG24" s="213"/>
      <c r="EH24" s="213"/>
      <c r="EK24" s="442"/>
      <c r="EO24" s="213" t="str" cm="1">
        <f t="array" aca="1" ref="EO24" ca="1">IFERROR(IF(INDIRECT(ER24)="x", 1, INDIRECT(ER24)), "")</f>
        <v/>
      </c>
      <c r="EQ24" s="570">
        <f t="shared" si="3"/>
        <v>0</v>
      </c>
      <c r="ER24" s="213" t="str" cm="1">
        <f t="array" ref="ER24">IF(
  EM24 = "svar",
  _xlfn._xlws.FILTER($BM:$BM, ($BL:$BL = EN24) * ($BG:$BG = EK24)),
  IF(
    EK24 &lt;&gt; "",
    _xlfn._xlws.FILTER($X$2:$X$1000, $AD$2:$AD$1000 = EK24),
    ""
  )
)</f>
        <v/>
      </c>
      <c r="ES24" s="213"/>
      <c r="ET24" s="213"/>
      <c r="EU24" s="213"/>
      <c r="EV24" s="213"/>
      <c r="EW24" s="213"/>
      <c r="EX24" s="213"/>
      <c r="EY24" s="213"/>
      <c r="EZ24" s="213"/>
      <c r="FC24" s="442"/>
      <c r="FG24" s="213" t="str" cm="1">
        <f t="array" aca="1" ref="FG24" ca="1">IFERROR(IF(INDIRECT(FJ24)="x", 1, INDIRECT(FJ24)), "")</f>
        <v/>
      </c>
      <c r="FI24" s="570">
        <f t="shared" si="4"/>
        <v>0</v>
      </c>
      <c r="FJ24" s="213" t="str" cm="1">
        <f t="array" ref="FJ24">IF(
  FE24 = "svar",
  _xlfn._xlws.FILTER($BM:$BM, ($BL:$BL = FF24) * ($BG:$BG = FC24)),
  IF(
    FC24 &lt;&gt; "",
    _xlfn._xlws.FILTER($X$2:$X$1000, $AD$2:$AD$1000 = FC24),
    ""
  )
)</f>
        <v/>
      </c>
      <c r="FK24" s="213"/>
      <c r="FL24" s="213"/>
      <c r="FM24" s="213"/>
      <c r="FN24" s="213"/>
      <c r="FO24" s="213"/>
      <c r="FP24" s="213"/>
      <c r="FQ24" s="213"/>
      <c r="FR24" s="213"/>
      <c r="FU24" s="442"/>
      <c r="FY24" s="213" t="str" cm="1">
        <f t="array" aca="1" ref="FY24" ca="1">IFERROR(IF(INDIRECT(GB24)="x", 1, INDIRECT(GB24)), "")</f>
        <v/>
      </c>
      <c r="GA24" s="570">
        <f t="shared" si="5"/>
        <v>0</v>
      </c>
      <c r="GB24" s="213" t="str" cm="1">
        <f t="array" ref="GB24">IF(
  FW24 = "svar",
  _xlfn._xlws.FILTER($BM:$BM, ($BL:$BL = FX24) * ($BG:$BG = FU24)),
  IF(
    FU24 &lt;&gt; "",
    _xlfn._xlws.FILTER($X$2:$X$1000, $AD$2:$AD$1000 = FU24),
    ""
  )
)</f>
        <v/>
      </c>
      <c r="GC24" s="213"/>
      <c r="GD24" s="213"/>
      <c r="GE24" s="213"/>
      <c r="GF24" s="213"/>
      <c r="GG24" s="213"/>
      <c r="GH24" s="213"/>
      <c r="GI24" s="213"/>
      <c r="GJ24" s="213"/>
      <c r="GM24" s="442"/>
      <c r="GQ24" s="213" t="str" cm="1">
        <f t="array" aca="1" ref="GQ24" ca="1">IFERROR(IF(INDIRECT(GT24)="x", 1, INDIRECT(GT24)), "")</f>
        <v/>
      </c>
      <c r="GS24" s="570">
        <f t="shared" si="6"/>
        <v>0</v>
      </c>
      <c r="GT24" s="213" t="str" cm="1">
        <f t="array" ref="GT24">IF(
  GO24 = "svar",
  _xlfn._xlws.FILTER($BM:$BM, ($BL:$BL = GP24) * ($BG:$BG = GM24)),
  IF(
    GM24 &lt;&gt; "",
    _xlfn._xlws.FILTER($X$2:$X$1000, $AD$2:$AD$1000 = GM24),
    ""
  )
)</f>
        <v/>
      </c>
      <c r="GU24" s="213"/>
      <c r="GV24" s="213"/>
      <c r="GW24" s="213"/>
      <c r="GX24" s="213"/>
      <c r="GY24" s="213"/>
      <c r="GZ24" s="213"/>
      <c r="HA24" s="213"/>
      <c r="HB24" s="213"/>
      <c r="HE24" s="442"/>
      <c r="HI24" s="213" t="str" cm="1">
        <f t="array" aca="1" ref="HI24" ca="1">IFERROR(IF(INDIRECT(HL24)="x", 1, INDIRECT(HL24)), "")</f>
        <v/>
      </c>
      <c r="HK24" s="570">
        <f t="shared" si="7"/>
        <v>0</v>
      </c>
      <c r="HL24" s="213" t="str" cm="1">
        <f t="array" ref="HL24">IF(
  HG24 = "svar",
  _xlfn._xlws.FILTER($BM:$BM, ($BL:$BL = HH24) * ($BG:$BG = HE24)),
  IF(
    HE24 &lt;&gt; "",
    _xlfn._xlws.FILTER($X$2:$X$1000, $AD$2:$AD$1000 = HE24),
    ""
  )
)</f>
        <v/>
      </c>
      <c r="HM24" s="213"/>
      <c r="HN24" s="213"/>
      <c r="HO24" s="213"/>
      <c r="HP24" s="213"/>
      <c r="HQ24" s="213"/>
      <c r="HR24" s="213"/>
      <c r="HS24" s="213"/>
      <c r="HT24" s="213"/>
      <c r="HW24" s="442"/>
      <c r="IA24" s="213" t="str" cm="1">
        <f t="array" aca="1" ref="IA24" ca="1">IFERROR(IF(INDIRECT(ID24)="x", 1, INDIRECT(ID24)), "")</f>
        <v/>
      </c>
      <c r="IC24" s="570">
        <f t="shared" si="8"/>
        <v>0</v>
      </c>
      <c r="ID24" s="213" t="str" cm="1">
        <f t="array" ref="ID24">IF(
  HY24 = "svar",
  _xlfn._xlws.FILTER($BM:$BM, ($BL:$BL = HZ24) * ($BG:$BG = HW24)),
  IF(
    HW24 &lt;&gt; "",
    _xlfn._xlws.FILTER($X$2:$X$1000, $AD$2:$AD$1000 = HW24),
    ""
  )
)</f>
        <v/>
      </c>
      <c r="IE24" s="213"/>
      <c r="IF24" s="213"/>
      <c r="IG24" s="213"/>
      <c r="IH24" s="213"/>
      <c r="II24" s="213"/>
      <c r="IJ24" s="213"/>
      <c r="IK24" s="213"/>
      <c r="IL24" s="213"/>
      <c r="IO24" s="442"/>
      <c r="IS24" s="213" t="str" cm="1">
        <f t="array" aca="1" ref="IS24" ca="1">IFERROR(IF(INDIRECT(IV24)="x", 1, INDIRECT(IV24)), "")</f>
        <v/>
      </c>
      <c r="IU24" s="570">
        <f t="shared" si="9"/>
        <v>0</v>
      </c>
      <c r="IV24" s="213" t="str" cm="1">
        <f t="array" ref="IV24">IF(
  IQ24 = "svar",
  _xlfn._xlws.FILTER($BM:$BM, ($BL:$BL = IR24) * ($BG:$BG = IO24)),
  IF(
    IO24 &lt;&gt; "",
    _xlfn._xlws.FILTER($X$2:$X$1000, $AD$2:$AD$1000 = IO24),
    ""
  )
)</f>
        <v/>
      </c>
      <c r="IW24" s="213"/>
      <c r="IX24" s="213"/>
      <c r="IY24" s="213"/>
      <c r="IZ24" s="213"/>
      <c r="JA24" s="213"/>
      <c r="JB24" s="213"/>
      <c r="JC24" s="213"/>
      <c r="JD24" s="213"/>
      <c r="JG24" s="442"/>
      <c r="JK24" s="213" t="str" cm="1">
        <f t="array" aca="1" ref="JK24" ca="1">IFERROR(IF(INDIRECT(JN24)="x", 1, INDIRECT(JN24)), "")</f>
        <v/>
      </c>
      <c r="JM24" s="570">
        <f t="shared" si="10"/>
        <v>0</v>
      </c>
      <c r="JN24" s="213" t="str" cm="1">
        <f t="array" ref="JN24">IF(
  JI24 = "svar",
  _xlfn._xlws.FILTER($BM:$BM, ($BL:$BL = JJ24) * ($BG:$BG = JG24)),
  IF(
    JG24 &lt;&gt; "",
    _xlfn._xlws.FILTER($X$2:$X$1000, $AD$2:$AD$1000 = JG24),
    ""
  )
)</f>
        <v/>
      </c>
      <c r="JO24" s="213"/>
      <c r="JP24" s="213"/>
      <c r="JQ24" s="213"/>
      <c r="JR24" s="213"/>
      <c r="JS24" s="213"/>
      <c r="JT24" s="213"/>
      <c r="JU24" s="213"/>
      <c r="JV24" s="213"/>
      <c r="JY24" s="442"/>
      <c r="KC24" s="213"/>
      <c r="KE24" s="570"/>
      <c r="KF24" s="213"/>
      <c r="KG24" s="213"/>
      <c r="KH24" s="213"/>
      <c r="KI24" s="213"/>
      <c r="KJ24" s="213"/>
      <c r="KK24" s="213"/>
      <c r="KL24" s="213"/>
      <c r="KM24" s="213"/>
      <c r="KN24" s="213"/>
    </row>
    <row r="25" spans="1:359" s="361" customFormat="1" ht="29.15">
      <c r="A25" s="458">
        <v>34</v>
      </c>
      <c r="B25" s="459">
        <v>2</v>
      </c>
      <c r="C25" s="459" t="s">
        <v>25</v>
      </c>
      <c r="D25" s="204" t="s">
        <v>522</v>
      </c>
      <c r="E25" s="460">
        <v>5</v>
      </c>
      <c r="G25" t="s">
        <v>1203</v>
      </c>
      <c r="H25">
        <v>25</v>
      </c>
      <c r="I25">
        <v>1</v>
      </c>
      <c r="J25" s="422">
        <v>25</v>
      </c>
      <c r="K25" s="422">
        <v>2</v>
      </c>
      <c r="L25" s="422">
        <v>25</v>
      </c>
      <c r="M25" s="422">
        <v>2</v>
      </c>
      <c r="N25"/>
      <c r="O25">
        <v>21</v>
      </c>
      <c r="P25" s="435">
        <v>2</v>
      </c>
      <c r="Q25">
        <v>21</v>
      </c>
      <c r="R25" t="s">
        <v>452</v>
      </c>
      <c r="S25" t="s">
        <v>1332</v>
      </c>
      <c r="T25"/>
      <c r="U25"/>
      <c r="V25"/>
      <c r="W25">
        <v>30</v>
      </c>
      <c r="X25" t="s">
        <v>1217</v>
      </c>
      <c r="Y25" t="s">
        <v>1217</v>
      </c>
      <c r="Z25" t="s">
        <v>1217</v>
      </c>
      <c r="AA25" t="s">
        <v>1217</v>
      </c>
      <c r="AB25" t="s">
        <v>1217</v>
      </c>
      <c r="AC25" t="s">
        <v>1217</v>
      </c>
      <c r="AD25" t="s">
        <v>1217</v>
      </c>
      <c r="AE25" t="s">
        <v>1217</v>
      </c>
      <c r="AF25" t="s">
        <v>1217</v>
      </c>
      <c r="AG25" t="s">
        <v>1217</v>
      </c>
      <c r="AH25"/>
      <c r="AI25" t="s">
        <v>1217</v>
      </c>
      <c r="AJ25" t="s">
        <v>1217</v>
      </c>
      <c r="AK25" t="s">
        <v>1217</v>
      </c>
      <c r="AL25" t="s">
        <v>1217</v>
      </c>
      <c r="AM25" t="s">
        <v>1217</v>
      </c>
      <c r="AN25" t="s">
        <v>1217</v>
      </c>
      <c r="AO25" t="s">
        <v>1217</v>
      </c>
      <c r="AP25"/>
      <c r="AQ25"/>
      <c r="AR25"/>
      <c r="AS25"/>
      <c r="AT25"/>
      <c r="AU25"/>
      <c r="AV25"/>
      <c r="AW25"/>
      <c r="AX25"/>
      <c r="AY25"/>
      <c r="AZ25"/>
      <c r="BA25"/>
      <c r="BB25" t="str" cm="1">
        <f t="array" aca="1" ref="BB25" ca="1">IFERROR(INDIRECT(X25),"")</f>
        <v/>
      </c>
      <c r="BC25"/>
      <c r="BD25" s="437"/>
      <c r="BE25"/>
      <c r="BF25" s="469">
        <v>1</v>
      </c>
      <c r="BG25" s="469">
        <v>3</v>
      </c>
      <c r="BH25" s="469" t="s">
        <v>390</v>
      </c>
      <c r="BI25" s="469" t="s">
        <v>1252</v>
      </c>
      <c r="BJ25" s="469">
        <v>4</v>
      </c>
      <c r="BK25" s="469" t="s">
        <v>1333</v>
      </c>
      <c r="BL25" s="469" t="s">
        <v>394</v>
      </c>
      <c r="BM25" s="438" t="s">
        <v>1334</v>
      </c>
      <c r="BN25" s="438"/>
      <c r="BO25" s="469">
        <v>0</v>
      </c>
      <c r="BP25" s="469">
        <v>1</v>
      </c>
      <c r="BQ25" s="469">
        <v>0</v>
      </c>
      <c r="BR25" s="469">
        <v>0</v>
      </c>
      <c r="BS25" s="469">
        <v>0</v>
      </c>
      <c r="BT25" s="469">
        <v>0</v>
      </c>
      <c r="BU25" s="469">
        <v>0</v>
      </c>
      <c r="BV25" s="469">
        <v>0</v>
      </c>
      <c r="BW25" s="469">
        <v>0</v>
      </c>
      <c r="BX25" s="469">
        <v>0</v>
      </c>
      <c r="BY25" s="469"/>
      <c r="BZ25" s="469"/>
      <c r="CA25"/>
      <c r="CC25" t="s">
        <v>1335</v>
      </c>
      <c r="CD25">
        <f ca="1">CD5</f>
        <v>0</v>
      </c>
      <c r="CE25"/>
      <c r="CF25"/>
      <c r="CG25"/>
      <c r="CH25"/>
      <c r="CI25"/>
      <c r="CJ25"/>
      <c r="CK25"/>
      <c r="CL25"/>
      <c r="CM25"/>
      <c r="CN25"/>
      <c r="CO25"/>
      <c r="CY25" s="442">
        <v>38</v>
      </c>
      <c r="CZ25" s="361">
        <v>3</v>
      </c>
      <c r="DA25" s="361" t="str">
        <v>Svar</v>
      </c>
      <c r="DB25" s="361" t="str">
        <v>Analys av behovet av kryptering utifrån resultatet av informationsklassning och riskanalys</v>
      </c>
      <c r="DC25" s="213" cm="1">
        <f t="array" aca="1" ref="DC25" ca="1">IFERROR(IF(INDIRECT(DF25)="x", 1, INDIRECT(DF25)), "")</f>
        <v>0</v>
      </c>
      <c r="DD25" s="361">
        <v>1</v>
      </c>
      <c r="DE25" s="570">
        <f t="shared" si="11"/>
        <v>100</v>
      </c>
      <c r="DF25" s="213" t="str" cm="1">
        <f t="array" ref="DF25">IF(
  DA25 = "svar",
  _xlfn._xlws.FILTER($BM:$BM, ($BL:$BL = DB25) * ($BG:$BG = CY25)),
  IF(
    CY25 &lt;&gt; "",
    _xlfn._xlws.FILTER($X$2:$X$1000, $AD$2:$AD$1000 = CY25),
    ""
  )
)</f>
        <v>'It-säkkollen'!C484</v>
      </c>
      <c r="DG25" s="213"/>
      <c r="DH25" s="213"/>
      <c r="DI25" s="213"/>
      <c r="DJ25" s="213"/>
      <c r="DK25" s="213"/>
      <c r="DL25" s="213"/>
      <c r="DM25" s="213"/>
      <c r="DN25" s="213"/>
      <c r="DS25" s="442"/>
      <c r="DW25" s="213" t="str" cm="1">
        <f t="array" aca="1" ref="DW25" ca="1">IFERROR(IF(INDIRECT(DZ25)="x", 1, INDIRECT(DZ25)), "")</f>
        <v/>
      </c>
      <c r="DY25" s="570">
        <f t="shared" si="2"/>
        <v>0</v>
      </c>
      <c r="DZ25" s="213" t="str" cm="1">
        <f t="array" ref="DZ25">IF(
  DU25 = "svar",
  _xlfn._xlws.FILTER($BM:$BM, ($BL:$BL = DV25) * ($BG:$BG = DS25)),
  IF(
    DS25 &lt;&gt; "",
    _xlfn._xlws.FILTER($X$2:$X$1000, $AD$2:$AD$1000 = DS25),
    ""
  )
)</f>
        <v/>
      </c>
      <c r="EA25" s="213"/>
      <c r="EB25" s="213"/>
      <c r="EC25" s="213"/>
      <c r="ED25" s="213"/>
      <c r="EE25" s="213"/>
      <c r="EF25" s="213"/>
      <c r="EG25" s="213"/>
      <c r="EH25" s="213"/>
      <c r="EK25" s="442"/>
      <c r="EO25" s="213" t="str" cm="1">
        <f t="array" aca="1" ref="EO25" ca="1">IFERROR(IF(INDIRECT(ER25)="x", 1, INDIRECT(ER25)), "")</f>
        <v/>
      </c>
      <c r="EQ25" s="570">
        <f t="shared" si="3"/>
        <v>0</v>
      </c>
      <c r="ER25" s="213" t="str" cm="1">
        <f t="array" ref="ER25">IF(
  EM25 = "svar",
  _xlfn._xlws.FILTER($BM:$BM, ($BL:$BL = EN25) * ($BG:$BG = EK25)),
  IF(
    EK25 &lt;&gt; "",
    _xlfn._xlws.FILTER($X$2:$X$1000, $AD$2:$AD$1000 = EK25),
    ""
  )
)</f>
        <v/>
      </c>
      <c r="ES25" s="213"/>
      <c r="ET25" s="213"/>
      <c r="EU25" s="213"/>
      <c r="EV25" s="213"/>
      <c r="EW25" s="213"/>
      <c r="EX25" s="213"/>
      <c r="EY25" s="213"/>
      <c r="EZ25" s="213"/>
      <c r="FC25" s="442"/>
      <c r="FG25" s="213" t="str" cm="1">
        <f t="array" aca="1" ref="FG25" ca="1">IFERROR(IF(INDIRECT(FJ25)="x", 1, INDIRECT(FJ25)), "")</f>
        <v/>
      </c>
      <c r="FI25" s="570">
        <f t="shared" si="4"/>
        <v>0</v>
      </c>
      <c r="FJ25" s="213" t="str" cm="1">
        <f t="array" ref="FJ25">IF(
  FE25 = "svar",
  _xlfn._xlws.FILTER($BM:$BM, ($BL:$BL = FF25) * ($BG:$BG = FC25)),
  IF(
    FC25 &lt;&gt; "",
    _xlfn._xlws.FILTER($X$2:$X$1000, $AD$2:$AD$1000 = FC25),
    ""
  )
)</f>
        <v/>
      </c>
      <c r="FK25" s="213"/>
      <c r="FL25" s="213"/>
      <c r="FM25" s="213"/>
      <c r="FN25" s="213"/>
      <c r="FO25" s="213"/>
      <c r="FP25" s="213"/>
      <c r="FQ25" s="213"/>
      <c r="FR25" s="213"/>
      <c r="FU25" s="442"/>
      <c r="FY25" s="213" t="str" cm="1">
        <f t="array" aca="1" ref="FY25" ca="1">IFERROR(IF(INDIRECT(GB25)="x", 1, INDIRECT(GB25)), "")</f>
        <v/>
      </c>
      <c r="GA25" s="570">
        <f t="shared" si="5"/>
        <v>0</v>
      </c>
      <c r="GB25" s="213" t="str" cm="1">
        <f t="array" ref="GB25">IF(
  FW25 = "svar",
  _xlfn._xlws.FILTER($BM:$BM, ($BL:$BL = FX25) * ($BG:$BG = FU25)),
  IF(
    FU25 &lt;&gt; "",
    _xlfn._xlws.FILTER($X$2:$X$1000, $AD$2:$AD$1000 = FU25),
    ""
  )
)</f>
        <v/>
      </c>
      <c r="GC25" s="213"/>
      <c r="GD25" s="213"/>
      <c r="GE25" s="213"/>
      <c r="GF25" s="213"/>
      <c r="GG25" s="213"/>
      <c r="GH25" s="213"/>
      <c r="GI25" s="213"/>
      <c r="GJ25" s="213"/>
      <c r="GM25" s="442"/>
      <c r="GQ25" s="213" t="str" cm="1">
        <f t="array" aca="1" ref="GQ25" ca="1">IFERROR(IF(INDIRECT(GT25)="x", 1, INDIRECT(GT25)), "")</f>
        <v/>
      </c>
      <c r="GS25" s="570">
        <f t="shared" si="6"/>
        <v>0</v>
      </c>
      <c r="GT25" s="213" t="str" cm="1">
        <f t="array" ref="GT25">IF(
  GO25 = "svar",
  _xlfn._xlws.FILTER($BM:$BM, ($BL:$BL = GP25) * ($BG:$BG = GM25)),
  IF(
    GM25 &lt;&gt; "",
    _xlfn._xlws.FILTER($X$2:$X$1000, $AD$2:$AD$1000 = GM25),
    ""
  )
)</f>
        <v/>
      </c>
      <c r="GU25" s="213"/>
      <c r="GV25" s="213"/>
      <c r="GW25" s="213"/>
      <c r="GX25" s="213"/>
      <c r="GY25" s="213"/>
      <c r="GZ25" s="213"/>
      <c r="HA25" s="213"/>
      <c r="HB25" s="213"/>
      <c r="HE25" s="442"/>
      <c r="HI25" s="213" t="str" cm="1">
        <f t="array" aca="1" ref="HI25" ca="1">IFERROR(IF(INDIRECT(HL25)="x", 1, INDIRECT(HL25)), "")</f>
        <v/>
      </c>
      <c r="HK25" s="570">
        <f t="shared" si="7"/>
        <v>0</v>
      </c>
      <c r="HL25" s="213" t="str" cm="1">
        <f t="array" ref="HL25">IF(
  HG25 = "svar",
  _xlfn._xlws.FILTER($BM:$BM, ($BL:$BL = HH25) * ($BG:$BG = HE25)),
  IF(
    HE25 &lt;&gt; "",
    _xlfn._xlws.FILTER($X$2:$X$1000, $AD$2:$AD$1000 = HE25),
    ""
  )
)</f>
        <v/>
      </c>
      <c r="HM25" s="213"/>
      <c r="HN25" s="213"/>
      <c r="HO25" s="213"/>
      <c r="HP25" s="213"/>
      <c r="HQ25" s="213"/>
      <c r="HR25" s="213"/>
      <c r="HS25" s="213"/>
      <c r="HT25" s="213"/>
      <c r="HW25" s="442"/>
      <c r="IA25" s="213" t="str" cm="1">
        <f t="array" aca="1" ref="IA25" ca="1">IFERROR(IF(INDIRECT(ID25)="x", 1, INDIRECT(ID25)), "")</f>
        <v/>
      </c>
      <c r="IC25" s="570">
        <f t="shared" si="8"/>
        <v>0</v>
      </c>
      <c r="ID25" s="213" t="str" cm="1">
        <f t="array" ref="ID25">IF(
  HY25 = "svar",
  _xlfn._xlws.FILTER($BM:$BM, ($BL:$BL = HZ25) * ($BG:$BG = HW25)),
  IF(
    HW25 &lt;&gt; "",
    _xlfn._xlws.FILTER($X$2:$X$1000, $AD$2:$AD$1000 = HW25),
    ""
  )
)</f>
        <v/>
      </c>
      <c r="IE25" s="213"/>
      <c r="IF25" s="213"/>
      <c r="IG25" s="213"/>
      <c r="IH25" s="213"/>
      <c r="II25" s="213"/>
      <c r="IJ25" s="213"/>
      <c r="IK25" s="213"/>
      <c r="IL25" s="213"/>
      <c r="IO25" s="442"/>
      <c r="IS25" s="213" t="str" cm="1">
        <f t="array" aca="1" ref="IS25" ca="1">IFERROR(IF(INDIRECT(IV25)="x", 1, INDIRECT(IV25)), "")</f>
        <v/>
      </c>
      <c r="IU25" s="570">
        <f t="shared" si="9"/>
        <v>0</v>
      </c>
      <c r="IV25" s="213" t="str" cm="1">
        <f t="array" ref="IV25">IF(
  IQ25 = "svar",
  _xlfn._xlws.FILTER($BM:$BM, ($BL:$BL = IR25) * ($BG:$BG = IO25)),
  IF(
    IO25 &lt;&gt; "",
    _xlfn._xlws.FILTER($X$2:$X$1000, $AD$2:$AD$1000 = IO25),
    ""
  )
)</f>
        <v/>
      </c>
      <c r="IW25" s="213"/>
      <c r="IX25" s="213"/>
      <c r="IY25" s="213"/>
      <c r="IZ25" s="213"/>
      <c r="JA25" s="213"/>
      <c r="JB25" s="213"/>
      <c r="JC25" s="213"/>
      <c r="JD25" s="213"/>
      <c r="JG25" s="442"/>
      <c r="JK25" s="213" t="str" cm="1">
        <f t="array" aca="1" ref="JK25" ca="1">IFERROR(IF(INDIRECT(JN25)="x", 1, INDIRECT(JN25)), "")</f>
        <v/>
      </c>
      <c r="JM25" s="570">
        <f t="shared" si="10"/>
        <v>0</v>
      </c>
      <c r="JN25" s="213" t="str" cm="1">
        <f t="array" ref="JN25">IF(
  JI25 = "svar",
  _xlfn._xlws.FILTER($BM:$BM, ($BL:$BL = JJ25) * ($BG:$BG = JG25)),
  IF(
    JG25 &lt;&gt; "",
    _xlfn._xlws.FILTER($X$2:$X$1000, $AD$2:$AD$1000 = JG25),
    ""
  )
)</f>
        <v/>
      </c>
      <c r="JO25" s="213"/>
      <c r="JP25" s="213"/>
      <c r="JQ25" s="213"/>
      <c r="JR25" s="213"/>
      <c r="JS25" s="213"/>
      <c r="JT25" s="213"/>
      <c r="JU25" s="213"/>
      <c r="JV25" s="213"/>
      <c r="JY25" s="442"/>
      <c r="KC25" s="213"/>
      <c r="KE25" s="570"/>
      <c r="KF25" s="213"/>
      <c r="KG25" s="213"/>
      <c r="KH25" s="213"/>
      <c r="KI25" s="213"/>
      <c r="KJ25" s="213"/>
      <c r="KK25" s="213"/>
      <c r="KL25" s="213"/>
      <c r="KM25" s="213"/>
      <c r="KN25" s="213"/>
    </row>
    <row r="26" spans="1:359" s="361" customFormat="1" ht="15">
      <c r="A26" s="458">
        <v>35</v>
      </c>
      <c r="B26" s="459">
        <v>2</v>
      </c>
      <c r="C26" s="459" t="s">
        <v>25</v>
      </c>
      <c r="D26" s="204" t="s">
        <v>525</v>
      </c>
      <c r="E26" s="460">
        <v>5</v>
      </c>
      <c r="G26" t="s">
        <v>1203</v>
      </c>
      <c r="H26">
        <v>26</v>
      </c>
      <c r="I26">
        <v>1</v>
      </c>
      <c r="J26" s="422">
        <v>30</v>
      </c>
      <c r="K26" s="422">
        <v>2</v>
      </c>
      <c r="L26" s="422">
        <v>30</v>
      </c>
      <c r="M26" s="422">
        <v>2</v>
      </c>
      <c r="N26"/>
      <c r="O26">
        <v>22</v>
      </c>
      <c r="P26" s="435">
        <v>2</v>
      </c>
      <c r="Q26">
        <v>22</v>
      </c>
      <c r="R26" t="s">
        <v>460</v>
      </c>
      <c r="S26" t="s">
        <v>1336</v>
      </c>
      <c r="T26"/>
      <c r="U26"/>
      <c r="V26"/>
      <c r="W26">
        <v>31</v>
      </c>
      <c r="X26" t="s">
        <v>1217</v>
      </c>
      <c r="Y26" t="s">
        <v>1217</v>
      </c>
      <c r="Z26" t="s">
        <v>1217</v>
      </c>
      <c r="AA26" t="s">
        <v>1217</v>
      </c>
      <c r="AB26" t="s">
        <v>1217</v>
      </c>
      <c r="AC26" t="s">
        <v>1217</v>
      </c>
      <c r="AD26" t="s">
        <v>1217</v>
      </c>
      <c r="AE26" t="s">
        <v>1217</v>
      </c>
      <c r="AF26" t="s">
        <v>1217</v>
      </c>
      <c r="AG26" t="s">
        <v>1217</v>
      </c>
      <c r="AH26"/>
      <c r="AI26" t="s">
        <v>1217</v>
      </c>
      <c r="AJ26" t="s">
        <v>1217</v>
      </c>
      <c r="AK26" t="s">
        <v>1217</v>
      </c>
      <c r="AL26" t="s">
        <v>1217</v>
      </c>
      <c r="AM26" t="s">
        <v>1217</v>
      </c>
      <c r="AN26" t="s">
        <v>1217</v>
      </c>
      <c r="AO26" t="s">
        <v>1217</v>
      </c>
      <c r="AP26"/>
      <c r="AQ26"/>
      <c r="AR26"/>
      <c r="AS26"/>
      <c r="AT26"/>
      <c r="AU26"/>
      <c r="AV26"/>
      <c r="AW26"/>
      <c r="AX26"/>
      <c r="AY26"/>
      <c r="AZ26"/>
      <c r="BA26"/>
      <c r="BB26" t="str" cm="1">
        <f t="array" aca="1" ref="BB26" ca="1">IFERROR(INDIRECT(X26),"")</f>
        <v/>
      </c>
      <c r="BC26"/>
      <c r="BD26" s="437"/>
      <c r="BE26"/>
      <c r="BF26" s="469">
        <v>1</v>
      </c>
      <c r="BG26" s="469">
        <v>3</v>
      </c>
      <c r="BH26" s="469" t="s">
        <v>390</v>
      </c>
      <c r="BI26" s="469" t="s">
        <v>1252</v>
      </c>
      <c r="BJ26" s="469">
        <v>5</v>
      </c>
      <c r="BK26" s="469" t="s">
        <v>1337</v>
      </c>
      <c r="BL26" s="469" t="s">
        <v>151</v>
      </c>
      <c r="BM26" s="438" t="s">
        <v>1338</v>
      </c>
      <c r="BN26" s="438"/>
      <c r="BO26" s="469">
        <v>1</v>
      </c>
      <c r="BP26" s="469">
        <v>1</v>
      </c>
      <c r="BQ26" s="469">
        <v>0</v>
      </c>
      <c r="BR26" s="469">
        <v>0</v>
      </c>
      <c r="BS26" s="469">
        <v>0</v>
      </c>
      <c r="BT26" s="469">
        <v>0</v>
      </c>
      <c r="BU26" s="469">
        <v>0</v>
      </c>
      <c r="BV26" s="469">
        <v>0</v>
      </c>
      <c r="BW26" s="469">
        <v>0</v>
      </c>
      <c r="BX26" s="469">
        <v>0</v>
      </c>
      <c r="BY26" s="469"/>
      <c r="BZ26" s="469"/>
      <c r="CA26"/>
      <c r="CC26" t="s">
        <v>1339</v>
      </c>
      <c r="CD26">
        <f ca="1">CD27-CD25</f>
        <v>56</v>
      </c>
      <c r="CE26"/>
      <c r="CF26"/>
      <c r="CG26"/>
      <c r="CH26"/>
      <c r="CI26"/>
      <c r="CJ26"/>
      <c r="CK26"/>
      <c r="CL26"/>
      <c r="CM26"/>
      <c r="CN26"/>
      <c r="CO26"/>
      <c r="CY26" s="442">
        <v>41</v>
      </c>
      <c r="CZ26" s="361">
        <v>3</v>
      </c>
      <c r="DA26" s="361" t="str">
        <v>Svar</v>
      </c>
      <c r="DB26" s="361" t="str">
        <v>Analys av behovet av säkerhetstester och granskning utifrån resultatet av informationsklassning</v>
      </c>
      <c r="DC26" s="213" cm="1">
        <f t="array" aca="1" ref="DC26" ca="1">IFERROR(IF(INDIRECT(DF26)="x", 1, INDIRECT(DF26)), "")</f>
        <v>0</v>
      </c>
      <c r="DD26" s="361">
        <v>1</v>
      </c>
      <c r="DE26" s="570">
        <f t="shared" si="11"/>
        <v>100</v>
      </c>
      <c r="DF26" s="213" t="str" cm="1">
        <f t="array" ref="DF26">IF(
  DA26 = "svar",
  _xlfn._xlws.FILTER($BM:$BM, ($BL:$BL = DB26) * ($BG:$BG = CY26)),
  IF(
    CY26 &lt;&gt; "",
    _xlfn._xlws.FILTER($X$2:$X$1000, $AD$2:$AD$1000 = CY26),
    ""
  )
)</f>
        <v>'It-säkkollen'!C521</v>
      </c>
      <c r="DG26" s="213"/>
      <c r="DH26" s="213"/>
      <c r="DI26" s="213"/>
      <c r="DJ26" s="213"/>
      <c r="DK26" s="213"/>
      <c r="DL26" s="213"/>
      <c r="DM26" s="213"/>
      <c r="DN26" s="213"/>
      <c r="DS26" s="442"/>
      <c r="DW26" s="213" t="str" cm="1">
        <f t="array" aca="1" ref="DW26" ca="1">IFERROR(IF(INDIRECT(DZ26)="x", 1, INDIRECT(DZ26)), "")</f>
        <v/>
      </c>
      <c r="DY26" s="570">
        <f t="shared" si="2"/>
        <v>0</v>
      </c>
      <c r="DZ26" s="213" t="str" cm="1">
        <f t="array" ref="DZ26">IF(
  DU26 = "svar",
  _xlfn._xlws.FILTER($BM:$BM, ($BL:$BL = DV26) * ($BG:$BG = DS26)),
  IF(
    DS26 &lt;&gt; "",
    _xlfn._xlws.FILTER($X$2:$X$1000, $AD$2:$AD$1000 = DS26),
    ""
  )
)</f>
        <v/>
      </c>
      <c r="EA26" s="213"/>
      <c r="EB26" s="213"/>
      <c r="EC26" s="213"/>
      <c r="ED26" s="213"/>
      <c r="EE26" s="213"/>
      <c r="EF26" s="213"/>
      <c r="EG26" s="213"/>
      <c r="EH26" s="213"/>
      <c r="EK26" s="442"/>
      <c r="EO26" s="213" t="str" cm="1">
        <f t="array" aca="1" ref="EO26" ca="1">IFERROR(IF(INDIRECT(ER26)="x", 1, INDIRECT(ER26)), "")</f>
        <v/>
      </c>
      <c r="EQ26" s="570">
        <f t="shared" si="3"/>
        <v>0</v>
      </c>
      <c r="ER26" s="213" t="str" cm="1">
        <f t="array" ref="ER26">IF(
  EM26 = "svar",
  _xlfn._xlws.FILTER($BM:$BM, ($BL:$BL = EN26) * ($BG:$BG = EK26)),
  IF(
    EK26 &lt;&gt; "",
    _xlfn._xlws.FILTER($X$2:$X$1000, $AD$2:$AD$1000 = EK26),
    ""
  )
)</f>
        <v/>
      </c>
      <c r="ES26" s="213"/>
      <c r="ET26" s="213"/>
      <c r="EU26" s="213"/>
      <c r="EV26" s="213"/>
      <c r="EW26" s="213"/>
      <c r="EX26" s="213"/>
      <c r="EY26" s="213"/>
      <c r="EZ26" s="213"/>
      <c r="FC26" s="442"/>
      <c r="FG26" s="213" t="str" cm="1">
        <f t="array" aca="1" ref="FG26" ca="1">IFERROR(IF(INDIRECT(FJ26)="x", 1, INDIRECT(FJ26)), "")</f>
        <v/>
      </c>
      <c r="FI26" s="570">
        <f t="shared" si="4"/>
        <v>0</v>
      </c>
      <c r="FJ26" s="213" t="str" cm="1">
        <f t="array" ref="FJ26">IF(
  FE26 = "svar",
  _xlfn._xlws.FILTER($BM:$BM, ($BL:$BL = FF26) * ($BG:$BG = FC26)),
  IF(
    FC26 &lt;&gt; "",
    _xlfn._xlws.FILTER($X$2:$X$1000, $AD$2:$AD$1000 = FC26),
    ""
  )
)</f>
        <v/>
      </c>
      <c r="FK26" s="213"/>
      <c r="FL26" s="213"/>
      <c r="FM26" s="213"/>
      <c r="FN26" s="213"/>
      <c r="FO26" s="213"/>
      <c r="FP26" s="213"/>
      <c r="FQ26" s="213"/>
      <c r="FR26" s="213"/>
      <c r="FU26" s="442"/>
      <c r="FY26" s="213" t="str" cm="1">
        <f t="array" aca="1" ref="FY26" ca="1">IFERROR(IF(INDIRECT(GB26)="x", 1, INDIRECT(GB26)), "")</f>
        <v/>
      </c>
      <c r="GA26" s="570">
        <f t="shared" si="5"/>
        <v>0</v>
      </c>
      <c r="GB26" s="213" t="str" cm="1">
        <f t="array" ref="GB26">IF(
  FW26 = "svar",
  _xlfn._xlws.FILTER($BM:$BM, ($BL:$BL = FX26) * ($BG:$BG = FU26)),
  IF(
    FU26 &lt;&gt; "",
    _xlfn._xlws.FILTER($X$2:$X$1000, $AD$2:$AD$1000 = FU26),
    ""
  )
)</f>
        <v/>
      </c>
      <c r="GC26" s="213"/>
      <c r="GD26" s="213"/>
      <c r="GE26" s="213"/>
      <c r="GF26" s="213"/>
      <c r="GG26" s="213"/>
      <c r="GH26" s="213"/>
      <c r="GI26" s="213"/>
      <c r="GJ26" s="213"/>
      <c r="GM26" s="442"/>
      <c r="GQ26" s="213" t="str" cm="1">
        <f t="array" aca="1" ref="GQ26" ca="1">IFERROR(IF(INDIRECT(GT26)="x", 1, INDIRECT(GT26)), "")</f>
        <v/>
      </c>
      <c r="GS26" s="570">
        <f t="shared" si="6"/>
        <v>0</v>
      </c>
      <c r="GT26" s="213" t="str" cm="1">
        <f t="array" ref="GT26">IF(
  GO26 = "svar",
  _xlfn._xlws.FILTER($BM:$BM, ($BL:$BL = GP26) * ($BG:$BG = GM26)),
  IF(
    GM26 &lt;&gt; "",
    _xlfn._xlws.FILTER($X$2:$X$1000, $AD$2:$AD$1000 = GM26),
    ""
  )
)</f>
        <v/>
      </c>
      <c r="GU26" s="213"/>
      <c r="GV26" s="213"/>
      <c r="GW26" s="213"/>
      <c r="GX26" s="213"/>
      <c r="GY26" s="213"/>
      <c r="GZ26" s="213"/>
      <c r="HA26" s="213"/>
      <c r="HB26" s="213"/>
      <c r="HE26" s="442"/>
      <c r="HI26" s="213" t="str" cm="1">
        <f t="array" aca="1" ref="HI26" ca="1">IFERROR(IF(INDIRECT(HL26)="x", 1, INDIRECT(HL26)), "")</f>
        <v/>
      </c>
      <c r="HK26" s="570">
        <f t="shared" si="7"/>
        <v>0</v>
      </c>
      <c r="HL26" s="213" t="str" cm="1">
        <f t="array" ref="HL26">IF(
  HG26 = "svar",
  _xlfn._xlws.FILTER($BM:$BM, ($BL:$BL = HH26) * ($BG:$BG = HE26)),
  IF(
    HE26 &lt;&gt; "",
    _xlfn._xlws.FILTER($X$2:$X$1000, $AD$2:$AD$1000 = HE26),
    ""
  )
)</f>
        <v/>
      </c>
      <c r="HM26" s="213"/>
      <c r="HN26" s="213"/>
      <c r="HO26" s="213"/>
      <c r="HP26" s="213"/>
      <c r="HQ26" s="213"/>
      <c r="HR26" s="213"/>
      <c r="HS26" s="213"/>
      <c r="HT26" s="213"/>
      <c r="HW26" s="442"/>
      <c r="IA26" s="213" t="str" cm="1">
        <f t="array" aca="1" ref="IA26" ca="1">IFERROR(IF(INDIRECT(ID26)="x", 1, INDIRECT(ID26)), "")</f>
        <v/>
      </c>
      <c r="IC26" s="570">
        <f t="shared" si="8"/>
        <v>0</v>
      </c>
      <c r="ID26" s="213" t="str" cm="1">
        <f t="array" ref="ID26">IF(
  HY26 = "svar",
  _xlfn._xlws.FILTER($BM:$BM, ($BL:$BL = HZ26) * ($BG:$BG = HW26)),
  IF(
    HW26 &lt;&gt; "",
    _xlfn._xlws.FILTER($X$2:$X$1000, $AD$2:$AD$1000 = HW26),
    ""
  )
)</f>
        <v/>
      </c>
      <c r="IE26" s="213"/>
      <c r="IF26" s="213"/>
      <c r="IG26" s="213"/>
      <c r="IH26" s="213"/>
      <c r="II26" s="213"/>
      <c r="IJ26" s="213"/>
      <c r="IK26" s="213"/>
      <c r="IL26" s="213"/>
      <c r="IO26" s="442"/>
      <c r="IS26" s="213" t="str" cm="1">
        <f t="array" aca="1" ref="IS26" ca="1">IFERROR(IF(INDIRECT(IV26)="x", 1, INDIRECT(IV26)), "")</f>
        <v/>
      </c>
      <c r="IU26" s="570">
        <f t="shared" si="9"/>
        <v>0</v>
      </c>
      <c r="IV26" s="213" t="str" cm="1">
        <f t="array" ref="IV26">IF(
  IQ26 = "svar",
  _xlfn._xlws.FILTER($BM:$BM, ($BL:$BL = IR26) * ($BG:$BG = IO26)),
  IF(
    IO26 &lt;&gt; "",
    _xlfn._xlws.FILTER($X$2:$X$1000, $AD$2:$AD$1000 = IO26),
    ""
  )
)</f>
        <v/>
      </c>
      <c r="IW26" s="213"/>
      <c r="IX26" s="213"/>
      <c r="IY26" s="213"/>
      <c r="IZ26" s="213"/>
      <c r="JA26" s="213"/>
      <c r="JB26" s="213"/>
      <c r="JC26" s="213"/>
      <c r="JD26" s="213"/>
      <c r="JG26" s="442"/>
      <c r="JK26" s="213" t="str" cm="1">
        <f t="array" aca="1" ref="JK26" ca="1">IFERROR(IF(INDIRECT(JN26)="x", 1, INDIRECT(JN26)), "")</f>
        <v/>
      </c>
      <c r="JM26" s="570">
        <f t="shared" si="10"/>
        <v>0</v>
      </c>
      <c r="JN26" s="213" t="str" cm="1">
        <f t="array" ref="JN26">IF(
  JI26 = "svar",
  _xlfn._xlws.FILTER($BM:$BM, ($BL:$BL = JJ26) * ($BG:$BG = JG26)),
  IF(
    JG26 &lt;&gt; "",
    _xlfn._xlws.FILTER($X$2:$X$1000, $AD$2:$AD$1000 = JG26),
    ""
  )
)</f>
        <v/>
      </c>
      <c r="JO26" s="213"/>
      <c r="JP26" s="213"/>
      <c r="JQ26" s="213"/>
      <c r="JR26" s="213"/>
      <c r="JS26" s="213"/>
      <c r="JT26" s="213"/>
      <c r="JU26" s="213"/>
      <c r="JV26" s="213"/>
      <c r="JY26" s="442"/>
      <c r="KC26" s="213"/>
      <c r="KE26" s="570"/>
      <c r="KF26" s="213"/>
      <c r="KG26" s="213"/>
      <c r="KH26" s="213"/>
      <c r="KI26" s="213"/>
      <c r="KJ26" s="213"/>
      <c r="KK26" s="213"/>
      <c r="KL26" s="213"/>
      <c r="KM26" s="213"/>
      <c r="KN26" s="213"/>
    </row>
    <row r="27" spans="1:359" ht="15">
      <c r="A27" s="458">
        <v>38</v>
      </c>
      <c r="B27" s="459">
        <v>3</v>
      </c>
      <c r="C27" s="459" t="s">
        <v>1263</v>
      </c>
      <c r="D27" s="204" t="s">
        <v>552</v>
      </c>
      <c r="E27" s="460">
        <v>1</v>
      </c>
      <c r="F27" s="361"/>
      <c r="G27" t="s">
        <v>1203</v>
      </c>
      <c r="H27" t="s">
        <v>1217</v>
      </c>
      <c r="I27">
        <v>0</v>
      </c>
      <c r="J27" s="422">
        <v>31</v>
      </c>
      <c r="K27" s="422">
        <v>2</v>
      </c>
      <c r="L27" s="422">
        <v>31</v>
      </c>
      <c r="M27" s="422">
        <v>2</v>
      </c>
      <c r="N27"/>
      <c r="O27">
        <v>23</v>
      </c>
      <c r="P27" s="435">
        <v>2</v>
      </c>
      <c r="Q27">
        <v>23</v>
      </c>
      <c r="R27" t="s">
        <v>468</v>
      </c>
      <c r="S27" t="s">
        <v>1340</v>
      </c>
      <c r="T27"/>
      <c r="U27"/>
      <c r="V27"/>
      <c r="W27">
        <v>32</v>
      </c>
      <c r="X27" t="s">
        <v>1217</v>
      </c>
      <c r="Y27" t="s">
        <v>1217</v>
      </c>
      <c r="Z27" t="s">
        <v>1217</v>
      </c>
      <c r="AA27" t="s">
        <v>1217</v>
      </c>
      <c r="AB27" t="s">
        <v>1217</v>
      </c>
      <c r="AC27" t="s">
        <v>1217</v>
      </c>
      <c r="AD27" t="s">
        <v>1217</v>
      </c>
      <c r="AE27" t="s">
        <v>1217</v>
      </c>
      <c r="AF27" t="s">
        <v>1217</v>
      </c>
      <c r="AG27" t="s">
        <v>1217</v>
      </c>
      <c r="AH27"/>
      <c r="AI27" t="s">
        <v>1217</v>
      </c>
      <c r="AJ27" t="s">
        <v>1217</v>
      </c>
      <c r="AK27" t="s">
        <v>1217</v>
      </c>
      <c r="AL27" t="s">
        <v>1217</v>
      </c>
      <c r="AM27" t="s">
        <v>1217</v>
      </c>
      <c r="AN27" t="s">
        <v>1217</v>
      </c>
      <c r="AO27" t="s">
        <v>1217</v>
      </c>
      <c r="AP27"/>
      <c r="AQ27"/>
      <c r="AR27"/>
      <c r="AS27"/>
      <c r="AT27"/>
      <c r="AU27"/>
      <c r="AV27"/>
      <c r="AW27"/>
      <c r="AX27"/>
      <c r="AY27"/>
      <c r="AZ27"/>
      <c r="BA27"/>
      <c r="BB27" t="str" cm="1">
        <f t="array" aca="1" ref="BB27" ca="1">IFERROR(INDIRECT(X27),"")</f>
        <v/>
      </c>
      <c r="BC27"/>
      <c r="BD27" s="437"/>
      <c r="BE27"/>
      <c r="BF27" s="470">
        <v>1</v>
      </c>
      <c r="BG27" s="470">
        <v>4</v>
      </c>
      <c r="BH27" s="470" t="s">
        <v>1258</v>
      </c>
      <c r="BI27" s="470" t="s">
        <v>1259</v>
      </c>
      <c r="BJ27" s="470">
        <v>1</v>
      </c>
      <c r="BK27" s="470" t="s">
        <v>1341</v>
      </c>
      <c r="BL27" s="470" t="s">
        <v>147</v>
      </c>
      <c r="BM27" s="438" t="s">
        <v>1342</v>
      </c>
      <c r="BN27" s="438"/>
      <c r="BO27" s="470">
        <v>0</v>
      </c>
      <c r="BP27" s="470">
        <v>0</v>
      </c>
      <c r="BQ27" s="470">
        <v>1</v>
      </c>
      <c r="BR27" s="470">
        <v>0</v>
      </c>
      <c r="BS27" s="470">
        <v>0</v>
      </c>
      <c r="BT27" s="470">
        <v>0</v>
      </c>
      <c r="BU27" s="470">
        <v>0</v>
      </c>
      <c r="BV27" s="470">
        <v>0</v>
      </c>
      <c r="BW27" s="470">
        <v>0</v>
      </c>
      <c r="BX27" s="470">
        <v>0</v>
      </c>
      <c r="BY27" s="470"/>
      <c r="BZ27" s="470"/>
      <c r="CA27"/>
      <c r="CC27" t="s">
        <v>1343</v>
      </c>
      <c r="CD27">
        <f>CD1</f>
        <v>56</v>
      </c>
      <c r="CE27"/>
      <c r="CF27"/>
      <c r="CG27"/>
      <c r="CH27"/>
      <c r="CI27"/>
      <c r="CJ27"/>
      <c r="CK27"/>
      <c r="CL27"/>
      <c r="CM27"/>
      <c r="CN27"/>
      <c r="CO27"/>
      <c r="CY27" s="442">
        <v>46</v>
      </c>
      <c r="CZ27" s="361">
        <v>3</v>
      </c>
      <c r="DA27" s="361" t="str">
        <v>Svar</v>
      </c>
      <c r="DB27" s="361" t="str">
        <v>Analys av behovet av övervakning utifrån resultatet av informationsklassning och riskanalys</v>
      </c>
      <c r="DC27" s="213" cm="1">
        <f t="array" aca="1" ref="DC27" ca="1">IFERROR(IF(INDIRECT(DF27)="x", 1, INDIRECT(DF27)), "")</f>
        <v>0</v>
      </c>
      <c r="DD27" s="361">
        <v>1</v>
      </c>
      <c r="DE27" s="570">
        <f t="shared" si="11"/>
        <v>100</v>
      </c>
      <c r="DF27" s="213" t="str" cm="1">
        <f t="array" ref="DF27">IF(
  DA27 = "svar",
  _xlfn._xlws.FILTER($BM:$BM, ($BL:$BL = DB27) * ($BG:$BG = CY27)),
  IF(
    CY27 &lt;&gt; "",
    _xlfn._xlws.FILTER($X$2:$X$1000, $AD$2:$AD$1000 = CY27),
    ""
  )
)</f>
        <v>'It-säkkollen'!C581</v>
      </c>
      <c r="DG27" s="213"/>
      <c r="DH27" s="213"/>
      <c r="DI27" s="213"/>
      <c r="DJ27" s="213"/>
      <c r="DK27" s="213"/>
      <c r="DL27" s="213"/>
      <c r="DM27" s="213"/>
      <c r="DN27" s="213"/>
      <c r="DO27" s="361"/>
      <c r="DS27" s="440"/>
      <c r="DW27" s="213" t="str" cm="1">
        <f t="array" aca="1" ref="DW27" ca="1">IFERROR(IF(INDIRECT(DZ27)="x", 1, INDIRECT(DZ27)), "")</f>
        <v/>
      </c>
      <c r="DY27" s="570">
        <f t="shared" si="2"/>
        <v>0</v>
      </c>
      <c r="DZ27" s="213" t="str" cm="1">
        <f t="array" ref="DZ27">IF(
  DU27 = "svar",
  _xlfn._xlws.FILTER($BM:$BM, ($BL:$BL = DV27) * ($BG:$BG = DS27)),
  IF(
    DS27 &lt;&gt; "",
    _xlfn._xlws.FILTER($X$2:$X$1000, $AD$2:$AD$1000 = DS27),
    ""
  )
)</f>
        <v/>
      </c>
      <c r="EA27" s="213"/>
      <c r="EB27" s="213"/>
      <c r="EC27" s="213"/>
      <c r="ED27" s="213"/>
      <c r="EE27" s="213"/>
      <c r="EF27" s="213"/>
      <c r="EG27" s="213"/>
      <c r="EH27" s="213"/>
      <c r="EK27" s="440"/>
      <c r="EO27" s="213" t="str" cm="1">
        <f t="array" aca="1" ref="EO27" ca="1">IFERROR(IF(INDIRECT(ER27)="x", 1, INDIRECT(ER27)), "")</f>
        <v/>
      </c>
      <c r="EQ27" s="570">
        <f t="shared" si="3"/>
        <v>0</v>
      </c>
      <c r="ER27" s="213" t="str" cm="1">
        <f t="array" ref="ER27">IF(
  EM27 = "svar",
  _xlfn._xlws.FILTER($BM:$BM, ($BL:$BL = EN27) * ($BG:$BG = EK27)),
  IF(
    EK27 &lt;&gt; "",
    _xlfn._xlws.FILTER($X$2:$X$1000, $AD$2:$AD$1000 = EK27),
    ""
  )
)</f>
        <v/>
      </c>
      <c r="ES27" s="213"/>
      <c r="ET27" s="213"/>
      <c r="EU27" s="213"/>
      <c r="EV27" s="213"/>
      <c r="EW27" s="213"/>
      <c r="EX27" s="213"/>
      <c r="EY27" s="213"/>
      <c r="EZ27" s="213"/>
      <c r="FC27" s="440"/>
      <c r="FG27" s="213" t="str" cm="1">
        <f t="array" aca="1" ref="FG27" ca="1">IFERROR(IF(INDIRECT(FJ27)="x", 1, INDIRECT(FJ27)), "")</f>
        <v/>
      </c>
      <c r="FI27" s="570">
        <f t="shared" si="4"/>
        <v>0</v>
      </c>
      <c r="FJ27" s="213" t="str" cm="1">
        <f t="array" ref="FJ27">IF(
  FE27 = "svar",
  _xlfn._xlws.FILTER($BM:$BM, ($BL:$BL = FF27) * ($BG:$BG = FC27)),
  IF(
    FC27 &lt;&gt; "",
    _xlfn._xlws.FILTER($X$2:$X$1000, $AD$2:$AD$1000 = FC27),
    ""
  )
)</f>
        <v/>
      </c>
      <c r="FK27" s="213"/>
      <c r="FL27" s="213"/>
      <c r="FM27" s="213"/>
      <c r="FN27" s="213"/>
      <c r="FO27" s="213"/>
      <c r="FP27" s="213"/>
      <c r="FQ27" s="213"/>
      <c r="FR27" s="213"/>
      <c r="FU27" s="440"/>
      <c r="FY27" s="213" t="str" cm="1">
        <f t="array" aca="1" ref="FY27" ca="1">IFERROR(IF(INDIRECT(GB27)="x", 1, INDIRECT(GB27)), "")</f>
        <v/>
      </c>
      <c r="GA27" s="570">
        <f t="shared" si="5"/>
        <v>0</v>
      </c>
      <c r="GB27" s="213" t="str" cm="1">
        <f t="array" ref="GB27">IF(
  FW27 = "svar",
  _xlfn._xlws.FILTER($BM:$BM, ($BL:$BL = FX27) * ($BG:$BG = FU27)),
  IF(
    FU27 &lt;&gt; "",
    _xlfn._xlws.FILTER($X$2:$X$1000, $AD$2:$AD$1000 = FU27),
    ""
  )
)</f>
        <v/>
      </c>
      <c r="GC27" s="213"/>
      <c r="GD27" s="213"/>
      <c r="GE27" s="213"/>
      <c r="GF27" s="213"/>
      <c r="GG27" s="213"/>
      <c r="GH27" s="213"/>
      <c r="GI27" s="213"/>
      <c r="GJ27" s="213"/>
      <c r="GM27" s="440"/>
      <c r="GQ27" s="213" t="str" cm="1">
        <f t="array" aca="1" ref="GQ27" ca="1">IFERROR(IF(INDIRECT(GT27)="x", 1, INDIRECT(GT27)), "")</f>
        <v/>
      </c>
      <c r="GS27" s="570">
        <f t="shared" si="6"/>
        <v>0</v>
      </c>
      <c r="GT27" s="213" t="str" cm="1">
        <f t="array" ref="GT27">IF(
  GO27 = "svar",
  _xlfn._xlws.FILTER($BM:$BM, ($BL:$BL = GP27) * ($BG:$BG = GM27)),
  IF(
    GM27 &lt;&gt; "",
    _xlfn._xlws.FILTER($X$2:$X$1000, $AD$2:$AD$1000 = GM27),
    ""
  )
)</f>
        <v/>
      </c>
      <c r="GU27" s="213"/>
      <c r="GV27" s="213"/>
      <c r="GW27" s="213"/>
      <c r="GX27" s="213"/>
      <c r="GY27" s="213"/>
      <c r="GZ27" s="213"/>
      <c r="HA27" s="213"/>
      <c r="HB27" s="213"/>
      <c r="HE27" s="440"/>
      <c r="HI27" s="213" t="str" cm="1">
        <f t="array" aca="1" ref="HI27" ca="1">IFERROR(IF(INDIRECT(HL27)="x", 1, INDIRECT(HL27)), "")</f>
        <v/>
      </c>
      <c r="HK27" s="570">
        <f t="shared" si="7"/>
        <v>0</v>
      </c>
      <c r="HL27" s="213" t="str" cm="1">
        <f t="array" ref="HL27">IF(
  HG27 = "svar",
  _xlfn._xlws.FILTER($BM:$BM, ($BL:$BL = HH27) * ($BG:$BG = HE27)),
  IF(
    HE27 &lt;&gt; "",
    _xlfn._xlws.FILTER($X$2:$X$1000, $AD$2:$AD$1000 = HE27),
    ""
  )
)</f>
        <v/>
      </c>
      <c r="HM27" s="213"/>
      <c r="HN27" s="213"/>
      <c r="HO27" s="213"/>
      <c r="HP27" s="213"/>
      <c r="HQ27" s="213"/>
      <c r="HR27" s="213"/>
      <c r="HS27" s="213"/>
      <c r="HT27" s="213"/>
      <c r="HW27" s="440"/>
      <c r="IA27" s="213" t="str" cm="1">
        <f t="array" aca="1" ref="IA27" ca="1">IFERROR(IF(INDIRECT(ID27)="x", 1, INDIRECT(ID27)), "")</f>
        <v/>
      </c>
      <c r="IC27" s="570">
        <f t="shared" si="8"/>
        <v>0</v>
      </c>
      <c r="ID27" s="213" t="str" cm="1">
        <f t="array" ref="ID27">IF(
  HY27 = "svar",
  _xlfn._xlws.FILTER($BM:$BM, ($BL:$BL = HZ27) * ($BG:$BG = HW27)),
  IF(
    HW27 &lt;&gt; "",
    _xlfn._xlws.FILTER($X$2:$X$1000, $AD$2:$AD$1000 = HW27),
    ""
  )
)</f>
        <v/>
      </c>
      <c r="IE27" s="213"/>
      <c r="IF27" s="213"/>
      <c r="IG27" s="213"/>
      <c r="IH27" s="213"/>
      <c r="II27" s="213"/>
      <c r="IJ27" s="213"/>
      <c r="IK27" s="213"/>
      <c r="IL27" s="213"/>
      <c r="IO27" s="440"/>
      <c r="IS27" s="213" t="str" cm="1">
        <f t="array" aca="1" ref="IS27" ca="1">IFERROR(IF(INDIRECT(IV27)="x", 1, INDIRECT(IV27)), "")</f>
        <v/>
      </c>
      <c r="IU27" s="570">
        <f t="shared" si="9"/>
        <v>0</v>
      </c>
      <c r="IV27" s="213" t="str" cm="1">
        <f t="array" ref="IV27">IF(
  IQ27 = "svar",
  _xlfn._xlws.FILTER($BM:$BM, ($BL:$BL = IR27) * ($BG:$BG = IO27)),
  IF(
    IO27 &lt;&gt; "",
    _xlfn._xlws.FILTER($X$2:$X$1000, $AD$2:$AD$1000 = IO27),
    ""
  )
)</f>
        <v/>
      </c>
      <c r="IW27" s="213"/>
      <c r="IX27" s="213"/>
      <c r="IY27" s="213"/>
      <c r="IZ27" s="213"/>
      <c r="JA27" s="213"/>
      <c r="JB27" s="213"/>
      <c r="JC27" s="213"/>
      <c r="JD27" s="213"/>
      <c r="JG27" s="440"/>
      <c r="JK27" s="213" t="str" cm="1">
        <f t="array" aca="1" ref="JK27" ca="1">IFERROR(IF(INDIRECT(JN27)="x", 1, INDIRECT(JN27)), "")</f>
        <v/>
      </c>
      <c r="JM27" s="570">
        <f t="shared" si="10"/>
        <v>0</v>
      </c>
      <c r="JN27" s="213" t="str" cm="1">
        <f t="array" ref="JN27">IF(
  JI27 = "svar",
  _xlfn._xlws.FILTER($BM:$BM, ($BL:$BL = JJ27) * ($BG:$BG = JG27)),
  IF(
    JG27 &lt;&gt; "",
    _xlfn._xlws.FILTER($X$2:$X$1000, $AD$2:$AD$1000 = JG27),
    ""
  )
)</f>
        <v/>
      </c>
      <c r="JO27" s="213"/>
      <c r="JP27" s="213"/>
      <c r="JQ27" s="213"/>
      <c r="JR27" s="213"/>
      <c r="JS27" s="213"/>
      <c r="JT27" s="213"/>
      <c r="JU27" s="213"/>
      <c r="JV27" s="213"/>
      <c r="JY27" s="440"/>
      <c r="KC27" s="213"/>
      <c r="KE27" s="570"/>
      <c r="KF27" s="213"/>
      <c r="KG27" s="213"/>
      <c r="KH27" s="213"/>
      <c r="KI27" s="213"/>
      <c r="KJ27" s="213"/>
      <c r="KK27" s="213"/>
      <c r="KL27" s="213"/>
      <c r="KM27" s="213"/>
      <c r="KN27" s="213"/>
    </row>
    <row r="28" spans="1:359" s="445" customFormat="1" ht="15">
      <c r="A28" s="458">
        <v>41</v>
      </c>
      <c r="B28" s="471">
        <v>3</v>
      </c>
      <c r="C28" s="462" t="s">
        <v>1263</v>
      </c>
      <c r="D28" s="204" t="s">
        <v>577</v>
      </c>
      <c r="E28" s="460">
        <v>1</v>
      </c>
      <c r="F28" s="361"/>
      <c r="G28" t="s">
        <v>1203</v>
      </c>
      <c r="H28" t="s">
        <v>1217</v>
      </c>
      <c r="I28">
        <v>0</v>
      </c>
      <c r="J28" s="422">
        <v>38</v>
      </c>
      <c r="K28" s="422">
        <v>3</v>
      </c>
      <c r="L28" s="422">
        <v>38</v>
      </c>
      <c r="M28" s="422">
        <v>3</v>
      </c>
      <c r="N28"/>
      <c r="O28">
        <v>24</v>
      </c>
      <c r="P28" s="435">
        <v>2</v>
      </c>
      <c r="Q28">
        <v>24</v>
      </c>
      <c r="R28" t="s">
        <v>476</v>
      </c>
      <c r="S28" t="s">
        <v>1344</v>
      </c>
      <c r="T28"/>
      <c r="U28"/>
      <c r="V28"/>
      <c r="W28">
        <v>33</v>
      </c>
      <c r="X28" t="s">
        <v>1217</v>
      </c>
      <c r="Y28" t="s">
        <v>1217</v>
      </c>
      <c r="Z28" t="s">
        <v>1217</v>
      </c>
      <c r="AA28" t="s">
        <v>1217</v>
      </c>
      <c r="AB28" t="s">
        <v>1217</v>
      </c>
      <c r="AC28" t="s">
        <v>1217</v>
      </c>
      <c r="AD28" t="s">
        <v>1217</v>
      </c>
      <c r="AE28" t="s">
        <v>1217</v>
      </c>
      <c r="AF28" t="s">
        <v>1217</v>
      </c>
      <c r="AG28" t="s">
        <v>1217</v>
      </c>
      <c r="AH28"/>
      <c r="AI28" t="s">
        <v>1217</v>
      </c>
      <c r="AJ28" t="s">
        <v>1217</v>
      </c>
      <c r="AK28" t="s">
        <v>1217</v>
      </c>
      <c r="AL28" t="s">
        <v>1217</v>
      </c>
      <c r="AM28" t="s">
        <v>1217</v>
      </c>
      <c r="AN28" t="s">
        <v>1217</v>
      </c>
      <c r="AO28" t="s">
        <v>1217</v>
      </c>
      <c r="AP28"/>
      <c r="AQ28"/>
      <c r="AR28"/>
      <c r="AS28"/>
      <c r="AT28"/>
      <c r="AU28"/>
      <c r="AV28"/>
      <c r="AW28"/>
      <c r="AX28"/>
      <c r="AY28"/>
      <c r="AZ28"/>
      <c r="BA28"/>
      <c r="BB28" t="str" cm="1">
        <f t="array" aca="1" ref="BB28" ca="1">IFERROR(INDIRECT(X28),"")</f>
        <v/>
      </c>
      <c r="BC28"/>
      <c r="BD28" s="437"/>
      <c r="BE28"/>
      <c r="BF28" s="470">
        <v>1</v>
      </c>
      <c r="BG28" s="470">
        <v>4</v>
      </c>
      <c r="BH28" s="470" t="s">
        <v>1258</v>
      </c>
      <c r="BI28" s="470" t="s">
        <v>1259</v>
      </c>
      <c r="BJ28" s="470">
        <v>2</v>
      </c>
      <c r="BK28" s="470" t="s">
        <v>1345</v>
      </c>
      <c r="BL28" s="470" t="s">
        <v>148</v>
      </c>
      <c r="BM28" s="438" t="s">
        <v>1346</v>
      </c>
      <c r="BN28" s="438"/>
      <c r="BO28" s="470">
        <v>0</v>
      </c>
      <c r="BP28" s="470">
        <v>0</v>
      </c>
      <c r="BQ28" s="470">
        <v>1</v>
      </c>
      <c r="BR28" s="470">
        <v>0</v>
      </c>
      <c r="BS28" s="470">
        <v>0</v>
      </c>
      <c r="BT28" s="470">
        <v>0</v>
      </c>
      <c r="BU28" s="470">
        <v>0</v>
      </c>
      <c r="BV28" s="470">
        <v>0</v>
      </c>
      <c r="BW28" s="470">
        <v>0</v>
      </c>
      <c r="BX28" s="470">
        <v>0</v>
      </c>
      <c r="BY28" s="470"/>
      <c r="BZ28" s="470"/>
      <c r="CA28"/>
      <c r="CC28"/>
      <c r="CD28"/>
      <c r="CE28"/>
      <c r="CF28"/>
      <c r="CG28"/>
      <c r="CH28"/>
      <c r="CI28"/>
      <c r="CJ28"/>
      <c r="CK28"/>
      <c r="CL28"/>
      <c r="CM28"/>
      <c r="CN28"/>
      <c r="CO28"/>
      <c r="CP28" s="135"/>
      <c r="CQ28" s="135"/>
      <c r="CR28" s="135"/>
      <c r="CS28" s="135"/>
      <c r="CT28" s="135"/>
      <c r="CU28" s="135"/>
      <c r="CV28" s="135"/>
      <c r="CW28" s="135"/>
      <c r="CX28" s="135"/>
      <c r="CY28" s="440">
        <v>47</v>
      </c>
      <c r="CZ28" s="441">
        <v>3</v>
      </c>
      <c r="DA28" s="441" t="str">
        <v>Svar</v>
      </c>
      <c r="DB28" s="441" t="str">
        <v>Analys av behovet av skydd mot fysisk skada utifrån resultatet av informationsklassning och riskanalys</v>
      </c>
      <c r="DC28" s="213" cm="1">
        <f t="array" aca="1" ref="DC28" ca="1">IFERROR(IF(INDIRECT(DF28)="x", 1, INDIRECT(DF28)), "")</f>
        <v>0</v>
      </c>
      <c r="DD28" s="441">
        <v>1</v>
      </c>
      <c r="DE28" s="570">
        <f t="shared" si="11"/>
        <v>100</v>
      </c>
      <c r="DF28" s="213" t="str" cm="1">
        <f t="array" ref="DF28">IF(
  DA28 = "svar",
  _xlfn._xlws.FILTER($BM:$BM, ($BL:$BL = DB28) * ($BG:$BG = CY28)),
  IF(
    CY28 &lt;&gt; "",
    _xlfn._xlws.FILTER($X$2:$X$1000, $AD$2:$AD$1000 = CY28),
    ""
  )
)</f>
        <v>'It-säkkollen'!C594</v>
      </c>
      <c r="DG28" s="213"/>
      <c r="DH28" s="213"/>
      <c r="DI28" s="213"/>
      <c r="DJ28" s="213"/>
      <c r="DK28" s="213"/>
      <c r="DL28" s="213"/>
      <c r="DM28" s="213"/>
      <c r="DN28" s="213"/>
      <c r="DO28" s="441"/>
      <c r="DP28" s="135"/>
      <c r="DQ28" s="135"/>
      <c r="DR28" s="135"/>
      <c r="DS28" s="443"/>
      <c r="DT28" s="135"/>
      <c r="DU28" s="135"/>
      <c r="DV28" s="135"/>
      <c r="DW28" s="213" t="str" cm="1">
        <f t="array" aca="1" ref="DW28" ca="1">IFERROR(IF(INDIRECT(DZ28)="x", 1, INDIRECT(DZ28)), "")</f>
        <v/>
      </c>
      <c r="DX28" s="135"/>
      <c r="DY28" s="570">
        <f t="shared" si="2"/>
        <v>0</v>
      </c>
      <c r="DZ28" s="213" t="str" cm="1">
        <f t="array" ref="DZ28">IF(
  DU28 = "svar",
  _xlfn._xlws.FILTER($BM:$BM, ($BL:$BL = DV28) * ($BG:$BG = DS28)),
  IF(
    DS28 &lt;&gt; "",
    _xlfn._xlws.FILTER($X$2:$X$1000, $AD$2:$AD$1000 = DS28),
    ""
  )
)</f>
        <v/>
      </c>
      <c r="EA28" s="213"/>
      <c r="EB28" s="213"/>
      <c r="EC28" s="213"/>
      <c r="ED28" s="213"/>
      <c r="EE28" s="213"/>
      <c r="EF28" s="213"/>
      <c r="EG28" s="213"/>
      <c r="EH28" s="213"/>
      <c r="EI28" s="135"/>
      <c r="EJ28" s="135"/>
      <c r="EK28" s="443"/>
      <c r="EL28" s="135"/>
      <c r="EM28" s="135"/>
      <c r="EN28" s="135"/>
      <c r="EO28" s="213" t="str" cm="1">
        <f t="array" aca="1" ref="EO28" ca="1">IFERROR(IF(INDIRECT(ER28)="x", 1, INDIRECT(ER28)), "")</f>
        <v/>
      </c>
      <c r="EP28" s="135"/>
      <c r="EQ28" s="570">
        <f t="shared" si="3"/>
        <v>0</v>
      </c>
      <c r="ER28" s="213" t="str" cm="1">
        <f t="array" ref="ER28">IF(
  EM28 = "svar",
  _xlfn._xlws.FILTER($BM:$BM, ($BL:$BL = EN28) * ($BG:$BG = EK28)),
  IF(
    EK28 &lt;&gt; "",
    _xlfn._xlws.FILTER($X$2:$X$1000, $AD$2:$AD$1000 = EK28),
    ""
  )
)</f>
        <v/>
      </c>
      <c r="ES28" s="213"/>
      <c r="ET28" s="213"/>
      <c r="EU28" s="213"/>
      <c r="EV28" s="213"/>
      <c r="EW28" s="213"/>
      <c r="EX28" s="213"/>
      <c r="EY28" s="213"/>
      <c r="EZ28" s="213"/>
      <c r="FA28" s="135"/>
      <c r="FB28" s="135"/>
      <c r="FC28" s="443"/>
      <c r="FD28" s="135"/>
      <c r="FE28" s="135"/>
      <c r="FF28" s="135"/>
      <c r="FG28" s="213" t="str" cm="1">
        <f t="array" aca="1" ref="FG28" ca="1">IFERROR(IF(INDIRECT(FJ28)="x", 1, INDIRECT(FJ28)), "")</f>
        <v/>
      </c>
      <c r="FH28" s="135"/>
      <c r="FI28" s="570">
        <f t="shared" si="4"/>
        <v>0</v>
      </c>
      <c r="FJ28" s="213" t="str" cm="1">
        <f t="array" ref="FJ28">IF(
  FE28 = "svar",
  _xlfn._xlws.FILTER($BM:$BM, ($BL:$BL = FF28) * ($BG:$BG = FC28)),
  IF(
    FC28 &lt;&gt; "",
    _xlfn._xlws.FILTER($X$2:$X$1000, $AD$2:$AD$1000 = FC28),
    ""
  )
)</f>
        <v/>
      </c>
      <c r="FK28" s="213"/>
      <c r="FL28" s="213"/>
      <c r="FM28" s="213"/>
      <c r="FN28" s="213"/>
      <c r="FO28" s="213"/>
      <c r="FP28" s="213"/>
      <c r="FQ28" s="213"/>
      <c r="FR28" s="213"/>
      <c r="FS28" s="135"/>
      <c r="FT28" s="135"/>
      <c r="FU28" s="443"/>
      <c r="FV28" s="135"/>
      <c r="FW28" s="135"/>
      <c r="FX28" s="135"/>
      <c r="FY28" s="213" t="str" cm="1">
        <f t="array" aca="1" ref="FY28" ca="1">IFERROR(IF(INDIRECT(GB28)="x", 1, INDIRECT(GB28)), "")</f>
        <v/>
      </c>
      <c r="FZ28" s="135"/>
      <c r="GA28" s="570">
        <f t="shared" si="5"/>
        <v>0</v>
      </c>
      <c r="GB28" s="213" t="str" cm="1">
        <f t="array" ref="GB28">IF(
  FW28 = "svar",
  _xlfn._xlws.FILTER($BM:$BM, ($BL:$BL = FX28) * ($BG:$BG = FU28)),
  IF(
    FU28 &lt;&gt; "",
    _xlfn._xlws.FILTER($X$2:$X$1000, $AD$2:$AD$1000 = FU28),
    ""
  )
)</f>
        <v/>
      </c>
      <c r="GC28" s="213"/>
      <c r="GD28" s="213"/>
      <c r="GE28" s="213"/>
      <c r="GF28" s="213"/>
      <c r="GG28" s="213"/>
      <c r="GH28" s="213"/>
      <c r="GI28" s="213"/>
      <c r="GJ28" s="213"/>
      <c r="GK28" s="135"/>
      <c r="GL28" s="135"/>
      <c r="GM28" s="443"/>
      <c r="GN28" s="135"/>
      <c r="GO28" s="135"/>
      <c r="GP28" s="135"/>
      <c r="GQ28" s="213" t="str" cm="1">
        <f t="array" aca="1" ref="GQ28" ca="1">IFERROR(IF(INDIRECT(GT28)="x", 1, INDIRECT(GT28)), "")</f>
        <v/>
      </c>
      <c r="GR28" s="135"/>
      <c r="GS28" s="570">
        <f t="shared" si="6"/>
        <v>0</v>
      </c>
      <c r="GT28" s="213" t="str" cm="1">
        <f t="array" ref="GT28">IF(
  GO28 = "svar",
  _xlfn._xlws.FILTER($BM:$BM, ($BL:$BL = GP28) * ($BG:$BG = GM28)),
  IF(
    GM28 &lt;&gt; "",
    _xlfn._xlws.FILTER($X$2:$X$1000, $AD$2:$AD$1000 = GM28),
    ""
  )
)</f>
        <v/>
      </c>
      <c r="GU28" s="213"/>
      <c r="GV28" s="213"/>
      <c r="GW28" s="213"/>
      <c r="GX28" s="213"/>
      <c r="GY28" s="213"/>
      <c r="GZ28" s="213"/>
      <c r="HA28" s="213"/>
      <c r="HB28" s="213"/>
      <c r="HC28" s="135"/>
      <c r="HD28" s="135"/>
      <c r="HE28" s="443"/>
      <c r="HF28" s="135"/>
      <c r="HG28" s="135"/>
      <c r="HH28" s="135"/>
      <c r="HI28" s="213" t="str" cm="1">
        <f t="array" aca="1" ref="HI28" ca="1">IFERROR(IF(INDIRECT(HL28)="x", 1, INDIRECT(HL28)), "")</f>
        <v/>
      </c>
      <c r="HJ28" s="135"/>
      <c r="HK28" s="570">
        <f t="shared" si="7"/>
        <v>0</v>
      </c>
      <c r="HL28" s="213" t="str" cm="1">
        <f t="array" ref="HL28">IF(
  HG28 = "svar",
  _xlfn._xlws.FILTER($BM:$BM, ($BL:$BL = HH28) * ($BG:$BG = HE28)),
  IF(
    HE28 &lt;&gt; "",
    _xlfn._xlws.FILTER($X$2:$X$1000, $AD$2:$AD$1000 = HE28),
    ""
  )
)</f>
        <v/>
      </c>
      <c r="HM28" s="213"/>
      <c r="HN28" s="213"/>
      <c r="HO28" s="213"/>
      <c r="HP28" s="213"/>
      <c r="HQ28" s="213"/>
      <c r="HR28" s="213"/>
      <c r="HS28" s="213"/>
      <c r="HT28" s="213"/>
      <c r="HU28" s="135"/>
      <c r="HV28" s="135"/>
      <c r="HW28" s="443"/>
      <c r="HX28" s="135"/>
      <c r="HY28" s="135"/>
      <c r="HZ28" s="135"/>
      <c r="IA28" s="213" t="str" cm="1">
        <f t="array" aca="1" ref="IA28" ca="1">IFERROR(IF(INDIRECT(ID28)="x", 1, INDIRECT(ID28)), "")</f>
        <v/>
      </c>
      <c r="IB28" s="135"/>
      <c r="IC28" s="570">
        <f t="shared" si="8"/>
        <v>0</v>
      </c>
      <c r="ID28" s="213" t="str" cm="1">
        <f t="array" ref="ID28">IF(
  HY28 = "svar",
  _xlfn._xlws.FILTER($BM:$BM, ($BL:$BL = HZ28) * ($BG:$BG = HW28)),
  IF(
    HW28 &lt;&gt; "",
    _xlfn._xlws.FILTER($X$2:$X$1000, $AD$2:$AD$1000 = HW28),
    ""
  )
)</f>
        <v/>
      </c>
      <c r="IE28" s="213"/>
      <c r="IF28" s="213"/>
      <c r="IG28" s="213"/>
      <c r="IH28" s="213"/>
      <c r="II28" s="213"/>
      <c r="IJ28" s="213"/>
      <c r="IK28" s="213"/>
      <c r="IL28" s="213"/>
      <c r="IM28" s="135"/>
      <c r="IN28" s="135"/>
      <c r="IO28" s="443"/>
      <c r="IP28" s="135"/>
      <c r="IQ28" s="135"/>
      <c r="IR28" s="135"/>
      <c r="IS28" s="213" t="str" cm="1">
        <f t="array" aca="1" ref="IS28" ca="1">IFERROR(IF(INDIRECT(IV28)="x", 1, INDIRECT(IV28)), "")</f>
        <v/>
      </c>
      <c r="IT28" s="135"/>
      <c r="IU28" s="570">
        <f t="shared" si="9"/>
        <v>0</v>
      </c>
      <c r="IV28" s="213" t="str" cm="1">
        <f t="array" ref="IV28">IF(
  IQ28 = "svar",
  _xlfn._xlws.FILTER($BM:$BM, ($BL:$BL = IR28) * ($BG:$BG = IO28)),
  IF(
    IO28 &lt;&gt; "",
    _xlfn._xlws.FILTER($X$2:$X$1000, $AD$2:$AD$1000 = IO28),
    ""
  )
)</f>
        <v/>
      </c>
      <c r="IW28" s="213"/>
      <c r="IX28" s="213"/>
      <c r="IY28" s="213"/>
      <c r="IZ28" s="213"/>
      <c r="JA28" s="213"/>
      <c r="JB28" s="213"/>
      <c r="JC28" s="213"/>
      <c r="JD28" s="213"/>
      <c r="JE28" s="135"/>
      <c r="JF28" s="135"/>
      <c r="JG28" s="443"/>
      <c r="JH28" s="135"/>
      <c r="JI28" s="135"/>
      <c r="JJ28" s="135"/>
      <c r="JK28" s="213" t="str" cm="1">
        <f t="array" aca="1" ref="JK28" ca="1">IFERROR(IF(INDIRECT(JN28)="x", 1, INDIRECT(JN28)), "")</f>
        <v/>
      </c>
      <c r="JL28" s="135"/>
      <c r="JM28" s="570">
        <f t="shared" si="10"/>
        <v>0</v>
      </c>
      <c r="JN28" s="213" t="str" cm="1">
        <f t="array" ref="JN28">IF(
  JI28 = "svar",
  _xlfn._xlws.FILTER($BM:$BM, ($BL:$BL = JJ28) * ($BG:$BG = JG28)),
  IF(
    JG28 &lt;&gt; "",
    _xlfn._xlws.FILTER($X$2:$X$1000, $AD$2:$AD$1000 = JG28),
    ""
  )
)</f>
        <v/>
      </c>
      <c r="JO28" s="213"/>
      <c r="JP28" s="213"/>
      <c r="JQ28" s="213"/>
      <c r="JR28" s="213"/>
      <c r="JS28" s="213"/>
      <c r="JT28" s="213"/>
      <c r="JU28" s="213"/>
      <c r="JV28" s="213"/>
      <c r="JW28" s="135"/>
      <c r="JX28" s="135"/>
      <c r="JY28" s="443"/>
      <c r="JZ28" s="135"/>
      <c r="KA28" s="135"/>
      <c r="KB28" s="135"/>
      <c r="KC28" s="213"/>
      <c r="KD28" s="135"/>
      <c r="KE28" s="570"/>
      <c r="KF28" s="213"/>
      <c r="KG28" s="213"/>
      <c r="KH28" s="213"/>
      <c r="KI28" s="213"/>
      <c r="KJ28" s="213"/>
      <c r="KK28" s="213"/>
      <c r="KL28" s="213"/>
      <c r="KM28" s="213"/>
      <c r="KN28" s="213"/>
      <c r="KO28" s="135"/>
      <c r="KP28" s="135"/>
      <c r="KQ28" s="135"/>
      <c r="KR28" s="135"/>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row>
    <row r="29" spans="1:359" s="361" customFormat="1" ht="15">
      <c r="A29" s="464">
        <v>46</v>
      </c>
      <c r="B29" s="471">
        <v>3</v>
      </c>
      <c r="C29" s="462" t="s">
        <v>1263</v>
      </c>
      <c r="D29" s="204" t="s">
        <v>619</v>
      </c>
      <c r="E29" s="460">
        <v>1</v>
      </c>
      <c r="G29" t="s">
        <v>1203</v>
      </c>
      <c r="H29" t="s">
        <v>1217</v>
      </c>
      <c r="I29">
        <v>0</v>
      </c>
      <c r="J29" s="422">
        <v>44</v>
      </c>
      <c r="K29" s="422">
        <v>3</v>
      </c>
      <c r="L29" s="422">
        <v>44</v>
      </c>
      <c r="M29" s="422">
        <v>3</v>
      </c>
      <c r="N29"/>
      <c r="O29">
        <v>25</v>
      </c>
      <c r="P29" s="435">
        <v>2</v>
      </c>
      <c r="Q29">
        <v>25</v>
      </c>
      <c r="R29" t="s">
        <v>479</v>
      </c>
      <c r="S29" t="s">
        <v>1347</v>
      </c>
      <c r="T29"/>
      <c r="U29"/>
      <c r="V29"/>
      <c r="W29">
        <v>34</v>
      </c>
      <c r="X29" t="s">
        <v>1217</v>
      </c>
      <c r="Y29" t="s">
        <v>1217</v>
      </c>
      <c r="Z29" t="s">
        <v>1217</v>
      </c>
      <c r="AA29" t="s">
        <v>1217</v>
      </c>
      <c r="AB29" t="s">
        <v>1217</v>
      </c>
      <c r="AC29" t="s">
        <v>1217</v>
      </c>
      <c r="AD29" t="s">
        <v>1217</v>
      </c>
      <c r="AE29" t="s">
        <v>1217</v>
      </c>
      <c r="AF29" t="s">
        <v>1217</v>
      </c>
      <c r="AG29" t="s">
        <v>1217</v>
      </c>
      <c r="AH29"/>
      <c r="AI29" t="s">
        <v>1217</v>
      </c>
      <c r="AJ29" t="s">
        <v>1217</v>
      </c>
      <c r="AK29" t="s">
        <v>1217</v>
      </c>
      <c r="AL29" t="s">
        <v>1217</v>
      </c>
      <c r="AM29" t="s">
        <v>1217</v>
      </c>
      <c r="AN29" t="s">
        <v>1217</v>
      </c>
      <c r="AO29" t="s">
        <v>1217</v>
      </c>
      <c r="AP29"/>
      <c r="AQ29"/>
      <c r="AR29"/>
      <c r="AS29"/>
      <c r="AT29"/>
      <c r="AU29"/>
      <c r="AV29"/>
      <c r="AW29"/>
      <c r="AX29"/>
      <c r="AY29"/>
      <c r="AZ29"/>
      <c r="BA29"/>
      <c r="BB29" t="str" cm="1">
        <f t="array" aca="1" ref="BB29" ca="1">IFERROR(INDIRECT(X29),"")</f>
        <v/>
      </c>
      <c r="BC29"/>
      <c r="BD29" s="437"/>
      <c r="BE29"/>
      <c r="BF29" s="470">
        <v>1</v>
      </c>
      <c r="BG29" s="470">
        <v>4</v>
      </c>
      <c r="BH29" s="470" t="s">
        <v>1258</v>
      </c>
      <c r="BI29" s="470" t="s">
        <v>1259</v>
      </c>
      <c r="BJ29" s="470">
        <v>3</v>
      </c>
      <c r="BK29" s="470" t="s">
        <v>1348</v>
      </c>
      <c r="BL29" s="470" t="s">
        <v>393</v>
      </c>
      <c r="BM29" s="438" t="s">
        <v>1349</v>
      </c>
      <c r="BN29" s="438"/>
      <c r="BO29" s="470">
        <v>0</v>
      </c>
      <c r="BP29" s="470">
        <v>0</v>
      </c>
      <c r="BQ29" s="470">
        <v>1</v>
      </c>
      <c r="BR29" s="470">
        <v>0</v>
      </c>
      <c r="BS29" s="470">
        <v>0</v>
      </c>
      <c r="BT29" s="470">
        <v>0</v>
      </c>
      <c r="BU29" s="470">
        <v>0</v>
      </c>
      <c r="BV29" s="470">
        <v>0</v>
      </c>
      <c r="BW29" s="470">
        <v>0</v>
      </c>
      <c r="BX29" s="470">
        <v>0</v>
      </c>
      <c r="BY29" s="470"/>
      <c r="BZ29" s="470"/>
      <c r="CA29"/>
      <c r="CC29"/>
      <c r="CD29" t="str">
        <f>CE3</f>
        <v>Dokumentation av it-miljön</v>
      </c>
      <c r="CE29"/>
      <c r="CF29"/>
      <c r="CG29"/>
      <c r="CH29"/>
      <c r="CI29"/>
      <c r="CJ29"/>
      <c r="CK29"/>
      <c r="CL29"/>
      <c r="CM29"/>
      <c r="CN29"/>
      <c r="CO29"/>
      <c r="CY29" s="443">
        <v>48</v>
      </c>
      <c r="CZ29" s="135">
        <v>3</v>
      </c>
      <c r="DA29" s="135" t="str">
        <v>Svar</v>
      </c>
      <c r="DB29" s="135" t="str">
        <v>Analysera behovet av säkerhetskopiering utifrån resultatet av informationsklassning och riskanalys</v>
      </c>
      <c r="DC29" s="213" cm="1">
        <f t="array" aca="1" ref="DC29" ca="1">IFERROR(IF(INDIRECT(DF29)="x", 1, INDIRECT(DF29)), "")</f>
        <v>0</v>
      </c>
      <c r="DD29" s="135">
        <v>1</v>
      </c>
      <c r="DE29" s="570">
        <f t="shared" si="11"/>
        <v>100</v>
      </c>
      <c r="DF29" s="213" t="str" cm="1">
        <f t="array" ref="DF29">IF(
  DA29 = "svar",
  _xlfn._xlws.FILTER($BM:$BM, ($BL:$BL = DB29) * ($BG:$BG = CY29)),
  IF(
    CY29 &lt;&gt; "",
    _xlfn._xlws.FILTER($X$2:$X$1000, $AD$2:$AD$1000 = CY29),
    ""
  )
)</f>
        <v>'It-säkkollen'!C607</v>
      </c>
      <c r="DG29" s="213"/>
      <c r="DH29" s="213"/>
      <c r="DI29" s="213"/>
      <c r="DJ29" s="213"/>
      <c r="DK29" s="213"/>
      <c r="DL29" s="213"/>
      <c r="DM29" s="213"/>
      <c r="DN29" s="213"/>
      <c r="DO29" s="135"/>
      <c r="DS29" s="442"/>
      <c r="DW29" s="213" t="str" cm="1">
        <f t="array" aca="1" ref="DW29" ca="1">IFERROR(IF(INDIRECT(DZ29)="x", 1, INDIRECT(DZ29)), "")</f>
        <v/>
      </c>
      <c r="DY29" s="570">
        <f t="shared" si="2"/>
        <v>0</v>
      </c>
      <c r="DZ29" s="213" t="str" cm="1">
        <f t="array" ref="DZ29">IF(
  DU29 = "svar",
  _xlfn._xlws.FILTER($BM:$BM, ($BL:$BL = DV29) * ($BG:$BG = DS29)),
  IF(
    DS29 &lt;&gt; "",
    _xlfn._xlws.FILTER($X$2:$X$1000, $AD$2:$AD$1000 = DS29),
    ""
  )
)</f>
        <v/>
      </c>
      <c r="EA29" s="213"/>
      <c r="EB29" s="213"/>
      <c r="EC29" s="213"/>
      <c r="ED29" s="213"/>
      <c r="EE29" s="213"/>
      <c r="EF29" s="213"/>
      <c r="EG29" s="213"/>
      <c r="EH29" s="213"/>
      <c r="EK29" s="442"/>
      <c r="EO29" s="213" t="str" cm="1">
        <f t="array" aca="1" ref="EO29" ca="1">IFERROR(IF(INDIRECT(ER29)="x", 1, INDIRECT(ER29)), "")</f>
        <v/>
      </c>
      <c r="EQ29" s="570">
        <f t="shared" si="3"/>
        <v>0</v>
      </c>
      <c r="ER29" s="213" t="str" cm="1">
        <f t="array" ref="ER29">IF(
  EM29 = "svar",
  _xlfn._xlws.FILTER($BM:$BM, ($BL:$BL = EN29) * ($BG:$BG = EK29)),
  IF(
    EK29 &lt;&gt; "",
    _xlfn._xlws.FILTER($X$2:$X$1000, $AD$2:$AD$1000 = EK29),
    ""
  )
)</f>
        <v/>
      </c>
      <c r="ES29" s="213"/>
      <c r="ET29" s="213"/>
      <c r="EU29" s="213"/>
      <c r="EV29" s="213"/>
      <c r="EW29" s="213"/>
      <c r="EX29" s="213"/>
      <c r="EY29" s="213"/>
      <c r="EZ29" s="213"/>
      <c r="FC29" s="442"/>
      <c r="FG29" s="213" t="str" cm="1">
        <f t="array" aca="1" ref="FG29" ca="1">IFERROR(IF(INDIRECT(FJ29)="x", 1, INDIRECT(FJ29)), "")</f>
        <v/>
      </c>
      <c r="FI29" s="570">
        <f t="shared" si="4"/>
        <v>0</v>
      </c>
      <c r="FJ29" s="213" t="str" cm="1">
        <f t="array" ref="FJ29">IF(
  FE29 = "svar",
  _xlfn._xlws.FILTER($BM:$BM, ($BL:$BL = FF29) * ($BG:$BG = FC29)),
  IF(
    FC29 &lt;&gt; "",
    _xlfn._xlws.FILTER($X$2:$X$1000, $AD$2:$AD$1000 = FC29),
    ""
  )
)</f>
        <v/>
      </c>
      <c r="FK29" s="213"/>
      <c r="FL29" s="213"/>
      <c r="FM29" s="213"/>
      <c r="FN29" s="213"/>
      <c r="FO29" s="213"/>
      <c r="FP29" s="213"/>
      <c r="FQ29" s="213"/>
      <c r="FR29" s="213"/>
      <c r="FU29" s="442"/>
      <c r="FY29" s="213" t="str" cm="1">
        <f t="array" aca="1" ref="FY29" ca="1">IFERROR(IF(INDIRECT(GB29)="x", 1, INDIRECT(GB29)), "")</f>
        <v/>
      </c>
      <c r="GA29" s="570">
        <f t="shared" si="5"/>
        <v>0</v>
      </c>
      <c r="GB29" s="213" t="str" cm="1">
        <f t="array" ref="GB29">IF(
  FW29 = "svar",
  _xlfn._xlws.FILTER($BM:$BM, ($BL:$BL = FX29) * ($BG:$BG = FU29)),
  IF(
    FU29 &lt;&gt; "",
    _xlfn._xlws.FILTER($X$2:$X$1000, $AD$2:$AD$1000 = FU29),
    ""
  )
)</f>
        <v/>
      </c>
      <c r="GC29" s="213"/>
      <c r="GD29" s="213"/>
      <c r="GE29" s="213"/>
      <c r="GF29" s="213"/>
      <c r="GG29" s="213"/>
      <c r="GH29" s="213"/>
      <c r="GI29" s="213"/>
      <c r="GJ29" s="213"/>
      <c r="GM29" s="442"/>
      <c r="GQ29" s="213" t="str" cm="1">
        <f t="array" aca="1" ref="GQ29" ca="1">IFERROR(IF(INDIRECT(GT29)="x", 1, INDIRECT(GT29)), "")</f>
        <v/>
      </c>
      <c r="GS29" s="570">
        <f t="shared" si="6"/>
        <v>0</v>
      </c>
      <c r="GT29" s="213" t="str" cm="1">
        <f t="array" ref="GT29">IF(
  GO29 = "svar",
  _xlfn._xlws.FILTER($BM:$BM, ($BL:$BL = GP29) * ($BG:$BG = GM29)),
  IF(
    GM29 &lt;&gt; "",
    _xlfn._xlws.FILTER($X$2:$X$1000, $AD$2:$AD$1000 = GM29),
    ""
  )
)</f>
        <v/>
      </c>
      <c r="GU29" s="213"/>
      <c r="GV29" s="213"/>
      <c r="GW29" s="213"/>
      <c r="GX29" s="213"/>
      <c r="GY29" s="213"/>
      <c r="GZ29" s="213"/>
      <c r="HA29" s="213"/>
      <c r="HB29" s="213"/>
      <c r="HE29" s="442"/>
      <c r="HI29" s="213" t="str" cm="1">
        <f t="array" aca="1" ref="HI29" ca="1">IFERROR(IF(INDIRECT(HL29)="x", 1, INDIRECT(HL29)), "")</f>
        <v/>
      </c>
      <c r="HK29" s="570">
        <f t="shared" si="7"/>
        <v>0</v>
      </c>
      <c r="HL29" s="213" t="str" cm="1">
        <f t="array" ref="HL29">IF(
  HG29 = "svar",
  _xlfn._xlws.FILTER($BM:$BM, ($BL:$BL = HH29) * ($BG:$BG = HE29)),
  IF(
    HE29 &lt;&gt; "",
    _xlfn._xlws.FILTER($X$2:$X$1000, $AD$2:$AD$1000 = HE29),
    ""
  )
)</f>
        <v/>
      </c>
      <c r="HM29" s="213"/>
      <c r="HN29" s="213"/>
      <c r="HO29" s="213"/>
      <c r="HP29" s="213"/>
      <c r="HQ29" s="213"/>
      <c r="HR29" s="213"/>
      <c r="HS29" s="213"/>
      <c r="HT29" s="213"/>
      <c r="HW29" s="442"/>
      <c r="IA29" s="213" t="str" cm="1">
        <f t="array" aca="1" ref="IA29" ca="1">IFERROR(IF(INDIRECT(ID29)="x", 1, INDIRECT(ID29)), "")</f>
        <v/>
      </c>
      <c r="IC29" s="570">
        <f t="shared" si="8"/>
        <v>0</v>
      </c>
      <c r="ID29" s="213" t="str" cm="1">
        <f t="array" ref="ID29">IF(
  HY29 = "svar",
  _xlfn._xlws.FILTER($BM:$BM, ($BL:$BL = HZ29) * ($BG:$BG = HW29)),
  IF(
    HW29 &lt;&gt; "",
    _xlfn._xlws.FILTER($X$2:$X$1000, $AD$2:$AD$1000 = HW29),
    ""
  )
)</f>
        <v/>
      </c>
      <c r="IE29" s="213"/>
      <c r="IF29" s="213"/>
      <c r="IG29" s="213"/>
      <c r="IH29" s="213"/>
      <c r="II29" s="213"/>
      <c r="IJ29" s="213"/>
      <c r="IK29" s="213"/>
      <c r="IL29" s="213"/>
      <c r="IO29" s="442"/>
      <c r="IS29" s="213" t="str" cm="1">
        <f t="array" aca="1" ref="IS29" ca="1">IFERROR(IF(INDIRECT(IV29)="x", 1, INDIRECT(IV29)), "")</f>
        <v/>
      </c>
      <c r="IU29" s="570">
        <f t="shared" si="9"/>
        <v>0</v>
      </c>
      <c r="IV29" s="213" t="str" cm="1">
        <f t="array" ref="IV29">IF(
  IQ29 = "svar",
  _xlfn._xlws.FILTER($BM:$BM, ($BL:$BL = IR29) * ($BG:$BG = IO29)),
  IF(
    IO29 &lt;&gt; "",
    _xlfn._xlws.FILTER($X$2:$X$1000, $AD$2:$AD$1000 = IO29),
    ""
  )
)</f>
        <v/>
      </c>
      <c r="IW29" s="213"/>
      <c r="IX29" s="213"/>
      <c r="IY29" s="213"/>
      <c r="IZ29" s="213"/>
      <c r="JA29" s="213"/>
      <c r="JB29" s="213"/>
      <c r="JC29" s="213"/>
      <c r="JD29" s="213"/>
      <c r="JG29" s="442"/>
      <c r="JK29" s="213" t="str" cm="1">
        <f t="array" aca="1" ref="JK29" ca="1">IFERROR(IF(INDIRECT(JN29)="x", 1, INDIRECT(JN29)), "")</f>
        <v/>
      </c>
      <c r="JM29" s="570">
        <f t="shared" si="10"/>
        <v>0</v>
      </c>
      <c r="JN29" s="213" t="str" cm="1">
        <f t="array" ref="JN29">IF(
  JI29 = "svar",
  _xlfn._xlws.FILTER($BM:$BM, ($BL:$BL = JJ29) * ($BG:$BG = JG29)),
  IF(
    JG29 &lt;&gt; "",
    _xlfn._xlws.FILTER($X$2:$X$1000, $AD$2:$AD$1000 = JG29),
    ""
  )
)</f>
        <v/>
      </c>
      <c r="JO29" s="213"/>
      <c r="JP29" s="213"/>
      <c r="JQ29" s="213"/>
      <c r="JR29" s="213"/>
      <c r="JS29" s="213"/>
      <c r="JT29" s="213"/>
      <c r="JU29" s="213"/>
      <c r="JV29" s="213"/>
      <c r="JY29" s="442"/>
      <c r="KC29" s="213"/>
      <c r="KE29" s="570"/>
      <c r="KF29" s="213"/>
      <c r="KG29" s="213"/>
      <c r="KH29" s="213"/>
      <c r="KI29" s="213"/>
      <c r="KJ29" s="213"/>
      <c r="KK29" s="213"/>
      <c r="KL29" s="213"/>
      <c r="KM29" s="213"/>
      <c r="KN29" s="213"/>
    </row>
    <row r="30" spans="1:359" s="361" customFormat="1" ht="15">
      <c r="A30" s="458">
        <v>47</v>
      </c>
      <c r="B30" s="459">
        <v>3</v>
      </c>
      <c r="C30" s="459" t="s">
        <v>1263</v>
      </c>
      <c r="D30" s="204" t="s">
        <v>627</v>
      </c>
      <c r="E30" s="460">
        <v>1</v>
      </c>
      <c r="G30" t="s">
        <v>1203</v>
      </c>
      <c r="H30" t="s">
        <v>1217</v>
      </c>
      <c r="I30">
        <v>0</v>
      </c>
      <c r="J30" s="422">
        <v>45</v>
      </c>
      <c r="K30" s="422">
        <v>3</v>
      </c>
      <c r="L30" s="422">
        <v>45</v>
      </c>
      <c r="M30" s="422">
        <v>3</v>
      </c>
      <c r="N30"/>
      <c r="O30">
        <v>30</v>
      </c>
      <c r="P30" s="435">
        <v>2</v>
      </c>
      <c r="Q30">
        <v>30</v>
      </c>
      <c r="R30" t="s">
        <v>503</v>
      </c>
      <c r="S30" t="s">
        <v>1350</v>
      </c>
      <c r="T30"/>
      <c r="U30"/>
      <c r="V30"/>
      <c r="W30">
        <v>35</v>
      </c>
      <c r="X30" t="s">
        <v>1217</v>
      </c>
      <c r="Y30" t="s">
        <v>1217</v>
      </c>
      <c r="Z30" t="s">
        <v>1217</v>
      </c>
      <c r="AA30" t="s">
        <v>1217</v>
      </c>
      <c r="AB30" t="s">
        <v>1217</v>
      </c>
      <c r="AC30" t="s">
        <v>1217</v>
      </c>
      <c r="AD30" t="s">
        <v>1217</v>
      </c>
      <c r="AE30" t="s">
        <v>1217</v>
      </c>
      <c r="AF30" t="s">
        <v>1217</v>
      </c>
      <c r="AG30" t="s">
        <v>1217</v>
      </c>
      <c r="AH30"/>
      <c r="AI30" t="s">
        <v>1217</v>
      </c>
      <c r="AJ30" t="s">
        <v>1217</v>
      </c>
      <c r="AK30" t="s">
        <v>1217</v>
      </c>
      <c r="AL30" t="s">
        <v>1217</v>
      </c>
      <c r="AM30" t="s">
        <v>1217</v>
      </c>
      <c r="AN30" t="s">
        <v>1217</v>
      </c>
      <c r="AO30" t="s">
        <v>1217</v>
      </c>
      <c r="AP30"/>
      <c r="AQ30"/>
      <c r="AR30"/>
      <c r="AS30"/>
      <c r="AT30"/>
      <c r="AU30"/>
      <c r="AV30"/>
      <c r="AW30"/>
      <c r="AX30"/>
      <c r="AY30"/>
      <c r="AZ30"/>
      <c r="BA30"/>
      <c r="BB30" t="str" cm="1">
        <f t="array" aca="1" ref="BB30" ca="1">IFERROR(INDIRECT(X30),"")</f>
        <v/>
      </c>
      <c r="BC30"/>
      <c r="BD30" s="437"/>
      <c r="BE30"/>
      <c r="BF30" s="470">
        <v>1</v>
      </c>
      <c r="BG30" s="470">
        <v>4</v>
      </c>
      <c r="BH30" s="470" t="s">
        <v>1258</v>
      </c>
      <c r="BI30" s="470" t="s">
        <v>1259</v>
      </c>
      <c r="BJ30" s="470">
        <v>4</v>
      </c>
      <c r="BK30" s="470" t="s">
        <v>1351</v>
      </c>
      <c r="BL30" s="470" t="s">
        <v>394</v>
      </c>
      <c r="BM30" s="438" t="s">
        <v>1352</v>
      </c>
      <c r="BN30" s="438"/>
      <c r="BO30" s="470">
        <v>0</v>
      </c>
      <c r="BP30" s="470">
        <v>0</v>
      </c>
      <c r="BQ30" s="470">
        <v>1</v>
      </c>
      <c r="BR30" s="470">
        <v>0</v>
      </c>
      <c r="BS30" s="470">
        <v>0</v>
      </c>
      <c r="BT30" s="470">
        <v>0</v>
      </c>
      <c r="BU30" s="470">
        <v>0</v>
      </c>
      <c r="BV30" s="470">
        <v>0</v>
      </c>
      <c r="BW30" s="470">
        <v>0</v>
      </c>
      <c r="BX30" s="470">
        <v>0</v>
      </c>
      <c r="BY30" s="470"/>
      <c r="BZ30" s="470"/>
      <c r="CA30"/>
      <c r="CC30" t="s">
        <v>1335</v>
      </c>
      <c r="CD30">
        <f ca="1">CE5</f>
        <v>0</v>
      </c>
      <c r="CE30"/>
      <c r="CF30"/>
      <c r="CG30"/>
      <c r="CH30"/>
      <c r="CI30"/>
      <c r="CJ30"/>
      <c r="CK30"/>
      <c r="CL30"/>
      <c r="CM30"/>
      <c r="CN30"/>
      <c r="CO30"/>
      <c r="CY30" s="442">
        <v>52</v>
      </c>
      <c r="CZ30" s="361">
        <v>4</v>
      </c>
      <c r="DA30" s="361" t="str">
        <v>Fråga</v>
      </c>
      <c r="DB30" s="361" t="str">
        <v>De senaste två åren, har organisationen använt resultatet av genomförda uppföljningar och analyser för att säkerställa ständiga förbättringar?</v>
      </c>
      <c r="DC30" s="213" t="str" cm="1">
        <f t="array" aca="1" ref="DC30" ca="1">IFERROR(IF(INDIRECT(DF30)="x", 1, INDIRECT(DF30)), "")</f>
        <v>FRÅGAN ÄR OBESVARAD</v>
      </c>
      <c r="DD30" s="361">
        <v>5</v>
      </c>
      <c r="DE30" s="570">
        <f t="shared" si="11"/>
        <v>5000</v>
      </c>
      <c r="DF30" s="213" t="s">
        <v>1353</v>
      </c>
      <c r="DG30" s="213"/>
      <c r="DH30" s="213"/>
      <c r="DI30" s="213"/>
      <c r="DJ30" s="213"/>
      <c r="DK30" s="213"/>
      <c r="DL30" s="213"/>
      <c r="DM30" s="213"/>
      <c r="DN30" s="213"/>
      <c r="DS30" s="442"/>
      <c r="DW30" s="213" t="str" cm="1">
        <f t="array" aca="1" ref="DW30" ca="1">IFERROR(IF(INDIRECT(DZ30)="x", 1, INDIRECT(DZ30)), "")</f>
        <v/>
      </c>
      <c r="DY30" s="570">
        <f t="shared" si="2"/>
        <v>0</v>
      </c>
      <c r="DZ30" s="213" t="str" cm="1">
        <f t="array" ref="DZ30">IF(
  DU30 = "svar",
  _xlfn._xlws.FILTER($BM:$BM, ($BL:$BL = DV30) * ($BG:$BG = DS30)),
  IF(
    DS30 &lt;&gt; "",
    _xlfn._xlws.FILTER($X$2:$X$1000, $AD$2:$AD$1000 = DS30),
    ""
  )
)</f>
        <v/>
      </c>
      <c r="EA30" s="213"/>
      <c r="EB30" s="213"/>
      <c r="EC30" s="213"/>
      <c r="ED30" s="213"/>
      <c r="EE30" s="213"/>
      <c r="EF30" s="213"/>
      <c r="EG30" s="213"/>
      <c r="EH30" s="213"/>
      <c r="EK30" s="442"/>
      <c r="EO30" s="213" t="str" cm="1">
        <f t="array" aca="1" ref="EO30" ca="1">IFERROR(IF(INDIRECT(ER30)="x", 1, INDIRECT(ER30)), "")</f>
        <v/>
      </c>
      <c r="EQ30" s="570">
        <f t="shared" si="3"/>
        <v>0</v>
      </c>
      <c r="ER30" s="213" t="str" cm="1">
        <f t="array" ref="ER30">IF(
  EM30 = "svar",
  _xlfn._xlws.FILTER($BM:$BM, ($BL:$BL = EN30) * ($BG:$BG = EK30)),
  IF(
    EK30 &lt;&gt; "",
    _xlfn._xlws.FILTER($X$2:$X$1000, $AD$2:$AD$1000 = EK30),
    ""
  )
)</f>
        <v/>
      </c>
      <c r="ES30" s="213"/>
      <c r="ET30" s="213"/>
      <c r="EU30" s="213"/>
      <c r="EV30" s="213"/>
      <c r="EW30" s="213"/>
      <c r="EX30" s="213"/>
      <c r="EY30" s="213"/>
      <c r="EZ30" s="213"/>
      <c r="FC30" s="442"/>
      <c r="FG30" s="213" t="str" cm="1">
        <f t="array" aca="1" ref="FG30" ca="1">IFERROR(IF(INDIRECT(FJ30)="x", 1, INDIRECT(FJ30)), "")</f>
        <v/>
      </c>
      <c r="FI30" s="570">
        <f t="shared" si="4"/>
        <v>0</v>
      </c>
      <c r="FJ30" s="213" t="str" cm="1">
        <f t="array" ref="FJ30">IF(
  FE30 = "svar",
  _xlfn._xlws.FILTER($BM:$BM, ($BL:$BL = FF30) * ($BG:$BG = FC30)),
  IF(
    FC30 &lt;&gt; "",
    _xlfn._xlws.FILTER($X$2:$X$1000, $AD$2:$AD$1000 = FC30),
    ""
  )
)</f>
        <v/>
      </c>
      <c r="FK30" s="213"/>
      <c r="FL30" s="213"/>
      <c r="FM30" s="213"/>
      <c r="FN30" s="213"/>
      <c r="FO30" s="213"/>
      <c r="FP30" s="213"/>
      <c r="FQ30" s="213"/>
      <c r="FR30" s="213"/>
      <c r="FU30" s="442"/>
      <c r="FY30" s="213" t="str" cm="1">
        <f t="array" aca="1" ref="FY30" ca="1">IFERROR(IF(INDIRECT(GB30)="x", 1, INDIRECT(GB30)), "")</f>
        <v/>
      </c>
      <c r="GA30" s="570">
        <f t="shared" si="5"/>
        <v>0</v>
      </c>
      <c r="GB30" s="213" t="str" cm="1">
        <f t="array" ref="GB30">IF(
  FW30 = "svar",
  _xlfn._xlws.FILTER($BM:$BM, ($BL:$BL = FX30) * ($BG:$BG = FU30)),
  IF(
    FU30 &lt;&gt; "",
    _xlfn._xlws.FILTER($X$2:$X$1000, $AD$2:$AD$1000 = FU30),
    ""
  )
)</f>
        <v/>
      </c>
      <c r="GC30" s="213"/>
      <c r="GD30" s="213"/>
      <c r="GE30" s="213"/>
      <c r="GF30" s="213"/>
      <c r="GG30" s="213"/>
      <c r="GH30" s="213"/>
      <c r="GI30" s="213"/>
      <c r="GJ30" s="213"/>
      <c r="GM30" s="442"/>
      <c r="GQ30" s="213" t="str" cm="1">
        <f t="array" aca="1" ref="GQ30" ca="1">IFERROR(IF(INDIRECT(GT30)="x", 1, INDIRECT(GT30)), "")</f>
        <v/>
      </c>
      <c r="GS30" s="570">
        <f t="shared" si="6"/>
        <v>0</v>
      </c>
      <c r="GT30" s="213" t="str" cm="1">
        <f t="array" ref="GT30">IF(
  GO30 = "svar",
  _xlfn._xlws.FILTER($BM:$BM, ($BL:$BL = GP30) * ($BG:$BG = GM30)),
  IF(
    GM30 &lt;&gt; "",
    _xlfn._xlws.FILTER($X$2:$X$1000, $AD$2:$AD$1000 = GM30),
    ""
  )
)</f>
        <v/>
      </c>
      <c r="GU30" s="213"/>
      <c r="GV30" s="213"/>
      <c r="GW30" s="213"/>
      <c r="GX30" s="213"/>
      <c r="GY30" s="213"/>
      <c r="GZ30" s="213"/>
      <c r="HA30" s="213"/>
      <c r="HB30" s="213"/>
      <c r="HE30" s="442"/>
      <c r="HI30" s="213" t="str" cm="1">
        <f t="array" aca="1" ref="HI30" ca="1">IFERROR(IF(INDIRECT(HL30)="x", 1, INDIRECT(HL30)), "")</f>
        <v/>
      </c>
      <c r="HK30" s="570">
        <f t="shared" si="7"/>
        <v>0</v>
      </c>
      <c r="HL30" s="213" t="str" cm="1">
        <f t="array" ref="HL30">IF(
  HG30 = "svar",
  _xlfn._xlws.FILTER($BM:$BM, ($BL:$BL = HH30) * ($BG:$BG = HE30)),
  IF(
    HE30 &lt;&gt; "",
    _xlfn._xlws.FILTER($X$2:$X$1000, $AD$2:$AD$1000 = HE30),
    ""
  )
)</f>
        <v/>
      </c>
      <c r="HM30" s="213"/>
      <c r="HN30" s="213"/>
      <c r="HO30" s="213"/>
      <c r="HP30" s="213"/>
      <c r="HQ30" s="213"/>
      <c r="HR30" s="213"/>
      <c r="HS30" s="213"/>
      <c r="HT30" s="213"/>
      <c r="HW30" s="442"/>
      <c r="IA30" s="213" t="str" cm="1">
        <f t="array" aca="1" ref="IA30" ca="1">IFERROR(IF(INDIRECT(ID30)="x", 1, INDIRECT(ID30)), "")</f>
        <v/>
      </c>
      <c r="IC30" s="570">
        <f t="shared" si="8"/>
        <v>0</v>
      </c>
      <c r="ID30" s="213" t="str" cm="1">
        <f t="array" ref="ID30">IF(
  HY30 = "svar",
  _xlfn._xlws.FILTER($BM:$BM, ($BL:$BL = HZ30) * ($BG:$BG = HW30)),
  IF(
    HW30 &lt;&gt; "",
    _xlfn._xlws.FILTER($X$2:$X$1000, $AD$2:$AD$1000 = HW30),
    ""
  )
)</f>
        <v/>
      </c>
      <c r="IE30" s="213"/>
      <c r="IF30" s="213"/>
      <c r="IG30" s="213"/>
      <c r="IH30" s="213"/>
      <c r="II30" s="213"/>
      <c r="IJ30" s="213"/>
      <c r="IK30" s="213"/>
      <c r="IL30" s="213"/>
      <c r="IO30" s="442"/>
      <c r="IS30" s="213" t="str" cm="1">
        <f t="array" aca="1" ref="IS30" ca="1">IFERROR(IF(INDIRECT(IV30)="x", 1, INDIRECT(IV30)), "")</f>
        <v/>
      </c>
      <c r="IU30" s="570">
        <f t="shared" si="9"/>
        <v>0</v>
      </c>
      <c r="IV30" s="213" t="str" cm="1">
        <f t="array" ref="IV30">IF(
  IQ30 = "svar",
  _xlfn._xlws.FILTER($BM:$BM, ($BL:$BL = IR30) * ($BG:$BG = IO30)),
  IF(
    IO30 &lt;&gt; "",
    _xlfn._xlws.FILTER($X$2:$X$1000, $AD$2:$AD$1000 = IO30),
    ""
  )
)</f>
        <v/>
      </c>
      <c r="IW30" s="213"/>
      <c r="IX30" s="213"/>
      <c r="IY30" s="213"/>
      <c r="IZ30" s="213"/>
      <c r="JA30" s="213"/>
      <c r="JB30" s="213"/>
      <c r="JC30" s="213"/>
      <c r="JD30" s="213"/>
      <c r="JG30" s="442"/>
      <c r="JK30" s="213" t="str" cm="1">
        <f t="array" aca="1" ref="JK30" ca="1">IFERROR(IF(INDIRECT(JN30)="x", 1, INDIRECT(JN30)), "")</f>
        <v/>
      </c>
      <c r="JM30" s="570">
        <f t="shared" si="10"/>
        <v>0</v>
      </c>
      <c r="JN30" s="213" t="str" cm="1">
        <f t="array" ref="JN30">IF(
  JI30 = "svar",
  _xlfn._xlws.FILTER($BM:$BM, ($BL:$BL = JJ30) * ($BG:$BG = JG30)),
  IF(
    JG30 &lt;&gt; "",
    _xlfn._xlws.FILTER($X$2:$X$1000, $AD$2:$AD$1000 = JG30),
    ""
  )
)</f>
        <v/>
      </c>
      <c r="JO30" s="213"/>
      <c r="JP30" s="213"/>
      <c r="JQ30" s="213"/>
      <c r="JR30" s="213"/>
      <c r="JS30" s="213"/>
      <c r="JT30" s="213"/>
      <c r="JU30" s="213"/>
      <c r="JV30" s="213"/>
      <c r="JY30" s="442"/>
      <c r="KC30" s="213"/>
      <c r="KE30" s="570"/>
      <c r="KF30" s="213"/>
      <c r="KG30" s="213"/>
      <c r="KH30" s="213"/>
      <c r="KI30" s="213"/>
      <c r="KJ30" s="213"/>
      <c r="KK30" s="213"/>
      <c r="KL30" s="213"/>
      <c r="KM30" s="213"/>
      <c r="KN30" s="213"/>
    </row>
    <row r="31" spans="1:359" s="361" customFormat="1" ht="15">
      <c r="A31" s="458">
        <v>48</v>
      </c>
      <c r="B31" s="459">
        <v>3</v>
      </c>
      <c r="C31" s="459" t="s">
        <v>1263</v>
      </c>
      <c r="D31" s="361" t="s">
        <v>634</v>
      </c>
      <c r="E31" s="458">
        <v>1</v>
      </c>
      <c r="G31" t="s">
        <v>1203</v>
      </c>
      <c r="H31" t="s">
        <v>1217</v>
      </c>
      <c r="I31">
        <v>0</v>
      </c>
      <c r="J31" s="422">
        <v>46</v>
      </c>
      <c r="K31" s="422">
        <v>3</v>
      </c>
      <c r="L31" s="422">
        <v>46</v>
      </c>
      <c r="M31" s="422">
        <v>3</v>
      </c>
      <c r="N31"/>
      <c r="O31">
        <v>31</v>
      </c>
      <c r="P31" s="435">
        <v>2</v>
      </c>
      <c r="Q31">
        <v>31</v>
      </c>
      <c r="R31" t="s">
        <v>506</v>
      </c>
      <c r="S31" t="s">
        <v>1354</v>
      </c>
      <c r="T31"/>
      <c r="U31"/>
      <c r="V31"/>
      <c r="W31">
        <v>36</v>
      </c>
      <c r="X31" t="s">
        <v>1217</v>
      </c>
      <c r="Y31" t="s">
        <v>1217</v>
      </c>
      <c r="Z31" t="s">
        <v>1217</v>
      </c>
      <c r="AA31" t="s">
        <v>1217</v>
      </c>
      <c r="AB31" t="s">
        <v>1217</v>
      </c>
      <c r="AC31" t="s">
        <v>1217</v>
      </c>
      <c r="AD31" t="s">
        <v>1217</v>
      </c>
      <c r="AE31" t="s">
        <v>1217</v>
      </c>
      <c r="AF31" t="s">
        <v>1217</v>
      </c>
      <c r="AG31" t="s">
        <v>1217</v>
      </c>
      <c r="AH31"/>
      <c r="AI31" t="s">
        <v>1217</v>
      </c>
      <c r="AJ31" t="s">
        <v>1217</v>
      </c>
      <c r="AK31" t="s">
        <v>1217</v>
      </c>
      <c r="AL31" t="s">
        <v>1217</v>
      </c>
      <c r="AM31" t="s">
        <v>1217</v>
      </c>
      <c r="AN31" t="s">
        <v>1217</v>
      </c>
      <c r="AO31" t="s">
        <v>1217</v>
      </c>
      <c r="AP31"/>
      <c r="AQ31"/>
      <c r="AR31"/>
      <c r="AS31"/>
      <c r="AT31"/>
      <c r="AU31"/>
      <c r="AV31"/>
      <c r="AW31"/>
      <c r="AX31"/>
      <c r="AY31"/>
      <c r="AZ31"/>
      <c r="BA31"/>
      <c r="BB31" t="str" cm="1">
        <f t="array" aca="1" ref="BB31" ca="1">IFERROR(INDIRECT(X31),"")</f>
        <v/>
      </c>
      <c r="BC31"/>
      <c r="BD31" s="437"/>
      <c r="BE31"/>
      <c r="BF31" s="470">
        <v>1</v>
      </c>
      <c r="BG31" s="470">
        <v>4</v>
      </c>
      <c r="BH31" s="470" t="s">
        <v>1258</v>
      </c>
      <c r="BI31" s="470" t="s">
        <v>1259</v>
      </c>
      <c r="BJ31" s="470">
        <v>5</v>
      </c>
      <c r="BK31" s="470" t="s">
        <v>1355</v>
      </c>
      <c r="BL31" s="470" t="s">
        <v>151</v>
      </c>
      <c r="BM31" s="438" t="s">
        <v>1356</v>
      </c>
      <c r="BN31" s="438"/>
      <c r="BO31" s="470">
        <v>1</v>
      </c>
      <c r="BP31" s="470">
        <v>0</v>
      </c>
      <c r="BQ31" s="470">
        <v>1</v>
      </c>
      <c r="BR31" s="470">
        <v>0</v>
      </c>
      <c r="BS31" s="470">
        <v>0</v>
      </c>
      <c r="BT31" s="470">
        <v>0</v>
      </c>
      <c r="BU31" s="470">
        <v>0</v>
      </c>
      <c r="BV31" s="470">
        <v>0</v>
      </c>
      <c r="BW31" s="470">
        <v>0</v>
      </c>
      <c r="BX31" s="470">
        <v>0</v>
      </c>
      <c r="BY31" s="470"/>
      <c r="BZ31" s="470"/>
      <c r="CA31"/>
      <c r="CC31" t="s">
        <v>1339</v>
      </c>
      <c r="CD31">
        <f ca="1">CD32-CD30</f>
        <v>25</v>
      </c>
      <c r="CE31"/>
      <c r="CF31"/>
      <c r="CG31"/>
      <c r="CH31"/>
      <c r="CI31"/>
      <c r="CJ31"/>
      <c r="CK31"/>
      <c r="CL31"/>
      <c r="CM31"/>
      <c r="CN31"/>
      <c r="CO31"/>
      <c r="CY31" s="442">
        <v>53</v>
      </c>
      <c r="CZ31" s="361">
        <v>4</v>
      </c>
      <c r="DA31" s="361" t="str">
        <v>Fråga</v>
      </c>
      <c r="DB31" s="361" t="str">
        <v>De senaste två åren, har organisationens ledning arbetat för att säkerställa ständiga förbättringar av it-säkerhetsarbetet?</v>
      </c>
      <c r="DC31" s="213" t="str" cm="1">
        <f t="array" aca="1" ref="DC31" ca="1">IFERROR(IF(INDIRECT(DF31)="x", 1, INDIRECT(DF31)), "")</f>
        <v>FRÅGAN ÄR OBESVARAD</v>
      </c>
      <c r="DD31" s="361">
        <v>5</v>
      </c>
      <c r="DE31" s="570">
        <f t="shared" si="11"/>
        <v>5000</v>
      </c>
      <c r="DF31" s="213" t="s">
        <v>1357</v>
      </c>
      <c r="DG31" s="213"/>
      <c r="DH31" s="213"/>
      <c r="DI31" s="213"/>
      <c r="DJ31" s="213"/>
      <c r="DK31" s="213"/>
      <c r="DL31" s="213"/>
      <c r="DM31" s="213"/>
      <c r="DN31" s="213"/>
      <c r="DS31" s="442"/>
      <c r="DW31" s="213"/>
      <c r="DY31" s="570"/>
      <c r="DZ31" s="213"/>
      <c r="EA31" s="213"/>
      <c r="EB31" s="213"/>
      <c r="EC31" s="213"/>
      <c r="ED31" s="213"/>
      <c r="EE31" s="213"/>
      <c r="EF31" s="213"/>
      <c r="EG31" s="213"/>
      <c r="EH31" s="213"/>
      <c r="EK31" s="442"/>
      <c r="EO31" s="213"/>
      <c r="EQ31" s="570"/>
      <c r="ER31" s="213"/>
      <c r="ES31" s="213"/>
      <c r="ET31" s="213"/>
      <c r="EU31" s="213"/>
      <c r="EV31" s="213"/>
      <c r="EW31" s="213"/>
      <c r="EX31" s="213"/>
      <c r="EY31" s="213"/>
      <c r="EZ31" s="213"/>
      <c r="FC31" s="442"/>
      <c r="FG31" s="213"/>
      <c r="FI31" s="570"/>
      <c r="FJ31" s="213"/>
      <c r="FK31" s="213"/>
      <c r="FL31" s="213"/>
      <c r="FM31" s="213"/>
      <c r="FN31" s="213"/>
      <c r="FO31" s="213"/>
      <c r="FP31" s="213"/>
      <c r="FQ31" s="213"/>
      <c r="FR31" s="213"/>
      <c r="FU31" s="442"/>
      <c r="FY31" s="213"/>
      <c r="GA31" s="570"/>
      <c r="GB31" s="213"/>
      <c r="GC31" s="213"/>
      <c r="GD31" s="213"/>
      <c r="GE31" s="213"/>
      <c r="GF31" s="213"/>
      <c r="GG31" s="213"/>
      <c r="GH31" s="213"/>
      <c r="GI31" s="213"/>
      <c r="GJ31" s="213"/>
      <c r="GM31" s="442"/>
      <c r="GQ31" s="213"/>
      <c r="GS31" s="570"/>
      <c r="GT31" s="213"/>
      <c r="GU31" s="213"/>
      <c r="GV31" s="213"/>
      <c r="GW31" s="213"/>
      <c r="GX31" s="213"/>
      <c r="GY31" s="213"/>
      <c r="GZ31" s="213"/>
      <c r="HA31" s="213"/>
      <c r="HB31" s="213"/>
      <c r="HE31" s="442"/>
      <c r="HI31" s="213"/>
      <c r="HK31" s="570"/>
      <c r="HL31" s="213"/>
      <c r="HM31" s="213"/>
      <c r="HN31" s="213"/>
      <c r="HO31" s="213"/>
      <c r="HP31" s="213"/>
      <c r="HQ31" s="213"/>
      <c r="HR31" s="213"/>
      <c r="HS31" s="213"/>
      <c r="HT31" s="213"/>
      <c r="HW31" s="442"/>
      <c r="IA31" s="213"/>
      <c r="IC31" s="570"/>
      <c r="ID31" s="213"/>
      <c r="IE31" s="213"/>
      <c r="IF31" s="213"/>
      <c r="IG31" s="213"/>
      <c r="IH31" s="213"/>
      <c r="II31" s="213"/>
      <c r="IJ31" s="213"/>
      <c r="IK31" s="213"/>
      <c r="IL31" s="213"/>
      <c r="IO31" s="442"/>
      <c r="IS31" s="213"/>
      <c r="IU31" s="570"/>
      <c r="IV31" s="213"/>
      <c r="IW31" s="213"/>
      <c r="IX31" s="213"/>
      <c r="IY31" s="213"/>
      <c r="IZ31" s="213"/>
      <c r="JA31" s="213"/>
      <c r="JB31" s="213"/>
      <c r="JC31" s="213"/>
      <c r="JD31" s="213"/>
      <c r="JG31" s="442"/>
      <c r="JK31" s="213"/>
      <c r="JM31" s="570"/>
      <c r="JN31" s="213"/>
      <c r="JO31" s="213"/>
      <c r="JP31" s="213"/>
      <c r="JQ31" s="213"/>
      <c r="JR31" s="213"/>
      <c r="JS31" s="213"/>
      <c r="JT31" s="213"/>
      <c r="JU31" s="213"/>
      <c r="JV31" s="213"/>
      <c r="JY31" s="442"/>
      <c r="KC31" s="213"/>
      <c r="KE31" s="570"/>
      <c r="KF31" s="213"/>
      <c r="KG31" s="213"/>
      <c r="KH31" s="213"/>
      <c r="KI31" s="213"/>
      <c r="KJ31" s="213"/>
      <c r="KK31" s="213"/>
      <c r="KL31" s="213"/>
      <c r="KM31" s="213"/>
      <c r="KN31" s="213"/>
    </row>
    <row r="32" spans="1:359" s="361" customFormat="1" ht="29.15">
      <c r="A32" s="458">
        <v>52</v>
      </c>
      <c r="B32" s="459">
        <v>4</v>
      </c>
      <c r="C32" s="459" t="s">
        <v>25</v>
      </c>
      <c r="D32" s="204" t="s">
        <v>665</v>
      </c>
      <c r="E32" s="460">
        <v>5</v>
      </c>
      <c r="G32" t="s">
        <v>1203</v>
      </c>
      <c r="H32">
        <v>32</v>
      </c>
      <c r="I32">
        <v>1</v>
      </c>
      <c r="J32" s="422">
        <v>8</v>
      </c>
      <c r="K32" s="422">
        <v>1</v>
      </c>
      <c r="L32" s="422">
        <v>8</v>
      </c>
      <c r="M32" s="422">
        <v>1</v>
      </c>
      <c r="N32"/>
      <c r="O32">
        <v>26</v>
      </c>
      <c r="P32" s="435">
        <v>2</v>
      </c>
      <c r="Q32">
        <v>26</v>
      </c>
      <c r="R32" t="s">
        <v>487</v>
      </c>
      <c r="S32" t="s">
        <v>1358</v>
      </c>
      <c r="T32"/>
      <c r="U32"/>
      <c r="V32"/>
      <c r="W32">
        <v>37</v>
      </c>
      <c r="X32" t="s">
        <v>1359</v>
      </c>
      <c r="Y32" t="s">
        <v>1360</v>
      </c>
      <c r="Z32" t="s">
        <v>1361</v>
      </c>
      <c r="AA32" t="s">
        <v>1217</v>
      </c>
      <c r="AB32" t="s">
        <v>1217</v>
      </c>
      <c r="AC32">
        <v>1</v>
      </c>
      <c r="AD32">
        <v>2</v>
      </c>
      <c r="AE32" t="s">
        <v>1217</v>
      </c>
      <c r="AF32" t="s">
        <v>1217</v>
      </c>
      <c r="AG32" t="s">
        <v>1362</v>
      </c>
      <c r="AH32"/>
      <c r="AI32" t="s">
        <v>1363</v>
      </c>
      <c r="AJ32" t="s">
        <v>1364</v>
      </c>
      <c r="AK32" t="s">
        <v>1365</v>
      </c>
      <c r="AL32" t="s">
        <v>1366</v>
      </c>
      <c r="AM32" t="s">
        <v>1367</v>
      </c>
      <c r="AN32" t="s">
        <v>1368</v>
      </c>
      <c r="AO32" t="s">
        <v>1369</v>
      </c>
      <c r="AP32"/>
      <c r="AQ32"/>
      <c r="AR32"/>
      <c r="AS32"/>
      <c r="AT32"/>
      <c r="AU32"/>
      <c r="AV32"/>
      <c r="AW32"/>
      <c r="AX32"/>
      <c r="AY32"/>
      <c r="AZ32"/>
      <c r="BA32"/>
      <c r="BB32" t="str" cm="1">
        <f t="array" aca="1" ref="BB32" ca="1">IFERROR(INDIRECT(X32),"")</f>
        <v>FRÅGAN ÄR OBESVARAD</v>
      </c>
      <c r="BC32"/>
      <c r="BD32" s="437"/>
      <c r="BE32"/>
      <c r="BF32" s="438">
        <v>1</v>
      </c>
      <c r="BG32" s="438">
        <v>5</v>
      </c>
      <c r="BH32" s="438" t="s">
        <v>399</v>
      </c>
      <c r="BI32" s="438" t="s">
        <v>1264</v>
      </c>
      <c r="BJ32" s="438">
        <v>1</v>
      </c>
      <c r="BK32" s="438" t="s">
        <v>1370</v>
      </c>
      <c r="BL32" s="438" t="s">
        <v>147</v>
      </c>
      <c r="BM32" s="438" t="s">
        <v>1371</v>
      </c>
      <c r="BN32" s="438"/>
      <c r="BO32" s="438">
        <v>0</v>
      </c>
      <c r="BP32" s="438">
        <v>0</v>
      </c>
      <c r="BQ32" s="438">
        <v>0</v>
      </c>
      <c r="BR32" s="438">
        <v>1</v>
      </c>
      <c r="BS32" s="438">
        <v>0</v>
      </c>
      <c r="BT32" s="438">
        <v>0</v>
      </c>
      <c r="BU32" s="438">
        <v>0</v>
      </c>
      <c r="BV32" s="438">
        <v>0</v>
      </c>
      <c r="BW32" s="438">
        <v>0</v>
      </c>
      <c r="BX32" s="438">
        <v>0</v>
      </c>
      <c r="BY32" s="438"/>
      <c r="BZ32" s="438"/>
      <c r="CA32"/>
      <c r="CC32" t="s">
        <v>1343</v>
      </c>
      <c r="CD32">
        <f>CE1</f>
        <v>25</v>
      </c>
      <c r="CE32"/>
      <c r="CF32"/>
      <c r="CG32"/>
      <c r="CH32"/>
      <c r="CI32"/>
      <c r="CJ32"/>
      <c r="CK32"/>
      <c r="CL32"/>
      <c r="CM32"/>
      <c r="CN32"/>
      <c r="CO32"/>
      <c r="CY32" s="442"/>
      <c r="DC32" s="213"/>
      <c r="DE32" s="570"/>
      <c r="DF32" s="213"/>
      <c r="DG32" s="213"/>
      <c r="DH32" s="213"/>
      <c r="DI32" s="213"/>
      <c r="DJ32" s="213"/>
      <c r="DK32" s="213"/>
      <c r="DL32" s="213"/>
      <c r="DM32" s="213"/>
      <c r="DN32" s="213"/>
      <c r="DS32" s="442"/>
      <c r="DW32" s="213"/>
      <c r="DY32" s="570"/>
      <c r="DZ32" s="213"/>
      <c r="EA32" s="213"/>
      <c r="EB32" s="213"/>
      <c r="EC32" s="213"/>
      <c r="ED32" s="213"/>
      <c r="EE32" s="213"/>
      <c r="EF32" s="213"/>
      <c r="EG32" s="213"/>
      <c r="EH32" s="213"/>
      <c r="EK32" s="442"/>
      <c r="EO32" s="213"/>
      <c r="EQ32" s="570"/>
      <c r="ER32" s="213"/>
      <c r="ES32" s="213"/>
      <c r="ET32" s="213"/>
      <c r="EU32" s="213"/>
      <c r="EV32" s="213"/>
      <c r="EW32" s="213"/>
      <c r="EX32" s="213"/>
      <c r="EY32" s="213"/>
      <c r="EZ32" s="213"/>
      <c r="FC32" s="442"/>
      <c r="FG32" s="213"/>
      <c r="FI32" s="570"/>
      <c r="FJ32" s="213"/>
      <c r="FK32" s="213"/>
      <c r="FL32" s="213"/>
      <c r="FM32" s="213"/>
      <c r="FN32" s="213"/>
      <c r="FO32" s="213"/>
      <c r="FP32" s="213"/>
      <c r="FQ32" s="213"/>
      <c r="FR32" s="213"/>
      <c r="FU32" s="442"/>
      <c r="FY32" s="213"/>
      <c r="GA32" s="570"/>
      <c r="GB32" s="213"/>
      <c r="GC32" s="213"/>
      <c r="GD32" s="213"/>
      <c r="GE32" s="213"/>
      <c r="GF32" s="213"/>
      <c r="GG32" s="213"/>
      <c r="GH32" s="213"/>
      <c r="GI32" s="213"/>
      <c r="GJ32" s="213"/>
      <c r="GM32" s="442"/>
      <c r="GQ32" s="213"/>
      <c r="GS32" s="570"/>
      <c r="GT32" s="213"/>
      <c r="GU32" s="213"/>
      <c r="GV32" s="213"/>
      <c r="GW32" s="213"/>
      <c r="GX32" s="213"/>
      <c r="GY32" s="213"/>
      <c r="GZ32" s="213"/>
      <c r="HA32" s="213"/>
      <c r="HB32" s="213"/>
      <c r="HE32" s="442"/>
      <c r="HI32" s="213"/>
      <c r="HK32" s="570"/>
      <c r="HL32" s="213"/>
      <c r="HM32" s="213"/>
      <c r="HN32" s="213"/>
      <c r="HO32" s="213"/>
      <c r="HP32" s="213"/>
      <c r="HQ32" s="213"/>
      <c r="HR32" s="213"/>
      <c r="HS32" s="213"/>
      <c r="HT32" s="213"/>
      <c r="HW32" s="442"/>
      <c r="IA32" s="213"/>
      <c r="IC32" s="570"/>
      <c r="ID32" s="213"/>
      <c r="IE32" s="213"/>
      <c r="IF32" s="213"/>
      <c r="IG32" s="213"/>
      <c r="IH32" s="213"/>
      <c r="II32" s="213"/>
      <c r="IJ32" s="213"/>
      <c r="IK32" s="213"/>
      <c r="IL32" s="213"/>
      <c r="IO32" s="442"/>
      <c r="IS32" s="213"/>
      <c r="IU32" s="570"/>
      <c r="IV32" s="213"/>
      <c r="IW32" s="213"/>
      <c r="IX32" s="213"/>
      <c r="IY32" s="213"/>
      <c r="IZ32" s="213"/>
      <c r="JA32" s="213"/>
      <c r="JB32" s="213"/>
      <c r="JC32" s="213"/>
      <c r="JD32" s="213"/>
      <c r="JG32" s="442"/>
      <c r="JK32" s="213"/>
      <c r="JM32" s="570"/>
      <c r="JN32" s="213"/>
      <c r="JO32" s="213"/>
      <c r="JP32" s="213"/>
      <c r="JQ32" s="213"/>
      <c r="JR32" s="213"/>
      <c r="JS32" s="213"/>
      <c r="JT32" s="213"/>
      <c r="JU32" s="213"/>
      <c r="JV32" s="213"/>
      <c r="JY32" s="442"/>
      <c r="KC32" s="213"/>
      <c r="KE32" s="570"/>
      <c r="KF32" s="213"/>
      <c r="KG32" s="213"/>
      <c r="KH32" s="213"/>
      <c r="KI32" s="213"/>
      <c r="KJ32" s="213"/>
      <c r="KK32" s="213"/>
      <c r="KL32" s="213"/>
      <c r="KM32" s="213"/>
      <c r="KN32" s="213"/>
    </row>
    <row r="33" spans="1:300" s="361" customFormat="1" ht="15">
      <c r="A33" s="472">
        <v>53</v>
      </c>
      <c r="B33" s="441">
        <v>4</v>
      </c>
      <c r="C33" s="441" t="s">
        <v>25</v>
      </c>
      <c r="D33" s="441" t="s">
        <v>1372</v>
      </c>
      <c r="E33" s="473">
        <v>5</v>
      </c>
      <c r="F33" s="441"/>
      <c r="G33" t="s">
        <v>1203</v>
      </c>
      <c r="H33">
        <v>33</v>
      </c>
      <c r="I33">
        <v>1</v>
      </c>
      <c r="J33" s="422">
        <v>26</v>
      </c>
      <c r="K33" s="422">
        <v>2</v>
      </c>
      <c r="L33" s="422">
        <v>26</v>
      </c>
      <c r="M33" s="422">
        <v>2</v>
      </c>
      <c r="N33"/>
      <c r="O33">
        <v>27</v>
      </c>
      <c r="P33" s="435">
        <v>2</v>
      </c>
      <c r="Q33">
        <v>27</v>
      </c>
      <c r="R33" t="s">
        <v>490</v>
      </c>
      <c r="S33" t="s">
        <v>1373</v>
      </c>
      <c r="T33"/>
      <c r="U33"/>
      <c r="V33"/>
      <c r="W33">
        <v>38</v>
      </c>
      <c r="X33" t="s">
        <v>1217</v>
      </c>
      <c r="Y33" t="s">
        <v>1217</v>
      </c>
      <c r="Z33" t="s">
        <v>1217</v>
      </c>
      <c r="AA33" t="s">
        <v>1217</v>
      </c>
      <c r="AB33" t="s">
        <v>1217</v>
      </c>
      <c r="AC33" t="s">
        <v>1217</v>
      </c>
      <c r="AD33" t="s">
        <v>1217</v>
      </c>
      <c r="AE33" t="s">
        <v>1217</v>
      </c>
      <c r="AF33" t="s">
        <v>1217</v>
      </c>
      <c r="AG33" t="s">
        <v>1217</v>
      </c>
      <c r="AH33"/>
      <c r="AI33" t="s">
        <v>1217</v>
      </c>
      <c r="AJ33" t="s">
        <v>1217</v>
      </c>
      <c r="AK33" t="s">
        <v>1217</v>
      </c>
      <c r="AL33" t="s">
        <v>1217</v>
      </c>
      <c r="AM33" t="s">
        <v>1217</v>
      </c>
      <c r="AN33" t="s">
        <v>1217</v>
      </c>
      <c r="AO33" t="s">
        <v>1217</v>
      </c>
      <c r="AP33"/>
      <c r="AQ33"/>
      <c r="AR33"/>
      <c r="AS33"/>
      <c r="AT33"/>
      <c r="AU33"/>
      <c r="AV33"/>
      <c r="AW33"/>
      <c r="AX33"/>
      <c r="AY33"/>
      <c r="AZ33"/>
      <c r="BA33"/>
      <c r="BB33" t="str" cm="1">
        <f t="array" aca="1" ref="BB33" ca="1">IFERROR(INDIRECT(X33),"")</f>
        <v/>
      </c>
      <c r="BC33"/>
      <c r="BD33" s="437"/>
      <c r="BE33"/>
      <c r="BF33" s="438">
        <v>1</v>
      </c>
      <c r="BG33" s="438">
        <v>5</v>
      </c>
      <c r="BH33" s="438" t="s">
        <v>399</v>
      </c>
      <c r="BI33" s="438" t="s">
        <v>1264</v>
      </c>
      <c r="BJ33" s="438">
        <v>2</v>
      </c>
      <c r="BK33" s="438" t="s">
        <v>1374</v>
      </c>
      <c r="BL33" s="438" t="s">
        <v>148</v>
      </c>
      <c r="BM33" s="438" t="s">
        <v>1375</v>
      </c>
      <c r="BN33" s="438"/>
      <c r="BO33" s="438">
        <v>0</v>
      </c>
      <c r="BP33" s="438">
        <v>0</v>
      </c>
      <c r="BQ33" s="438">
        <v>0</v>
      </c>
      <c r="BR33" s="438">
        <v>1</v>
      </c>
      <c r="BS33" s="438">
        <v>0</v>
      </c>
      <c r="BT33" s="438">
        <v>0</v>
      </c>
      <c r="BU33" s="438">
        <v>0</v>
      </c>
      <c r="BV33" s="438">
        <v>0</v>
      </c>
      <c r="BW33" s="438">
        <v>0</v>
      </c>
      <c r="BX33" s="438">
        <v>0</v>
      </c>
      <c r="BY33" s="438"/>
      <c r="BZ33" s="438"/>
      <c r="CA33"/>
      <c r="CC33"/>
      <c r="CD33"/>
      <c r="CE33"/>
      <c r="CF33"/>
      <c r="CG33"/>
      <c r="CH33"/>
      <c r="CI33"/>
      <c r="CJ33"/>
      <c r="CK33"/>
      <c r="CL33"/>
      <c r="CM33"/>
      <c r="CN33"/>
      <c r="CO33"/>
      <c r="CY33" s="442"/>
      <c r="DC33" s="213"/>
      <c r="DE33" s="570"/>
      <c r="DF33" s="213"/>
      <c r="DG33" s="213"/>
      <c r="DH33" s="213"/>
      <c r="DI33" s="213"/>
      <c r="DJ33" s="213"/>
      <c r="DK33" s="213"/>
      <c r="DL33" s="213"/>
      <c r="DM33" s="213"/>
      <c r="DN33" s="213"/>
      <c r="DS33" s="442"/>
      <c r="DW33" s="213"/>
      <c r="DY33" s="570"/>
      <c r="DZ33" s="213"/>
      <c r="EA33" s="213"/>
      <c r="EB33" s="213"/>
      <c r="EC33" s="213"/>
      <c r="ED33" s="213"/>
      <c r="EE33" s="213"/>
      <c r="EF33" s="213"/>
      <c r="EG33" s="213"/>
      <c r="EH33" s="213"/>
      <c r="EK33" s="442"/>
      <c r="EO33" s="213"/>
      <c r="EQ33" s="570"/>
      <c r="ER33" s="213"/>
      <c r="ES33" s="213"/>
      <c r="ET33" s="213"/>
      <c r="EU33" s="213"/>
      <c r="EV33" s="213"/>
      <c r="EW33" s="213"/>
      <c r="EX33" s="213"/>
      <c r="EY33" s="213"/>
      <c r="EZ33" s="213"/>
      <c r="FC33" s="442"/>
      <c r="FG33" s="213"/>
      <c r="FI33" s="570"/>
      <c r="FJ33" s="213"/>
      <c r="FK33" s="213"/>
      <c r="FL33" s="213"/>
      <c r="FM33" s="213"/>
      <c r="FN33" s="213"/>
      <c r="FO33" s="213"/>
      <c r="FP33" s="213"/>
      <c r="FQ33" s="213"/>
      <c r="FR33" s="213"/>
      <c r="FU33" s="442"/>
      <c r="FY33" s="213"/>
      <c r="GA33" s="570"/>
      <c r="GB33" s="213"/>
      <c r="GC33" s="213"/>
      <c r="GD33" s="213"/>
      <c r="GE33" s="213"/>
      <c r="GF33" s="213"/>
      <c r="GG33" s="213"/>
      <c r="GH33" s="213"/>
      <c r="GI33" s="213"/>
      <c r="GJ33" s="213"/>
      <c r="GM33" s="442"/>
      <c r="GQ33" s="213"/>
      <c r="GS33" s="570"/>
      <c r="GT33" s="213"/>
      <c r="GU33" s="213"/>
      <c r="GV33" s="213"/>
      <c r="GW33" s="213"/>
      <c r="GX33" s="213"/>
      <c r="GY33" s="213"/>
      <c r="GZ33" s="213"/>
      <c r="HA33" s="213"/>
      <c r="HB33" s="213"/>
      <c r="HE33" s="442"/>
      <c r="HI33" s="213"/>
      <c r="HK33" s="570"/>
      <c r="HL33" s="213"/>
      <c r="HM33" s="213"/>
      <c r="HN33" s="213"/>
      <c r="HO33" s="213"/>
      <c r="HP33" s="213"/>
      <c r="HQ33" s="213"/>
      <c r="HR33" s="213"/>
      <c r="HS33" s="213"/>
      <c r="HT33" s="213"/>
      <c r="HW33" s="442"/>
      <c r="IA33" s="213"/>
      <c r="IC33" s="570"/>
      <c r="ID33" s="213"/>
      <c r="IE33" s="213"/>
      <c r="IF33" s="213"/>
      <c r="IG33" s="213"/>
      <c r="IH33" s="213"/>
      <c r="II33" s="213"/>
      <c r="IJ33" s="213"/>
      <c r="IK33" s="213"/>
      <c r="IL33" s="213"/>
      <c r="IO33" s="442"/>
      <c r="IS33" s="213"/>
      <c r="IU33" s="570"/>
      <c r="IV33" s="213"/>
      <c r="IW33" s="213"/>
      <c r="IX33" s="213"/>
      <c r="IY33" s="213"/>
      <c r="IZ33" s="213"/>
      <c r="JA33" s="213"/>
      <c r="JB33" s="213"/>
      <c r="JC33" s="213"/>
      <c r="JD33" s="213"/>
      <c r="JG33" s="442"/>
      <c r="JK33" s="213"/>
      <c r="JM33" s="570"/>
      <c r="JN33" s="213"/>
      <c r="JO33" s="213"/>
      <c r="JP33" s="213"/>
      <c r="JQ33" s="213"/>
      <c r="JR33" s="213"/>
      <c r="JS33" s="213"/>
      <c r="JT33" s="213"/>
      <c r="JU33" s="213"/>
      <c r="JV33" s="213"/>
      <c r="JY33" s="442"/>
      <c r="KC33" s="213"/>
      <c r="KE33" s="570"/>
      <c r="KF33" s="213"/>
      <c r="KG33" s="213"/>
      <c r="KH33" s="213"/>
      <c r="KI33" s="213"/>
      <c r="KJ33" s="213"/>
      <c r="KK33" s="213"/>
      <c r="KL33" s="213"/>
      <c r="KM33" s="213"/>
      <c r="KN33" s="213"/>
    </row>
    <row r="34" spans="1:300" ht="15">
      <c r="A34" s="474"/>
      <c r="B34" s="445"/>
      <c r="C34" s="475"/>
      <c r="D34" s="445"/>
      <c r="E34" s="445">
        <v>56</v>
      </c>
      <c r="F34" s="445"/>
      <c r="G34">
        <v>0</v>
      </c>
      <c r="H34" t="s">
        <v>1217</v>
      </c>
      <c r="I34">
        <v>0</v>
      </c>
      <c r="J34" s="422">
        <v>39</v>
      </c>
      <c r="K34" s="422">
        <v>3</v>
      </c>
      <c r="L34" s="422">
        <v>39</v>
      </c>
      <c r="M34" s="422">
        <v>3</v>
      </c>
      <c r="N34"/>
      <c r="O34">
        <v>28</v>
      </c>
      <c r="P34" s="435">
        <v>2</v>
      </c>
      <c r="Q34">
        <v>28</v>
      </c>
      <c r="R34" t="s">
        <v>493</v>
      </c>
      <c r="S34" t="s">
        <v>1376</v>
      </c>
      <c r="T34"/>
      <c r="U34"/>
      <c r="V34"/>
      <c r="W34">
        <v>39</v>
      </c>
      <c r="X34" t="s">
        <v>1217</v>
      </c>
      <c r="Y34" t="s">
        <v>1217</v>
      </c>
      <c r="Z34" t="s">
        <v>1217</v>
      </c>
      <c r="AA34" t="s">
        <v>1217</v>
      </c>
      <c r="AB34" t="s">
        <v>1217</v>
      </c>
      <c r="AC34" t="s">
        <v>1217</v>
      </c>
      <c r="AD34" t="s">
        <v>1217</v>
      </c>
      <c r="AE34" t="s">
        <v>1217</v>
      </c>
      <c r="AF34" t="s">
        <v>1217</v>
      </c>
      <c r="AG34" t="s">
        <v>1217</v>
      </c>
      <c r="AH34"/>
      <c r="AI34" t="s">
        <v>1217</v>
      </c>
      <c r="AJ34" t="s">
        <v>1217</v>
      </c>
      <c r="AK34" t="s">
        <v>1217</v>
      </c>
      <c r="AL34" t="s">
        <v>1217</v>
      </c>
      <c r="AM34" t="s">
        <v>1217</v>
      </c>
      <c r="AN34" t="s">
        <v>1217</v>
      </c>
      <c r="AO34" t="s">
        <v>1217</v>
      </c>
      <c r="AP34"/>
      <c r="AQ34"/>
      <c r="AR34"/>
      <c r="AS34"/>
      <c r="AT34"/>
      <c r="AU34"/>
      <c r="AV34"/>
      <c r="AW34"/>
      <c r="AX34"/>
      <c r="AY34"/>
      <c r="AZ34"/>
      <c r="BA34"/>
      <c r="BB34" t="str" cm="1">
        <f t="array" aca="1" ref="BB34" ca="1">IFERROR(INDIRECT(X34),"")</f>
        <v/>
      </c>
      <c r="BC34"/>
      <c r="BD34" s="437"/>
      <c r="BE34"/>
      <c r="BF34" s="438">
        <v>1</v>
      </c>
      <c r="BG34" s="438">
        <v>5</v>
      </c>
      <c r="BH34" s="438" t="s">
        <v>399</v>
      </c>
      <c r="BI34" s="438" t="s">
        <v>1264</v>
      </c>
      <c r="BJ34" s="438">
        <v>3</v>
      </c>
      <c r="BK34" s="438" t="s">
        <v>1377</v>
      </c>
      <c r="BL34" s="438" t="s">
        <v>393</v>
      </c>
      <c r="BM34" s="438" t="s">
        <v>1378</v>
      </c>
      <c r="BN34" s="438"/>
      <c r="BO34" s="438">
        <v>0</v>
      </c>
      <c r="BP34" s="438">
        <v>0</v>
      </c>
      <c r="BQ34" s="438">
        <v>0</v>
      </c>
      <c r="BR34" s="438">
        <v>1</v>
      </c>
      <c r="BS34" s="438">
        <v>0</v>
      </c>
      <c r="BT34" s="438">
        <v>0</v>
      </c>
      <c r="BU34" s="438">
        <v>0</v>
      </c>
      <c r="BV34" s="438">
        <v>0</v>
      </c>
      <c r="BW34" s="438">
        <v>0</v>
      </c>
      <c r="BX34" s="438">
        <v>0</v>
      </c>
      <c r="BY34" s="438"/>
      <c r="BZ34" s="438"/>
      <c r="CA34"/>
      <c r="CC34"/>
      <c r="CD34" t="str">
        <f>CF3</f>
        <v>Omvärldsbevakning av it-säkerhetsområdet</v>
      </c>
      <c r="CE34"/>
      <c r="CF34"/>
      <c r="CG34"/>
      <c r="CH34"/>
      <c r="CI34"/>
      <c r="CJ34"/>
      <c r="CK34"/>
      <c r="CL34"/>
      <c r="CM34"/>
      <c r="CN34"/>
      <c r="CO34"/>
      <c r="CY34" s="442"/>
      <c r="CZ34" s="361"/>
      <c r="DA34" s="361"/>
      <c r="DB34" s="361"/>
      <c r="DC34" s="213"/>
      <c r="DD34" s="361"/>
      <c r="DE34" s="570"/>
      <c r="DF34" s="213"/>
      <c r="DG34" s="213"/>
      <c r="DH34" s="213"/>
      <c r="DI34" s="213"/>
      <c r="DJ34" s="213"/>
      <c r="DK34" s="213"/>
      <c r="DL34" s="213"/>
      <c r="DM34" s="213"/>
      <c r="DN34" s="213"/>
      <c r="DO34" s="361"/>
      <c r="DS34" s="440"/>
      <c r="DW34" s="213"/>
      <c r="DY34" s="570"/>
      <c r="DZ34" s="213"/>
      <c r="EA34" s="213"/>
      <c r="EB34" s="213"/>
      <c r="EC34" s="213"/>
      <c r="ED34" s="213"/>
      <c r="EE34" s="213"/>
      <c r="EF34" s="213"/>
      <c r="EG34" s="213"/>
      <c r="EH34" s="213"/>
      <c r="EK34" s="440"/>
      <c r="EO34" s="213"/>
      <c r="EQ34" s="570"/>
      <c r="ER34" s="213"/>
      <c r="ES34" s="213"/>
      <c r="ET34" s="213"/>
      <c r="EU34" s="213"/>
      <c r="EV34" s="213"/>
      <c r="EW34" s="213"/>
      <c r="EX34" s="213"/>
      <c r="EY34" s="213"/>
      <c r="EZ34" s="213"/>
      <c r="FC34" s="440"/>
      <c r="FG34" s="213"/>
      <c r="FI34" s="570"/>
      <c r="FJ34" s="213"/>
      <c r="FK34" s="570"/>
      <c r="FL34" s="570"/>
      <c r="FM34" s="213"/>
      <c r="FN34" s="213"/>
      <c r="FO34" s="213"/>
      <c r="FP34" s="213"/>
      <c r="FQ34" s="213"/>
      <c r="FR34" s="213"/>
      <c r="FU34" s="440"/>
      <c r="FY34" s="213"/>
      <c r="GA34" s="570"/>
      <c r="GB34" s="213"/>
      <c r="GC34" s="213"/>
      <c r="GD34" s="213"/>
      <c r="GE34" s="213"/>
      <c r="GF34" s="213"/>
      <c r="GG34" s="213"/>
      <c r="GH34" s="213"/>
      <c r="GI34" s="213"/>
      <c r="GJ34" s="213"/>
      <c r="GM34" s="440"/>
      <c r="GQ34" s="213"/>
      <c r="GS34" s="570"/>
      <c r="GT34" s="213"/>
      <c r="GU34" s="213"/>
      <c r="GV34" s="213"/>
      <c r="GW34" s="213"/>
      <c r="GX34" s="213"/>
      <c r="GY34" s="213"/>
      <c r="GZ34" s="213"/>
      <c r="HA34" s="213"/>
      <c r="HB34" s="213"/>
      <c r="HE34" s="440"/>
      <c r="HI34" s="213"/>
      <c r="HK34" s="570"/>
      <c r="HL34" s="213"/>
      <c r="HM34" s="213"/>
      <c r="HN34" s="213"/>
      <c r="HO34" s="213"/>
      <c r="HP34" s="213"/>
      <c r="HQ34" s="213"/>
      <c r="HR34" s="213"/>
      <c r="HS34" s="213"/>
      <c r="HT34" s="213"/>
      <c r="HW34" s="440"/>
      <c r="IA34" s="213"/>
      <c r="IC34" s="570"/>
      <c r="ID34" s="213"/>
      <c r="IE34" s="213"/>
      <c r="IF34" s="213"/>
      <c r="IG34" s="213"/>
      <c r="IH34" s="213"/>
      <c r="II34" s="213"/>
      <c r="IJ34" s="213"/>
      <c r="IK34" s="213"/>
      <c r="IL34" s="213"/>
      <c r="IO34" s="440"/>
      <c r="IS34" s="213"/>
      <c r="IU34" s="570"/>
      <c r="IV34" s="213"/>
      <c r="IW34" s="213"/>
      <c r="IX34" s="213"/>
      <c r="IY34" s="213"/>
      <c r="IZ34" s="213"/>
      <c r="JA34" s="213"/>
      <c r="JB34" s="213"/>
      <c r="JC34" s="213"/>
      <c r="JD34" s="213"/>
      <c r="JG34" s="440"/>
      <c r="JK34" s="213"/>
      <c r="JM34" s="570"/>
      <c r="JN34" s="213"/>
      <c r="JO34" s="213"/>
      <c r="JP34" s="213"/>
      <c r="JQ34" s="213"/>
      <c r="JR34" s="213"/>
      <c r="JS34" s="213"/>
      <c r="JT34" s="213"/>
      <c r="JU34" s="213"/>
      <c r="JV34" s="213"/>
      <c r="JY34" s="440"/>
      <c r="KC34" s="213"/>
      <c r="KE34" s="570"/>
      <c r="KF34" s="213"/>
      <c r="KG34" s="213"/>
      <c r="KH34" s="213"/>
      <c r="KI34" s="213"/>
      <c r="KJ34" s="213"/>
      <c r="KK34" s="213"/>
      <c r="KL34" s="213"/>
      <c r="KM34" s="213"/>
      <c r="KN34" s="213"/>
    </row>
    <row r="35" spans="1:300" ht="73.3">
      <c r="A35" s="458" t="s">
        <v>1204</v>
      </c>
      <c r="B35" s="459"/>
      <c r="C35" s="459"/>
      <c r="D35" s="459"/>
      <c r="E35" s="459"/>
      <c r="F35" s="361"/>
      <c r="G35" t="s">
        <v>1204</v>
      </c>
      <c r="H35" t="s">
        <v>1217</v>
      </c>
      <c r="I35">
        <v>0</v>
      </c>
      <c r="J35" s="422">
        <v>9</v>
      </c>
      <c r="K35" s="422">
        <v>1</v>
      </c>
      <c r="L35" s="422">
        <v>9</v>
      </c>
      <c r="M35" s="422">
        <v>1</v>
      </c>
      <c r="N35"/>
      <c r="O35">
        <v>29</v>
      </c>
      <c r="P35" s="435">
        <v>2</v>
      </c>
      <c r="Q35">
        <v>29</v>
      </c>
      <c r="R35" t="s">
        <v>501</v>
      </c>
      <c r="S35" t="s">
        <v>1379</v>
      </c>
      <c r="T35"/>
      <c r="U35"/>
      <c r="V35"/>
      <c r="W35">
        <v>40</v>
      </c>
      <c r="X35" t="s">
        <v>1217</v>
      </c>
      <c r="Y35" t="s">
        <v>1217</v>
      </c>
      <c r="Z35" t="s">
        <v>1217</v>
      </c>
      <c r="AA35" t="s">
        <v>1217</v>
      </c>
      <c r="AB35" t="s">
        <v>1217</v>
      </c>
      <c r="AC35" t="s">
        <v>1217</v>
      </c>
      <c r="AD35" t="s">
        <v>1217</v>
      </c>
      <c r="AE35" t="s">
        <v>1217</v>
      </c>
      <c r="AF35" t="s">
        <v>1217</v>
      </c>
      <c r="AG35" t="s">
        <v>1217</v>
      </c>
      <c r="AH35"/>
      <c r="AI35" t="s">
        <v>1217</v>
      </c>
      <c r="AJ35" t="s">
        <v>1217</v>
      </c>
      <c r="AK35" t="s">
        <v>1217</v>
      </c>
      <c r="AL35" t="s">
        <v>1217</v>
      </c>
      <c r="AM35" t="s">
        <v>1217</v>
      </c>
      <c r="AN35" t="s">
        <v>1217</v>
      </c>
      <c r="AO35" t="s">
        <v>1217</v>
      </c>
      <c r="AP35"/>
      <c r="AQ35"/>
      <c r="AR35"/>
      <c r="AS35"/>
      <c r="AT35"/>
      <c r="AU35"/>
      <c r="AV35"/>
      <c r="AW35"/>
      <c r="AX35"/>
      <c r="AY35"/>
      <c r="AZ35"/>
      <c r="BA35"/>
      <c r="BB35" t="str" cm="1">
        <f t="array" aca="1" ref="BB35" ca="1">IFERROR(INDIRECT(X35),"")</f>
        <v/>
      </c>
      <c r="BC35"/>
      <c r="BD35" s="437"/>
      <c r="BE35"/>
      <c r="BF35" s="438">
        <v>1</v>
      </c>
      <c r="BG35" s="438">
        <v>5</v>
      </c>
      <c r="BH35" s="438" t="s">
        <v>399</v>
      </c>
      <c r="BI35" s="438" t="s">
        <v>1264</v>
      </c>
      <c r="BJ35" s="438">
        <v>4</v>
      </c>
      <c r="BK35" s="438" t="s">
        <v>1380</v>
      </c>
      <c r="BL35" s="438" t="s">
        <v>394</v>
      </c>
      <c r="BM35" s="438" t="s">
        <v>1381</v>
      </c>
      <c r="BN35" s="438"/>
      <c r="BO35" s="438">
        <v>0</v>
      </c>
      <c r="BP35" s="438">
        <v>0</v>
      </c>
      <c r="BQ35" s="438">
        <v>0</v>
      </c>
      <c r="BR35" s="438">
        <v>1</v>
      </c>
      <c r="BS35" s="438">
        <v>0</v>
      </c>
      <c r="BT35" s="438">
        <v>0</v>
      </c>
      <c r="BU35" s="438">
        <v>0</v>
      </c>
      <c r="BV35" s="438">
        <v>0</v>
      </c>
      <c r="BW35" s="438">
        <v>0</v>
      </c>
      <c r="BX35" s="438">
        <v>0</v>
      </c>
      <c r="BY35" s="438"/>
      <c r="BZ35" s="438"/>
      <c r="CA35"/>
      <c r="CC35" t="s">
        <v>1335</v>
      </c>
      <c r="CD35">
        <f ca="1">CF5</f>
        <v>0</v>
      </c>
      <c r="CE35"/>
      <c r="CF35"/>
      <c r="CG35"/>
      <c r="CH35"/>
      <c r="CI35"/>
      <c r="CJ35"/>
      <c r="CK35"/>
      <c r="CL35"/>
      <c r="CM35"/>
      <c r="CN35"/>
      <c r="CO35"/>
      <c r="DC35" s="213"/>
      <c r="DE35" s="570"/>
      <c r="DF35" s="213"/>
      <c r="DG35" s="213"/>
      <c r="DH35" s="213"/>
      <c r="DI35" s="213"/>
      <c r="DJ35" s="213"/>
      <c r="DK35" s="213"/>
      <c r="DL35" s="213"/>
      <c r="DM35" s="213"/>
      <c r="DN35" s="213"/>
      <c r="DS35" s="440"/>
      <c r="DW35" s="213"/>
      <c r="DY35" s="570"/>
      <c r="DZ35" s="213"/>
      <c r="EA35" s="213"/>
      <c r="EB35" s="213"/>
      <c r="EC35" s="213"/>
      <c r="ED35" s="213"/>
      <c r="EE35" s="213"/>
      <c r="EF35" s="213"/>
      <c r="EG35" s="213"/>
      <c r="EH35" s="213"/>
      <c r="EK35" s="440"/>
      <c r="EO35" s="213"/>
      <c r="EQ35" s="570"/>
      <c r="ER35" s="213"/>
      <c r="ES35" s="213"/>
      <c r="ET35" s="213"/>
      <c r="EU35" s="213"/>
      <c r="EV35" s="213"/>
      <c r="EW35" s="213"/>
      <c r="EX35" s="213"/>
      <c r="EY35" s="213"/>
      <c r="EZ35" s="213"/>
      <c r="FC35" s="440"/>
      <c r="FG35" s="213"/>
      <c r="FI35" s="570"/>
      <c r="FJ35" s="213"/>
      <c r="FK35" s="570"/>
      <c r="FL35" s="570"/>
      <c r="FM35" s="213"/>
      <c r="FN35" s="213"/>
      <c r="FO35" s="213"/>
      <c r="FP35" s="213"/>
      <c r="FQ35" s="213"/>
      <c r="FR35" s="213"/>
      <c r="FU35" s="440"/>
      <c r="FY35" s="213"/>
      <c r="GA35" s="570"/>
      <c r="GB35" s="213"/>
      <c r="GC35" s="213"/>
      <c r="GD35" s="213"/>
      <c r="GE35" s="213"/>
      <c r="GF35" s="213"/>
      <c r="GG35" s="213"/>
      <c r="GH35" s="213"/>
      <c r="GI35" s="213"/>
      <c r="GJ35" s="213"/>
      <c r="GM35" s="440"/>
      <c r="GQ35" s="213"/>
      <c r="GS35" s="570"/>
      <c r="GT35" s="213"/>
      <c r="GU35" s="213"/>
      <c r="GV35" s="213"/>
      <c r="GW35" s="213"/>
      <c r="GX35" s="213"/>
      <c r="GY35" s="213"/>
      <c r="GZ35" s="213"/>
      <c r="HA35" s="213"/>
      <c r="HB35" s="213"/>
      <c r="HE35" s="440"/>
      <c r="HI35" s="213"/>
      <c r="HK35" s="570"/>
      <c r="HL35" s="213"/>
      <c r="HM35" s="213"/>
      <c r="HN35" s="213"/>
      <c r="HO35" s="213"/>
      <c r="HP35" s="213"/>
      <c r="HQ35" s="213"/>
      <c r="HR35" s="213"/>
      <c r="HS35" s="213"/>
      <c r="HT35" s="213"/>
      <c r="HW35" s="440"/>
      <c r="IA35" s="213"/>
      <c r="IC35" s="570"/>
      <c r="ID35" s="213"/>
      <c r="IE35" s="213"/>
      <c r="IF35" s="213"/>
      <c r="IG35" s="213"/>
      <c r="IH35" s="213"/>
      <c r="II35" s="213"/>
      <c r="IJ35" s="213"/>
      <c r="IK35" s="213"/>
      <c r="IL35" s="213"/>
      <c r="IO35" s="440"/>
      <c r="IS35" s="213"/>
      <c r="IU35" s="570"/>
      <c r="IV35" s="213"/>
      <c r="IW35" s="213"/>
      <c r="IX35" s="213"/>
      <c r="IY35" s="213"/>
      <c r="IZ35" s="213"/>
      <c r="JA35" s="213"/>
      <c r="JB35" s="213"/>
      <c r="JC35" s="213"/>
      <c r="JD35" s="213"/>
      <c r="JG35" s="440"/>
      <c r="JK35" s="213"/>
      <c r="JM35" s="570"/>
      <c r="JN35" s="213"/>
      <c r="JO35" s="213"/>
      <c r="JP35" s="213"/>
      <c r="JQ35" s="213"/>
      <c r="JR35" s="213"/>
      <c r="JS35" s="213"/>
      <c r="JT35" s="213"/>
      <c r="JU35" s="213"/>
      <c r="JV35" s="213"/>
      <c r="JY35" s="440"/>
      <c r="KC35" s="213"/>
      <c r="KE35" s="570"/>
      <c r="KF35" s="213"/>
      <c r="KG35" s="213"/>
      <c r="KH35" s="213"/>
      <c r="KI35" s="213"/>
      <c r="KJ35" s="213"/>
      <c r="KK35" s="213"/>
      <c r="KL35" s="213"/>
      <c r="KM35" s="213"/>
      <c r="KN35" s="213"/>
    </row>
    <row r="36" spans="1:300" s="445" customFormat="1" ht="15">
      <c r="A36" s="464" t="s">
        <v>25</v>
      </c>
      <c r="B36" s="361" t="s">
        <v>23</v>
      </c>
      <c r="C36" s="361" t="s">
        <v>1247</v>
      </c>
      <c r="D36" s="361" t="s">
        <v>1162</v>
      </c>
      <c r="E36" s="464" t="s">
        <v>1248</v>
      </c>
      <c r="F36" s="361"/>
      <c r="G36" t="s">
        <v>1204</v>
      </c>
      <c r="H36" t="s">
        <v>1217</v>
      </c>
      <c r="I36">
        <v>0</v>
      </c>
      <c r="J36" s="422">
        <v>27</v>
      </c>
      <c r="K36" s="422">
        <v>2</v>
      </c>
      <c r="L36" s="422">
        <v>27</v>
      </c>
      <c r="M36" s="422">
        <v>2</v>
      </c>
      <c r="N36"/>
      <c r="O36">
        <v>32</v>
      </c>
      <c r="P36" s="435">
        <v>2</v>
      </c>
      <c r="Q36">
        <v>32</v>
      </c>
      <c r="R36" t="s">
        <v>510</v>
      </c>
      <c r="S36" t="s">
        <v>1382</v>
      </c>
      <c r="T36"/>
      <c r="U36"/>
      <c r="V36"/>
      <c r="W36">
        <v>41</v>
      </c>
      <c r="X36" t="s">
        <v>1217</v>
      </c>
      <c r="Y36" t="s">
        <v>1217</v>
      </c>
      <c r="Z36" t="s">
        <v>1217</v>
      </c>
      <c r="AA36" t="s">
        <v>1217</v>
      </c>
      <c r="AB36" t="s">
        <v>1217</v>
      </c>
      <c r="AC36" t="s">
        <v>1217</v>
      </c>
      <c r="AD36" t="s">
        <v>1217</v>
      </c>
      <c r="AE36" t="s">
        <v>1217</v>
      </c>
      <c r="AF36" t="s">
        <v>1217</v>
      </c>
      <c r="AG36" t="s">
        <v>1217</v>
      </c>
      <c r="AH36"/>
      <c r="AI36" t="s">
        <v>1217</v>
      </c>
      <c r="AJ36" t="s">
        <v>1217</v>
      </c>
      <c r="AK36" t="s">
        <v>1217</v>
      </c>
      <c r="AL36" t="s">
        <v>1217</v>
      </c>
      <c r="AM36" t="s">
        <v>1217</v>
      </c>
      <c r="AN36" t="s">
        <v>1217</v>
      </c>
      <c r="AO36" t="s">
        <v>1217</v>
      </c>
      <c r="AP36"/>
      <c r="AQ36"/>
      <c r="AR36"/>
      <c r="AS36"/>
      <c r="AT36"/>
      <c r="AU36"/>
      <c r="AV36"/>
      <c r="AW36"/>
      <c r="AX36"/>
      <c r="AY36"/>
      <c r="AZ36"/>
      <c r="BA36"/>
      <c r="BB36" t="str" cm="1">
        <f t="array" aca="1" ref="BB36" ca="1">IFERROR(INDIRECT(X36),"")</f>
        <v/>
      </c>
      <c r="BC36"/>
      <c r="BD36" s="437"/>
      <c r="BE36"/>
      <c r="BF36" s="438">
        <v>1</v>
      </c>
      <c r="BG36" s="438">
        <v>5</v>
      </c>
      <c r="BH36" s="438" t="s">
        <v>399</v>
      </c>
      <c r="BI36" s="438" t="s">
        <v>1264</v>
      </c>
      <c r="BJ36" s="438">
        <v>5</v>
      </c>
      <c r="BK36" s="438" t="s">
        <v>1383</v>
      </c>
      <c r="BL36" s="438" t="s">
        <v>151</v>
      </c>
      <c r="BM36" s="438" t="s">
        <v>1384</v>
      </c>
      <c r="BN36" s="438"/>
      <c r="BO36" s="438">
        <v>1</v>
      </c>
      <c r="BP36" s="438">
        <v>0</v>
      </c>
      <c r="BQ36" s="438">
        <v>0</v>
      </c>
      <c r="BR36" s="438">
        <v>1</v>
      </c>
      <c r="BS36" s="438">
        <v>0</v>
      </c>
      <c r="BT36" s="438">
        <v>0</v>
      </c>
      <c r="BU36" s="438">
        <v>0</v>
      </c>
      <c r="BV36" s="438">
        <v>0</v>
      </c>
      <c r="BW36" s="438">
        <v>0</v>
      </c>
      <c r="BX36" s="438">
        <v>0</v>
      </c>
      <c r="BY36" s="438"/>
      <c r="BZ36" s="438"/>
      <c r="CA36"/>
      <c r="CC36" t="s">
        <v>1339</v>
      </c>
      <c r="CD36">
        <f ca="1">CD37-CD35</f>
        <v>15</v>
      </c>
      <c r="CE36"/>
      <c r="CF36"/>
      <c r="CG36"/>
      <c r="CH36"/>
      <c r="CI36"/>
      <c r="CJ36"/>
      <c r="CK36"/>
      <c r="CL36"/>
      <c r="CM36"/>
      <c r="CN36"/>
      <c r="CO36"/>
      <c r="CY36" s="440"/>
      <c r="CZ36" s="441"/>
      <c r="DA36" s="441"/>
      <c r="DB36" s="441"/>
      <c r="DC36" s="213"/>
      <c r="DD36" s="441"/>
      <c r="DE36" s="570"/>
      <c r="DF36" s="213"/>
      <c r="DG36" s="213"/>
      <c r="DH36" s="213"/>
      <c r="DI36" s="213"/>
      <c r="DJ36" s="213"/>
      <c r="DK36" s="213"/>
      <c r="DL36" s="213"/>
      <c r="DM36" s="213"/>
      <c r="DN36" s="213"/>
      <c r="DO36" s="441"/>
      <c r="DS36" s="444"/>
      <c r="DW36" s="213"/>
      <c r="DY36" s="570"/>
      <c r="DZ36" s="213"/>
      <c r="EA36" s="213"/>
      <c r="EB36" s="213"/>
      <c r="EC36" s="213"/>
      <c r="ED36" s="213"/>
      <c r="EE36" s="213"/>
      <c r="EF36" s="213"/>
      <c r="EG36" s="213"/>
      <c r="EH36" s="213"/>
      <c r="EK36" s="444"/>
      <c r="EO36" s="213"/>
      <c r="EQ36" s="570"/>
      <c r="ER36" s="213"/>
      <c r="ES36" s="213"/>
      <c r="ET36" s="213"/>
      <c r="EU36" s="213"/>
      <c r="EV36" s="213"/>
      <c r="EW36" s="213"/>
      <c r="EX36" s="213"/>
      <c r="EY36" s="213"/>
      <c r="EZ36" s="213"/>
      <c r="FC36" s="444"/>
      <c r="FG36" s="213"/>
      <c r="FI36" s="570"/>
      <c r="FJ36" s="213"/>
      <c r="FK36" s="570"/>
      <c r="FL36" s="570"/>
      <c r="FM36" s="213"/>
      <c r="FN36" s="213"/>
      <c r="FO36" s="213"/>
      <c r="FP36" s="213"/>
      <c r="FQ36" s="213"/>
      <c r="FR36" s="213"/>
      <c r="FU36" s="444"/>
      <c r="FY36" s="213"/>
      <c r="GA36" s="570"/>
      <c r="GB36" s="213"/>
      <c r="GC36" s="213"/>
      <c r="GD36" s="213"/>
      <c r="GE36" s="213"/>
      <c r="GF36" s="213"/>
      <c r="GG36" s="213"/>
      <c r="GH36" s="213"/>
      <c r="GI36" s="213"/>
      <c r="GJ36" s="213"/>
      <c r="GM36" s="444"/>
      <c r="GQ36" s="213"/>
      <c r="GS36" s="570"/>
      <c r="GT36" s="213"/>
      <c r="GU36" s="213"/>
      <c r="GV36" s="213"/>
      <c r="GW36" s="213"/>
      <c r="GX36" s="213"/>
      <c r="GY36" s="213"/>
      <c r="GZ36" s="213"/>
      <c r="HA36" s="213"/>
      <c r="HB36" s="213"/>
      <c r="HE36" s="444"/>
      <c r="HI36" s="213"/>
      <c r="HK36" s="570"/>
      <c r="HL36" s="213"/>
      <c r="HM36" s="213"/>
      <c r="HN36" s="213"/>
      <c r="HO36" s="213"/>
      <c r="HP36" s="213"/>
      <c r="HQ36" s="213"/>
      <c r="HR36" s="213"/>
      <c r="HS36" s="213"/>
      <c r="HT36" s="213"/>
      <c r="HW36" s="444"/>
      <c r="IA36" s="213"/>
      <c r="IC36" s="570"/>
      <c r="ID36" s="213"/>
      <c r="IE36" s="213"/>
      <c r="IF36" s="213"/>
      <c r="IG36" s="213"/>
      <c r="IH36" s="213"/>
      <c r="II36" s="213"/>
      <c r="IJ36" s="213"/>
      <c r="IK36" s="213"/>
      <c r="IL36" s="213"/>
      <c r="IO36" s="444"/>
      <c r="IS36" s="213"/>
      <c r="IU36" s="570"/>
      <c r="IV36" s="213"/>
      <c r="IW36" s="213"/>
      <c r="IX36" s="213"/>
      <c r="IY36" s="213"/>
      <c r="IZ36" s="213"/>
      <c r="JA36" s="213"/>
      <c r="JB36" s="213"/>
      <c r="JC36" s="213"/>
      <c r="JD36" s="213"/>
      <c r="JG36" s="444"/>
      <c r="JK36" s="213"/>
      <c r="JM36" s="570"/>
      <c r="JN36" s="213"/>
      <c r="JO36" s="213"/>
      <c r="JP36" s="213"/>
      <c r="JQ36" s="213"/>
      <c r="JR36" s="213"/>
      <c r="JS36" s="213"/>
      <c r="JT36" s="213"/>
      <c r="JU36" s="213"/>
      <c r="JV36" s="213"/>
      <c r="JY36" s="444"/>
      <c r="KC36" s="213"/>
      <c r="KE36" s="570"/>
      <c r="KF36" s="213"/>
      <c r="KG36" s="213"/>
      <c r="KH36" s="213"/>
      <c r="KI36" s="213"/>
      <c r="KJ36" s="213"/>
      <c r="KK36" s="213"/>
      <c r="KL36" s="213"/>
      <c r="KM36" s="213"/>
      <c r="KN36" s="213"/>
    </row>
    <row r="37" spans="1:300" s="361" customFormat="1" ht="15">
      <c r="A37" s="464">
        <v>2</v>
      </c>
      <c r="B37" s="361">
        <v>1</v>
      </c>
      <c r="C37" s="361" t="s">
        <v>25</v>
      </c>
      <c r="D37" s="361" t="s">
        <v>382</v>
      </c>
      <c r="E37" s="464">
        <v>5</v>
      </c>
      <c r="G37" t="s">
        <v>1204</v>
      </c>
      <c r="H37">
        <v>37</v>
      </c>
      <c r="I37">
        <v>1</v>
      </c>
      <c r="J37" s="422">
        <v>40</v>
      </c>
      <c r="K37" s="422">
        <v>3</v>
      </c>
      <c r="L37" s="422">
        <v>40</v>
      </c>
      <c r="M37" s="422">
        <v>3</v>
      </c>
      <c r="N37"/>
      <c r="O37">
        <v>33</v>
      </c>
      <c r="P37" s="435">
        <v>2</v>
      </c>
      <c r="Q37">
        <v>33</v>
      </c>
      <c r="R37" t="s">
        <v>518</v>
      </c>
      <c r="S37" t="s">
        <v>1385</v>
      </c>
      <c r="T37"/>
      <c r="U37"/>
      <c r="V37"/>
      <c r="W37">
        <v>42</v>
      </c>
      <c r="X37" t="s">
        <v>1217</v>
      </c>
      <c r="Y37" t="s">
        <v>1217</v>
      </c>
      <c r="Z37" t="s">
        <v>1217</v>
      </c>
      <c r="AA37" t="s">
        <v>1217</v>
      </c>
      <c r="AB37" t="s">
        <v>1217</v>
      </c>
      <c r="AC37" t="s">
        <v>1217</v>
      </c>
      <c r="AD37" t="s">
        <v>1217</v>
      </c>
      <c r="AE37" t="s">
        <v>1217</v>
      </c>
      <c r="AF37" t="s">
        <v>1217</v>
      </c>
      <c r="AG37" t="s">
        <v>1217</v>
      </c>
      <c r="AH37"/>
      <c r="AI37" t="s">
        <v>1217</v>
      </c>
      <c r="AJ37" t="s">
        <v>1217</v>
      </c>
      <c r="AK37" t="s">
        <v>1217</v>
      </c>
      <c r="AL37" t="s">
        <v>1217</v>
      </c>
      <c r="AM37" t="s">
        <v>1217</v>
      </c>
      <c r="AN37" t="s">
        <v>1217</v>
      </c>
      <c r="AO37" t="s">
        <v>1217</v>
      </c>
      <c r="AP37"/>
      <c r="AQ37"/>
      <c r="AR37"/>
      <c r="AS37"/>
      <c r="AT37"/>
      <c r="AU37"/>
      <c r="AV37"/>
      <c r="AW37"/>
      <c r="AX37"/>
      <c r="AY37"/>
      <c r="AZ37"/>
      <c r="BA37"/>
      <c r="BB37" t="str" cm="1">
        <f t="array" aca="1" ref="BB37" ca="1">IFERROR(INDIRECT(X37),"")</f>
        <v/>
      </c>
      <c r="BC37"/>
      <c r="BD37" s="437"/>
      <c r="BE37"/>
      <c r="BF37" s="463">
        <v>1</v>
      </c>
      <c r="BG37" s="463">
        <v>6</v>
      </c>
      <c r="BH37" s="463" t="s">
        <v>401</v>
      </c>
      <c r="BI37" s="463" t="s">
        <v>1268</v>
      </c>
      <c r="BJ37" s="463">
        <v>1</v>
      </c>
      <c r="BK37" s="463" t="s">
        <v>1386</v>
      </c>
      <c r="BL37" s="463" t="s">
        <v>147</v>
      </c>
      <c r="BM37" s="438" t="s">
        <v>1387</v>
      </c>
      <c r="BN37" s="438"/>
      <c r="BO37" s="463">
        <v>0</v>
      </c>
      <c r="BP37" s="463">
        <v>0</v>
      </c>
      <c r="BQ37" s="463">
        <v>0</v>
      </c>
      <c r="BR37" s="463">
        <v>1</v>
      </c>
      <c r="BS37" s="463">
        <v>0</v>
      </c>
      <c r="BT37" s="463">
        <v>0</v>
      </c>
      <c r="BU37" s="463">
        <v>0</v>
      </c>
      <c r="BV37" s="463">
        <v>0</v>
      </c>
      <c r="BW37" s="463">
        <v>0</v>
      </c>
      <c r="BX37" s="463">
        <v>0</v>
      </c>
      <c r="BY37" s="463"/>
      <c r="BZ37" s="463"/>
      <c r="CA37"/>
      <c r="CC37" t="s">
        <v>1343</v>
      </c>
      <c r="CD37">
        <f>CF1</f>
        <v>15</v>
      </c>
      <c r="CE37"/>
      <c r="CF37"/>
      <c r="CG37"/>
      <c r="CH37"/>
      <c r="CI37"/>
      <c r="CJ37"/>
      <c r="CK37"/>
      <c r="CL37"/>
      <c r="CM37"/>
      <c r="CN37"/>
      <c r="CO37"/>
      <c r="CY37" s="444"/>
      <c r="CZ37" s="445"/>
      <c r="DA37" s="445"/>
      <c r="DB37" s="445"/>
      <c r="DC37" s="213"/>
      <c r="DD37" s="445"/>
      <c r="DE37" s="570"/>
      <c r="DF37" s="213"/>
      <c r="DG37" s="213"/>
      <c r="DH37" s="213"/>
      <c r="DI37" s="213"/>
      <c r="DJ37" s="213"/>
      <c r="DK37" s="213"/>
      <c r="DL37" s="213"/>
      <c r="DM37" s="213"/>
      <c r="DN37" s="213"/>
      <c r="DO37" s="445"/>
      <c r="DS37" s="442"/>
      <c r="DW37" s="213"/>
      <c r="DY37" s="570"/>
      <c r="DZ37" s="213"/>
      <c r="EA37" s="213"/>
      <c r="EB37" s="213"/>
      <c r="EC37" s="213"/>
      <c r="ED37" s="213"/>
      <c r="EE37" s="213"/>
      <c r="EF37" s="213"/>
      <c r="EG37" s="213"/>
      <c r="EH37" s="213"/>
      <c r="EK37" s="442"/>
      <c r="EO37" s="213"/>
      <c r="EQ37" s="570"/>
      <c r="ER37" s="213"/>
      <c r="ES37" s="213"/>
      <c r="ET37" s="213"/>
      <c r="EU37" s="213"/>
      <c r="EV37" s="213"/>
      <c r="EW37" s="213"/>
      <c r="EX37" s="213"/>
      <c r="EY37" s="213"/>
      <c r="EZ37" s="213"/>
      <c r="FC37" s="442"/>
      <c r="FG37" s="213"/>
      <c r="FI37" s="570"/>
      <c r="FJ37" s="213"/>
      <c r="FK37" s="570"/>
      <c r="FL37" s="570"/>
      <c r="FM37" s="213"/>
      <c r="FN37" s="213"/>
      <c r="FO37" s="213"/>
      <c r="FP37" s="213"/>
      <c r="FQ37" s="213"/>
      <c r="FR37" s="213"/>
      <c r="FU37" s="442"/>
      <c r="FY37" s="213"/>
      <c r="GA37" s="570"/>
      <c r="GB37" s="213"/>
      <c r="GC37" s="213"/>
      <c r="GD37" s="213"/>
      <c r="GE37" s="213"/>
      <c r="GF37" s="213"/>
      <c r="GG37" s="213"/>
      <c r="GH37" s="213"/>
      <c r="GI37" s="213"/>
      <c r="GJ37" s="213"/>
      <c r="GM37" s="442"/>
      <c r="GQ37" s="213"/>
      <c r="GS37" s="570"/>
      <c r="GT37" s="213"/>
      <c r="GU37" s="213"/>
      <c r="GV37" s="213"/>
      <c r="GW37" s="213"/>
      <c r="GX37" s="213"/>
      <c r="GY37" s="213"/>
      <c r="GZ37" s="213"/>
      <c r="HA37" s="213"/>
      <c r="HB37" s="213"/>
      <c r="HE37" s="442"/>
      <c r="HI37" s="213"/>
      <c r="HK37" s="570"/>
      <c r="HL37" s="213"/>
      <c r="HM37" s="213"/>
      <c r="HN37" s="213"/>
      <c r="HO37" s="213"/>
      <c r="HP37" s="213"/>
      <c r="HQ37" s="213"/>
      <c r="HR37" s="213"/>
      <c r="HS37" s="213"/>
      <c r="HT37" s="213"/>
      <c r="HW37" s="442"/>
      <c r="IA37" s="213"/>
      <c r="IC37" s="570"/>
      <c r="ID37" s="213"/>
      <c r="IE37" s="213"/>
      <c r="IF37" s="213"/>
      <c r="IG37" s="213"/>
      <c r="IH37" s="213"/>
      <c r="II37" s="213"/>
      <c r="IJ37" s="213"/>
      <c r="IK37" s="213"/>
      <c r="IL37" s="213"/>
      <c r="IO37" s="442"/>
      <c r="IS37" s="213"/>
      <c r="IU37" s="570"/>
      <c r="IV37" s="213"/>
      <c r="IW37" s="213"/>
      <c r="IX37" s="213"/>
      <c r="IY37" s="213"/>
      <c r="IZ37" s="213"/>
      <c r="JA37" s="213"/>
      <c r="JB37" s="213"/>
      <c r="JC37" s="213"/>
      <c r="JD37" s="213"/>
      <c r="JG37" s="442"/>
      <c r="JK37" s="213"/>
      <c r="JM37" s="570"/>
      <c r="JN37" s="213"/>
      <c r="JO37" s="213"/>
      <c r="JP37" s="213"/>
      <c r="JQ37" s="213"/>
      <c r="JR37" s="213"/>
      <c r="JS37" s="213"/>
      <c r="JT37" s="213"/>
      <c r="JU37" s="213"/>
      <c r="JV37" s="213"/>
      <c r="JY37" s="442"/>
      <c r="KC37" s="213"/>
      <c r="KE37" s="570"/>
      <c r="KF37" s="213"/>
      <c r="KG37" s="213"/>
      <c r="KH37" s="213"/>
      <c r="KI37" s="213"/>
      <c r="KJ37" s="213"/>
      <c r="KK37" s="213"/>
      <c r="KL37" s="213"/>
      <c r="KM37" s="213"/>
      <c r="KN37" s="213"/>
    </row>
    <row r="38" spans="1:300" s="361" customFormat="1" ht="15">
      <c r="A38" s="464">
        <v>3</v>
      </c>
      <c r="B38" s="361">
        <v>1</v>
      </c>
      <c r="C38" s="459" t="s">
        <v>25</v>
      </c>
      <c r="D38" s="361" t="s">
        <v>390</v>
      </c>
      <c r="E38" s="464">
        <v>5</v>
      </c>
      <c r="G38" t="s">
        <v>1204</v>
      </c>
      <c r="H38">
        <v>38</v>
      </c>
      <c r="I38">
        <v>1</v>
      </c>
      <c r="J38" s="422">
        <v>10</v>
      </c>
      <c r="K38" s="422">
        <v>1</v>
      </c>
      <c r="L38" s="422">
        <v>10</v>
      </c>
      <c r="M38" s="422">
        <v>1</v>
      </c>
      <c r="N38"/>
      <c r="O38">
        <v>36</v>
      </c>
      <c r="P38" s="435">
        <v>3</v>
      </c>
      <c r="Q38">
        <v>36</v>
      </c>
      <c r="R38" t="s">
        <v>531</v>
      </c>
      <c r="S38" t="s">
        <v>1388</v>
      </c>
      <c r="T38"/>
      <c r="U38"/>
      <c r="V38"/>
      <c r="W38">
        <v>43</v>
      </c>
      <c r="X38" t="s">
        <v>1217</v>
      </c>
      <c r="Y38" t="s">
        <v>1217</v>
      </c>
      <c r="Z38" t="s">
        <v>1217</v>
      </c>
      <c r="AA38" t="s">
        <v>1217</v>
      </c>
      <c r="AB38" t="s">
        <v>1217</v>
      </c>
      <c r="AC38" t="s">
        <v>1217</v>
      </c>
      <c r="AD38" t="s">
        <v>1217</v>
      </c>
      <c r="AE38" t="s">
        <v>1217</v>
      </c>
      <c r="AF38" t="s">
        <v>1217</v>
      </c>
      <c r="AG38" t="s">
        <v>1217</v>
      </c>
      <c r="AH38"/>
      <c r="AI38" t="s">
        <v>1217</v>
      </c>
      <c r="AJ38" t="s">
        <v>1217</v>
      </c>
      <c r="AK38" t="s">
        <v>1217</v>
      </c>
      <c r="AL38" t="s">
        <v>1217</v>
      </c>
      <c r="AM38" t="s">
        <v>1217</v>
      </c>
      <c r="AN38" t="s">
        <v>1217</v>
      </c>
      <c r="AO38" t="s">
        <v>1217</v>
      </c>
      <c r="AP38"/>
      <c r="AQ38"/>
      <c r="AR38"/>
      <c r="AS38"/>
      <c r="AT38"/>
      <c r="AU38"/>
      <c r="AV38"/>
      <c r="AW38"/>
      <c r="AX38"/>
      <c r="AY38"/>
      <c r="AZ38"/>
      <c r="BA38"/>
      <c r="BB38" t="str" cm="1">
        <f t="array" aca="1" ref="BB38" ca="1">IFERROR(INDIRECT(X38),"")</f>
        <v/>
      </c>
      <c r="BC38"/>
      <c r="BD38" s="437"/>
      <c r="BE38"/>
      <c r="BF38" s="463">
        <v>1</v>
      </c>
      <c r="BG38" s="463">
        <v>6</v>
      </c>
      <c r="BH38" s="463" t="s">
        <v>401</v>
      </c>
      <c r="BI38" s="463" t="s">
        <v>1268</v>
      </c>
      <c r="BJ38" s="463">
        <v>2</v>
      </c>
      <c r="BK38" s="463" t="s">
        <v>1389</v>
      </c>
      <c r="BL38" s="463" t="s">
        <v>148</v>
      </c>
      <c r="BM38" s="438" t="s">
        <v>1390</v>
      </c>
      <c r="BN38" s="438"/>
      <c r="BO38" s="463">
        <v>0</v>
      </c>
      <c r="BP38" s="463">
        <v>0</v>
      </c>
      <c r="BQ38" s="463">
        <v>0</v>
      </c>
      <c r="BR38" s="463">
        <v>1</v>
      </c>
      <c r="BS38" s="463">
        <v>0</v>
      </c>
      <c r="BT38" s="463">
        <v>0</v>
      </c>
      <c r="BU38" s="463">
        <v>0</v>
      </c>
      <c r="BV38" s="463">
        <v>0</v>
      </c>
      <c r="BW38" s="463">
        <v>0</v>
      </c>
      <c r="BX38" s="463">
        <v>0</v>
      </c>
      <c r="BY38" s="463"/>
      <c r="BZ38" s="463"/>
      <c r="CA38"/>
      <c r="CC38"/>
      <c r="CD38"/>
      <c r="CE38"/>
      <c r="CF38"/>
      <c r="CG38"/>
      <c r="CH38"/>
      <c r="CI38"/>
      <c r="CJ38"/>
      <c r="CK38"/>
      <c r="CL38"/>
      <c r="CM38"/>
      <c r="CN38"/>
      <c r="CO38"/>
      <c r="CY38" s="442"/>
      <c r="DC38" s="213"/>
      <c r="DE38" s="570"/>
      <c r="DF38" s="213"/>
      <c r="DG38" s="213"/>
      <c r="DH38" s="213"/>
      <c r="DI38" s="213"/>
      <c r="DJ38" s="213"/>
      <c r="DK38" s="213"/>
      <c r="DL38" s="213"/>
      <c r="DM38" s="213"/>
      <c r="DN38" s="213"/>
      <c r="DS38" s="442"/>
      <c r="DW38" s="213"/>
      <c r="DY38" s="570"/>
      <c r="DZ38" s="213"/>
      <c r="EA38" s="213"/>
      <c r="EB38" s="213"/>
      <c r="EC38" s="213"/>
      <c r="ED38" s="213"/>
      <c r="EE38" s="213"/>
      <c r="EF38" s="213"/>
      <c r="EG38" s="213"/>
      <c r="EH38" s="213"/>
      <c r="EK38" s="442"/>
      <c r="EO38" s="213"/>
      <c r="EQ38" s="570"/>
      <c r="ER38" s="213"/>
      <c r="ES38" s="213"/>
      <c r="ET38" s="213"/>
      <c r="EU38" s="213"/>
      <c r="EV38" s="213"/>
      <c r="EW38" s="213"/>
      <c r="EX38" s="213"/>
      <c r="EY38" s="213"/>
      <c r="EZ38" s="213"/>
      <c r="FC38" s="442"/>
      <c r="FG38" s="213"/>
      <c r="FI38" s="570"/>
      <c r="FJ38" s="213"/>
      <c r="FK38" s="213"/>
      <c r="FL38" s="213"/>
      <c r="FM38" s="213"/>
      <c r="FN38" s="213"/>
      <c r="FO38" s="213"/>
      <c r="FP38" s="213"/>
      <c r="FQ38" s="213"/>
      <c r="FR38" s="213"/>
      <c r="FU38" s="442"/>
      <c r="FY38" s="213"/>
      <c r="GA38" s="570"/>
      <c r="GB38" s="213"/>
      <c r="GC38" s="213"/>
      <c r="GD38" s="213"/>
      <c r="GE38" s="213"/>
      <c r="GF38" s="213"/>
      <c r="GG38" s="213"/>
      <c r="GH38" s="213"/>
      <c r="GI38" s="213"/>
      <c r="GJ38" s="213"/>
      <c r="GM38" s="442"/>
      <c r="GQ38" s="213"/>
      <c r="GS38" s="570"/>
      <c r="GT38" s="213"/>
      <c r="GU38" s="213"/>
      <c r="GV38" s="213"/>
      <c r="GW38" s="213"/>
      <c r="GX38" s="213"/>
      <c r="GY38" s="213"/>
      <c r="GZ38" s="213"/>
      <c r="HA38" s="213"/>
      <c r="HB38" s="213"/>
      <c r="HE38" s="442"/>
      <c r="HI38" s="213"/>
      <c r="HK38" s="570"/>
      <c r="HL38" s="213"/>
      <c r="HM38" s="213"/>
      <c r="HN38" s="213"/>
      <c r="HO38" s="213"/>
      <c r="HP38" s="213"/>
      <c r="HQ38" s="213"/>
      <c r="HR38" s="213"/>
      <c r="HS38" s="213"/>
      <c r="HT38" s="213"/>
      <c r="HW38" s="442"/>
      <c r="IA38" s="213"/>
      <c r="IC38" s="570"/>
      <c r="ID38" s="213"/>
      <c r="IE38" s="213"/>
      <c r="IF38" s="213"/>
      <c r="IG38" s="213"/>
      <c r="IH38" s="213"/>
      <c r="II38" s="213"/>
      <c r="IJ38" s="213"/>
      <c r="IK38" s="213"/>
      <c r="IL38" s="213"/>
      <c r="IO38" s="442"/>
      <c r="IS38" s="213"/>
      <c r="IU38" s="570"/>
      <c r="IV38" s="213"/>
      <c r="IW38" s="213"/>
      <c r="IX38" s="213"/>
      <c r="IY38" s="213"/>
      <c r="IZ38" s="213"/>
      <c r="JA38" s="213"/>
      <c r="JB38" s="213"/>
      <c r="JC38" s="213"/>
      <c r="JD38" s="213"/>
      <c r="JG38" s="442"/>
      <c r="JK38" s="213"/>
      <c r="JM38" s="570"/>
      <c r="JN38" s="213"/>
      <c r="JO38" s="213"/>
      <c r="JP38" s="213"/>
      <c r="JQ38" s="213"/>
      <c r="JR38" s="213"/>
      <c r="JS38" s="213"/>
      <c r="JT38" s="213"/>
      <c r="JU38" s="213"/>
      <c r="JV38" s="213"/>
      <c r="JY38" s="442"/>
      <c r="KC38" s="213"/>
      <c r="KE38" s="570"/>
      <c r="KF38" s="213"/>
      <c r="KG38" s="213"/>
      <c r="KH38" s="213"/>
      <c r="KI38" s="213"/>
      <c r="KJ38" s="213"/>
      <c r="KK38" s="213"/>
      <c r="KL38" s="213"/>
      <c r="KM38" s="213"/>
      <c r="KN38" s="213"/>
    </row>
    <row r="39" spans="1:300" s="361" customFormat="1" ht="15">
      <c r="A39" s="464">
        <v>20</v>
      </c>
      <c r="B39" s="361">
        <v>2</v>
      </c>
      <c r="C39" s="361" t="s">
        <v>25</v>
      </c>
      <c r="D39" s="361" t="s">
        <v>448</v>
      </c>
      <c r="E39" s="464">
        <v>5</v>
      </c>
      <c r="G39" t="s">
        <v>1204</v>
      </c>
      <c r="H39">
        <v>39</v>
      </c>
      <c r="I39">
        <v>1</v>
      </c>
      <c r="J39" s="422">
        <v>28</v>
      </c>
      <c r="K39" s="422">
        <v>2</v>
      </c>
      <c r="L39" s="422">
        <v>28</v>
      </c>
      <c r="M39" s="422">
        <v>2</v>
      </c>
      <c r="N39"/>
      <c r="O39">
        <v>45</v>
      </c>
      <c r="P39" s="435">
        <v>3</v>
      </c>
      <c r="Q39">
        <v>45</v>
      </c>
      <c r="R39" t="s">
        <v>608</v>
      </c>
      <c r="S39" t="s">
        <v>1391</v>
      </c>
      <c r="T39"/>
      <c r="U39"/>
      <c r="V39"/>
      <c r="W39">
        <v>44</v>
      </c>
      <c r="X39" t="s">
        <v>1217</v>
      </c>
      <c r="Y39" t="s">
        <v>1217</v>
      </c>
      <c r="Z39" t="s">
        <v>1217</v>
      </c>
      <c r="AA39" t="s">
        <v>1217</v>
      </c>
      <c r="AB39" t="s">
        <v>1217</v>
      </c>
      <c r="AC39" t="s">
        <v>1217</v>
      </c>
      <c r="AD39" t="s">
        <v>1217</v>
      </c>
      <c r="AE39" t="s">
        <v>1217</v>
      </c>
      <c r="AF39" t="s">
        <v>1217</v>
      </c>
      <c r="AG39" t="s">
        <v>1217</v>
      </c>
      <c r="AH39"/>
      <c r="AI39" t="s">
        <v>1217</v>
      </c>
      <c r="AJ39" t="s">
        <v>1217</v>
      </c>
      <c r="AK39" t="s">
        <v>1217</v>
      </c>
      <c r="AL39" t="s">
        <v>1217</v>
      </c>
      <c r="AM39" t="s">
        <v>1217</v>
      </c>
      <c r="AN39" t="s">
        <v>1217</v>
      </c>
      <c r="AO39" t="s">
        <v>1217</v>
      </c>
      <c r="AP39"/>
      <c r="AQ39"/>
      <c r="AR39"/>
      <c r="AS39"/>
      <c r="AT39"/>
      <c r="AU39"/>
      <c r="AV39"/>
      <c r="AW39"/>
      <c r="AX39"/>
      <c r="AY39"/>
      <c r="AZ39"/>
      <c r="BA39"/>
      <c r="BB39" t="str" cm="1">
        <f t="array" aca="1" ref="BB39" ca="1">IFERROR(INDIRECT(X39),"")</f>
        <v/>
      </c>
      <c r="BC39"/>
      <c r="BD39" s="437"/>
      <c r="BE39"/>
      <c r="BF39" s="463">
        <v>1</v>
      </c>
      <c r="BG39" s="463">
        <v>6</v>
      </c>
      <c r="BH39" s="463" t="s">
        <v>401</v>
      </c>
      <c r="BI39" s="463" t="s">
        <v>1268</v>
      </c>
      <c r="BJ39" s="463">
        <v>3</v>
      </c>
      <c r="BK39" s="463" t="s">
        <v>1392</v>
      </c>
      <c r="BL39" s="463" t="s">
        <v>393</v>
      </c>
      <c r="BM39" s="438" t="s">
        <v>1393</v>
      </c>
      <c r="BN39" s="438"/>
      <c r="BO39" s="463">
        <v>0</v>
      </c>
      <c r="BP39" s="463">
        <v>0</v>
      </c>
      <c r="BQ39" s="463">
        <v>0</v>
      </c>
      <c r="BR39" s="463">
        <v>1</v>
      </c>
      <c r="BS39" s="463">
        <v>0</v>
      </c>
      <c r="BT39" s="463">
        <v>0</v>
      </c>
      <c r="BU39" s="463">
        <v>0</v>
      </c>
      <c r="BV39" s="463">
        <v>0</v>
      </c>
      <c r="BW39" s="463">
        <v>0</v>
      </c>
      <c r="BX39" s="463">
        <v>0</v>
      </c>
      <c r="BY39" s="463"/>
      <c r="BZ39" s="463"/>
      <c r="CA39"/>
      <c r="CC39"/>
      <c r="CD39" t="str">
        <f>CG3</f>
        <v>Tekniskt skydd</v>
      </c>
      <c r="CE39"/>
      <c r="CF39"/>
      <c r="CG39"/>
      <c r="CH39"/>
      <c r="CI39"/>
      <c r="CJ39"/>
      <c r="CK39"/>
      <c r="CL39"/>
      <c r="CM39"/>
      <c r="CN39"/>
      <c r="CO39"/>
      <c r="CY39" s="442"/>
      <c r="DC39" s="213"/>
      <c r="DE39" s="570"/>
      <c r="DF39" s="213"/>
      <c r="DG39" s="213"/>
      <c r="DH39" s="213"/>
      <c r="DI39" s="213"/>
      <c r="DJ39" s="213"/>
      <c r="DK39" s="213"/>
      <c r="DL39" s="213"/>
      <c r="DM39" s="213"/>
      <c r="DN39" s="213"/>
      <c r="DS39" s="442"/>
      <c r="DW39" s="213"/>
      <c r="DY39" s="570"/>
      <c r="DZ39" s="213"/>
      <c r="EA39" s="213"/>
      <c r="EB39" s="213"/>
      <c r="EC39" s="213"/>
      <c r="ED39" s="213"/>
      <c r="EE39" s="213"/>
      <c r="EF39" s="213"/>
      <c r="EG39" s="213"/>
      <c r="EH39" s="213"/>
      <c r="EK39" s="442"/>
      <c r="EO39" s="213"/>
      <c r="EQ39" s="570"/>
      <c r="ER39" s="213"/>
      <c r="ES39" s="213"/>
      <c r="ET39" s="213"/>
      <c r="EU39" s="213"/>
      <c r="EV39" s="213"/>
      <c r="EW39" s="213"/>
      <c r="EX39" s="213"/>
      <c r="EY39" s="213"/>
      <c r="EZ39" s="213"/>
      <c r="FC39" s="442"/>
      <c r="FG39" s="213"/>
      <c r="FI39" s="570"/>
      <c r="FJ39" s="213"/>
      <c r="FK39" s="213"/>
      <c r="FL39" s="213"/>
      <c r="FM39" s="213"/>
      <c r="FN39" s="213"/>
      <c r="FO39" s="213"/>
      <c r="FP39" s="213"/>
      <c r="FQ39" s="213"/>
      <c r="FR39" s="213"/>
      <c r="FU39" s="442"/>
      <c r="FY39" s="213"/>
      <c r="GA39" s="570"/>
      <c r="GB39" s="213"/>
      <c r="GC39" s="213"/>
      <c r="GD39" s="213"/>
      <c r="GE39" s="213"/>
      <c r="GF39" s="213"/>
      <c r="GG39" s="213"/>
      <c r="GH39" s="213"/>
      <c r="GI39" s="213"/>
      <c r="GJ39" s="213"/>
      <c r="GM39" s="442"/>
      <c r="GQ39" s="213"/>
      <c r="GS39" s="570"/>
      <c r="GT39" s="213"/>
      <c r="GU39" s="213"/>
      <c r="GV39" s="213"/>
      <c r="GW39" s="213"/>
      <c r="GX39" s="213"/>
      <c r="GY39" s="213"/>
      <c r="GZ39" s="213"/>
      <c r="HA39" s="213"/>
      <c r="HB39" s="213"/>
      <c r="HE39" s="442"/>
      <c r="HI39" s="213"/>
      <c r="HK39" s="570"/>
      <c r="HL39" s="213"/>
      <c r="HM39" s="213"/>
      <c r="HN39" s="213"/>
      <c r="HO39" s="213"/>
      <c r="HP39" s="213"/>
      <c r="HQ39" s="213"/>
      <c r="HR39" s="213"/>
      <c r="HS39" s="213"/>
      <c r="HT39" s="213"/>
      <c r="HW39" s="442"/>
      <c r="IA39" s="213"/>
      <c r="IC39" s="570"/>
      <c r="ID39" s="213"/>
      <c r="IE39" s="213"/>
      <c r="IF39" s="213"/>
      <c r="IG39" s="213"/>
      <c r="IH39" s="213"/>
      <c r="II39" s="213"/>
      <c r="IJ39" s="213"/>
      <c r="IK39" s="213"/>
      <c r="IL39" s="213"/>
      <c r="IO39" s="442"/>
      <c r="IS39" s="213"/>
      <c r="IU39" s="570"/>
      <c r="IV39" s="213"/>
      <c r="IW39" s="213"/>
      <c r="IX39" s="213"/>
      <c r="IY39" s="213"/>
      <c r="IZ39" s="213"/>
      <c r="JA39" s="213"/>
      <c r="JB39" s="213"/>
      <c r="JC39" s="213"/>
      <c r="JD39" s="213"/>
      <c r="JG39" s="442"/>
      <c r="JK39" s="213"/>
      <c r="JM39" s="570"/>
      <c r="JN39" s="213"/>
      <c r="JO39" s="213"/>
      <c r="JP39" s="213"/>
      <c r="JQ39" s="213"/>
      <c r="JR39" s="213"/>
      <c r="JS39" s="213"/>
      <c r="JT39" s="213"/>
      <c r="JU39" s="213"/>
      <c r="JV39" s="213"/>
      <c r="JY39" s="442"/>
      <c r="KC39" s="213"/>
      <c r="KE39" s="570"/>
      <c r="KF39" s="213"/>
      <c r="KG39" s="213"/>
      <c r="KH39" s="213"/>
      <c r="KI39" s="213"/>
      <c r="KJ39" s="213"/>
      <c r="KK39" s="213"/>
      <c r="KL39" s="213"/>
      <c r="KM39" s="213"/>
      <c r="KN39" s="213"/>
    </row>
    <row r="40" spans="1:300" s="361" customFormat="1" ht="15">
      <c r="A40" s="464">
        <v>36</v>
      </c>
      <c r="B40" s="361">
        <v>3</v>
      </c>
      <c r="C40" s="361" t="s">
        <v>25</v>
      </c>
      <c r="D40" s="361" t="s">
        <v>531</v>
      </c>
      <c r="E40" s="464">
        <v>5</v>
      </c>
      <c r="G40" t="s">
        <v>1204</v>
      </c>
      <c r="H40">
        <v>40</v>
      </c>
      <c r="I40">
        <v>1</v>
      </c>
      <c r="J40" s="422">
        <v>41</v>
      </c>
      <c r="K40" s="422">
        <v>3</v>
      </c>
      <c r="L40" s="422">
        <v>41</v>
      </c>
      <c r="M40" s="422">
        <v>3</v>
      </c>
      <c r="N40"/>
      <c r="O40">
        <v>37</v>
      </c>
      <c r="P40" s="435">
        <v>3</v>
      </c>
      <c r="Q40">
        <v>37</v>
      </c>
      <c r="R40" t="s">
        <v>540</v>
      </c>
      <c r="S40" t="s">
        <v>1394</v>
      </c>
      <c r="T40"/>
      <c r="U40"/>
      <c r="V40"/>
      <c r="W40">
        <v>45</v>
      </c>
      <c r="X40" t="s">
        <v>1217</v>
      </c>
      <c r="Y40" t="s">
        <v>1217</v>
      </c>
      <c r="Z40" t="s">
        <v>1217</v>
      </c>
      <c r="AA40" t="s">
        <v>1217</v>
      </c>
      <c r="AB40" t="s">
        <v>1217</v>
      </c>
      <c r="AC40" t="s">
        <v>1217</v>
      </c>
      <c r="AD40" t="s">
        <v>1217</v>
      </c>
      <c r="AE40" t="s">
        <v>1217</v>
      </c>
      <c r="AF40" t="s">
        <v>1217</v>
      </c>
      <c r="AG40" t="s">
        <v>1217</v>
      </c>
      <c r="AH40"/>
      <c r="AI40" t="s">
        <v>1217</v>
      </c>
      <c r="AJ40" t="s">
        <v>1217</v>
      </c>
      <c r="AK40" t="s">
        <v>1217</v>
      </c>
      <c r="AL40" t="s">
        <v>1217</v>
      </c>
      <c r="AM40" t="s">
        <v>1217</v>
      </c>
      <c r="AN40" t="s">
        <v>1217</v>
      </c>
      <c r="AO40" t="s">
        <v>1217</v>
      </c>
      <c r="AP40"/>
      <c r="AQ40"/>
      <c r="AR40"/>
      <c r="AS40"/>
      <c r="AT40"/>
      <c r="AU40"/>
      <c r="AV40"/>
      <c r="AW40"/>
      <c r="AX40"/>
      <c r="AY40"/>
      <c r="AZ40"/>
      <c r="BA40"/>
      <c r="BB40" t="str" cm="1">
        <f t="array" aca="1" ref="BB40" ca="1">IFERROR(INDIRECT(X40),"")</f>
        <v/>
      </c>
      <c r="BC40"/>
      <c r="BD40" s="437"/>
      <c r="BE40"/>
      <c r="BF40" s="463">
        <v>1</v>
      </c>
      <c r="BG40" s="463">
        <v>6</v>
      </c>
      <c r="BH40" s="463" t="s">
        <v>401</v>
      </c>
      <c r="BI40" s="463" t="s">
        <v>1268</v>
      </c>
      <c r="BJ40" s="463">
        <v>4</v>
      </c>
      <c r="BK40" s="463" t="s">
        <v>1395</v>
      </c>
      <c r="BL40" s="463" t="s">
        <v>394</v>
      </c>
      <c r="BM40" s="438" t="s">
        <v>1396</v>
      </c>
      <c r="BN40" s="438"/>
      <c r="BO40" s="463">
        <v>0</v>
      </c>
      <c r="BP40" s="463">
        <v>0</v>
      </c>
      <c r="BQ40" s="463">
        <v>0</v>
      </c>
      <c r="BR40" s="463">
        <v>1</v>
      </c>
      <c r="BS40" s="463">
        <v>0</v>
      </c>
      <c r="BT40" s="463">
        <v>0</v>
      </c>
      <c r="BU40" s="463">
        <v>0</v>
      </c>
      <c r="BV40" s="463">
        <v>0</v>
      </c>
      <c r="BW40" s="463">
        <v>0</v>
      </c>
      <c r="BX40" s="463">
        <v>0</v>
      </c>
      <c r="BY40" s="463"/>
      <c r="BZ40" s="463"/>
      <c r="CA40"/>
      <c r="CC40" t="s">
        <v>1335</v>
      </c>
      <c r="CD40">
        <f ca="1">CG5</f>
        <v>0</v>
      </c>
      <c r="CE40"/>
      <c r="CF40"/>
      <c r="CG40"/>
      <c r="CH40"/>
      <c r="CI40"/>
      <c r="CJ40"/>
      <c r="CK40"/>
      <c r="CL40"/>
      <c r="CM40"/>
      <c r="CN40"/>
      <c r="CO40"/>
      <c r="CY40" s="442"/>
      <c r="DC40" s="213"/>
      <c r="DE40" s="570"/>
      <c r="DF40" s="213"/>
      <c r="DG40" s="213"/>
      <c r="DH40" s="213"/>
      <c r="DI40" s="213"/>
      <c r="DJ40" s="213"/>
      <c r="DK40" s="213"/>
      <c r="DL40" s="213"/>
      <c r="DM40" s="213"/>
      <c r="DN40" s="213"/>
      <c r="DS40" s="442"/>
      <c r="DW40" s="213"/>
      <c r="DY40" s="570"/>
      <c r="DZ40" s="213"/>
      <c r="EA40" s="213"/>
      <c r="EB40" s="213"/>
      <c r="EC40" s="213"/>
      <c r="ED40" s="213"/>
      <c r="EE40" s="213"/>
      <c r="EF40" s="213"/>
      <c r="EG40" s="213"/>
      <c r="EH40" s="213"/>
      <c r="EK40" s="442"/>
      <c r="EO40" s="213"/>
      <c r="EQ40" s="570"/>
      <c r="ER40" s="213"/>
      <c r="ES40" s="213"/>
      <c r="ET40" s="213"/>
      <c r="EU40" s="213"/>
      <c r="EV40" s="213"/>
      <c r="EW40" s="213"/>
      <c r="EX40" s="213"/>
      <c r="EY40" s="213"/>
      <c r="EZ40" s="213"/>
      <c r="FC40" s="442"/>
      <c r="FG40" s="213"/>
      <c r="FI40" s="570"/>
      <c r="FJ40" s="213"/>
      <c r="FK40" s="213"/>
      <c r="FL40" s="213"/>
      <c r="FM40" s="213"/>
      <c r="FN40" s="213"/>
      <c r="FO40" s="213"/>
      <c r="FP40" s="213"/>
      <c r="FQ40" s="213"/>
      <c r="FR40" s="213"/>
      <c r="FU40" s="442"/>
      <c r="FY40" s="213"/>
      <c r="GA40" s="570"/>
      <c r="GB40" s="213"/>
      <c r="GC40" s="213"/>
      <c r="GD40" s="213"/>
      <c r="GE40" s="213"/>
      <c r="GF40" s="213"/>
      <c r="GG40" s="213"/>
      <c r="GH40" s="213"/>
      <c r="GI40" s="213"/>
      <c r="GJ40" s="213"/>
      <c r="GM40" s="442"/>
      <c r="GQ40" s="213"/>
      <c r="GS40" s="570"/>
      <c r="GT40" s="213"/>
      <c r="GU40" s="213"/>
      <c r="GV40" s="213"/>
      <c r="GW40" s="213"/>
      <c r="GX40" s="213"/>
      <c r="GY40" s="213"/>
      <c r="GZ40" s="213"/>
      <c r="HA40" s="213"/>
      <c r="HB40" s="213"/>
      <c r="HE40" s="442"/>
      <c r="HI40" s="213"/>
      <c r="HK40" s="570"/>
      <c r="HL40" s="213"/>
      <c r="HM40" s="213"/>
      <c r="HN40" s="213"/>
      <c r="HO40" s="213"/>
      <c r="HP40" s="213"/>
      <c r="HQ40" s="213"/>
      <c r="HR40" s="213"/>
      <c r="HS40" s="213"/>
      <c r="HT40" s="213"/>
      <c r="HW40" s="442"/>
      <c r="IA40" s="213"/>
      <c r="IC40" s="570"/>
      <c r="ID40" s="213"/>
      <c r="IE40" s="213"/>
      <c r="IF40" s="213"/>
      <c r="IG40" s="213"/>
      <c r="IH40" s="213"/>
      <c r="II40" s="213"/>
      <c r="IJ40" s="213"/>
      <c r="IK40" s="213"/>
      <c r="IL40" s="213"/>
      <c r="IO40" s="442"/>
      <c r="IS40" s="213"/>
      <c r="IU40" s="570"/>
      <c r="IV40" s="213"/>
      <c r="IW40" s="213"/>
      <c r="IX40" s="213"/>
      <c r="IY40" s="213"/>
      <c r="IZ40" s="213"/>
      <c r="JA40" s="213"/>
      <c r="JB40" s="213"/>
      <c r="JC40" s="213"/>
      <c r="JD40" s="213"/>
      <c r="JG40" s="442"/>
      <c r="JK40" s="213"/>
      <c r="JM40" s="570"/>
      <c r="JN40" s="213"/>
      <c r="JO40" s="213"/>
      <c r="JP40" s="213"/>
      <c r="JQ40" s="213"/>
      <c r="JR40" s="213"/>
      <c r="JS40" s="213"/>
      <c r="JT40" s="213"/>
      <c r="JU40" s="213"/>
      <c r="JV40" s="213"/>
      <c r="JY40" s="442"/>
      <c r="KC40" s="213"/>
      <c r="KE40" s="570"/>
      <c r="KF40" s="213"/>
      <c r="KG40" s="213"/>
      <c r="KH40" s="213"/>
      <c r="KI40" s="213"/>
      <c r="KJ40" s="213"/>
      <c r="KK40" s="213"/>
      <c r="KL40" s="213"/>
      <c r="KM40" s="213"/>
      <c r="KN40" s="213"/>
    </row>
    <row r="41" spans="1:300" s="361" customFormat="1" ht="15">
      <c r="A41" s="472">
        <v>45</v>
      </c>
      <c r="B41" s="441">
        <v>3</v>
      </c>
      <c r="C41" s="441" t="s">
        <v>25</v>
      </c>
      <c r="D41" s="441" t="s">
        <v>608</v>
      </c>
      <c r="E41" s="473">
        <v>5</v>
      </c>
      <c r="F41" s="441"/>
      <c r="G41" t="s">
        <v>1204</v>
      </c>
      <c r="H41">
        <v>41</v>
      </c>
      <c r="I41">
        <v>1</v>
      </c>
      <c r="J41" s="422">
        <v>11</v>
      </c>
      <c r="K41" s="422">
        <v>1</v>
      </c>
      <c r="L41" s="422">
        <v>11</v>
      </c>
      <c r="M41" s="422">
        <v>1</v>
      </c>
      <c r="N41"/>
      <c r="O41">
        <v>38</v>
      </c>
      <c r="P41" s="435">
        <v>3</v>
      </c>
      <c r="Q41">
        <v>38</v>
      </c>
      <c r="R41" t="s">
        <v>549</v>
      </c>
      <c r="S41" t="s">
        <v>1397</v>
      </c>
      <c r="T41"/>
      <c r="U41"/>
      <c r="V41"/>
      <c r="W41">
        <v>46</v>
      </c>
      <c r="X41" t="s">
        <v>1217</v>
      </c>
      <c r="Y41" t="s">
        <v>1217</v>
      </c>
      <c r="Z41" t="s">
        <v>1217</v>
      </c>
      <c r="AA41" t="s">
        <v>1217</v>
      </c>
      <c r="AB41" t="s">
        <v>1217</v>
      </c>
      <c r="AC41" t="s">
        <v>1217</v>
      </c>
      <c r="AD41" t="s">
        <v>1217</v>
      </c>
      <c r="AE41" t="s">
        <v>1217</v>
      </c>
      <c r="AF41" t="s">
        <v>1217</v>
      </c>
      <c r="AG41" t="s">
        <v>1217</v>
      </c>
      <c r="AH41"/>
      <c r="AI41" t="s">
        <v>1217</v>
      </c>
      <c r="AJ41" t="s">
        <v>1217</v>
      </c>
      <c r="AK41" t="s">
        <v>1217</v>
      </c>
      <c r="AL41" t="s">
        <v>1217</v>
      </c>
      <c r="AM41" t="s">
        <v>1217</v>
      </c>
      <c r="AN41" t="s">
        <v>1217</v>
      </c>
      <c r="AO41" t="s">
        <v>1217</v>
      </c>
      <c r="AP41"/>
      <c r="AQ41"/>
      <c r="AR41"/>
      <c r="AS41"/>
      <c r="AT41"/>
      <c r="AU41"/>
      <c r="AV41"/>
      <c r="AW41"/>
      <c r="AX41"/>
      <c r="AY41"/>
      <c r="AZ41"/>
      <c r="BA41"/>
      <c r="BB41" t="str" cm="1">
        <f t="array" aca="1" ref="BB41" ca="1">IFERROR(INDIRECT(X41),"")</f>
        <v/>
      </c>
      <c r="BC41"/>
      <c r="BD41" s="437"/>
      <c r="BE41"/>
      <c r="BF41" s="463">
        <v>1</v>
      </c>
      <c r="BG41" s="463">
        <v>6</v>
      </c>
      <c r="BH41" s="463" t="s">
        <v>401</v>
      </c>
      <c r="BI41" s="463" t="s">
        <v>1268</v>
      </c>
      <c r="BJ41" s="463">
        <v>5</v>
      </c>
      <c r="BK41" s="463" t="s">
        <v>1398</v>
      </c>
      <c r="BL41" s="463" t="s">
        <v>151</v>
      </c>
      <c r="BM41" s="438" t="s">
        <v>1399</v>
      </c>
      <c r="BN41" s="438"/>
      <c r="BO41" s="463">
        <v>1</v>
      </c>
      <c r="BP41" s="463">
        <v>0</v>
      </c>
      <c r="BQ41" s="463">
        <v>0</v>
      </c>
      <c r="BR41" s="463">
        <v>1</v>
      </c>
      <c r="BS41" s="463">
        <v>0</v>
      </c>
      <c r="BT41" s="463">
        <v>0</v>
      </c>
      <c r="BU41" s="463">
        <v>0</v>
      </c>
      <c r="BV41" s="463">
        <v>0</v>
      </c>
      <c r="BW41" s="463">
        <v>0</v>
      </c>
      <c r="BX41" s="463">
        <v>0</v>
      </c>
      <c r="BY41" s="463"/>
      <c r="BZ41" s="463"/>
      <c r="CA41"/>
      <c r="CC41" t="s">
        <v>1339</v>
      </c>
      <c r="CD41">
        <f ca="1">CD42-CD40</f>
        <v>75</v>
      </c>
      <c r="CE41"/>
      <c r="CF41"/>
      <c r="CG41"/>
      <c r="CH41"/>
      <c r="CI41"/>
      <c r="CJ41"/>
      <c r="CK41"/>
      <c r="CL41"/>
      <c r="CM41"/>
      <c r="CN41"/>
      <c r="CO41"/>
      <c r="CY41" s="442"/>
      <c r="DC41" s="213"/>
      <c r="DE41" s="570"/>
      <c r="DF41" s="213"/>
      <c r="DG41" s="213"/>
      <c r="DH41" s="213"/>
      <c r="DI41" s="213"/>
      <c r="DJ41" s="213"/>
      <c r="DK41" s="213"/>
      <c r="DL41" s="213"/>
      <c r="DM41" s="213"/>
      <c r="DN41" s="213"/>
      <c r="DS41" s="442"/>
      <c r="DW41" s="213"/>
      <c r="DY41" s="570"/>
      <c r="DZ41" s="213"/>
      <c r="EA41" s="213"/>
      <c r="EB41" s="213"/>
      <c r="EC41" s="213"/>
      <c r="ED41" s="213"/>
      <c r="EE41" s="213"/>
      <c r="EF41" s="213"/>
      <c r="EG41" s="213"/>
      <c r="EH41" s="213"/>
      <c r="EK41" s="442"/>
      <c r="EO41" s="213"/>
      <c r="EQ41" s="570"/>
      <c r="ER41" s="213"/>
      <c r="ES41" s="213"/>
      <c r="ET41" s="213"/>
      <c r="EU41" s="213"/>
      <c r="EV41" s="213"/>
      <c r="EW41" s="213"/>
      <c r="EX41" s="213"/>
      <c r="EY41" s="213"/>
      <c r="EZ41" s="213"/>
      <c r="FC41" s="442"/>
      <c r="FG41" s="213"/>
      <c r="FI41" s="570"/>
      <c r="FJ41" s="213"/>
      <c r="FK41" s="213"/>
      <c r="FL41" s="213"/>
      <c r="FM41" s="213"/>
      <c r="FN41" s="213"/>
      <c r="FO41" s="213"/>
      <c r="FP41" s="213"/>
      <c r="FQ41" s="213"/>
      <c r="FR41" s="213"/>
      <c r="FU41" s="442"/>
      <c r="FY41" s="213"/>
      <c r="GA41" s="570"/>
      <c r="GB41" s="213"/>
      <c r="GC41" s="213"/>
      <c r="GD41" s="213"/>
      <c r="GE41" s="213"/>
      <c r="GF41" s="213"/>
      <c r="GG41" s="213"/>
      <c r="GH41" s="213"/>
      <c r="GI41" s="213"/>
      <c r="GJ41" s="213"/>
      <c r="GM41" s="442"/>
      <c r="GQ41" s="213"/>
      <c r="GS41" s="570"/>
      <c r="GT41" s="213"/>
      <c r="GU41" s="213"/>
      <c r="GV41" s="213"/>
      <c r="GW41" s="213"/>
      <c r="GX41" s="213"/>
      <c r="GY41" s="213"/>
      <c r="GZ41" s="213"/>
      <c r="HA41" s="213"/>
      <c r="HB41" s="213"/>
      <c r="HE41" s="442"/>
      <c r="HI41" s="213"/>
      <c r="HK41" s="570"/>
      <c r="HL41" s="213"/>
      <c r="HM41" s="213"/>
      <c r="HN41" s="213"/>
      <c r="HO41" s="213"/>
      <c r="HP41" s="213"/>
      <c r="HQ41" s="213"/>
      <c r="HR41" s="213"/>
      <c r="HS41" s="213"/>
      <c r="HT41" s="213"/>
      <c r="HW41" s="442"/>
      <c r="IA41" s="213"/>
      <c r="IC41" s="570"/>
      <c r="ID41" s="213"/>
      <c r="IE41" s="213"/>
      <c r="IF41" s="213"/>
      <c r="IG41" s="213"/>
      <c r="IH41" s="213"/>
      <c r="II41" s="213"/>
      <c r="IJ41" s="213"/>
      <c r="IK41" s="213"/>
      <c r="IL41" s="213"/>
      <c r="IO41" s="442"/>
      <c r="IS41" s="213"/>
      <c r="IU41" s="570"/>
      <c r="IV41" s="213"/>
      <c r="IW41" s="213"/>
      <c r="IX41" s="213"/>
      <c r="IY41" s="213"/>
      <c r="IZ41" s="213"/>
      <c r="JA41" s="213"/>
      <c r="JB41" s="213"/>
      <c r="JC41" s="213"/>
      <c r="JD41" s="213"/>
      <c r="JG41" s="442"/>
      <c r="JK41" s="213"/>
      <c r="JM41" s="570"/>
      <c r="JN41" s="213"/>
      <c r="JO41" s="213"/>
      <c r="JP41" s="213"/>
      <c r="JQ41" s="213"/>
      <c r="JR41" s="213"/>
      <c r="JS41" s="213"/>
      <c r="JT41" s="213"/>
      <c r="JU41" s="213"/>
      <c r="JV41" s="213"/>
      <c r="JY41" s="442"/>
      <c r="KC41" s="213"/>
      <c r="KE41" s="570"/>
      <c r="KF41" s="213"/>
      <c r="KG41" s="213"/>
      <c r="KH41" s="213"/>
      <c r="KI41" s="213"/>
      <c r="KJ41" s="213"/>
      <c r="KK41" s="213"/>
      <c r="KL41" s="213"/>
      <c r="KM41" s="213"/>
      <c r="KN41" s="213"/>
    </row>
    <row r="42" spans="1:300" s="445" customFormat="1" ht="15">
      <c r="A42" s="472"/>
      <c r="B42" s="441"/>
      <c r="C42" s="441"/>
      <c r="D42" s="441"/>
      <c r="E42" s="476">
        <v>25</v>
      </c>
      <c r="F42" s="441"/>
      <c r="G42">
        <v>0</v>
      </c>
      <c r="H42" t="s">
        <v>1217</v>
      </c>
      <c r="I42">
        <v>0</v>
      </c>
      <c r="J42" s="422">
        <v>29</v>
      </c>
      <c r="K42" s="422">
        <v>2</v>
      </c>
      <c r="L42" s="422">
        <v>29</v>
      </c>
      <c r="M42" s="422">
        <v>2</v>
      </c>
      <c r="N42"/>
      <c r="O42">
        <v>44</v>
      </c>
      <c r="P42" s="435">
        <v>3</v>
      </c>
      <c r="Q42">
        <v>44</v>
      </c>
      <c r="R42" t="s">
        <v>599</v>
      </c>
      <c r="S42" t="s">
        <v>1400</v>
      </c>
      <c r="T42"/>
      <c r="U42"/>
      <c r="V42"/>
      <c r="W42">
        <v>47</v>
      </c>
      <c r="X42" t="s">
        <v>1217</v>
      </c>
      <c r="Y42" t="s">
        <v>1217</v>
      </c>
      <c r="Z42" t="s">
        <v>1217</v>
      </c>
      <c r="AA42" t="s">
        <v>1217</v>
      </c>
      <c r="AB42" t="s">
        <v>1217</v>
      </c>
      <c r="AC42" t="s">
        <v>1217</v>
      </c>
      <c r="AD42" t="s">
        <v>1217</v>
      </c>
      <c r="AE42" t="s">
        <v>1217</v>
      </c>
      <c r="AF42" t="s">
        <v>1217</v>
      </c>
      <c r="AG42" t="s">
        <v>1217</v>
      </c>
      <c r="AH42"/>
      <c r="AI42" t="s">
        <v>1217</v>
      </c>
      <c r="AJ42" t="s">
        <v>1217</v>
      </c>
      <c r="AK42" t="s">
        <v>1217</v>
      </c>
      <c r="AL42" t="s">
        <v>1217</v>
      </c>
      <c r="AM42" t="s">
        <v>1217</v>
      </c>
      <c r="AN42" t="s">
        <v>1217</v>
      </c>
      <c r="AO42" t="s">
        <v>1217</v>
      </c>
      <c r="AP42"/>
      <c r="AQ42"/>
      <c r="AR42"/>
      <c r="AS42"/>
      <c r="AT42"/>
      <c r="AU42"/>
      <c r="AV42"/>
      <c r="AW42"/>
      <c r="AX42"/>
      <c r="AY42"/>
      <c r="AZ42"/>
      <c r="BA42"/>
      <c r="BB42" t="str" cm="1">
        <f t="array" aca="1" ref="BB42" ca="1">IFERROR(INDIRECT(X42),"")</f>
        <v/>
      </c>
      <c r="BC42"/>
      <c r="BD42" s="437"/>
      <c r="BE42"/>
      <c r="BF42" s="466">
        <v>1</v>
      </c>
      <c r="BG42" s="466">
        <v>7</v>
      </c>
      <c r="BH42" s="466" t="s">
        <v>404</v>
      </c>
      <c r="BI42" s="466" t="s">
        <v>1272</v>
      </c>
      <c r="BJ42" s="466">
        <v>1</v>
      </c>
      <c r="BK42" s="466" t="s">
        <v>1401</v>
      </c>
      <c r="BL42" s="466" t="s">
        <v>147</v>
      </c>
      <c r="BM42" s="438" t="s">
        <v>1402</v>
      </c>
      <c r="BN42" s="438"/>
      <c r="BO42" s="466">
        <v>0</v>
      </c>
      <c r="BP42" s="466">
        <v>0</v>
      </c>
      <c r="BQ42" s="466">
        <v>0</v>
      </c>
      <c r="BR42" s="466">
        <v>1</v>
      </c>
      <c r="BS42" s="466">
        <v>0</v>
      </c>
      <c r="BT42" s="466">
        <v>0</v>
      </c>
      <c r="BU42" s="466">
        <v>0</v>
      </c>
      <c r="BV42" s="466">
        <v>0</v>
      </c>
      <c r="BW42" s="466">
        <v>0</v>
      </c>
      <c r="BX42" s="466">
        <v>0</v>
      </c>
      <c r="BY42" s="466"/>
      <c r="BZ42" s="466"/>
      <c r="CA42"/>
      <c r="CC42" t="s">
        <v>1343</v>
      </c>
      <c r="CD42">
        <f>CG1</f>
        <v>75</v>
      </c>
      <c r="CE42"/>
      <c r="CF42"/>
      <c r="CG42"/>
      <c r="CH42"/>
      <c r="CI42"/>
      <c r="CJ42"/>
      <c r="CK42"/>
      <c r="CL42"/>
      <c r="CM42"/>
      <c r="CN42"/>
      <c r="CO42"/>
      <c r="CY42" s="442"/>
      <c r="CZ42" s="361"/>
      <c r="DA42" s="361"/>
      <c r="DB42" s="361"/>
      <c r="DC42" s="213"/>
      <c r="DD42" s="361"/>
      <c r="DE42" s="570"/>
      <c r="DF42" s="213"/>
      <c r="DG42" s="213"/>
      <c r="DH42" s="213"/>
      <c r="DI42" s="213"/>
      <c r="DJ42" s="213"/>
      <c r="DK42" s="213"/>
      <c r="DL42" s="213"/>
      <c r="DM42" s="213"/>
      <c r="DN42" s="213"/>
      <c r="DO42" s="361"/>
      <c r="DS42" s="444"/>
      <c r="DW42" s="213"/>
      <c r="DY42" s="570"/>
      <c r="DZ42" s="213"/>
      <c r="EA42" s="213"/>
      <c r="EB42" s="213"/>
      <c r="EC42" s="213"/>
      <c r="ED42" s="213"/>
      <c r="EE42" s="213"/>
      <c r="EF42" s="213"/>
      <c r="EG42" s="213"/>
      <c r="EH42" s="213"/>
      <c r="EK42" s="444"/>
      <c r="EO42" s="213"/>
      <c r="EQ42" s="570"/>
      <c r="ER42" s="213"/>
      <c r="ES42" s="213"/>
      <c r="ET42" s="213"/>
      <c r="EU42" s="213"/>
      <c r="EV42" s="213"/>
      <c r="EW42" s="213"/>
      <c r="EX42" s="213"/>
      <c r="EY42" s="213"/>
      <c r="EZ42" s="213"/>
      <c r="FC42" s="444"/>
      <c r="FG42" s="213"/>
      <c r="FI42" s="570"/>
      <c r="FJ42" s="213"/>
      <c r="FK42" s="213"/>
      <c r="FL42" s="213"/>
      <c r="FM42" s="213"/>
      <c r="FN42" s="213"/>
      <c r="FO42" s="213"/>
      <c r="FP42" s="213"/>
      <c r="FQ42" s="213"/>
      <c r="FR42" s="213"/>
      <c r="FU42" s="444"/>
      <c r="FY42" s="213"/>
      <c r="GA42" s="570"/>
      <c r="GB42" s="213"/>
      <c r="GC42" s="213"/>
      <c r="GD42" s="213"/>
      <c r="GE42" s="213"/>
      <c r="GF42" s="213"/>
      <c r="GG42" s="213"/>
      <c r="GH42" s="213"/>
      <c r="GI42" s="213"/>
      <c r="GJ42" s="213"/>
      <c r="GM42" s="444"/>
      <c r="GQ42" s="213"/>
      <c r="GS42" s="570"/>
      <c r="GT42" s="213"/>
      <c r="GU42" s="213"/>
      <c r="GV42" s="213"/>
      <c r="GW42" s="213"/>
      <c r="GX42" s="213"/>
      <c r="GY42" s="213"/>
      <c r="GZ42" s="213"/>
      <c r="HA42" s="213"/>
      <c r="HB42" s="213"/>
      <c r="HE42" s="444"/>
      <c r="HI42" s="213"/>
      <c r="HK42" s="570"/>
      <c r="HL42" s="213"/>
      <c r="HM42" s="213"/>
      <c r="HN42" s="213"/>
      <c r="HO42" s="213"/>
      <c r="HP42" s="213"/>
      <c r="HQ42" s="213"/>
      <c r="HR42" s="213"/>
      <c r="HS42" s="213"/>
      <c r="HT42" s="213"/>
      <c r="HW42" s="444"/>
      <c r="IA42" s="213"/>
      <c r="IC42" s="570"/>
      <c r="ID42" s="213"/>
      <c r="IE42" s="213"/>
      <c r="IF42" s="213"/>
      <c r="IG42" s="213"/>
      <c r="IH42" s="213"/>
      <c r="II42" s="213"/>
      <c r="IJ42" s="213"/>
      <c r="IK42" s="213"/>
      <c r="IL42" s="213"/>
      <c r="IO42" s="444"/>
      <c r="IS42" s="213"/>
      <c r="IU42" s="570"/>
      <c r="IV42" s="213"/>
      <c r="IW42" s="213"/>
      <c r="IX42" s="213"/>
      <c r="IY42" s="213"/>
      <c r="IZ42" s="213"/>
      <c r="JA42" s="213"/>
      <c r="JB42" s="213"/>
      <c r="JC42" s="213"/>
      <c r="JD42" s="213"/>
      <c r="JG42" s="444"/>
      <c r="JK42" s="213"/>
      <c r="JM42" s="570"/>
      <c r="JN42" s="213"/>
      <c r="JO42" s="213"/>
      <c r="JP42" s="213"/>
      <c r="JQ42" s="213"/>
      <c r="JR42" s="213"/>
      <c r="JS42" s="213"/>
      <c r="JT42" s="213"/>
      <c r="JU42" s="213"/>
      <c r="JV42" s="213"/>
      <c r="JY42" s="444"/>
      <c r="KC42" s="213"/>
      <c r="KE42" s="570"/>
      <c r="KF42" s="213"/>
      <c r="KG42" s="213"/>
      <c r="KH42" s="213"/>
      <c r="KI42" s="213"/>
      <c r="KJ42" s="213"/>
      <c r="KK42" s="213"/>
      <c r="KL42" s="213"/>
      <c r="KM42" s="213"/>
      <c r="KN42" s="213"/>
    </row>
    <row r="43" spans="1:300" s="361" customFormat="1" ht="15">
      <c r="A43" s="474"/>
      <c r="B43" s="445"/>
      <c r="C43" s="475"/>
      <c r="D43" s="445"/>
      <c r="E43" s="445"/>
      <c r="F43" s="445"/>
      <c r="G43">
        <v>0</v>
      </c>
      <c r="H43" t="s">
        <v>1217</v>
      </c>
      <c r="I43">
        <v>0</v>
      </c>
      <c r="J43" s="422">
        <v>42</v>
      </c>
      <c r="K43" s="422">
        <v>3</v>
      </c>
      <c r="L43" s="422">
        <v>42</v>
      </c>
      <c r="M43" s="422">
        <v>3</v>
      </c>
      <c r="N43"/>
      <c r="O43">
        <v>45</v>
      </c>
      <c r="P43" s="435">
        <v>3</v>
      </c>
      <c r="Q43">
        <v>45</v>
      </c>
      <c r="R43" t="s">
        <v>608</v>
      </c>
      <c r="S43" t="s">
        <v>1391</v>
      </c>
      <c r="T43"/>
      <c r="U43"/>
      <c r="V43"/>
      <c r="W43">
        <v>48</v>
      </c>
      <c r="X43" t="s">
        <v>1217</v>
      </c>
      <c r="Y43" t="s">
        <v>1217</v>
      </c>
      <c r="Z43" t="s">
        <v>1217</v>
      </c>
      <c r="AA43" t="s">
        <v>1217</v>
      </c>
      <c r="AB43" t="s">
        <v>1217</v>
      </c>
      <c r="AC43" t="s">
        <v>1217</v>
      </c>
      <c r="AD43" t="s">
        <v>1217</v>
      </c>
      <c r="AE43" t="s">
        <v>1217</v>
      </c>
      <c r="AF43" t="s">
        <v>1217</v>
      </c>
      <c r="AG43" t="s">
        <v>1217</v>
      </c>
      <c r="AH43"/>
      <c r="AI43" t="s">
        <v>1217</v>
      </c>
      <c r="AJ43" t="s">
        <v>1217</v>
      </c>
      <c r="AK43" t="s">
        <v>1217</v>
      </c>
      <c r="AL43" t="s">
        <v>1217</v>
      </c>
      <c r="AM43" t="s">
        <v>1217</v>
      </c>
      <c r="AN43" t="s">
        <v>1217</v>
      </c>
      <c r="AO43" t="s">
        <v>1217</v>
      </c>
      <c r="AP43"/>
      <c r="AQ43"/>
      <c r="AR43"/>
      <c r="AS43"/>
      <c r="AT43"/>
      <c r="AU43"/>
      <c r="AV43"/>
      <c r="AW43"/>
      <c r="AX43"/>
      <c r="AY43"/>
      <c r="AZ43"/>
      <c r="BA43"/>
      <c r="BB43" t="str" cm="1">
        <f t="array" aca="1" ref="BB43" ca="1">IFERROR(INDIRECT(X43),"")</f>
        <v/>
      </c>
      <c r="BC43"/>
      <c r="BD43" s="437"/>
      <c r="BE43"/>
      <c r="BF43" s="466">
        <v>1</v>
      </c>
      <c r="BG43" s="466">
        <v>7</v>
      </c>
      <c r="BH43" s="466" t="s">
        <v>404</v>
      </c>
      <c r="BI43" s="466" t="s">
        <v>1272</v>
      </c>
      <c r="BJ43" s="466">
        <v>2</v>
      </c>
      <c r="BK43" s="466" t="s">
        <v>1403</v>
      </c>
      <c r="BL43" s="466" t="s">
        <v>148</v>
      </c>
      <c r="BM43" s="438" t="s">
        <v>1404</v>
      </c>
      <c r="BN43" s="438"/>
      <c r="BO43" s="466">
        <v>0</v>
      </c>
      <c r="BP43" s="466">
        <v>0</v>
      </c>
      <c r="BQ43" s="466">
        <v>0</v>
      </c>
      <c r="BR43" s="466">
        <v>1</v>
      </c>
      <c r="BS43" s="466">
        <v>0</v>
      </c>
      <c r="BT43" s="466">
        <v>0</v>
      </c>
      <c r="BU43" s="466">
        <v>0</v>
      </c>
      <c r="BV43" s="466">
        <v>0</v>
      </c>
      <c r="BW43" s="466">
        <v>0</v>
      </c>
      <c r="BX43" s="466">
        <v>0</v>
      </c>
      <c r="BY43" s="466"/>
      <c r="BZ43" s="466"/>
      <c r="CA43"/>
      <c r="CC43"/>
      <c r="CD43"/>
      <c r="CE43"/>
      <c r="CF43"/>
      <c r="CG43"/>
      <c r="CH43"/>
      <c r="CI43"/>
      <c r="CJ43"/>
      <c r="CK43"/>
      <c r="CL43"/>
      <c r="CM43"/>
      <c r="CN43"/>
      <c r="CO43"/>
      <c r="CY43" s="444"/>
      <c r="CZ43" s="445"/>
      <c r="DA43" s="445"/>
      <c r="DB43" s="445"/>
      <c r="DC43" s="213"/>
      <c r="DD43" s="445"/>
      <c r="DE43" s="570"/>
      <c r="DF43" s="213"/>
      <c r="DG43" s="213"/>
      <c r="DH43" s="213"/>
      <c r="DI43" s="213"/>
      <c r="DJ43" s="213"/>
      <c r="DK43" s="213"/>
      <c r="DL43" s="213"/>
      <c r="DM43" s="213"/>
      <c r="DN43" s="213"/>
      <c r="DO43" s="445"/>
      <c r="DS43" s="442"/>
      <c r="DW43" s="213"/>
      <c r="DY43" s="570"/>
      <c r="DZ43" s="213"/>
      <c r="EA43" s="213"/>
      <c r="EB43" s="213"/>
      <c r="EC43" s="213"/>
      <c r="ED43" s="213"/>
      <c r="EE43" s="213"/>
      <c r="EF43" s="213"/>
      <c r="EG43" s="213"/>
      <c r="EH43" s="213"/>
      <c r="EK43" s="442"/>
      <c r="EO43" s="213"/>
      <c r="EQ43" s="570"/>
      <c r="ER43" s="213"/>
      <c r="ES43" s="213"/>
      <c r="ET43" s="213"/>
      <c r="EU43" s="213"/>
      <c r="EV43" s="213"/>
      <c r="EW43" s="213"/>
      <c r="EX43" s="213"/>
      <c r="EY43" s="213"/>
      <c r="EZ43" s="213"/>
      <c r="FC43" s="442"/>
      <c r="FG43" s="213"/>
      <c r="FI43" s="570"/>
      <c r="FJ43" s="213"/>
      <c r="FK43" s="213"/>
      <c r="FL43" s="213"/>
      <c r="FM43" s="213"/>
      <c r="FN43" s="213"/>
      <c r="FO43" s="213"/>
      <c r="FP43" s="213"/>
      <c r="FQ43" s="213"/>
      <c r="FR43" s="213"/>
      <c r="FU43" s="442"/>
      <c r="FY43" s="213"/>
      <c r="GA43" s="570"/>
      <c r="GB43" s="213"/>
      <c r="GC43" s="213"/>
      <c r="GD43" s="213"/>
      <c r="GE43" s="213"/>
      <c r="GF43" s="213"/>
      <c r="GG43" s="213"/>
      <c r="GH43" s="213"/>
      <c r="GI43" s="213"/>
      <c r="GJ43" s="213"/>
      <c r="GM43" s="442"/>
      <c r="GQ43" s="213"/>
      <c r="GS43" s="570"/>
      <c r="GT43" s="213"/>
      <c r="GU43" s="213"/>
      <c r="GV43" s="213"/>
      <c r="GW43" s="213"/>
      <c r="GX43" s="213"/>
      <c r="GY43" s="213"/>
      <c r="GZ43" s="213"/>
      <c r="HA43" s="213"/>
      <c r="HB43" s="213"/>
      <c r="HE43" s="442"/>
      <c r="HI43" s="213"/>
      <c r="HK43" s="570"/>
      <c r="HL43" s="213"/>
      <c r="HM43" s="213"/>
      <c r="HN43" s="213"/>
      <c r="HO43" s="213"/>
      <c r="HP43" s="213"/>
      <c r="HQ43" s="213"/>
      <c r="HR43" s="213"/>
      <c r="HS43" s="213"/>
      <c r="HT43" s="213"/>
      <c r="HW43" s="442"/>
      <c r="IA43" s="213"/>
      <c r="IC43" s="570"/>
      <c r="ID43" s="213"/>
      <c r="IE43" s="213"/>
      <c r="IF43" s="213"/>
      <c r="IG43" s="213"/>
      <c r="IH43" s="213"/>
      <c r="II43" s="213"/>
      <c r="IJ43" s="213"/>
      <c r="IK43" s="213"/>
      <c r="IL43" s="213"/>
      <c r="IO43" s="442"/>
      <c r="IS43" s="213"/>
      <c r="IU43" s="570"/>
      <c r="IV43" s="213"/>
      <c r="IW43" s="213"/>
      <c r="IX43" s="213"/>
      <c r="IY43" s="213"/>
      <c r="IZ43" s="213"/>
      <c r="JA43" s="213"/>
      <c r="JB43" s="213"/>
      <c r="JC43" s="213"/>
      <c r="JD43" s="213"/>
      <c r="JG43" s="442"/>
      <c r="JK43" s="213"/>
      <c r="JM43" s="570"/>
      <c r="JN43" s="213"/>
      <c r="JO43" s="213"/>
      <c r="JP43" s="213"/>
      <c r="JQ43" s="213"/>
      <c r="JR43" s="213"/>
      <c r="JS43" s="213"/>
      <c r="JT43" s="213"/>
      <c r="JU43" s="213"/>
      <c r="JV43" s="213"/>
      <c r="JY43" s="442"/>
      <c r="KC43" s="213"/>
      <c r="KE43" s="570"/>
      <c r="KF43" s="213"/>
      <c r="KG43" s="213"/>
      <c r="KH43" s="213"/>
      <c r="KI43" s="213"/>
      <c r="KJ43" s="213"/>
      <c r="KK43" s="213"/>
      <c r="KL43" s="213"/>
      <c r="KM43" s="213"/>
      <c r="KN43" s="213"/>
    </row>
    <row r="44" spans="1:300" s="361" customFormat="1" ht="102.45">
      <c r="A44" s="458" t="s">
        <v>1205</v>
      </c>
      <c r="B44" s="459"/>
      <c r="C44" s="459"/>
      <c r="D44" s="459"/>
      <c r="E44" s="459"/>
      <c r="G44" t="s">
        <v>1205</v>
      </c>
      <c r="H44" t="s">
        <v>1217</v>
      </c>
      <c r="I44">
        <v>0</v>
      </c>
      <c r="J44" s="422">
        <v>43</v>
      </c>
      <c r="K44" s="422">
        <v>3</v>
      </c>
      <c r="L44" s="422">
        <v>43</v>
      </c>
      <c r="M44" s="422">
        <v>3</v>
      </c>
      <c r="N44"/>
      <c r="O44">
        <v>46</v>
      </c>
      <c r="P44" s="435">
        <v>3</v>
      </c>
      <c r="Q44">
        <v>46</v>
      </c>
      <c r="R44" t="s">
        <v>616</v>
      </c>
      <c r="S44" t="s">
        <v>1405</v>
      </c>
      <c r="T44"/>
      <c r="U44"/>
      <c r="V44"/>
      <c r="W44">
        <v>49</v>
      </c>
      <c r="X44" t="s">
        <v>1217</v>
      </c>
      <c r="Y44" t="s">
        <v>1217</v>
      </c>
      <c r="Z44" t="s">
        <v>1217</v>
      </c>
      <c r="AA44" t="s">
        <v>1217</v>
      </c>
      <c r="AB44" t="s">
        <v>1217</v>
      </c>
      <c r="AC44" t="s">
        <v>1217</v>
      </c>
      <c r="AD44" t="s">
        <v>1217</v>
      </c>
      <c r="AE44" t="s">
        <v>1217</v>
      </c>
      <c r="AF44" t="s">
        <v>1217</v>
      </c>
      <c r="AG44" t="s">
        <v>1217</v>
      </c>
      <c r="AH44"/>
      <c r="AI44" t="s">
        <v>1217</v>
      </c>
      <c r="AJ44" t="s">
        <v>1217</v>
      </c>
      <c r="AK44" t="s">
        <v>1217</v>
      </c>
      <c r="AL44" t="s">
        <v>1217</v>
      </c>
      <c r="AM44" t="s">
        <v>1217</v>
      </c>
      <c r="AN44" t="s">
        <v>1217</v>
      </c>
      <c r="AO44" t="s">
        <v>1217</v>
      </c>
      <c r="AP44"/>
      <c r="AQ44"/>
      <c r="AR44"/>
      <c r="AS44"/>
      <c r="AT44"/>
      <c r="AU44"/>
      <c r="AV44"/>
      <c r="AW44"/>
      <c r="AX44"/>
      <c r="AY44"/>
      <c r="AZ44"/>
      <c r="BA44"/>
      <c r="BB44" t="str" cm="1">
        <f t="array" aca="1" ref="BB44" ca="1">IFERROR(INDIRECT(X44),"")</f>
        <v/>
      </c>
      <c r="BC44"/>
      <c r="BD44" s="437"/>
      <c r="BE44"/>
      <c r="BF44" s="466">
        <v>1</v>
      </c>
      <c r="BG44" s="466">
        <v>7</v>
      </c>
      <c r="BH44" s="466" t="s">
        <v>404</v>
      </c>
      <c r="BI44" s="466" t="s">
        <v>1272</v>
      </c>
      <c r="BJ44" s="466">
        <v>3</v>
      </c>
      <c r="BK44" s="466" t="s">
        <v>1406</v>
      </c>
      <c r="BL44" s="466" t="s">
        <v>393</v>
      </c>
      <c r="BM44" s="438" t="s">
        <v>1407</v>
      </c>
      <c r="BN44" s="438"/>
      <c r="BO44" s="466">
        <v>0</v>
      </c>
      <c r="BP44" s="466">
        <v>0</v>
      </c>
      <c r="BQ44" s="466">
        <v>0</v>
      </c>
      <c r="BR44" s="466">
        <v>1</v>
      </c>
      <c r="BS44" s="466">
        <v>0</v>
      </c>
      <c r="BT44" s="466">
        <v>0</v>
      </c>
      <c r="BU44" s="466">
        <v>0</v>
      </c>
      <c r="BV44" s="466">
        <v>0</v>
      </c>
      <c r="BW44" s="466">
        <v>0</v>
      </c>
      <c r="BX44" s="466">
        <v>0</v>
      </c>
      <c r="BY44" s="466"/>
      <c r="BZ44" s="466"/>
      <c r="CA44"/>
      <c r="CC44"/>
      <c r="CD44" t="str">
        <f>CH3</f>
        <v>Behörighetshantering</v>
      </c>
      <c r="CE44"/>
      <c r="CF44"/>
      <c r="CG44"/>
      <c r="CH44"/>
      <c r="CI44"/>
      <c r="CJ44"/>
      <c r="CK44"/>
      <c r="CL44"/>
      <c r="CM44"/>
      <c r="CN44"/>
      <c r="CO44"/>
      <c r="CY44" s="442"/>
      <c r="DC44" s="213"/>
      <c r="DE44" s="570"/>
      <c r="DF44" s="213"/>
      <c r="DG44" s="213"/>
      <c r="DH44" s="213"/>
      <c r="DI44" s="213"/>
      <c r="DJ44" s="213"/>
      <c r="DK44" s="213"/>
      <c r="DL44" s="213"/>
      <c r="DM44" s="213"/>
      <c r="DN44" s="213"/>
      <c r="DS44" s="442"/>
      <c r="DW44" s="213"/>
      <c r="DY44" s="570"/>
      <c r="DZ44" s="213"/>
      <c r="EA44" s="213"/>
      <c r="EB44" s="213"/>
      <c r="EC44" s="213"/>
      <c r="ED44" s="213"/>
      <c r="EE44" s="213"/>
      <c r="EF44" s="213"/>
      <c r="EG44" s="213"/>
      <c r="EH44" s="213"/>
      <c r="EK44" s="442"/>
      <c r="EO44" s="213"/>
      <c r="EQ44" s="570"/>
      <c r="ER44" s="213"/>
      <c r="ES44" s="213"/>
      <c r="ET44" s="213"/>
      <c r="EU44" s="213"/>
      <c r="EV44" s="213"/>
      <c r="EW44" s="213"/>
      <c r="EX44" s="213"/>
      <c r="EY44" s="213"/>
      <c r="EZ44" s="213"/>
      <c r="FC44" s="442"/>
      <c r="FG44" s="213"/>
      <c r="FI44" s="570"/>
      <c r="FJ44" s="213"/>
      <c r="FK44" s="213"/>
      <c r="FL44" s="213"/>
      <c r="FM44" s="213"/>
      <c r="FN44" s="213"/>
      <c r="FO44" s="213"/>
      <c r="FP44" s="213"/>
      <c r="FQ44" s="213"/>
      <c r="FR44" s="213"/>
      <c r="FU44" s="442"/>
      <c r="FY44" s="213"/>
      <c r="GA44" s="570"/>
      <c r="GB44" s="213"/>
      <c r="GC44" s="213"/>
      <c r="GD44" s="213"/>
      <c r="GE44" s="213"/>
      <c r="GF44" s="213"/>
      <c r="GG44" s="213"/>
      <c r="GH44" s="213"/>
      <c r="GI44" s="213"/>
      <c r="GJ44" s="213"/>
      <c r="GM44" s="442"/>
      <c r="GQ44" s="213"/>
      <c r="GS44" s="570"/>
      <c r="GT44" s="213"/>
      <c r="GU44" s="213"/>
      <c r="GV44" s="213"/>
      <c r="GW44" s="213"/>
      <c r="GX44" s="213"/>
      <c r="GY44" s="213"/>
      <c r="GZ44" s="213"/>
      <c r="HA44" s="213"/>
      <c r="HB44" s="213"/>
      <c r="HE44" s="442"/>
      <c r="HI44" s="213"/>
      <c r="HK44" s="570"/>
      <c r="HL44" s="213"/>
      <c r="HM44" s="213"/>
      <c r="HN44" s="213"/>
      <c r="HO44" s="213"/>
      <c r="HP44" s="213"/>
      <c r="HQ44" s="213"/>
      <c r="HR44" s="213"/>
      <c r="HS44" s="213"/>
      <c r="HT44" s="213"/>
      <c r="HW44" s="442"/>
      <c r="IA44" s="213"/>
      <c r="IC44" s="570"/>
      <c r="ID44" s="213"/>
      <c r="IE44" s="213"/>
      <c r="IF44" s="213"/>
      <c r="IG44" s="213"/>
      <c r="IH44" s="213"/>
      <c r="II44" s="213"/>
      <c r="IJ44" s="213"/>
      <c r="IK44" s="213"/>
      <c r="IL44" s="213"/>
      <c r="IO44" s="442"/>
      <c r="IS44" s="213"/>
      <c r="IU44" s="570"/>
      <c r="IV44" s="213"/>
      <c r="IW44" s="213"/>
      <c r="IX44" s="213"/>
      <c r="IY44" s="213"/>
      <c r="IZ44" s="213"/>
      <c r="JA44" s="213"/>
      <c r="JB44" s="213"/>
      <c r="JC44" s="213"/>
      <c r="JD44" s="213"/>
      <c r="JG44" s="442"/>
      <c r="JK44" s="213"/>
      <c r="JM44" s="570"/>
      <c r="JN44" s="213"/>
      <c r="JO44" s="213"/>
      <c r="JP44" s="213"/>
      <c r="JQ44" s="213"/>
      <c r="JR44" s="213"/>
      <c r="JS44" s="213"/>
      <c r="JT44" s="213"/>
      <c r="JU44" s="213"/>
      <c r="JV44" s="213"/>
      <c r="JY44" s="442"/>
      <c r="KC44" s="213"/>
      <c r="KE44" s="570"/>
      <c r="KF44" s="213"/>
      <c r="KG44" s="213"/>
      <c r="KH44" s="213"/>
      <c r="KI44" s="213"/>
      <c r="KJ44" s="213"/>
      <c r="KK44" s="213"/>
      <c r="KL44" s="213"/>
      <c r="KM44" s="213"/>
      <c r="KN44" s="213"/>
    </row>
    <row r="45" spans="1:300" ht="15">
      <c r="A45" s="464" t="s">
        <v>25</v>
      </c>
      <c r="B45" s="361" t="s">
        <v>23</v>
      </c>
      <c r="C45" s="459" t="s">
        <v>1408</v>
      </c>
      <c r="D45" s="361" t="s">
        <v>1162</v>
      </c>
      <c r="E45" s="464" t="s">
        <v>1248</v>
      </c>
      <c r="F45" s="361"/>
      <c r="G45" t="s">
        <v>1205</v>
      </c>
      <c r="H45" t="s">
        <v>1217</v>
      </c>
      <c r="I45">
        <v>0</v>
      </c>
      <c r="J45" s="422">
        <v>14</v>
      </c>
      <c r="K45" s="422">
        <v>1</v>
      </c>
      <c r="L45" s="422">
        <v>14</v>
      </c>
      <c r="M45" s="422">
        <v>1</v>
      </c>
      <c r="N45"/>
      <c r="O45">
        <v>39</v>
      </c>
      <c r="P45" s="435">
        <v>3</v>
      </c>
      <c r="Q45">
        <v>39</v>
      </c>
      <c r="R45" t="s">
        <v>558</v>
      </c>
      <c r="S45" t="s">
        <v>1409</v>
      </c>
      <c r="T45"/>
      <c r="U45"/>
      <c r="V45"/>
      <c r="W45">
        <v>50</v>
      </c>
      <c r="X45" t="s">
        <v>1217</v>
      </c>
      <c r="Y45" t="s">
        <v>1217</v>
      </c>
      <c r="Z45" t="s">
        <v>1217</v>
      </c>
      <c r="AA45" t="s">
        <v>1217</v>
      </c>
      <c r="AB45" t="s">
        <v>1217</v>
      </c>
      <c r="AC45" t="s">
        <v>1217</v>
      </c>
      <c r="AD45" t="s">
        <v>1217</v>
      </c>
      <c r="AE45" t="s">
        <v>1217</v>
      </c>
      <c r="AF45" t="s">
        <v>1217</v>
      </c>
      <c r="AG45" t="s">
        <v>1217</v>
      </c>
      <c r="AH45"/>
      <c r="AI45" t="s">
        <v>1217</v>
      </c>
      <c r="AJ45" t="s">
        <v>1217</v>
      </c>
      <c r="AK45" t="s">
        <v>1217</v>
      </c>
      <c r="AL45" t="s">
        <v>1217</v>
      </c>
      <c r="AM45" t="s">
        <v>1217</v>
      </c>
      <c r="AN45" t="s">
        <v>1217</v>
      </c>
      <c r="AO45" t="s">
        <v>1217</v>
      </c>
      <c r="AP45"/>
      <c r="AQ45"/>
      <c r="AR45"/>
      <c r="AS45"/>
      <c r="AT45"/>
      <c r="AU45"/>
      <c r="AV45"/>
      <c r="AW45"/>
      <c r="AX45"/>
      <c r="AY45"/>
      <c r="AZ45"/>
      <c r="BA45"/>
      <c r="BB45" t="str" cm="1">
        <f t="array" aca="1" ref="BB45" ca="1">IFERROR(INDIRECT(X45),"")</f>
        <v/>
      </c>
      <c r="BC45"/>
      <c r="BD45" s="437"/>
      <c r="BE45"/>
      <c r="BF45" s="466">
        <v>1</v>
      </c>
      <c r="BG45" s="466">
        <v>7</v>
      </c>
      <c r="BH45" s="466" t="s">
        <v>404</v>
      </c>
      <c r="BI45" s="466" t="s">
        <v>1272</v>
      </c>
      <c r="BJ45" s="466">
        <v>4</v>
      </c>
      <c r="BK45" s="466" t="s">
        <v>1410</v>
      </c>
      <c r="BL45" s="466" t="s">
        <v>394</v>
      </c>
      <c r="BM45" s="438" t="s">
        <v>1411</v>
      </c>
      <c r="BN45" s="438"/>
      <c r="BO45" s="466">
        <v>0</v>
      </c>
      <c r="BP45" s="466">
        <v>0</v>
      </c>
      <c r="BQ45" s="466">
        <v>0</v>
      </c>
      <c r="BR45" s="466">
        <v>1</v>
      </c>
      <c r="BS45" s="466">
        <v>0</v>
      </c>
      <c r="BT45" s="466">
        <v>0</v>
      </c>
      <c r="BU45" s="466">
        <v>0</v>
      </c>
      <c r="BV45" s="466">
        <v>0</v>
      </c>
      <c r="BW45" s="466">
        <v>0</v>
      </c>
      <c r="BX45" s="466">
        <v>0</v>
      </c>
      <c r="BY45" s="466"/>
      <c r="BZ45" s="466"/>
      <c r="CA45"/>
      <c r="CC45" t="s">
        <v>1335</v>
      </c>
      <c r="CD45">
        <f ca="1">CH5</f>
        <v>0</v>
      </c>
      <c r="CE45"/>
      <c r="CF45"/>
      <c r="CG45"/>
      <c r="CH45"/>
      <c r="CI45"/>
      <c r="CJ45"/>
      <c r="CK45"/>
      <c r="CL45"/>
      <c r="CM45"/>
      <c r="CN45"/>
      <c r="CO45"/>
      <c r="CY45" s="442"/>
      <c r="CZ45" s="361"/>
      <c r="DA45" s="361"/>
      <c r="DB45" s="361"/>
      <c r="DC45" s="213"/>
      <c r="DD45" s="361"/>
      <c r="DE45" s="570"/>
      <c r="DF45" s="213"/>
      <c r="DG45" s="213"/>
      <c r="DH45" s="213"/>
      <c r="DI45" s="213"/>
      <c r="DJ45" s="213"/>
      <c r="DK45" s="213"/>
      <c r="DL45" s="213"/>
      <c r="DM45" s="213"/>
      <c r="DN45" s="213"/>
      <c r="DO45" s="361"/>
      <c r="DS45" s="440"/>
      <c r="DW45" s="213"/>
      <c r="DY45" s="570"/>
      <c r="DZ45" s="213"/>
      <c r="EA45" s="213"/>
      <c r="EB45" s="213"/>
      <c r="EC45" s="213"/>
      <c r="ED45" s="213"/>
      <c r="EE45" s="213"/>
      <c r="EF45" s="213"/>
      <c r="EG45" s="213"/>
      <c r="EH45" s="213"/>
      <c r="EK45" s="440"/>
      <c r="EO45" s="213"/>
      <c r="EQ45" s="570"/>
      <c r="ER45" s="213"/>
      <c r="ES45" s="213"/>
      <c r="ET45" s="213"/>
      <c r="EU45" s="213"/>
      <c r="EV45" s="213"/>
      <c r="EW45" s="213"/>
      <c r="EX45" s="213"/>
      <c r="EY45" s="213"/>
      <c r="EZ45" s="213"/>
      <c r="FC45" s="440"/>
      <c r="FG45" s="213"/>
      <c r="FI45" s="570"/>
      <c r="FJ45" s="213"/>
      <c r="FK45" s="213"/>
      <c r="FL45" s="213"/>
      <c r="FM45" s="213"/>
      <c r="FN45" s="213"/>
      <c r="FO45" s="213"/>
      <c r="FP45" s="213"/>
      <c r="FQ45" s="213"/>
      <c r="FR45" s="213"/>
      <c r="FU45" s="440"/>
      <c r="FY45" s="213"/>
      <c r="GA45" s="570"/>
      <c r="GB45" s="213"/>
      <c r="GC45" s="213"/>
      <c r="GD45" s="213"/>
      <c r="GE45" s="213"/>
      <c r="GF45" s="213"/>
      <c r="GG45" s="213"/>
      <c r="GH45" s="213"/>
      <c r="GI45" s="213"/>
      <c r="GJ45" s="213"/>
      <c r="GM45" s="440"/>
      <c r="GQ45" s="213"/>
      <c r="GS45" s="570"/>
      <c r="GT45" s="213"/>
      <c r="GU45" s="213"/>
      <c r="GV45" s="213"/>
      <c r="GW45" s="213"/>
      <c r="GX45" s="213"/>
      <c r="GY45" s="213"/>
      <c r="GZ45" s="213"/>
      <c r="HA45" s="213"/>
      <c r="HB45" s="213"/>
      <c r="HE45" s="440"/>
      <c r="HI45" s="213"/>
      <c r="HK45" s="570"/>
      <c r="HL45" s="213"/>
      <c r="HM45" s="213"/>
      <c r="HN45" s="213"/>
      <c r="HO45" s="213"/>
      <c r="HP45" s="213"/>
      <c r="HQ45" s="213"/>
      <c r="HR45" s="213"/>
      <c r="HS45" s="213"/>
      <c r="HT45" s="213"/>
      <c r="HW45" s="440"/>
      <c r="IA45" s="213"/>
      <c r="IC45" s="570"/>
      <c r="ID45" s="213"/>
      <c r="IE45" s="213"/>
      <c r="IF45" s="213"/>
      <c r="IG45" s="213"/>
      <c r="IH45" s="213"/>
      <c r="II45" s="213"/>
      <c r="IJ45" s="213"/>
      <c r="IK45" s="213"/>
      <c r="IL45" s="213"/>
      <c r="IO45" s="440"/>
      <c r="IS45" s="213"/>
      <c r="IU45" s="570"/>
      <c r="IV45" s="213"/>
      <c r="IW45" s="213"/>
      <c r="IX45" s="213"/>
      <c r="IY45" s="213"/>
      <c r="IZ45" s="213"/>
      <c r="JA45" s="213"/>
      <c r="JB45" s="213"/>
      <c r="JC45" s="213"/>
      <c r="JD45" s="213"/>
      <c r="JG45" s="440"/>
      <c r="JK45" s="213"/>
      <c r="JM45" s="570"/>
      <c r="JN45" s="213"/>
      <c r="JO45" s="213"/>
      <c r="JP45" s="213"/>
      <c r="JQ45" s="213"/>
      <c r="JR45" s="213"/>
      <c r="JS45" s="213"/>
      <c r="JT45" s="213"/>
      <c r="JU45" s="213"/>
      <c r="JV45" s="213"/>
      <c r="JY45" s="440"/>
      <c r="KC45" s="213"/>
      <c r="KE45" s="570"/>
      <c r="KF45" s="213"/>
      <c r="KG45" s="213"/>
      <c r="KH45" s="213"/>
      <c r="KI45" s="213"/>
      <c r="KJ45" s="213"/>
      <c r="KK45" s="213"/>
      <c r="KL45" s="213"/>
      <c r="KM45" s="213"/>
      <c r="KN45" s="213"/>
    </row>
    <row r="46" spans="1:300" ht="15">
      <c r="A46" s="464">
        <v>4</v>
      </c>
      <c r="B46" s="361">
        <v>1</v>
      </c>
      <c r="C46" s="361" t="s">
        <v>25</v>
      </c>
      <c r="D46" s="361" t="s">
        <v>1258</v>
      </c>
      <c r="E46" s="361">
        <v>5</v>
      </c>
      <c r="F46" s="361"/>
      <c r="G46" t="s">
        <v>1205</v>
      </c>
      <c r="H46">
        <v>46</v>
      </c>
      <c r="I46">
        <v>1</v>
      </c>
      <c r="J46" s="422">
        <v>32</v>
      </c>
      <c r="K46" s="422">
        <v>2</v>
      </c>
      <c r="L46" s="422">
        <v>32</v>
      </c>
      <c r="M46" s="422">
        <v>2</v>
      </c>
      <c r="N46"/>
      <c r="O46">
        <v>40</v>
      </c>
      <c r="P46" s="435">
        <v>3</v>
      </c>
      <c r="Q46">
        <v>40</v>
      </c>
      <c r="R46" t="s">
        <v>566</v>
      </c>
      <c r="S46" t="s">
        <v>1412</v>
      </c>
      <c r="T46"/>
      <c r="U46"/>
      <c r="V46"/>
      <c r="W46">
        <v>51</v>
      </c>
      <c r="X46" t="s">
        <v>1413</v>
      </c>
      <c r="Y46" t="s">
        <v>1414</v>
      </c>
      <c r="Z46" t="s">
        <v>1415</v>
      </c>
      <c r="AA46" t="s">
        <v>1217</v>
      </c>
      <c r="AB46" t="s">
        <v>1217</v>
      </c>
      <c r="AC46">
        <v>1</v>
      </c>
      <c r="AD46">
        <v>3</v>
      </c>
      <c r="AE46" t="s">
        <v>1217</v>
      </c>
      <c r="AF46" t="s">
        <v>1217</v>
      </c>
      <c r="AG46" t="s">
        <v>1416</v>
      </c>
      <c r="AH46"/>
      <c r="AI46" t="s">
        <v>1417</v>
      </c>
      <c r="AJ46" t="s">
        <v>1418</v>
      </c>
      <c r="AK46" t="s">
        <v>1419</v>
      </c>
      <c r="AL46" t="s">
        <v>1420</v>
      </c>
      <c r="AM46" t="s">
        <v>1421</v>
      </c>
      <c r="AN46" t="s">
        <v>1422</v>
      </c>
      <c r="AO46" t="s">
        <v>1423</v>
      </c>
      <c r="AP46"/>
      <c r="AQ46"/>
      <c r="AR46"/>
      <c r="AS46"/>
      <c r="AT46"/>
      <c r="AU46"/>
      <c r="AV46"/>
      <c r="AW46"/>
      <c r="AX46"/>
      <c r="AY46"/>
      <c r="AZ46"/>
      <c r="BA46"/>
      <c r="BB46" t="str" cm="1">
        <f t="array" aca="1" ref="BB46" ca="1">IFERROR(INDIRECT(X46),"")</f>
        <v>FRÅGAN ÄR OBESVARAD</v>
      </c>
      <c r="BC46"/>
      <c r="BD46" s="437"/>
      <c r="BE46"/>
      <c r="BF46" s="466">
        <v>1</v>
      </c>
      <c r="BG46" s="466">
        <v>7</v>
      </c>
      <c r="BH46" s="466" t="s">
        <v>404</v>
      </c>
      <c r="BI46" s="466" t="s">
        <v>1272</v>
      </c>
      <c r="BJ46" s="466">
        <v>5</v>
      </c>
      <c r="BK46" s="466" t="s">
        <v>1424</v>
      </c>
      <c r="BL46" s="466" t="s">
        <v>151</v>
      </c>
      <c r="BM46" s="438" t="s">
        <v>1425</v>
      </c>
      <c r="BN46" s="438"/>
      <c r="BO46" s="466">
        <v>1</v>
      </c>
      <c r="BP46" s="466">
        <v>0</v>
      </c>
      <c r="BQ46" s="466">
        <v>0</v>
      </c>
      <c r="BR46" s="466">
        <v>1</v>
      </c>
      <c r="BS46" s="466">
        <v>0</v>
      </c>
      <c r="BT46" s="466">
        <v>0</v>
      </c>
      <c r="BU46" s="466">
        <v>0</v>
      </c>
      <c r="BV46" s="466">
        <v>0</v>
      </c>
      <c r="BW46" s="466">
        <v>0</v>
      </c>
      <c r="BX46" s="466">
        <v>0</v>
      </c>
      <c r="BY46" s="466"/>
      <c r="BZ46" s="466"/>
      <c r="CA46"/>
      <c r="CC46" t="s">
        <v>1339</v>
      </c>
      <c r="CD46">
        <f ca="1">CD47-CD45</f>
        <v>16</v>
      </c>
      <c r="CE46"/>
      <c r="CF46"/>
      <c r="CG46"/>
      <c r="CH46"/>
      <c r="CI46"/>
      <c r="CJ46"/>
      <c r="CK46"/>
      <c r="CL46"/>
      <c r="CM46"/>
      <c r="CN46"/>
      <c r="CO46"/>
      <c r="DC46" s="213"/>
      <c r="DE46" s="570"/>
      <c r="DF46" s="213"/>
      <c r="DG46" s="213"/>
      <c r="DH46" s="213"/>
      <c r="DI46" s="213"/>
      <c r="DJ46" s="213"/>
      <c r="DK46" s="213"/>
      <c r="DL46" s="213"/>
      <c r="DM46" s="213"/>
      <c r="DN46" s="213"/>
      <c r="DS46" s="440"/>
      <c r="DW46" s="213"/>
      <c r="DY46" s="570"/>
      <c r="DZ46" s="213"/>
      <c r="EA46" s="213"/>
      <c r="EB46" s="213"/>
      <c r="EC46" s="213"/>
      <c r="ED46" s="213"/>
      <c r="EE46" s="213"/>
      <c r="EF46" s="213"/>
      <c r="EG46" s="213"/>
      <c r="EH46" s="213"/>
      <c r="EK46" s="440"/>
      <c r="EO46" s="213"/>
      <c r="EQ46" s="570"/>
      <c r="ER46" s="213"/>
      <c r="ES46" s="213"/>
      <c r="ET46" s="213"/>
      <c r="EU46" s="213"/>
      <c r="EV46" s="213"/>
      <c r="EW46" s="213"/>
      <c r="EX46" s="213"/>
      <c r="EY46" s="213"/>
      <c r="EZ46" s="213"/>
      <c r="FC46" s="440"/>
      <c r="FG46" s="213"/>
      <c r="FI46" s="570"/>
      <c r="FJ46" s="213"/>
      <c r="FK46" s="213"/>
      <c r="FL46" s="213"/>
      <c r="FM46" s="213"/>
      <c r="FN46" s="213"/>
      <c r="FO46" s="213"/>
      <c r="FP46" s="213"/>
      <c r="FQ46" s="213"/>
      <c r="FR46" s="213"/>
      <c r="FU46" s="440"/>
      <c r="FY46" s="213"/>
      <c r="GA46" s="570"/>
      <c r="GB46" s="213"/>
      <c r="GC46" s="213"/>
      <c r="GD46" s="213"/>
      <c r="GE46" s="213"/>
      <c r="GF46" s="213"/>
      <c r="GG46" s="213"/>
      <c r="GH46" s="213"/>
      <c r="GI46" s="213"/>
      <c r="GJ46" s="213"/>
      <c r="GM46" s="440"/>
      <c r="GQ46" s="213"/>
      <c r="GS46" s="570"/>
      <c r="GT46" s="213"/>
      <c r="GU46" s="213"/>
      <c r="GV46" s="213"/>
      <c r="GW46" s="213"/>
      <c r="GX46" s="213"/>
      <c r="GY46" s="213"/>
      <c r="GZ46" s="213"/>
      <c r="HA46" s="213"/>
      <c r="HB46" s="213"/>
      <c r="HE46" s="440"/>
      <c r="HI46" s="213"/>
      <c r="HK46" s="570"/>
      <c r="HL46" s="213"/>
      <c r="HM46" s="213"/>
      <c r="HN46" s="213"/>
      <c r="HO46" s="213"/>
      <c r="HP46" s="213"/>
      <c r="HQ46" s="213"/>
      <c r="HR46" s="213"/>
      <c r="HS46" s="213"/>
      <c r="HT46" s="213"/>
      <c r="HW46" s="440"/>
      <c r="IA46" s="213"/>
      <c r="IC46" s="570"/>
      <c r="ID46" s="213"/>
      <c r="IE46" s="213"/>
      <c r="IF46" s="213"/>
      <c r="IG46" s="213"/>
      <c r="IH46" s="213"/>
      <c r="II46" s="213"/>
      <c r="IJ46" s="213"/>
      <c r="IK46" s="213"/>
      <c r="IL46" s="213"/>
      <c r="IO46" s="440"/>
      <c r="IS46" s="213"/>
      <c r="IU46" s="570"/>
      <c r="IV46" s="213"/>
      <c r="IW46" s="213"/>
      <c r="IX46" s="213"/>
      <c r="IY46" s="213"/>
      <c r="IZ46" s="213"/>
      <c r="JA46" s="213"/>
      <c r="JB46" s="213"/>
      <c r="JC46" s="213"/>
      <c r="JD46" s="213"/>
      <c r="JG46" s="440"/>
      <c r="JK46" s="213"/>
      <c r="JM46" s="570"/>
      <c r="JN46" s="213"/>
      <c r="JO46" s="213"/>
      <c r="JP46" s="213"/>
      <c r="JQ46" s="213"/>
      <c r="JR46" s="213"/>
      <c r="JS46" s="213"/>
      <c r="JT46" s="213"/>
      <c r="JU46" s="213"/>
      <c r="JV46" s="213"/>
      <c r="JY46" s="440"/>
      <c r="KC46" s="213"/>
      <c r="KE46" s="570"/>
      <c r="KF46" s="213"/>
      <c r="KG46" s="213"/>
      <c r="KH46" s="213"/>
      <c r="KI46" s="213"/>
      <c r="KJ46" s="213"/>
      <c r="KK46" s="213"/>
      <c r="KL46" s="213"/>
      <c r="KM46" s="213"/>
      <c r="KN46" s="213"/>
    </row>
    <row r="47" spans="1:300" ht="15">
      <c r="A47" s="464">
        <v>21</v>
      </c>
      <c r="B47" s="361">
        <v>2</v>
      </c>
      <c r="C47" s="459" t="s">
        <v>25</v>
      </c>
      <c r="D47" s="361" t="s">
        <v>452</v>
      </c>
      <c r="E47" s="464">
        <v>5</v>
      </c>
      <c r="F47" s="361"/>
      <c r="G47" t="s">
        <v>1205</v>
      </c>
      <c r="H47">
        <v>47</v>
      </c>
      <c r="I47">
        <v>1</v>
      </c>
      <c r="J47" s="422">
        <v>47</v>
      </c>
      <c r="K47" s="422">
        <v>3</v>
      </c>
      <c r="L47" s="422">
        <v>47</v>
      </c>
      <c r="M47" s="422">
        <v>3</v>
      </c>
      <c r="N47"/>
      <c r="O47">
        <v>41</v>
      </c>
      <c r="P47" s="435">
        <v>3</v>
      </c>
      <c r="Q47">
        <v>41</v>
      </c>
      <c r="R47" t="s">
        <v>574</v>
      </c>
      <c r="S47" t="s">
        <v>1426</v>
      </c>
      <c r="T47"/>
      <c r="U47"/>
      <c r="V47"/>
      <c r="W47">
        <v>52</v>
      </c>
      <c r="X47" t="s">
        <v>1217</v>
      </c>
      <c r="Y47" t="s">
        <v>1217</v>
      </c>
      <c r="Z47" t="s">
        <v>1217</v>
      </c>
      <c r="AA47" t="s">
        <v>1217</v>
      </c>
      <c r="AB47" t="s">
        <v>1217</v>
      </c>
      <c r="AC47" t="s">
        <v>1217</v>
      </c>
      <c r="AD47" t="s">
        <v>1217</v>
      </c>
      <c r="AE47" t="s">
        <v>1217</v>
      </c>
      <c r="AF47" t="s">
        <v>1217</v>
      </c>
      <c r="AG47" t="s">
        <v>1217</v>
      </c>
      <c r="AH47"/>
      <c r="AI47" t="s">
        <v>1217</v>
      </c>
      <c r="AJ47" t="s">
        <v>1217</v>
      </c>
      <c r="AK47" t="s">
        <v>1217</v>
      </c>
      <c r="AL47" t="s">
        <v>1217</v>
      </c>
      <c r="AM47" t="s">
        <v>1217</v>
      </c>
      <c r="AN47" t="s">
        <v>1217</v>
      </c>
      <c r="AO47" t="s">
        <v>1217</v>
      </c>
      <c r="AP47"/>
      <c r="AQ47"/>
      <c r="AR47"/>
      <c r="AS47"/>
      <c r="AT47"/>
      <c r="AU47"/>
      <c r="AV47"/>
      <c r="AW47"/>
      <c r="AX47"/>
      <c r="AY47"/>
      <c r="AZ47"/>
      <c r="BA47"/>
      <c r="BB47" t="str" cm="1">
        <f t="array" aca="1" ref="BB47" ca="1">IFERROR(INDIRECT(X47),"")</f>
        <v/>
      </c>
      <c r="BC47"/>
      <c r="BD47" s="437"/>
      <c r="BE47"/>
      <c r="BF47" s="467">
        <v>1</v>
      </c>
      <c r="BG47" s="467">
        <v>12</v>
      </c>
      <c r="BH47" s="467" t="s">
        <v>418</v>
      </c>
      <c r="BI47" s="467" t="s">
        <v>1277</v>
      </c>
      <c r="BJ47" s="467">
        <v>1</v>
      </c>
      <c r="BK47" s="467" t="s">
        <v>1427</v>
      </c>
      <c r="BL47" s="467" t="s">
        <v>147</v>
      </c>
      <c r="BM47" s="438" t="s">
        <v>1428</v>
      </c>
      <c r="BN47" s="438"/>
      <c r="BO47" s="467">
        <v>0</v>
      </c>
      <c r="BP47" s="467">
        <v>0</v>
      </c>
      <c r="BQ47" s="467">
        <v>0</v>
      </c>
      <c r="BR47" s="467">
        <v>1</v>
      </c>
      <c r="BS47" s="467">
        <v>0</v>
      </c>
      <c r="BT47" s="467">
        <v>0</v>
      </c>
      <c r="BU47" s="467">
        <v>0</v>
      </c>
      <c r="BV47" s="467">
        <v>0</v>
      </c>
      <c r="BW47" s="467">
        <v>0</v>
      </c>
      <c r="BX47" s="467">
        <v>0</v>
      </c>
      <c r="BY47" s="467"/>
      <c r="BZ47" s="467"/>
      <c r="CA47"/>
      <c r="CC47" t="s">
        <v>1343</v>
      </c>
      <c r="CD47">
        <f>CH1</f>
        <v>16</v>
      </c>
      <c r="CE47"/>
      <c r="CF47"/>
      <c r="CG47"/>
      <c r="CH47"/>
      <c r="CI47"/>
      <c r="CJ47"/>
      <c r="CK47"/>
      <c r="CL47"/>
      <c r="CM47"/>
      <c r="CN47"/>
      <c r="CO47"/>
      <c r="DC47" s="213"/>
      <c r="DE47" s="570"/>
      <c r="DF47" s="213"/>
      <c r="DG47" s="213"/>
      <c r="DH47" s="213"/>
      <c r="DI47" s="213"/>
      <c r="DJ47" s="213"/>
      <c r="DK47" s="213"/>
      <c r="DL47" s="213"/>
      <c r="DM47" s="213"/>
      <c r="DN47" s="213"/>
      <c r="DS47" s="440"/>
      <c r="DW47" s="213"/>
      <c r="DY47" s="570"/>
      <c r="DZ47" s="213"/>
      <c r="EA47" s="213"/>
      <c r="EB47" s="213"/>
      <c r="EC47" s="213"/>
      <c r="ED47" s="213"/>
      <c r="EE47" s="213"/>
      <c r="EF47" s="213"/>
      <c r="EG47" s="213"/>
      <c r="EH47" s="213"/>
      <c r="EK47" s="440"/>
      <c r="EO47" s="213"/>
      <c r="EQ47" s="570"/>
      <c r="ER47" s="213"/>
      <c r="ES47" s="213"/>
      <c r="ET47" s="213"/>
      <c r="EU47" s="213"/>
      <c r="EV47" s="213"/>
      <c r="EW47" s="213"/>
      <c r="EX47" s="213"/>
      <c r="EY47" s="213"/>
      <c r="EZ47" s="213"/>
      <c r="FC47" s="440"/>
      <c r="FG47" s="213"/>
      <c r="FI47" s="570"/>
      <c r="FJ47" s="213"/>
      <c r="FK47" s="213"/>
      <c r="FL47" s="213"/>
      <c r="FM47" s="213"/>
      <c r="FN47" s="213"/>
      <c r="FO47" s="213"/>
      <c r="FP47" s="213"/>
      <c r="FQ47" s="213"/>
      <c r="FR47" s="213"/>
      <c r="FU47" s="440"/>
      <c r="FY47" s="213"/>
      <c r="GA47" s="570"/>
      <c r="GB47" s="213"/>
      <c r="GC47" s="213"/>
      <c r="GD47" s="213"/>
      <c r="GE47" s="213"/>
      <c r="GF47" s="213"/>
      <c r="GG47" s="213"/>
      <c r="GH47" s="213"/>
      <c r="GI47" s="213"/>
      <c r="GJ47" s="213"/>
      <c r="GM47" s="440"/>
      <c r="GQ47" s="213"/>
      <c r="GS47" s="570"/>
      <c r="GT47" s="213"/>
      <c r="GU47" s="213"/>
      <c r="GV47" s="213"/>
      <c r="GW47" s="213"/>
      <c r="GX47" s="213"/>
      <c r="GY47" s="213"/>
      <c r="GZ47" s="213"/>
      <c r="HA47" s="213"/>
      <c r="HB47" s="213"/>
      <c r="HE47" s="440"/>
      <c r="HI47" s="213"/>
      <c r="HK47" s="570"/>
      <c r="HL47" s="213"/>
      <c r="HM47" s="213"/>
      <c r="HN47" s="213"/>
      <c r="HO47" s="213"/>
      <c r="HP47" s="213"/>
      <c r="HQ47" s="213"/>
      <c r="HR47" s="213"/>
      <c r="HS47" s="213"/>
      <c r="HT47" s="213"/>
      <c r="HW47" s="440"/>
      <c r="IA47" s="213"/>
      <c r="IC47" s="570"/>
      <c r="ID47" s="213"/>
      <c r="IE47" s="213"/>
      <c r="IF47" s="213"/>
      <c r="IG47" s="213"/>
      <c r="IH47" s="213"/>
      <c r="II47" s="213"/>
      <c r="IJ47" s="213"/>
      <c r="IK47" s="213"/>
      <c r="IL47" s="213"/>
      <c r="IO47" s="440"/>
      <c r="IS47" s="213"/>
      <c r="IU47" s="570"/>
      <c r="IV47" s="213"/>
      <c r="IW47" s="213"/>
      <c r="IX47" s="213"/>
      <c r="IY47" s="213"/>
      <c r="IZ47" s="213"/>
      <c r="JA47" s="213"/>
      <c r="JB47" s="213"/>
      <c r="JC47" s="213"/>
      <c r="JD47" s="213"/>
      <c r="JG47" s="440"/>
      <c r="JK47" s="213"/>
      <c r="JM47" s="570"/>
      <c r="JN47" s="213"/>
      <c r="JO47" s="213"/>
      <c r="JP47" s="213"/>
      <c r="JQ47" s="213"/>
      <c r="JR47" s="213"/>
      <c r="JS47" s="213"/>
      <c r="JT47" s="213"/>
      <c r="JU47" s="213"/>
      <c r="JV47" s="213"/>
      <c r="JY47" s="440"/>
      <c r="KC47" s="213"/>
      <c r="KE47" s="570"/>
      <c r="KF47" s="213"/>
      <c r="KG47" s="213"/>
      <c r="KH47" s="213"/>
      <c r="KI47" s="213"/>
      <c r="KJ47" s="213"/>
      <c r="KK47" s="213"/>
      <c r="KL47" s="213"/>
      <c r="KM47" s="213"/>
      <c r="KN47" s="213"/>
    </row>
    <row r="48" spans="1:300" ht="15">
      <c r="A48" s="464">
        <v>37</v>
      </c>
      <c r="B48" s="361">
        <v>3</v>
      </c>
      <c r="C48" s="361" t="s">
        <v>25</v>
      </c>
      <c r="D48" s="361" t="s">
        <v>540</v>
      </c>
      <c r="E48" s="473">
        <v>5</v>
      </c>
      <c r="F48" s="361"/>
      <c r="G48" t="s">
        <v>1205</v>
      </c>
      <c r="H48">
        <v>48</v>
      </c>
      <c r="I48">
        <v>1</v>
      </c>
      <c r="J48" s="422">
        <v>15</v>
      </c>
      <c r="K48" s="422">
        <v>1</v>
      </c>
      <c r="L48" s="422">
        <v>15</v>
      </c>
      <c r="M48" s="422">
        <v>1</v>
      </c>
      <c r="N48"/>
      <c r="O48">
        <v>42</v>
      </c>
      <c r="P48" s="435">
        <v>3</v>
      </c>
      <c r="Q48">
        <v>42</v>
      </c>
      <c r="R48" t="s">
        <v>583</v>
      </c>
      <c r="S48" t="s">
        <v>1429</v>
      </c>
      <c r="T48"/>
      <c r="U48"/>
      <c r="V48"/>
      <c r="W48">
        <v>53</v>
      </c>
      <c r="X48" t="s">
        <v>1217</v>
      </c>
      <c r="Y48" t="s">
        <v>1217</v>
      </c>
      <c r="Z48" t="s">
        <v>1217</v>
      </c>
      <c r="AA48" t="s">
        <v>1217</v>
      </c>
      <c r="AB48" t="s">
        <v>1217</v>
      </c>
      <c r="AC48" t="s">
        <v>1217</v>
      </c>
      <c r="AD48" t="s">
        <v>1217</v>
      </c>
      <c r="AE48" t="s">
        <v>1217</v>
      </c>
      <c r="AF48" t="s">
        <v>1217</v>
      </c>
      <c r="AG48" t="s">
        <v>1217</v>
      </c>
      <c r="AH48"/>
      <c r="AI48" t="s">
        <v>1217</v>
      </c>
      <c r="AJ48" t="s">
        <v>1217</v>
      </c>
      <c r="AK48" t="s">
        <v>1217</v>
      </c>
      <c r="AL48" t="s">
        <v>1217</v>
      </c>
      <c r="AM48" t="s">
        <v>1217</v>
      </c>
      <c r="AN48" t="s">
        <v>1217</v>
      </c>
      <c r="AO48" t="s">
        <v>1217</v>
      </c>
      <c r="AP48"/>
      <c r="AQ48"/>
      <c r="AR48"/>
      <c r="AS48"/>
      <c r="AT48"/>
      <c r="AU48"/>
      <c r="AV48"/>
      <c r="AW48"/>
      <c r="AX48"/>
      <c r="AY48"/>
      <c r="AZ48"/>
      <c r="BA48"/>
      <c r="BB48" t="str" cm="1">
        <f t="array" aca="1" ref="BB48" ca="1">IFERROR(INDIRECT(X48),"")</f>
        <v/>
      </c>
      <c r="BC48"/>
      <c r="BD48" s="437"/>
      <c r="BE48"/>
      <c r="BF48" s="467">
        <v>1</v>
      </c>
      <c r="BG48" s="467">
        <v>12</v>
      </c>
      <c r="BH48" s="467" t="s">
        <v>418</v>
      </c>
      <c r="BI48" s="467" t="s">
        <v>1277</v>
      </c>
      <c r="BJ48" s="467">
        <v>2</v>
      </c>
      <c r="BK48" s="467" t="s">
        <v>1430</v>
      </c>
      <c r="BL48" s="467" t="s">
        <v>148</v>
      </c>
      <c r="BM48" s="438" t="s">
        <v>1431</v>
      </c>
      <c r="BN48" s="438"/>
      <c r="BO48" s="467">
        <v>0</v>
      </c>
      <c r="BP48" s="467">
        <v>0</v>
      </c>
      <c r="BQ48" s="467">
        <v>0</v>
      </c>
      <c r="BR48" s="467">
        <v>1</v>
      </c>
      <c r="BS48" s="467">
        <v>0</v>
      </c>
      <c r="BT48" s="467">
        <v>0</v>
      </c>
      <c r="BU48" s="467">
        <v>0</v>
      </c>
      <c r="BV48" s="467">
        <v>0</v>
      </c>
      <c r="BW48" s="467">
        <v>0</v>
      </c>
      <c r="BX48" s="467">
        <v>0</v>
      </c>
      <c r="BY48" s="467"/>
      <c r="BZ48" s="467"/>
      <c r="CA48"/>
      <c r="CC48"/>
      <c r="CD48"/>
      <c r="CE48"/>
      <c r="CF48"/>
      <c r="CG48"/>
      <c r="CH48"/>
      <c r="CI48"/>
      <c r="CJ48"/>
      <c r="CK48"/>
      <c r="CL48"/>
      <c r="CM48"/>
      <c r="CN48"/>
      <c r="CO48"/>
      <c r="DC48" s="213"/>
      <c r="DE48" s="570"/>
      <c r="DF48" s="213"/>
      <c r="DG48" s="213"/>
      <c r="DH48" s="213"/>
      <c r="DI48" s="213"/>
      <c r="DJ48" s="213"/>
      <c r="DK48" s="213"/>
      <c r="DL48" s="213"/>
      <c r="DM48" s="213"/>
      <c r="DN48" s="213"/>
      <c r="DS48" s="440"/>
      <c r="DW48" s="213"/>
      <c r="DY48" s="570"/>
      <c r="DZ48" s="213"/>
      <c r="EA48" s="213"/>
      <c r="EB48" s="213"/>
      <c r="EC48" s="213"/>
      <c r="ED48" s="213"/>
      <c r="EE48" s="213"/>
      <c r="EF48" s="213"/>
      <c r="EG48" s="213"/>
      <c r="EH48" s="213"/>
      <c r="EK48" s="440"/>
      <c r="EO48" s="213"/>
      <c r="EQ48" s="570"/>
      <c r="ER48" s="213"/>
      <c r="ES48" s="213"/>
      <c r="ET48" s="213"/>
      <c r="EU48" s="213"/>
      <c r="EV48" s="213"/>
      <c r="EW48" s="213"/>
      <c r="EX48" s="213"/>
      <c r="EY48" s="213"/>
      <c r="EZ48" s="213"/>
      <c r="FC48" s="440"/>
      <c r="FG48" s="213"/>
      <c r="FI48" s="570"/>
      <c r="FJ48" s="213"/>
      <c r="FK48" s="213"/>
      <c r="FL48" s="213"/>
      <c r="FM48" s="213"/>
      <c r="FN48" s="213"/>
      <c r="FO48" s="213"/>
      <c r="FP48" s="213"/>
      <c r="FQ48" s="213"/>
      <c r="FR48" s="213"/>
      <c r="FU48" s="440"/>
      <c r="FY48" s="213"/>
      <c r="GA48" s="570"/>
      <c r="GB48" s="213"/>
      <c r="GC48" s="213"/>
      <c r="GD48" s="213"/>
      <c r="GE48" s="213"/>
      <c r="GF48" s="213"/>
      <c r="GG48" s="213"/>
      <c r="GH48" s="213"/>
      <c r="GI48" s="213"/>
      <c r="GJ48" s="213"/>
      <c r="GM48" s="440"/>
      <c r="GQ48" s="213"/>
      <c r="GS48" s="570"/>
      <c r="GT48" s="213"/>
      <c r="GU48" s="213"/>
      <c r="GV48" s="213"/>
      <c r="GW48" s="213"/>
      <c r="GX48" s="213"/>
      <c r="GY48" s="213"/>
      <c r="GZ48" s="213"/>
      <c r="HA48" s="213"/>
      <c r="HB48" s="213"/>
      <c r="HE48" s="440"/>
      <c r="HI48" s="213"/>
      <c r="HK48" s="570"/>
      <c r="HL48" s="213"/>
      <c r="HM48" s="213"/>
      <c r="HN48" s="213"/>
      <c r="HO48" s="213"/>
      <c r="HP48" s="213"/>
      <c r="HQ48" s="213"/>
      <c r="HR48" s="213"/>
      <c r="HS48" s="213"/>
      <c r="HT48" s="213"/>
      <c r="HW48" s="440"/>
      <c r="IA48" s="213"/>
      <c r="IC48" s="570"/>
      <c r="ID48" s="213"/>
      <c r="IE48" s="213"/>
      <c r="IF48" s="213"/>
      <c r="IG48" s="213"/>
      <c r="IH48" s="213"/>
      <c r="II48" s="213"/>
      <c r="IJ48" s="213"/>
      <c r="IK48" s="213"/>
      <c r="IL48" s="213"/>
      <c r="IO48" s="440"/>
      <c r="IS48" s="213"/>
      <c r="IU48" s="570"/>
      <c r="IV48" s="213"/>
      <c r="IW48" s="213"/>
      <c r="IX48" s="213"/>
      <c r="IY48" s="213"/>
      <c r="IZ48" s="213"/>
      <c r="JA48" s="213"/>
      <c r="JB48" s="213"/>
      <c r="JC48" s="213"/>
      <c r="JD48" s="213"/>
      <c r="JG48" s="440"/>
      <c r="JK48" s="213"/>
      <c r="JM48" s="570"/>
      <c r="JN48" s="213"/>
      <c r="JO48" s="213"/>
      <c r="JP48" s="213"/>
      <c r="JQ48" s="213"/>
      <c r="JR48" s="213"/>
      <c r="JS48" s="213"/>
      <c r="JT48" s="213"/>
      <c r="JU48" s="213"/>
      <c r="JV48" s="213"/>
      <c r="JY48" s="440"/>
      <c r="KC48" s="213"/>
      <c r="KE48" s="570"/>
      <c r="KF48" s="213"/>
      <c r="KG48" s="213"/>
      <c r="KH48" s="213"/>
      <c r="KI48" s="213"/>
      <c r="KJ48" s="213"/>
      <c r="KK48" s="213"/>
      <c r="KL48" s="213"/>
      <c r="KM48" s="213"/>
      <c r="KN48" s="213"/>
    </row>
    <row r="49" spans="1:300" s="361" customFormat="1" ht="15">
      <c r="A49" s="474"/>
      <c r="B49" s="445"/>
      <c r="C49" s="475"/>
      <c r="D49" s="445"/>
      <c r="E49" s="445">
        <v>15</v>
      </c>
      <c r="F49" s="445"/>
      <c r="G49">
        <v>0</v>
      </c>
      <c r="H49" t="s">
        <v>1217</v>
      </c>
      <c r="I49">
        <v>0</v>
      </c>
      <c r="J49" s="422">
        <v>16</v>
      </c>
      <c r="K49" s="422">
        <v>1</v>
      </c>
      <c r="L49" s="422">
        <v>16</v>
      </c>
      <c r="M49" s="422">
        <v>1</v>
      </c>
      <c r="N49"/>
      <c r="O49">
        <v>43</v>
      </c>
      <c r="P49" s="435">
        <v>3</v>
      </c>
      <c r="Q49">
        <v>43</v>
      </c>
      <c r="R49" t="s">
        <v>591</v>
      </c>
      <c r="S49" t="s">
        <v>1432</v>
      </c>
      <c r="T49"/>
      <c r="U49"/>
      <c r="V49"/>
      <c r="W49">
        <v>54</v>
      </c>
      <c r="X49" t="s">
        <v>1217</v>
      </c>
      <c r="Y49" t="s">
        <v>1217</v>
      </c>
      <c r="Z49" t="s">
        <v>1217</v>
      </c>
      <c r="AA49" t="s">
        <v>1217</v>
      </c>
      <c r="AB49" t="s">
        <v>1217</v>
      </c>
      <c r="AC49" t="s">
        <v>1217</v>
      </c>
      <c r="AD49" t="s">
        <v>1217</v>
      </c>
      <c r="AE49" t="s">
        <v>1217</v>
      </c>
      <c r="AF49" t="s">
        <v>1217</v>
      </c>
      <c r="AG49" t="s">
        <v>1217</v>
      </c>
      <c r="AH49"/>
      <c r="AI49" t="s">
        <v>1217</v>
      </c>
      <c r="AJ49" t="s">
        <v>1217</v>
      </c>
      <c r="AK49" t="s">
        <v>1217</v>
      </c>
      <c r="AL49" t="s">
        <v>1217</v>
      </c>
      <c r="AM49" t="s">
        <v>1217</v>
      </c>
      <c r="AN49" t="s">
        <v>1217</v>
      </c>
      <c r="AO49" t="s">
        <v>1217</v>
      </c>
      <c r="AP49"/>
      <c r="AQ49"/>
      <c r="AR49"/>
      <c r="AS49"/>
      <c r="AT49"/>
      <c r="AU49"/>
      <c r="AV49"/>
      <c r="AW49"/>
      <c r="AX49"/>
      <c r="AY49"/>
      <c r="AZ49"/>
      <c r="BA49"/>
      <c r="BB49" t="str" cm="1">
        <f t="array" aca="1" ref="BB49" ca="1">IFERROR(INDIRECT(X49),"")</f>
        <v/>
      </c>
      <c r="BC49"/>
      <c r="BD49" s="437"/>
      <c r="BE49"/>
      <c r="BF49" s="467">
        <v>1</v>
      </c>
      <c r="BG49" s="467">
        <v>12</v>
      </c>
      <c r="BH49" s="467" t="s">
        <v>418</v>
      </c>
      <c r="BI49" s="467" t="s">
        <v>1277</v>
      </c>
      <c r="BJ49" s="467">
        <v>3</v>
      </c>
      <c r="BK49" s="467" t="s">
        <v>1433</v>
      </c>
      <c r="BL49" s="467" t="s">
        <v>393</v>
      </c>
      <c r="BM49" s="438" t="s">
        <v>1434</v>
      </c>
      <c r="BN49" s="438"/>
      <c r="BO49" s="467">
        <v>0</v>
      </c>
      <c r="BP49" s="467">
        <v>0</v>
      </c>
      <c r="BQ49" s="467">
        <v>0</v>
      </c>
      <c r="BR49" s="467">
        <v>1</v>
      </c>
      <c r="BS49" s="467">
        <v>0</v>
      </c>
      <c r="BT49" s="467">
        <v>0</v>
      </c>
      <c r="BU49" s="467">
        <v>0</v>
      </c>
      <c r="BV49" s="467">
        <v>0</v>
      </c>
      <c r="BW49" s="467">
        <v>0</v>
      </c>
      <c r="BX49" s="467">
        <v>0</v>
      </c>
      <c r="BY49" s="467"/>
      <c r="BZ49" s="467"/>
      <c r="CA49"/>
      <c r="CC49"/>
      <c r="CD49" t="str">
        <f>CI3</f>
        <v>Säkerhetskonfigurering</v>
      </c>
      <c r="CE49"/>
      <c r="CF49"/>
      <c r="CG49"/>
      <c r="CH49"/>
      <c r="CI49"/>
      <c r="CJ49"/>
      <c r="CK49"/>
      <c r="CL49"/>
      <c r="CM49"/>
      <c r="CN49"/>
      <c r="CO49"/>
      <c r="CY49" s="440"/>
      <c r="CZ49" s="441"/>
      <c r="DA49" s="441"/>
      <c r="DB49" s="441"/>
      <c r="DC49" s="213"/>
      <c r="DD49" s="441"/>
      <c r="DE49" s="570"/>
      <c r="DF49" s="213"/>
      <c r="DG49" s="213"/>
      <c r="DH49" s="213"/>
      <c r="DI49" s="213"/>
      <c r="DJ49" s="213"/>
      <c r="DK49" s="213"/>
      <c r="DL49" s="213"/>
      <c r="DM49" s="213"/>
      <c r="DN49" s="213"/>
      <c r="DO49" s="441"/>
      <c r="DS49" s="442"/>
      <c r="DW49" s="213"/>
      <c r="DY49" s="570"/>
      <c r="DZ49" s="213"/>
      <c r="EA49" s="213"/>
      <c r="EB49" s="213"/>
      <c r="EC49" s="213"/>
      <c r="ED49" s="213"/>
      <c r="EE49" s="213"/>
      <c r="EF49" s="213"/>
      <c r="EG49" s="213"/>
      <c r="EH49" s="213"/>
      <c r="EK49" s="442"/>
      <c r="EO49" s="213"/>
      <c r="EQ49" s="570"/>
      <c r="ER49" s="213"/>
      <c r="ES49" s="213"/>
      <c r="ET49" s="213"/>
      <c r="EU49" s="213"/>
      <c r="EV49" s="213"/>
      <c r="EW49" s="213"/>
      <c r="EX49" s="213"/>
      <c r="EY49" s="213"/>
      <c r="EZ49" s="213"/>
      <c r="FC49" s="442"/>
      <c r="FG49" s="213"/>
      <c r="FI49" s="570"/>
      <c r="FJ49" s="213"/>
      <c r="FK49" s="213"/>
      <c r="FL49" s="213"/>
      <c r="FM49" s="213"/>
      <c r="FN49" s="213"/>
      <c r="FO49" s="213"/>
      <c r="FP49" s="213"/>
      <c r="FQ49" s="213"/>
      <c r="FR49" s="213"/>
      <c r="FU49" s="442"/>
      <c r="FY49" s="213"/>
      <c r="GA49" s="570"/>
      <c r="GB49" s="213"/>
      <c r="GC49" s="213"/>
      <c r="GD49" s="213"/>
      <c r="GE49" s="213"/>
      <c r="GF49" s="213"/>
      <c r="GG49" s="213"/>
      <c r="GH49" s="213"/>
      <c r="GI49" s="213"/>
      <c r="GJ49" s="213"/>
      <c r="GM49" s="442"/>
      <c r="GQ49" s="213"/>
      <c r="GS49" s="570"/>
      <c r="GT49" s="213"/>
      <c r="GU49" s="213"/>
      <c r="GV49" s="213"/>
      <c r="GW49" s="213"/>
      <c r="GX49" s="213"/>
      <c r="GY49" s="213"/>
      <c r="GZ49" s="213"/>
      <c r="HA49" s="213"/>
      <c r="HB49" s="213"/>
      <c r="HE49" s="442"/>
      <c r="HI49" s="213"/>
      <c r="HK49" s="570"/>
      <c r="HL49" s="213"/>
      <c r="HM49" s="213"/>
      <c r="HN49" s="213"/>
      <c r="HO49" s="213"/>
      <c r="HP49" s="213"/>
      <c r="HQ49" s="213"/>
      <c r="HR49" s="213"/>
      <c r="HS49" s="213"/>
      <c r="HT49" s="213"/>
      <c r="HW49" s="442"/>
      <c r="IA49" s="213"/>
      <c r="IC49" s="570"/>
      <c r="ID49" s="213"/>
      <c r="IE49" s="213"/>
      <c r="IF49" s="213"/>
      <c r="IG49" s="213"/>
      <c r="IH49" s="213"/>
      <c r="II49" s="213"/>
      <c r="IJ49" s="213"/>
      <c r="IK49" s="213"/>
      <c r="IL49" s="213"/>
      <c r="IO49" s="442"/>
      <c r="IS49" s="213"/>
      <c r="IU49" s="570"/>
      <c r="IV49" s="213"/>
      <c r="IW49" s="213"/>
      <c r="IX49" s="213"/>
      <c r="IY49" s="213"/>
      <c r="IZ49" s="213"/>
      <c r="JA49" s="213"/>
      <c r="JB49" s="213"/>
      <c r="JC49" s="213"/>
      <c r="JD49" s="213"/>
      <c r="JG49" s="442"/>
      <c r="JK49" s="213"/>
      <c r="JM49" s="570"/>
      <c r="JN49" s="213"/>
      <c r="JO49" s="213"/>
      <c r="JP49" s="213"/>
      <c r="JQ49" s="213"/>
      <c r="JR49" s="213"/>
      <c r="JS49" s="213"/>
      <c r="JT49" s="213"/>
      <c r="JU49" s="213"/>
      <c r="JV49" s="213"/>
      <c r="JY49" s="442"/>
      <c r="KC49" s="213"/>
      <c r="KE49" s="570"/>
      <c r="KF49" s="213"/>
      <c r="KG49" s="213"/>
      <c r="KH49" s="213"/>
      <c r="KI49" s="213"/>
      <c r="KJ49" s="213"/>
      <c r="KK49" s="213"/>
      <c r="KL49" s="213"/>
      <c r="KM49" s="213"/>
      <c r="KN49" s="213"/>
    </row>
    <row r="50" spans="1:300" s="361" customFormat="1" ht="44.15">
      <c r="A50" s="458" t="s">
        <v>1206</v>
      </c>
      <c r="B50" s="459"/>
      <c r="C50" s="459"/>
      <c r="D50" s="459"/>
      <c r="E50" s="459"/>
      <c r="G50" t="s">
        <v>1206</v>
      </c>
      <c r="H50" t="s">
        <v>1217</v>
      </c>
      <c r="I50">
        <v>0</v>
      </c>
      <c r="J50" s="422">
        <v>17</v>
      </c>
      <c r="K50" s="422">
        <v>1</v>
      </c>
      <c r="L50" s="422">
        <v>17</v>
      </c>
      <c r="M50" s="422">
        <v>1</v>
      </c>
      <c r="N50"/>
      <c r="O50">
        <v>47</v>
      </c>
      <c r="P50" s="435">
        <v>3</v>
      </c>
      <c r="Q50">
        <v>47</v>
      </c>
      <c r="R50" t="s">
        <v>624</v>
      </c>
      <c r="S50" t="s">
        <v>1435</v>
      </c>
      <c r="T50"/>
      <c r="U50"/>
      <c r="V50"/>
      <c r="W50">
        <v>55</v>
      </c>
      <c r="X50" t="s">
        <v>1217</v>
      </c>
      <c r="Y50" t="s">
        <v>1217</v>
      </c>
      <c r="Z50" t="s">
        <v>1217</v>
      </c>
      <c r="AA50" t="s">
        <v>1217</v>
      </c>
      <c r="AB50" t="s">
        <v>1217</v>
      </c>
      <c r="AC50" t="s">
        <v>1217</v>
      </c>
      <c r="AD50" t="s">
        <v>1217</v>
      </c>
      <c r="AE50" t="s">
        <v>1217</v>
      </c>
      <c r="AF50" t="s">
        <v>1217</v>
      </c>
      <c r="AG50" t="s">
        <v>1217</v>
      </c>
      <c r="AH50"/>
      <c r="AI50" t="s">
        <v>1217</v>
      </c>
      <c r="AJ50" t="s">
        <v>1217</v>
      </c>
      <c r="AK50" t="s">
        <v>1217</v>
      </c>
      <c r="AL50" t="s">
        <v>1217</v>
      </c>
      <c r="AM50" t="s">
        <v>1217</v>
      </c>
      <c r="AN50" t="s">
        <v>1217</v>
      </c>
      <c r="AO50" t="s">
        <v>1217</v>
      </c>
      <c r="AP50"/>
      <c r="AQ50"/>
      <c r="AR50"/>
      <c r="AS50"/>
      <c r="AT50"/>
      <c r="AU50"/>
      <c r="AV50"/>
      <c r="AW50"/>
      <c r="AX50"/>
      <c r="AY50"/>
      <c r="AZ50"/>
      <c r="BA50"/>
      <c r="BB50" t="str" cm="1">
        <f t="array" aca="1" ref="BB50" ca="1">IFERROR(INDIRECT(X50),"")</f>
        <v/>
      </c>
      <c r="BC50"/>
      <c r="BD50" s="437"/>
      <c r="BE50"/>
      <c r="BF50" s="467">
        <v>1</v>
      </c>
      <c r="BG50" s="467">
        <v>12</v>
      </c>
      <c r="BH50" s="467" t="s">
        <v>418</v>
      </c>
      <c r="BI50" s="467" t="s">
        <v>1277</v>
      </c>
      <c r="BJ50" s="467">
        <v>4</v>
      </c>
      <c r="BK50" s="467" t="s">
        <v>1436</v>
      </c>
      <c r="BL50" s="467" t="s">
        <v>394</v>
      </c>
      <c r="BM50" s="438" t="s">
        <v>1437</v>
      </c>
      <c r="BN50" s="438"/>
      <c r="BO50" s="467">
        <v>0</v>
      </c>
      <c r="BP50" s="467">
        <v>0</v>
      </c>
      <c r="BQ50" s="467">
        <v>0</v>
      </c>
      <c r="BR50" s="467">
        <v>1</v>
      </c>
      <c r="BS50" s="467">
        <v>0</v>
      </c>
      <c r="BT50" s="467">
        <v>0</v>
      </c>
      <c r="BU50" s="467">
        <v>0</v>
      </c>
      <c r="BV50" s="467">
        <v>0</v>
      </c>
      <c r="BW50" s="467">
        <v>0</v>
      </c>
      <c r="BX50" s="467">
        <v>0</v>
      </c>
      <c r="BY50" s="467"/>
      <c r="BZ50" s="467"/>
      <c r="CA50"/>
      <c r="CC50" t="s">
        <v>1335</v>
      </c>
      <c r="CD50">
        <f ca="1">CI5</f>
        <v>0</v>
      </c>
      <c r="CE50"/>
      <c r="CF50"/>
      <c r="CG50"/>
      <c r="CH50"/>
      <c r="CI50"/>
      <c r="CJ50"/>
      <c r="CK50"/>
      <c r="CL50"/>
      <c r="CM50"/>
      <c r="CN50"/>
      <c r="CO50"/>
      <c r="CY50" s="442"/>
      <c r="DC50" s="213"/>
      <c r="DE50" s="570"/>
      <c r="DF50" s="213"/>
      <c r="DG50" s="213"/>
      <c r="DH50" s="213"/>
      <c r="DI50" s="213"/>
      <c r="DJ50" s="213"/>
      <c r="DK50" s="213"/>
      <c r="DL50" s="213"/>
      <c r="DM50" s="213"/>
      <c r="DN50" s="213"/>
      <c r="DS50" s="442"/>
      <c r="DW50" s="213"/>
      <c r="DY50" s="570"/>
      <c r="DZ50" s="213"/>
      <c r="EA50" s="213"/>
      <c r="EB50" s="213"/>
      <c r="EC50" s="213"/>
      <c r="ED50" s="213"/>
      <c r="EE50" s="213"/>
      <c r="EF50" s="213"/>
      <c r="EG50" s="213"/>
      <c r="EH50" s="213"/>
      <c r="EK50" s="442"/>
      <c r="EO50" s="213"/>
      <c r="EQ50" s="570"/>
      <c r="ER50" s="213"/>
      <c r="ES50" s="213"/>
      <c r="ET50" s="213"/>
      <c r="EU50" s="213"/>
      <c r="EV50" s="213"/>
      <c r="EW50" s="213"/>
      <c r="EX50" s="213"/>
      <c r="EY50" s="213"/>
      <c r="EZ50" s="213"/>
      <c r="FC50" s="442"/>
      <c r="FG50" s="213"/>
      <c r="FI50" s="570"/>
      <c r="FJ50" s="213"/>
      <c r="FK50" s="213"/>
      <c r="FL50" s="213"/>
      <c r="FM50" s="213"/>
      <c r="FN50" s="213"/>
      <c r="FO50" s="213"/>
      <c r="FP50" s="213"/>
      <c r="FQ50" s="213"/>
      <c r="FR50" s="213"/>
      <c r="FU50" s="442"/>
      <c r="FY50" s="213"/>
      <c r="GA50" s="570"/>
      <c r="GB50" s="213"/>
      <c r="GC50" s="213"/>
      <c r="GD50" s="213"/>
      <c r="GE50" s="213"/>
      <c r="GF50" s="213"/>
      <c r="GG50" s="213"/>
      <c r="GH50" s="213"/>
      <c r="GI50" s="213"/>
      <c r="GJ50" s="213"/>
      <c r="GM50" s="442"/>
      <c r="GQ50" s="213"/>
      <c r="GS50" s="570"/>
      <c r="GT50" s="213"/>
      <c r="GU50" s="213"/>
      <c r="GV50" s="213"/>
      <c r="GW50" s="213"/>
      <c r="GX50" s="213"/>
      <c r="GY50" s="213"/>
      <c r="GZ50" s="213"/>
      <c r="HA50" s="213"/>
      <c r="HB50" s="213"/>
      <c r="HE50" s="442"/>
      <c r="HI50" s="213"/>
      <c r="HK50" s="570"/>
      <c r="HL50" s="213"/>
      <c r="HM50" s="213"/>
      <c r="HN50" s="213"/>
      <c r="HO50" s="213"/>
      <c r="HP50" s="213"/>
      <c r="HQ50" s="213"/>
      <c r="HR50" s="213"/>
      <c r="HS50" s="213"/>
      <c r="HT50" s="213"/>
      <c r="HW50" s="442"/>
      <c r="IA50" s="213"/>
      <c r="IC50" s="570"/>
      <c r="ID50" s="213"/>
      <c r="IE50" s="213"/>
      <c r="IF50" s="213"/>
      <c r="IG50" s="213"/>
      <c r="IH50" s="213"/>
      <c r="II50" s="213"/>
      <c r="IJ50" s="213"/>
      <c r="IK50" s="213"/>
      <c r="IL50" s="213"/>
      <c r="IO50" s="442"/>
      <c r="IS50" s="213"/>
      <c r="IU50" s="570"/>
      <c r="IV50" s="213"/>
      <c r="IW50" s="213"/>
      <c r="IX50" s="213"/>
      <c r="IY50" s="213"/>
      <c r="IZ50" s="213"/>
      <c r="JA50" s="213"/>
      <c r="JB50" s="213"/>
      <c r="JC50" s="213"/>
      <c r="JD50" s="213"/>
      <c r="JG50" s="442"/>
      <c r="JK50" s="213"/>
      <c r="JM50" s="570"/>
      <c r="JN50" s="213"/>
      <c r="JO50" s="213"/>
      <c r="JP50" s="213"/>
      <c r="JQ50" s="213"/>
      <c r="JR50" s="213"/>
      <c r="JS50" s="213"/>
      <c r="JT50" s="213"/>
      <c r="JU50" s="213"/>
      <c r="JV50" s="213"/>
      <c r="JY50" s="442"/>
      <c r="KC50" s="213"/>
      <c r="KE50" s="570"/>
      <c r="KF50" s="213"/>
      <c r="KG50" s="213"/>
      <c r="KH50" s="213"/>
      <c r="KI50" s="213"/>
      <c r="KJ50" s="213"/>
      <c r="KK50" s="213"/>
      <c r="KL50" s="213"/>
      <c r="KM50" s="213"/>
      <c r="KN50" s="213"/>
    </row>
    <row r="51" spans="1:300" s="361" customFormat="1" ht="15">
      <c r="A51" s="464" t="s">
        <v>25</v>
      </c>
      <c r="B51" s="361" t="s">
        <v>23</v>
      </c>
      <c r="C51" s="459" t="s">
        <v>1247</v>
      </c>
      <c r="D51" s="361" t="s">
        <v>1162</v>
      </c>
      <c r="E51" s="464" t="s">
        <v>1248</v>
      </c>
      <c r="G51" t="s">
        <v>1206</v>
      </c>
      <c r="H51" t="s">
        <v>1217</v>
      </c>
      <c r="I51">
        <v>0</v>
      </c>
      <c r="J51" s="422">
        <v>18</v>
      </c>
      <c r="K51" s="422">
        <v>1</v>
      </c>
      <c r="L51" s="422">
        <v>18</v>
      </c>
      <c r="M51" s="422">
        <v>1</v>
      </c>
      <c r="N51"/>
      <c r="O51">
        <v>48</v>
      </c>
      <c r="P51" s="435">
        <v>3</v>
      </c>
      <c r="Q51">
        <v>48</v>
      </c>
      <c r="R51" t="s">
        <v>632</v>
      </c>
      <c r="S51" t="s">
        <v>1438</v>
      </c>
      <c r="T51"/>
      <c r="U51"/>
      <c r="V51"/>
      <c r="W51">
        <v>56</v>
      </c>
      <c r="X51" t="s">
        <v>1217</v>
      </c>
      <c r="Y51" t="s">
        <v>1217</v>
      </c>
      <c r="Z51" t="s">
        <v>1217</v>
      </c>
      <c r="AA51" t="s">
        <v>1217</v>
      </c>
      <c r="AB51" t="s">
        <v>1217</v>
      </c>
      <c r="AC51" t="s">
        <v>1217</v>
      </c>
      <c r="AD51" t="s">
        <v>1217</v>
      </c>
      <c r="AE51" t="s">
        <v>1217</v>
      </c>
      <c r="AF51" t="s">
        <v>1217</v>
      </c>
      <c r="AG51" t="s">
        <v>1217</v>
      </c>
      <c r="AH51"/>
      <c r="AI51" t="s">
        <v>1217</v>
      </c>
      <c r="AJ51" t="s">
        <v>1217</v>
      </c>
      <c r="AK51" t="s">
        <v>1217</v>
      </c>
      <c r="AL51" t="s">
        <v>1217</v>
      </c>
      <c r="AM51" t="s">
        <v>1217</v>
      </c>
      <c r="AN51" t="s">
        <v>1217</v>
      </c>
      <c r="AO51" t="s">
        <v>1217</v>
      </c>
      <c r="AP51"/>
      <c r="AQ51"/>
      <c r="AR51"/>
      <c r="AS51"/>
      <c r="AT51"/>
      <c r="AU51"/>
      <c r="AV51"/>
      <c r="AW51"/>
      <c r="AX51"/>
      <c r="AY51"/>
      <c r="AZ51"/>
      <c r="BA51"/>
      <c r="BB51" t="str" cm="1">
        <f t="array" aca="1" ref="BB51" ca="1">IFERROR(INDIRECT(X51),"")</f>
        <v/>
      </c>
      <c r="BC51"/>
      <c r="BD51" s="437"/>
      <c r="BE51"/>
      <c r="BF51" s="467">
        <v>1</v>
      </c>
      <c r="BG51" s="467">
        <v>12</v>
      </c>
      <c r="BH51" s="467" t="s">
        <v>418</v>
      </c>
      <c r="BI51" s="467" t="s">
        <v>1277</v>
      </c>
      <c r="BJ51" s="467">
        <v>5</v>
      </c>
      <c r="BK51" s="467" t="s">
        <v>1439</v>
      </c>
      <c r="BL51" s="467" t="s">
        <v>151</v>
      </c>
      <c r="BM51" s="438" t="s">
        <v>1440</v>
      </c>
      <c r="BN51" s="438"/>
      <c r="BO51" s="467">
        <v>1</v>
      </c>
      <c r="BP51" s="467">
        <v>0</v>
      </c>
      <c r="BQ51" s="467">
        <v>0</v>
      </c>
      <c r="BR51" s="467">
        <v>1</v>
      </c>
      <c r="BS51" s="467">
        <v>0</v>
      </c>
      <c r="BT51" s="467">
        <v>0</v>
      </c>
      <c r="BU51" s="467">
        <v>0</v>
      </c>
      <c r="BV51" s="467">
        <v>0</v>
      </c>
      <c r="BW51" s="467">
        <v>0</v>
      </c>
      <c r="BX51" s="467">
        <v>0</v>
      </c>
      <c r="BY51" s="467"/>
      <c r="BZ51" s="467"/>
      <c r="CA51"/>
      <c r="CC51" t="s">
        <v>1339</v>
      </c>
      <c r="CD51">
        <f ca="1">CD52-CD50</f>
        <v>15</v>
      </c>
      <c r="CE51"/>
      <c r="CF51"/>
      <c r="CG51"/>
      <c r="CH51"/>
      <c r="CI51"/>
      <c r="CJ51"/>
      <c r="CK51"/>
      <c r="CL51"/>
      <c r="CM51"/>
      <c r="CN51"/>
      <c r="CO51"/>
      <c r="CY51" s="442"/>
      <c r="DC51" s="213"/>
      <c r="DE51" s="570"/>
      <c r="DF51" s="213"/>
      <c r="DG51" s="213"/>
      <c r="DH51" s="213"/>
      <c r="DI51" s="213"/>
      <c r="DJ51" s="213"/>
      <c r="DK51" s="213"/>
      <c r="DL51" s="213"/>
      <c r="DM51" s="213"/>
      <c r="DN51" s="213"/>
      <c r="DS51" s="442"/>
      <c r="DW51" s="213"/>
      <c r="DY51" s="570"/>
      <c r="DZ51" s="213"/>
      <c r="EA51" s="213"/>
      <c r="EB51" s="213"/>
      <c r="EC51" s="213"/>
      <c r="ED51" s="213"/>
      <c r="EE51" s="213"/>
      <c r="EF51" s="213"/>
      <c r="EG51" s="213"/>
      <c r="EH51" s="213"/>
      <c r="EK51" s="442"/>
      <c r="EO51" s="213"/>
      <c r="EQ51" s="570"/>
      <c r="ER51" s="213"/>
      <c r="ES51" s="213"/>
      <c r="ET51" s="213"/>
      <c r="EU51" s="213"/>
      <c r="EV51" s="213"/>
      <c r="EW51" s="213"/>
      <c r="EX51" s="213"/>
      <c r="EY51" s="213"/>
      <c r="EZ51" s="213"/>
      <c r="FC51" s="442"/>
      <c r="FG51" s="213"/>
      <c r="FI51" s="570"/>
      <c r="FJ51" s="213"/>
      <c r="FK51" s="213"/>
      <c r="FL51" s="213"/>
      <c r="FM51" s="213"/>
      <c r="FN51" s="213"/>
      <c r="FO51" s="213"/>
      <c r="FP51" s="213"/>
      <c r="FQ51" s="213"/>
      <c r="FR51" s="213"/>
      <c r="FU51" s="442"/>
      <c r="FY51" s="213"/>
      <c r="GA51" s="570"/>
      <c r="GB51" s="213"/>
      <c r="GC51" s="213"/>
      <c r="GD51" s="213"/>
      <c r="GE51" s="213"/>
      <c r="GF51" s="213"/>
      <c r="GG51" s="213"/>
      <c r="GH51" s="213"/>
      <c r="GI51" s="213"/>
      <c r="GJ51" s="213"/>
      <c r="GM51" s="442"/>
      <c r="GQ51" s="213"/>
      <c r="GS51" s="570"/>
      <c r="GT51" s="213"/>
      <c r="GU51" s="213"/>
      <c r="GV51" s="213"/>
      <c r="GW51" s="213"/>
      <c r="GX51" s="213"/>
      <c r="GY51" s="213"/>
      <c r="GZ51" s="213"/>
      <c r="HA51" s="213"/>
      <c r="HB51" s="213"/>
      <c r="HE51" s="442"/>
      <c r="HI51" s="213"/>
      <c r="HK51" s="570"/>
      <c r="HL51" s="213"/>
      <c r="HM51" s="213"/>
      <c r="HN51" s="213"/>
      <c r="HO51" s="213"/>
      <c r="HP51" s="213"/>
      <c r="HQ51" s="213"/>
      <c r="HR51" s="213"/>
      <c r="HS51" s="213"/>
      <c r="HT51" s="213"/>
      <c r="HW51" s="442"/>
      <c r="IA51" s="213"/>
      <c r="IC51" s="570"/>
      <c r="ID51" s="213"/>
      <c r="IE51" s="213"/>
      <c r="IF51" s="213"/>
      <c r="IG51" s="213"/>
      <c r="IH51" s="213"/>
      <c r="II51" s="213"/>
      <c r="IJ51" s="213"/>
      <c r="IK51" s="213"/>
      <c r="IL51" s="213"/>
      <c r="IO51" s="442"/>
      <c r="IS51" s="213"/>
      <c r="IU51" s="570"/>
      <c r="IV51" s="213"/>
      <c r="IW51" s="213"/>
      <c r="IX51" s="213"/>
      <c r="IY51" s="213"/>
      <c r="IZ51" s="213"/>
      <c r="JA51" s="213"/>
      <c r="JB51" s="213"/>
      <c r="JC51" s="213"/>
      <c r="JD51" s="213"/>
      <c r="JG51" s="442"/>
      <c r="JK51" s="213"/>
      <c r="JM51" s="570"/>
      <c r="JN51" s="213"/>
      <c r="JO51" s="213"/>
      <c r="JP51" s="213"/>
      <c r="JQ51" s="213"/>
      <c r="JR51" s="213"/>
      <c r="JS51" s="213"/>
      <c r="JT51" s="213"/>
      <c r="JU51" s="213"/>
      <c r="JV51" s="213"/>
      <c r="JY51" s="442"/>
      <c r="KC51" s="213"/>
      <c r="KE51" s="570"/>
      <c r="KF51" s="213"/>
      <c r="KG51" s="213"/>
      <c r="KH51" s="213"/>
      <c r="KI51" s="213"/>
      <c r="KJ51" s="213"/>
      <c r="KK51" s="213"/>
      <c r="KL51" s="213"/>
      <c r="KM51" s="213"/>
      <c r="KN51" s="213"/>
    </row>
    <row r="52" spans="1:300" s="361" customFormat="1" ht="15">
      <c r="A52" s="464">
        <v>5</v>
      </c>
      <c r="B52" s="361">
        <v>1</v>
      </c>
      <c r="C52" s="459" t="s">
        <v>25</v>
      </c>
      <c r="D52" s="361" t="s">
        <v>399</v>
      </c>
      <c r="E52" s="464">
        <v>5</v>
      </c>
      <c r="F52" s="441"/>
      <c r="G52" t="s">
        <v>1206</v>
      </c>
      <c r="H52">
        <v>52</v>
      </c>
      <c r="I52">
        <v>1</v>
      </c>
      <c r="J52" s="422">
        <v>33</v>
      </c>
      <c r="K52" s="422">
        <v>2</v>
      </c>
      <c r="L52" s="422">
        <v>33</v>
      </c>
      <c r="M52" s="422">
        <v>2</v>
      </c>
      <c r="N52"/>
      <c r="O52">
        <v>49</v>
      </c>
      <c r="P52" s="435">
        <v>3</v>
      </c>
      <c r="Q52">
        <v>49</v>
      </c>
      <c r="R52" t="s">
        <v>639</v>
      </c>
      <c r="S52" t="s">
        <v>1441</v>
      </c>
      <c r="T52"/>
      <c r="U52"/>
      <c r="V52"/>
      <c r="W52">
        <v>57</v>
      </c>
      <c r="X52" t="s">
        <v>1217</v>
      </c>
      <c r="Y52" t="s">
        <v>1217</v>
      </c>
      <c r="Z52" t="s">
        <v>1217</v>
      </c>
      <c r="AA52" t="s">
        <v>1217</v>
      </c>
      <c r="AB52" t="s">
        <v>1217</v>
      </c>
      <c r="AC52" t="s">
        <v>1217</v>
      </c>
      <c r="AD52" t="s">
        <v>1217</v>
      </c>
      <c r="AE52" t="s">
        <v>1217</v>
      </c>
      <c r="AF52" t="s">
        <v>1217</v>
      </c>
      <c r="AG52" t="s">
        <v>1217</v>
      </c>
      <c r="AH52"/>
      <c r="AI52" t="s">
        <v>1217</v>
      </c>
      <c r="AJ52" t="s">
        <v>1217</v>
      </c>
      <c r="AK52" t="s">
        <v>1217</v>
      </c>
      <c r="AL52" t="s">
        <v>1217</v>
      </c>
      <c r="AM52" t="s">
        <v>1217</v>
      </c>
      <c r="AN52" t="s">
        <v>1217</v>
      </c>
      <c r="AO52" t="s">
        <v>1217</v>
      </c>
      <c r="AP52"/>
      <c r="AQ52"/>
      <c r="AR52"/>
      <c r="AS52"/>
      <c r="AT52"/>
      <c r="AU52"/>
      <c r="AV52"/>
      <c r="AW52"/>
      <c r="AX52"/>
      <c r="AY52"/>
      <c r="AZ52"/>
      <c r="BA52"/>
      <c r="BB52" t="str" cm="1">
        <f t="array" aca="1" ref="BB52" ca="1">IFERROR(INDIRECT(X52),"")</f>
        <v/>
      </c>
      <c r="BC52"/>
      <c r="BD52" s="437"/>
      <c r="BE52"/>
      <c r="BF52" s="469">
        <v>1</v>
      </c>
      <c r="BG52" s="469">
        <v>13</v>
      </c>
      <c r="BH52" s="469" t="s">
        <v>421</v>
      </c>
      <c r="BI52" s="469" t="s">
        <v>1283</v>
      </c>
      <c r="BJ52" s="469">
        <v>1</v>
      </c>
      <c r="BK52" s="469" t="s">
        <v>1442</v>
      </c>
      <c r="BL52" s="469" t="s">
        <v>147</v>
      </c>
      <c r="BM52" s="438" t="s">
        <v>1443</v>
      </c>
      <c r="BN52" s="438"/>
      <c r="BO52" s="469">
        <v>0</v>
      </c>
      <c r="BP52" s="469">
        <v>0</v>
      </c>
      <c r="BQ52" s="469">
        <v>0</v>
      </c>
      <c r="BR52" s="469">
        <v>1</v>
      </c>
      <c r="BS52" s="469">
        <v>0</v>
      </c>
      <c r="BT52" s="469">
        <v>0</v>
      </c>
      <c r="BU52" s="469">
        <v>0</v>
      </c>
      <c r="BV52" s="469">
        <v>0</v>
      </c>
      <c r="BW52" s="469">
        <v>0</v>
      </c>
      <c r="BX52" s="469">
        <v>0</v>
      </c>
      <c r="BY52" s="469"/>
      <c r="BZ52" s="469"/>
      <c r="CA52"/>
      <c r="CC52" t="s">
        <v>1343</v>
      </c>
      <c r="CD52">
        <f>CI1</f>
        <v>15</v>
      </c>
      <c r="CE52"/>
      <c r="CF52"/>
      <c r="CG52"/>
      <c r="CH52"/>
      <c r="CI52"/>
      <c r="CJ52"/>
      <c r="CK52"/>
      <c r="CL52"/>
      <c r="CM52"/>
      <c r="CN52"/>
      <c r="CO52"/>
      <c r="CY52" s="442"/>
      <c r="DC52" s="213"/>
      <c r="DE52" s="570"/>
      <c r="DF52" s="213"/>
      <c r="DG52" s="213"/>
      <c r="DH52" s="213"/>
      <c r="DI52" s="213"/>
      <c r="DJ52" s="213"/>
      <c r="DK52" s="213"/>
      <c r="DL52" s="213"/>
      <c r="DM52" s="213"/>
      <c r="DN52" s="213"/>
      <c r="DS52" s="442"/>
      <c r="DW52" s="213"/>
      <c r="DY52" s="570"/>
      <c r="DZ52" s="213"/>
      <c r="EA52" s="213"/>
      <c r="EB52" s="213"/>
      <c r="EC52" s="213"/>
      <c r="ED52" s="213"/>
      <c r="EE52" s="213"/>
      <c r="EF52" s="213"/>
      <c r="EG52" s="213"/>
      <c r="EH52" s="213"/>
      <c r="EK52" s="442"/>
      <c r="EO52" s="213"/>
      <c r="EQ52" s="570"/>
      <c r="ER52" s="213"/>
      <c r="ES52" s="213"/>
      <c r="ET52" s="213"/>
      <c r="EU52" s="213"/>
      <c r="EV52" s="213"/>
      <c r="EW52" s="213"/>
      <c r="EX52" s="213"/>
      <c r="EY52" s="213"/>
      <c r="EZ52" s="213"/>
      <c r="FC52" s="442"/>
      <c r="FG52" s="213"/>
      <c r="FI52" s="570"/>
      <c r="FJ52" s="213"/>
      <c r="FK52" s="213"/>
      <c r="FL52" s="213"/>
      <c r="FM52" s="213"/>
      <c r="FN52" s="213"/>
      <c r="FO52" s="213"/>
      <c r="FP52" s="213"/>
      <c r="FQ52" s="213"/>
      <c r="FR52" s="213"/>
      <c r="FU52" s="442"/>
      <c r="FY52" s="213"/>
      <c r="GA52" s="570"/>
      <c r="GB52" s="213"/>
      <c r="GC52" s="213"/>
      <c r="GD52" s="213"/>
      <c r="GE52" s="213"/>
      <c r="GF52" s="213"/>
      <c r="GG52" s="213"/>
      <c r="GH52" s="213"/>
      <c r="GI52" s="213"/>
      <c r="GJ52" s="213"/>
      <c r="GM52" s="442"/>
      <c r="GQ52" s="213"/>
      <c r="GS52" s="570"/>
      <c r="GT52" s="213"/>
      <c r="GU52" s="213"/>
      <c r="GV52" s="213"/>
      <c r="GW52" s="213"/>
      <c r="GX52" s="213"/>
      <c r="GY52" s="213"/>
      <c r="GZ52" s="213"/>
      <c r="HA52" s="213"/>
      <c r="HB52" s="213"/>
      <c r="HE52" s="442"/>
      <c r="HI52" s="213"/>
      <c r="HK52" s="570"/>
      <c r="HL52" s="213"/>
      <c r="HM52" s="213"/>
      <c r="HN52" s="213"/>
      <c r="HO52" s="213"/>
      <c r="HP52" s="213"/>
      <c r="HQ52" s="213"/>
      <c r="HR52" s="213"/>
      <c r="HS52" s="213"/>
      <c r="HT52" s="213"/>
      <c r="HW52" s="442"/>
      <c r="IA52" s="213"/>
      <c r="IC52" s="570"/>
      <c r="ID52" s="213"/>
      <c r="IE52" s="213"/>
      <c r="IF52" s="213"/>
      <c r="IG52" s="213"/>
      <c r="IH52" s="213"/>
      <c r="II52" s="213"/>
      <c r="IJ52" s="213"/>
      <c r="IK52" s="213"/>
      <c r="IL52" s="213"/>
      <c r="IO52" s="442"/>
      <c r="IS52" s="213"/>
      <c r="IU52" s="570"/>
      <c r="IV52" s="213"/>
      <c r="IW52" s="213"/>
      <c r="IX52" s="213"/>
      <c r="IY52" s="213"/>
      <c r="IZ52" s="213"/>
      <c r="JA52" s="213"/>
      <c r="JB52" s="213"/>
      <c r="JC52" s="213"/>
      <c r="JD52" s="213"/>
      <c r="JG52" s="442"/>
      <c r="JK52" s="213"/>
      <c r="JM52" s="570"/>
      <c r="JN52" s="213"/>
      <c r="JO52" s="213"/>
      <c r="JP52" s="213"/>
      <c r="JQ52" s="213"/>
      <c r="JR52" s="213"/>
      <c r="JS52" s="213"/>
      <c r="JT52" s="213"/>
      <c r="JU52" s="213"/>
      <c r="JV52" s="213"/>
      <c r="JY52" s="442"/>
      <c r="KC52" s="213"/>
      <c r="KE52" s="570"/>
      <c r="KF52" s="213"/>
      <c r="KG52" s="213"/>
      <c r="KH52" s="213"/>
      <c r="KI52" s="213"/>
      <c r="KJ52" s="213"/>
      <c r="KK52" s="213"/>
      <c r="KL52" s="213"/>
      <c r="KM52" s="213"/>
      <c r="KN52" s="213"/>
    </row>
    <row r="53" spans="1:300" s="361" customFormat="1" ht="15">
      <c r="A53" s="464">
        <v>6</v>
      </c>
      <c r="B53" s="361">
        <v>1</v>
      </c>
      <c r="C53" s="459" t="s">
        <v>25</v>
      </c>
      <c r="D53" s="361" t="s">
        <v>401</v>
      </c>
      <c r="E53" s="464">
        <v>5</v>
      </c>
      <c r="F53" s="441"/>
      <c r="G53" t="s">
        <v>1206</v>
      </c>
      <c r="H53">
        <v>53</v>
      </c>
      <c r="I53">
        <v>1</v>
      </c>
      <c r="J53" s="422">
        <v>48</v>
      </c>
      <c r="K53" s="422">
        <v>3</v>
      </c>
      <c r="L53" s="422">
        <v>48</v>
      </c>
      <c r="M53" s="422">
        <v>3</v>
      </c>
      <c r="N53"/>
      <c r="O53">
        <v>50</v>
      </c>
      <c r="P53" s="435">
        <v>3</v>
      </c>
      <c r="Q53">
        <v>50</v>
      </c>
      <c r="R53" t="s">
        <v>646</v>
      </c>
      <c r="S53" t="s">
        <v>1444</v>
      </c>
      <c r="T53"/>
      <c r="U53"/>
      <c r="V53"/>
      <c r="W53">
        <v>58</v>
      </c>
      <c r="X53" t="s">
        <v>1217</v>
      </c>
      <c r="Y53" t="s">
        <v>1217</v>
      </c>
      <c r="Z53" t="s">
        <v>1217</v>
      </c>
      <c r="AA53" t="s">
        <v>1217</v>
      </c>
      <c r="AB53" t="s">
        <v>1217</v>
      </c>
      <c r="AC53" t="s">
        <v>1217</v>
      </c>
      <c r="AD53" t="s">
        <v>1217</v>
      </c>
      <c r="AE53" t="s">
        <v>1217</v>
      </c>
      <c r="AF53" t="s">
        <v>1217</v>
      </c>
      <c r="AG53" t="s">
        <v>1217</v>
      </c>
      <c r="AH53"/>
      <c r="AI53" t="s">
        <v>1217</v>
      </c>
      <c r="AJ53" t="s">
        <v>1217</v>
      </c>
      <c r="AK53" t="s">
        <v>1217</v>
      </c>
      <c r="AL53" t="s">
        <v>1217</v>
      </c>
      <c r="AM53" t="s">
        <v>1217</v>
      </c>
      <c r="AN53" t="s">
        <v>1217</v>
      </c>
      <c r="AO53" t="s">
        <v>1217</v>
      </c>
      <c r="AP53"/>
      <c r="AQ53"/>
      <c r="AR53"/>
      <c r="AS53"/>
      <c r="AT53"/>
      <c r="AU53"/>
      <c r="AV53"/>
      <c r="AW53"/>
      <c r="AX53"/>
      <c r="AY53"/>
      <c r="AZ53"/>
      <c r="BA53"/>
      <c r="BB53" t="str" cm="1">
        <f t="array" aca="1" ref="BB53" ca="1">IFERROR(INDIRECT(X53),"")</f>
        <v/>
      </c>
      <c r="BC53"/>
      <c r="BD53" s="437"/>
      <c r="BE53"/>
      <c r="BF53" s="469">
        <v>1</v>
      </c>
      <c r="BG53" s="469">
        <v>13</v>
      </c>
      <c r="BH53" s="469" t="s">
        <v>421</v>
      </c>
      <c r="BI53" s="469" t="s">
        <v>1283</v>
      </c>
      <c r="BJ53" s="469">
        <v>2</v>
      </c>
      <c r="BK53" s="469" t="s">
        <v>1445</v>
      </c>
      <c r="BL53" s="469" t="s">
        <v>148</v>
      </c>
      <c r="BM53" s="438" t="s">
        <v>1446</v>
      </c>
      <c r="BN53" s="438"/>
      <c r="BO53" s="469">
        <v>0</v>
      </c>
      <c r="BP53" s="469">
        <v>0</v>
      </c>
      <c r="BQ53" s="469">
        <v>0</v>
      </c>
      <c r="BR53" s="469">
        <v>1</v>
      </c>
      <c r="BS53" s="469">
        <v>0</v>
      </c>
      <c r="BT53" s="469">
        <v>0</v>
      </c>
      <c r="BU53" s="469">
        <v>0</v>
      </c>
      <c r="BV53" s="469">
        <v>0</v>
      </c>
      <c r="BW53" s="469">
        <v>0</v>
      </c>
      <c r="BX53" s="469">
        <v>0</v>
      </c>
      <c r="BY53" s="469"/>
      <c r="BZ53" s="469"/>
      <c r="CA53"/>
      <c r="CC53"/>
      <c r="CD53"/>
      <c r="CE53"/>
      <c r="CF53"/>
      <c r="CG53"/>
      <c r="CH53"/>
      <c r="CI53"/>
      <c r="CJ53"/>
      <c r="CK53"/>
      <c r="CL53"/>
      <c r="CM53"/>
      <c r="CN53"/>
      <c r="CO53"/>
      <c r="CY53" s="442"/>
      <c r="DC53" s="213"/>
      <c r="DE53" s="570"/>
      <c r="DF53" s="213"/>
      <c r="DG53" s="213"/>
      <c r="DH53" s="213"/>
      <c r="DI53" s="213"/>
      <c r="DJ53" s="213"/>
      <c r="DK53" s="213"/>
      <c r="DL53" s="213"/>
      <c r="DM53" s="213"/>
      <c r="DN53" s="213"/>
      <c r="DS53" s="442"/>
      <c r="DW53" s="213"/>
      <c r="DY53" s="570"/>
      <c r="DZ53" s="213"/>
      <c r="EA53" s="213"/>
      <c r="EB53" s="213"/>
      <c r="EC53" s="213"/>
      <c r="ED53" s="213"/>
      <c r="EE53" s="213"/>
      <c r="EF53" s="213"/>
      <c r="EG53" s="213"/>
      <c r="EH53" s="213"/>
      <c r="EK53" s="442"/>
      <c r="EO53" s="213"/>
      <c r="EQ53" s="570"/>
      <c r="ER53" s="213"/>
      <c r="ES53" s="213"/>
      <c r="ET53" s="213"/>
      <c r="EU53" s="213"/>
      <c r="EV53" s="213"/>
      <c r="EW53" s="213"/>
      <c r="EX53" s="213"/>
      <c r="EY53" s="213"/>
      <c r="EZ53" s="213"/>
      <c r="FC53" s="442"/>
      <c r="FG53" s="213"/>
      <c r="FI53" s="570"/>
      <c r="FJ53" s="213"/>
      <c r="FK53" s="213"/>
      <c r="FL53" s="213"/>
      <c r="FM53" s="213"/>
      <c r="FN53" s="213"/>
      <c r="FO53" s="213"/>
      <c r="FP53" s="213"/>
      <c r="FQ53" s="213"/>
      <c r="FR53" s="213"/>
      <c r="FU53" s="442"/>
      <c r="FY53" s="213"/>
      <c r="GA53" s="570"/>
      <c r="GB53" s="213"/>
      <c r="GC53" s="213"/>
      <c r="GD53" s="213"/>
      <c r="GE53" s="213"/>
      <c r="GF53" s="213"/>
      <c r="GG53" s="213"/>
      <c r="GH53" s="213"/>
      <c r="GI53" s="213"/>
      <c r="GJ53" s="213"/>
      <c r="GM53" s="442"/>
      <c r="GQ53" s="213"/>
      <c r="GS53" s="570"/>
      <c r="GT53" s="213"/>
      <c r="GU53" s="213"/>
      <c r="GV53" s="213"/>
      <c r="GW53" s="213"/>
      <c r="GX53" s="213"/>
      <c r="GY53" s="213"/>
      <c r="GZ53" s="213"/>
      <c r="HA53" s="213"/>
      <c r="HB53" s="213"/>
      <c r="HE53" s="442"/>
      <c r="HI53" s="213"/>
      <c r="HK53" s="570"/>
      <c r="HL53" s="213"/>
      <c r="HM53" s="213"/>
      <c r="HN53" s="213"/>
      <c r="HO53" s="213"/>
      <c r="HP53" s="213"/>
      <c r="HQ53" s="213"/>
      <c r="HR53" s="213"/>
      <c r="HS53" s="213"/>
      <c r="HT53" s="213"/>
      <c r="HW53" s="442"/>
      <c r="IA53" s="213"/>
      <c r="IC53" s="570"/>
      <c r="ID53" s="213"/>
      <c r="IE53" s="213"/>
      <c r="IF53" s="213"/>
      <c r="IG53" s="213"/>
      <c r="IH53" s="213"/>
      <c r="II53" s="213"/>
      <c r="IJ53" s="213"/>
      <c r="IK53" s="213"/>
      <c r="IL53" s="213"/>
      <c r="IO53" s="442"/>
      <c r="IS53" s="213"/>
      <c r="IU53" s="570"/>
      <c r="IV53" s="213"/>
      <c r="IW53" s="213"/>
      <c r="IX53" s="213"/>
      <c r="IY53" s="213"/>
      <c r="IZ53" s="213"/>
      <c r="JA53" s="213"/>
      <c r="JB53" s="213"/>
      <c r="JC53" s="213"/>
      <c r="JD53" s="213"/>
      <c r="JG53" s="442"/>
      <c r="JK53" s="213"/>
      <c r="JM53" s="570"/>
      <c r="JN53" s="213"/>
      <c r="JO53" s="213"/>
      <c r="JP53" s="213"/>
      <c r="JQ53" s="213"/>
      <c r="JR53" s="213"/>
      <c r="JS53" s="213"/>
      <c r="JT53" s="213"/>
      <c r="JU53" s="213"/>
      <c r="JV53" s="213"/>
      <c r="JY53" s="442"/>
      <c r="KC53" s="213"/>
      <c r="KE53" s="570"/>
      <c r="KF53" s="213"/>
      <c r="KG53" s="213"/>
      <c r="KH53" s="213"/>
      <c r="KI53" s="213"/>
      <c r="KJ53" s="213"/>
      <c r="KK53" s="213"/>
      <c r="KL53" s="213"/>
      <c r="KM53" s="213"/>
      <c r="KN53" s="213"/>
    </row>
    <row r="54" spans="1:300" s="361" customFormat="1" ht="15">
      <c r="A54" s="464">
        <v>7</v>
      </c>
      <c r="B54" s="361">
        <v>1</v>
      </c>
      <c r="C54" s="459" t="s">
        <v>25</v>
      </c>
      <c r="D54" s="361" t="s">
        <v>404</v>
      </c>
      <c r="E54" s="464">
        <v>5</v>
      </c>
      <c r="F54" s="441"/>
      <c r="G54" t="s">
        <v>1206</v>
      </c>
      <c r="H54">
        <v>54</v>
      </c>
      <c r="I54">
        <v>1</v>
      </c>
      <c r="J54" s="422">
        <v>49</v>
      </c>
      <c r="K54" s="422">
        <v>3</v>
      </c>
      <c r="L54" s="422">
        <v>49</v>
      </c>
      <c r="M54" s="422">
        <v>3</v>
      </c>
      <c r="N54"/>
      <c r="O54">
        <v>52</v>
      </c>
      <c r="P54" s="435">
        <v>4</v>
      </c>
      <c r="Q54">
        <v>52</v>
      </c>
      <c r="R54" t="s">
        <v>665</v>
      </c>
      <c r="S54" t="s">
        <v>1447</v>
      </c>
      <c r="T54"/>
      <c r="U54"/>
      <c r="V54"/>
      <c r="W54">
        <v>59</v>
      </c>
      <c r="X54" t="s">
        <v>1217</v>
      </c>
      <c r="Y54" t="s">
        <v>1217</v>
      </c>
      <c r="Z54" t="s">
        <v>1217</v>
      </c>
      <c r="AA54" t="s">
        <v>1217</v>
      </c>
      <c r="AB54" t="s">
        <v>1217</v>
      </c>
      <c r="AC54" t="s">
        <v>1217</v>
      </c>
      <c r="AD54" t="s">
        <v>1217</v>
      </c>
      <c r="AE54" t="s">
        <v>1217</v>
      </c>
      <c r="AF54" t="s">
        <v>1217</v>
      </c>
      <c r="AG54" t="s">
        <v>1217</v>
      </c>
      <c r="AH54"/>
      <c r="AI54" t="s">
        <v>1217</v>
      </c>
      <c r="AJ54" t="s">
        <v>1217</v>
      </c>
      <c r="AK54" t="s">
        <v>1217</v>
      </c>
      <c r="AL54" t="s">
        <v>1217</v>
      </c>
      <c r="AM54" t="s">
        <v>1217</v>
      </c>
      <c r="AN54" t="s">
        <v>1217</v>
      </c>
      <c r="AO54" t="s">
        <v>1217</v>
      </c>
      <c r="AP54"/>
      <c r="AQ54"/>
      <c r="AR54"/>
      <c r="AS54"/>
      <c r="AT54"/>
      <c r="AU54"/>
      <c r="AV54"/>
      <c r="AW54"/>
      <c r="AX54"/>
      <c r="AY54"/>
      <c r="AZ54"/>
      <c r="BA54"/>
      <c r="BB54" t="str" cm="1">
        <f t="array" aca="1" ref="BB54" ca="1">IFERROR(INDIRECT(X54),"")</f>
        <v/>
      </c>
      <c r="BC54"/>
      <c r="BD54" s="437"/>
      <c r="BE54"/>
      <c r="BF54" s="469">
        <v>1</v>
      </c>
      <c r="BG54" s="469">
        <v>13</v>
      </c>
      <c r="BH54" s="469" t="s">
        <v>421</v>
      </c>
      <c r="BI54" s="469" t="s">
        <v>1283</v>
      </c>
      <c r="BJ54" s="469">
        <v>3</v>
      </c>
      <c r="BK54" s="469" t="s">
        <v>1448</v>
      </c>
      <c r="BL54" s="469" t="s">
        <v>393</v>
      </c>
      <c r="BM54" s="438" t="s">
        <v>1449</v>
      </c>
      <c r="BN54" s="438"/>
      <c r="BO54" s="469">
        <v>0</v>
      </c>
      <c r="BP54" s="469">
        <v>0</v>
      </c>
      <c r="BQ54" s="469">
        <v>0</v>
      </c>
      <c r="BR54" s="469">
        <v>1</v>
      </c>
      <c r="BS54" s="469">
        <v>0</v>
      </c>
      <c r="BT54" s="469">
        <v>0</v>
      </c>
      <c r="BU54" s="469">
        <v>0</v>
      </c>
      <c r="BV54" s="469">
        <v>0</v>
      </c>
      <c r="BW54" s="469">
        <v>0</v>
      </c>
      <c r="BX54" s="469">
        <v>0</v>
      </c>
      <c r="BY54" s="469"/>
      <c r="BZ54" s="469"/>
      <c r="CA54"/>
      <c r="CC54"/>
      <c r="CD54" t="str">
        <f>CJ3</f>
        <v>Säkerhetstester och granskning</v>
      </c>
      <c r="CE54"/>
      <c r="CF54"/>
      <c r="CG54"/>
      <c r="CH54"/>
      <c r="CI54"/>
      <c r="CJ54"/>
      <c r="CK54"/>
      <c r="CL54"/>
      <c r="CM54"/>
      <c r="CN54"/>
      <c r="CO54"/>
      <c r="CY54" s="442"/>
      <c r="DC54" s="213"/>
      <c r="DE54" s="570"/>
      <c r="DF54" s="213"/>
      <c r="DG54" s="213"/>
      <c r="DH54" s="213"/>
      <c r="DI54" s="213"/>
      <c r="DJ54" s="213"/>
      <c r="DK54" s="213"/>
      <c r="DL54" s="213"/>
      <c r="DM54" s="213"/>
      <c r="DN54" s="213"/>
      <c r="DS54" s="442"/>
      <c r="DW54" s="213"/>
      <c r="DY54" s="570"/>
      <c r="DZ54" s="213"/>
      <c r="EA54" s="213"/>
      <c r="EB54" s="213"/>
      <c r="EC54" s="213"/>
      <c r="ED54" s="213"/>
      <c r="EE54" s="213"/>
      <c r="EF54" s="213"/>
      <c r="EG54" s="213"/>
      <c r="EH54" s="213"/>
      <c r="EK54" s="442"/>
      <c r="EO54" s="213"/>
      <c r="EQ54" s="570"/>
      <c r="ER54" s="213"/>
      <c r="ES54" s="213"/>
      <c r="ET54" s="213"/>
      <c r="EU54" s="213"/>
      <c r="EV54" s="213"/>
      <c r="EW54" s="213"/>
      <c r="EX54" s="213"/>
      <c r="EY54" s="213"/>
      <c r="EZ54" s="213"/>
      <c r="FC54" s="442"/>
      <c r="FG54" s="213"/>
      <c r="FI54" s="570"/>
      <c r="FJ54" s="213"/>
      <c r="FK54" s="213"/>
      <c r="FL54" s="213"/>
      <c r="FM54" s="213"/>
      <c r="FN54" s="213"/>
      <c r="FO54" s="213"/>
      <c r="FP54" s="213"/>
      <c r="FQ54" s="213"/>
      <c r="FR54" s="213"/>
      <c r="FU54" s="442"/>
      <c r="FY54" s="213"/>
      <c r="GA54" s="570"/>
      <c r="GB54" s="213"/>
      <c r="GC54" s="213"/>
      <c r="GD54" s="213"/>
      <c r="GE54" s="213"/>
      <c r="GF54" s="213"/>
      <c r="GG54" s="213"/>
      <c r="GH54" s="213"/>
      <c r="GI54" s="213"/>
      <c r="GJ54" s="213"/>
      <c r="GM54" s="442"/>
      <c r="GQ54" s="213"/>
      <c r="GS54" s="570"/>
      <c r="GT54" s="213"/>
      <c r="GU54" s="213"/>
      <c r="GV54" s="213"/>
      <c r="GW54" s="213"/>
      <c r="GX54" s="213"/>
      <c r="GY54" s="213"/>
      <c r="GZ54" s="213"/>
      <c r="HA54" s="213"/>
      <c r="HB54" s="213"/>
      <c r="HE54" s="442"/>
      <c r="HI54" s="213"/>
      <c r="HK54" s="570"/>
      <c r="HL54" s="213"/>
      <c r="HM54" s="213"/>
      <c r="HN54" s="213"/>
      <c r="HO54" s="213"/>
      <c r="HP54" s="213"/>
      <c r="HQ54" s="213"/>
      <c r="HR54" s="213"/>
      <c r="HS54" s="213"/>
      <c r="HT54" s="213"/>
      <c r="HW54" s="442"/>
      <c r="IA54" s="213"/>
      <c r="IC54" s="570"/>
      <c r="ID54" s="213"/>
      <c r="IE54" s="213"/>
      <c r="IF54" s="213"/>
      <c r="IG54" s="213"/>
      <c r="IH54" s="213"/>
      <c r="II54" s="213"/>
      <c r="IJ54" s="213"/>
      <c r="IK54" s="213"/>
      <c r="IL54" s="213"/>
      <c r="IO54" s="442"/>
      <c r="IS54" s="213"/>
      <c r="IU54" s="570"/>
      <c r="IV54" s="213"/>
      <c r="IW54" s="213"/>
      <c r="IX54" s="213"/>
      <c r="IY54" s="213"/>
      <c r="IZ54" s="213"/>
      <c r="JA54" s="213"/>
      <c r="JB54" s="213"/>
      <c r="JC54" s="213"/>
      <c r="JD54" s="213"/>
      <c r="JG54" s="442"/>
      <c r="JK54" s="213"/>
      <c r="JM54" s="570"/>
      <c r="JN54" s="213"/>
      <c r="JO54" s="213"/>
      <c r="JP54" s="213"/>
      <c r="JQ54" s="213"/>
      <c r="JR54" s="213"/>
      <c r="JS54" s="213"/>
      <c r="JT54" s="213"/>
      <c r="JU54" s="213"/>
      <c r="JV54" s="213"/>
      <c r="JY54" s="442"/>
      <c r="KC54" s="213"/>
      <c r="KE54" s="570"/>
      <c r="KF54" s="213"/>
      <c r="KG54" s="213"/>
      <c r="KH54" s="213"/>
      <c r="KI54" s="213"/>
      <c r="KJ54" s="213"/>
      <c r="KK54" s="213"/>
      <c r="KL54" s="213"/>
      <c r="KM54" s="213"/>
      <c r="KN54" s="213"/>
    </row>
    <row r="55" spans="1:300" s="361" customFormat="1" ht="15">
      <c r="A55" s="464">
        <v>12</v>
      </c>
      <c r="B55" s="361">
        <v>1</v>
      </c>
      <c r="C55" s="459" t="s">
        <v>25</v>
      </c>
      <c r="D55" s="361" t="s">
        <v>418</v>
      </c>
      <c r="E55" s="464">
        <v>5</v>
      </c>
      <c r="F55" s="441"/>
      <c r="G55" t="s">
        <v>1206</v>
      </c>
      <c r="H55">
        <v>55</v>
      </c>
      <c r="I55">
        <v>1</v>
      </c>
      <c r="J55" s="422">
        <v>50</v>
      </c>
      <c r="K55" s="422">
        <v>3</v>
      </c>
      <c r="L55" s="422">
        <v>50</v>
      </c>
      <c r="M55" s="422">
        <v>3</v>
      </c>
      <c r="N55"/>
      <c r="O55">
        <v>53</v>
      </c>
      <c r="P55" s="435">
        <v>4</v>
      </c>
      <c r="Q55">
        <v>53</v>
      </c>
      <c r="R55" t="s">
        <v>673</v>
      </c>
      <c r="S55" t="s">
        <v>1450</v>
      </c>
      <c r="T55"/>
      <c r="U55"/>
      <c r="V55"/>
      <c r="W55">
        <v>60</v>
      </c>
      <c r="X55" t="s">
        <v>1217</v>
      </c>
      <c r="Y55" t="s">
        <v>1217</v>
      </c>
      <c r="Z55" t="s">
        <v>1217</v>
      </c>
      <c r="AA55" t="s">
        <v>1217</v>
      </c>
      <c r="AB55" t="s">
        <v>1217</v>
      </c>
      <c r="AC55" t="s">
        <v>1217</v>
      </c>
      <c r="AD55" t="s">
        <v>1217</v>
      </c>
      <c r="AE55" t="s">
        <v>1217</v>
      </c>
      <c r="AF55" t="s">
        <v>1217</v>
      </c>
      <c r="AG55" t="s">
        <v>1217</v>
      </c>
      <c r="AH55"/>
      <c r="AI55" t="s">
        <v>1217</v>
      </c>
      <c r="AJ55" t="s">
        <v>1217</v>
      </c>
      <c r="AK55" t="s">
        <v>1217</v>
      </c>
      <c r="AL55" t="s">
        <v>1217</v>
      </c>
      <c r="AM55" t="s">
        <v>1217</v>
      </c>
      <c r="AN55" t="s">
        <v>1217</v>
      </c>
      <c r="AO55" t="s">
        <v>1217</v>
      </c>
      <c r="AP55"/>
      <c r="AQ55"/>
      <c r="AR55"/>
      <c r="AS55"/>
      <c r="AT55"/>
      <c r="AU55"/>
      <c r="AV55"/>
      <c r="AW55"/>
      <c r="AX55"/>
      <c r="AY55"/>
      <c r="AZ55"/>
      <c r="BA55"/>
      <c r="BB55" t="str" cm="1">
        <f t="array" aca="1" ref="BB55" ca="1">IFERROR(INDIRECT(X55),"")</f>
        <v/>
      </c>
      <c r="BC55"/>
      <c r="BD55" s="437"/>
      <c r="BE55"/>
      <c r="BF55" s="469">
        <v>1</v>
      </c>
      <c r="BG55" s="469">
        <v>13</v>
      </c>
      <c r="BH55" s="469" t="s">
        <v>421</v>
      </c>
      <c r="BI55" s="469" t="s">
        <v>1283</v>
      </c>
      <c r="BJ55" s="469">
        <v>4</v>
      </c>
      <c r="BK55" s="469" t="s">
        <v>1451</v>
      </c>
      <c r="BL55" s="469" t="s">
        <v>394</v>
      </c>
      <c r="BM55" s="438" t="s">
        <v>1452</v>
      </c>
      <c r="BN55" s="438"/>
      <c r="BO55" s="469">
        <v>0</v>
      </c>
      <c r="BP55" s="469">
        <v>0</v>
      </c>
      <c r="BQ55" s="469">
        <v>0</v>
      </c>
      <c r="BR55" s="469">
        <v>1</v>
      </c>
      <c r="BS55" s="469">
        <v>0</v>
      </c>
      <c r="BT55" s="469">
        <v>0</v>
      </c>
      <c r="BU55" s="469">
        <v>0</v>
      </c>
      <c r="BV55" s="469">
        <v>0</v>
      </c>
      <c r="BW55" s="469">
        <v>0</v>
      </c>
      <c r="BX55" s="469">
        <v>0</v>
      </c>
      <c r="BY55" s="469"/>
      <c r="BZ55" s="469"/>
      <c r="CA55"/>
      <c r="CC55" t="s">
        <v>1335</v>
      </c>
      <c r="CD55">
        <f ca="1">CJ5</f>
        <v>0</v>
      </c>
      <c r="CE55"/>
      <c r="CF55"/>
      <c r="CG55"/>
      <c r="CH55"/>
      <c r="CI55"/>
      <c r="CJ55"/>
      <c r="CK55"/>
      <c r="CL55"/>
      <c r="CM55"/>
      <c r="CN55"/>
      <c r="CO55"/>
      <c r="CY55" s="442"/>
      <c r="DC55" s="213"/>
      <c r="DE55" s="570"/>
      <c r="DF55" s="213"/>
      <c r="DG55" s="213"/>
      <c r="DH55" s="213"/>
      <c r="DI55" s="213"/>
      <c r="DJ55" s="213"/>
      <c r="DK55" s="213"/>
      <c r="DL55" s="213"/>
      <c r="DM55" s="213"/>
      <c r="DN55" s="213"/>
      <c r="DS55" s="442"/>
      <c r="DW55" s="213"/>
      <c r="DY55" s="570"/>
      <c r="DZ55" s="213"/>
      <c r="EA55" s="213"/>
      <c r="EB55" s="213"/>
      <c r="EC55" s="213"/>
      <c r="ED55" s="213"/>
      <c r="EE55" s="213"/>
      <c r="EF55" s="213"/>
      <c r="EG55" s="213"/>
      <c r="EH55" s="213"/>
      <c r="EK55" s="442"/>
      <c r="EO55" s="213"/>
      <c r="EQ55" s="570"/>
      <c r="ER55" s="213"/>
      <c r="ES55" s="213"/>
      <c r="ET55" s="213"/>
      <c r="EU55" s="213"/>
      <c r="EV55" s="213"/>
      <c r="EW55" s="213"/>
      <c r="EX55" s="213"/>
      <c r="EY55" s="213"/>
      <c r="EZ55" s="213"/>
      <c r="FC55" s="442"/>
      <c r="FG55" s="213"/>
      <c r="FI55" s="570"/>
      <c r="FJ55" s="213"/>
      <c r="FK55" s="213"/>
      <c r="FL55" s="213"/>
      <c r="FM55" s="213"/>
      <c r="FN55" s="213"/>
      <c r="FO55" s="213"/>
      <c r="FP55" s="213"/>
      <c r="FQ55" s="213"/>
      <c r="FR55" s="213"/>
      <c r="FU55" s="442"/>
      <c r="FY55" s="213"/>
      <c r="GA55" s="570"/>
      <c r="GB55" s="213"/>
      <c r="GC55" s="213"/>
      <c r="GD55" s="213"/>
      <c r="GE55" s="213"/>
      <c r="GF55" s="213"/>
      <c r="GG55" s="213"/>
      <c r="GH55" s="213"/>
      <c r="GI55" s="213"/>
      <c r="GJ55" s="213"/>
      <c r="GM55" s="442"/>
      <c r="GQ55" s="213"/>
      <c r="GS55" s="570"/>
      <c r="GT55" s="213"/>
      <c r="GU55" s="213"/>
      <c r="GV55" s="213"/>
      <c r="GW55" s="213"/>
      <c r="GX55" s="213"/>
      <c r="GY55" s="213"/>
      <c r="GZ55" s="213"/>
      <c r="HA55" s="213"/>
      <c r="HB55" s="213"/>
      <c r="HE55" s="442"/>
      <c r="HI55" s="213"/>
      <c r="HK55" s="570"/>
      <c r="HL55" s="213"/>
      <c r="HM55" s="213"/>
      <c r="HN55" s="213"/>
      <c r="HO55" s="213"/>
      <c r="HP55" s="213"/>
      <c r="HQ55" s="213"/>
      <c r="HR55" s="213"/>
      <c r="HS55" s="213"/>
      <c r="HT55" s="213"/>
      <c r="HW55" s="442"/>
      <c r="IA55" s="213"/>
      <c r="IC55" s="570"/>
      <c r="ID55" s="213"/>
      <c r="IE55" s="213"/>
      <c r="IF55" s="213"/>
      <c r="IG55" s="213"/>
      <c r="IH55" s="213"/>
      <c r="II55" s="213"/>
      <c r="IJ55" s="213"/>
      <c r="IK55" s="213"/>
      <c r="IL55" s="213"/>
      <c r="IO55" s="442"/>
      <c r="IS55" s="213"/>
      <c r="IU55" s="570"/>
      <c r="IV55" s="213"/>
      <c r="IW55" s="213"/>
      <c r="IX55" s="213"/>
      <c r="IY55" s="213"/>
      <c r="IZ55" s="213"/>
      <c r="JA55" s="213"/>
      <c r="JB55" s="213"/>
      <c r="JC55" s="213"/>
      <c r="JD55" s="213"/>
      <c r="JG55" s="442"/>
      <c r="JK55" s="213"/>
      <c r="JM55" s="570"/>
      <c r="JN55" s="213"/>
      <c r="JO55" s="213"/>
      <c r="JP55" s="213"/>
      <c r="JQ55" s="213"/>
      <c r="JR55" s="213"/>
      <c r="JS55" s="213"/>
      <c r="JT55" s="213"/>
      <c r="JU55" s="213"/>
      <c r="JV55" s="213"/>
      <c r="JY55" s="442"/>
      <c r="KC55" s="213"/>
      <c r="KE55" s="570"/>
      <c r="KF55" s="213"/>
      <c r="KG55" s="213"/>
      <c r="KH55" s="213"/>
      <c r="KI55" s="213"/>
      <c r="KJ55" s="213"/>
      <c r="KK55" s="213"/>
      <c r="KL55" s="213"/>
      <c r="KM55" s="213"/>
      <c r="KN55" s="213"/>
    </row>
    <row r="56" spans="1:300" s="361" customFormat="1" ht="15">
      <c r="A56" s="464">
        <v>13</v>
      </c>
      <c r="B56" s="361">
        <v>1</v>
      </c>
      <c r="C56" s="459" t="s">
        <v>25</v>
      </c>
      <c r="D56" s="361" t="s">
        <v>421</v>
      </c>
      <c r="E56" s="464">
        <v>5</v>
      </c>
      <c r="G56" t="s">
        <v>1206</v>
      </c>
      <c r="H56">
        <v>56</v>
      </c>
      <c r="I56">
        <v>1</v>
      </c>
      <c r="J56" s="422"/>
      <c r="K56" s="422"/>
      <c r="L56" s="422"/>
      <c r="M56" s="422"/>
      <c r="N56"/>
      <c r="O56"/>
      <c r="P56" s="435"/>
      <c r="Q56"/>
      <c r="R56"/>
      <c r="S56"/>
      <c r="T56"/>
      <c r="U56"/>
      <c r="V56"/>
      <c r="W56">
        <v>61</v>
      </c>
      <c r="X56" t="s">
        <v>1217</v>
      </c>
      <c r="Y56" t="s">
        <v>1217</v>
      </c>
      <c r="Z56" t="s">
        <v>1217</v>
      </c>
      <c r="AA56" t="s">
        <v>1217</v>
      </c>
      <c r="AB56" t="s">
        <v>1217</v>
      </c>
      <c r="AC56" t="s">
        <v>1217</v>
      </c>
      <c r="AD56" t="s">
        <v>1217</v>
      </c>
      <c r="AE56" t="s">
        <v>1217</v>
      </c>
      <c r="AF56" t="s">
        <v>1217</v>
      </c>
      <c r="AG56" t="s">
        <v>1217</v>
      </c>
      <c r="AH56"/>
      <c r="AI56" t="s">
        <v>1217</v>
      </c>
      <c r="AJ56" t="s">
        <v>1217</v>
      </c>
      <c r="AK56" t="s">
        <v>1217</v>
      </c>
      <c r="AL56" t="s">
        <v>1217</v>
      </c>
      <c r="AM56" t="s">
        <v>1217</v>
      </c>
      <c r="AN56" t="s">
        <v>1217</v>
      </c>
      <c r="AO56" t="s">
        <v>1217</v>
      </c>
      <c r="AP56"/>
      <c r="AQ56"/>
      <c r="AR56"/>
      <c r="AS56"/>
      <c r="AT56"/>
      <c r="AU56"/>
      <c r="AV56"/>
      <c r="AW56"/>
      <c r="AX56"/>
      <c r="AY56"/>
      <c r="AZ56"/>
      <c r="BA56"/>
      <c r="BB56" t="str" cm="1">
        <f t="array" aca="1" ref="BB56" ca="1">IFERROR(INDIRECT(X56),"")</f>
        <v/>
      </c>
      <c r="BC56"/>
      <c r="BD56" s="437"/>
      <c r="BE56"/>
      <c r="BF56" s="469">
        <v>1</v>
      </c>
      <c r="BG56" s="469">
        <v>13</v>
      </c>
      <c r="BH56" s="469" t="s">
        <v>421</v>
      </c>
      <c r="BI56" s="469" t="s">
        <v>1283</v>
      </c>
      <c r="BJ56" s="469">
        <v>5</v>
      </c>
      <c r="BK56" s="469" t="s">
        <v>1453</v>
      </c>
      <c r="BL56" s="469" t="s">
        <v>151</v>
      </c>
      <c r="BM56" s="438" t="s">
        <v>1454</v>
      </c>
      <c r="BN56" s="438"/>
      <c r="BO56" s="469">
        <v>1</v>
      </c>
      <c r="BP56" s="469">
        <v>0</v>
      </c>
      <c r="BQ56" s="469">
        <v>0</v>
      </c>
      <c r="BR56" s="469">
        <v>1</v>
      </c>
      <c r="BS56" s="469">
        <v>0</v>
      </c>
      <c r="BT56" s="469">
        <v>0</v>
      </c>
      <c r="BU56" s="469">
        <v>0</v>
      </c>
      <c r="BV56" s="469">
        <v>0</v>
      </c>
      <c r="BW56" s="469">
        <v>0</v>
      </c>
      <c r="BX56" s="469">
        <v>0</v>
      </c>
      <c r="BY56" s="469"/>
      <c r="BZ56" s="469"/>
      <c r="CA56"/>
      <c r="CC56" t="s">
        <v>1339</v>
      </c>
      <c r="CD56">
        <f ca="1">CD57-CD55</f>
        <v>15</v>
      </c>
      <c r="CE56"/>
      <c r="CF56"/>
      <c r="CG56"/>
      <c r="CH56"/>
      <c r="CI56"/>
      <c r="CJ56"/>
      <c r="CK56"/>
      <c r="CL56"/>
      <c r="CM56"/>
      <c r="CN56"/>
      <c r="CO56"/>
      <c r="CY56" s="442"/>
      <c r="DC56" s="213"/>
      <c r="DE56" s="570"/>
      <c r="DF56" s="213"/>
      <c r="DG56" s="213"/>
      <c r="DH56" s="213"/>
      <c r="DI56" s="213"/>
      <c r="DJ56" s="213"/>
      <c r="DK56" s="213"/>
      <c r="DL56" s="213"/>
      <c r="DM56" s="213"/>
      <c r="DN56" s="213"/>
      <c r="DS56" s="442"/>
      <c r="DW56" s="213"/>
      <c r="DY56" s="570"/>
      <c r="DZ56" s="213"/>
      <c r="EA56" s="213"/>
      <c r="EB56" s="213"/>
      <c r="EC56" s="213"/>
      <c r="ED56" s="213"/>
      <c r="EE56" s="213"/>
      <c r="EF56" s="213"/>
      <c r="EG56" s="213"/>
      <c r="EH56" s="213"/>
      <c r="EK56" s="442"/>
      <c r="EO56" s="213"/>
      <c r="EQ56" s="570"/>
      <c r="ER56" s="213"/>
      <c r="ES56" s="213"/>
      <c r="ET56" s="213"/>
      <c r="EU56" s="213"/>
      <c r="EV56" s="213"/>
      <c r="EW56" s="213"/>
      <c r="EX56" s="213"/>
      <c r="EY56" s="213"/>
      <c r="EZ56" s="213"/>
      <c r="FC56" s="442"/>
      <c r="FG56" s="213"/>
      <c r="FI56" s="570"/>
      <c r="FJ56" s="213"/>
      <c r="FK56" s="213"/>
      <c r="FL56" s="213"/>
      <c r="FM56" s="213"/>
      <c r="FN56" s="213"/>
      <c r="FO56" s="213"/>
      <c r="FP56" s="213"/>
      <c r="FQ56" s="213"/>
      <c r="FR56" s="213"/>
      <c r="FU56" s="442"/>
      <c r="FY56" s="213"/>
      <c r="GA56" s="570"/>
      <c r="GB56" s="213"/>
      <c r="GC56" s="213"/>
      <c r="GD56" s="213"/>
      <c r="GE56" s="213"/>
      <c r="GF56" s="213"/>
      <c r="GG56" s="213"/>
      <c r="GH56" s="213"/>
      <c r="GI56" s="213"/>
      <c r="GJ56" s="213"/>
      <c r="GM56" s="442"/>
      <c r="GQ56" s="213"/>
      <c r="GS56" s="570"/>
      <c r="GT56" s="213"/>
      <c r="GU56" s="213"/>
      <c r="GV56" s="213"/>
      <c r="GW56" s="213"/>
      <c r="GX56" s="213"/>
      <c r="GY56" s="213"/>
      <c r="GZ56" s="213"/>
      <c r="HA56" s="213"/>
      <c r="HB56" s="213"/>
      <c r="HE56" s="442"/>
      <c r="HI56" s="213"/>
      <c r="HK56" s="570"/>
      <c r="HL56" s="213"/>
      <c r="HM56" s="213"/>
      <c r="HN56" s="213"/>
      <c r="HO56" s="213"/>
      <c r="HP56" s="213"/>
      <c r="HQ56" s="213"/>
      <c r="HR56" s="213"/>
      <c r="HS56" s="213"/>
      <c r="HT56" s="213"/>
      <c r="HW56" s="442"/>
      <c r="IA56" s="213"/>
      <c r="IC56" s="570"/>
      <c r="ID56" s="213"/>
      <c r="IE56" s="213"/>
      <c r="IF56" s="213"/>
      <c r="IG56" s="213"/>
      <c r="IH56" s="213"/>
      <c r="II56" s="213"/>
      <c r="IJ56" s="213"/>
      <c r="IK56" s="213"/>
      <c r="IL56" s="213"/>
      <c r="IO56" s="442"/>
      <c r="IS56" s="213"/>
      <c r="IU56" s="570"/>
      <c r="IV56" s="213"/>
      <c r="IW56" s="213"/>
      <c r="IX56" s="213"/>
      <c r="IY56" s="213"/>
      <c r="IZ56" s="213"/>
      <c r="JA56" s="213"/>
      <c r="JB56" s="213"/>
      <c r="JC56" s="213"/>
      <c r="JD56" s="213"/>
      <c r="JG56" s="442"/>
      <c r="JK56" s="213"/>
      <c r="JM56" s="570"/>
      <c r="JN56" s="213"/>
      <c r="JO56" s="213"/>
      <c r="JP56" s="213"/>
      <c r="JQ56" s="213"/>
      <c r="JR56" s="213"/>
      <c r="JS56" s="213"/>
      <c r="JT56" s="213"/>
      <c r="JU56" s="213"/>
      <c r="JV56" s="213"/>
      <c r="JY56" s="442"/>
      <c r="KC56" s="213"/>
      <c r="KE56" s="570"/>
      <c r="KF56" s="213"/>
      <c r="KG56" s="213"/>
      <c r="KH56" s="213"/>
      <c r="KI56" s="213"/>
      <c r="KJ56" s="213"/>
      <c r="KK56" s="213"/>
      <c r="KL56" s="213"/>
      <c r="KM56" s="213"/>
      <c r="KN56" s="213"/>
    </row>
    <row r="57" spans="1:300" s="361" customFormat="1" ht="15">
      <c r="A57" s="464">
        <v>22</v>
      </c>
      <c r="B57" s="361">
        <v>2</v>
      </c>
      <c r="C57" s="459" t="s">
        <v>25</v>
      </c>
      <c r="D57" s="361" t="s">
        <v>460</v>
      </c>
      <c r="E57" s="464">
        <v>5</v>
      </c>
      <c r="G57" t="s">
        <v>1206</v>
      </c>
      <c r="H57">
        <v>57</v>
      </c>
      <c r="I57">
        <v>1</v>
      </c>
      <c r="J57" s="422"/>
      <c r="K57" s="422"/>
      <c r="L57" s="422"/>
      <c r="M57" s="422"/>
      <c r="N57"/>
      <c r="O57"/>
      <c r="P57" s="435"/>
      <c r="Q57"/>
      <c r="R57"/>
      <c r="S57"/>
      <c r="T57"/>
      <c r="U57"/>
      <c r="V57"/>
      <c r="W57">
        <v>62</v>
      </c>
      <c r="X57" t="s">
        <v>1217</v>
      </c>
      <c r="Y57" t="s">
        <v>1217</v>
      </c>
      <c r="Z57" t="s">
        <v>1217</v>
      </c>
      <c r="AA57" t="s">
        <v>1217</v>
      </c>
      <c r="AB57" t="s">
        <v>1217</v>
      </c>
      <c r="AC57" t="s">
        <v>1217</v>
      </c>
      <c r="AD57" t="s">
        <v>1217</v>
      </c>
      <c r="AE57" t="s">
        <v>1217</v>
      </c>
      <c r="AF57" t="s">
        <v>1217</v>
      </c>
      <c r="AG57" t="s">
        <v>1217</v>
      </c>
      <c r="AH57"/>
      <c r="AI57" t="s">
        <v>1217</v>
      </c>
      <c r="AJ57" t="s">
        <v>1217</v>
      </c>
      <c r="AK57" t="s">
        <v>1217</v>
      </c>
      <c r="AL57" t="s">
        <v>1217</v>
      </c>
      <c r="AM57" t="s">
        <v>1217</v>
      </c>
      <c r="AN57" t="s">
        <v>1217</v>
      </c>
      <c r="AO57" t="s">
        <v>1217</v>
      </c>
      <c r="AP57"/>
      <c r="AQ57"/>
      <c r="AR57"/>
      <c r="AS57"/>
      <c r="AT57"/>
      <c r="AU57"/>
      <c r="AV57"/>
      <c r="AW57"/>
      <c r="AX57"/>
      <c r="AY57"/>
      <c r="AZ57"/>
      <c r="BA57"/>
      <c r="BB57" t="str" cm="1">
        <f t="array" aca="1" ref="BB57" ca="1">IFERROR(INDIRECT(X57),"")</f>
        <v/>
      </c>
      <c r="BC57"/>
      <c r="BD57" s="437"/>
      <c r="BE57"/>
      <c r="BF57" s="470">
        <v>1</v>
      </c>
      <c r="BG57" s="470">
        <v>8</v>
      </c>
      <c r="BH57" s="470" t="s">
        <v>407</v>
      </c>
      <c r="BI57" s="470" t="s">
        <v>1287</v>
      </c>
      <c r="BJ57" s="470">
        <v>1</v>
      </c>
      <c r="BK57" s="470" t="s">
        <v>1455</v>
      </c>
      <c r="BL57" s="470" t="s">
        <v>147</v>
      </c>
      <c r="BM57" s="438" t="s">
        <v>1456</v>
      </c>
      <c r="BN57" s="438"/>
      <c r="BO57" s="470">
        <v>0</v>
      </c>
      <c r="BP57" s="470">
        <v>0</v>
      </c>
      <c r="BQ57" s="470">
        <v>0</v>
      </c>
      <c r="BR57" s="470">
        <v>0</v>
      </c>
      <c r="BS57" s="470">
        <v>1</v>
      </c>
      <c r="BT57" s="470">
        <v>0</v>
      </c>
      <c r="BU57" s="470">
        <v>0</v>
      </c>
      <c r="BV57" s="470">
        <v>0</v>
      </c>
      <c r="BW57" s="470">
        <v>0</v>
      </c>
      <c r="BX57" s="470">
        <v>0</v>
      </c>
      <c r="BY57" s="470"/>
      <c r="BZ57" s="470"/>
      <c r="CA57"/>
      <c r="CC57" t="s">
        <v>1343</v>
      </c>
      <c r="CD57">
        <f>CJ1</f>
        <v>15</v>
      </c>
      <c r="CE57"/>
      <c r="CF57"/>
      <c r="CG57"/>
      <c r="CH57"/>
      <c r="CI57"/>
      <c r="CJ57"/>
      <c r="CK57"/>
      <c r="CL57"/>
      <c r="CM57"/>
      <c r="CN57"/>
      <c r="CO57"/>
      <c r="CY57" s="442"/>
      <c r="DC57" s="213"/>
      <c r="DE57" s="570"/>
      <c r="DF57" s="213"/>
      <c r="DG57" s="213"/>
      <c r="DH57" s="213"/>
      <c r="DI57" s="213"/>
      <c r="DJ57" s="213"/>
      <c r="DK57" s="213"/>
      <c r="DL57" s="213"/>
      <c r="DM57" s="213"/>
      <c r="DN57" s="213"/>
      <c r="DS57" s="442"/>
      <c r="DW57" s="213"/>
      <c r="DY57" s="570"/>
      <c r="DZ57" s="213"/>
      <c r="EA57" s="213"/>
      <c r="EB57" s="213"/>
      <c r="EC57" s="213"/>
      <c r="ED57" s="213"/>
      <c r="EE57" s="213"/>
      <c r="EF57" s="213"/>
      <c r="EG57" s="213"/>
      <c r="EH57" s="213"/>
      <c r="EK57" s="442"/>
      <c r="EO57" s="213"/>
      <c r="EQ57" s="570"/>
      <c r="ER57" s="213"/>
      <c r="ES57" s="213"/>
      <c r="ET57" s="213"/>
      <c r="EU57" s="213"/>
      <c r="EV57" s="213"/>
      <c r="EW57" s="213"/>
      <c r="EX57" s="213"/>
      <c r="EY57" s="213"/>
      <c r="EZ57" s="213"/>
      <c r="FC57" s="442"/>
      <c r="FG57" s="213"/>
      <c r="FI57" s="570"/>
      <c r="FJ57" s="213"/>
      <c r="FK57" s="213"/>
      <c r="FL57" s="213"/>
      <c r="FM57" s="213"/>
      <c r="FN57" s="213"/>
      <c r="FO57" s="213"/>
      <c r="FP57" s="213"/>
      <c r="FQ57" s="213"/>
      <c r="FR57" s="213"/>
      <c r="FU57" s="442"/>
      <c r="FY57" s="213"/>
      <c r="GA57" s="570"/>
      <c r="GB57" s="213"/>
      <c r="GC57" s="213"/>
      <c r="GD57" s="213"/>
      <c r="GE57" s="213"/>
      <c r="GF57" s="213"/>
      <c r="GG57" s="213"/>
      <c r="GH57" s="213"/>
      <c r="GI57" s="213"/>
      <c r="GJ57" s="213"/>
      <c r="GM57" s="442"/>
      <c r="GQ57" s="213"/>
      <c r="GS57" s="570"/>
      <c r="GT57" s="213"/>
      <c r="GU57" s="213"/>
      <c r="GV57" s="213"/>
      <c r="GW57" s="213"/>
      <c r="GX57" s="213"/>
      <c r="GY57" s="213"/>
      <c r="GZ57" s="213"/>
      <c r="HA57" s="213"/>
      <c r="HB57" s="213"/>
      <c r="HE57" s="442"/>
      <c r="HI57" s="213"/>
      <c r="HK57" s="570"/>
      <c r="HL57" s="213"/>
      <c r="HM57" s="213"/>
      <c r="HN57" s="213"/>
      <c r="HO57" s="213"/>
      <c r="HP57" s="213"/>
      <c r="HQ57" s="213"/>
      <c r="HR57" s="213"/>
      <c r="HS57" s="213"/>
      <c r="HT57" s="213"/>
      <c r="HW57" s="442"/>
      <c r="IA57" s="213"/>
      <c r="IC57" s="570"/>
      <c r="ID57" s="213"/>
      <c r="IE57" s="213"/>
      <c r="IF57" s="213"/>
      <c r="IG57" s="213"/>
      <c r="IH57" s="213"/>
      <c r="II57" s="213"/>
      <c r="IJ57" s="213"/>
      <c r="IK57" s="213"/>
      <c r="IL57" s="213"/>
      <c r="IO57" s="442"/>
      <c r="IS57" s="213"/>
      <c r="IU57" s="570"/>
      <c r="IV57" s="213"/>
      <c r="IW57" s="213"/>
      <c r="IX57" s="213"/>
      <c r="IY57" s="213"/>
      <c r="IZ57" s="213"/>
      <c r="JA57" s="213"/>
      <c r="JB57" s="213"/>
      <c r="JC57" s="213"/>
      <c r="JD57" s="213"/>
      <c r="JG57" s="442"/>
      <c r="JK57" s="213"/>
      <c r="JM57" s="570"/>
      <c r="JN57" s="213"/>
      <c r="JO57" s="213"/>
      <c r="JP57" s="213"/>
      <c r="JQ57" s="213"/>
      <c r="JR57" s="213"/>
      <c r="JS57" s="213"/>
      <c r="JT57" s="213"/>
      <c r="JU57" s="213"/>
      <c r="JV57" s="213"/>
      <c r="JY57" s="442"/>
      <c r="KC57" s="213"/>
      <c r="KE57" s="570"/>
      <c r="KF57" s="213"/>
      <c r="KG57" s="213"/>
      <c r="KH57" s="213"/>
      <c r="KI57" s="213"/>
      <c r="KJ57" s="213"/>
      <c r="KK57" s="213"/>
      <c r="KL57" s="213"/>
      <c r="KM57" s="213"/>
      <c r="KN57" s="213"/>
    </row>
    <row r="58" spans="1:300" s="361" customFormat="1" ht="15">
      <c r="A58" s="464">
        <v>23</v>
      </c>
      <c r="B58" s="361">
        <v>2</v>
      </c>
      <c r="C58" s="459" t="s">
        <v>25</v>
      </c>
      <c r="D58" s="361" t="s">
        <v>468</v>
      </c>
      <c r="E58" s="464">
        <v>5</v>
      </c>
      <c r="G58" t="s">
        <v>1206</v>
      </c>
      <c r="H58">
        <v>58</v>
      </c>
      <c r="I58">
        <v>1</v>
      </c>
      <c r="J58" s="422"/>
      <c r="K58" s="422"/>
      <c r="L58" s="422"/>
      <c r="M58" s="422"/>
      <c r="N58"/>
      <c r="O58"/>
      <c r="P58" s="435"/>
      <c r="Q58"/>
      <c r="R58"/>
      <c r="S58"/>
      <c r="T58"/>
      <c r="U58"/>
      <c r="V58"/>
      <c r="W58">
        <v>63</v>
      </c>
      <c r="X58" t="s">
        <v>1217</v>
      </c>
      <c r="Y58" t="s">
        <v>1217</v>
      </c>
      <c r="Z58" t="s">
        <v>1217</v>
      </c>
      <c r="AA58" t="s">
        <v>1217</v>
      </c>
      <c r="AB58" t="s">
        <v>1217</v>
      </c>
      <c r="AC58" t="s">
        <v>1217</v>
      </c>
      <c r="AD58" t="s">
        <v>1217</v>
      </c>
      <c r="AE58" t="s">
        <v>1217</v>
      </c>
      <c r="AF58" t="s">
        <v>1217</v>
      </c>
      <c r="AG58" t="s">
        <v>1217</v>
      </c>
      <c r="AH58"/>
      <c r="AI58" t="s">
        <v>1217</v>
      </c>
      <c r="AJ58" t="s">
        <v>1217</v>
      </c>
      <c r="AK58" t="s">
        <v>1217</v>
      </c>
      <c r="AL58" t="s">
        <v>1217</v>
      </c>
      <c r="AM58" t="s">
        <v>1217</v>
      </c>
      <c r="AN58" t="s">
        <v>1217</v>
      </c>
      <c r="AO58" t="s">
        <v>1217</v>
      </c>
      <c r="AP58"/>
      <c r="AQ58"/>
      <c r="AR58"/>
      <c r="AS58"/>
      <c r="AT58"/>
      <c r="AU58"/>
      <c r="AV58"/>
      <c r="AW58"/>
      <c r="AX58"/>
      <c r="AY58"/>
      <c r="AZ58"/>
      <c r="BA58"/>
      <c r="BB58" t="str" cm="1">
        <f t="array" aca="1" ref="BB58" ca="1">IFERROR(INDIRECT(X58),"")</f>
        <v/>
      </c>
      <c r="BC58"/>
      <c r="BD58" s="437"/>
      <c r="BE58"/>
      <c r="BF58" s="470">
        <v>1</v>
      </c>
      <c r="BG58" s="470">
        <v>8</v>
      </c>
      <c r="BH58" s="470" t="s">
        <v>407</v>
      </c>
      <c r="BI58" s="470" t="s">
        <v>1287</v>
      </c>
      <c r="BJ58" s="470">
        <v>2</v>
      </c>
      <c r="BK58" s="470" t="s">
        <v>1457</v>
      </c>
      <c r="BL58" s="470" t="s">
        <v>148</v>
      </c>
      <c r="BM58" s="438" t="s">
        <v>1458</v>
      </c>
      <c r="BN58" s="438"/>
      <c r="BO58" s="470">
        <v>0</v>
      </c>
      <c r="BP58" s="470">
        <v>0</v>
      </c>
      <c r="BQ58" s="470">
        <v>0</v>
      </c>
      <c r="BR58" s="470">
        <v>0</v>
      </c>
      <c r="BS58" s="470">
        <v>1</v>
      </c>
      <c r="BT58" s="470">
        <v>0</v>
      </c>
      <c r="BU58" s="470">
        <v>0</v>
      </c>
      <c r="BV58" s="470">
        <v>0</v>
      </c>
      <c r="BW58" s="470">
        <v>0</v>
      </c>
      <c r="BX58" s="470">
        <v>0</v>
      </c>
      <c r="BY58" s="470"/>
      <c r="BZ58" s="470"/>
      <c r="CA58"/>
      <c r="CC58"/>
      <c r="CD58"/>
      <c r="CE58"/>
      <c r="CF58"/>
      <c r="CG58"/>
      <c r="CH58"/>
      <c r="CI58"/>
      <c r="CJ58"/>
      <c r="CK58"/>
      <c r="CL58"/>
      <c r="CM58"/>
      <c r="CN58"/>
      <c r="CO58"/>
      <c r="CY58" s="442"/>
      <c r="DC58" s="213"/>
      <c r="DE58" s="570"/>
      <c r="DF58" s="213"/>
      <c r="DG58" s="213"/>
      <c r="DH58" s="213"/>
      <c r="DI58" s="213"/>
      <c r="DJ58" s="213"/>
      <c r="DK58" s="213"/>
      <c r="DL58" s="213"/>
      <c r="DM58" s="213"/>
      <c r="DN58" s="213"/>
      <c r="DS58" s="442"/>
      <c r="DW58" s="213"/>
      <c r="DY58" s="570"/>
      <c r="DZ58" s="213"/>
      <c r="EA58" s="213"/>
      <c r="EB58" s="213"/>
      <c r="EC58" s="213"/>
      <c r="ED58" s="213"/>
      <c r="EE58" s="213"/>
      <c r="EF58" s="213"/>
      <c r="EG58" s="213"/>
      <c r="EH58" s="213"/>
      <c r="EK58" s="442"/>
      <c r="EO58" s="213"/>
      <c r="EQ58" s="570"/>
      <c r="ER58" s="213"/>
      <c r="ES58" s="213"/>
      <c r="ET58" s="213"/>
      <c r="EU58" s="213"/>
      <c r="EV58" s="213"/>
      <c r="EW58" s="213"/>
      <c r="EX58" s="213"/>
      <c r="EY58" s="213"/>
      <c r="EZ58" s="213"/>
      <c r="FC58" s="442"/>
      <c r="FG58" s="213"/>
      <c r="FI58" s="570"/>
      <c r="FJ58" s="213"/>
      <c r="FK58" s="213"/>
      <c r="FL58" s="213"/>
      <c r="FM58" s="213"/>
      <c r="FN58" s="213"/>
      <c r="FO58" s="213"/>
      <c r="FP58" s="213"/>
      <c r="FQ58" s="213"/>
      <c r="FR58" s="213"/>
      <c r="FU58" s="442"/>
      <c r="FY58" s="213"/>
      <c r="GA58" s="570"/>
      <c r="GB58" s="213"/>
      <c r="GC58" s="213"/>
      <c r="GD58" s="213"/>
      <c r="GE58" s="213"/>
      <c r="GF58" s="213"/>
      <c r="GG58" s="213"/>
      <c r="GH58" s="213"/>
      <c r="GI58" s="213"/>
      <c r="GJ58" s="213"/>
      <c r="GM58" s="442"/>
      <c r="GQ58" s="213"/>
      <c r="GS58" s="570"/>
      <c r="GT58" s="213"/>
      <c r="GU58" s="213"/>
      <c r="GV58" s="213"/>
      <c r="GW58" s="213"/>
      <c r="GX58" s="213"/>
      <c r="GY58" s="213"/>
      <c r="GZ58" s="213"/>
      <c r="HA58" s="213"/>
      <c r="HB58" s="213"/>
      <c r="HE58" s="442"/>
      <c r="HI58" s="213"/>
      <c r="HK58" s="570"/>
      <c r="HL58" s="213"/>
      <c r="HM58" s="213"/>
      <c r="HN58" s="213"/>
      <c r="HO58" s="213"/>
      <c r="HP58" s="213"/>
      <c r="HQ58" s="213"/>
      <c r="HR58" s="213"/>
      <c r="HS58" s="213"/>
      <c r="HT58" s="213"/>
      <c r="HW58" s="442"/>
      <c r="IA58" s="213"/>
      <c r="IC58" s="570"/>
      <c r="ID58" s="213"/>
      <c r="IE58" s="213"/>
      <c r="IF58" s="213"/>
      <c r="IG58" s="213"/>
      <c r="IH58" s="213"/>
      <c r="II58" s="213"/>
      <c r="IJ58" s="213"/>
      <c r="IK58" s="213"/>
      <c r="IL58" s="213"/>
      <c r="IO58" s="442"/>
      <c r="IS58" s="213"/>
      <c r="IU58" s="570"/>
      <c r="IV58" s="213"/>
      <c r="IW58" s="213"/>
      <c r="IX58" s="213"/>
      <c r="IY58" s="213"/>
      <c r="IZ58" s="213"/>
      <c r="JA58" s="213"/>
      <c r="JB58" s="213"/>
      <c r="JC58" s="213"/>
      <c r="JD58" s="213"/>
      <c r="JG58" s="442"/>
      <c r="JK58" s="213"/>
      <c r="JM58" s="570"/>
      <c r="JN58" s="213"/>
      <c r="JO58" s="213"/>
      <c r="JP58" s="213"/>
      <c r="JQ58" s="213"/>
      <c r="JR58" s="213"/>
      <c r="JS58" s="213"/>
      <c r="JT58" s="213"/>
      <c r="JU58" s="213"/>
      <c r="JV58" s="213"/>
      <c r="JY58" s="442"/>
      <c r="KC58" s="213"/>
      <c r="KE58" s="570"/>
      <c r="KF58" s="213"/>
      <c r="KG58" s="213"/>
      <c r="KH58" s="213"/>
      <c r="KI58" s="213"/>
      <c r="KJ58" s="213"/>
      <c r="KK58" s="213"/>
      <c r="KL58" s="213"/>
      <c r="KM58" s="213"/>
      <c r="KN58" s="213"/>
    </row>
    <row r="59" spans="1:300" ht="15">
      <c r="A59" s="464">
        <v>24</v>
      </c>
      <c r="B59" s="361">
        <v>2</v>
      </c>
      <c r="C59" s="459" t="s">
        <v>25</v>
      </c>
      <c r="D59" s="361" t="s">
        <v>476</v>
      </c>
      <c r="E59" s="464">
        <v>5</v>
      </c>
      <c r="F59" s="361"/>
      <c r="G59" t="s">
        <v>1206</v>
      </c>
      <c r="H59">
        <v>59</v>
      </c>
      <c r="I59">
        <v>1</v>
      </c>
      <c r="J59" s="422"/>
      <c r="K59" s="422"/>
      <c r="L59" s="422"/>
      <c r="M59" s="422"/>
      <c r="N59"/>
      <c r="O59"/>
      <c r="P59" s="435"/>
      <c r="Q59"/>
      <c r="R59"/>
      <c r="S59"/>
      <c r="T59"/>
      <c r="U59"/>
      <c r="V59"/>
      <c r="W59">
        <v>64</v>
      </c>
      <c r="X59" t="s">
        <v>1217</v>
      </c>
      <c r="Y59" t="s">
        <v>1217</v>
      </c>
      <c r="Z59" t="s">
        <v>1217</v>
      </c>
      <c r="AA59" t="s">
        <v>1217</v>
      </c>
      <c r="AB59" t="s">
        <v>1217</v>
      </c>
      <c r="AC59" t="s">
        <v>1217</v>
      </c>
      <c r="AD59" t="s">
        <v>1217</v>
      </c>
      <c r="AE59" t="s">
        <v>1217</v>
      </c>
      <c r="AF59" t="s">
        <v>1217</v>
      </c>
      <c r="AG59" t="s">
        <v>1217</v>
      </c>
      <c r="AH59"/>
      <c r="AI59" t="s">
        <v>1217</v>
      </c>
      <c r="AJ59" t="s">
        <v>1217</v>
      </c>
      <c r="AK59" t="s">
        <v>1217</v>
      </c>
      <c r="AL59" t="s">
        <v>1217</v>
      </c>
      <c r="AM59" t="s">
        <v>1217</v>
      </c>
      <c r="AN59" t="s">
        <v>1217</v>
      </c>
      <c r="AO59" t="s">
        <v>1217</v>
      </c>
      <c r="AP59"/>
      <c r="AQ59"/>
      <c r="AR59"/>
      <c r="AS59"/>
      <c r="AT59"/>
      <c r="AU59"/>
      <c r="AV59"/>
      <c r="AW59"/>
      <c r="AX59"/>
      <c r="AY59"/>
      <c r="AZ59"/>
      <c r="BA59"/>
      <c r="BB59" t="str" cm="1">
        <f t="array" aca="1" ref="BB59" ca="1">IFERROR(INDIRECT(X59),"")</f>
        <v/>
      </c>
      <c r="BC59"/>
      <c r="BD59" s="437"/>
      <c r="BE59"/>
      <c r="BF59" s="470">
        <v>1</v>
      </c>
      <c r="BG59" s="470">
        <v>8</v>
      </c>
      <c r="BH59" s="470" t="s">
        <v>407</v>
      </c>
      <c r="BI59" s="470" t="s">
        <v>1287</v>
      </c>
      <c r="BJ59" s="470">
        <v>3</v>
      </c>
      <c r="BK59" s="470" t="s">
        <v>1459</v>
      </c>
      <c r="BL59" s="470" t="s">
        <v>393</v>
      </c>
      <c r="BM59" s="438" t="s">
        <v>1460</v>
      </c>
      <c r="BN59" s="438"/>
      <c r="BO59" s="470">
        <v>0</v>
      </c>
      <c r="BP59" s="470">
        <v>0</v>
      </c>
      <c r="BQ59" s="470">
        <v>0</v>
      </c>
      <c r="BR59" s="470">
        <v>0</v>
      </c>
      <c r="BS59" s="470">
        <v>1</v>
      </c>
      <c r="BT59" s="470">
        <v>0</v>
      </c>
      <c r="BU59" s="470">
        <v>0</v>
      </c>
      <c r="BV59" s="470">
        <v>0</v>
      </c>
      <c r="BW59" s="470">
        <v>0</v>
      </c>
      <c r="BX59" s="470">
        <v>0</v>
      </c>
      <c r="BY59" s="470"/>
      <c r="BZ59" s="470"/>
      <c r="CA59"/>
      <c r="CC59"/>
      <c r="CD59" t="str">
        <f>CK17</f>
        <v>Ändringshantering</v>
      </c>
      <c r="CE59"/>
      <c r="CF59"/>
      <c r="CG59"/>
      <c r="CH59"/>
      <c r="CI59"/>
      <c r="CJ59"/>
      <c r="CK59"/>
      <c r="CL59"/>
      <c r="CM59"/>
      <c r="CN59"/>
      <c r="CO59"/>
      <c r="CY59" s="442"/>
      <c r="CZ59" s="361"/>
      <c r="DA59" s="361"/>
      <c r="DB59" s="361"/>
      <c r="DC59" s="213"/>
      <c r="DD59" s="361"/>
      <c r="DE59" s="570"/>
      <c r="DF59" s="213"/>
      <c r="DG59" s="213"/>
      <c r="DH59" s="213"/>
      <c r="DI59" s="213"/>
      <c r="DJ59" s="213"/>
      <c r="DK59" s="213"/>
      <c r="DL59" s="213"/>
      <c r="DM59" s="213"/>
      <c r="DN59" s="213"/>
      <c r="DO59" s="361"/>
      <c r="DS59" s="440"/>
      <c r="DW59" s="213"/>
      <c r="DY59" s="570"/>
      <c r="DZ59" s="213"/>
      <c r="EA59" s="213"/>
      <c r="EB59" s="213"/>
      <c r="EC59" s="213"/>
      <c r="ED59" s="213"/>
      <c r="EE59" s="213"/>
      <c r="EF59" s="213"/>
      <c r="EG59" s="213"/>
      <c r="EH59" s="213"/>
      <c r="EK59" s="440"/>
      <c r="EO59" s="213"/>
      <c r="EQ59" s="570"/>
      <c r="ER59" s="213"/>
      <c r="ES59" s="213"/>
      <c r="ET59" s="213"/>
      <c r="EU59" s="213"/>
      <c r="EV59" s="213"/>
      <c r="EW59" s="213"/>
      <c r="EX59" s="213"/>
      <c r="EY59" s="213"/>
      <c r="EZ59" s="213"/>
      <c r="FC59" s="440"/>
      <c r="FG59" s="213"/>
      <c r="FI59" s="570"/>
      <c r="FJ59" s="213"/>
      <c r="FK59" s="213"/>
      <c r="FL59" s="213"/>
      <c r="FM59" s="213"/>
      <c r="FN59" s="213"/>
      <c r="FO59" s="213"/>
      <c r="FP59" s="213"/>
      <c r="FQ59" s="213"/>
      <c r="FR59" s="213"/>
      <c r="FU59" s="440"/>
      <c r="FY59" s="213"/>
      <c r="GA59" s="570"/>
      <c r="GB59" s="213"/>
      <c r="GC59" s="213"/>
      <c r="GD59" s="213"/>
      <c r="GE59" s="213"/>
      <c r="GF59" s="213"/>
      <c r="GG59" s="213"/>
      <c r="GH59" s="213"/>
      <c r="GI59" s="213"/>
      <c r="GJ59" s="213"/>
      <c r="GM59" s="440"/>
      <c r="GQ59" s="213"/>
      <c r="GS59" s="570"/>
      <c r="GT59" s="213"/>
      <c r="GU59" s="213"/>
      <c r="GV59" s="213"/>
      <c r="GW59" s="213"/>
      <c r="GX59" s="213"/>
      <c r="GY59" s="213"/>
      <c r="GZ59" s="213"/>
      <c r="HA59" s="213"/>
      <c r="HB59" s="213"/>
      <c r="HE59" s="440"/>
      <c r="HI59" s="213"/>
      <c r="HK59" s="570"/>
      <c r="HL59" s="213"/>
      <c r="HM59" s="213"/>
      <c r="HN59" s="213"/>
      <c r="HO59" s="213"/>
      <c r="HP59" s="213"/>
      <c r="HQ59" s="213"/>
      <c r="HR59" s="213"/>
      <c r="HS59" s="213"/>
      <c r="HT59" s="213"/>
      <c r="HW59" s="440"/>
      <c r="IA59" s="213"/>
      <c r="IC59" s="570"/>
      <c r="ID59" s="213"/>
      <c r="IE59" s="213"/>
      <c r="IF59" s="213"/>
      <c r="IG59" s="213"/>
      <c r="IH59" s="213"/>
      <c r="II59" s="213"/>
      <c r="IJ59" s="213"/>
      <c r="IK59" s="213"/>
      <c r="IL59" s="213"/>
      <c r="IO59" s="440"/>
      <c r="IS59" s="213"/>
      <c r="IU59" s="570"/>
      <c r="IV59" s="213"/>
      <c r="IW59" s="213"/>
      <c r="IX59" s="213"/>
      <c r="IY59" s="213"/>
      <c r="IZ59" s="213"/>
      <c r="JA59" s="213"/>
      <c r="JB59" s="213"/>
      <c r="JC59" s="213"/>
      <c r="JD59" s="213"/>
      <c r="JG59" s="440"/>
      <c r="JK59" s="213"/>
      <c r="JM59" s="570"/>
      <c r="JN59" s="213"/>
      <c r="JO59" s="213"/>
      <c r="JP59" s="213"/>
      <c r="JQ59" s="213"/>
      <c r="JR59" s="213"/>
      <c r="JS59" s="213"/>
      <c r="JT59" s="213"/>
      <c r="JU59" s="213"/>
      <c r="JV59" s="213"/>
      <c r="JY59" s="440"/>
      <c r="KC59" s="213"/>
      <c r="KE59" s="570"/>
      <c r="KF59" s="213"/>
      <c r="KG59" s="213"/>
      <c r="KH59" s="213"/>
      <c r="KI59" s="213"/>
      <c r="KJ59" s="213"/>
      <c r="KK59" s="213"/>
      <c r="KL59" s="213"/>
      <c r="KM59" s="213"/>
      <c r="KN59" s="213"/>
    </row>
    <row r="60" spans="1:300" s="447" customFormat="1" ht="15">
      <c r="A60" s="464">
        <v>25</v>
      </c>
      <c r="B60" s="361">
        <v>2</v>
      </c>
      <c r="C60" s="459" t="s">
        <v>25</v>
      </c>
      <c r="D60" s="361" t="s">
        <v>479</v>
      </c>
      <c r="E60" s="464">
        <v>5</v>
      </c>
      <c r="F60" s="361"/>
      <c r="G60" t="s">
        <v>1206</v>
      </c>
      <c r="H60">
        <v>60</v>
      </c>
      <c r="I60">
        <v>1</v>
      </c>
      <c r="J60" s="422"/>
      <c r="K60" s="422"/>
      <c r="L60" s="422"/>
      <c r="M60" s="422"/>
      <c r="N60"/>
      <c r="O60"/>
      <c r="P60" s="435"/>
      <c r="Q60"/>
      <c r="R60"/>
      <c r="S60"/>
      <c r="T60"/>
      <c r="U60"/>
      <c r="V60"/>
      <c r="W60">
        <v>65</v>
      </c>
      <c r="X60" t="s">
        <v>1217</v>
      </c>
      <c r="Y60" t="s">
        <v>1217</v>
      </c>
      <c r="Z60" t="s">
        <v>1217</v>
      </c>
      <c r="AA60" t="s">
        <v>1217</v>
      </c>
      <c r="AB60" t="s">
        <v>1217</v>
      </c>
      <c r="AC60" t="s">
        <v>1217</v>
      </c>
      <c r="AD60" t="s">
        <v>1217</v>
      </c>
      <c r="AE60" t="s">
        <v>1217</v>
      </c>
      <c r="AF60" t="s">
        <v>1217</v>
      </c>
      <c r="AG60" t="s">
        <v>1217</v>
      </c>
      <c r="AH60"/>
      <c r="AI60" t="s">
        <v>1217</v>
      </c>
      <c r="AJ60" t="s">
        <v>1217</v>
      </c>
      <c r="AK60" t="s">
        <v>1217</v>
      </c>
      <c r="AL60" t="s">
        <v>1217</v>
      </c>
      <c r="AM60" t="s">
        <v>1217</v>
      </c>
      <c r="AN60" t="s">
        <v>1217</v>
      </c>
      <c r="AO60" t="s">
        <v>1217</v>
      </c>
      <c r="AP60"/>
      <c r="AQ60"/>
      <c r="AR60"/>
      <c r="AS60"/>
      <c r="AT60"/>
      <c r="AU60"/>
      <c r="AV60"/>
      <c r="AW60"/>
      <c r="AX60"/>
      <c r="AY60"/>
      <c r="AZ60"/>
      <c r="BA60"/>
      <c r="BB60" t="str" cm="1">
        <f t="array" aca="1" ref="BB60" ca="1">IFERROR(INDIRECT(X60),"")</f>
        <v/>
      </c>
      <c r="BC60"/>
      <c r="BD60" s="437"/>
      <c r="BE60"/>
      <c r="BF60" s="470">
        <v>1</v>
      </c>
      <c r="BG60" s="470">
        <v>8</v>
      </c>
      <c r="BH60" s="470" t="s">
        <v>407</v>
      </c>
      <c r="BI60" s="470" t="s">
        <v>1287</v>
      </c>
      <c r="BJ60" s="470">
        <v>4</v>
      </c>
      <c r="BK60" s="470" t="s">
        <v>1461</v>
      </c>
      <c r="BL60" s="470" t="s">
        <v>394</v>
      </c>
      <c r="BM60" s="438" t="s">
        <v>1462</v>
      </c>
      <c r="BN60" s="438"/>
      <c r="BO60" s="470">
        <v>0</v>
      </c>
      <c r="BP60" s="470">
        <v>0</v>
      </c>
      <c r="BQ60" s="470">
        <v>0</v>
      </c>
      <c r="BR60" s="470">
        <v>0</v>
      </c>
      <c r="BS60" s="470">
        <v>1</v>
      </c>
      <c r="BT60" s="470">
        <v>0</v>
      </c>
      <c r="BU60" s="470">
        <v>0</v>
      </c>
      <c r="BV60" s="470">
        <v>0</v>
      </c>
      <c r="BW60" s="470">
        <v>0</v>
      </c>
      <c r="BX60" s="470">
        <v>0</v>
      </c>
      <c r="BY60" s="470"/>
      <c r="BZ60" s="470"/>
      <c r="CA60"/>
      <c r="CC60" t="s">
        <v>1335</v>
      </c>
      <c r="CD60">
        <f ca="1">CK5</f>
        <v>0</v>
      </c>
      <c r="CE60"/>
      <c r="CF60"/>
      <c r="CG60"/>
      <c r="CH60"/>
      <c r="CI60"/>
      <c r="CJ60"/>
      <c r="CK60"/>
      <c r="CL60"/>
      <c r="CM60"/>
      <c r="CN60"/>
      <c r="CO60"/>
      <c r="CY60" s="440"/>
      <c r="CZ60" s="441"/>
      <c r="DA60" s="441"/>
      <c r="DB60" s="441"/>
      <c r="DC60" s="213"/>
      <c r="DD60" s="441"/>
      <c r="DE60" s="570"/>
      <c r="DF60" s="213"/>
      <c r="DG60" s="213"/>
      <c r="DH60" s="213"/>
      <c r="DI60" s="213"/>
      <c r="DJ60" s="213"/>
      <c r="DK60" s="213"/>
      <c r="DL60" s="213"/>
      <c r="DM60" s="213"/>
      <c r="DN60" s="213"/>
      <c r="DO60" s="441"/>
      <c r="DS60" s="446"/>
      <c r="DW60" s="213"/>
      <c r="DY60" s="570"/>
      <c r="DZ60" s="213"/>
      <c r="EA60" s="213"/>
      <c r="EB60" s="213"/>
      <c r="EC60" s="213"/>
      <c r="ED60" s="213"/>
      <c r="EE60" s="213"/>
      <c r="EF60" s="213"/>
      <c r="EG60" s="213"/>
      <c r="EH60" s="213"/>
      <c r="EK60" s="446"/>
      <c r="EO60" s="213"/>
      <c r="EQ60" s="570"/>
      <c r="ER60" s="213"/>
      <c r="ES60" s="213"/>
      <c r="ET60" s="213"/>
      <c r="EU60" s="213"/>
      <c r="EV60" s="213"/>
      <c r="EW60" s="213"/>
      <c r="EX60" s="213"/>
      <c r="EY60" s="213"/>
      <c r="EZ60" s="213"/>
      <c r="FC60" s="446"/>
      <c r="FG60" s="213"/>
      <c r="FI60" s="570"/>
      <c r="FJ60" s="213"/>
      <c r="FK60" s="213"/>
      <c r="FL60" s="213"/>
      <c r="FM60" s="213"/>
      <c r="FN60" s="213"/>
      <c r="FO60" s="213"/>
      <c r="FP60" s="213"/>
      <c r="FQ60" s="213"/>
      <c r="FR60" s="213"/>
      <c r="FU60" s="446"/>
      <c r="FY60" s="213"/>
      <c r="GA60" s="570"/>
      <c r="GB60" s="213"/>
      <c r="GC60" s="213"/>
      <c r="GD60" s="213"/>
      <c r="GE60" s="213"/>
      <c r="GF60" s="213"/>
      <c r="GG60" s="213"/>
      <c r="GH60" s="213"/>
      <c r="GI60" s="213"/>
      <c r="GJ60" s="213"/>
      <c r="GM60" s="446"/>
      <c r="GQ60" s="213"/>
      <c r="GS60" s="570"/>
      <c r="GT60" s="213"/>
      <c r="GU60" s="213"/>
      <c r="GV60" s="213"/>
      <c r="GW60" s="213"/>
      <c r="GX60" s="213"/>
      <c r="GY60" s="213"/>
      <c r="GZ60" s="213"/>
      <c r="HA60" s="213"/>
      <c r="HB60" s="213"/>
      <c r="HE60" s="446"/>
      <c r="HI60" s="213"/>
      <c r="HK60" s="570"/>
      <c r="HL60" s="213"/>
      <c r="HM60" s="213"/>
      <c r="HN60" s="213"/>
      <c r="HO60" s="213"/>
      <c r="HP60" s="213"/>
      <c r="HQ60" s="213"/>
      <c r="HR60" s="213"/>
      <c r="HS60" s="213"/>
      <c r="HT60" s="213"/>
      <c r="HW60" s="446"/>
      <c r="IA60" s="213"/>
      <c r="IC60" s="570"/>
      <c r="ID60" s="213"/>
      <c r="IE60" s="213"/>
      <c r="IF60" s="213"/>
      <c r="IG60" s="213"/>
      <c r="IH60" s="213"/>
      <c r="II60" s="213"/>
      <c r="IJ60" s="213"/>
      <c r="IK60" s="213"/>
      <c r="IL60" s="213"/>
      <c r="IO60" s="446"/>
      <c r="IS60" s="213"/>
      <c r="IU60" s="570"/>
      <c r="IV60" s="213"/>
      <c r="IW60" s="213"/>
      <c r="IX60" s="213"/>
      <c r="IY60" s="213"/>
      <c r="IZ60" s="213"/>
      <c r="JA60" s="213"/>
      <c r="JB60" s="213"/>
      <c r="JC60" s="213"/>
      <c r="JD60" s="213"/>
      <c r="JG60" s="446"/>
      <c r="JK60" s="213"/>
      <c r="JM60" s="570"/>
      <c r="JN60" s="213"/>
      <c r="JO60" s="213"/>
      <c r="JP60" s="213"/>
      <c r="JQ60" s="213"/>
      <c r="JR60" s="213"/>
      <c r="JS60" s="213"/>
      <c r="JT60" s="213"/>
      <c r="JU60" s="213"/>
      <c r="JV60" s="213"/>
      <c r="JY60" s="446"/>
      <c r="KC60" s="213"/>
      <c r="KE60" s="570"/>
      <c r="KF60" s="213"/>
      <c r="KG60" s="213"/>
      <c r="KH60" s="213"/>
      <c r="KI60" s="213"/>
      <c r="KJ60" s="213"/>
      <c r="KK60" s="213"/>
      <c r="KL60" s="213"/>
      <c r="KM60" s="213"/>
      <c r="KN60" s="213"/>
    </row>
    <row r="61" spans="1:300" ht="15">
      <c r="A61" s="464">
        <v>30</v>
      </c>
      <c r="B61" s="361">
        <v>2</v>
      </c>
      <c r="C61" s="459" t="s">
        <v>25</v>
      </c>
      <c r="D61" s="361" t="s">
        <v>503</v>
      </c>
      <c r="E61" s="464">
        <v>5</v>
      </c>
      <c r="F61" s="361"/>
      <c r="G61" t="s">
        <v>1206</v>
      </c>
      <c r="H61">
        <v>61</v>
      </c>
      <c r="I61">
        <v>1</v>
      </c>
      <c r="J61" s="422"/>
      <c r="K61" s="422"/>
      <c r="L61" s="422"/>
      <c r="M61" s="422"/>
      <c r="N61"/>
      <c r="O61"/>
      <c r="P61" s="435"/>
      <c r="Q61"/>
      <c r="R61"/>
      <c r="S61"/>
      <c r="T61"/>
      <c r="U61"/>
      <c r="V61"/>
      <c r="W61">
        <v>66</v>
      </c>
      <c r="X61" t="s">
        <v>1217</v>
      </c>
      <c r="Y61" t="s">
        <v>1217</v>
      </c>
      <c r="Z61" t="s">
        <v>1217</v>
      </c>
      <c r="AA61" t="s">
        <v>1217</v>
      </c>
      <c r="AB61" t="s">
        <v>1217</v>
      </c>
      <c r="AC61" t="s">
        <v>1217</v>
      </c>
      <c r="AD61" t="s">
        <v>1217</v>
      </c>
      <c r="AE61" t="s">
        <v>1217</v>
      </c>
      <c r="AF61" t="s">
        <v>1217</v>
      </c>
      <c r="AG61" t="s">
        <v>1217</v>
      </c>
      <c r="AH61"/>
      <c r="AI61" t="s">
        <v>1217</v>
      </c>
      <c r="AJ61" t="s">
        <v>1217</v>
      </c>
      <c r="AK61" t="s">
        <v>1217</v>
      </c>
      <c r="AL61" t="s">
        <v>1217</v>
      </c>
      <c r="AM61" t="s">
        <v>1217</v>
      </c>
      <c r="AN61" t="s">
        <v>1217</v>
      </c>
      <c r="AO61" t="s">
        <v>1217</v>
      </c>
      <c r="AP61"/>
      <c r="AQ61"/>
      <c r="AR61"/>
      <c r="AS61"/>
      <c r="AT61"/>
      <c r="AU61"/>
      <c r="AV61"/>
      <c r="AW61"/>
      <c r="AX61"/>
      <c r="AY61"/>
      <c r="AZ61"/>
      <c r="BA61"/>
      <c r="BB61" t="str" cm="1">
        <f t="array" aca="1" ref="BB61" ca="1">IFERROR(INDIRECT(X61),"")</f>
        <v/>
      </c>
      <c r="BC61"/>
      <c r="BD61" s="437"/>
      <c r="BE61"/>
      <c r="BF61" s="470">
        <v>1</v>
      </c>
      <c r="BG61" s="470">
        <v>8</v>
      </c>
      <c r="BH61" s="470" t="s">
        <v>407</v>
      </c>
      <c r="BI61" s="470" t="s">
        <v>1287</v>
      </c>
      <c r="BJ61" s="470">
        <v>5</v>
      </c>
      <c r="BK61" s="470" t="s">
        <v>1463</v>
      </c>
      <c r="BL61" s="470" t="s">
        <v>151</v>
      </c>
      <c r="BM61" s="438" t="s">
        <v>1464</v>
      </c>
      <c r="BN61" s="438"/>
      <c r="BO61" s="470">
        <v>1</v>
      </c>
      <c r="BP61" s="470">
        <v>0</v>
      </c>
      <c r="BQ61" s="470">
        <v>0</v>
      </c>
      <c r="BR61" s="470">
        <v>0</v>
      </c>
      <c r="BS61" s="470">
        <v>1</v>
      </c>
      <c r="BT61" s="470">
        <v>0</v>
      </c>
      <c r="BU61" s="470">
        <v>0</v>
      </c>
      <c r="BV61" s="470">
        <v>0</v>
      </c>
      <c r="BW61" s="470">
        <v>0</v>
      </c>
      <c r="BX61" s="470">
        <v>0</v>
      </c>
      <c r="BY61" s="470"/>
      <c r="BZ61" s="470"/>
      <c r="CA61"/>
      <c r="CC61" t="s">
        <v>1339</v>
      </c>
      <c r="CD61">
        <f ca="1">CD62-CD60</f>
        <v>20</v>
      </c>
      <c r="CE61"/>
      <c r="CF61"/>
      <c r="CG61"/>
      <c r="CH61"/>
      <c r="CI61"/>
      <c r="CJ61"/>
      <c r="CK61"/>
      <c r="CL61"/>
      <c r="CM61"/>
      <c r="CN61"/>
      <c r="CO61"/>
      <c r="CY61" s="446"/>
      <c r="CZ61" s="447"/>
      <c r="DA61" s="447"/>
      <c r="DB61" s="447"/>
      <c r="DC61" s="213"/>
      <c r="DD61" s="447"/>
      <c r="DE61" s="570"/>
      <c r="DF61" s="213"/>
      <c r="DG61" s="213"/>
      <c r="DH61" s="213"/>
      <c r="DI61" s="213"/>
      <c r="DJ61" s="213"/>
      <c r="DK61" s="213"/>
      <c r="DL61" s="213"/>
      <c r="DM61" s="213"/>
      <c r="DN61" s="213"/>
      <c r="DO61" s="447"/>
      <c r="DS61" s="440"/>
      <c r="DW61" s="213"/>
      <c r="DY61" s="570"/>
      <c r="DZ61" s="213"/>
      <c r="EA61" s="213"/>
      <c r="EB61" s="213"/>
      <c r="EC61" s="213"/>
      <c r="ED61" s="213"/>
      <c r="EE61" s="213"/>
      <c r="EF61" s="213"/>
      <c r="EG61" s="213"/>
      <c r="EH61" s="213"/>
      <c r="EK61" s="440"/>
      <c r="EO61" s="213"/>
      <c r="EQ61" s="570"/>
      <c r="ER61" s="213"/>
      <c r="ES61" s="213"/>
      <c r="ET61" s="213"/>
      <c r="EU61" s="213"/>
      <c r="EV61" s="213"/>
      <c r="EW61" s="213"/>
      <c r="EX61" s="213"/>
      <c r="EY61" s="213"/>
      <c r="EZ61" s="213"/>
      <c r="FC61" s="440"/>
      <c r="FG61" s="213"/>
      <c r="FI61" s="570"/>
      <c r="FJ61" s="213"/>
      <c r="FK61" s="213"/>
      <c r="FL61" s="213"/>
      <c r="FM61" s="213"/>
      <c r="FN61" s="213"/>
      <c r="FO61" s="213"/>
      <c r="FP61" s="213"/>
      <c r="FQ61" s="213"/>
      <c r="FR61" s="213"/>
      <c r="FU61" s="440"/>
      <c r="FY61" s="213"/>
      <c r="GA61" s="570"/>
      <c r="GB61" s="213"/>
      <c r="GC61" s="213"/>
      <c r="GD61" s="213"/>
      <c r="GE61" s="213"/>
      <c r="GF61" s="213"/>
      <c r="GG61" s="213"/>
      <c r="GH61" s="213"/>
      <c r="GI61" s="213"/>
      <c r="GJ61" s="213"/>
      <c r="GM61" s="440"/>
      <c r="GQ61" s="213"/>
      <c r="GS61" s="570"/>
      <c r="GT61" s="213"/>
      <c r="GU61" s="213"/>
      <c r="GV61" s="213"/>
      <c r="GW61" s="213"/>
      <c r="GX61" s="213"/>
      <c r="GY61" s="213"/>
      <c r="GZ61" s="213"/>
      <c r="HA61" s="213"/>
      <c r="HB61" s="213"/>
      <c r="HE61" s="440"/>
      <c r="HI61" s="213"/>
      <c r="HK61" s="570"/>
      <c r="HL61" s="213"/>
      <c r="HM61" s="213"/>
      <c r="HN61" s="213"/>
      <c r="HO61" s="213"/>
      <c r="HP61" s="213"/>
      <c r="HQ61" s="213"/>
      <c r="HR61" s="213"/>
      <c r="HS61" s="213"/>
      <c r="HT61" s="213"/>
      <c r="HW61" s="440"/>
      <c r="IA61" s="213"/>
      <c r="IC61" s="570"/>
      <c r="ID61" s="213"/>
      <c r="IE61" s="213"/>
      <c r="IF61" s="213"/>
      <c r="IG61" s="213"/>
      <c r="IH61" s="213"/>
      <c r="II61" s="213"/>
      <c r="IJ61" s="213"/>
      <c r="IK61" s="213"/>
      <c r="IL61" s="213"/>
      <c r="IO61" s="440"/>
      <c r="IS61" s="213"/>
      <c r="IU61" s="570"/>
      <c r="IV61" s="213"/>
      <c r="IW61" s="213"/>
      <c r="IX61" s="213"/>
      <c r="IY61" s="213"/>
      <c r="IZ61" s="213"/>
      <c r="JA61" s="213"/>
      <c r="JB61" s="213"/>
      <c r="JC61" s="213"/>
      <c r="JD61" s="213"/>
      <c r="JG61" s="440"/>
      <c r="JK61" s="213"/>
      <c r="JM61" s="570"/>
      <c r="JN61" s="213"/>
      <c r="JO61" s="213"/>
      <c r="JP61" s="213"/>
      <c r="JQ61" s="213"/>
      <c r="JR61" s="213"/>
      <c r="JS61" s="213"/>
      <c r="JT61" s="213"/>
      <c r="JU61" s="213"/>
      <c r="JV61" s="213"/>
      <c r="JY61" s="440"/>
      <c r="KC61" s="213"/>
      <c r="KE61" s="570"/>
      <c r="KF61" s="213"/>
      <c r="KG61" s="213"/>
      <c r="KH61" s="213"/>
      <c r="KI61" s="213"/>
      <c r="KJ61" s="213"/>
      <c r="KK61" s="213"/>
      <c r="KL61" s="213"/>
      <c r="KM61" s="213"/>
      <c r="KN61" s="213"/>
    </row>
    <row r="62" spans="1:300" ht="15">
      <c r="A62" s="464">
        <v>31</v>
      </c>
      <c r="B62" s="361">
        <v>2</v>
      </c>
      <c r="C62" s="459" t="s">
        <v>25</v>
      </c>
      <c r="D62" s="361" t="s">
        <v>506</v>
      </c>
      <c r="E62" s="464">
        <v>5</v>
      </c>
      <c r="F62" s="361"/>
      <c r="G62" t="s">
        <v>1206</v>
      </c>
      <c r="H62">
        <v>62</v>
      </c>
      <c r="I62">
        <v>1</v>
      </c>
      <c r="J62" s="422"/>
      <c r="K62" s="422"/>
      <c r="L62" s="422"/>
      <c r="M62" s="422"/>
      <c r="N62"/>
      <c r="O62"/>
      <c r="P62" s="435"/>
      <c r="Q62"/>
      <c r="R62"/>
      <c r="S62"/>
      <c r="T62"/>
      <c r="U62"/>
      <c r="V62"/>
      <c r="W62">
        <v>67</v>
      </c>
      <c r="X62" t="s">
        <v>1465</v>
      </c>
      <c r="Y62" t="s">
        <v>1466</v>
      </c>
      <c r="Z62" t="s">
        <v>1467</v>
      </c>
      <c r="AA62" t="s">
        <v>1217</v>
      </c>
      <c r="AB62" t="s">
        <v>1217</v>
      </c>
      <c r="AC62">
        <v>1</v>
      </c>
      <c r="AD62">
        <v>4</v>
      </c>
      <c r="AE62" t="s">
        <v>1217</v>
      </c>
      <c r="AF62" t="s">
        <v>1217</v>
      </c>
      <c r="AG62" t="s">
        <v>1468</v>
      </c>
      <c r="AH62"/>
      <c r="AI62" t="s">
        <v>1469</v>
      </c>
      <c r="AJ62" t="s">
        <v>1470</v>
      </c>
      <c r="AK62" t="s">
        <v>1471</v>
      </c>
      <c r="AL62" t="s">
        <v>1472</v>
      </c>
      <c r="AM62" t="s">
        <v>1473</v>
      </c>
      <c r="AN62" t="s">
        <v>1474</v>
      </c>
      <c r="AO62" t="s">
        <v>1475</v>
      </c>
      <c r="AP62"/>
      <c r="AQ62"/>
      <c r="AR62"/>
      <c r="AS62"/>
      <c r="AT62"/>
      <c r="AU62"/>
      <c r="AV62"/>
      <c r="AW62"/>
      <c r="AX62"/>
      <c r="AY62"/>
      <c r="AZ62"/>
      <c r="BA62"/>
      <c r="BB62" t="str" cm="1">
        <f t="array" aca="1" ref="BB62" ca="1">IFERROR(INDIRECT(X62),"")</f>
        <v>FRÅGAN ÄR OBESVARAD</v>
      </c>
      <c r="BC62"/>
      <c r="BD62" s="437"/>
      <c r="BE62"/>
      <c r="BF62" s="438">
        <v>1</v>
      </c>
      <c r="BG62" s="438">
        <v>9</v>
      </c>
      <c r="BH62" s="438" t="s">
        <v>409</v>
      </c>
      <c r="BI62" s="438" t="s">
        <v>1291</v>
      </c>
      <c r="BJ62" s="438">
        <v>1</v>
      </c>
      <c r="BK62" s="438" t="s">
        <v>1476</v>
      </c>
      <c r="BL62" s="438" t="s">
        <v>147</v>
      </c>
      <c r="BM62" s="438" t="s">
        <v>1477</v>
      </c>
      <c r="BN62" s="438"/>
      <c r="BO62" s="438">
        <v>0</v>
      </c>
      <c r="BP62" s="438">
        <v>0</v>
      </c>
      <c r="BQ62" s="438">
        <v>0</v>
      </c>
      <c r="BR62" s="438">
        <v>0</v>
      </c>
      <c r="BS62" s="438">
        <v>0</v>
      </c>
      <c r="BT62" s="438">
        <v>1</v>
      </c>
      <c r="BU62" s="438">
        <v>0</v>
      </c>
      <c r="BV62" s="438">
        <v>0</v>
      </c>
      <c r="BW62" s="438">
        <v>0</v>
      </c>
      <c r="BX62" s="438">
        <v>0</v>
      </c>
      <c r="BY62" s="438"/>
      <c r="BZ62" s="438"/>
      <c r="CA62"/>
      <c r="CC62" t="s">
        <v>1343</v>
      </c>
      <c r="CD62">
        <f>CK1</f>
        <v>20</v>
      </c>
      <c r="CE62"/>
      <c r="CF62"/>
      <c r="CG62"/>
      <c r="CH62"/>
      <c r="CI62"/>
      <c r="CJ62"/>
      <c r="CK62"/>
      <c r="CL62"/>
      <c r="CM62"/>
      <c r="CN62"/>
      <c r="CO62"/>
      <c r="DC62" s="213"/>
      <c r="DE62" s="570"/>
      <c r="DF62" s="213"/>
      <c r="DG62" s="213"/>
      <c r="DH62" s="213"/>
      <c r="DI62" s="213"/>
      <c r="DJ62" s="213"/>
      <c r="DK62" s="213"/>
      <c r="DL62" s="213"/>
      <c r="DM62" s="213"/>
      <c r="DN62" s="213"/>
      <c r="DS62" s="440"/>
      <c r="DW62" s="213"/>
      <c r="DY62" s="570"/>
      <c r="DZ62" s="213"/>
      <c r="EA62" s="213"/>
      <c r="EB62" s="213"/>
      <c r="EC62" s="213"/>
      <c r="ED62" s="213"/>
      <c r="EE62" s="213"/>
      <c r="EF62" s="213"/>
      <c r="EG62" s="213"/>
      <c r="EH62" s="213"/>
      <c r="EK62" s="440"/>
      <c r="EO62" s="213"/>
      <c r="EQ62" s="570"/>
      <c r="ER62" s="213"/>
      <c r="ES62" s="213"/>
      <c r="ET62" s="213"/>
      <c r="EU62" s="213"/>
      <c r="EV62" s="213"/>
      <c r="EW62" s="213"/>
      <c r="EX62" s="213"/>
      <c r="EY62" s="213"/>
      <c r="EZ62" s="213"/>
      <c r="FC62" s="440"/>
      <c r="FG62" s="213"/>
      <c r="FI62" s="570"/>
      <c r="FJ62" s="213"/>
      <c r="FK62" s="213"/>
      <c r="FL62" s="213"/>
      <c r="FM62" s="213"/>
      <c r="FN62" s="213"/>
      <c r="FO62" s="213"/>
      <c r="FP62" s="213"/>
      <c r="FQ62" s="213"/>
      <c r="FR62" s="213"/>
      <c r="FU62" s="440"/>
      <c r="FY62" s="213"/>
      <c r="GA62" s="570"/>
      <c r="GB62" s="213"/>
      <c r="GC62" s="213"/>
      <c r="GD62" s="213"/>
      <c r="GE62" s="213"/>
      <c r="GF62" s="213"/>
      <c r="GG62" s="213"/>
      <c r="GH62" s="213"/>
      <c r="GI62" s="213"/>
      <c r="GJ62" s="213"/>
      <c r="GM62" s="440"/>
      <c r="GQ62" s="213"/>
      <c r="GS62" s="570"/>
      <c r="GT62" s="213"/>
      <c r="GU62" s="213"/>
      <c r="GV62" s="213"/>
      <c r="GW62" s="213"/>
      <c r="GX62" s="213"/>
      <c r="GY62" s="213"/>
      <c r="GZ62" s="213"/>
      <c r="HA62" s="213"/>
      <c r="HB62" s="213"/>
      <c r="HE62" s="440"/>
      <c r="HI62" s="213"/>
      <c r="HK62" s="570"/>
      <c r="HL62" s="213"/>
      <c r="HM62" s="213"/>
      <c r="HN62" s="213"/>
      <c r="HO62" s="213"/>
      <c r="HP62" s="213"/>
      <c r="HQ62" s="213"/>
      <c r="HR62" s="213"/>
      <c r="HS62" s="213"/>
      <c r="HT62" s="213"/>
      <c r="HW62" s="440"/>
      <c r="IA62" s="213"/>
      <c r="IC62" s="570"/>
      <c r="ID62" s="213"/>
      <c r="IE62" s="213"/>
      <c r="IF62" s="213"/>
      <c r="IG62" s="213"/>
      <c r="IH62" s="213"/>
      <c r="II62" s="213"/>
      <c r="IJ62" s="213"/>
      <c r="IK62" s="213"/>
      <c r="IL62" s="213"/>
      <c r="IO62" s="440"/>
      <c r="IS62" s="213"/>
      <c r="IU62" s="570"/>
      <c r="IV62" s="213"/>
      <c r="IW62" s="213"/>
      <c r="IX62" s="213"/>
      <c r="IY62" s="213"/>
      <c r="IZ62" s="213"/>
      <c r="JA62" s="213"/>
      <c r="JB62" s="213"/>
      <c r="JC62" s="213"/>
      <c r="JD62" s="213"/>
      <c r="JG62" s="440"/>
      <c r="JK62" s="213"/>
      <c r="JM62" s="570"/>
      <c r="JN62" s="213"/>
      <c r="JO62" s="213"/>
      <c r="JP62" s="213"/>
      <c r="JQ62" s="213"/>
      <c r="JR62" s="213"/>
      <c r="JS62" s="213"/>
      <c r="JT62" s="213"/>
      <c r="JU62" s="213"/>
      <c r="JV62" s="213"/>
      <c r="JY62" s="440"/>
      <c r="KC62" s="213"/>
      <c r="KE62" s="570"/>
      <c r="KF62" s="213"/>
      <c r="KG62" s="213"/>
      <c r="KH62" s="213"/>
      <c r="KI62" s="213"/>
      <c r="KJ62" s="213"/>
      <c r="KK62" s="213"/>
      <c r="KL62" s="213"/>
      <c r="KM62" s="213"/>
      <c r="KN62" s="213"/>
    </row>
    <row r="63" spans="1:300" s="361" customFormat="1" ht="15">
      <c r="A63" s="464">
        <v>38</v>
      </c>
      <c r="B63" s="361">
        <v>3</v>
      </c>
      <c r="C63" s="459" t="s">
        <v>25</v>
      </c>
      <c r="D63" s="361" t="s">
        <v>549</v>
      </c>
      <c r="E63" s="464">
        <v>5</v>
      </c>
      <c r="G63" t="s">
        <v>1206</v>
      </c>
      <c r="H63">
        <v>63</v>
      </c>
      <c r="I63">
        <v>1</v>
      </c>
      <c r="J63" s="422"/>
      <c r="K63" s="422"/>
      <c r="L63" s="422"/>
      <c r="M63" s="422"/>
      <c r="N63"/>
      <c r="O63"/>
      <c r="P63" s="435"/>
      <c r="Q63"/>
      <c r="R63"/>
      <c r="S63"/>
      <c r="T63"/>
      <c r="U63"/>
      <c r="V63"/>
      <c r="W63">
        <v>68</v>
      </c>
      <c r="X63" t="s">
        <v>1217</v>
      </c>
      <c r="Y63" t="s">
        <v>1217</v>
      </c>
      <c r="Z63" t="s">
        <v>1217</v>
      </c>
      <c r="AA63" t="s">
        <v>1217</v>
      </c>
      <c r="AB63" t="s">
        <v>1217</v>
      </c>
      <c r="AC63" t="s">
        <v>1217</v>
      </c>
      <c r="AD63" t="s">
        <v>1217</v>
      </c>
      <c r="AE63" t="s">
        <v>1217</v>
      </c>
      <c r="AF63" t="s">
        <v>1217</v>
      </c>
      <c r="AG63" t="s">
        <v>1217</v>
      </c>
      <c r="AH63"/>
      <c r="AI63" t="s">
        <v>1217</v>
      </c>
      <c r="AJ63" t="s">
        <v>1217</v>
      </c>
      <c r="AK63" t="s">
        <v>1217</v>
      </c>
      <c r="AL63" t="s">
        <v>1217</v>
      </c>
      <c r="AM63" t="s">
        <v>1217</v>
      </c>
      <c r="AN63" t="s">
        <v>1217</v>
      </c>
      <c r="AO63" t="s">
        <v>1217</v>
      </c>
      <c r="AP63"/>
      <c r="AQ63"/>
      <c r="AR63"/>
      <c r="AS63"/>
      <c r="AT63"/>
      <c r="AU63"/>
      <c r="AV63"/>
      <c r="AW63"/>
      <c r="AX63"/>
      <c r="AY63"/>
      <c r="AZ63"/>
      <c r="BA63"/>
      <c r="BB63" t="str" cm="1">
        <f t="array" aca="1" ref="BB63" ca="1">IFERROR(INDIRECT(X63),"")</f>
        <v/>
      </c>
      <c r="BC63"/>
      <c r="BD63" s="437"/>
      <c r="BE63"/>
      <c r="BF63" s="438">
        <v>1</v>
      </c>
      <c r="BG63" s="438">
        <v>9</v>
      </c>
      <c r="BH63" s="438" t="s">
        <v>409</v>
      </c>
      <c r="BI63" s="438" t="s">
        <v>1291</v>
      </c>
      <c r="BJ63" s="438">
        <v>2</v>
      </c>
      <c r="BK63" s="438" t="s">
        <v>1478</v>
      </c>
      <c r="BL63" s="438" t="s">
        <v>148</v>
      </c>
      <c r="BM63" s="438" t="s">
        <v>1479</v>
      </c>
      <c r="BN63" s="438"/>
      <c r="BO63" s="438">
        <v>0</v>
      </c>
      <c r="BP63" s="438">
        <v>0</v>
      </c>
      <c r="BQ63" s="438">
        <v>0</v>
      </c>
      <c r="BR63" s="438">
        <v>0</v>
      </c>
      <c r="BS63" s="438">
        <v>0</v>
      </c>
      <c r="BT63" s="438">
        <v>1</v>
      </c>
      <c r="BU63" s="438">
        <v>0</v>
      </c>
      <c r="BV63" s="438">
        <v>0</v>
      </c>
      <c r="BW63" s="438">
        <v>0</v>
      </c>
      <c r="BX63" s="438">
        <v>0</v>
      </c>
      <c r="BY63" s="438"/>
      <c r="BZ63" s="438"/>
      <c r="CA63"/>
      <c r="CC63"/>
      <c r="CD63"/>
      <c r="CE63"/>
      <c r="CF63"/>
      <c r="CG63"/>
      <c r="CH63"/>
      <c r="CI63"/>
      <c r="CJ63"/>
      <c r="CK63"/>
      <c r="CL63"/>
      <c r="CM63"/>
      <c r="CN63"/>
      <c r="CO63"/>
      <c r="CY63" s="440"/>
      <c r="CZ63" s="441"/>
      <c r="DA63" s="441"/>
      <c r="DB63" s="441"/>
      <c r="DC63" s="213"/>
      <c r="DD63" s="441"/>
      <c r="DE63" s="570"/>
      <c r="DF63" s="213"/>
      <c r="DG63" s="213"/>
      <c r="DH63" s="213"/>
      <c r="DI63" s="213"/>
      <c r="DJ63" s="213"/>
      <c r="DK63" s="213"/>
      <c r="DL63" s="213"/>
      <c r="DM63" s="213"/>
      <c r="DN63" s="213"/>
      <c r="DO63" s="441"/>
      <c r="DS63" s="442"/>
      <c r="DW63" s="213"/>
      <c r="DY63" s="570"/>
      <c r="DZ63" s="213"/>
      <c r="EA63" s="213"/>
      <c r="EB63" s="213"/>
      <c r="EC63" s="213"/>
      <c r="ED63" s="213"/>
      <c r="EE63" s="213"/>
      <c r="EF63" s="213"/>
      <c r="EG63" s="213"/>
      <c r="EH63" s="213"/>
      <c r="EK63" s="442"/>
      <c r="EO63" s="213"/>
      <c r="EQ63" s="570"/>
      <c r="ER63" s="213"/>
      <c r="ES63" s="213"/>
      <c r="ET63" s="213"/>
      <c r="EU63" s="213"/>
      <c r="EV63" s="213"/>
      <c r="EW63" s="213"/>
      <c r="EX63" s="213"/>
      <c r="EY63" s="213"/>
      <c r="EZ63" s="213"/>
      <c r="FC63" s="442"/>
      <c r="FG63" s="213"/>
      <c r="FI63" s="570"/>
      <c r="FJ63" s="213"/>
      <c r="FK63" s="213"/>
      <c r="FL63" s="213"/>
      <c r="FM63" s="213"/>
      <c r="FN63" s="213"/>
      <c r="FO63" s="213"/>
      <c r="FP63" s="213"/>
      <c r="FQ63" s="213"/>
      <c r="FR63" s="213"/>
      <c r="FU63" s="442"/>
      <c r="FY63" s="213"/>
      <c r="GA63" s="570"/>
      <c r="GB63" s="213"/>
      <c r="GC63" s="213"/>
      <c r="GD63" s="213"/>
      <c r="GE63" s="213"/>
      <c r="GF63" s="213"/>
      <c r="GG63" s="213"/>
      <c r="GH63" s="213"/>
      <c r="GI63" s="213"/>
      <c r="GJ63" s="213"/>
      <c r="GM63" s="442"/>
      <c r="GQ63" s="213"/>
      <c r="GS63" s="570"/>
      <c r="GT63" s="213"/>
      <c r="GU63" s="213"/>
      <c r="GV63" s="213"/>
      <c r="GW63" s="213"/>
      <c r="GX63" s="213"/>
      <c r="GY63" s="213"/>
      <c r="GZ63" s="213"/>
      <c r="HA63" s="213"/>
      <c r="HB63" s="213"/>
      <c r="HE63" s="442"/>
      <c r="HI63" s="213"/>
      <c r="HK63" s="570"/>
      <c r="HL63" s="213"/>
      <c r="HM63" s="213"/>
      <c r="HN63" s="213"/>
      <c r="HO63" s="213"/>
      <c r="HP63" s="213"/>
      <c r="HQ63" s="213"/>
      <c r="HR63" s="213"/>
      <c r="HS63" s="213"/>
      <c r="HT63" s="213"/>
      <c r="HW63" s="442"/>
      <c r="IA63" s="213"/>
      <c r="IC63" s="570"/>
      <c r="ID63" s="213"/>
      <c r="IE63" s="213"/>
      <c r="IF63" s="213"/>
      <c r="IG63" s="213"/>
      <c r="IH63" s="213"/>
      <c r="II63" s="213"/>
      <c r="IJ63" s="213"/>
      <c r="IK63" s="213"/>
      <c r="IL63" s="213"/>
      <c r="IO63" s="442"/>
      <c r="IS63" s="213"/>
      <c r="IU63" s="570"/>
      <c r="IV63" s="213"/>
      <c r="IW63" s="213"/>
      <c r="IX63" s="213"/>
      <c r="IY63" s="213"/>
      <c r="IZ63" s="213"/>
      <c r="JA63" s="213"/>
      <c r="JB63" s="213"/>
      <c r="JC63" s="213"/>
      <c r="JD63" s="213"/>
      <c r="JG63" s="442"/>
      <c r="JK63" s="213"/>
      <c r="JM63" s="570"/>
      <c r="JN63" s="213"/>
      <c r="JO63" s="213"/>
      <c r="JP63" s="213"/>
      <c r="JQ63" s="213"/>
      <c r="JR63" s="213"/>
      <c r="JS63" s="213"/>
      <c r="JT63" s="213"/>
      <c r="JU63" s="213"/>
      <c r="JV63" s="213"/>
      <c r="JY63" s="442"/>
      <c r="KC63" s="213"/>
      <c r="KE63" s="570"/>
      <c r="KF63" s="213"/>
      <c r="KG63" s="213"/>
      <c r="KH63" s="213"/>
      <c r="KI63" s="213"/>
      <c r="KJ63" s="213"/>
      <c r="KK63" s="213"/>
      <c r="KL63" s="213"/>
      <c r="KM63" s="213"/>
      <c r="KN63" s="213"/>
    </row>
    <row r="64" spans="1:300" s="361" customFormat="1" ht="15">
      <c r="A64" s="464">
        <v>44</v>
      </c>
      <c r="B64" s="361">
        <v>3</v>
      </c>
      <c r="C64" s="459" t="s">
        <v>25</v>
      </c>
      <c r="D64" s="361" t="s">
        <v>599</v>
      </c>
      <c r="E64" s="464">
        <v>5</v>
      </c>
      <c r="G64" t="s">
        <v>1206</v>
      </c>
      <c r="H64">
        <v>64</v>
      </c>
      <c r="I64">
        <v>1</v>
      </c>
      <c r="J64" s="422"/>
      <c r="K64" s="422"/>
      <c r="L64" s="422"/>
      <c r="M64" s="422"/>
      <c r="N64"/>
      <c r="O64"/>
      <c r="P64" s="435"/>
      <c r="Q64"/>
      <c r="R64"/>
      <c r="S64"/>
      <c r="T64"/>
      <c r="U64"/>
      <c r="V64"/>
      <c r="W64">
        <v>69</v>
      </c>
      <c r="X64" t="s">
        <v>1217</v>
      </c>
      <c r="Y64" t="s">
        <v>1217</v>
      </c>
      <c r="Z64" t="s">
        <v>1217</v>
      </c>
      <c r="AA64" t="s">
        <v>1217</v>
      </c>
      <c r="AB64" t="s">
        <v>1217</v>
      </c>
      <c r="AC64" t="s">
        <v>1217</v>
      </c>
      <c r="AD64" t="s">
        <v>1217</v>
      </c>
      <c r="AE64" t="s">
        <v>1217</v>
      </c>
      <c r="AF64" t="s">
        <v>1217</v>
      </c>
      <c r="AG64" t="s">
        <v>1217</v>
      </c>
      <c r="AH64"/>
      <c r="AI64" t="s">
        <v>1217</v>
      </c>
      <c r="AJ64" t="s">
        <v>1217</v>
      </c>
      <c r="AK64" t="s">
        <v>1217</v>
      </c>
      <c r="AL64" t="s">
        <v>1217</v>
      </c>
      <c r="AM64" t="s">
        <v>1217</v>
      </c>
      <c r="AN64" t="s">
        <v>1217</v>
      </c>
      <c r="AO64" t="s">
        <v>1217</v>
      </c>
      <c r="AP64"/>
      <c r="AQ64"/>
      <c r="AR64"/>
      <c r="AS64"/>
      <c r="AT64"/>
      <c r="AU64"/>
      <c r="AV64"/>
      <c r="AW64"/>
      <c r="AX64"/>
      <c r="AY64"/>
      <c r="AZ64"/>
      <c r="BA64"/>
      <c r="BB64" t="str" cm="1">
        <f t="array" aca="1" ref="BB64" ca="1">IFERROR(INDIRECT(X64),"")</f>
        <v/>
      </c>
      <c r="BC64"/>
      <c r="BD64" s="437"/>
      <c r="BE64"/>
      <c r="BF64" s="438">
        <v>1</v>
      </c>
      <c r="BG64" s="438">
        <v>9</v>
      </c>
      <c r="BH64" s="438" t="s">
        <v>409</v>
      </c>
      <c r="BI64" s="438" t="s">
        <v>1291</v>
      </c>
      <c r="BJ64" s="438">
        <v>3</v>
      </c>
      <c r="BK64" s="438" t="s">
        <v>1480</v>
      </c>
      <c r="BL64" s="438" t="s">
        <v>393</v>
      </c>
      <c r="BM64" s="438" t="s">
        <v>1481</v>
      </c>
      <c r="BN64" s="438"/>
      <c r="BO64" s="438">
        <v>0</v>
      </c>
      <c r="BP64" s="438">
        <v>0</v>
      </c>
      <c r="BQ64" s="438">
        <v>0</v>
      </c>
      <c r="BR64" s="438">
        <v>0</v>
      </c>
      <c r="BS64" s="438">
        <v>0</v>
      </c>
      <c r="BT64" s="438">
        <v>1</v>
      </c>
      <c r="BU64" s="438">
        <v>0</v>
      </c>
      <c r="BV64" s="438">
        <v>0</v>
      </c>
      <c r="BW64" s="438">
        <v>0</v>
      </c>
      <c r="BX64" s="438">
        <v>0</v>
      </c>
      <c r="BY64" s="438"/>
      <c r="BZ64" s="438"/>
      <c r="CA64"/>
      <c r="CC64"/>
      <c r="CD64" t="str">
        <f>CL3</f>
        <v>Skydd av hårdvara</v>
      </c>
      <c r="CE64"/>
      <c r="CF64"/>
      <c r="CG64"/>
      <c r="CH64"/>
      <c r="CI64"/>
      <c r="CJ64"/>
      <c r="CK64"/>
      <c r="CL64"/>
      <c r="CM64"/>
      <c r="CN64"/>
      <c r="CO64"/>
      <c r="CY64" s="442"/>
      <c r="DC64" s="213"/>
      <c r="DE64" s="570"/>
      <c r="DF64" s="213"/>
      <c r="DG64" s="213"/>
      <c r="DH64" s="213"/>
      <c r="DI64" s="213"/>
      <c r="DJ64" s="213"/>
      <c r="DK64" s="213"/>
      <c r="DL64" s="213"/>
      <c r="DM64" s="213"/>
      <c r="DN64" s="213"/>
      <c r="DS64" s="442"/>
      <c r="DW64" s="213"/>
      <c r="DY64" s="570"/>
      <c r="DZ64" s="213"/>
      <c r="EA64" s="213"/>
      <c r="EB64" s="213"/>
      <c r="EC64" s="213"/>
      <c r="ED64" s="213"/>
      <c r="EE64" s="213"/>
      <c r="EF64" s="213"/>
      <c r="EG64" s="213"/>
      <c r="EH64" s="213"/>
      <c r="EK64" s="442"/>
      <c r="EO64" s="213"/>
      <c r="EQ64" s="570"/>
      <c r="ER64" s="213"/>
      <c r="ES64" s="213"/>
      <c r="ET64" s="213"/>
      <c r="EU64" s="213"/>
      <c r="EV64" s="213"/>
      <c r="EW64" s="213"/>
      <c r="EX64" s="213"/>
      <c r="EY64" s="213"/>
      <c r="EZ64" s="213"/>
      <c r="FC64" s="442"/>
      <c r="FG64" s="213"/>
      <c r="FI64" s="570"/>
      <c r="FJ64" s="213"/>
      <c r="FK64" s="213"/>
      <c r="FL64" s="213"/>
      <c r="FM64" s="213"/>
      <c r="FN64" s="213"/>
      <c r="FO64" s="213"/>
      <c r="FP64" s="213"/>
      <c r="FQ64" s="213"/>
      <c r="FR64" s="213"/>
      <c r="FU64" s="442"/>
      <c r="FY64" s="213"/>
      <c r="GA64" s="570"/>
      <c r="GB64" s="213"/>
      <c r="GC64" s="213"/>
      <c r="GD64" s="213"/>
      <c r="GE64" s="213"/>
      <c r="GF64" s="213"/>
      <c r="GG64" s="213"/>
      <c r="GH64" s="213"/>
      <c r="GI64" s="213"/>
      <c r="GJ64" s="213"/>
      <c r="GM64" s="442"/>
      <c r="GQ64" s="213"/>
      <c r="GS64" s="570"/>
      <c r="GT64" s="213"/>
      <c r="GU64" s="213"/>
      <c r="GV64" s="213"/>
      <c r="GW64" s="213"/>
      <c r="GX64" s="213"/>
      <c r="GY64" s="213"/>
      <c r="GZ64" s="213"/>
      <c r="HA64" s="213"/>
      <c r="HB64" s="213"/>
      <c r="HE64" s="442"/>
      <c r="HI64" s="213"/>
      <c r="HK64" s="570"/>
      <c r="HL64" s="213"/>
      <c r="HM64" s="213"/>
      <c r="HN64" s="213"/>
      <c r="HO64" s="213"/>
      <c r="HP64" s="213"/>
      <c r="HQ64" s="213"/>
      <c r="HR64" s="213"/>
      <c r="HS64" s="213"/>
      <c r="HT64" s="213"/>
      <c r="HW64" s="442"/>
      <c r="IA64" s="213"/>
      <c r="IC64" s="570"/>
      <c r="ID64" s="213"/>
      <c r="IE64" s="213"/>
      <c r="IF64" s="213"/>
      <c r="IG64" s="213"/>
      <c r="IH64" s="213"/>
      <c r="II64" s="213"/>
      <c r="IJ64" s="213"/>
      <c r="IK64" s="213"/>
      <c r="IL64" s="213"/>
      <c r="IO64" s="442"/>
      <c r="IS64" s="213"/>
      <c r="IU64" s="570"/>
      <c r="IV64" s="213"/>
      <c r="IW64" s="213"/>
      <c r="IX64" s="213"/>
      <c r="IY64" s="213"/>
      <c r="IZ64" s="213"/>
      <c r="JA64" s="213"/>
      <c r="JB64" s="213"/>
      <c r="JC64" s="213"/>
      <c r="JD64" s="213"/>
      <c r="JG64" s="442"/>
      <c r="JK64" s="213"/>
      <c r="JM64" s="570"/>
      <c r="JN64" s="213"/>
      <c r="JO64" s="213"/>
      <c r="JP64" s="213"/>
      <c r="JQ64" s="213"/>
      <c r="JR64" s="213"/>
      <c r="JS64" s="213"/>
      <c r="JT64" s="213"/>
      <c r="JU64" s="213"/>
      <c r="JV64" s="213"/>
      <c r="JY64" s="442"/>
      <c r="KC64" s="213"/>
      <c r="KE64" s="570"/>
      <c r="KF64" s="213"/>
      <c r="KG64" s="213"/>
      <c r="KH64" s="213"/>
      <c r="KI64" s="213"/>
      <c r="KJ64" s="213"/>
      <c r="KK64" s="213"/>
      <c r="KL64" s="213"/>
      <c r="KM64" s="213"/>
      <c r="KN64" s="213"/>
    </row>
    <row r="65" spans="1:300" ht="15">
      <c r="A65" s="464">
        <v>45</v>
      </c>
      <c r="B65" s="361">
        <v>3</v>
      </c>
      <c r="C65" s="459" t="s">
        <v>25</v>
      </c>
      <c r="D65" s="361" t="s">
        <v>608</v>
      </c>
      <c r="E65" s="464">
        <v>5</v>
      </c>
      <c r="F65" s="361"/>
      <c r="G65" t="s">
        <v>1206</v>
      </c>
      <c r="H65">
        <v>65</v>
      </c>
      <c r="I65">
        <v>1</v>
      </c>
      <c r="J65" s="422"/>
      <c r="K65" s="422"/>
      <c r="L65" s="422"/>
      <c r="M65" s="422"/>
      <c r="N65"/>
      <c r="O65"/>
      <c r="P65" s="435"/>
      <c r="Q65"/>
      <c r="R65"/>
      <c r="S65"/>
      <c r="T65"/>
      <c r="U65"/>
      <c r="V65"/>
      <c r="W65">
        <v>70</v>
      </c>
      <c r="X65" t="s">
        <v>1217</v>
      </c>
      <c r="Y65" t="s">
        <v>1217</v>
      </c>
      <c r="Z65" t="s">
        <v>1217</v>
      </c>
      <c r="AA65" t="s">
        <v>1217</v>
      </c>
      <c r="AB65" t="s">
        <v>1217</v>
      </c>
      <c r="AC65" t="s">
        <v>1217</v>
      </c>
      <c r="AD65" t="s">
        <v>1217</v>
      </c>
      <c r="AE65" t="s">
        <v>1217</v>
      </c>
      <c r="AF65" t="s">
        <v>1217</v>
      </c>
      <c r="AG65" t="s">
        <v>1217</v>
      </c>
      <c r="AH65"/>
      <c r="AI65" t="s">
        <v>1217</v>
      </c>
      <c r="AJ65" t="s">
        <v>1217</v>
      </c>
      <c r="AK65" t="s">
        <v>1217</v>
      </c>
      <c r="AL65" t="s">
        <v>1217</v>
      </c>
      <c r="AM65" t="s">
        <v>1217</v>
      </c>
      <c r="AN65" t="s">
        <v>1217</v>
      </c>
      <c r="AO65" t="s">
        <v>1217</v>
      </c>
      <c r="AP65"/>
      <c r="AQ65"/>
      <c r="AR65"/>
      <c r="AS65"/>
      <c r="AT65"/>
      <c r="AU65"/>
      <c r="AV65"/>
      <c r="AW65"/>
      <c r="AX65"/>
      <c r="AY65"/>
      <c r="AZ65"/>
      <c r="BA65"/>
      <c r="BB65" t="str" cm="1">
        <f t="array" aca="1" ref="BB65" ca="1">IFERROR(INDIRECT(X65),"")</f>
        <v/>
      </c>
      <c r="BC65"/>
      <c r="BD65" s="437"/>
      <c r="BE65"/>
      <c r="BF65" s="438">
        <v>1</v>
      </c>
      <c r="BG65" s="438">
        <v>9</v>
      </c>
      <c r="BH65" s="438" t="s">
        <v>409</v>
      </c>
      <c r="BI65" s="438" t="s">
        <v>1291</v>
      </c>
      <c r="BJ65" s="438">
        <v>4</v>
      </c>
      <c r="BK65" s="438" t="s">
        <v>1482</v>
      </c>
      <c r="BL65" s="438" t="s">
        <v>394</v>
      </c>
      <c r="BM65" s="438" t="s">
        <v>1483</v>
      </c>
      <c r="BN65" s="438"/>
      <c r="BO65" s="438">
        <v>0</v>
      </c>
      <c r="BP65" s="438">
        <v>0</v>
      </c>
      <c r="BQ65" s="438">
        <v>0</v>
      </c>
      <c r="BR65" s="438">
        <v>0</v>
      </c>
      <c r="BS65" s="438">
        <v>0</v>
      </c>
      <c r="BT65" s="438">
        <v>1</v>
      </c>
      <c r="BU65" s="438">
        <v>0</v>
      </c>
      <c r="BV65" s="438">
        <v>0</v>
      </c>
      <c r="BW65" s="438">
        <v>0</v>
      </c>
      <c r="BX65" s="438">
        <v>0</v>
      </c>
      <c r="BY65" s="438"/>
      <c r="BZ65" s="438"/>
      <c r="CA65"/>
      <c r="CC65" t="s">
        <v>1335</v>
      </c>
      <c r="CD65">
        <f ca="1">CL5</f>
        <v>0</v>
      </c>
      <c r="CE65"/>
      <c r="CF65"/>
      <c r="CG65"/>
      <c r="CH65"/>
      <c r="CI65"/>
      <c r="CJ65"/>
      <c r="CK65"/>
      <c r="CL65"/>
      <c r="CM65"/>
      <c r="CN65"/>
      <c r="CO65"/>
      <c r="CY65" s="442"/>
      <c r="CZ65" s="361"/>
      <c r="DA65" s="361"/>
      <c r="DB65" s="361"/>
      <c r="DC65" s="213"/>
      <c r="DD65" s="361"/>
      <c r="DE65" s="570"/>
      <c r="DF65" s="213"/>
      <c r="DG65" s="213"/>
      <c r="DH65" s="213"/>
      <c r="DI65" s="213"/>
      <c r="DJ65" s="213"/>
      <c r="DK65" s="213"/>
      <c r="DL65" s="213"/>
      <c r="DM65" s="213"/>
      <c r="DN65" s="213"/>
      <c r="DO65" s="361"/>
      <c r="DS65" s="440"/>
      <c r="DW65" s="213"/>
      <c r="DY65" s="570"/>
      <c r="DZ65" s="213"/>
      <c r="EA65" s="213"/>
      <c r="EB65" s="213"/>
      <c r="EC65" s="213"/>
      <c r="ED65" s="213"/>
      <c r="EE65" s="213"/>
      <c r="EF65" s="213"/>
      <c r="EG65" s="213"/>
      <c r="EH65" s="213"/>
      <c r="EK65" s="440"/>
      <c r="EO65" s="213"/>
      <c r="EQ65" s="570"/>
      <c r="ER65" s="213"/>
      <c r="ES65" s="213"/>
      <c r="ET65" s="213"/>
      <c r="EU65" s="213"/>
      <c r="EV65" s="213"/>
      <c r="EW65" s="213"/>
      <c r="EX65" s="213"/>
      <c r="EY65" s="213"/>
      <c r="EZ65" s="213"/>
      <c r="FC65" s="440"/>
      <c r="FG65" s="213"/>
      <c r="FI65" s="570"/>
      <c r="FJ65" s="213"/>
      <c r="FK65" s="213"/>
      <c r="FL65" s="213"/>
      <c r="FM65" s="213"/>
      <c r="FN65" s="213"/>
      <c r="FO65" s="213"/>
      <c r="FP65" s="213"/>
      <c r="FQ65" s="213"/>
      <c r="FR65" s="213"/>
      <c r="FU65" s="440"/>
      <c r="FY65" s="213"/>
      <c r="GA65" s="570"/>
      <c r="GB65" s="213"/>
      <c r="GC65" s="213"/>
      <c r="GD65" s="213"/>
      <c r="GE65" s="213"/>
      <c r="GF65" s="213"/>
      <c r="GG65" s="213"/>
      <c r="GH65" s="213"/>
      <c r="GI65" s="213"/>
      <c r="GJ65" s="213"/>
      <c r="GM65" s="440"/>
      <c r="GQ65" s="213"/>
      <c r="GS65" s="570"/>
      <c r="GT65" s="213"/>
      <c r="GU65" s="213"/>
      <c r="GV65" s="213"/>
      <c r="GW65" s="213"/>
      <c r="GX65" s="213"/>
      <c r="GY65" s="213"/>
      <c r="GZ65" s="213"/>
      <c r="HA65" s="213"/>
      <c r="HB65" s="213"/>
      <c r="HE65" s="440"/>
      <c r="HI65" s="213"/>
      <c r="HK65" s="570"/>
      <c r="HL65" s="213"/>
      <c r="HM65" s="213"/>
      <c r="HN65" s="213"/>
      <c r="HO65" s="213"/>
      <c r="HP65" s="213"/>
      <c r="HQ65" s="213"/>
      <c r="HR65" s="213"/>
      <c r="HS65" s="213"/>
      <c r="HT65" s="213"/>
      <c r="HW65" s="440"/>
      <c r="IA65" s="213"/>
      <c r="IC65" s="570"/>
      <c r="ID65" s="213"/>
      <c r="IE65" s="213"/>
      <c r="IF65" s="213"/>
      <c r="IG65" s="213"/>
      <c r="IH65" s="213"/>
      <c r="II65" s="213"/>
      <c r="IJ65" s="213"/>
      <c r="IK65" s="213"/>
      <c r="IL65" s="213"/>
      <c r="IO65" s="440"/>
      <c r="IS65" s="213"/>
      <c r="IU65" s="570"/>
      <c r="IV65" s="213"/>
      <c r="IW65" s="213"/>
      <c r="IX65" s="213"/>
      <c r="IY65" s="213"/>
      <c r="IZ65" s="213"/>
      <c r="JA65" s="213"/>
      <c r="JB65" s="213"/>
      <c r="JC65" s="213"/>
      <c r="JD65" s="213"/>
      <c r="JG65" s="440"/>
      <c r="JK65" s="213"/>
      <c r="JM65" s="570"/>
      <c r="JN65" s="213"/>
      <c r="JO65" s="213"/>
      <c r="JP65" s="213"/>
      <c r="JQ65" s="213"/>
      <c r="JR65" s="213"/>
      <c r="JS65" s="213"/>
      <c r="JT65" s="213"/>
      <c r="JU65" s="213"/>
      <c r="JV65" s="213"/>
      <c r="JY65" s="440"/>
      <c r="KC65" s="213"/>
      <c r="KE65" s="570"/>
      <c r="KF65" s="213"/>
      <c r="KG65" s="213"/>
      <c r="KH65" s="213"/>
      <c r="KI65" s="213"/>
      <c r="KJ65" s="213"/>
      <c r="KK65" s="213"/>
      <c r="KL65" s="213"/>
      <c r="KM65" s="213"/>
      <c r="KN65" s="213"/>
    </row>
    <row r="66" spans="1:300" s="445" customFormat="1" ht="15">
      <c r="A66" s="472">
        <v>46</v>
      </c>
      <c r="B66" s="441">
        <v>3</v>
      </c>
      <c r="C66" s="441" t="s">
        <v>25</v>
      </c>
      <c r="D66" s="441" t="s">
        <v>616</v>
      </c>
      <c r="E66" s="473">
        <v>5</v>
      </c>
      <c r="F66" s="441"/>
      <c r="G66" t="s">
        <v>1206</v>
      </c>
      <c r="H66">
        <v>66</v>
      </c>
      <c r="I66">
        <v>1</v>
      </c>
      <c r="J66" s="422"/>
      <c r="K66" s="422"/>
      <c r="L66" s="422"/>
      <c r="M66" s="422"/>
      <c r="N66"/>
      <c r="O66"/>
      <c r="P66" s="435"/>
      <c r="Q66"/>
      <c r="R66"/>
      <c r="S66"/>
      <c r="T66"/>
      <c r="U66"/>
      <c r="V66"/>
      <c r="W66">
        <v>71</v>
      </c>
      <c r="X66" t="s">
        <v>1217</v>
      </c>
      <c r="Y66" t="s">
        <v>1217</v>
      </c>
      <c r="Z66" t="s">
        <v>1217</v>
      </c>
      <c r="AA66" t="s">
        <v>1217</v>
      </c>
      <c r="AB66" t="s">
        <v>1217</v>
      </c>
      <c r="AC66" t="s">
        <v>1217</v>
      </c>
      <c r="AD66" t="s">
        <v>1217</v>
      </c>
      <c r="AE66" t="s">
        <v>1217</v>
      </c>
      <c r="AF66" t="s">
        <v>1217</v>
      </c>
      <c r="AG66" t="s">
        <v>1217</v>
      </c>
      <c r="AH66"/>
      <c r="AI66" t="s">
        <v>1217</v>
      </c>
      <c r="AJ66" t="s">
        <v>1217</v>
      </c>
      <c r="AK66" t="s">
        <v>1217</v>
      </c>
      <c r="AL66" t="s">
        <v>1217</v>
      </c>
      <c r="AM66" t="s">
        <v>1217</v>
      </c>
      <c r="AN66" t="s">
        <v>1217</v>
      </c>
      <c r="AO66" t="s">
        <v>1217</v>
      </c>
      <c r="AP66"/>
      <c r="AQ66"/>
      <c r="AR66"/>
      <c r="AS66"/>
      <c r="AT66"/>
      <c r="AU66"/>
      <c r="AV66"/>
      <c r="AW66"/>
      <c r="AX66"/>
      <c r="AY66"/>
      <c r="AZ66"/>
      <c r="BA66"/>
      <c r="BB66" t="str" cm="1">
        <f t="array" aca="1" ref="BB66" ca="1">IFERROR(INDIRECT(X66),"")</f>
        <v/>
      </c>
      <c r="BC66"/>
      <c r="BD66" s="437"/>
      <c r="BE66"/>
      <c r="BF66" s="438">
        <v>1</v>
      </c>
      <c r="BG66" s="438">
        <v>9</v>
      </c>
      <c r="BH66" s="438" t="s">
        <v>409</v>
      </c>
      <c r="BI66" s="438" t="s">
        <v>1291</v>
      </c>
      <c r="BJ66" s="438">
        <v>5</v>
      </c>
      <c r="BK66" s="438" t="s">
        <v>1484</v>
      </c>
      <c r="BL66" s="438" t="s">
        <v>151</v>
      </c>
      <c r="BM66" s="438" t="s">
        <v>1485</v>
      </c>
      <c r="BN66" s="438"/>
      <c r="BO66" s="438">
        <v>1</v>
      </c>
      <c r="BP66" s="438">
        <v>0</v>
      </c>
      <c r="BQ66" s="438">
        <v>0</v>
      </c>
      <c r="BR66" s="438">
        <v>0</v>
      </c>
      <c r="BS66" s="438">
        <v>0</v>
      </c>
      <c r="BT66" s="438">
        <v>1</v>
      </c>
      <c r="BU66" s="438">
        <v>0</v>
      </c>
      <c r="BV66" s="438">
        <v>0</v>
      </c>
      <c r="BW66" s="438">
        <v>0</v>
      </c>
      <c r="BX66" s="438">
        <v>0</v>
      </c>
      <c r="BY66" s="438"/>
      <c r="BZ66" s="438"/>
      <c r="CA66"/>
      <c r="CC66" t="s">
        <v>1339</v>
      </c>
      <c r="CD66">
        <f ca="1">CD67-CD65</f>
        <v>15</v>
      </c>
      <c r="CE66"/>
      <c r="CF66"/>
      <c r="CG66"/>
      <c r="CH66"/>
      <c r="CI66"/>
      <c r="CJ66"/>
      <c r="CK66"/>
      <c r="CL66"/>
      <c r="CM66"/>
      <c r="CN66"/>
      <c r="CO66"/>
      <c r="CY66" s="440"/>
      <c r="CZ66" s="441"/>
      <c r="DA66" s="441"/>
      <c r="DB66" s="441"/>
      <c r="DC66" s="213"/>
      <c r="DD66" s="441"/>
      <c r="DE66" s="570"/>
      <c r="DF66" s="213"/>
      <c r="DG66" s="213"/>
      <c r="DH66" s="213"/>
      <c r="DI66" s="213"/>
      <c r="DJ66" s="213"/>
      <c r="DK66" s="213"/>
      <c r="DL66" s="213"/>
      <c r="DM66" s="213"/>
      <c r="DN66" s="213"/>
      <c r="DO66" s="441"/>
      <c r="DS66" s="444"/>
      <c r="DW66" s="213"/>
      <c r="DY66" s="570"/>
      <c r="DZ66" s="213"/>
      <c r="EA66" s="213"/>
      <c r="EB66" s="213"/>
      <c r="EC66" s="213"/>
      <c r="ED66" s="213"/>
      <c r="EE66" s="213"/>
      <c r="EF66" s="213"/>
      <c r="EG66" s="213"/>
      <c r="EH66" s="213"/>
      <c r="EK66" s="444"/>
      <c r="EO66" s="213"/>
      <c r="EQ66" s="570"/>
      <c r="ER66" s="213"/>
      <c r="ES66" s="213"/>
      <c r="ET66" s="213"/>
      <c r="EU66" s="213"/>
      <c r="EV66" s="213"/>
      <c r="EW66" s="213"/>
      <c r="EX66" s="213"/>
      <c r="EY66" s="213"/>
      <c r="EZ66" s="213"/>
      <c r="FC66" s="444"/>
      <c r="FG66" s="213"/>
      <c r="FI66" s="570"/>
      <c r="FJ66" s="213"/>
      <c r="FK66" s="213"/>
      <c r="FL66" s="213"/>
      <c r="FM66" s="213"/>
      <c r="FN66" s="213"/>
      <c r="FO66" s="213"/>
      <c r="FP66" s="213"/>
      <c r="FQ66" s="213"/>
      <c r="FR66" s="213"/>
      <c r="FU66" s="444"/>
      <c r="FY66" s="213"/>
      <c r="GA66" s="570"/>
      <c r="GB66" s="213"/>
      <c r="GC66" s="213"/>
      <c r="GD66" s="213"/>
      <c r="GE66" s="213"/>
      <c r="GF66" s="213"/>
      <c r="GG66" s="213"/>
      <c r="GH66" s="213"/>
      <c r="GI66" s="213"/>
      <c r="GJ66" s="213"/>
      <c r="GM66" s="444"/>
      <c r="GQ66" s="213"/>
      <c r="GS66" s="570"/>
      <c r="GT66" s="213"/>
      <c r="GU66" s="213"/>
      <c r="GV66" s="213"/>
      <c r="GW66" s="213"/>
      <c r="GX66" s="213"/>
      <c r="GY66" s="213"/>
      <c r="GZ66" s="213"/>
      <c r="HA66" s="213"/>
      <c r="HB66" s="213"/>
      <c r="HE66" s="444"/>
      <c r="HI66" s="213"/>
      <c r="HK66" s="570"/>
      <c r="HL66" s="213"/>
      <c r="HM66" s="213"/>
      <c r="HN66" s="213"/>
      <c r="HO66" s="213"/>
      <c r="HP66" s="213"/>
      <c r="HQ66" s="213"/>
      <c r="HR66" s="213"/>
      <c r="HS66" s="213"/>
      <c r="HT66" s="213"/>
      <c r="HW66" s="444"/>
      <c r="IA66" s="213"/>
      <c r="IC66" s="570"/>
      <c r="ID66" s="213"/>
      <c r="IE66" s="213"/>
      <c r="IF66" s="213"/>
      <c r="IG66" s="213"/>
      <c r="IH66" s="213"/>
      <c r="II66" s="213"/>
      <c r="IJ66" s="213"/>
      <c r="IK66" s="213"/>
      <c r="IL66" s="213"/>
      <c r="IO66" s="444"/>
      <c r="IS66" s="213"/>
      <c r="IU66" s="570"/>
      <c r="IV66" s="213"/>
      <c r="IW66" s="213"/>
      <c r="IX66" s="213"/>
      <c r="IY66" s="213"/>
      <c r="IZ66" s="213"/>
      <c r="JA66" s="213"/>
      <c r="JB66" s="213"/>
      <c r="JC66" s="213"/>
      <c r="JD66" s="213"/>
      <c r="JG66" s="444"/>
      <c r="JK66" s="213"/>
      <c r="JM66" s="570"/>
      <c r="JN66" s="213"/>
      <c r="JO66" s="213"/>
      <c r="JP66" s="213"/>
      <c r="JQ66" s="213"/>
      <c r="JR66" s="213"/>
      <c r="JS66" s="213"/>
      <c r="JT66" s="213"/>
      <c r="JU66" s="213"/>
      <c r="JV66" s="213"/>
      <c r="JY66" s="444"/>
      <c r="KC66" s="213"/>
      <c r="KE66" s="570"/>
      <c r="KF66" s="213"/>
      <c r="KG66" s="213"/>
      <c r="KH66" s="213"/>
      <c r="KI66" s="213"/>
      <c r="KJ66" s="213"/>
      <c r="KK66" s="213"/>
      <c r="KL66" s="213"/>
      <c r="KM66" s="213"/>
      <c r="KN66" s="213"/>
    </row>
    <row r="67" spans="1:300" s="361" customFormat="1" ht="15">
      <c r="A67" s="474"/>
      <c r="B67" s="445"/>
      <c r="C67" s="475"/>
      <c r="D67" s="445"/>
      <c r="E67" s="445">
        <v>75</v>
      </c>
      <c r="F67" s="447"/>
      <c r="G67">
        <v>0</v>
      </c>
      <c r="H67" t="s">
        <v>1217</v>
      </c>
      <c r="I67">
        <v>0</v>
      </c>
      <c r="J67" s="422"/>
      <c r="K67" s="422"/>
      <c r="L67" s="422"/>
      <c r="M67" s="422"/>
      <c r="N67"/>
      <c r="O67"/>
      <c r="P67" s="435"/>
      <c r="Q67"/>
      <c r="R67"/>
      <c r="S67"/>
      <c r="T67"/>
      <c r="U67"/>
      <c r="V67"/>
      <c r="W67">
        <v>72</v>
      </c>
      <c r="X67" t="s">
        <v>1217</v>
      </c>
      <c r="Y67" t="s">
        <v>1217</v>
      </c>
      <c r="Z67" t="s">
        <v>1217</v>
      </c>
      <c r="AA67" t="s">
        <v>1217</v>
      </c>
      <c r="AB67" t="s">
        <v>1217</v>
      </c>
      <c r="AC67" t="s">
        <v>1217</v>
      </c>
      <c r="AD67" t="s">
        <v>1217</v>
      </c>
      <c r="AE67" t="s">
        <v>1217</v>
      </c>
      <c r="AF67" t="s">
        <v>1217</v>
      </c>
      <c r="AG67" t="s">
        <v>1217</v>
      </c>
      <c r="AH67"/>
      <c r="AI67" t="s">
        <v>1217</v>
      </c>
      <c r="AJ67" t="s">
        <v>1217</v>
      </c>
      <c r="AK67" t="s">
        <v>1217</v>
      </c>
      <c r="AL67" t="s">
        <v>1217</v>
      </c>
      <c r="AM67" t="s">
        <v>1217</v>
      </c>
      <c r="AN67" t="s">
        <v>1217</v>
      </c>
      <c r="AO67" t="s">
        <v>1217</v>
      </c>
      <c r="AP67"/>
      <c r="AQ67"/>
      <c r="AR67"/>
      <c r="AS67"/>
      <c r="AT67"/>
      <c r="AU67"/>
      <c r="AV67"/>
      <c r="AW67"/>
      <c r="AX67"/>
      <c r="AY67"/>
      <c r="AZ67"/>
      <c r="BA67"/>
      <c r="BB67" t="str" cm="1">
        <f t="array" aca="1" ref="BB67" ca="1">IFERROR(INDIRECT(X67),"")</f>
        <v/>
      </c>
      <c r="BC67"/>
      <c r="BD67" s="437"/>
      <c r="BE67"/>
      <c r="BF67" s="463">
        <v>1</v>
      </c>
      <c r="BG67" s="463">
        <v>10</v>
      </c>
      <c r="BH67" s="463" t="s">
        <v>412</v>
      </c>
      <c r="BI67" s="463" t="s">
        <v>1295</v>
      </c>
      <c r="BJ67" s="463">
        <v>1</v>
      </c>
      <c r="BK67" s="463" t="s">
        <v>1486</v>
      </c>
      <c r="BL67" s="463" t="s">
        <v>147</v>
      </c>
      <c r="BM67" s="438" t="s">
        <v>1487</v>
      </c>
      <c r="BN67" s="438"/>
      <c r="BO67" s="463">
        <v>0</v>
      </c>
      <c r="BP67" s="463">
        <v>0</v>
      </c>
      <c r="BQ67" s="463">
        <v>0</v>
      </c>
      <c r="BR67" s="463">
        <v>0</v>
      </c>
      <c r="BS67" s="463">
        <v>0</v>
      </c>
      <c r="BT67" s="463">
        <v>0</v>
      </c>
      <c r="BU67" s="463">
        <v>1</v>
      </c>
      <c r="BV67" s="463">
        <v>0</v>
      </c>
      <c r="BW67" s="463">
        <v>0</v>
      </c>
      <c r="BX67" s="463">
        <v>0</v>
      </c>
      <c r="BY67" s="463"/>
      <c r="BZ67" s="463"/>
      <c r="CA67"/>
      <c r="CC67" t="s">
        <v>1343</v>
      </c>
      <c r="CD67">
        <f>CL1</f>
        <v>15</v>
      </c>
      <c r="CE67"/>
      <c r="CF67"/>
      <c r="CG67"/>
      <c r="CH67"/>
      <c r="CI67"/>
      <c r="CJ67"/>
      <c r="CK67"/>
      <c r="CL67"/>
      <c r="CM67"/>
      <c r="CN67"/>
      <c r="CO67"/>
      <c r="CY67" s="444"/>
      <c r="CZ67" s="445"/>
      <c r="DA67" s="445"/>
      <c r="DB67" s="445"/>
      <c r="DC67" s="213"/>
      <c r="DD67" s="445"/>
      <c r="DE67" s="570"/>
      <c r="DF67" s="213"/>
      <c r="DG67" s="213"/>
      <c r="DH67" s="213"/>
      <c r="DI67" s="213"/>
      <c r="DJ67" s="213"/>
      <c r="DK67" s="213"/>
      <c r="DL67" s="213"/>
      <c r="DM67" s="213"/>
      <c r="DN67" s="213"/>
      <c r="DO67" s="445"/>
      <c r="DS67" s="442"/>
      <c r="DW67" s="213"/>
      <c r="DY67" s="570"/>
      <c r="DZ67" s="213"/>
      <c r="EA67" s="213"/>
      <c r="EB67" s="213"/>
      <c r="EC67" s="213"/>
      <c r="ED67" s="213"/>
      <c r="EE67" s="213"/>
      <c r="EF67" s="213"/>
      <c r="EG67" s="213"/>
      <c r="EH67" s="213"/>
      <c r="EK67" s="442"/>
      <c r="EO67" s="213"/>
      <c r="EQ67" s="570"/>
      <c r="ER67" s="213"/>
      <c r="ES67" s="213"/>
      <c r="ET67" s="213"/>
      <c r="EU67" s="213"/>
      <c r="EV67" s="213"/>
      <c r="EW67" s="213"/>
      <c r="EX67" s="213"/>
      <c r="EY67" s="213"/>
      <c r="EZ67" s="213"/>
      <c r="FC67" s="442"/>
      <c r="FG67" s="213"/>
      <c r="FI67" s="570"/>
      <c r="FJ67" s="213"/>
      <c r="FK67" s="213"/>
      <c r="FL67" s="213"/>
      <c r="FM67" s="213"/>
      <c r="FN67" s="213"/>
      <c r="FO67" s="213"/>
      <c r="FP67" s="213"/>
      <c r="FQ67" s="213"/>
      <c r="FR67" s="213"/>
      <c r="FU67" s="442"/>
      <c r="FY67" s="213"/>
      <c r="GA67" s="570"/>
      <c r="GB67" s="213"/>
      <c r="GC67" s="213"/>
      <c r="GD67" s="213"/>
      <c r="GE67" s="213"/>
      <c r="GF67" s="213"/>
      <c r="GG67" s="213"/>
      <c r="GH67" s="213"/>
      <c r="GI67" s="213"/>
      <c r="GJ67" s="213"/>
      <c r="GM67" s="442"/>
      <c r="GQ67" s="213"/>
      <c r="GS67" s="570"/>
      <c r="GT67" s="213"/>
      <c r="GU67" s="213"/>
      <c r="GV67" s="213"/>
      <c r="GW67" s="213"/>
      <c r="GX67" s="213"/>
      <c r="GY67" s="213"/>
      <c r="GZ67" s="213"/>
      <c r="HA67" s="213"/>
      <c r="HB67" s="213"/>
      <c r="HE67" s="442"/>
      <c r="HI67" s="213"/>
      <c r="HK67" s="570"/>
      <c r="HL67" s="213"/>
      <c r="HM67" s="213"/>
      <c r="HN67" s="213"/>
      <c r="HO67" s="213"/>
      <c r="HP67" s="213"/>
      <c r="HQ67" s="213"/>
      <c r="HR67" s="213"/>
      <c r="HS67" s="213"/>
      <c r="HT67" s="213"/>
      <c r="HW67" s="442"/>
      <c r="IA67" s="213"/>
      <c r="IC67" s="570"/>
      <c r="ID67" s="213"/>
      <c r="IE67" s="213"/>
      <c r="IF67" s="213"/>
      <c r="IG67" s="213"/>
      <c r="IH67" s="213"/>
      <c r="II67" s="213"/>
      <c r="IJ67" s="213"/>
      <c r="IK67" s="213"/>
      <c r="IL67" s="213"/>
      <c r="IO67" s="442"/>
      <c r="IS67" s="213"/>
      <c r="IU67" s="570"/>
      <c r="IV67" s="213"/>
      <c r="IW67" s="213"/>
      <c r="IX67" s="213"/>
      <c r="IY67" s="213"/>
      <c r="IZ67" s="213"/>
      <c r="JA67" s="213"/>
      <c r="JB67" s="213"/>
      <c r="JC67" s="213"/>
      <c r="JD67" s="213"/>
      <c r="JG67" s="442"/>
      <c r="JK67" s="213"/>
      <c r="JM67" s="570"/>
      <c r="JN67" s="213"/>
      <c r="JO67" s="213"/>
      <c r="JP67" s="213"/>
      <c r="JQ67" s="213"/>
      <c r="JR67" s="213"/>
      <c r="JS67" s="213"/>
      <c r="JT67" s="213"/>
      <c r="JU67" s="213"/>
      <c r="JV67" s="213"/>
      <c r="JY67" s="442"/>
      <c r="KC67" s="213"/>
      <c r="KE67" s="570"/>
      <c r="KF67" s="213"/>
      <c r="KG67" s="213"/>
      <c r="KH67" s="213"/>
      <c r="KI67" s="213"/>
      <c r="KJ67" s="213"/>
      <c r="KK67" s="213"/>
      <c r="KL67" s="213"/>
      <c r="KM67" s="213"/>
      <c r="KN67" s="213"/>
    </row>
    <row r="68" spans="1:300" ht="14.15" customHeight="1">
      <c r="A68" s="458" t="s">
        <v>1207</v>
      </c>
      <c r="B68" s="459"/>
      <c r="C68" s="459"/>
      <c r="D68" s="459"/>
      <c r="E68" s="459"/>
      <c r="G68" t="s">
        <v>1207</v>
      </c>
      <c r="H68" t="s">
        <v>1217</v>
      </c>
      <c r="I68">
        <v>0</v>
      </c>
      <c r="J68" s="422"/>
      <c r="K68" s="422"/>
      <c r="L68" s="422"/>
      <c r="M68" s="422"/>
      <c r="N68"/>
      <c r="O68"/>
      <c r="P68" s="435"/>
      <c r="Q68"/>
      <c r="R68"/>
      <c r="S68"/>
      <c r="T68"/>
      <c r="U68"/>
      <c r="V68"/>
      <c r="W68">
        <v>73</v>
      </c>
      <c r="X68" t="s">
        <v>1217</v>
      </c>
      <c r="Y68" t="s">
        <v>1217</v>
      </c>
      <c r="Z68" t="s">
        <v>1217</v>
      </c>
      <c r="AA68" t="s">
        <v>1217</v>
      </c>
      <c r="AB68" t="s">
        <v>1217</v>
      </c>
      <c r="AC68" t="s">
        <v>1217</v>
      </c>
      <c r="AD68" t="s">
        <v>1217</v>
      </c>
      <c r="AE68" t="s">
        <v>1217</v>
      </c>
      <c r="AF68" t="s">
        <v>1217</v>
      </c>
      <c r="AG68" t="s">
        <v>1217</v>
      </c>
      <c r="AH68"/>
      <c r="AI68" t="s">
        <v>1217</v>
      </c>
      <c r="AJ68" t="s">
        <v>1217</v>
      </c>
      <c r="AK68" t="s">
        <v>1217</v>
      </c>
      <c r="AL68" t="s">
        <v>1217</v>
      </c>
      <c r="AM68" t="s">
        <v>1217</v>
      </c>
      <c r="AN68" t="s">
        <v>1217</v>
      </c>
      <c r="AO68" t="s">
        <v>1217</v>
      </c>
      <c r="AP68"/>
      <c r="AQ68"/>
      <c r="AR68"/>
      <c r="AS68"/>
      <c r="AT68"/>
      <c r="AU68"/>
      <c r="AV68"/>
      <c r="AW68"/>
      <c r="AX68"/>
      <c r="AY68"/>
      <c r="AZ68"/>
      <c r="BA68"/>
      <c r="BB68" t="str" cm="1">
        <f t="array" aca="1" ref="BB68" ca="1">IFERROR(INDIRECT(X68),"")</f>
        <v/>
      </c>
      <c r="BC68"/>
      <c r="BD68" s="437"/>
      <c r="BE68"/>
      <c r="BF68" s="463">
        <v>1</v>
      </c>
      <c r="BG68" s="463">
        <v>10</v>
      </c>
      <c r="BH68" s="463" t="s">
        <v>412</v>
      </c>
      <c r="BI68" s="463" t="s">
        <v>1295</v>
      </c>
      <c r="BJ68" s="463">
        <v>2</v>
      </c>
      <c r="BK68" s="463" t="s">
        <v>1488</v>
      </c>
      <c r="BL68" s="463" t="s">
        <v>148</v>
      </c>
      <c r="BM68" s="438" t="s">
        <v>1489</v>
      </c>
      <c r="BN68" s="438"/>
      <c r="BO68" s="463">
        <v>0</v>
      </c>
      <c r="BP68" s="463">
        <v>0</v>
      </c>
      <c r="BQ68" s="463">
        <v>0</v>
      </c>
      <c r="BR68" s="463">
        <v>0</v>
      </c>
      <c r="BS68" s="463">
        <v>0</v>
      </c>
      <c r="BT68" s="463">
        <v>0</v>
      </c>
      <c r="BU68" s="463">
        <v>1</v>
      </c>
      <c r="BV68" s="463">
        <v>0</v>
      </c>
      <c r="BW68" s="463">
        <v>0</v>
      </c>
      <c r="BX68" s="463">
        <v>0</v>
      </c>
      <c r="BY68" s="463"/>
      <c r="BZ68" s="463"/>
      <c r="CA68"/>
      <c r="CC68"/>
      <c r="CD68"/>
      <c r="CE68"/>
      <c r="CF68"/>
      <c r="CG68"/>
      <c r="CH68"/>
      <c r="CI68"/>
      <c r="CJ68"/>
      <c r="CK68"/>
      <c r="CL68"/>
      <c r="CM68"/>
      <c r="CN68"/>
      <c r="CO68"/>
      <c r="CY68" s="442"/>
      <c r="CZ68" s="361"/>
      <c r="DA68" s="361"/>
      <c r="DB68" s="361"/>
      <c r="DC68" s="213"/>
      <c r="DD68" s="361"/>
      <c r="DE68" s="570"/>
      <c r="DF68" s="213"/>
      <c r="DG68" s="213"/>
      <c r="DH68" s="213"/>
      <c r="DI68" s="213"/>
      <c r="DJ68" s="213"/>
      <c r="DK68" s="213"/>
      <c r="DL68" s="213"/>
      <c r="DM68" s="213"/>
      <c r="DN68" s="213"/>
      <c r="DO68" s="361"/>
      <c r="DS68" s="440"/>
      <c r="DW68" s="213"/>
      <c r="DY68" s="570"/>
      <c r="DZ68" s="213"/>
      <c r="EA68" s="213"/>
      <c r="EB68" s="213"/>
      <c r="EC68" s="213"/>
      <c r="ED68" s="213"/>
      <c r="EE68" s="213"/>
      <c r="EF68" s="213"/>
      <c r="EG68" s="213"/>
      <c r="EH68" s="213"/>
      <c r="EK68" s="440"/>
      <c r="EO68" s="213"/>
      <c r="EQ68" s="570"/>
      <c r="ER68" s="213"/>
      <c r="ES68" s="213"/>
      <c r="ET68" s="213"/>
      <c r="EU68" s="213"/>
      <c r="EV68" s="213"/>
      <c r="EW68" s="213"/>
      <c r="EX68" s="213"/>
      <c r="EY68" s="213"/>
      <c r="EZ68" s="213"/>
      <c r="FC68" s="440"/>
      <c r="FG68" s="213"/>
      <c r="FI68" s="570"/>
      <c r="FJ68" s="213"/>
      <c r="FK68" s="213"/>
      <c r="FL68" s="213"/>
      <c r="FM68" s="213"/>
      <c r="FN68" s="213"/>
      <c r="FO68" s="213"/>
      <c r="FP68" s="213"/>
      <c r="FQ68" s="213"/>
      <c r="FR68" s="213"/>
      <c r="FU68" s="440"/>
      <c r="FY68" s="213"/>
      <c r="GA68" s="570"/>
      <c r="GB68" s="213"/>
      <c r="GC68" s="213"/>
      <c r="GD68" s="213"/>
      <c r="GE68" s="213"/>
      <c r="GF68" s="213"/>
      <c r="GG68" s="213"/>
      <c r="GH68" s="213"/>
      <c r="GI68" s="213"/>
      <c r="GJ68" s="213"/>
      <c r="GM68" s="440"/>
      <c r="GQ68" s="213"/>
      <c r="GS68" s="570"/>
      <c r="GT68" s="213"/>
      <c r="GU68" s="213"/>
      <c r="GV68" s="213"/>
      <c r="GW68" s="213"/>
      <c r="GX68" s="213"/>
      <c r="GY68" s="213"/>
      <c r="GZ68" s="213"/>
      <c r="HA68" s="213"/>
      <c r="HB68" s="213"/>
      <c r="HE68" s="440"/>
      <c r="HI68" s="213"/>
      <c r="HK68" s="570"/>
      <c r="HL68" s="213"/>
      <c r="HM68" s="213"/>
      <c r="HN68" s="213"/>
      <c r="HO68" s="213"/>
      <c r="HP68" s="213"/>
      <c r="HQ68" s="213"/>
      <c r="HR68" s="213"/>
      <c r="HS68" s="213"/>
      <c r="HT68" s="213"/>
      <c r="HW68" s="440"/>
      <c r="IA68" s="213"/>
      <c r="IC68" s="570"/>
      <c r="ID68" s="213"/>
      <c r="IE68" s="213"/>
      <c r="IF68" s="213"/>
      <c r="IG68" s="213"/>
      <c r="IH68" s="213"/>
      <c r="II68" s="213"/>
      <c r="IJ68" s="213"/>
      <c r="IK68" s="213"/>
      <c r="IL68" s="213"/>
      <c r="IO68" s="440"/>
      <c r="IS68" s="213"/>
      <c r="IU68" s="570"/>
      <c r="IV68" s="213"/>
      <c r="IW68" s="213"/>
      <c r="IX68" s="213"/>
      <c r="IY68" s="213"/>
      <c r="IZ68" s="213"/>
      <c r="JA68" s="213"/>
      <c r="JB68" s="213"/>
      <c r="JC68" s="213"/>
      <c r="JD68" s="213"/>
      <c r="JG68" s="440"/>
      <c r="JK68" s="213"/>
      <c r="JM68" s="570"/>
      <c r="JN68" s="213"/>
      <c r="JO68" s="213"/>
      <c r="JP68" s="213"/>
      <c r="JQ68" s="213"/>
      <c r="JR68" s="213"/>
      <c r="JS68" s="213"/>
      <c r="JT68" s="213"/>
      <c r="JU68" s="213"/>
      <c r="JV68" s="213"/>
      <c r="JY68" s="440"/>
      <c r="KC68" s="213"/>
      <c r="KE68" s="570"/>
      <c r="KF68" s="213"/>
      <c r="KG68" s="213"/>
      <c r="KH68" s="213"/>
      <c r="KI68" s="213"/>
      <c r="KJ68" s="213"/>
      <c r="KK68" s="213"/>
      <c r="KL68" s="213"/>
      <c r="KM68" s="213"/>
      <c r="KN68" s="213"/>
    </row>
    <row r="69" spans="1:300" s="361" customFormat="1" ht="15">
      <c r="A69" s="464" t="s">
        <v>25</v>
      </c>
      <c r="B69" s="361" t="s">
        <v>23</v>
      </c>
      <c r="C69" s="459" t="s">
        <v>1247</v>
      </c>
      <c r="D69" s="361" t="s">
        <v>1162</v>
      </c>
      <c r="E69" s="464" t="s">
        <v>1248</v>
      </c>
      <c r="F69" s="441"/>
      <c r="G69" t="s">
        <v>1207</v>
      </c>
      <c r="H69" t="s">
        <v>1217</v>
      </c>
      <c r="I69">
        <v>0</v>
      </c>
      <c r="J69" s="422"/>
      <c r="K69" s="422"/>
      <c r="L69" s="422"/>
      <c r="M69" s="422"/>
      <c r="N69"/>
      <c r="O69"/>
      <c r="P69" s="435"/>
      <c r="Q69"/>
      <c r="R69"/>
      <c r="S69"/>
      <c r="T69"/>
      <c r="U69"/>
      <c r="V69"/>
      <c r="W69">
        <v>74</v>
      </c>
      <c r="X69" t="s">
        <v>1217</v>
      </c>
      <c r="Y69" t="s">
        <v>1217</v>
      </c>
      <c r="Z69" t="s">
        <v>1217</v>
      </c>
      <c r="AA69" t="s">
        <v>1217</v>
      </c>
      <c r="AB69" t="s">
        <v>1217</v>
      </c>
      <c r="AC69" t="s">
        <v>1217</v>
      </c>
      <c r="AD69" t="s">
        <v>1217</v>
      </c>
      <c r="AE69" t="s">
        <v>1217</v>
      </c>
      <c r="AF69" t="s">
        <v>1217</v>
      </c>
      <c r="AG69" t="s">
        <v>1217</v>
      </c>
      <c r="AH69"/>
      <c r="AI69" t="s">
        <v>1217</v>
      </c>
      <c r="AJ69" t="s">
        <v>1217</v>
      </c>
      <c r="AK69" t="s">
        <v>1217</v>
      </c>
      <c r="AL69" t="s">
        <v>1217</v>
      </c>
      <c r="AM69" t="s">
        <v>1217</v>
      </c>
      <c r="AN69" t="s">
        <v>1217</v>
      </c>
      <c r="AO69" t="s">
        <v>1217</v>
      </c>
      <c r="AP69"/>
      <c r="AQ69"/>
      <c r="AR69"/>
      <c r="AS69"/>
      <c r="AT69"/>
      <c r="AU69"/>
      <c r="AV69"/>
      <c r="AW69"/>
      <c r="AX69"/>
      <c r="AY69"/>
      <c r="AZ69"/>
      <c r="BA69"/>
      <c r="BB69" t="str" cm="1">
        <f t="array" aca="1" ref="BB69" ca="1">IFERROR(INDIRECT(X69),"")</f>
        <v/>
      </c>
      <c r="BC69"/>
      <c r="BD69" s="437"/>
      <c r="BE69"/>
      <c r="BF69" s="463">
        <v>1</v>
      </c>
      <c r="BG69" s="463">
        <v>10</v>
      </c>
      <c r="BH69" s="463" t="s">
        <v>412</v>
      </c>
      <c r="BI69" s="463" t="s">
        <v>1295</v>
      </c>
      <c r="BJ69" s="463">
        <v>3</v>
      </c>
      <c r="BK69" s="463" t="s">
        <v>1490</v>
      </c>
      <c r="BL69" s="463" t="s">
        <v>393</v>
      </c>
      <c r="BM69" s="438" t="s">
        <v>1491</v>
      </c>
      <c r="BN69" s="438"/>
      <c r="BO69" s="463">
        <v>0</v>
      </c>
      <c r="BP69" s="463">
        <v>0</v>
      </c>
      <c r="BQ69" s="463">
        <v>0</v>
      </c>
      <c r="BR69" s="463">
        <v>0</v>
      </c>
      <c r="BS69" s="463">
        <v>0</v>
      </c>
      <c r="BT69" s="463">
        <v>0</v>
      </c>
      <c r="BU69" s="463">
        <v>1</v>
      </c>
      <c r="BV69" s="463">
        <v>0</v>
      </c>
      <c r="BW69" s="463">
        <v>0</v>
      </c>
      <c r="BX69" s="463">
        <v>0</v>
      </c>
      <c r="BY69" s="463"/>
      <c r="BZ69" s="463"/>
      <c r="CA69"/>
      <c r="CC69"/>
      <c r="CD69" t="str">
        <f>CM3</f>
        <v>Incident- och kontinuitetshantering</v>
      </c>
      <c r="CE69"/>
      <c r="CF69"/>
      <c r="CG69"/>
      <c r="CH69"/>
      <c r="CI69"/>
      <c r="CJ69"/>
      <c r="CK69"/>
      <c r="CL69"/>
      <c r="CM69"/>
      <c r="CN69"/>
      <c r="CO69"/>
      <c r="CY69" s="440"/>
      <c r="CZ69" s="441"/>
      <c r="DA69" s="441"/>
      <c r="DB69" s="441"/>
      <c r="DC69" s="213"/>
      <c r="DD69" s="441"/>
      <c r="DE69" s="570"/>
      <c r="DF69" s="213"/>
      <c r="DG69" s="213"/>
      <c r="DH69" s="213"/>
      <c r="DI69" s="213"/>
      <c r="DJ69" s="213"/>
      <c r="DK69" s="213"/>
      <c r="DL69" s="213"/>
      <c r="DM69" s="213"/>
      <c r="DN69" s="213"/>
      <c r="DO69" s="441"/>
      <c r="DS69" s="442"/>
      <c r="DW69" s="213"/>
      <c r="DY69" s="570"/>
      <c r="DZ69" s="213"/>
      <c r="EA69" s="213"/>
      <c r="EB69" s="213"/>
      <c r="EC69" s="213"/>
      <c r="ED69" s="213"/>
      <c r="EE69" s="213"/>
      <c r="EF69" s="213"/>
      <c r="EG69" s="213"/>
      <c r="EH69" s="213"/>
      <c r="EK69" s="442"/>
      <c r="EO69" s="213"/>
      <c r="EQ69" s="570"/>
      <c r="ER69" s="213"/>
      <c r="ES69" s="213"/>
      <c r="ET69" s="213"/>
      <c r="EU69" s="213"/>
      <c r="EV69" s="213"/>
      <c r="EW69" s="213"/>
      <c r="EX69" s="213"/>
      <c r="EY69" s="213"/>
      <c r="EZ69" s="213"/>
      <c r="FC69" s="442"/>
      <c r="FG69" s="213"/>
      <c r="FI69" s="570"/>
      <c r="FJ69" s="213"/>
      <c r="FK69" s="213"/>
      <c r="FL69" s="213"/>
      <c r="FM69" s="213"/>
      <c r="FN69" s="213"/>
      <c r="FO69" s="213"/>
      <c r="FP69" s="213"/>
      <c r="FQ69" s="213"/>
      <c r="FR69" s="213"/>
      <c r="FU69" s="442"/>
      <c r="FY69" s="213"/>
      <c r="GA69" s="570"/>
      <c r="GB69" s="213"/>
      <c r="GC69" s="213"/>
      <c r="GD69" s="213"/>
      <c r="GE69" s="213"/>
      <c r="GF69" s="213"/>
      <c r="GG69" s="213"/>
      <c r="GH69" s="213"/>
      <c r="GI69" s="213"/>
      <c r="GJ69" s="213"/>
      <c r="GM69" s="442"/>
      <c r="GQ69" s="213"/>
      <c r="GS69" s="570"/>
      <c r="GT69" s="213"/>
      <c r="GU69" s="213"/>
      <c r="GV69" s="213"/>
      <c r="GW69" s="213"/>
      <c r="GX69" s="213"/>
      <c r="GY69" s="213"/>
      <c r="GZ69" s="213"/>
      <c r="HA69" s="213"/>
      <c r="HB69" s="213"/>
      <c r="HE69" s="442"/>
      <c r="HI69" s="213"/>
      <c r="HK69" s="570"/>
      <c r="HL69" s="213"/>
      <c r="HM69" s="213"/>
      <c r="HN69" s="213"/>
      <c r="HO69" s="213"/>
      <c r="HP69" s="213"/>
      <c r="HQ69" s="213"/>
      <c r="HR69" s="213"/>
      <c r="HS69" s="213"/>
      <c r="HT69" s="213"/>
      <c r="HW69" s="442"/>
      <c r="IA69" s="213"/>
      <c r="IC69" s="570"/>
      <c r="ID69" s="213"/>
      <c r="IE69" s="213"/>
      <c r="IF69" s="213"/>
      <c r="IG69" s="213"/>
      <c r="IH69" s="213"/>
      <c r="II69" s="213"/>
      <c r="IJ69" s="213"/>
      <c r="IK69" s="213"/>
      <c r="IL69" s="213"/>
      <c r="IO69" s="442"/>
      <c r="IS69" s="213"/>
      <c r="IU69" s="570"/>
      <c r="IV69" s="213"/>
      <c r="IW69" s="213"/>
      <c r="IX69" s="213"/>
      <c r="IY69" s="213"/>
      <c r="IZ69" s="213"/>
      <c r="JA69" s="213"/>
      <c r="JB69" s="213"/>
      <c r="JC69" s="213"/>
      <c r="JD69" s="213"/>
      <c r="JG69" s="442"/>
      <c r="JK69" s="213"/>
      <c r="JM69" s="570"/>
      <c r="JN69" s="213"/>
      <c r="JO69" s="213"/>
      <c r="JP69" s="213"/>
      <c r="JQ69" s="213"/>
      <c r="JR69" s="213"/>
      <c r="JS69" s="213"/>
      <c r="JT69" s="213"/>
      <c r="JU69" s="213"/>
      <c r="JV69" s="213"/>
      <c r="JY69" s="442"/>
      <c r="KC69" s="213"/>
      <c r="KE69" s="570"/>
      <c r="KF69" s="213"/>
      <c r="KG69" s="213"/>
      <c r="KH69" s="213"/>
      <c r="KI69" s="213"/>
      <c r="KJ69" s="213"/>
      <c r="KK69" s="213"/>
      <c r="KL69" s="213"/>
      <c r="KM69" s="213"/>
      <c r="KN69" s="213"/>
    </row>
    <row r="70" spans="1:300" s="361" customFormat="1" ht="15">
      <c r="A70" s="464">
        <v>8</v>
      </c>
      <c r="B70" s="361">
        <v>1</v>
      </c>
      <c r="C70" s="459" t="s">
        <v>25</v>
      </c>
      <c r="D70" s="361" t="s">
        <v>407</v>
      </c>
      <c r="E70" s="464">
        <v>5</v>
      </c>
      <c r="G70" t="s">
        <v>1207</v>
      </c>
      <c r="H70">
        <v>70</v>
      </c>
      <c r="I70">
        <v>1</v>
      </c>
      <c r="J70" s="422"/>
      <c r="K70" s="422"/>
      <c r="L70" s="422"/>
      <c r="M70" s="422"/>
      <c r="N70"/>
      <c r="O70"/>
      <c r="P70" s="435"/>
      <c r="Q70"/>
      <c r="R70"/>
      <c r="S70"/>
      <c r="T70"/>
      <c r="U70"/>
      <c r="V70"/>
      <c r="W70">
        <v>75</v>
      </c>
      <c r="X70" t="s">
        <v>1217</v>
      </c>
      <c r="Y70" t="s">
        <v>1217</v>
      </c>
      <c r="Z70" t="s">
        <v>1217</v>
      </c>
      <c r="AA70" t="s">
        <v>1217</v>
      </c>
      <c r="AB70" t="s">
        <v>1217</v>
      </c>
      <c r="AC70" t="s">
        <v>1217</v>
      </c>
      <c r="AD70" t="s">
        <v>1217</v>
      </c>
      <c r="AE70" t="s">
        <v>1217</v>
      </c>
      <c r="AF70" t="s">
        <v>1217</v>
      </c>
      <c r="AG70" t="s">
        <v>1217</v>
      </c>
      <c r="AH70"/>
      <c r="AI70" t="s">
        <v>1217</v>
      </c>
      <c r="AJ70" t="s">
        <v>1217</v>
      </c>
      <c r="AK70" t="s">
        <v>1217</v>
      </c>
      <c r="AL70" t="s">
        <v>1217</v>
      </c>
      <c r="AM70" t="s">
        <v>1217</v>
      </c>
      <c r="AN70" t="s">
        <v>1217</v>
      </c>
      <c r="AO70" t="s">
        <v>1217</v>
      </c>
      <c r="AP70"/>
      <c r="AQ70"/>
      <c r="AR70"/>
      <c r="AS70"/>
      <c r="AT70"/>
      <c r="AU70"/>
      <c r="AV70"/>
      <c r="AW70"/>
      <c r="AX70"/>
      <c r="AY70"/>
      <c r="AZ70"/>
      <c r="BA70"/>
      <c r="BB70" t="str" cm="1">
        <f t="array" aca="1" ref="BB70" ca="1">IFERROR(INDIRECT(X70),"")</f>
        <v/>
      </c>
      <c r="BC70"/>
      <c r="BD70" s="437"/>
      <c r="BE70"/>
      <c r="BF70" s="463">
        <v>1</v>
      </c>
      <c r="BG70" s="463">
        <v>10</v>
      </c>
      <c r="BH70" s="463" t="s">
        <v>412</v>
      </c>
      <c r="BI70" s="463" t="s">
        <v>1295</v>
      </c>
      <c r="BJ70" s="463">
        <v>4</v>
      </c>
      <c r="BK70" s="463" t="s">
        <v>1492</v>
      </c>
      <c r="BL70" s="463" t="s">
        <v>394</v>
      </c>
      <c r="BM70" s="438" t="s">
        <v>1493</v>
      </c>
      <c r="BN70" s="438"/>
      <c r="BO70" s="463">
        <v>0</v>
      </c>
      <c r="BP70" s="463">
        <v>0</v>
      </c>
      <c r="BQ70" s="463">
        <v>0</v>
      </c>
      <c r="BR70" s="463">
        <v>0</v>
      </c>
      <c r="BS70" s="463">
        <v>0</v>
      </c>
      <c r="BT70" s="463">
        <v>0</v>
      </c>
      <c r="BU70" s="463">
        <v>1</v>
      </c>
      <c r="BV70" s="463">
        <v>0</v>
      </c>
      <c r="BW70" s="463">
        <v>0</v>
      </c>
      <c r="BX70" s="463">
        <v>0</v>
      </c>
      <c r="BY70" s="463"/>
      <c r="BZ70" s="463"/>
      <c r="CA70"/>
      <c r="CC70" t="s">
        <v>1335</v>
      </c>
      <c r="CD70">
        <f ca="1">CM5</f>
        <v>0</v>
      </c>
      <c r="CE70"/>
      <c r="CF70"/>
      <c r="CG70"/>
      <c r="CH70"/>
      <c r="CI70"/>
      <c r="CJ70"/>
      <c r="CK70"/>
      <c r="CL70"/>
      <c r="CM70"/>
      <c r="CN70"/>
      <c r="CO70"/>
      <c r="CY70" s="442"/>
      <c r="DC70" s="213"/>
      <c r="DE70" s="570"/>
      <c r="DF70" s="213"/>
      <c r="DG70" s="213"/>
      <c r="DH70" s="213"/>
      <c r="DI70" s="213"/>
      <c r="DJ70" s="213"/>
      <c r="DK70" s="213"/>
      <c r="DL70" s="213"/>
      <c r="DM70" s="213"/>
      <c r="DN70" s="213"/>
      <c r="DS70" s="442"/>
      <c r="DW70" s="213"/>
      <c r="DY70" s="570"/>
      <c r="DZ70" s="213"/>
      <c r="EA70" s="213"/>
      <c r="EB70" s="213"/>
      <c r="EC70" s="213"/>
      <c r="ED70" s="213"/>
      <c r="EE70" s="213"/>
      <c r="EF70" s="213"/>
      <c r="EG70" s="213"/>
      <c r="EH70" s="213"/>
      <c r="EK70" s="442"/>
      <c r="EO70" s="213"/>
      <c r="EQ70" s="570"/>
      <c r="ER70" s="213"/>
      <c r="ES70" s="213"/>
      <c r="ET70" s="213"/>
      <c r="EU70" s="213"/>
      <c r="EV70" s="213"/>
      <c r="EW70" s="213"/>
      <c r="EX70" s="213"/>
      <c r="EY70" s="213"/>
      <c r="EZ70" s="213"/>
      <c r="FC70" s="442"/>
      <c r="FG70" s="213"/>
      <c r="FI70" s="570"/>
      <c r="FJ70" s="213"/>
      <c r="FK70" s="213"/>
      <c r="FL70" s="213"/>
      <c r="FM70" s="213"/>
      <c r="FN70" s="213"/>
      <c r="FO70" s="213"/>
      <c r="FP70" s="213"/>
      <c r="FQ70" s="213"/>
      <c r="FR70" s="213"/>
      <c r="FU70" s="442"/>
      <c r="FY70" s="213"/>
      <c r="GA70" s="570"/>
      <c r="GB70" s="213"/>
      <c r="GC70" s="213"/>
      <c r="GD70" s="213"/>
      <c r="GE70" s="213"/>
      <c r="GF70" s="213"/>
      <c r="GG70" s="213"/>
      <c r="GH70" s="213"/>
      <c r="GI70" s="213"/>
      <c r="GJ70" s="213"/>
      <c r="GM70" s="442"/>
      <c r="GQ70" s="213"/>
      <c r="GS70" s="570"/>
      <c r="GT70" s="213"/>
      <c r="GU70" s="213"/>
      <c r="GV70" s="213"/>
      <c r="GW70" s="213"/>
      <c r="GX70" s="213"/>
      <c r="GY70" s="213"/>
      <c r="GZ70" s="213"/>
      <c r="HA70" s="213"/>
      <c r="HB70" s="213"/>
      <c r="HE70" s="442"/>
      <c r="HI70" s="213"/>
      <c r="HK70" s="570"/>
      <c r="HL70" s="213"/>
      <c r="HM70" s="213"/>
      <c r="HN70" s="213"/>
      <c r="HO70" s="213"/>
      <c r="HP70" s="213"/>
      <c r="HQ70" s="213"/>
      <c r="HR70" s="213"/>
      <c r="HS70" s="213"/>
      <c r="HT70" s="213"/>
      <c r="HW70" s="442"/>
      <c r="IA70" s="213"/>
      <c r="IC70" s="570"/>
      <c r="ID70" s="213"/>
      <c r="IE70" s="213"/>
      <c r="IF70" s="213"/>
      <c r="IG70" s="213"/>
      <c r="IH70" s="213"/>
      <c r="II70" s="213"/>
      <c r="IJ70" s="213"/>
      <c r="IK70" s="213"/>
      <c r="IL70" s="213"/>
      <c r="IO70" s="442"/>
      <c r="IS70" s="213"/>
      <c r="IU70" s="570"/>
      <c r="IV70" s="213"/>
      <c r="IW70" s="213"/>
      <c r="IX70" s="213"/>
      <c r="IY70" s="213"/>
      <c r="IZ70" s="213"/>
      <c r="JA70" s="213"/>
      <c r="JB70" s="213"/>
      <c r="JC70" s="213"/>
      <c r="JD70" s="213"/>
      <c r="JG70" s="442"/>
      <c r="JK70" s="213"/>
      <c r="JM70" s="570"/>
      <c r="JN70" s="213"/>
      <c r="JO70" s="213"/>
      <c r="JP70" s="213"/>
      <c r="JQ70" s="213"/>
      <c r="JR70" s="213"/>
      <c r="JS70" s="213"/>
      <c r="JT70" s="213"/>
      <c r="JU70" s="213"/>
      <c r="JV70" s="213"/>
      <c r="JY70" s="442"/>
      <c r="KC70" s="213"/>
      <c r="KE70" s="570"/>
      <c r="KF70" s="213"/>
      <c r="KG70" s="213"/>
      <c r="KH70" s="213"/>
      <c r="KI70" s="213"/>
      <c r="KJ70" s="213"/>
      <c r="KK70" s="213"/>
      <c r="KL70" s="213"/>
      <c r="KM70" s="213"/>
      <c r="KN70" s="213"/>
    </row>
    <row r="71" spans="1:300" ht="15">
      <c r="A71" s="464">
        <v>26</v>
      </c>
      <c r="B71" s="361">
        <v>2</v>
      </c>
      <c r="C71" s="459" t="s">
        <v>25</v>
      </c>
      <c r="D71" s="361" t="s">
        <v>487</v>
      </c>
      <c r="E71" s="464">
        <v>5</v>
      </c>
      <c r="F71" s="361"/>
      <c r="G71" t="s">
        <v>1207</v>
      </c>
      <c r="H71">
        <v>71</v>
      </c>
      <c r="I71">
        <v>1</v>
      </c>
      <c r="J71" s="422"/>
      <c r="K71" s="422"/>
      <c r="L71" s="422"/>
      <c r="M71" s="422"/>
      <c r="N71"/>
      <c r="O71"/>
      <c r="P71" s="435"/>
      <c r="Q71"/>
      <c r="R71"/>
      <c r="S71"/>
      <c r="T71"/>
      <c r="U71"/>
      <c r="V71"/>
      <c r="W71">
        <v>76</v>
      </c>
      <c r="X71" t="s">
        <v>1217</v>
      </c>
      <c r="Y71" t="s">
        <v>1217</v>
      </c>
      <c r="Z71" t="s">
        <v>1217</v>
      </c>
      <c r="AA71" t="s">
        <v>1217</v>
      </c>
      <c r="AB71" t="s">
        <v>1217</v>
      </c>
      <c r="AC71" t="s">
        <v>1217</v>
      </c>
      <c r="AD71" t="s">
        <v>1217</v>
      </c>
      <c r="AE71" t="s">
        <v>1217</v>
      </c>
      <c r="AF71" t="s">
        <v>1217</v>
      </c>
      <c r="AG71" t="s">
        <v>1217</v>
      </c>
      <c r="AH71"/>
      <c r="AI71" t="s">
        <v>1217</v>
      </c>
      <c r="AJ71" t="s">
        <v>1217</v>
      </c>
      <c r="AK71" t="s">
        <v>1217</v>
      </c>
      <c r="AL71" t="s">
        <v>1217</v>
      </c>
      <c r="AM71" t="s">
        <v>1217</v>
      </c>
      <c r="AN71" t="s">
        <v>1217</v>
      </c>
      <c r="AO71" t="s">
        <v>1217</v>
      </c>
      <c r="AP71"/>
      <c r="AQ71"/>
      <c r="AR71"/>
      <c r="AS71"/>
      <c r="AT71"/>
      <c r="AU71"/>
      <c r="AV71"/>
      <c r="AW71"/>
      <c r="AX71"/>
      <c r="AY71"/>
      <c r="AZ71"/>
      <c r="BA71"/>
      <c r="BB71" t="str" cm="1">
        <f t="array" aca="1" ref="BB71" ca="1">IFERROR(INDIRECT(X71),"")</f>
        <v/>
      </c>
      <c r="BC71"/>
      <c r="BD71" s="437"/>
      <c r="BE71"/>
      <c r="BF71" s="463">
        <v>1</v>
      </c>
      <c r="BG71" s="463">
        <v>10</v>
      </c>
      <c r="BH71" s="463" t="s">
        <v>412</v>
      </c>
      <c r="BI71" s="463" t="s">
        <v>1295</v>
      </c>
      <c r="BJ71" s="463">
        <v>5</v>
      </c>
      <c r="BK71" s="463" t="s">
        <v>1494</v>
      </c>
      <c r="BL71" s="463" t="s">
        <v>151</v>
      </c>
      <c r="BM71" s="438" t="s">
        <v>1495</v>
      </c>
      <c r="BN71" s="438"/>
      <c r="BO71" s="463">
        <v>1</v>
      </c>
      <c r="BP71" s="463">
        <v>0</v>
      </c>
      <c r="BQ71" s="463">
        <v>0</v>
      </c>
      <c r="BR71" s="463">
        <v>0</v>
      </c>
      <c r="BS71" s="463">
        <v>0</v>
      </c>
      <c r="BT71" s="463">
        <v>0</v>
      </c>
      <c r="BU71" s="463">
        <v>1</v>
      </c>
      <c r="BV71" s="463">
        <v>0</v>
      </c>
      <c r="BW71" s="463">
        <v>0</v>
      </c>
      <c r="BX71" s="463">
        <v>0</v>
      </c>
      <c r="BY71" s="463"/>
      <c r="BZ71" s="463"/>
      <c r="CA71"/>
      <c r="CC71" t="s">
        <v>1339</v>
      </c>
      <c r="CD71">
        <f ca="1">CD72-CD70</f>
        <v>49</v>
      </c>
      <c r="CE71"/>
      <c r="CF71"/>
      <c r="CG71"/>
      <c r="CH71"/>
      <c r="CI71"/>
      <c r="CJ71"/>
      <c r="CK71"/>
      <c r="CL71"/>
      <c r="CM71"/>
      <c r="CN71"/>
      <c r="CO71"/>
      <c r="CY71" s="442"/>
      <c r="CZ71" s="361"/>
      <c r="DA71" s="361"/>
      <c r="DB71" s="361"/>
      <c r="DC71" s="213"/>
      <c r="DD71" s="361"/>
      <c r="DE71" s="570"/>
      <c r="DF71" s="213"/>
      <c r="DG71" s="213"/>
      <c r="DH71" s="213"/>
      <c r="DI71" s="213"/>
      <c r="DJ71" s="213"/>
      <c r="DK71" s="213"/>
      <c r="DL71" s="213"/>
      <c r="DM71" s="213"/>
      <c r="DN71" s="213"/>
      <c r="DO71" s="361"/>
      <c r="DS71" s="440"/>
      <c r="DW71" s="213"/>
      <c r="DY71" s="570"/>
      <c r="DZ71" s="213"/>
      <c r="EA71" s="213"/>
      <c r="EB71" s="213"/>
      <c r="EC71" s="213"/>
      <c r="ED71" s="213"/>
      <c r="EE71" s="213"/>
      <c r="EF71" s="213"/>
      <c r="EG71" s="213"/>
      <c r="EH71" s="213"/>
      <c r="EK71" s="440"/>
      <c r="EO71" s="213"/>
      <c r="EQ71" s="570"/>
      <c r="ER71" s="213"/>
      <c r="ES71" s="213"/>
      <c r="ET71" s="213"/>
      <c r="EU71" s="213"/>
      <c r="EV71" s="213"/>
      <c r="EW71" s="213"/>
      <c r="EX71" s="213"/>
      <c r="EY71" s="213"/>
      <c r="EZ71" s="213"/>
      <c r="FC71" s="440"/>
      <c r="FG71" s="213"/>
      <c r="FI71" s="570"/>
      <c r="FJ71" s="213"/>
      <c r="FK71" s="213"/>
      <c r="FL71" s="213"/>
      <c r="FM71" s="213"/>
      <c r="FN71" s="213"/>
      <c r="FO71" s="213"/>
      <c r="FP71" s="213"/>
      <c r="FQ71" s="213"/>
      <c r="FR71" s="213"/>
      <c r="FU71" s="440"/>
      <c r="FY71" s="213"/>
      <c r="GA71" s="570"/>
      <c r="GB71" s="213"/>
      <c r="GC71" s="213"/>
      <c r="GD71" s="213"/>
      <c r="GE71" s="213"/>
      <c r="GF71" s="213"/>
      <c r="GG71" s="213"/>
      <c r="GH71" s="213"/>
      <c r="GI71" s="213"/>
      <c r="GJ71" s="213"/>
      <c r="GM71" s="440"/>
      <c r="GQ71" s="213"/>
      <c r="GS71" s="570"/>
      <c r="GT71" s="213"/>
      <c r="GU71" s="213"/>
      <c r="GV71" s="213"/>
      <c r="GW71" s="213"/>
      <c r="GX71" s="213"/>
      <c r="GY71" s="213"/>
      <c r="GZ71" s="213"/>
      <c r="HA71" s="213"/>
      <c r="HB71" s="213"/>
      <c r="HE71" s="440"/>
      <c r="HI71" s="213"/>
      <c r="HK71" s="570"/>
      <c r="HL71" s="213"/>
      <c r="HM71" s="213"/>
      <c r="HN71" s="213"/>
      <c r="HO71" s="213"/>
      <c r="HP71" s="213"/>
      <c r="HQ71" s="213"/>
      <c r="HR71" s="213"/>
      <c r="HS71" s="213"/>
      <c r="HT71" s="213"/>
      <c r="HW71" s="440"/>
      <c r="IA71" s="213"/>
      <c r="IC71" s="570"/>
      <c r="ID71" s="213"/>
      <c r="IE71" s="213"/>
      <c r="IF71" s="213"/>
      <c r="IG71" s="213"/>
      <c r="IH71" s="213"/>
      <c r="II71" s="213"/>
      <c r="IJ71" s="213"/>
      <c r="IK71" s="213"/>
      <c r="IL71" s="213"/>
      <c r="IO71" s="440"/>
      <c r="IS71" s="213"/>
      <c r="IU71" s="570"/>
      <c r="IV71" s="213"/>
      <c r="IW71" s="213"/>
      <c r="IX71" s="213"/>
      <c r="IY71" s="213"/>
      <c r="IZ71" s="213"/>
      <c r="JA71" s="213"/>
      <c r="JB71" s="213"/>
      <c r="JC71" s="213"/>
      <c r="JD71" s="213"/>
      <c r="JG71" s="440"/>
      <c r="JK71" s="213"/>
      <c r="JM71" s="570"/>
      <c r="JN71" s="213"/>
      <c r="JO71" s="213"/>
      <c r="JP71" s="213"/>
      <c r="JQ71" s="213"/>
      <c r="JR71" s="213"/>
      <c r="JS71" s="213"/>
      <c r="JT71" s="213"/>
      <c r="JU71" s="213"/>
      <c r="JV71" s="213"/>
      <c r="JY71" s="440"/>
      <c r="KC71" s="213"/>
      <c r="KE71" s="570"/>
      <c r="KF71" s="213"/>
      <c r="KG71" s="213"/>
      <c r="KH71" s="213"/>
      <c r="KI71" s="213"/>
      <c r="KJ71" s="213"/>
      <c r="KK71" s="213"/>
      <c r="KL71" s="213"/>
      <c r="KM71" s="213"/>
      <c r="KN71" s="213"/>
    </row>
    <row r="72" spans="1:300" s="445" customFormat="1" ht="15">
      <c r="A72" s="464">
        <v>39</v>
      </c>
      <c r="B72" s="361">
        <v>3</v>
      </c>
      <c r="C72" s="459" t="s">
        <v>25</v>
      </c>
      <c r="D72" s="361" t="s">
        <v>558</v>
      </c>
      <c r="E72" s="464">
        <v>5</v>
      </c>
      <c r="F72" s="361"/>
      <c r="G72" t="s">
        <v>1207</v>
      </c>
      <c r="H72">
        <v>72</v>
      </c>
      <c r="I72">
        <v>1</v>
      </c>
      <c r="J72" s="422"/>
      <c r="K72" s="422"/>
      <c r="L72" s="422"/>
      <c r="M72" s="422"/>
      <c r="N72"/>
      <c r="O72"/>
      <c r="P72" s="435"/>
      <c r="Q72"/>
      <c r="R72"/>
      <c r="S72"/>
      <c r="T72"/>
      <c r="U72"/>
      <c r="V72"/>
      <c r="W72">
        <v>77</v>
      </c>
      <c r="X72" t="s">
        <v>1217</v>
      </c>
      <c r="Y72" t="s">
        <v>1217</v>
      </c>
      <c r="Z72" t="s">
        <v>1217</v>
      </c>
      <c r="AA72" t="s">
        <v>1217</v>
      </c>
      <c r="AB72" t="s">
        <v>1217</v>
      </c>
      <c r="AC72" t="s">
        <v>1217</v>
      </c>
      <c r="AD72" t="s">
        <v>1217</v>
      </c>
      <c r="AE72" t="s">
        <v>1217</v>
      </c>
      <c r="AF72" t="s">
        <v>1217</v>
      </c>
      <c r="AG72" t="s">
        <v>1217</v>
      </c>
      <c r="AH72"/>
      <c r="AI72" t="s">
        <v>1217</v>
      </c>
      <c r="AJ72" t="s">
        <v>1217</v>
      </c>
      <c r="AK72" t="s">
        <v>1217</v>
      </c>
      <c r="AL72" t="s">
        <v>1217</v>
      </c>
      <c r="AM72" t="s">
        <v>1217</v>
      </c>
      <c r="AN72" t="s">
        <v>1217</v>
      </c>
      <c r="AO72" t="s">
        <v>1217</v>
      </c>
      <c r="AP72"/>
      <c r="AQ72"/>
      <c r="AR72"/>
      <c r="AS72"/>
      <c r="AT72"/>
      <c r="AU72"/>
      <c r="AV72"/>
      <c r="AW72"/>
      <c r="AX72"/>
      <c r="AY72"/>
      <c r="AZ72"/>
      <c r="BA72"/>
      <c r="BB72" t="str" cm="1">
        <f t="array" aca="1" ref="BB72" ca="1">IFERROR(INDIRECT(X72),"")</f>
        <v/>
      </c>
      <c r="BC72"/>
      <c r="BD72" s="437"/>
      <c r="BE72"/>
      <c r="BF72" s="466">
        <v>1</v>
      </c>
      <c r="BG72" s="466">
        <v>11</v>
      </c>
      <c r="BH72" s="466" t="s">
        <v>415</v>
      </c>
      <c r="BI72" s="466" t="s">
        <v>1298</v>
      </c>
      <c r="BJ72" s="466">
        <v>1</v>
      </c>
      <c r="BK72" s="466" t="s">
        <v>1496</v>
      </c>
      <c r="BL72" s="466" t="s">
        <v>147</v>
      </c>
      <c r="BM72" s="438" t="s">
        <v>1497</v>
      </c>
      <c r="BN72" s="438"/>
      <c r="BO72" s="466">
        <v>0</v>
      </c>
      <c r="BP72" s="466">
        <v>0</v>
      </c>
      <c r="BQ72" s="466">
        <v>0</v>
      </c>
      <c r="BR72" s="466">
        <v>0</v>
      </c>
      <c r="BS72" s="466">
        <v>0</v>
      </c>
      <c r="BT72" s="466">
        <v>0</v>
      </c>
      <c r="BU72" s="466">
        <v>0</v>
      </c>
      <c r="BV72" s="466">
        <v>0</v>
      </c>
      <c r="BW72" s="466">
        <v>0</v>
      </c>
      <c r="BX72" s="466">
        <v>0</v>
      </c>
      <c r="BY72" s="466"/>
      <c r="BZ72" s="466"/>
      <c r="CA72"/>
      <c r="CC72" t="s">
        <v>1343</v>
      </c>
      <c r="CD72">
        <f>CM1</f>
        <v>49</v>
      </c>
      <c r="CE72"/>
      <c r="CF72"/>
      <c r="CG72"/>
      <c r="CH72"/>
      <c r="CI72"/>
      <c r="CJ72"/>
      <c r="CK72"/>
      <c r="CL72"/>
      <c r="CM72"/>
      <c r="CN72"/>
      <c r="CO72"/>
      <c r="CY72" s="440"/>
      <c r="CZ72" s="441"/>
      <c r="DA72" s="441"/>
      <c r="DB72" s="441"/>
      <c r="DC72" s="213"/>
      <c r="DD72" s="441"/>
      <c r="DE72" s="570"/>
      <c r="DF72" s="213"/>
      <c r="DG72" s="213"/>
      <c r="DH72" s="213"/>
      <c r="DI72" s="213"/>
      <c r="DJ72" s="213"/>
      <c r="DK72" s="213"/>
      <c r="DL72" s="213"/>
      <c r="DM72" s="213"/>
      <c r="DN72" s="213"/>
      <c r="DO72" s="441"/>
      <c r="DS72" s="444"/>
      <c r="DW72" s="213"/>
      <c r="DY72" s="570"/>
      <c r="DZ72" s="213"/>
      <c r="EA72" s="213"/>
      <c r="EB72" s="213"/>
      <c r="EC72" s="213"/>
      <c r="ED72" s="213"/>
      <c r="EE72" s="213"/>
      <c r="EF72" s="213"/>
      <c r="EG72" s="213"/>
      <c r="EH72" s="213"/>
      <c r="EK72" s="444"/>
      <c r="EO72" s="213"/>
      <c r="EQ72" s="570"/>
      <c r="ER72" s="213"/>
      <c r="ES72" s="213"/>
      <c r="ET72" s="213"/>
      <c r="EU72" s="213"/>
      <c r="EV72" s="213"/>
      <c r="EW72" s="213"/>
      <c r="EX72" s="213"/>
      <c r="EY72" s="213"/>
      <c r="EZ72" s="213"/>
      <c r="FC72" s="444"/>
      <c r="FG72" s="213"/>
      <c r="FI72" s="570"/>
      <c r="FJ72" s="213"/>
      <c r="FK72" s="213"/>
      <c r="FL72" s="213"/>
      <c r="FM72" s="213"/>
      <c r="FN72" s="213"/>
      <c r="FO72" s="213"/>
      <c r="FP72" s="213"/>
      <c r="FQ72" s="213"/>
      <c r="FR72" s="213"/>
      <c r="FU72" s="444"/>
      <c r="FY72" s="213"/>
      <c r="GA72" s="570"/>
      <c r="GB72" s="213"/>
      <c r="GC72" s="213"/>
      <c r="GD72" s="213"/>
      <c r="GE72" s="213"/>
      <c r="GF72" s="213"/>
      <c r="GG72" s="213"/>
      <c r="GH72" s="213"/>
      <c r="GI72" s="213"/>
      <c r="GJ72" s="213"/>
      <c r="GM72" s="444"/>
      <c r="GQ72" s="213"/>
      <c r="GS72" s="570"/>
      <c r="GT72" s="213"/>
      <c r="GU72" s="213"/>
      <c r="GV72" s="213"/>
      <c r="GW72" s="213"/>
      <c r="GX72" s="213"/>
      <c r="GY72" s="213"/>
      <c r="GZ72" s="213"/>
      <c r="HA72" s="213"/>
      <c r="HB72" s="213"/>
      <c r="HE72" s="444"/>
      <c r="HI72" s="213"/>
      <c r="HK72" s="570"/>
      <c r="HL72" s="213"/>
      <c r="HM72" s="213"/>
      <c r="HN72" s="213"/>
      <c r="HO72" s="213"/>
      <c r="HP72" s="213"/>
      <c r="HQ72" s="213"/>
      <c r="HR72" s="213"/>
      <c r="HS72" s="213"/>
      <c r="HT72" s="213"/>
      <c r="HW72" s="444"/>
      <c r="IA72" s="213"/>
      <c r="IC72" s="570"/>
      <c r="ID72" s="213"/>
      <c r="IE72" s="213"/>
      <c r="IF72" s="213"/>
      <c r="IG72" s="213"/>
      <c r="IH72" s="213"/>
      <c r="II72" s="213"/>
      <c r="IJ72" s="213"/>
      <c r="IK72" s="213"/>
      <c r="IL72" s="213"/>
      <c r="IO72" s="444"/>
      <c r="IS72" s="213"/>
      <c r="IU72" s="570"/>
      <c r="IV72" s="213"/>
      <c r="IW72" s="213"/>
      <c r="IX72" s="213"/>
      <c r="IY72" s="213"/>
      <c r="IZ72" s="213"/>
      <c r="JA72" s="213"/>
      <c r="JB72" s="213"/>
      <c r="JC72" s="213"/>
      <c r="JD72" s="213"/>
      <c r="JG72" s="444"/>
      <c r="JK72" s="213"/>
      <c r="JM72" s="570"/>
      <c r="JN72" s="213"/>
      <c r="JO72" s="213"/>
      <c r="JP72" s="213"/>
      <c r="JQ72" s="213"/>
      <c r="JR72" s="213"/>
      <c r="JS72" s="213"/>
      <c r="JT72" s="213"/>
      <c r="JU72" s="213"/>
      <c r="JV72" s="213"/>
      <c r="JY72" s="444"/>
      <c r="KC72" s="213"/>
      <c r="KE72" s="570"/>
      <c r="KF72" s="213"/>
      <c r="KG72" s="213"/>
      <c r="KH72" s="213"/>
      <c r="KI72" s="213"/>
      <c r="KJ72" s="213"/>
      <c r="KK72" s="213"/>
      <c r="KL72" s="213"/>
      <c r="KM72" s="213"/>
      <c r="KN72" s="213"/>
    </row>
    <row r="73" spans="1:300" s="361" customFormat="1" ht="15">
      <c r="A73" s="472">
        <v>40</v>
      </c>
      <c r="B73" s="441">
        <v>3</v>
      </c>
      <c r="C73" s="441" t="s">
        <v>1263</v>
      </c>
      <c r="D73" s="441" t="s">
        <v>569</v>
      </c>
      <c r="E73" s="473">
        <v>1</v>
      </c>
      <c r="F73" s="441"/>
      <c r="G73" t="s">
        <v>1207</v>
      </c>
      <c r="H73" t="s">
        <v>1217</v>
      </c>
      <c r="I73">
        <v>0</v>
      </c>
      <c r="J73" s="422"/>
      <c r="K73" s="422"/>
      <c r="L73" s="422"/>
      <c r="M73" s="422"/>
      <c r="N73"/>
      <c r="O73"/>
      <c r="P73" s="435"/>
      <c r="Q73"/>
      <c r="R73"/>
      <c r="S73"/>
      <c r="T73"/>
      <c r="U73"/>
      <c r="V73"/>
      <c r="W73">
        <v>78</v>
      </c>
      <c r="X73" t="s">
        <v>1217</v>
      </c>
      <c r="Y73" t="s">
        <v>1217</v>
      </c>
      <c r="Z73" t="s">
        <v>1217</v>
      </c>
      <c r="AA73" t="s">
        <v>1217</v>
      </c>
      <c r="AB73" t="s">
        <v>1217</v>
      </c>
      <c r="AC73" t="s">
        <v>1217</v>
      </c>
      <c r="AD73" t="s">
        <v>1217</v>
      </c>
      <c r="AE73" t="s">
        <v>1217</v>
      </c>
      <c r="AF73" t="s">
        <v>1217</v>
      </c>
      <c r="AG73" t="s">
        <v>1217</v>
      </c>
      <c r="AH73"/>
      <c r="AI73" t="s">
        <v>1217</v>
      </c>
      <c r="AJ73" t="s">
        <v>1217</v>
      </c>
      <c r="AK73" t="s">
        <v>1217</v>
      </c>
      <c r="AL73" t="s">
        <v>1217</v>
      </c>
      <c r="AM73" t="s">
        <v>1217</v>
      </c>
      <c r="AN73" t="s">
        <v>1217</v>
      </c>
      <c r="AO73" t="s">
        <v>1217</v>
      </c>
      <c r="AP73"/>
      <c r="AQ73"/>
      <c r="AR73"/>
      <c r="AS73"/>
      <c r="AT73"/>
      <c r="AU73"/>
      <c r="AV73"/>
      <c r="AW73"/>
      <c r="AX73"/>
      <c r="AY73"/>
      <c r="AZ73"/>
      <c r="BA73"/>
      <c r="BB73" t="str" cm="1">
        <f t="array" aca="1" ref="BB73" ca="1">IFERROR(INDIRECT(X73),"")</f>
        <v/>
      </c>
      <c r="BC73"/>
      <c r="BD73" s="437"/>
      <c r="BE73"/>
      <c r="BF73" s="466">
        <v>1</v>
      </c>
      <c r="BG73" s="466">
        <v>11</v>
      </c>
      <c r="BH73" s="466" t="s">
        <v>415</v>
      </c>
      <c r="BI73" s="466" t="s">
        <v>1298</v>
      </c>
      <c r="BJ73" s="466">
        <v>2</v>
      </c>
      <c r="BK73" s="466" t="s">
        <v>1498</v>
      </c>
      <c r="BL73" s="466" t="s">
        <v>148</v>
      </c>
      <c r="BM73" s="438" t="s">
        <v>1499</v>
      </c>
      <c r="BN73" s="438"/>
      <c r="BO73" s="466">
        <v>0</v>
      </c>
      <c r="BP73" s="466">
        <v>0</v>
      </c>
      <c r="BQ73" s="466">
        <v>0</v>
      </c>
      <c r="BR73" s="466">
        <v>0</v>
      </c>
      <c r="BS73" s="466">
        <v>0</v>
      </c>
      <c r="BT73" s="466">
        <v>0</v>
      </c>
      <c r="BU73" s="466">
        <v>0</v>
      </c>
      <c r="BV73" s="466">
        <v>0</v>
      </c>
      <c r="BW73" s="466">
        <v>0</v>
      </c>
      <c r="BX73" s="466">
        <v>0</v>
      </c>
      <c r="BY73" s="466"/>
      <c r="BZ73" s="466"/>
      <c r="CA73"/>
      <c r="CB73" s="361" t="s">
        <v>1500</v>
      </c>
      <c r="CC73"/>
      <c r="CD73"/>
      <c r="CE73"/>
      <c r="CF73"/>
      <c r="CG73"/>
      <c r="CH73"/>
      <c r="CI73"/>
      <c r="CJ73"/>
      <c r="CK73"/>
      <c r="CL73"/>
      <c r="CM73"/>
      <c r="CN73"/>
      <c r="CO73"/>
      <c r="CY73" s="444"/>
      <c r="CZ73" s="445"/>
      <c r="DA73" s="445"/>
      <c r="DB73" s="445"/>
      <c r="DC73" s="213"/>
      <c r="DD73" s="445"/>
      <c r="DE73" s="570"/>
      <c r="DF73" s="213"/>
      <c r="DG73" s="213"/>
      <c r="DH73" s="213"/>
      <c r="DI73" s="213"/>
      <c r="DJ73" s="213"/>
      <c r="DK73" s="213"/>
      <c r="DL73" s="213"/>
      <c r="DM73" s="213"/>
      <c r="DN73" s="213"/>
      <c r="DO73" s="445"/>
      <c r="DS73" s="442"/>
      <c r="DW73" s="213"/>
      <c r="DY73" s="570"/>
      <c r="DZ73" s="213"/>
      <c r="EA73" s="213"/>
      <c r="EB73" s="213"/>
      <c r="EC73" s="213"/>
      <c r="ED73" s="213"/>
      <c r="EE73" s="213"/>
      <c r="EF73" s="213"/>
      <c r="EG73" s="213"/>
      <c r="EH73" s="213"/>
      <c r="EK73" s="442"/>
      <c r="EO73" s="213"/>
      <c r="EQ73" s="570"/>
      <c r="ER73" s="213"/>
      <c r="ES73" s="213"/>
      <c r="ET73" s="213"/>
      <c r="EU73" s="213"/>
      <c r="EV73" s="213"/>
      <c r="EW73" s="213"/>
      <c r="EX73" s="213"/>
      <c r="EY73" s="213"/>
      <c r="EZ73" s="213"/>
      <c r="FC73" s="442"/>
      <c r="FG73" s="213"/>
      <c r="FI73" s="570"/>
      <c r="FJ73" s="213"/>
      <c r="FK73" s="213"/>
      <c r="FL73" s="213"/>
      <c r="FM73" s="213"/>
      <c r="FN73" s="213"/>
      <c r="FO73" s="213"/>
      <c r="FP73" s="213"/>
      <c r="FQ73" s="213"/>
      <c r="FR73" s="213"/>
      <c r="FU73" s="442"/>
      <c r="FY73" s="213"/>
      <c r="GA73" s="570"/>
      <c r="GB73" s="213"/>
      <c r="GC73" s="213"/>
      <c r="GD73" s="213"/>
      <c r="GE73" s="213"/>
      <c r="GF73" s="213"/>
      <c r="GG73" s="213"/>
      <c r="GH73" s="213"/>
      <c r="GI73" s="213"/>
      <c r="GJ73" s="213"/>
      <c r="GM73" s="442"/>
      <c r="GQ73" s="213"/>
      <c r="GS73" s="570"/>
      <c r="GT73" s="213"/>
      <c r="GU73" s="213"/>
      <c r="GV73" s="213"/>
      <c r="GW73" s="213"/>
      <c r="GX73" s="213"/>
      <c r="GY73" s="213"/>
      <c r="GZ73" s="213"/>
      <c r="HA73" s="213"/>
      <c r="HB73" s="213"/>
      <c r="HE73" s="442"/>
      <c r="HI73" s="213"/>
      <c r="HK73" s="570"/>
      <c r="HL73" s="213"/>
      <c r="HM73" s="213"/>
      <c r="HN73" s="213"/>
      <c r="HO73" s="213"/>
      <c r="HP73" s="213"/>
      <c r="HQ73" s="213"/>
      <c r="HR73" s="213"/>
      <c r="HS73" s="213"/>
      <c r="HT73" s="213"/>
      <c r="HW73" s="442"/>
      <c r="IA73" s="213"/>
      <c r="IC73" s="570"/>
      <c r="ID73" s="213"/>
      <c r="IE73" s="213"/>
      <c r="IF73" s="213"/>
      <c r="IG73" s="213"/>
      <c r="IH73" s="213"/>
      <c r="II73" s="213"/>
      <c r="IJ73" s="213"/>
      <c r="IK73" s="213"/>
      <c r="IL73" s="213"/>
      <c r="IO73" s="442"/>
      <c r="IS73" s="213"/>
      <c r="IU73" s="570"/>
      <c r="IV73" s="213"/>
      <c r="IW73" s="213"/>
      <c r="IX73" s="213"/>
      <c r="IY73" s="213"/>
      <c r="IZ73" s="213"/>
      <c r="JA73" s="213"/>
      <c r="JB73" s="213"/>
      <c r="JC73" s="213"/>
      <c r="JD73" s="213"/>
      <c r="JG73" s="442"/>
      <c r="JK73" s="213"/>
      <c r="JM73" s="570"/>
      <c r="JN73" s="213"/>
      <c r="JO73" s="213"/>
      <c r="JP73" s="213"/>
      <c r="JQ73" s="213"/>
      <c r="JR73" s="213"/>
      <c r="JS73" s="213"/>
      <c r="JT73" s="213"/>
      <c r="JU73" s="213"/>
      <c r="JV73" s="213"/>
      <c r="JY73" s="442"/>
      <c r="KC73" s="213"/>
      <c r="KE73" s="570"/>
      <c r="KF73" s="213"/>
      <c r="KG73" s="213"/>
      <c r="KH73" s="213"/>
      <c r="KI73" s="213"/>
      <c r="KJ73" s="213"/>
      <c r="KK73" s="213"/>
      <c r="KL73" s="213"/>
      <c r="KM73" s="213"/>
      <c r="KN73" s="213"/>
    </row>
    <row r="74" spans="1:300" ht="15">
      <c r="A74" s="445"/>
      <c r="B74" s="445"/>
      <c r="C74" s="475"/>
      <c r="D74" s="445"/>
      <c r="E74" s="445">
        <v>16</v>
      </c>
      <c r="F74" s="445"/>
      <c r="G74">
        <v>0</v>
      </c>
      <c r="H74" t="s">
        <v>1217</v>
      </c>
      <c r="I74">
        <v>0</v>
      </c>
      <c r="J74" s="422"/>
      <c r="K74" s="422"/>
      <c r="L74" s="422"/>
      <c r="M74" s="422"/>
      <c r="N74"/>
      <c r="O74"/>
      <c r="P74" s="435"/>
      <c r="Q74"/>
      <c r="R74"/>
      <c r="S74"/>
      <c r="T74"/>
      <c r="U74"/>
      <c r="V74"/>
      <c r="W74">
        <v>79</v>
      </c>
      <c r="X74" t="s">
        <v>1217</v>
      </c>
      <c r="Y74" t="s">
        <v>1217</v>
      </c>
      <c r="Z74" t="s">
        <v>1217</v>
      </c>
      <c r="AA74" t="s">
        <v>1217</v>
      </c>
      <c r="AB74" t="s">
        <v>1217</v>
      </c>
      <c r="AC74" t="s">
        <v>1217</v>
      </c>
      <c r="AD74" t="s">
        <v>1217</v>
      </c>
      <c r="AE74" t="s">
        <v>1217</v>
      </c>
      <c r="AF74" t="s">
        <v>1217</v>
      </c>
      <c r="AG74" t="s">
        <v>1217</v>
      </c>
      <c r="AH74"/>
      <c r="AI74" t="s">
        <v>1217</v>
      </c>
      <c r="AJ74" t="s">
        <v>1217</v>
      </c>
      <c r="AK74" t="s">
        <v>1217</v>
      </c>
      <c r="AL74" t="s">
        <v>1217</v>
      </c>
      <c r="AM74" t="s">
        <v>1217</v>
      </c>
      <c r="AN74" t="s">
        <v>1217</v>
      </c>
      <c r="AO74" t="s">
        <v>1217</v>
      </c>
      <c r="AP74"/>
      <c r="AQ74"/>
      <c r="AR74"/>
      <c r="AS74"/>
      <c r="AT74"/>
      <c r="AU74"/>
      <c r="AV74"/>
      <c r="AW74"/>
      <c r="AX74"/>
      <c r="AY74"/>
      <c r="AZ74"/>
      <c r="BA74"/>
      <c r="BB74" t="str" cm="1">
        <f t="array" aca="1" ref="BB74" ca="1">IFERROR(INDIRECT(X74),"")</f>
        <v/>
      </c>
      <c r="BC74"/>
      <c r="BD74" s="437"/>
      <c r="BE74"/>
      <c r="BF74" s="466">
        <v>1</v>
      </c>
      <c r="BG74" s="466">
        <v>11</v>
      </c>
      <c r="BH74" s="466" t="s">
        <v>415</v>
      </c>
      <c r="BI74" s="466" t="s">
        <v>1298</v>
      </c>
      <c r="BJ74" s="466">
        <v>3</v>
      </c>
      <c r="BK74" s="466" t="s">
        <v>1501</v>
      </c>
      <c r="BL74" s="466" t="s">
        <v>393</v>
      </c>
      <c r="BM74" s="438" t="s">
        <v>1502</v>
      </c>
      <c r="BN74" s="438"/>
      <c r="BO74" s="466">
        <v>0</v>
      </c>
      <c r="BP74" s="466">
        <v>0</v>
      </c>
      <c r="BQ74" s="466">
        <v>0</v>
      </c>
      <c r="BR74" s="466">
        <v>0</v>
      </c>
      <c r="BS74" s="466">
        <v>0</v>
      </c>
      <c r="BT74" s="466">
        <v>0</v>
      </c>
      <c r="BU74" s="466">
        <v>0</v>
      </c>
      <c r="BV74" s="466">
        <v>0</v>
      </c>
      <c r="BW74" s="466">
        <v>0</v>
      </c>
      <c r="BX74" s="466">
        <v>0</v>
      </c>
      <c r="BY74" s="466"/>
      <c r="BZ74" s="466"/>
      <c r="CA74"/>
      <c r="CC74" t="s">
        <v>1503</v>
      </c>
      <c r="CD74"/>
      <c r="CE74"/>
      <c r="CF74"/>
      <c r="CG74"/>
      <c r="CH74"/>
      <c r="CI74"/>
      <c r="CJ74"/>
      <c r="CK74"/>
      <c r="CL74"/>
      <c r="CM74"/>
      <c r="CN74"/>
      <c r="CO74"/>
      <c r="CY74" s="442"/>
      <c r="CZ74" s="361"/>
      <c r="DA74" s="361"/>
      <c r="DB74" s="361"/>
      <c r="DC74" s="213"/>
      <c r="DD74" s="361"/>
      <c r="DE74" s="570"/>
      <c r="DF74" s="213"/>
      <c r="DG74" s="213"/>
      <c r="DH74" s="213"/>
      <c r="DI74" s="213"/>
      <c r="DJ74" s="213"/>
      <c r="DK74" s="213"/>
      <c r="DL74" s="213"/>
      <c r="DM74" s="213"/>
      <c r="DN74" s="213"/>
      <c r="DO74" s="361"/>
      <c r="DS74" s="440"/>
      <c r="DW74" s="213"/>
      <c r="DY74" s="570"/>
      <c r="DZ74" s="213"/>
      <c r="EA74" s="213"/>
      <c r="EB74" s="213"/>
      <c r="EC74" s="213"/>
      <c r="ED74" s="213"/>
      <c r="EE74" s="213"/>
      <c r="EF74" s="213"/>
      <c r="EG74" s="213"/>
      <c r="EH74" s="213"/>
      <c r="EK74" s="440"/>
      <c r="EO74" s="213"/>
      <c r="EQ74" s="570"/>
      <c r="ER74" s="213"/>
      <c r="ES74" s="213"/>
      <c r="ET74" s="213"/>
      <c r="EU74" s="213"/>
      <c r="EV74" s="213"/>
      <c r="EW74" s="213"/>
      <c r="EX74" s="213"/>
      <c r="EY74" s="213"/>
      <c r="EZ74" s="213"/>
      <c r="FC74" s="440"/>
      <c r="FG74" s="213"/>
      <c r="FI74" s="570"/>
      <c r="FJ74" s="213"/>
      <c r="FK74" s="213"/>
      <c r="FL74" s="213"/>
      <c r="FM74" s="213"/>
      <c r="FN74" s="213"/>
      <c r="FO74" s="213"/>
      <c r="FP74" s="213"/>
      <c r="FQ74" s="213"/>
      <c r="FR74" s="213"/>
      <c r="FU74" s="440"/>
      <c r="FY74" s="213"/>
      <c r="GA74" s="570"/>
      <c r="GB74" s="213"/>
      <c r="GC74" s="213"/>
      <c r="GD74" s="213"/>
      <c r="GE74" s="213"/>
      <c r="GF74" s="213"/>
      <c r="GG74" s="213"/>
      <c r="GH74" s="213"/>
      <c r="GI74" s="213"/>
      <c r="GJ74" s="213"/>
      <c r="GM74" s="440"/>
      <c r="GQ74" s="213"/>
      <c r="GS74" s="570"/>
      <c r="GT74" s="213"/>
      <c r="GU74" s="213"/>
      <c r="GV74" s="213"/>
      <c r="GW74" s="213"/>
      <c r="GX74" s="213"/>
      <c r="GY74" s="213"/>
      <c r="GZ74" s="213"/>
      <c r="HA74" s="213"/>
      <c r="HB74" s="213"/>
      <c r="HE74" s="440"/>
      <c r="HI74" s="213"/>
      <c r="HK74" s="570"/>
      <c r="HL74" s="213"/>
      <c r="HM74" s="213"/>
      <c r="HN74" s="213"/>
      <c r="HO74" s="213"/>
      <c r="HP74" s="213"/>
      <c r="HQ74" s="213"/>
      <c r="HR74" s="213"/>
      <c r="HS74" s="213"/>
      <c r="HT74" s="213"/>
      <c r="HW74" s="440"/>
      <c r="IA74" s="213"/>
      <c r="IC74" s="570"/>
      <c r="ID74" s="213"/>
      <c r="IE74" s="213"/>
      <c r="IF74" s="213"/>
      <c r="IG74" s="213"/>
      <c r="IH74" s="213"/>
      <c r="II74" s="213"/>
      <c r="IJ74" s="213"/>
      <c r="IK74" s="213"/>
      <c r="IL74" s="213"/>
      <c r="IO74" s="440"/>
      <c r="IS74" s="213"/>
      <c r="IU74" s="570"/>
      <c r="IV74" s="213"/>
      <c r="IW74" s="213"/>
      <c r="IX74" s="213"/>
      <c r="IY74" s="213"/>
      <c r="IZ74" s="213"/>
      <c r="JA74" s="213"/>
      <c r="JB74" s="213"/>
      <c r="JC74" s="213"/>
      <c r="JD74" s="213"/>
      <c r="JG74" s="440"/>
      <c r="JK74" s="213"/>
      <c r="JM74" s="570"/>
      <c r="JN74" s="213"/>
      <c r="JO74" s="213"/>
      <c r="JP74" s="213"/>
      <c r="JQ74" s="213"/>
      <c r="JR74" s="213"/>
      <c r="JS74" s="213"/>
      <c r="JT74" s="213"/>
      <c r="JU74" s="213"/>
      <c r="JV74" s="213"/>
      <c r="JY74" s="440"/>
      <c r="KC74" s="213"/>
      <c r="KE74" s="570"/>
      <c r="KF74" s="213"/>
      <c r="KG74" s="213"/>
      <c r="KH74" s="213"/>
      <c r="KI74" s="213"/>
      <c r="KJ74" s="213"/>
      <c r="KK74" s="213"/>
      <c r="KL74" s="213"/>
      <c r="KM74" s="213"/>
      <c r="KN74" s="213"/>
    </row>
    <row r="75" spans="1:300" s="361" customFormat="1" ht="58.75">
      <c r="A75" s="458" t="s">
        <v>1208</v>
      </c>
      <c r="B75" s="459"/>
      <c r="C75" s="459"/>
      <c r="D75" s="459"/>
      <c r="E75" s="459"/>
      <c r="G75" t="s">
        <v>1208</v>
      </c>
      <c r="H75" t="s">
        <v>1217</v>
      </c>
      <c r="I75">
        <v>0</v>
      </c>
      <c r="J75" s="422"/>
      <c r="K75"/>
      <c r="L75" t="s">
        <v>1504</v>
      </c>
      <c r="M75" s="422"/>
      <c r="N75"/>
      <c r="O75"/>
      <c r="P75" s="435"/>
      <c r="Q75"/>
      <c r="R75"/>
      <c r="S75"/>
      <c r="T75"/>
      <c r="U75"/>
      <c r="V75"/>
      <c r="W75">
        <v>80</v>
      </c>
      <c r="X75" t="s">
        <v>1217</v>
      </c>
      <c r="Y75" t="s">
        <v>1217</v>
      </c>
      <c r="Z75" t="s">
        <v>1217</v>
      </c>
      <c r="AA75" t="s">
        <v>1217</v>
      </c>
      <c r="AB75" t="s">
        <v>1217</v>
      </c>
      <c r="AC75" t="s">
        <v>1217</v>
      </c>
      <c r="AD75" t="s">
        <v>1217</v>
      </c>
      <c r="AE75" t="s">
        <v>1217</v>
      </c>
      <c r="AF75" t="s">
        <v>1217</v>
      </c>
      <c r="AG75" t="s">
        <v>1217</v>
      </c>
      <c r="AH75"/>
      <c r="AI75" t="s">
        <v>1217</v>
      </c>
      <c r="AJ75" t="s">
        <v>1217</v>
      </c>
      <c r="AK75" t="s">
        <v>1217</v>
      </c>
      <c r="AL75" t="s">
        <v>1217</v>
      </c>
      <c r="AM75" t="s">
        <v>1217</v>
      </c>
      <c r="AN75" t="s">
        <v>1217</v>
      </c>
      <c r="AO75" t="s">
        <v>1217</v>
      </c>
      <c r="AP75"/>
      <c r="AQ75"/>
      <c r="AR75"/>
      <c r="AS75"/>
      <c r="AT75"/>
      <c r="AU75"/>
      <c r="AV75"/>
      <c r="AW75"/>
      <c r="AX75"/>
      <c r="AY75"/>
      <c r="AZ75"/>
      <c r="BA75"/>
      <c r="BB75" t="str" cm="1">
        <f t="array" aca="1" ref="BB75" ca="1">IFERROR(INDIRECT(X75),"")</f>
        <v/>
      </c>
      <c r="BC75"/>
      <c r="BD75" s="437"/>
      <c r="BE75"/>
      <c r="BF75" s="466">
        <v>1</v>
      </c>
      <c r="BG75" s="466">
        <v>11</v>
      </c>
      <c r="BH75" s="466" t="s">
        <v>415</v>
      </c>
      <c r="BI75" s="466" t="s">
        <v>1298</v>
      </c>
      <c r="BJ75" s="466">
        <v>4</v>
      </c>
      <c r="BK75" s="466" t="s">
        <v>1505</v>
      </c>
      <c r="BL75" s="466" t="s">
        <v>394</v>
      </c>
      <c r="BM75" s="438" t="s">
        <v>1506</v>
      </c>
      <c r="BN75" s="438"/>
      <c r="BO75" s="466">
        <v>0</v>
      </c>
      <c r="BP75" s="466">
        <v>0</v>
      </c>
      <c r="BQ75" s="466">
        <v>0</v>
      </c>
      <c r="BR75" s="466">
        <v>0</v>
      </c>
      <c r="BS75" s="466">
        <v>0</v>
      </c>
      <c r="BT75" s="466">
        <v>0</v>
      </c>
      <c r="BU75" s="466">
        <v>0</v>
      </c>
      <c r="BV75" s="466">
        <v>0</v>
      </c>
      <c r="BW75" s="466">
        <v>0</v>
      </c>
      <c r="BX75" s="466">
        <v>0</v>
      </c>
      <c r="BY75" s="466"/>
      <c r="BZ75" s="466"/>
      <c r="CA75"/>
      <c r="CC75" t="s">
        <v>1507</v>
      </c>
      <c r="CD75"/>
      <c r="CE75"/>
      <c r="CF75"/>
      <c r="CG75"/>
      <c r="CH75"/>
      <c r="CI75"/>
      <c r="CJ75"/>
      <c r="CK75"/>
      <c r="CL75"/>
      <c r="CM75"/>
      <c r="CN75"/>
      <c r="CO75"/>
      <c r="CY75" s="440"/>
      <c r="CZ75" s="441"/>
      <c r="DA75" s="441"/>
      <c r="DB75" s="441"/>
      <c r="DC75" s="213"/>
      <c r="DD75" s="441"/>
      <c r="DE75" s="570"/>
      <c r="DF75" s="213"/>
      <c r="DG75" s="213"/>
      <c r="DH75" s="213"/>
      <c r="DI75" s="213"/>
      <c r="DJ75" s="213"/>
      <c r="DK75" s="213"/>
      <c r="DL75" s="213"/>
      <c r="DM75" s="213"/>
      <c r="DN75" s="213"/>
      <c r="DO75" s="441"/>
      <c r="DS75" s="442"/>
      <c r="DW75" s="213"/>
      <c r="DY75" s="570"/>
      <c r="DZ75" s="213"/>
      <c r="EA75" s="213"/>
      <c r="EB75" s="213"/>
      <c r="EC75" s="213"/>
      <c r="ED75" s="213"/>
      <c r="EE75" s="213"/>
      <c r="EF75" s="213"/>
      <c r="EG75" s="213"/>
      <c r="EH75" s="213"/>
      <c r="EK75" s="442"/>
      <c r="EO75" s="213"/>
      <c r="EQ75" s="570"/>
      <c r="ER75" s="213"/>
      <c r="ES75" s="213"/>
      <c r="ET75" s="213"/>
      <c r="EU75" s="213"/>
      <c r="EV75" s="213"/>
      <c r="EW75" s="213"/>
      <c r="EX75" s="213"/>
      <c r="EY75" s="213"/>
      <c r="EZ75" s="213"/>
      <c r="FC75" s="442"/>
      <c r="FG75" s="213"/>
      <c r="FI75" s="570"/>
      <c r="FJ75" s="213"/>
      <c r="FK75" s="213"/>
      <c r="FL75" s="213"/>
      <c r="FM75" s="213"/>
      <c r="FN75" s="213"/>
      <c r="FO75" s="213"/>
      <c r="FP75" s="213"/>
      <c r="FQ75" s="213"/>
      <c r="FR75" s="213"/>
      <c r="FU75" s="442"/>
      <c r="FY75" s="213"/>
      <c r="GA75" s="570"/>
      <c r="GB75" s="213"/>
      <c r="GC75" s="213"/>
      <c r="GD75" s="213"/>
      <c r="GE75" s="213"/>
      <c r="GF75" s="213"/>
      <c r="GG75" s="213"/>
      <c r="GH75" s="213"/>
      <c r="GI75" s="213"/>
      <c r="GJ75" s="213"/>
      <c r="GM75" s="442"/>
      <c r="GQ75" s="213"/>
      <c r="GS75" s="570"/>
      <c r="GT75" s="213"/>
      <c r="GU75" s="213"/>
      <c r="GV75" s="213"/>
      <c r="GW75" s="213"/>
      <c r="GX75" s="213"/>
      <c r="GY75" s="213"/>
      <c r="GZ75" s="213"/>
      <c r="HA75" s="213"/>
      <c r="HB75" s="213"/>
      <c r="HE75" s="442"/>
      <c r="HI75" s="213"/>
      <c r="HK75" s="570"/>
      <c r="HL75" s="213"/>
      <c r="HM75" s="213"/>
      <c r="HN75" s="213"/>
      <c r="HO75" s="213"/>
      <c r="HP75" s="213"/>
      <c r="HQ75" s="213"/>
      <c r="HR75" s="213"/>
      <c r="HS75" s="213"/>
      <c r="HT75" s="213"/>
      <c r="HW75" s="442"/>
      <c r="IA75" s="213"/>
      <c r="IC75" s="570"/>
      <c r="ID75" s="213"/>
      <c r="IE75" s="213"/>
      <c r="IF75" s="213"/>
      <c r="IG75" s="213"/>
      <c r="IH75" s="213"/>
      <c r="II75" s="213"/>
      <c r="IJ75" s="213"/>
      <c r="IK75" s="213"/>
      <c r="IL75" s="213"/>
      <c r="IO75" s="442"/>
      <c r="IS75" s="213"/>
      <c r="IU75" s="570"/>
      <c r="IV75" s="213"/>
      <c r="IW75" s="213"/>
      <c r="IX75" s="213"/>
      <c r="IY75" s="213"/>
      <c r="IZ75" s="213"/>
      <c r="JA75" s="213"/>
      <c r="JB75" s="213"/>
      <c r="JC75" s="213"/>
      <c r="JD75" s="213"/>
      <c r="JG75" s="442"/>
      <c r="JK75" s="213"/>
      <c r="JM75" s="570"/>
      <c r="JN75" s="213"/>
      <c r="JO75" s="213"/>
      <c r="JP75" s="213"/>
      <c r="JQ75" s="213"/>
      <c r="JR75" s="213"/>
      <c r="JS75" s="213"/>
      <c r="JT75" s="213"/>
      <c r="JU75" s="213"/>
      <c r="JV75" s="213"/>
      <c r="JY75" s="442"/>
      <c r="KC75" s="213"/>
      <c r="KE75" s="570"/>
      <c r="KF75" s="213"/>
      <c r="KG75" s="213"/>
      <c r="KH75" s="213"/>
      <c r="KI75" s="213"/>
      <c r="KJ75" s="213"/>
      <c r="KK75" s="213"/>
      <c r="KL75" s="213"/>
      <c r="KM75" s="213"/>
      <c r="KN75" s="213"/>
    </row>
    <row r="76" spans="1:300" s="361" customFormat="1" ht="15">
      <c r="A76" s="464" t="s">
        <v>25</v>
      </c>
      <c r="B76" s="361" t="s">
        <v>23</v>
      </c>
      <c r="C76" s="459" t="s">
        <v>1247</v>
      </c>
      <c r="D76" s="361" t="s">
        <v>1162</v>
      </c>
      <c r="E76" s="464" t="s">
        <v>1248</v>
      </c>
      <c r="F76" s="441"/>
      <c r="G76" t="s">
        <v>1208</v>
      </c>
      <c r="H76" t="s">
        <v>1217</v>
      </c>
      <c r="I76">
        <v>0</v>
      </c>
      <c r="J76" s="422"/>
      <c r="K76" s="422"/>
      <c r="L76" s="422"/>
      <c r="M76" s="422"/>
      <c r="N76"/>
      <c r="O76"/>
      <c r="P76" s="435"/>
      <c r="Q76"/>
      <c r="R76"/>
      <c r="S76"/>
      <c r="T76"/>
      <c r="U76"/>
      <c r="V76"/>
      <c r="W76">
        <v>81</v>
      </c>
      <c r="X76" t="s">
        <v>1508</v>
      </c>
      <c r="Y76" t="s">
        <v>1509</v>
      </c>
      <c r="Z76" t="s">
        <v>1510</v>
      </c>
      <c r="AA76" t="s">
        <v>1217</v>
      </c>
      <c r="AB76" t="s">
        <v>1217</v>
      </c>
      <c r="AC76">
        <v>1</v>
      </c>
      <c r="AD76">
        <v>5</v>
      </c>
      <c r="AE76" t="s">
        <v>1217</v>
      </c>
      <c r="AF76" t="s">
        <v>1217</v>
      </c>
      <c r="AG76" t="s">
        <v>1511</v>
      </c>
      <c r="AH76"/>
      <c r="AI76" t="s">
        <v>1512</v>
      </c>
      <c r="AJ76" t="s">
        <v>1513</v>
      </c>
      <c r="AK76" t="s">
        <v>1514</v>
      </c>
      <c r="AL76" t="s">
        <v>1515</v>
      </c>
      <c r="AM76" t="s">
        <v>1516</v>
      </c>
      <c r="AN76" t="s">
        <v>1517</v>
      </c>
      <c r="AO76" t="s">
        <v>1518</v>
      </c>
      <c r="AP76"/>
      <c r="AQ76"/>
      <c r="AR76"/>
      <c r="AS76"/>
      <c r="AT76"/>
      <c r="AU76"/>
      <c r="AV76"/>
      <c r="AW76"/>
      <c r="AX76"/>
      <c r="AY76"/>
      <c r="AZ76"/>
      <c r="BA76"/>
      <c r="BB76" t="str" cm="1">
        <f t="array" aca="1" ref="BB76" ca="1">IFERROR(INDIRECT(X76),"")</f>
        <v>FRÅGAN ÄR OBESVARAD</v>
      </c>
      <c r="BC76"/>
      <c r="BD76" s="437"/>
      <c r="BE76"/>
      <c r="BF76" s="466">
        <v>1</v>
      </c>
      <c r="BG76" s="466">
        <v>11</v>
      </c>
      <c r="BH76" s="466" t="s">
        <v>415</v>
      </c>
      <c r="BI76" s="466" t="s">
        <v>1298</v>
      </c>
      <c r="BJ76" s="466">
        <v>5</v>
      </c>
      <c r="BK76" s="466" t="s">
        <v>1519</v>
      </c>
      <c r="BL76" s="466" t="s">
        <v>151</v>
      </c>
      <c r="BM76" s="438" t="s">
        <v>1520</v>
      </c>
      <c r="BN76" s="438"/>
      <c r="BO76" s="466">
        <v>1</v>
      </c>
      <c r="BP76" s="466">
        <v>0</v>
      </c>
      <c r="BQ76" s="466">
        <v>0</v>
      </c>
      <c r="BR76" s="466">
        <v>0</v>
      </c>
      <c r="BS76" s="466">
        <v>0</v>
      </c>
      <c r="BT76" s="466">
        <v>0</v>
      </c>
      <c r="BU76" s="466">
        <v>0</v>
      </c>
      <c r="BV76" s="466">
        <v>0</v>
      </c>
      <c r="BW76" s="466">
        <v>0</v>
      </c>
      <c r="BX76" s="466">
        <v>0</v>
      </c>
      <c r="BY76" s="466"/>
      <c r="BZ76" s="466"/>
      <c r="CA76"/>
      <c r="CC76"/>
      <c r="CD76" t="s">
        <v>1234</v>
      </c>
      <c r="CE76" t="s">
        <v>1280</v>
      </c>
      <c r="CF76" t="s">
        <v>1281</v>
      </c>
      <c r="CG76" t="s">
        <v>1282</v>
      </c>
      <c r="CH76" t="s">
        <v>1521</v>
      </c>
      <c r="CI76" t="s">
        <v>103</v>
      </c>
      <c r="CJ76"/>
      <c r="CK76"/>
      <c r="CL76"/>
      <c r="CM76"/>
      <c r="CN76"/>
      <c r="CO76"/>
      <c r="CY76" s="442"/>
      <c r="DC76" s="213"/>
      <c r="DE76" s="570"/>
      <c r="DF76" s="213"/>
      <c r="DG76" s="213"/>
      <c r="DH76" s="213"/>
      <c r="DI76" s="213"/>
      <c r="DJ76" s="213"/>
      <c r="DK76" s="213"/>
      <c r="DL76" s="213"/>
      <c r="DM76" s="213"/>
      <c r="DN76" s="213"/>
      <c r="DS76" s="442"/>
      <c r="DW76" s="213"/>
      <c r="DY76" s="570"/>
      <c r="DZ76" s="213"/>
      <c r="EA76" s="213"/>
      <c r="EB76" s="213"/>
      <c r="EC76" s="213"/>
      <c r="ED76" s="213"/>
      <c r="EE76" s="213"/>
      <c r="EF76" s="213"/>
      <c r="EG76" s="213"/>
      <c r="EH76" s="213"/>
      <c r="EK76" s="442"/>
      <c r="EO76" s="213"/>
      <c r="EQ76" s="570"/>
      <c r="ER76" s="213"/>
      <c r="ES76" s="213"/>
      <c r="ET76" s="213"/>
      <c r="EU76" s="213"/>
      <c r="EV76" s="213"/>
      <c r="EW76" s="213"/>
      <c r="EX76" s="213"/>
      <c r="EY76" s="213"/>
      <c r="EZ76" s="213"/>
      <c r="FC76" s="442"/>
      <c r="FG76" s="213"/>
      <c r="FI76" s="570"/>
      <c r="FJ76" s="213"/>
      <c r="FK76" s="213"/>
      <c r="FL76" s="213"/>
      <c r="FM76" s="213"/>
      <c r="FN76" s="213"/>
      <c r="FO76" s="213"/>
      <c r="FP76" s="213"/>
      <c r="FQ76" s="213"/>
      <c r="FR76" s="213"/>
      <c r="FU76" s="442"/>
      <c r="FY76" s="213"/>
      <c r="GA76" s="570"/>
      <c r="GB76" s="213"/>
      <c r="GC76" s="213"/>
      <c r="GD76" s="213"/>
      <c r="GE76" s="213"/>
      <c r="GF76" s="213"/>
      <c r="GG76" s="213"/>
      <c r="GH76" s="213"/>
      <c r="GI76" s="213"/>
      <c r="GJ76" s="213"/>
      <c r="GM76" s="442"/>
      <c r="GQ76" s="213"/>
      <c r="GS76" s="570"/>
      <c r="GT76" s="213"/>
      <c r="GU76" s="213"/>
      <c r="GV76" s="213"/>
      <c r="GW76" s="213"/>
      <c r="GX76" s="213"/>
      <c r="GY76" s="213"/>
      <c r="GZ76" s="213"/>
      <c r="HA76" s="213"/>
      <c r="HB76" s="213"/>
      <c r="HE76" s="442"/>
      <c r="HI76" s="213"/>
      <c r="HK76" s="570"/>
      <c r="HL76" s="213"/>
      <c r="HM76" s="213"/>
      <c r="HN76" s="213"/>
      <c r="HO76" s="213"/>
      <c r="HP76" s="213"/>
      <c r="HQ76" s="213"/>
      <c r="HR76" s="213"/>
      <c r="HS76" s="213"/>
      <c r="HT76" s="213"/>
      <c r="HW76" s="442"/>
      <c r="IA76" s="213"/>
      <c r="IC76" s="570"/>
      <c r="ID76" s="213"/>
      <c r="IE76" s="213"/>
      <c r="IF76" s="213"/>
      <c r="IG76" s="213"/>
      <c r="IH76" s="213"/>
      <c r="II76" s="213"/>
      <c r="IJ76" s="213"/>
      <c r="IK76" s="213"/>
      <c r="IL76" s="213"/>
      <c r="IO76" s="442"/>
      <c r="IS76" s="213"/>
      <c r="IU76" s="570"/>
      <c r="IV76" s="213"/>
      <c r="IW76" s="213"/>
      <c r="IX76" s="213"/>
      <c r="IY76" s="213"/>
      <c r="IZ76" s="213"/>
      <c r="JA76" s="213"/>
      <c r="JB76" s="213"/>
      <c r="JC76" s="213"/>
      <c r="JD76" s="213"/>
      <c r="JG76" s="442"/>
      <c r="JK76" s="213"/>
      <c r="JM76" s="570"/>
      <c r="JN76" s="213"/>
      <c r="JO76" s="213"/>
      <c r="JP76" s="213"/>
      <c r="JQ76" s="213"/>
      <c r="JR76" s="213"/>
      <c r="JS76" s="213"/>
      <c r="JT76" s="213"/>
      <c r="JU76" s="213"/>
      <c r="JV76" s="213"/>
      <c r="JY76" s="442"/>
      <c r="KC76" s="213"/>
      <c r="KE76" s="570"/>
      <c r="KF76" s="213"/>
      <c r="KG76" s="213"/>
      <c r="KH76" s="213"/>
      <c r="KI76" s="213"/>
      <c r="KJ76" s="213"/>
      <c r="KK76" s="213"/>
      <c r="KL76" s="213"/>
      <c r="KM76" s="213"/>
      <c r="KN76" s="213"/>
    </row>
    <row r="77" spans="1:300" ht="15">
      <c r="A77" s="464">
        <v>9</v>
      </c>
      <c r="B77" s="361">
        <v>1</v>
      </c>
      <c r="C77" s="459" t="s">
        <v>25</v>
      </c>
      <c r="D77" s="361" t="s">
        <v>409</v>
      </c>
      <c r="E77" s="464">
        <v>5</v>
      </c>
      <c r="F77" s="361"/>
      <c r="G77" t="s">
        <v>1208</v>
      </c>
      <c r="H77">
        <v>77</v>
      </c>
      <c r="I77">
        <v>1</v>
      </c>
      <c r="J77" s="422"/>
      <c r="K77" s="422"/>
      <c r="L77" s="422"/>
      <c r="M77" s="422"/>
      <c r="N77"/>
      <c r="O77"/>
      <c r="P77" s="435"/>
      <c r="Q77"/>
      <c r="R77"/>
      <c r="S77"/>
      <c r="T77"/>
      <c r="U77"/>
      <c r="V77"/>
      <c r="W77">
        <v>82</v>
      </c>
      <c r="X77" t="s">
        <v>1217</v>
      </c>
      <c r="Y77" t="s">
        <v>1217</v>
      </c>
      <c r="Z77" t="s">
        <v>1217</v>
      </c>
      <c r="AA77" t="s">
        <v>1217</v>
      </c>
      <c r="AB77" t="s">
        <v>1217</v>
      </c>
      <c r="AC77" t="s">
        <v>1217</v>
      </c>
      <c r="AD77" t="s">
        <v>1217</v>
      </c>
      <c r="AE77" t="s">
        <v>1217</v>
      </c>
      <c r="AF77" t="s">
        <v>1217</v>
      </c>
      <c r="AG77" t="s">
        <v>1217</v>
      </c>
      <c r="AH77"/>
      <c r="AI77" t="s">
        <v>1217</v>
      </c>
      <c r="AJ77" t="s">
        <v>1217</v>
      </c>
      <c r="AK77" t="s">
        <v>1217</v>
      </c>
      <c r="AL77" t="s">
        <v>1217</v>
      </c>
      <c r="AM77" t="s">
        <v>1217</v>
      </c>
      <c r="AN77" t="s">
        <v>1217</v>
      </c>
      <c r="AO77" t="s">
        <v>1217</v>
      </c>
      <c r="AP77"/>
      <c r="AQ77"/>
      <c r="AR77"/>
      <c r="AS77"/>
      <c r="AT77"/>
      <c r="AU77"/>
      <c r="AV77"/>
      <c r="AW77"/>
      <c r="AX77"/>
      <c r="AY77"/>
      <c r="AZ77"/>
      <c r="BA77"/>
      <c r="BB77" t="str" cm="1">
        <f t="array" aca="1" ref="BB77" ca="1">IFERROR(INDIRECT(X77),"")</f>
        <v/>
      </c>
      <c r="BC77"/>
      <c r="BD77" s="437"/>
      <c r="BE77"/>
      <c r="BF77" s="467">
        <v>1</v>
      </c>
      <c r="BG77" s="467">
        <v>14</v>
      </c>
      <c r="BH77" s="467" t="s">
        <v>424</v>
      </c>
      <c r="BI77" s="467" t="s">
        <v>1302</v>
      </c>
      <c r="BJ77" s="467">
        <v>1</v>
      </c>
      <c r="BK77" s="467" t="s">
        <v>1522</v>
      </c>
      <c r="BL77" s="467" t="s">
        <v>147</v>
      </c>
      <c r="BM77" s="438" t="s">
        <v>1523</v>
      </c>
      <c r="BN77" s="438"/>
      <c r="BO77" s="467">
        <v>0</v>
      </c>
      <c r="BP77" s="467">
        <v>0</v>
      </c>
      <c r="BQ77" s="467">
        <v>0</v>
      </c>
      <c r="BR77" s="467">
        <v>0</v>
      </c>
      <c r="BS77" s="467">
        <v>0</v>
      </c>
      <c r="BT77" s="467">
        <v>0</v>
      </c>
      <c r="BU77" s="467">
        <v>0</v>
      </c>
      <c r="BV77" s="467">
        <v>0</v>
      </c>
      <c r="BW77" s="467">
        <v>1</v>
      </c>
      <c r="BX77" s="467">
        <v>0</v>
      </c>
      <c r="BY77" s="467"/>
      <c r="BZ77" s="467"/>
      <c r="CA77"/>
      <c r="CC77" t="s">
        <v>1524</v>
      </c>
      <c r="CD77">
        <f ca="1">COUNTIF(INDIRECT("'" &amp; $V$2 &amp; "'!A10:A1090"), "=1") * 1</f>
        <v>19</v>
      </c>
      <c r="CE77" s="569">
        <f ca="1">COUNTIF(INDIRECT("'" &amp; $V$2 &amp; "'!A31:A1090"), "=2") * 0</f>
        <v>0</v>
      </c>
      <c r="CF77">
        <f ca="1">COUNTIF(INDIRECT("'" &amp; $V$2 &amp; "'!A31:A1090"), "=3") * 0</f>
        <v>0</v>
      </c>
      <c r="CG77">
        <f ca="1">COUNTIF(INDIRECT("'" &amp; $V$2 &amp; "'!A31:A1090"), "=4") * 0</f>
        <v>0</v>
      </c>
      <c r="CH77">
        <f ca="1">ROUND(COUNTIF(INDIRECT("'" &amp; $V$2 &amp; "'!A31:A1090"), "=1") * 0.5, 0)</f>
        <v>9</v>
      </c>
      <c r="CI77">
        <f ca="1">SUM(CD77:CH77)</f>
        <v>28</v>
      </c>
      <c r="CJ77"/>
      <c r="CK77"/>
      <c r="CL77"/>
      <c r="CM77"/>
      <c r="CN77"/>
      <c r="CO77"/>
      <c r="CY77" s="442"/>
      <c r="CZ77" s="361"/>
      <c r="DA77" s="361"/>
      <c r="DB77" s="361"/>
      <c r="DC77" s="213"/>
      <c r="DD77" s="361"/>
      <c r="DE77" s="570"/>
      <c r="DF77" s="213"/>
      <c r="DG77" s="213"/>
      <c r="DH77" s="213"/>
      <c r="DI77" s="213"/>
      <c r="DJ77" s="213"/>
      <c r="DK77" s="213"/>
      <c r="DL77" s="213"/>
      <c r="DM77" s="213"/>
      <c r="DN77" s="213"/>
      <c r="DO77" s="361"/>
      <c r="DS77" s="440"/>
      <c r="DW77" s="213"/>
      <c r="DY77" s="570"/>
      <c r="DZ77" s="213"/>
      <c r="EA77" s="213"/>
      <c r="EB77" s="213"/>
      <c r="EC77" s="213"/>
      <c r="ED77" s="213"/>
      <c r="EE77" s="213"/>
      <c r="EF77" s="213"/>
      <c r="EG77" s="213"/>
      <c r="EH77" s="213"/>
      <c r="EK77" s="440"/>
      <c r="EO77" s="213"/>
      <c r="EQ77" s="570"/>
      <c r="ER77" s="213"/>
      <c r="ES77" s="213"/>
      <c r="ET77" s="213"/>
      <c r="EU77" s="213"/>
      <c r="EV77" s="213"/>
      <c r="EW77" s="213"/>
      <c r="EX77" s="213"/>
      <c r="EY77" s="213"/>
      <c r="EZ77" s="213"/>
      <c r="FC77" s="440"/>
      <c r="FG77" s="213"/>
      <c r="FI77" s="570"/>
      <c r="FJ77" s="213"/>
      <c r="FK77" s="213"/>
      <c r="FL77" s="213"/>
      <c r="FM77" s="213"/>
      <c r="FN77" s="213"/>
      <c r="FO77" s="213"/>
      <c r="FP77" s="213"/>
      <c r="FQ77" s="213"/>
      <c r="FR77" s="213"/>
      <c r="FU77" s="440"/>
      <c r="FY77" s="213"/>
      <c r="GA77" s="570"/>
      <c r="GB77" s="213"/>
      <c r="GC77" s="213"/>
      <c r="GD77" s="213"/>
      <c r="GE77" s="213"/>
      <c r="GF77" s="213"/>
      <c r="GG77" s="213"/>
      <c r="GH77" s="213"/>
      <c r="GI77" s="213"/>
      <c r="GJ77" s="213"/>
      <c r="GM77" s="440"/>
      <c r="GQ77" s="213"/>
      <c r="GS77" s="570"/>
      <c r="GT77" s="213"/>
      <c r="GU77" s="213"/>
      <c r="GV77" s="213"/>
      <c r="GW77" s="213"/>
      <c r="GX77" s="213"/>
      <c r="GY77" s="213"/>
      <c r="GZ77" s="213"/>
      <c r="HA77" s="213"/>
      <c r="HB77" s="213"/>
      <c r="HE77" s="440"/>
      <c r="HI77" s="213"/>
      <c r="HK77" s="570"/>
      <c r="HL77" s="213"/>
      <c r="HM77" s="213"/>
      <c r="HN77" s="213"/>
      <c r="HO77" s="213"/>
      <c r="HP77" s="213"/>
      <c r="HQ77" s="213"/>
      <c r="HR77" s="213"/>
      <c r="HS77" s="213"/>
      <c r="HT77" s="213"/>
      <c r="HW77" s="440"/>
      <c r="IA77" s="213"/>
      <c r="IC77" s="570"/>
      <c r="ID77" s="213"/>
      <c r="IE77" s="213"/>
      <c r="IF77" s="213"/>
      <c r="IG77" s="213"/>
      <c r="IH77" s="213"/>
      <c r="II77" s="213"/>
      <c r="IJ77" s="213"/>
      <c r="IK77" s="213"/>
      <c r="IL77" s="213"/>
      <c r="IO77" s="440"/>
      <c r="IS77" s="213"/>
      <c r="IU77" s="570"/>
      <c r="IV77" s="213"/>
      <c r="IW77" s="213"/>
      <c r="IX77" s="213"/>
      <c r="IY77" s="213"/>
      <c r="IZ77" s="213"/>
      <c r="JA77" s="213"/>
      <c r="JB77" s="213"/>
      <c r="JC77" s="213"/>
      <c r="JD77" s="213"/>
      <c r="JG77" s="440"/>
      <c r="JK77" s="213"/>
      <c r="JM77" s="570"/>
      <c r="JN77" s="213"/>
      <c r="JO77" s="213"/>
      <c r="JP77" s="213"/>
      <c r="JQ77" s="213"/>
      <c r="JR77" s="213"/>
      <c r="JS77" s="213"/>
      <c r="JT77" s="213"/>
      <c r="JU77" s="213"/>
      <c r="JV77" s="213"/>
      <c r="JY77" s="440"/>
      <c r="KC77" s="213"/>
      <c r="KE77" s="570"/>
      <c r="KF77" s="213"/>
      <c r="KG77" s="213"/>
      <c r="KH77" s="213"/>
      <c r="KI77" s="213"/>
      <c r="KJ77" s="213"/>
      <c r="KK77" s="213"/>
      <c r="KL77" s="213"/>
      <c r="KM77" s="213"/>
      <c r="KN77" s="213"/>
    </row>
    <row r="78" spans="1:300" s="445" customFormat="1" ht="15">
      <c r="A78" s="464">
        <v>27</v>
      </c>
      <c r="B78" s="361">
        <v>2</v>
      </c>
      <c r="C78" s="459" t="s">
        <v>25</v>
      </c>
      <c r="D78" s="361" t="s">
        <v>490</v>
      </c>
      <c r="E78" s="464">
        <v>5</v>
      </c>
      <c r="F78" s="361"/>
      <c r="G78" t="s">
        <v>1208</v>
      </c>
      <c r="H78">
        <v>78</v>
      </c>
      <c r="I78">
        <v>1</v>
      </c>
      <c r="J78" s="422"/>
      <c r="K78" s="422"/>
      <c r="L78" s="422"/>
      <c r="M78" s="422"/>
      <c r="N78"/>
      <c r="O78"/>
      <c r="P78" s="435"/>
      <c r="Q78"/>
      <c r="R78"/>
      <c r="S78"/>
      <c r="T78"/>
      <c r="U78"/>
      <c r="V78"/>
      <c r="W78">
        <v>83</v>
      </c>
      <c r="X78" t="s">
        <v>1217</v>
      </c>
      <c r="Y78" t="s">
        <v>1217</v>
      </c>
      <c r="Z78" t="s">
        <v>1217</v>
      </c>
      <c r="AA78" t="s">
        <v>1217</v>
      </c>
      <c r="AB78" t="s">
        <v>1217</v>
      </c>
      <c r="AC78" t="s">
        <v>1217</v>
      </c>
      <c r="AD78" t="s">
        <v>1217</v>
      </c>
      <c r="AE78" t="s">
        <v>1217</v>
      </c>
      <c r="AF78" t="s">
        <v>1217</v>
      </c>
      <c r="AG78" t="s">
        <v>1217</v>
      </c>
      <c r="AH78"/>
      <c r="AI78" t="s">
        <v>1217</v>
      </c>
      <c r="AJ78" t="s">
        <v>1217</v>
      </c>
      <c r="AK78" t="s">
        <v>1217</v>
      </c>
      <c r="AL78" t="s">
        <v>1217</v>
      </c>
      <c r="AM78" t="s">
        <v>1217</v>
      </c>
      <c r="AN78" t="s">
        <v>1217</v>
      </c>
      <c r="AO78" t="s">
        <v>1217</v>
      </c>
      <c r="AP78"/>
      <c r="AQ78"/>
      <c r="AR78"/>
      <c r="AS78"/>
      <c r="AT78"/>
      <c r="AU78"/>
      <c r="AV78"/>
      <c r="AW78"/>
      <c r="AX78"/>
      <c r="AY78"/>
      <c r="AZ78"/>
      <c r="BA78"/>
      <c r="BB78" t="str" cm="1">
        <f t="array" aca="1" ref="BB78" ca="1">IFERROR(INDIRECT(X78),"")</f>
        <v/>
      </c>
      <c r="BC78"/>
      <c r="BD78" s="437"/>
      <c r="BE78"/>
      <c r="BF78" s="467">
        <v>1</v>
      </c>
      <c r="BG78" s="467">
        <v>14</v>
      </c>
      <c r="BH78" s="467" t="s">
        <v>424</v>
      </c>
      <c r="BI78" s="467" t="s">
        <v>1302</v>
      </c>
      <c r="BJ78" s="467">
        <v>2</v>
      </c>
      <c r="BK78" s="467" t="s">
        <v>1525</v>
      </c>
      <c r="BL78" s="467" t="s">
        <v>148</v>
      </c>
      <c r="BM78" s="438" t="s">
        <v>1526</v>
      </c>
      <c r="BN78" s="438"/>
      <c r="BO78" s="467">
        <v>0</v>
      </c>
      <c r="BP78" s="467">
        <v>0</v>
      </c>
      <c r="BQ78" s="467">
        <v>0</v>
      </c>
      <c r="BR78" s="467">
        <v>0</v>
      </c>
      <c r="BS78" s="467">
        <v>0</v>
      </c>
      <c r="BT78" s="467">
        <v>0</v>
      </c>
      <c r="BU78" s="467">
        <v>0</v>
      </c>
      <c r="BV78" s="467">
        <v>0</v>
      </c>
      <c r="BW78" s="467">
        <v>1</v>
      </c>
      <c r="BX78" s="467">
        <v>0</v>
      </c>
      <c r="BY78" s="467"/>
      <c r="BZ78" s="467"/>
      <c r="CA78"/>
      <c r="CC78" t="s">
        <v>1527</v>
      </c>
      <c r="CD78">
        <f ca="1">COUNTIF(INDIRECT("'" &amp; $V$2 &amp; "'!A10:A1090"), "=1") * 2</f>
        <v>38</v>
      </c>
      <c r="CE78">
        <f ca="1">COUNTIF(INDIRECT("'" &amp; $V$2 &amp; "'!A31:A1090"), "=2") * 2</f>
        <v>32</v>
      </c>
      <c r="CF78">
        <f ca="1">COUNTIF(INDIRECT("'" &amp; $V$2 &amp; "'!A31:A1090"), "=3") * 0</f>
        <v>0</v>
      </c>
      <c r="CG78">
        <f ca="1">COUNTIF(INDIRECT("'" &amp; $V$2 &amp; "'!A31:A1090"), "=4") * 0</f>
        <v>0</v>
      </c>
      <c r="CH78">
        <f ca="1">ROUND(
 (COUNTIF(INDIRECT("'" &amp; $V$2 &amp; "'!A31:A1090"), "=1") +
  COUNTIF(INDIRECT("'" &amp; $V$2 &amp; "'!A31:A1090"), "=2")) * 0.5,
 0)</f>
        <v>17</v>
      </c>
      <c r="CI78">
        <f t="shared" ref="CI78:CI80" ca="1" si="15">SUM(CD78:CH78)</f>
        <v>87</v>
      </c>
      <c r="CJ78"/>
      <c r="CK78"/>
      <c r="CL78"/>
      <c r="CM78"/>
      <c r="CN78"/>
      <c r="CO78"/>
      <c r="CY78" s="440"/>
      <c r="CZ78" s="441"/>
      <c r="DA78" s="441"/>
      <c r="DB78" s="441"/>
      <c r="DC78" s="213"/>
      <c r="DD78" s="441"/>
      <c r="DE78" s="570"/>
      <c r="DF78" s="213"/>
      <c r="DG78" s="213"/>
      <c r="DH78" s="213"/>
      <c r="DI78" s="213"/>
      <c r="DJ78" s="213"/>
      <c r="DK78" s="213"/>
      <c r="DL78" s="213"/>
      <c r="DM78" s="213"/>
      <c r="DN78" s="213"/>
      <c r="DO78" s="441"/>
      <c r="DS78" s="444"/>
      <c r="DW78" s="213"/>
      <c r="DY78" s="570"/>
      <c r="DZ78" s="213"/>
      <c r="EA78" s="213"/>
      <c r="EB78" s="213"/>
      <c r="EC78" s="213"/>
      <c r="ED78" s="213"/>
      <c r="EE78" s="213"/>
      <c r="EF78" s="213"/>
      <c r="EG78" s="213"/>
      <c r="EH78" s="213"/>
      <c r="EK78" s="444"/>
      <c r="EO78" s="213"/>
      <c r="EQ78" s="570"/>
      <c r="ER78" s="213"/>
      <c r="ES78" s="213"/>
      <c r="ET78" s="213"/>
      <c r="EU78" s="213"/>
      <c r="EV78" s="213"/>
      <c r="EW78" s="213"/>
      <c r="EX78" s="213"/>
      <c r="EY78" s="213"/>
      <c r="EZ78" s="213"/>
      <c r="FC78" s="444"/>
      <c r="FG78" s="213"/>
      <c r="FI78" s="570"/>
      <c r="FJ78" s="213"/>
      <c r="FK78" s="213"/>
      <c r="FL78" s="213"/>
      <c r="FM78" s="213"/>
      <c r="FN78" s="213"/>
      <c r="FO78" s="213"/>
      <c r="FP78" s="213"/>
      <c r="FQ78" s="213"/>
      <c r="FR78" s="213"/>
      <c r="FU78" s="444"/>
      <c r="FY78" s="213"/>
      <c r="GA78" s="570"/>
      <c r="GB78" s="213"/>
      <c r="GC78" s="213"/>
      <c r="GD78" s="213"/>
      <c r="GE78" s="213"/>
      <c r="GF78" s="213"/>
      <c r="GG78" s="213"/>
      <c r="GH78" s="213"/>
      <c r="GI78" s="213"/>
      <c r="GJ78" s="213"/>
      <c r="GM78" s="444"/>
      <c r="GQ78" s="213"/>
      <c r="GS78" s="570"/>
      <c r="GT78" s="213"/>
      <c r="GU78" s="213"/>
      <c r="GV78" s="213"/>
      <c r="GW78" s="213"/>
      <c r="GX78" s="213"/>
      <c r="GY78" s="213"/>
      <c r="GZ78" s="213"/>
      <c r="HA78" s="213"/>
      <c r="HB78" s="213"/>
      <c r="HE78" s="444"/>
      <c r="HI78" s="213"/>
      <c r="HK78" s="570"/>
      <c r="HL78" s="213"/>
      <c r="HM78" s="213"/>
      <c r="HN78" s="213"/>
      <c r="HO78" s="213"/>
      <c r="HP78" s="213"/>
      <c r="HQ78" s="213"/>
      <c r="HR78" s="213"/>
      <c r="HS78" s="213"/>
      <c r="HT78" s="213"/>
      <c r="HW78" s="444"/>
      <c r="IA78" s="213"/>
      <c r="IC78" s="570"/>
      <c r="ID78" s="213"/>
      <c r="IE78" s="213"/>
      <c r="IF78" s="213"/>
      <c r="IG78" s="213"/>
      <c r="IH78" s="213"/>
      <c r="II78" s="213"/>
      <c r="IJ78" s="213"/>
      <c r="IK78" s="213"/>
      <c r="IL78" s="213"/>
      <c r="IO78" s="444"/>
      <c r="IS78" s="213"/>
      <c r="IU78" s="570"/>
      <c r="IV78" s="213"/>
      <c r="IW78" s="213"/>
      <c r="IX78" s="213"/>
      <c r="IY78" s="213"/>
      <c r="IZ78" s="213"/>
      <c r="JA78" s="213"/>
      <c r="JB78" s="213"/>
      <c r="JC78" s="213"/>
      <c r="JD78" s="213"/>
      <c r="JG78" s="444"/>
      <c r="JK78" s="213"/>
      <c r="JM78" s="570"/>
      <c r="JN78" s="213"/>
      <c r="JO78" s="213"/>
      <c r="JP78" s="213"/>
      <c r="JQ78" s="213"/>
      <c r="JR78" s="213"/>
      <c r="JS78" s="213"/>
      <c r="JT78" s="213"/>
      <c r="JU78" s="213"/>
      <c r="JV78" s="213"/>
      <c r="JY78" s="444"/>
      <c r="KC78" s="213"/>
      <c r="KE78" s="570"/>
      <c r="KF78" s="213"/>
      <c r="KG78" s="213"/>
      <c r="KH78" s="213"/>
      <c r="KI78" s="213"/>
      <c r="KJ78" s="213"/>
      <c r="KK78" s="213"/>
      <c r="KL78" s="213"/>
      <c r="KM78" s="213"/>
      <c r="KN78" s="213"/>
    </row>
    <row r="79" spans="1:300" s="361" customFormat="1" ht="15">
      <c r="A79" s="472">
        <v>40</v>
      </c>
      <c r="B79" s="441">
        <v>3</v>
      </c>
      <c r="C79" s="477" t="s">
        <v>25</v>
      </c>
      <c r="D79" s="441" t="s">
        <v>566</v>
      </c>
      <c r="E79" s="473">
        <v>5</v>
      </c>
      <c r="F79" s="441"/>
      <c r="G79" t="s">
        <v>1208</v>
      </c>
      <c r="H79">
        <v>79</v>
      </c>
      <c r="I79">
        <v>1</v>
      </c>
      <c r="J79" s="422"/>
      <c r="K79" s="422"/>
      <c r="L79" s="422"/>
      <c r="M79" s="422"/>
      <c r="N79"/>
      <c r="O79"/>
      <c r="P79" s="435"/>
      <c r="Q79"/>
      <c r="R79"/>
      <c r="S79"/>
      <c r="T79"/>
      <c r="U79"/>
      <c r="V79"/>
      <c r="W79">
        <v>84</v>
      </c>
      <c r="X79" t="s">
        <v>1217</v>
      </c>
      <c r="Y79" t="s">
        <v>1217</v>
      </c>
      <c r="Z79" t="s">
        <v>1217</v>
      </c>
      <c r="AA79" t="s">
        <v>1217</v>
      </c>
      <c r="AB79" t="s">
        <v>1217</v>
      </c>
      <c r="AC79" t="s">
        <v>1217</v>
      </c>
      <c r="AD79" t="s">
        <v>1217</v>
      </c>
      <c r="AE79" t="s">
        <v>1217</v>
      </c>
      <c r="AF79" t="s">
        <v>1217</v>
      </c>
      <c r="AG79" t="s">
        <v>1217</v>
      </c>
      <c r="AH79"/>
      <c r="AI79" t="s">
        <v>1217</v>
      </c>
      <c r="AJ79" t="s">
        <v>1217</v>
      </c>
      <c r="AK79" t="s">
        <v>1217</v>
      </c>
      <c r="AL79" t="s">
        <v>1217</v>
      </c>
      <c r="AM79" t="s">
        <v>1217</v>
      </c>
      <c r="AN79" t="s">
        <v>1217</v>
      </c>
      <c r="AO79" t="s">
        <v>1217</v>
      </c>
      <c r="AP79"/>
      <c r="AQ79"/>
      <c r="AR79"/>
      <c r="AS79"/>
      <c r="AT79"/>
      <c r="AU79"/>
      <c r="AV79"/>
      <c r="AW79"/>
      <c r="AX79"/>
      <c r="AY79"/>
      <c r="AZ79"/>
      <c r="BA79"/>
      <c r="BB79" t="str" cm="1">
        <f t="array" aca="1" ref="BB79" ca="1">IFERROR(INDIRECT(X79),"")</f>
        <v/>
      </c>
      <c r="BC79"/>
      <c r="BD79" s="437"/>
      <c r="BE79"/>
      <c r="BF79" s="467">
        <v>1</v>
      </c>
      <c r="BG79" s="467">
        <v>14</v>
      </c>
      <c r="BH79" s="467" t="s">
        <v>424</v>
      </c>
      <c r="BI79" s="467" t="s">
        <v>1302</v>
      </c>
      <c r="BJ79" s="467">
        <v>3</v>
      </c>
      <c r="BK79" s="467" t="s">
        <v>1528</v>
      </c>
      <c r="BL79" s="467" t="s">
        <v>393</v>
      </c>
      <c r="BM79" s="438" t="s">
        <v>1529</v>
      </c>
      <c r="BN79" s="438"/>
      <c r="BO79" s="467">
        <v>0</v>
      </c>
      <c r="BP79" s="467">
        <v>0</v>
      </c>
      <c r="BQ79" s="467">
        <v>0</v>
      </c>
      <c r="BR79" s="467">
        <v>0</v>
      </c>
      <c r="BS79" s="467">
        <v>0</v>
      </c>
      <c r="BT79" s="467">
        <v>0</v>
      </c>
      <c r="BU79" s="467">
        <v>0</v>
      </c>
      <c r="BV79" s="467">
        <v>0</v>
      </c>
      <c r="BW79" s="467">
        <v>1</v>
      </c>
      <c r="BX79" s="467">
        <v>0</v>
      </c>
      <c r="BY79" s="467"/>
      <c r="BZ79" s="467"/>
      <c r="CA79"/>
      <c r="CC79" t="s">
        <v>1530</v>
      </c>
      <c r="CD79">
        <f ca="1">COUNTIF(INDIRECT("'" &amp; $V$2 &amp; "'!A10:A1090"), "=1") * 3</f>
        <v>57</v>
      </c>
      <c r="CE79">
        <f ca="1">COUNTIF(INDIRECT("'" &amp; $V$2 &amp; "'!A31:A1090"), "=2") * 3</f>
        <v>48</v>
      </c>
      <c r="CF79">
        <f ca="1">COUNTIF(INDIRECT("'" &amp; $V$2 &amp; "'!A31:A1090"), "=3") * 3</f>
        <v>48</v>
      </c>
      <c r="CG79">
        <f ca="1">COUNTIF(INDIRECT("'" &amp; $V$2 &amp; "'!A31:A1090"), "=4") * 0</f>
        <v>0</v>
      </c>
      <c r="CH79">
        <f ca="1">ROUND(
 (COUNTIF(INDIRECT("'" &amp; $V$2 &amp; "'!A31:A1090"), "=1") +
  COUNTIF(INDIRECT("'" &amp; $V$2 &amp; "'!A31:A1090"), "=2") +
  COUNTIF(INDIRECT("'" &amp; $V$2 &amp; "'!A31:A1090"), "=3")) * 0.5,
 0)</f>
        <v>25</v>
      </c>
      <c r="CI79">
        <f t="shared" ca="1" si="15"/>
        <v>178</v>
      </c>
      <c r="CJ79"/>
      <c r="CK79"/>
      <c r="CL79"/>
      <c r="CM79"/>
      <c r="CN79"/>
      <c r="CO79"/>
      <c r="CY79" s="444"/>
      <c r="CZ79" s="445"/>
      <c r="DA79" s="445"/>
      <c r="DB79" s="445"/>
      <c r="DC79" s="213"/>
      <c r="DD79" s="445"/>
      <c r="DE79" s="570"/>
      <c r="DF79" s="213"/>
      <c r="DG79" s="213"/>
      <c r="DH79" s="213"/>
      <c r="DI79" s="213"/>
      <c r="DJ79" s="213"/>
      <c r="DK79" s="213"/>
      <c r="DL79" s="213"/>
      <c r="DM79" s="213"/>
      <c r="DN79" s="213"/>
      <c r="DO79" s="445"/>
      <c r="DS79" s="442"/>
      <c r="DW79" s="213"/>
      <c r="DY79" s="570"/>
      <c r="DZ79" s="213"/>
      <c r="EA79" s="213"/>
      <c r="EB79" s="213"/>
      <c r="EC79" s="213"/>
      <c r="ED79" s="213"/>
      <c r="EE79" s="213"/>
      <c r="EF79" s="213"/>
      <c r="EG79" s="213"/>
      <c r="EH79" s="213"/>
      <c r="EK79" s="442"/>
      <c r="EO79" s="213"/>
      <c r="EQ79" s="570"/>
      <c r="ER79" s="213"/>
      <c r="ES79" s="213"/>
      <c r="ET79" s="213"/>
      <c r="EU79" s="213"/>
      <c r="EV79" s="213"/>
      <c r="EW79" s="213"/>
      <c r="EX79" s="213"/>
      <c r="EY79" s="213"/>
      <c r="EZ79" s="213"/>
      <c r="FC79" s="442"/>
      <c r="FG79" s="213"/>
      <c r="FI79" s="570"/>
      <c r="FJ79" s="213"/>
      <c r="FK79" s="213"/>
      <c r="FL79" s="213"/>
      <c r="FM79" s="213"/>
      <c r="FN79" s="213"/>
      <c r="FO79" s="213"/>
      <c r="FP79" s="213"/>
      <c r="FQ79" s="213"/>
      <c r="FR79" s="213"/>
      <c r="FU79" s="442"/>
      <c r="FY79" s="213"/>
      <c r="GA79" s="570"/>
      <c r="GB79" s="213"/>
      <c r="GC79" s="213"/>
      <c r="GD79" s="213"/>
      <c r="GE79" s="213"/>
      <c r="GF79" s="213"/>
      <c r="GG79" s="213"/>
      <c r="GH79" s="213"/>
      <c r="GI79" s="213"/>
      <c r="GJ79" s="213"/>
      <c r="GM79" s="442"/>
      <c r="GQ79" s="213"/>
      <c r="GS79" s="570"/>
      <c r="GT79" s="213"/>
      <c r="GU79" s="213"/>
      <c r="GV79" s="213"/>
      <c r="GW79" s="213"/>
      <c r="GX79" s="213"/>
      <c r="GY79" s="213"/>
      <c r="GZ79" s="213"/>
      <c r="HA79" s="213"/>
      <c r="HB79" s="213"/>
      <c r="HE79" s="442"/>
      <c r="HI79" s="213"/>
      <c r="HK79" s="570"/>
      <c r="HL79" s="213"/>
      <c r="HM79" s="213"/>
      <c r="HN79" s="213"/>
      <c r="HO79" s="213"/>
      <c r="HP79" s="213"/>
      <c r="HQ79" s="213"/>
      <c r="HR79" s="213"/>
      <c r="HS79" s="213"/>
      <c r="HT79" s="213"/>
      <c r="HW79" s="442"/>
      <c r="IA79" s="213"/>
      <c r="IC79" s="570"/>
      <c r="ID79" s="213"/>
      <c r="IE79" s="213"/>
      <c r="IF79" s="213"/>
      <c r="IG79" s="213"/>
      <c r="IH79" s="213"/>
      <c r="II79" s="213"/>
      <c r="IJ79" s="213"/>
      <c r="IK79" s="213"/>
      <c r="IL79" s="213"/>
      <c r="IO79" s="442"/>
      <c r="IS79" s="213"/>
      <c r="IU79" s="570"/>
      <c r="IV79" s="213"/>
      <c r="IW79" s="213"/>
      <c r="IX79" s="213"/>
      <c r="IY79" s="213"/>
      <c r="IZ79" s="213"/>
      <c r="JA79" s="213"/>
      <c r="JB79" s="213"/>
      <c r="JC79" s="213"/>
      <c r="JD79" s="213"/>
      <c r="JG79" s="442"/>
      <c r="JK79" s="213"/>
      <c r="JM79" s="570"/>
      <c r="JN79" s="213"/>
      <c r="JO79" s="213"/>
      <c r="JP79" s="213"/>
      <c r="JQ79" s="213"/>
      <c r="JR79" s="213"/>
      <c r="JS79" s="213"/>
      <c r="JT79" s="213"/>
      <c r="JU79" s="213"/>
      <c r="JV79" s="213"/>
      <c r="JY79" s="442"/>
      <c r="KC79" s="213"/>
      <c r="KE79" s="570"/>
      <c r="KF79" s="213"/>
      <c r="KG79" s="213"/>
      <c r="KH79" s="213"/>
      <c r="KI79" s="213"/>
      <c r="KJ79" s="213"/>
      <c r="KK79" s="213"/>
      <c r="KL79" s="213"/>
      <c r="KM79" s="213"/>
      <c r="KN79" s="213"/>
    </row>
    <row r="80" spans="1:300" s="361" customFormat="1" ht="15">
      <c r="A80" s="445"/>
      <c r="B80" s="445"/>
      <c r="C80" s="475"/>
      <c r="D80" s="445"/>
      <c r="E80" s="445">
        <v>15</v>
      </c>
      <c r="F80" s="445"/>
      <c r="G80">
        <v>0</v>
      </c>
      <c r="H80" t="s">
        <v>1217</v>
      </c>
      <c r="I80">
        <v>0</v>
      </c>
      <c r="J80" s="422"/>
      <c r="K80" s="422"/>
      <c r="L80" s="422"/>
      <c r="M80" s="422"/>
      <c r="N80"/>
      <c r="O80"/>
      <c r="P80" s="435"/>
      <c r="Q80"/>
      <c r="R80"/>
      <c r="S80"/>
      <c r="T80"/>
      <c r="U80"/>
      <c r="V80"/>
      <c r="W80">
        <v>85</v>
      </c>
      <c r="X80" t="s">
        <v>1217</v>
      </c>
      <c r="Y80" t="s">
        <v>1217</v>
      </c>
      <c r="Z80" t="s">
        <v>1217</v>
      </c>
      <c r="AA80" t="s">
        <v>1217</v>
      </c>
      <c r="AB80" t="s">
        <v>1217</v>
      </c>
      <c r="AC80" t="s">
        <v>1217</v>
      </c>
      <c r="AD80" t="s">
        <v>1217</v>
      </c>
      <c r="AE80" t="s">
        <v>1217</v>
      </c>
      <c r="AF80" t="s">
        <v>1217</v>
      </c>
      <c r="AG80" t="s">
        <v>1217</v>
      </c>
      <c r="AH80"/>
      <c r="AI80" t="s">
        <v>1217</v>
      </c>
      <c r="AJ80" t="s">
        <v>1217</v>
      </c>
      <c r="AK80" t="s">
        <v>1217</v>
      </c>
      <c r="AL80" t="s">
        <v>1217</v>
      </c>
      <c r="AM80" t="s">
        <v>1217</v>
      </c>
      <c r="AN80" t="s">
        <v>1217</v>
      </c>
      <c r="AO80" t="s">
        <v>1217</v>
      </c>
      <c r="AP80"/>
      <c r="AQ80"/>
      <c r="AR80"/>
      <c r="AS80"/>
      <c r="AT80"/>
      <c r="AU80"/>
      <c r="AV80"/>
      <c r="AW80"/>
      <c r="AX80"/>
      <c r="AY80"/>
      <c r="AZ80"/>
      <c r="BA80"/>
      <c r="BB80" t="str" cm="1">
        <f t="array" aca="1" ref="BB80" ca="1">IFERROR(INDIRECT(X80),"")</f>
        <v/>
      </c>
      <c r="BC80"/>
      <c r="BD80" s="437"/>
      <c r="BE80"/>
      <c r="BF80" s="467">
        <v>1</v>
      </c>
      <c r="BG80" s="467">
        <v>14</v>
      </c>
      <c r="BH80" s="467" t="s">
        <v>424</v>
      </c>
      <c r="BI80" s="467" t="s">
        <v>1302</v>
      </c>
      <c r="BJ80" s="467">
        <v>4</v>
      </c>
      <c r="BK80" s="467" t="s">
        <v>1531</v>
      </c>
      <c r="BL80" s="467" t="s">
        <v>394</v>
      </c>
      <c r="BM80" s="438" t="s">
        <v>1532</v>
      </c>
      <c r="BN80" s="438"/>
      <c r="BO80" s="467">
        <v>0</v>
      </c>
      <c r="BP80" s="467">
        <v>0</v>
      </c>
      <c r="BQ80" s="467">
        <v>0</v>
      </c>
      <c r="BR80" s="467">
        <v>0</v>
      </c>
      <c r="BS80" s="467">
        <v>0</v>
      </c>
      <c r="BT80" s="467">
        <v>0</v>
      </c>
      <c r="BU80" s="467">
        <v>0</v>
      </c>
      <c r="BV80" s="467">
        <v>0</v>
      </c>
      <c r="BW80" s="467">
        <v>1</v>
      </c>
      <c r="BX80" s="467">
        <v>0</v>
      </c>
      <c r="BY80" s="467"/>
      <c r="BZ80" s="467"/>
      <c r="CA80"/>
      <c r="CC80" t="s">
        <v>1533</v>
      </c>
      <c r="CD80">
        <f ca="1">COUNTIF(INDIRECT("'" &amp; $V$2 &amp; "'!A10:A1090"), "=1") * 4</f>
        <v>76</v>
      </c>
      <c r="CE80">
        <f ca="1">COUNTIF(INDIRECT("'" &amp; $V$2 &amp; "'!A31:A1090"), "=2") * 4</f>
        <v>64</v>
      </c>
      <c r="CF80">
        <f ca="1">COUNTIF(INDIRECT("'" &amp; $V$2 &amp; "'!A31:A1090"), "=3") * 4</f>
        <v>64</v>
      </c>
      <c r="CG80">
        <f ca="1">COUNTIF(INDIRECT("'" &amp; $V$2 &amp; "'!A31:A1090"), "=4") * 4</f>
        <v>8</v>
      </c>
      <c r="CH80">
        <f ca="1">ROUND(
 (COUNTIF(INDIRECT("'" &amp; $V$2 &amp; "'!A31:A1090"), "=1") +
  COUNTIF(INDIRECT("'" &amp; $V$2 &amp; "'!A31:A1090"), "=2") +
  COUNTIF(INDIRECT("'" &amp; $V$2 &amp; "'!A31:A1090"), "=3") +
  COUNTIF(INDIRECT("'" &amp; $V$2 &amp; "'!A31:A1090"), "=4")) * 0.5,
 0)</f>
        <v>26</v>
      </c>
      <c r="CI80">
        <f t="shared" ca="1" si="15"/>
        <v>238</v>
      </c>
      <c r="CJ80"/>
      <c r="CK80"/>
      <c r="CL80"/>
      <c r="CM80"/>
      <c r="CN80"/>
      <c r="CO80"/>
      <c r="CY80" s="442"/>
      <c r="DC80" s="213"/>
      <c r="DE80" s="570"/>
      <c r="DF80" s="213"/>
      <c r="DG80" s="213"/>
      <c r="DH80" s="213"/>
      <c r="DI80" s="213"/>
      <c r="DJ80" s="213"/>
      <c r="DK80" s="213"/>
      <c r="DL80" s="213"/>
      <c r="DM80" s="213"/>
      <c r="DN80" s="213"/>
      <c r="DS80" s="442"/>
      <c r="DW80" s="213"/>
      <c r="DY80" s="570"/>
      <c r="DZ80" s="213"/>
      <c r="EA80" s="213"/>
      <c r="EB80" s="213"/>
      <c r="EC80" s="213"/>
      <c r="ED80" s="213"/>
      <c r="EE80" s="213"/>
      <c r="EF80" s="213"/>
      <c r="EG80" s="213"/>
      <c r="EH80" s="213"/>
      <c r="EK80" s="442"/>
      <c r="EO80" s="213"/>
      <c r="EQ80" s="570"/>
      <c r="ER80" s="213"/>
      <c r="ES80" s="213"/>
      <c r="ET80" s="213"/>
      <c r="EU80" s="213"/>
      <c r="EV80" s="213"/>
      <c r="EW80" s="213"/>
      <c r="EX80" s="213"/>
      <c r="EY80" s="213"/>
      <c r="EZ80" s="213"/>
      <c r="FC80" s="442"/>
      <c r="FG80" s="213"/>
      <c r="FI80" s="570"/>
      <c r="FJ80" s="213"/>
      <c r="FK80" s="213"/>
      <c r="FL80" s="213"/>
      <c r="FM80" s="213"/>
      <c r="FN80" s="213"/>
      <c r="FO80" s="213"/>
      <c r="FP80" s="213"/>
      <c r="FQ80" s="213"/>
      <c r="FR80" s="213"/>
      <c r="FU80" s="442"/>
      <c r="FY80" s="213"/>
      <c r="GA80" s="570"/>
      <c r="GB80" s="213"/>
      <c r="GC80" s="213"/>
      <c r="GD80" s="213"/>
      <c r="GE80" s="213"/>
      <c r="GF80" s="213"/>
      <c r="GG80" s="213"/>
      <c r="GH80" s="213"/>
      <c r="GI80" s="213"/>
      <c r="GJ80" s="213"/>
      <c r="GM80" s="442"/>
      <c r="GQ80" s="213"/>
      <c r="GS80" s="570"/>
      <c r="GT80" s="213"/>
      <c r="GU80" s="213"/>
      <c r="GV80" s="213"/>
      <c r="GW80" s="213"/>
      <c r="GX80" s="213"/>
      <c r="GY80" s="213"/>
      <c r="GZ80" s="213"/>
      <c r="HA80" s="213"/>
      <c r="HB80" s="213"/>
      <c r="HE80" s="442"/>
      <c r="HI80" s="213"/>
      <c r="HK80" s="570"/>
      <c r="HL80" s="213"/>
      <c r="HM80" s="213"/>
      <c r="HN80" s="213"/>
      <c r="HO80" s="213"/>
      <c r="HP80" s="213"/>
      <c r="HQ80" s="213"/>
      <c r="HR80" s="213"/>
      <c r="HS80" s="213"/>
      <c r="HT80" s="213"/>
      <c r="HW80" s="442"/>
      <c r="IA80" s="213"/>
      <c r="IC80" s="570"/>
      <c r="ID80" s="213"/>
      <c r="IE80" s="213"/>
      <c r="IF80" s="213"/>
      <c r="IG80" s="213"/>
      <c r="IH80" s="213"/>
      <c r="II80" s="213"/>
      <c r="IJ80" s="213"/>
      <c r="IK80" s="213"/>
      <c r="IL80" s="213"/>
      <c r="IO80" s="442"/>
      <c r="IS80" s="213"/>
      <c r="IU80" s="570"/>
      <c r="IV80" s="213"/>
      <c r="IW80" s="213"/>
      <c r="IX80" s="213"/>
      <c r="IY80" s="213"/>
      <c r="IZ80" s="213"/>
      <c r="JA80" s="213"/>
      <c r="JB80" s="213"/>
      <c r="JC80" s="213"/>
      <c r="JD80" s="213"/>
      <c r="JG80" s="442"/>
      <c r="JK80" s="213"/>
      <c r="JM80" s="570"/>
      <c r="JN80" s="213"/>
      <c r="JO80" s="213"/>
      <c r="JP80" s="213"/>
      <c r="JQ80" s="213"/>
      <c r="JR80" s="213"/>
      <c r="JS80" s="213"/>
      <c r="JT80" s="213"/>
      <c r="JU80" s="213"/>
      <c r="JV80" s="213"/>
      <c r="JY80" s="442"/>
      <c r="KC80" s="213"/>
      <c r="KE80" s="570"/>
      <c r="KF80" s="213"/>
      <c r="KG80" s="213"/>
      <c r="KH80" s="213"/>
      <c r="KI80" s="213"/>
      <c r="KJ80" s="213"/>
      <c r="KK80" s="213"/>
      <c r="KL80" s="213"/>
      <c r="KM80" s="213"/>
      <c r="KN80" s="213"/>
    </row>
    <row r="81" spans="1:300" s="361" customFormat="1" ht="87.9">
      <c r="A81" s="458" t="s">
        <v>1209</v>
      </c>
      <c r="B81" s="459"/>
      <c r="C81" s="459"/>
      <c r="D81" s="459"/>
      <c r="E81" s="459"/>
      <c r="G81" t="s">
        <v>1209</v>
      </c>
      <c r="H81" t="s">
        <v>1217</v>
      </c>
      <c r="I81">
        <v>0</v>
      </c>
      <c r="J81" s="422"/>
      <c r="K81" s="422"/>
      <c r="L81" s="422"/>
      <c r="M81" s="422"/>
      <c r="N81"/>
      <c r="O81"/>
      <c r="P81" s="435"/>
      <c r="Q81"/>
      <c r="R81"/>
      <c r="S81"/>
      <c r="T81"/>
      <c r="U81"/>
      <c r="V81"/>
      <c r="W81">
        <v>86</v>
      </c>
      <c r="X81" t="s">
        <v>1217</v>
      </c>
      <c r="Y81" t="s">
        <v>1217</v>
      </c>
      <c r="Z81" t="s">
        <v>1217</v>
      </c>
      <c r="AA81" t="s">
        <v>1217</v>
      </c>
      <c r="AB81" t="s">
        <v>1217</v>
      </c>
      <c r="AC81" t="s">
        <v>1217</v>
      </c>
      <c r="AD81" t="s">
        <v>1217</v>
      </c>
      <c r="AE81" t="s">
        <v>1217</v>
      </c>
      <c r="AF81" t="s">
        <v>1217</v>
      </c>
      <c r="AG81" t="s">
        <v>1217</v>
      </c>
      <c r="AH81"/>
      <c r="AI81" t="s">
        <v>1217</v>
      </c>
      <c r="AJ81" t="s">
        <v>1217</v>
      </c>
      <c r="AK81" t="s">
        <v>1217</v>
      </c>
      <c r="AL81" t="s">
        <v>1217</v>
      </c>
      <c r="AM81" t="s">
        <v>1217</v>
      </c>
      <c r="AN81" t="s">
        <v>1217</v>
      </c>
      <c r="AO81" t="s">
        <v>1217</v>
      </c>
      <c r="AP81"/>
      <c r="AQ81"/>
      <c r="AR81"/>
      <c r="AS81"/>
      <c r="AT81"/>
      <c r="AU81"/>
      <c r="AV81"/>
      <c r="AW81"/>
      <c r="AX81"/>
      <c r="AY81"/>
      <c r="AZ81"/>
      <c r="BA81"/>
      <c r="BB81" t="str" cm="1">
        <f t="array" aca="1" ref="BB81" ca="1">IFERROR(INDIRECT(X81),"")</f>
        <v/>
      </c>
      <c r="BC81"/>
      <c r="BD81" s="437"/>
      <c r="BE81"/>
      <c r="BF81" s="467">
        <v>1</v>
      </c>
      <c r="BG81" s="467">
        <v>14</v>
      </c>
      <c r="BH81" s="467" t="s">
        <v>424</v>
      </c>
      <c r="BI81" s="467" t="s">
        <v>1302</v>
      </c>
      <c r="BJ81" s="467">
        <v>5</v>
      </c>
      <c r="BK81" s="467" t="s">
        <v>1534</v>
      </c>
      <c r="BL81" s="467" t="s">
        <v>151</v>
      </c>
      <c r="BM81" s="438" t="s">
        <v>1535</v>
      </c>
      <c r="BN81" s="438"/>
      <c r="BO81" s="467">
        <v>1</v>
      </c>
      <c r="BP81" s="467">
        <v>0</v>
      </c>
      <c r="BQ81" s="467">
        <v>0</v>
      </c>
      <c r="BR81" s="467">
        <v>0</v>
      </c>
      <c r="BS81" s="467">
        <v>0</v>
      </c>
      <c r="BT81" s="467">
        <v>0</v>
      </c>
      <c r="BU81" s="467">
        <v>0</v>
      </c>
      <c r="BV81" s="467">
        <v>0</v>
      </c>
      <c r="BW81" s="467">
        <v>1</v>
      </c>
      <c r="BX81" s="467">
        <v>0</v>
      </c>
      <c r="BY81" s="467"/>
      <c r="BZ81" s="467"/>
      <c r="CA81"/>
      <c r="CC81"/>
      <c r="CD81"/>
      <c r="CE81"/>
      <c r="CF81"/>
      <c r="CG81"/>
      <c r="CH81"/>
      <c r="CI81"/>
      <c r="CJ81"/>
      <c r="CK81"/>
      <c r="CL81"/>
      <c r="CM81"/>
      <c r="CN81"/>
      <c r="CO81"/>
      <c r="CY81" s="442"/>
      <c r="DC81" s="213"/>
      <c r="DE81" s="570"/>
      <c r="DF81" s="213"/>
      <c r="DG81" s="213"/>
      <c r="DH81" s="213"/>
      <c r="DI81" s="213"/>
      <c r="DJ81" s="213"/>
      <c r="DK81" s="213"/>
      <c r="DL81" s="213"/>
      <c r="DM81" s="213"/>
      <c r="DN81" s="213"/>
      <c r="DS81" s="442"/>
      <c r="DW81" s="213"/>
      <c r="DY81" s="570"/>
      <c r="DZ81" s="213"/>
      <c r="EA81" s="213"/>
      <c r="EB81" s="213"/>
      <c r="EC81" s="213"/>
      <c r="ED81" s="213"/>
      <c r="EE81" s="213"/>
      <c r="EF81" s="213"/>
      <c r="EG81" s="213"/>
      <c r="EH81" s="213"/>
      <c r="EK81" s="442"/>
      <c r="EO81" s="213"/>
      <c r="EQ81" s="570"/>
      <c r="ER81" s="213"/>
      <c r="ES81" s="213"/>
      <c r="ET81" s="213"/>
      <c r="EU81" s="213"/>
      <c r="EV81" s="213"/>
      <c r="EW81" s="213"/>
      <c r="EX81" s="213"/>
      <c r="EY81" s="213"/>
      <c r="EZ81" s="213"/>
      <c r="FC81" s="442"/>
      <c r="FG81" s="213"/>
      <c r="FI81" s="570"/>
      <c r="FJ81" s="213"/>
      <c r="FK81" s="213"/>
      <c r="FL81" s="213"/>
      <c r="FM81" s="213"/>
      <c r="FN81" s="213"/>
      <c r="FO81" s="213"/>
      <c r="FP81" s="213"/>
      <c r="FQ81" s="213"/>
      <c r="FR81" s="213"/>
      <c r="FU81" s="442"/>
      <c r="FY81" s="213"/>
      <c r="GA81" s="570"/>
      <c r="GB81" s="213"/>
      <c r="GC81" s="213"/>
      <c r="GD81" s="213"/>
      <c r="GE81" s="213"/>
      <c r="GF81" s="213"/>
      <c r="GG81" s="213"/>
      <c r="GH81" s="213"/>
      <c r="GI81" s="213"/>
      <c r="GJ81" s="213"/>
      <c r="GM81" s="442"/>
      <c r="GQ81" s="213"/>
      <c r="GS81" s="570"/>
      <c r="GT81" s="213"/>
      <c r="GU81" s="213"/>
      <c r="GV81" s="213"/>
      <c r="GW81" s="213"/>
      <c r="GX81" s="213"/>
      <c r="GY81" s="213"/>
      <c r="GZ81" s="213"/>
      <c r="HA81" s="213"/>
      <c r="HB81" s="213"/>
      <c r="HE81" s="442"/>
      <c r="HI81" s="213"/>
      <c r="HK81" s="570"/>
      <c r="HL81" s="213"/>
      <c r="HM81" s="213"/>
      <c r="HN81" s="213"/>
      <c r="HO81" s="213"/>
      <c r="HP81" s="213"/>
      <c r="HQ81" s="213"/>
      <c r="HR81" s="213"/>
      <c r="HS81" s="213"/>
      <c r="HT81" s="213"/>
      <c r="HW81" s="442"/>
      <c r="IA81" s="213"/>
      <c r="IC81" s="570"/>
      <c r="ID81" s="213"/>
      <c r="IE81" s="213"/>
      <c r="IF81" s="213"/>
      <c r="IG81" s="213"/>
      <c r="IH81" s="213"/>
      <c r="II81" s="213"/>
      <c r="IJ81" s="213"/>
      <c r="IK81" s="213"/>
      <c r="IL81" s="213"/>
      <c r="IO81" s="442"/>
      <c r="IS81" s="213"/>
      <c r="IU81" s="570"/>
      <c r="IV81" s="213"/>
      <c r="IW81" s="213"/>
      <c r="IX81" s="213"/>
      <c r="IY81" s="213"/>
      <c r="IZ81" s="213"/>
      <c r="JA81" s="213"/>
      <c r="JB81" s="213"/>
      <c r="JC81" s="213"/>
      <c r="JD81" s="213"/>
      <c r="JG81" s="442"/>
      <c r="JK81" s="213"/>
      <c r="JM81" s="570"/>
      <c r="JN81" s="213"/>
      <c r="JO81" s="213"/>
      <c r="JP81" s="213"/>
      <c r="JQ81" s="213"/>
      <c r="JR81" s="213"/>
      <c r="JS81" s="213"/>
      <c r="JT81" s="213"/>
      <c r="JU81" s="213"/>
      <c r="JV81" s="213"/>
      <c r="JY81" s="442"/>
      <c r="KC81" s="213"/>
      <c r="KE81" s="570"/>
      <c r="KF81" s="213"/>
      <c r="KG81" s="213"/>
      <c r="KH81" s="213"/>
      <c r="KI81" s="213"/>
      <c r="KJ81" s="213"/>
      <c r="KK81" s="213"/>
      <c r="KL81" s="213"/>
      <c r="KM81" s="213"/>
      <c r="KN81" s="213"/>
    </row>
    <row r="82" spans="1:300" s="361" customFormat="1" ht="15">
      <c r="A82" s="464" t="s">
        <v>25</v>
      </c>
      <c r="B82" s="361" t="s">
        <v>23</v>
      </c>
      <c r="C82" s="459" t="s">
        <v>1247</v>
      </c>
      <c r="D82" s="361" t="s">
        <v>1162</v>
      </c>
      <c r="E82" s="464" t="s">
        <v>1248</v>
      </c>
      <c r="F82" s="441"/>
      <c r="G82" t="s">
        <v>1209</v>
      </c>
      <c r="H82" t="s">
        <v>1217</v>
      </c>
      <c r="I82">
        <v>0</v>
      </c>
      <c r="J82" s="422"/>
      <c r="K82" s="422"/>
      <c r="L82" s="422"/>
      <c r="M82" s="422"/>
      <c r="N82"/>
      <c r="O82"/>
      <c r="P82" s="435"/>
      <c r="Q82"/>
      <c r="R82"/>
      <c r="S82"/>
      <c r="T82"/>
      <c r="U82"/>
      <c r="V82"/>
      <c r="W82">
        <v>87</v>
      </c>
      <c r="X82" t="s">
        <v>1217</v>
      </c>
      <c r="Y82" t="s">
        <v>1217</v>
      </c>
      <c r="Z82" t="s">
        <v>1217</v>
      </c>
      <c r="AA82" t="s">
        <v>1217</v>
      </c>
      <c r="AB82" t="s">
        <v>1217</v>
      </c>
      <c r="AC82" t="s">
        <v>1217</v>
      </c>
      <c r="AD82" t="s">
        <v>1217</v>
      </c>
      <c r="AE82" t="s">
        <v>1217</v>
      </c>
      <c r="AF82" t="s">
        <v>1217</v>
      </c>
      <c r="AG82" t="s">
        <v>1217</v>
      </c>
      <c r="AH82"/>
      <c r="AI82" t="s">
        <v>1217</v>
      </c>
      <c r="AJ82" t="s">
        <v>1217</v>
      </c>
      <c r="AK82" t="s">
        <v>1217</v>
      </c>
      <c r="AL82" t="s">
        <v>1217</v>
      </c>
      <c r="AM82" t="s">
        <v>1217</v>
      </c>
      <c r="AN82" t="s">
        <v>1217</v>
      </c>
      <c r="AO82" t="s">
        <v>1217</v>
      </c>
      <c r="AP82"/>
      <c r="AQ82"/>
      <c r="AR82"/>
      <c r="AS82"/>
      <c r="AT82"/>
      <c r="AU82"/>
      <c r="AV82"/>
      <c r="AW82"/>
      <c r="AX82"/>
      <c r="AY82"/>
      <c r="AZ82"/>
      <c r="BA82"/>
      <c r="BB82" t="str" cm="1">
        <f t="array" aca="1" ref="BB82" ca="1">IFERROR(INDIRECT(X82),"")</f>
        <v/>
      </c>
      <c r="BC82"/>
      <c r="BD82" s="437"/>
      <c r="BE82"/>
      <c r="BF82" s="469">
        <v>1</v>
      </c>
      <c r="BG82" s="469">
        <v>15</v>
      </c>
      <c r="BH82" s="469" t="s">
        <v>427</v>
      </c>
      <c r="BI82" s="469" t="s">
        <v>1303</v>
      </c>
      <c r="BJ82" s="469">
        <v>1</v>
      </c>
      <c r="BK82" s="469" t="s">
        <v>1536</v>
      </c>
      <c r="BL82" s="469" t="s">
        <v>147</v>
      </c>
      <c r="BM82" s="438" t="s">
        <v>1537</v>
      </c>
      <c r="BN82" s="438"/>
      <c r="BO82" s="469">
        <v>0</v>
      </c>
      <c r="BP82" s="469">
        <v>0</v>
      </c>
      <c r="BQ82" s="469">
        <v>0</v>
      </c>
      <c r="BR82" s="469">
        <v>0</v>
      </c>
      <c r="BS82" s="469">
        <v>0</v>
      </c>
      <c r="BT82" s="469">
        <v>0</v>
      </c>
      <c r="BU82" s="469">
        <v>0</v>
      </c>
      <c r="BV82" s="469">
        <v>0</v>
      </c>
      <c r="BW82" s="469">
        <v>0</v>
      </c>
      <c r="BX82" s="469">
        <v>1</v>
      </c>
      <c r="BY82" s="469"/>
      <c r="BZ82" s="469"/>
      <c r="CA82"/>
      <c r="CC82" t="s">
        <v>1538</v>
      </c>
      <c r="CD82"/>
      <c r="CE82"/>
      <c r="CF82"/>
      <c r="CG82"/>
      <c r="CH82"/>
      <c r="CI82"/>
      <c r="CJ82"/>
      <c r="CK82"/>
      <c r="CL82"/>
      <c r="CM82"/>
      <c r="CN82"/>
      <c r="CO82"/>
      <c r="CY82" s="442"/>
      <c r="DC82" s="213"/>
      <c r="DE82" s="570"/>
      <c r="DF82" s="213"/>
      <c r="DG82" s="213"/>
      <c r="DH82" s="213"/>
      <c r="DI82" s="213"/>
      <c r="DJ82" s="213"/>
      <c r="DK82" s="213"/>
      <c r="DL82" s="213"/>
      <c r="DM82" s="213"/>
      <c r="DN82" s="213"/>
      <c r="DS82" s="442"/>
      <c r="DW82" s="213"/>
      <c r="DY82" s="570"/>
      <c r="DZ82" s="213"/>
      <c r="EA82" s="213"/>
      <c r="EB82" s="213"/>
      <c r="EC82" s="213"/>
      <c r="ED82" s="213"/>
      <c r="EE82" s="213"/>
      <c r="EF82" s="213"/>
      <c r="EG82" s="213"/>
      <c r="EH82" s="213"/>
      <c r="FU82" s="442"/>
      <c r="FY82" s="213"/>
      <c r="GA82" s="570"/>
      <c r="GB82" s="213"/>
      <c r="GC82" s="213"/>
      <c r="GD82" s="213"/>
      <c r="GE82" s="213"/>
      <c r="GF82" s="213"/>
      <c r="GG82" s="213"/>
      <c r="GH82" s="213"/>
      <c r="GI82" s="213"/>
      <c r="GJ82" s="213"/>
      <c r="GM82" s="442"/>
      <c r="GQ82" s="213"/>
      <c r="GS82" s="570"/>
      <c r="GT82" s="213"/>
      <c r="GU82" s="213"/>
      <c r="GV82" s="213"/>
      <c r="GW82" s="213"/>
      <c r="GX82" s="213"/>
      <c r="GY82" s="213"/>
      <c r="GZ82" s="213"/>
      <c r="HA82" s="213"/>
      <c r="HB82" s="213"/>
      <c r="HE82" s="442"/>
      <c r="HI82" s="213"/>
      <c r="HK82" s="570"/>
      <c r="HL82" s="213"/>
      <c r="HM82" s="213"/>
      <c r="HN82" s="213"/>
      <c r="HO82" s="213"/>
      <c r="HP82" s="213"/>
      <c r="HQ82" s="213"/>
      <c r="HR82" s="213"/>
      <c r="HS82" s="213"/>
      <c r="HT82" s="213"/>
      <c r="HW82" s="442"/>
      <c r="IA82" s="213"/>
      <c r="IC82" s="570"/>
      <c r="ID82" s="213"/>
      <c r="IE82" s="213"/>
      <c r="IF82" s="213"/>
      <c r="IG82" s="213"/>
      <c r="IH82" s="213"/>
      <c r="II82" s="213"/>
      <c r="IJ82" s="213"/>
      <c r="IK82" s="213"/>
      <c r="IL82" s="213"/>
      <c r="IO82" s="442"/>
      <c r="IS82" s="213"/>
      <c r="IU82" s="570"/>
      <c r="IV82" s="213"/>
      <c r="IW82" s="213"/>
      <c r="IX82" s="213"/>
      <c r="IY82" s="213"/>
      <c r="IZ82" s="213"/>
      <c r="JA82" s="213"/>
      <c r="JB82" s="213"/>
      <c r="JC82" s="213"/>
      <c r="JD82" s="213"/>
      <c r="JG82" s="442"/>
      <c r="JK82" s="213"/>
      <c r="JM82" s="570"/>
      <c r="JN82" s="213"/>
      <c r="JO82" s="213"/>
      <c r="JP82" s="213"/>
      <c r="JQ82" s="213"/>
      <c r="JR82" s="213"/>
      <c r="JS82" s="213"/>
      <c r="JT82" s="213"/>
      <c r="JU82" s="213"/>
      <c r="JV82" s="213"/>
      <c r="JY82" s="442"/>
      <c r="KC82" s="213"/>
      <c r="KE82" s="570"/>
      <c r="KF82" s="213"/>
      <c r="KG82" s="213"/>
      <c r="KH82" s="213"/>
      <c r="KI82" s="213"/>
      <c r="KJ82" s="213"/>
      <c r="KK82" s="213"/>
      <c r="KL82" s="213"/>
      <c r="KM82" s="213"/>
      <c r="KN82" s="213"/>
    </row>
    <row r="83" spans="1:300" s="361" customFormat="1" ht="15">
      <c r="A83" s="464">
        <v>10</v>
      </c>
      <c r="B83" s="361">
        <v>1</v>
      </c>
      <c r="C83" s="459" t="s">
        <v>25</v>
      </c>
      <c r="D83" s="361" t="s">
        <v>412</v>
      </c>
      <c r="E83" s="464">
        <v>5</v>
      </c>
      <c r="G83" t="s">
        <v>1209</v>
      </c>
      <c r="H83">
        <v>83</v>
      </c>
      <c r="I83">
        <v>1</v>
      </c>
      <c r="J83" s="422"/>
      <c r="K83" s="422"/>
      <c r="L83" s="422"/>
      <c r="M83" s="422"/>
      <c r="N83"/>
      <c r="O83"/>
      <c r="P83" s="435"/>
      <c r="Q83"/>
      <c r="R83"/>
      <c r="S83"/>
      <c r="T83"/>
      <c r="U83"/>
      <c r="V83"/>
      <c r="W83">
        <v>88</v>
      </c>
      <c r="X83" t="s">
        <v>1217</v>
      </c>
      <c r="Y83" t="s">
        <v>1217</v>
      </c>
      <c r="Z83" t="s">
        <v>1217</v>
      </c>
      <c r="AA83" t="s">
        <v>1217</v>
      </c>
      <c r="AB83" t="s">
        <v>1217</v>
      </c>
      <c r="AC83" t="s">
        <v>1217</v>
      </c>
      <c r="AD83" t="s">
        <v>1217</v>
      </c>
      <c r="AE83" t="s">
        <v>1217</v>
      </c>
      <c r="AF83" t="s">
        <v>1217</v>
      </c>
      <c r="AG83" t="s">
        <v>1217</v>
      </c>
      <c r="AH83"/>
      <c r="AI83" t="s">
        <v>1217</v>
      </c>
      <c r="AJ83" t="s">
        <v>1217</v>
      </c>
      <c r="AK83" t="s">
        <v>1217</v>
      </c>
      <c r="AL83" t="s">
        <v>1217</v>
      </c>
      <c r="AM83" t="s">
        <v>1217</v>
      </c>
      <c r="AN83" t="s">
        <v>1217</v>
      </c>
      <c r="AO83" t="s">
        <v>1217</v>
      </c>
      <c r="AP83"/>
      <c r="AQ83"/>
      <c r="AR83"/>
      <c r="AS83"/>
      <c r="AT83"/>
      <c r="AU83"/>
      <c r="AV83"/>
      <c r="AW83"/>
      <c r="AX83"/>
      <c r="AY83"/>
      <c r="AZ83"/>
      <c r="BA83"/>
      <c r="BB83" t="str" cm="1">
        <f t="array" aca="1" ref="BB83" ca="1">IFERROR(INDIRECT(X83),"")</f>
        <v/>
      </c>
      <c r="BC83"/>
      <c r="BD83" s="437"/>
      <c r="BE83"/>
      <c r="BF83" s="469">
        <v>1</v>
      </c>
      <c r="BG83" s="469">
        <v>15</v>
      </c>
      <c r="BH83" s="469" t="s">
        <v>427</v>
      </c>
      <c r="BI83" s="469" t="s">
        <v>1303</v>
      </c>
      <c r="BJ83" s="469">
        <v>2</v>
      </c>
      <c r="BK83" s="469" t="s">
        <v>1539</v>
      </c>
      <c r="BL83" s="469" t="s">
        <v>148</v>
      </c>
      <c r="BM83" s="438" t="s">
        <v>1540</v>
      </c>
      <c r="BN83" s="438"/>
      <c r="BO83" s="469">
        <v>0</v>
      </c>
      <c r="BP83" s="469">
        <v>0</v>
      </c>
      <c r="BQ83" s="469">
        <v>0</v>
      </c>
      <c r="BR83" s="469">
        <v>0</v>
      </c>
      <c r="BS83" s="469">
        <v>0</v>
      </c>
      <c r="BT83" s="469">
        <v>0</v>
      </c>
      <c r="BU83" s="469">
        <v>0</v>
      </c>
      <c r="BV83" s="469">
        <v>0</v>
      </c>
      <c r="BW83" s="469">
        <v>0</v>
      </c>
      <c r="BX83" s="469">
        <v>1</v>
      </c>
      <c r="BY83" s="469"/>
      <c r="BZ83" s="469"/>
      <c r="CA83"/>
      <c r="CC83"/>
      <c r="CD83" t="s">
        <v>1541</v>
      </c>
      <c r="CE83" t="s">
        <v>1542</v>
      </c>
      <c r="CF83" t="s">
        <v>1543</v>
      </c>
      <c r="CG83" t="s">
        <v>1544</v>
      </c>
      <c r="CH83" t="s">
        <v>1213</v>
      </c>
      <c r="CI83"/>
      <c r="CJ83"/>
      <c r="CK83"/>
      <c r="CL83"/>
      <c r="CM83"/>
      <c r="CN83"/>
      <c r="CO83"/>
      <c r="CY83" s="442"/>
      <c r="DC83" s="213"/>
      <c r="DE83" s="570"/>
      <c r="DF83" s="213"/>
      <c r="DG83" s="213"/>
      <c r="DH83" s="213"/>
      <c r="DI83" s="213"/>
      <c r="DJ83" s="213"/>
      <c r="DK83" s="213"/>
      <c r="DL83" s="213"/>
      <c r="DM83" s="213"/>
      <c r="DN83" s="213"/>
      <c r="DS83" s="442"/>
      <c r="DW83" s="213"/>
      <c r="DY83" s="570"/>
      <c r="DZ83" s="213"/>
      <c r="EA83" s="213"/>
      <c r="EB83" s="213"/>
      <c r="EC83" s="213"/>
      <c r="ED83" s="213"/>
      <c r="EE83" s="213"/>
      <c r="EF83" s="213"/>
      <c r="EG83" s="213"/>
      <c r="EH83" s="213"/>
      <c r="FU83" s="442"/>
      <c r="FY83" s="213"/>
      <c r="GA83" s="570"/>
      <c r="GB83" s="213"/>
      <c r="GC83" s="213"/>
      <c r="GD83" s="213"/>
      <c r="GE83" s="213"/>
      <c r="GF83" s="213"/>
      <c r="GG83" s="213"/>
      <c r="GH83" s="213"/>
      <c r="GI83" s="213"/>
      <c r="GJ83" s="213"/>
      <c r="GM83" s="442"/>
      <c r="GQ83" s="213"/>
      <c r="GS83" s="570"/>
      <c r="GT83" s="213"/>
      <c r="GU83" s="213"/>
      <c r="GV83" s="213"/>
      <c r="GW83" s="213"/>
      <c r="GX83" s="213"/>
      <c r="GY83" s="213"/>
      <c r="GZ83" s="213"/>
      <c r="HA83" s="213"/>
      <c r="HB83" s="213"/>
      <c r="HE83" s="442"/>
      <c r="HI83" s="213"/>
      <c r="HK83" s="570"/>
      <c r="HL83" s="213"/>
      <c r="HM83" s="213"/>
      <c r="HN83" s="213"/>
      <c r="HO83" s="213"/>
      <c r="HP83" s="213"/>
      <c r="HQ83" s="213"/>
      <c r="HR83" s="213"/>
      <c r="HS83" s="213"/>
      <c r="HT83" s="213"/>
      <c r="HW83" s="442"/>
      <c r="IA83" s="213"/>
      <c r="IC83" s="570"/>
      <c r="ID83" s="213"/>
      <c r="IE83" s="213"/>
      <c r="IF83" s="213"/>
      <c r="IG83" s="213"/>
      <c r="IH83" s="213"/>
      <c r="II83" s="213"/>
      <c r="IJ83" s="213"/>
      <c r="IK83" s="213"/>
      <c r="IL83" s="213"/>
      <c r="IO83" s="442"/>
      <c r="IS83" s="213"/>
      <c r="IU83" s="570"/>
      <c r="IV83" s="213"/>
      <c r="IW83" s="213"/>
      <c r="IX83" s="213"/>
      <c r="IY83" s="213"/>
      <c r="IZ83" s="213"/>
      <c r="JA83" s="213"/>
      <c r="JB83" s="213"/>
      <c r="JC83" s="213"/>
      <c r="JD83" s="213"/>
      <c r="JG83" s="442"/>
      <c r="JK83" s="213"/>
      <c r="JM83" s="570"/>
      <c r="JN83" s="213"/>
      <c r="JO83" s="213"/>
      <c r="JP83" s="213"/>
      <c r="JQ83" s="213"/>
      <c r="JR83" s="213"/>
      <c r="JS83" s="213"/>
      <c r="JT83" s="213"/>
      <c r="JU83" s="213"/>
      <c r="JV83" s="213"/>
      <c r="JY83" s="442"/>
      <c r="KC83" s="213"/>
      <c r="KE83" s="570"/>
      <c r="KF83" s="213"/>
      <c r="KG83" s="213"/>
      <c r="KH83" s="213"/>
      <c r="KI83" s="213"/>
      <c r="KJ83" s="213"/>
      <c r="KK83" s="213"/>
      <c r="KL83" s="213"/>
      <c r="KM83" s="213"/>
      <c r="KN83" s="213"/>
    </row>
    <row r="84" spans="1:300" s="361" customFormat="1" ht="15">
      <c r="A84" s="464">
        <v>28</v>
      </c>
      <c r="B84" s="361">
        <v>2</v>
      </c>
      <c r="C84" s="459" t="s">
        <v>25</v>
      </c>
      <c r="D84" s="361" t="s">
        <v>493</v>
      </c>
      <c r="E84" s="464">
        <v>5</v>
      </c>
      <c r="G84" t="s">
        <v>1209</v>
      </c>
      <c r="H84">
        <v>84</v>
      </c>
      <c r="I84">
        <v>1</v>
      </c>
      <c r="J84" s="422"/>
      <c r="K84" s="422"/>
      <c r="L84" s="422"/>
      <c r="M84" s="422"/>
      <c r="N84"/>
      <c r="O84"/>
      <c r="P84" s="435"/>
      <c r="Q84"/>
      <c r="R84"/>
      <c r="S84"/>
      <c r="T84"/>
      <c r="U84"/>
      <c r="V84"/>
      <c r="W84">
        <v>89</v>
      </c>
      <c r="X84" t="s">
        <v>1217</v>
      </c>
      <c r="Y84" t="s">
        <v>1217</v>
      </c>
      <c r="Z84" t="s">
        <v>1217</v>
      </c>
      <c r="AA84" t="s">
        <v>1217</v>
      </c>
      <c r="AB84" t="s">
        <v>1217</v>
      </c>
      <c r="AC84" t="s">
        <v>1217</v>
      </c>
      <c r="AD84" t="s">
        <v>1217</v>
      </c>
      <c r="AE84" t="s">
        <v>1217</v>
      </c>
      <c r="AF84" t="s">
        <v>1217</v>
      </c>
      <c r="AG84" t="s">
        <v>1217</v>
      </c>
      <c r="AH84"/>
      <c r="AI84" t="s">
        <v>1217</v>
      </c>
      <c r="AJ84" t="s">
        <v>1217</v>
      </c>
      <c r="AK84" t="s">
        <v>1217</v>
      </c>
      <c r="AL84" t="s">
        <v>1217</v>
      </c>
      <c r="AM84" t="s">
        <v>1217</v>
      </c>
      <c r="AN84" t="s">
        <v>1217</v>
      </c>
      <c r="AO84" t="s">
        <v>1217</v>
      </c>
      <c r="AP84"/>
      <c r="AQ84"/>
      <c r="AR84"/>
      <c r="AS84"/>
      <c r="AT84"/>
      <c r="AU84"/>
      <c r="AV84"/>
      <c r="AW84"/>
      <c r="AX84"/>
      <c r="AY84"/>
      <c r="AZ84"/>
      <c r="BA84"/>
      <c r="BB84" t="str" cm="1">
        <f t="array" aca="1" ref="BB84" ca="1">IFERROR(INDIRECT(X84),"")</f>
        <v/>
      </c>
      <c r="BC84"/>
      <c r="BD84" s="437"/>
      <c r="BE84"/>
      <c r="BF84" s="469">
        <v>1</v>
      </c>
      <c r="BG84" s="469">
        <v>15</v>
      </c>
      <c r="BH84" s="469" t="s">
        <v>427</v>
      </c>
      <c r="BI84" s="469" t="s">
        <v>1303</v>
      </c>
      <c r="BJ84" s="469">
        <v>3</v>
      </c>
      <c r="BK84" s="469" t="s">
        <v>1545</v>
      </c>
      <c r="BL84" s="469" t="s">
        <v>393</v>
      </c>
      <c r="BM84" s="438" t="s">
        <v>1546</v>
      </c>
      <c r="BN84" s="438"/>
      <c r="BO84" s="469">
        <v>0</v>
      </c>
      <c r="BP84" s="469">
        <v>0</v>
      </c>
      <c r="BQ84" s="469">
        <v>0</v>
      </c>
      <c r="BR84" s="469">
        <v>0</v>
      </c>
      <c r="BS84" s="469">
        <v>0</v>
      </c>
      <c r="BT84" s="469">
        <v>0</v>
      </c>
      <c r="BU84" s="469">
        <v>0</v>
      </c>
      <c r="BV84" s="469">
        <v>0</v>
      </c>
      <c r="BW84" s="469">
        <v>0</v>
      </c>
      <c r="BX84" s="469">
        <v>1</v>
      </c>
      <c r="BY84" s="469"/>
      <c r="BZ84" s="469"/>
      <c r="CA84"/>
      <c r="CC84" t="s">
        <v>1547</v>
      </c>
      <c r="CD84" cm="1">
        <f t="array" aca="1" ref="CD84" ca="1">IFERROR(SUM(SUMPRODUCT(_xlfn._xlws.FILTER($BB$2:$BB$1000, $AC$2:$AC$1000 = _xlfn.NUMBERVALUE(MID(CD83,6,1))))), "fel")</f>
        <v>0</v>
      </c>
      <c r="CE84" cm="1">
        <f t="array" aca="1" ref="CE84" ca="1">IFERROR(SUM(SUMPRODUCT(_xlfn._xlws.FILTER($BB$2:$BB$1000, $AC$2:$AC$1000 = _xlfn.NUMBERVALUE(MID(CE83,6,1))))), "fel")</f>
        <v>0</v>
      </c>
      <c r="CF84" cm="1">
        <f t="array" aca="1" ref="CF84" ca="1">IFERROR(SUM(SUMPRODUCT(_xlfn._xlws.FILTER($BB$2:$BB$1000, $AC$2:$AC$1000 = _xlfn.NUMBERVALUE(MID(CF83,6,1))))), "fel")</f>
        <v>0</v>
      </c>
      <c r="CG84" cm="1">
        <f t="array" aca="1" ref="CG84" ca="1">IFERROR(SUM(SUMPRODUCT(_xlfn._xlws.FILTER($BB$2:$BB$1000, $AC$2:$AC$1000 = _xlfn.NUMBERVALUE(MID(CG83,6,1))))), "fel")</f>
        <v>0</v>
      </c>
      <c r="CH84">
        <f ca="1">SUBTOTAL(9,CD84:CG84)</f>
        <v>0</v>
      </c>
      <c r="CI84"/>
      <c r="CJ84"/>
      <c r="CK84"/>
      <c r="CL84"/>
      <c r="CM84"/>
      <c r="CN84"/>
      <c r="CO84"/>
      <c r="CY84" s="442"/>
      <c r="DC84" s="213"/>
      <c r="DE84" s="570"/>
      <c r="DF84" s="213"/>
      <c r="DG84" s="213"/>
      <c r="DH84" s="213"/>
      <c r="DI84" s="213"/>
      <c r="DJ84" s="213"/>
      <c r="DK84" s="213"/>
      <c r="DL84" s="213"/>
      <c r="DM84" s="213"/>
      <c r="DN84" s="213"/>
      <c r="DS84" s="442"/>
      <c r="DW84" s="213"/>
      <c r="DY84" s="570"/>
      <c r="DZ84" s="213"/>
      <c r="EA84" s="213"/>
      <c r="EB84" s="213"/>
      <c r="EC84" s="213"/>
      <c r="ED84" s="213"/>
      <c r="EE84" s="213"/>
      <c r="EF84" s="213"/>
      <c r="EG84" s="213"/>
      <c r="EH84" s="213"/>
      <c r="FU84" s="442"/>
      <c r="FY84" s="213"/>
      <c r="GA84" s="570"/>
      <c r="GB84" s="213"/>
      <c r="GC84" s="213"/>
      <c r="GD84" s="213"/>
      <c r="GE84" s="213"/>
      <c r="GF84" s="213"/>
      <c r="GG84" s="213"/>
      <c r="GH84" s="213"/>
      <c r="GI84" s="213"/>
      <c r="GJ84" s="213"/>
      <c r="GM84" s="442"/>
      <c r="GQ84" s="213"/>
      <c r="GS84" s="570"/>
      <c r="GT84" s="213"/>
      <c r="GU84" s="213"/>
      <c r="GV84" s="213"/>
      <c r="GW84" s="213"/>
      <c r="GX84" s="213"/>
      <c r="GY84" s="213"/>
      <c r="GZ84" s="213"/>
      <c r="HA84" s="213"/>
      <c r="HB84" s="213"/>
      <c r="HE84" s="442"/>
      <c r="HI84" s="213"/>
      <c r="HK84" s="570"/>
      <c r="HL84" s="213"/>
      <c r="HM84" s="213"/>
      <c r="HN84" s="213"/>
      <c r="HO84" s="213"/>
      <c r="HP84" s="213"/>
      <c r="HQ84" s="213"/>
      <c r="HR84" s="213"/>
      <c r="HS84" s="213"/>
      <c r="HT84" s="213"/>
      <c r="HW84" s="442"/>
      <c r="IA84" s="213"/>
      <c r="IC84" s="570"/>
      <c r="ID84" s="213"/>
      <c r="IE84" s="213"/>
      <c r="IF84" s="213"/>
      <c r="IG84" s="213"/>
      <c r="IH84" s="213"/>
      <c r="II84" s="213"/>
      <c r="IJ84" s="213"/>
      <c r="IK84" s="213"/>
      <c r="IL84" s="213"/>
      <c r="IO84" s="442"/>
      <c r="IS84" s="213"/>
      <c r="IU84" s="570"/>
      <c r="IV84" s="213"/>
      <c r="IW84" s="213"/>
      <c r="IX84" s="213"/>
      <c r="IY84" s="213"/>
      <c r="IZ84" s="213"/>
      <c r="JA84" s="213"/>
      <c r="JB84" s="213"/>
      <c r="JC84" s="213"/>
      <c r="JD84" s="213"/>
      <c r="JG84" s="442"/>
      <c r="JK84" s="213"/>
      <c r="JM84" s="570"/>
      <c r="JN84" s="213"/>
      <c r="JO84" s="213"/>
      <c r="JP84" s="213"/>
      <c r="JQ84" s="213"/>
      <c r="JR84" s="213"/>
      <c r="JS84" s="213"/>
      <c r="JT84" s="213"/>
      <c r="JU84" s="213"/>
      <c r="JV84" s="213"/>
      <c r="JY84" s="442"/>
      <c r="KC84" s="213"/>
      <c r="KE84" s="570"/>
      <c r="KF84" s="213"/>
      <c r="KG84" s="213"/>
      <c r="KH84" s="213"/>
      <c r="KI84" s="213"/>
      <c r="KJ84" s="213"/>
      <c r="KK84" s="213"/>
      <c r="KL84" s="213"/>
      <c r="KM84" s="213"/>
      <c r="KN84" s="213"/>
    </row>
    <row r="85" spans="1:300" s="445" customFormat="1" ht="15">
      <c r="A85" s="472">
        <v>41</v>
      </c>
      <c r="B85" s="441">
        <v>3</v>
      </c>
      <c r="C85" s="477" t="s">
        <v>25</v>
      </c>
      <c r="D85" s="441" t="s">
        <v>574</v>
      </c>
      <c r="E85" s="473">
        <v>5</v>
      </c>
      <c r="F85" s="441"/>
      <c r="G85" t="s">
        <v>1209</v>
      </c>
      <c r="H85">
        <v>85</v>
      </c>
      <c r="I85">
        <v>1</v>
      </c>
      <c r="J85" s="422"/>
      <c r="K85" s="422"/>
      <c r="L85" s="422"/>
      <c r="M85" s="422"/>
      <c r="N85"/>
      <c r="O85"/>
      <c r="P85" s="435"/>
      <c r="Q85"/>
      <c r="R85"/>
      <c r="S85"/>
      <c r="T85"/>
      <c r="U85"/>
      <c r="V85"/>
      <c r="W85">
        <v>90</v>
      </c>
      <c r="X85" t="s">
        <v>1217</v>
      </c>
      <c r="Y85" t="s">
        <v>1217</v>
      </c>
      <c r="Z85" t="s">
        <v>1217</v>
      </c>
      <c r="AA85" t="s">
        <v>1217</v>
      </c>
      <c r="AB85" t="s">
        <v>1217</v>
      </c>
      <c r="AC85" t="s">
        <v>1217</v>
      </c>
      <c r="AD85" t="s">
        <v>1217</v>
      </c>
      <c r="AE85" t="s">
        <v>1217</v>
      </c>
      <c r="AF85" t="s">
        <v>1217</v>
      </c>
      <c r="AG85" t="s">
        <v>1217</v>
      </c>
      <c r="AH85"/>
      <c r="AI85" t="s">
        <v>1217</v>
      </c>
      <c r="AJ85" t="s">
        <v>1217</v>
      </c>
      <c r="AK85" t="s">
        <v>1217</v>
      </c>
      <c r="AL85" t="s">
        <v>1217</v>
      </c>
      <c r="AM85" t="s">
        <v>1217</v>
      </c>
      <c r="AN85" t="s">
        <v>1217</v>
      </c>
      <c r="AO85" t="s">
        <v>1217</v>
      </c>
      <c r="AP85"/>
      <c r="AQ85"/>
      <c r="AR85"/>
      <c r="AS85"/>
      <c r="AT85"/>
      <c r="AU85"/>
      <c r="AV85"/>
      <c r="AW85"/>
      <c r="AX85"/>
      <c r="AY85"/>
      <c r="AZ85"/>
      <c r="BA85"/>
      <c r="BB85" t="str" cm="1">
        <f t="array" aca="1" ref="BB85" ca="1">IFERROR(INDIRECT(X85),"")</f>
        <v/>
      </c>
      <c r="BC85"/>
      <c r="BD85" s="437"/>
      <c r="BE85"/>
      <c r="BF85" s="469">
        <v>1</v>
      </c>
      <c r="BG85" s="469">
        <v>15</v>
      </c>
      <c r="BH85" s="469" t="s">
        <v>427</v>
      </c>
      <c r="BI85" s="469" t="s">
        <v>1303</v>
      </c>
      <c r="BJ85" s="469">
        <v>4</v>
      </c>
      <c r="BK85" s="469" t="s">
        <v>1548</v>
      </c>
      <c r="BL85" s="469" t="s">
        <v>394</v>
      </c>
      <c r="BM85" s="438" t="s">
        <v>1549</v>
      </c>
      <c r="BN85" s="438"/>
      <c r="BO85" s="469">
        <v>0</v>
      </c>
      <c r="BP85" s="469">
        <v>0</v>
      </c>
      <c r="BQ85" s="469">
        <v>0</v>
      </c>
      <c r="BR85" s="469">
        <v>0</v>
      </c>
      <c r="BS85" s="469">
        <v>0</v>
      </c>
      <c r="BT85" s="469">
        <v>0</v>
      </c>
      <c r="BU85" s="469">
        <v>0</v>
      </c>
      <c r="BV85" s="469">
        <v>0</v>
      </c>
      <c r="BW85" s="469">
        <v>0</v>
      </c>
      <c r="BX85" s="469">
        <v>1</v>
      </c>
      <c r="BY85" s="469"/>
      <c r="BZ85" s="469"/>
      <c r="CA85"/>
      <c r="CC85"/>
      <c r="CD85"/>
      <c r="CE85"/>
      <c r="CF85"/>
      <c r="CG85"/>
      <c r="CH85"/>
      <c r="CI85"/>
      <c r="CJ85"/>
      <c r="CK85"/>
      <c r="CL85"/>
      <c r="CM85"/>
      <c r="CN85"/>
      <c r="CO85"/>
      <c r="CY85" s="442"/>
      <c r="CZ85" s="361"/>
      <c r="DA85" s="361"/>
      <c r="DB85" s="361"/>
      <c r="DC85" s="213"/>
      <c r="DD85" s="361"/>
      <c r="DE85" s="570"/>
      <c r="DF85" s="213"/>
      <c r="DG85" s="213"/>
      <c r="DH85" s="213"/>
      <c r="DI85" s="213"/>
      <c r="DJ85" s="213"/>
      <c r="DK85" s="213"/>
      <c r="DL85" s="213"/>
      <c r="DM85" s="213"/>
      <c r="DN85" s="213"/>
      <c r="DO85" s="361"/>
      <c r="DS85" s="444"/>
      <c r="DW85" s="213"/>
      <c r="DY85" s="570"/>
      <c r="DZ85" s="213"/>
      <c r="EA85" s="213"/>
      <c r="EB85" s="213"/>
      <c r="EC85" s="213"/>
      <c r="ED85" s="213"/>
      <c r="EE85" s="213"/>
      <c r="EF85" s="213"/>
      <c r="EG85" s="213"/>
      <c r="EH85" s="213"/>
      <c r="FU85" s="444"/>
      <c r="FY85" s="213"/>
      <c r="GA85" s="570"/>
      <c r="GB85" s="213"/>
      <c r="GC85" s="213"/>
      <c r="GD85" s="213"/>
      <c r="GE85" s="213"/>
      <c r="GF85" s="213"/>
      <c r="GG85" s="213"/>
      <c r="GH85" s="213"/>
      <c r="GI85" s="213"/>
      <c r="GJ85" s="213"/>
      <c r="GM85" s="444"/>
      <c r="GQ85" s="213"/>
      <c r="GS85" s="570"/>
      <c r="GT85" s="213"/>
      <c r="GU85" s="213"/>
      <c r="GV85" s="213"/>
      <c r="GW85" s="213"/>
      <c r="GX85" s="213"/>
      <c r="GY85" s="213"/>
      <c r="GZ85" s="213"/>
      <c r="HA85" s="213"/>
      <c r="HB85" s="213"/>
      <c r="HE85" s="444"/>
      <c r="HI85" s="213"/>
      <c r="HK85" s="570"/>
      <c r="HL85" s="213"/>
      <c r="HM85" s="213"/>
      <c r="HN85" s="213"/>
      <c r="HO85" s="213"/>
      <c r="HP85" s="213"/>
      <c r="HQ85" s="213"/>
      <c r="HR85" s="213"/>
      <c r="HS85" s="213"/>
      <c r="HT85" s="213"/>
      <c r="HW85" s="444"/>
      <c r="IA85" s="213"/>
      <c r="IC85" s="570"/>
      <c r="ID85" s="213"/>
      <c r="IE85" s="213"/>
      <c r="IF85" s="213"/>
      <c r="IG85" s="213"/>
      <c r="IH85" s="213"/>
      <c r="II85" s="213"/>
      <c r="IJ85" s="213"/>
      <c r="IK85" s="213"/>
      <c r="IL85" s="213"/>
      <c r="IO85" s="444"/>
      <c r="IS85" s="213"/>
      <c r="IU85" s="570"/>
      <c r="IV85" s="213"/>
      <c r="IW85" s="213"/>
      <c r="IX85" s="213"/>
      <c r="IY85" s="213"/>
      <c r="IZ85" s="213"/>
      <c r="JA85" s="213"/>
      <c r="JB85" s="213"/>
      <c r="JC85" s="213"/>
      <c r="JD85" s="213"/>
      <c r="JG85" s="444"/>
      <c r="JK85" s="213"/>
      <c r="JM85" s="570"/>
      <c r="JN85" s="213"/>
      <c r="JO85" s="213"/>
      <c r="JP85" s="213"/>
      <c r="JQ85" s="213"/>
      <c r="JR85" s="213"/>
      <c r="JS85" s="213"/>
      <c r="JT85" s="213"/>
      <c r="JU85" s="213"/>
      <c r="JV85" s="213"/>
      <c r="JY85" s="444"/>
      <c r="KC85" s="213"/>
      <c r="KE85" s="570"/>
      <c r="KF85" s="213"/>
      <c r="KG85" s="213"/>
      <c r="KH85" s="213"/>
      <c r="KI85" s="213"/>
      <c r="KJ85" s="213"/>
      <c r="KK85" s="213"/>
      <c r="KL85" s="213"/>
      <c r="KM85" s="213"/>
      <c r="KN85" s="213"/>
    </row>
    <row r="86" spans="1:300" s="361" customFormat="1" ht="15">
      <c r="A86" s="445"/>
      <c r="B86" s="445"/>
      <c r="C86" s="475"/>
      <c r="D86" s="445"/>
      <c r="E86" s="445">
        <v>15</v>
      </c>
      <c r="F86" s="445"/>
      <c r="G86">
        <v>0</v>
      </c>
      <c r="H86" t="s">
        <v>1217</v>
      </c>
      <c r="I86">
        <v>0</v>
      </c>
      <c r="J86" s="422"/>
      <c r="K86" s="422"/>
      <c r="L86" s="422"/>
      <c r="M86" s="422"/>
      <c r="N86"/>
      <c r="O86"/>
      <c r="P86" s="435"/>
      <c r="Q86"/>
      <c r="R86"/>
      <c r="S86"/>
      <c r="T86"/>
      <c r="U86"/>
      <c r="V86"/>
      <c r="W86">
        <v>91</v>
      </c>
      <c r="X86" t="s">
        <v>1217</v>
      </c>
      <c r="Y86" t="s">
        <v>1217</v>
      </c>
      <c r="Z86" t="s">
        <v>1217</v>
      </c>
      <c r="AA86" t="s">
        <v>1217</v>
      </c>
      <c r="AB86" t="s">
        <v>1217</v>
      </c>
      <c r="AC86" t="s">
        <v>1217</v>
      </c>
      <c r="AD86" t="s">
        <v>1217</v>
      </c>
      <c r="AE86" t="s">
        <v>1217</v>
      </c>
      <c r="AF86" t="s">
        <v>1217</v>
      </c>
      <c r="AG86" t="s">
        <v>1217</v>
      </c>
      <c r="AH86"/>
      <c r="AI86" t="s">
        <v>1217</v>
      </c>
      <c r="AJ86" t="s">
        <v>1217</v>
      </c>
      <c r="AK86" t="s">
        <v>1217</v>
      </c>
      <c r="AL86" t="s">
        <v>1217</v>
      </c>
      <c r="AM86" t="s">
        <v>1217</v>
      </c>
      <c r="AN86" t="s">
        <v>1217</v>
      </c>
      <c r="AO86" t="s">
        <v>1217</v>
      </c>
      <c r="AP86"/>
      <c r="AQ86"/>
      <c r="AR86"/>
      <c r="AS86"/>
      <c r="AT86"/>
      <c r="AU86"/>
      <c r="AV86"/>
      <c r="AW86"/>
      <c r="AX86"/>
      <c r="AY86"/>
      <c r="AZ86"/>
      <c r="BA86"/>
      <c r="BB86" t="str" cm="1">
        <f t="array" aca="1" ref="BB86" ca="1">IFERROR(INDIRECT(X86),"")</f>
        <v/>
      </c>
      <c r="BC86"/>
      <c r="BD86" s="437"/>
      <c r="BE86"/>
      <c r="BF86" s="469">
        <v>1</v>
      </c>
      <c r="BG86" s="469">
        <v>15</v>
      </c>
      <c r="BH86" s="469" t="s">
        <v>427</v>
      </c>
      <c r="BI86" s="469" t="s">
        <v>1303</v>
      </c>
      <c r="BJ86" s="469">
        <v>5</v>
      </c>
      <c r="BK86" s="469" t="s">
        <v>1550</v>
      </c>
      <c r="BL86" s="469" t="s">
        <v>151</v>
      </c>
      <c r="BM86" s="438" t="s">
        <v>1551</v>
      </c>
      <c r="BN86" s="438"/>
      <c r="BO86" s="469">
        <v>1</v>
      </c>
      <c r="BP86" s="469">
        <v>0</v>
      </c>
      <c r="BQ86" s="469">
        <v>0</v>
      </c>
      <c r="BR86" s="469">
        <v>0</v>
      </c>
      <c r="BS86" s="469">
        <v>0</v>
      </c>
      <c r="BT86" s="469">
        <v>0</v>
      </c>
      <c r="BU86" s="469">
        <v>0</v>
      </c>
      <c r="BV86" s="469">
        <v>0</v>
      </c>
      <c r="BW86" s="469">
        <v>0</v>
      </c>
      <c r="BX86" s="469">
        <v>1</v>
      </c>
      <c r="BY86" s="469"/>
      <c r="BZ86" s="469"/>
      <c r="CA86"/>
      <c r="CC86"/>
      <c r="CD86"/>
      <c r="CE86"/>
      <c r="CF86"/>
      <c r="CG86"/>
      <c r="CH86"/>
      <c r="CI86"/>
      <c r="CJ86"/>
      <c r="CK86"/>
      <c r="CL86"/>
      <c r="CM86"/>
      <c r="CN86"/>
      <c r="CO86"/>
      <c r="CY86" s="444"/>
      <c r="CZ86" s="445"/>
      <c r="DA86" s="445"/>
      <c r="DB86" s="445"/>
      <c r="DC86" s="213"/>
      <c r="DD86" s="445"/>
      <c r="DE86" s="570"/>
      <c r="DF86" s="213"/>
      <c r="DG86" s="213"/>
      <c r="DH86" s="213"/>
      <c r="DI86" s="213"/>
      <c r="DJ86" s="213"/>
      <c r="DK86" s="213"/>
      <c r="DL86" s="213"/>
      <c r="DM86" s="213"/>
      <c r="DN86" s="213"/>
      <c r="DO86" s="445"/>
      <c r="DS86" s="442"/>
      <c r="DW86" s="213"/>
      <c r="DY86" s="570"/>
      <c r="DZ86" s="213"/>
      <c r="EA86" s="213"/>
      <c r="EB86" s="213"/>
      <c r="EC86" s="213"/>
      <c r="ED86" s="213"/>
      <c r="EE86" s="213"/>
      <c r="EF86" s="213"/>
      <c r="EG86" s="213"/>
      <c r="EH86" s="213"/>
      <c r="FU86" s="442"/>
      <c r="FY86" s="213"/>
      <c r="GA86" s="570"/>
      <c r="GB86" s="213"/>
      <c r="GC86" s="213"/>
      <c r="GD86" s="213"/>
      <c r="GE86" s="213"/>
      <c r="GF86" s="213"/>
      <c r="GG86" s="213"/>
      <c r="GH86" s="213"/>
      <c r="GI86" s="213"/>
      <c r="GJ86" s="213"/>
      <c r="GM86" s="442"/>
      <c r="GQ86" s="213"/>
      <c r="GS86" s="570"/>
      <c r="GT86" s="213"/>
      <c r="GU86" s="213"/>
      <c r="GV86" s="213"/>
      <c r="GW86" s="213"/>
      <c r="GX86" s="213"/>
      <c r="GY86" s="213"/>
      <c r="GZ86" s="213"/>
      <c r="HA86" s="213"/>
      <c r="HB86" s="213"/>
      <c r="HE86" s="442"/>
      <c r="HI86" s="213"/>
      <c r="HK86" s="570"/>
      <c r="HL86" s="213"/>
      <c r="HM86" s="213"/>
      <c r="HN86" s="213"/>
      <c r="HO86" s="213"/>
      <c r="HP86" s="213"/>
      <c r="HQ86" s="213"/>
      <c r="HR86" s="213"/>
      <c r="HS86" s="213"/>
      <c r="HT86" s="213"/>
      <c r="HW86" s="442"/>
      <c r="IA86" s="213"/>
      <c r="IC86" s="570"/>
      <c r="ID86" s="213"/>
      <c r="IE86" s="213"/>
      <c r="IF86" s="213"/>
      <c r="IG86" s="213"/>
      <c r="IH86" s="213"/>
      <c r="II86" s="213"/>
      <c r="IJ86" s="213"/>
      <c r="IK86" s="213"/>
      <c r="IL86" s="213"/>
      <c r="IO86" s="442"/>
      <c r="IS86" s="213"/>
      <c r="IU86" s="570"/>
      <c r="IV86" s="213"/>
      <c r="IW86" s="213"/>
      <c r="IX86" s="213"/>
      <c r="IY86" s="213"/>
      <c r="IZ86" s="213"/>
      <c r="JA86" s="213"/>
      <c r="JB86" s="213"/>
      <c r="JC86" s="213"/>
      <c r="JD86" s="213"/>
      <c r="JG86" s="442"/>
      <c r="JK86" s="213"/>
      <c r="JM86" s="570"/>
      <c r="JN86" s="213"/>
      <c r="JO86" s="213"/>
      <c r="JP86" s="213"/>
      <c r="JQ86" s="213"/>
      <c r="JR86" s="213"/>
      <c r="JS86" s="213"/>
      <c r="JT86" s="213"/>
      <c r="JU86" s="213"/>
      <c r="JV86" s="213"/>
      <c r="JY86" s="442"/>
      <c r="KC86" s="213"/>
      <c r="KE86" s="570"/>
      <c r="KF86" s="213"/>
      <c r="KG86" s="213"/>
      <c r="KH86" s="213"/>
      <c r="KI86" s="213"/>
      <c r="KJ86" s="213"/>
      <c r="KK86" s="213"/>
      <c r="KL86" s="213"/>
      <c r="KM86" s="213"/>
      <c r="KN86" s="213"/>
    </row>
    <row r="87" spans="1:300" ht="44.15">
      <c r="A87" s="458" t="s">
        <v>1210</v>
      </c>
      <c r="B87" s="459"/>
      <c r="C87" s="459"/>
      <c r="D87" s="459"/>
      <c r="E87" s="459"/>
      <c r="F87" s="361"/>
      <c r="G87" t="s">
        <v>1210</v>
      </c>
      <c r="H87" t="s">
        <v>1217</v>
      </c>
      <c r="I87">
        <v>0</v>
      </c>
      <c r="J87" s="422"/>
      <c r="K87" s="422"/>
      <c r="L87" s="422"/>
      <c r="M87" s="422"/>
      <c r="N87"/>
      <c r="O87"/>
      <c r="P87" s="435"/>
      <c r="Q87"/>
      <c r="R87"/>
      <c r="S87"/>
      <c r="T87"/>
      <c r="U87"/>
      <c r="V87"/>
      <c r="W87">
        <v>92</v>
      </c>
      <c r="X87" t="s">
        <v>1217</v>
      </c>
      <c r="Y87" t="s">
        <v>1217</v>
      </c>
      <c r="Z87" t="s">
        <v>1217</v>
      </c>
      <c r="AA87" t="s">
        <v>1217</v>
      </c>
      <c r="AB87" t="s">
        <v>1217</v>
      </c>
      <c r="AC87" t="s">
        <v>1217</v>
      </c>
      <c r="AD87" t="s">
        <v>1217</v>
      </c>
      <c r="AE87" t="s">
        <v>1217</v>
      </c>
      <c r="AF87" t="s">
        <v>1217</v>
      </c>
      <c r="AG87" t="s">
        <v>1217</v>
      </c>
      <c r="AH87"/>
      <c r="AI87" t="s">
        <v>1217</v>
      </c>
      <c r="AJ87" t="s">
        <v>1217</v>
      </c>
      <c r="AK87" t="s">
        <v>1217</v>
      </c>
      <c r="AL87" t="s">
        <v>1217</v>
      </c>
      <c r="AM87" t="s">
        <v>1217</v>
      </c>
      <c r="AN87" t="s">
        <v>1217</v>
      </c>
      <c r="AO87" t="s">
        <v>1217</v>
      </c>
      <c r="AP87"/>
      <c r="AQ87"/>
      <c r="AR87"/>
      <c r="AS87"/>
      <c r="AT87"/>
      <c r="AU87"/>
      <c r="AV87"/>
      <c r="AW87"/>
      <c r="AX87"/>
      <c r="AY87"/>
      <c r="AZ87"/>
      <c r="BA87"/>
      <c r="BB87" t="str" cm="1">
        <f t="array" aca="1" ref="BB87" ca="1">IFERROR(INDIRECT(X87),"")</f>
        <v/>
      </c>
      <c r="BC87"/>
      <c r="BD87" s="437"/>
      <c r="BE87"/>
      <c r="BF87" s="470">
        <v>1</v>
      </c>
      <c r="BG87" s="470">
        <v>16</v>
      </c>
      <c r="BH87" s="470" t="s">
        <v>430</v>
      </c>
      <c r="BI87" s="470" t="s">
        <v>1304</v>
      </c>
      <c r="BJ87" s="470">
        <v>1</v>
      </c>
      <c r="BK87" s="470" t="s">
        <v>1552</v>
      </c>
      <c r="BL87" s="470" t="s">
        <v>147</v>
      </c>
      <c r="BM87" s="438" t="s">
        <v>1553</v>
      </c>
      <c r="BN87" s="438"/>
      <c r="BO87" s="470">
        <v>0</v>
      </c>
      <c r="BP87" s="470">
        <v>0</v>
      </c>
      <c r="BQ87" s="470">
        <v>0</v>
      </c>
      <c r="BR87" s="470">
        <v>0</v>
      </c>
      <c r="BS87" s="470">
        <v>0</v>
      </c>
      <c r="BT87" s="470">
        <v>0</v>
      </c>
      <c r="BU87" s="470">
        <v>0</v>
      </c>
      <c r="BV87" s="470">
        <v>0</v>
      </c>
      <c r="BW87" s="470">
        <v>0</v>
      </c>
      <c r="BX87" s="470">
        <v>1</v>
      </c>
      <c r="BY87" s="470"/>
      <c r="BZ87" s="470"/>
      <c r="CA87"/>
      <c r="CC87"/>
      <c r="CD87"/>
      <c r="CE87"/>
      <c r="CF87"/>
      <c r="CG87"/>
      <c r="CH87"/>
      <c r="CI87"/>
      <c r="CJ87"/>
      <c r="CK87"/>
      <c r="CL87"/>
      <c r="CM87"/>
      <c r="CN87"/>
      <c r="CO87"/>
      <c r="CY87" s="442"/>
      <c r="CZ87" s="361"/>
      <c r="DA87" s="361"/>
      <c r="DB87" s="361"/>
      <c r="DC87" s="213"/>
      <c r="DD87" s="361"/>
      <c r="DE87" s="570"/>
      <c r="DF87" s="213"/>
      <c r="DG87" s="213"/>
      <c r="DH87" s="213"/>
      <c r="DI87" s="213"/>
      <c r="DJ87" s="213"/>
      <c r="DK87" s="213"/>
      <c r="DL87" s="213"/>
      <c r="DM87" s="213"/>
      <c r="DN87" s="213"/>
      <c r="DO87" s="361"/>
      <c r="DS87" s="440"/>
      <c r="DW87" s="213"/>
      <c r="DY87" s="570"/>
      <c r="DZ87" s="213"/>
      <c r="EA87" s="213"/>
      <c r="EB87" s="213"/>
      <c r="EC87" s="213"/>
      <c r="ED87" s="213"/>
      <c r="EE87" s="213"/>
      <c r="EF87" s="213"/>
      <c r="EG87" s="213"/>
      <c r="EH87" s="213"/>
      <c r="FU87" s="440"/>
      <c r="FY87" s="213"/>
      <c r="GA87" s="570"/>
      <c r="GB87" s="213"/>
      <c r="GC87" s="213"/>
      <c r="GD87" s="213"/>
      <c r="GE87" s="213"/>
      <c r="GF87" s="213"/>
      <c r="GG87" s="213"/>
      <c r="GH87" s="213"/>
      <c r="GI87" s="213"/>
      <c r="GJ87" s="213"/>
      <c r="GM87" s="440"/>
      <c r="GQ87" s="213"/>
      <c r="GS87" s="570"/>
      <c r="GT87" s="213"/>
      <c r="GU87" s="213"/>
      <c r="GV87" s="213"/>
      <c r="GW87" s="213"/>
      <c r="GX87" s="213"/>
      <c r="GY87" s="213"/>
      <c r="GZ87" s="213"/>
      <c r="HA87" s="213"/>
      <c r="HB87" s="213"/>
      <c r="HE87" s="440"/>
      <c r="HI87" s="213"/>
      <c r="HK87" s="570"/>
      <c r="HL87" s="213"/>
      <c r="HM87" s="213"/>
      <c r="HN87" s="213"/>
      <c r="HO87" s="213"/>
      <c r="HP87" s="213"/>
      <c r="HQ87" s="213"/>
      <c r="HR87" s="213"/>
      <c r="HS87" s="213"/>
      <c r="HT87" s="213"/>
      <c r="HW87" s="440"/>
      <c r="IA87" s="213"/>
      <c r="IC87" s="570"/>
      <c r="ID87" s="213"/>
      <c r="IE87" s="213"/>
      <c r="IF87" s="213"/>
      <c r="IG87" s="213"/>
      <c r="IH87" s="213"/>
      <c r="II87" s="213"/>
      <c r="IJ87" s="213"/>
      <c r="IK87" s="213"/>
      <c r="IL87" s="213"/>
      <c r="IO87" s="440"/>
      <c r="IS87" s="213"/>
      <c r="IU87" s="570"/>
      <c r="IV87" s="213"/>
      <c r="IW87" s="213"/>
      <c r="IX87" s="213"/>
      <c r="IY87" s="213"/>
      <c r="IZ87" s="213"/>
      <c r="JA87" s="213"/>
      <c r="JB87" s="213"/>
      <c r="JC87" s="213"/>
      <c r="JD87" s="213"/>
      <c r="JG87" s="440"/>
      <c r="JK87" s="213"/>
      <c r="JM87" s="570"/>
      <c r="JN87" s="213"/>
      <c r="JO87" s="213"/>
      <c r="JP87" s="213"/>
      <c r="JQ87" s="213"/>
      <c r="JR87" s="213"/>
      <c r="JS87" s="213"/>
      <c r="JT87" s="213"/>
      <c r="JU87" s="213"/>
      <c r="JV87" s="213"/>
      <c r="JY87" s="440"/>
      <c r="KC87" s="213"/>
      <c r="KE87" s="570"/>
      <c r="KF87" s="213"/>
      <c r="KG87" s="213"/>
      <c r="KH87" s="213"/>
      <c r="KI87" s="213"/>
      <c r="KJ87" s="213"/>
      <c r="KK87" s="213"/>
      <c r="KL87" s="213"/>
      <c r="KM87" s="213"/>
      <c r="KN87" s="213"/>
    </row>
    <row r="88" spans="1:300" s="361" customFormat="1" ht="15">
      <c r="A88" s="464" t="s">
        <v>25</v>
      </c>
      <c r="B88" s="361" t="s">
        <v>23</v>
      </c>
      <c r="C88" s="459" t="s">
        <v>1247</v>
      </c>
      <c r="D88" s="361" t="s">
        <v>1162</v>
      </c>
      <c r="E88" s="464" t="s">
        <v>1248</v>
      </c>
      <c r="G88" t="s">
        <v>1210</v>
      </c>
      <c r="H88" t="s">
        <v>1217</v>
      </c>
      <c r="I88">
        <v>0</v>
      </c>
      <c r="J88" s="422"/>
      <c r="K88" s="422"/>
      <c r="L88" s="422"/>
      <c r="M88" s="422"/>
      <c r="N88"/>
      <c r="O88"/>
      <c r="P88" s="435"/>
      <c r="Q88"/>
      <c r="R88"/>
      <c r="S88"/>
      <c r="T88"/>
      <c r="U88"/>
      <c r="V88"/>
      <c r="W88">
        <v>93</v>
      </c>
      <c r="X88" t="s">
        <v>1217</v>
      </c>
      <c r="Y88" t="s">
        <v>1217</v>
      </c>
      <c r="Z88" t="s">
        <v>1217</v>
      </c>
      <c r="AA88" t="s">
        <v>1217</v>
      </c>
      <c r="AB88" t="s">
        <v>1217</v>
      </c>
      <c r="AC88" t="s">
        <v>1217</v>
      </c>
      <c r="AD88" t="s">
        <v>1217</v>
      </c>
      <c r="AE88" t="s">
        <v>1217</v>
      </c>
      <c r="AF88" t="s">
        <v>1217</v>
      </c>
      <c r="AG88" t="s">
        <v>1217</v>
      </c>
      <c r="AH88"/>
      <c r="AI88" t="s">
        <v>1217</v>
      </c>
      <c r="AJ88" t="s">
        <v>1217</v>
      </c>
      <c r="AK88" t="s">
        <v>1217</v>
      </c>
      <c r="AL88" t="s">
        <v>1217</v>
      </c>
      <c r="AM88" t="s">
        <v>1217</v>
      </c>
      <c r="AN88" t="s">
        <v>1217</v>
      </c>
      <c r="AO88" t="s">
        <v>1217</v>
      </c>
      <c r="AP88"/>
      <c r="AQ88"/>
      <c r="AR88"/>
      <c r="AS88"/>
      <c r="AT88"/>
      <c r="AU88"/>
      <c r="AV88"/>
      <c r="AW88"/>
      <c r="AX88"/>
      <c r="AY88"/>
      <c r="AZ88"/>
      <c r="BA88"/>
      <c r="BB88" t="str" cm="1">
        <f t="array" aca="1" ref="BB88" ca="1">IFERROR(INDIRECT(X88),"")</f>
        <v/>
      </c>
      <c r="BC88"/>
      <c r="BD88" s="437"/>
      <c r="BE88"/>
      <c r="BF88" s="470">
        <v>1</v>
      </c>
      <c r="BG88" s="470">
        <v>16</v>
      </c>
      <c r="BH88" s="470" t="s">
        <v>430</v>
      </c>
      <c r="BI88" s="470" t="s">
        <v>1304</v>
      </c>
      <c r="BJ88" s="470">
        <v>2</v>
      </c>
      <c r="BK88" s="470" t="s">
        <v>1554</v>
      </c>
      <c r="BL88" s="470" t="s">
        <v>148</v>
      </c>
      <c r="BM88" s="438" t="s">
        <v>1555</v>
      </c>
      <c r="BN88" s="438"/>
      <c r="BO88" s="470">
        <v>0</v>
      </c>
      <c r="BP88" s="470">
        <v>0</v>
      </c>
      <c r="BQ88" s="470">
        <v>0</v>
      </c>
      <c r="BR88" s="470">
        <v>0</v>
      </c>
      <c r="BS88" s="470">
        <v>0</v>
      </c>
      <c r="BT88" s="470">
        <v>0</v>
      </c>
      <c r="BU88" s="470">
        <v>0</v>
      </c>
      <c r="BV88" s="470">
        <v>0</v>
      </c>
      <c r="BW88" s="470">
        <v>0</v>
      </c>
      <c r="BX88" s="470">
        <v>1</v>
      </c>
      <c r="BY88" s="470"/>
      <c r="BZ88" s="470"/>
      <c r="CA88"/>
      <c r="CC88"/>
      <c r="CD88"/>
      <c r="CE88"/>
      <c r="CF88"/>
      <c r="CG88"/>
      <c r="CH88"/>
      <c r="CI88"/>
      <c r="CJ88"/>
      <c r="CK88"/>
      <c r="CL88"/>
      <c r="CM88"/>
      <c r="CN88"/>
      <c r="CO88"/>
      <c r="CY88" s="440"/>
      <c r="CZ88" s="441"/>
      <c r="DA88" s="441"/>
      <c r="DB88" s="441"/>
      <c r="DC88" s="213"/>
      <c r="DD88" s="441"/>
      <c r="DE88" s="570"/>
      <c r="DF88" s="213"/>
      <c r="DG88" s="213"/>
      <c r="DH88" s="213"/>
      <c r="DI88" s="213"/>
      <c r="DJ88" s="213"/>
      <c r="DK88" s="213"/>
      <c r="DL88" s="213"/>
      <c r="DM88" s="213"/>
      <c r="DN88" s="213"/>
      <c r="DO88" s="441"/>
      <c r="DS88" s="442"/>
      <c r="DW88" s="213"/>
      <c r="DY88" s="570"/>
      <c r="DZ88" s="213"/>
      <c r="EA88" s="213"/>
      <c r="EB88" s="213"/>
      <c r="EC88" s="213"/>
      <c r="ED88" s="213"/>
      <c r="EE88" s="213"/>
      <c r="EF88" s="213"/>
      <c r="EG88" s="213"/>
      <c r="EH88" s="213"/>
      <c r="FU88" s="442"/>
      <c r="FY88" s="213"/>
      <c r="GA88" s="570"/>
      <c r="GB88" s="213"/>
      <c r="GC88" s="213"/>
      <c r="GD88" s="213"/>
      <c r="GE88" s="213"/>
      <c r="GF88" s="213"/>
      <c r="GG88" s="213"/>
      <c r="GH88" s="213"/>
      <c r="GI88" s="213"/>
      <c r="GJ88" s="213"/>
      <c r="GM88" s="442"/>
      <c r="GQ88" s="213"/>
      <c r="GS88" s="570"/>
      <c r="GT88" s="213"/>
      <c r="GU88" s="213"/>
      <c r="GV88" s="213"/>
      <c r="GW88" s="213"/>
      <c r="GX88" s="213"/>
      <c r="GY88" s="213"/>
      <c r="GZ88" s="213"/>
      <c r="HA88" s="213"/>
      <c r="HB88" s="213"/>
      <c r="HE88" s="442"/>
      <c r="HI88" s="213"/>
      <c r="HK88" s="570"/>
      <c r="HL88" s="213"/>
      <c r="HM88" s="213"/>
      <c r="HN88" s="213"/>
      <c r="HO88" s="213"/>
      <c r="HP88" s="213"/>
      <c r="HQ88" s="213"/>
      <c r="HR88" s="213"/>
      <c r="HS88" s="213"/>
      <c r="HT88" s="213"/>
      <c r="HW88" s="442"/>
      <c r="IA88" s="213"/>
      <c r="IC88" s="570"/>
      <c r="ID88" s="213"/>
      <c r="IE88" s="213"/>
      <c r="IF88" s="213"/>
      <c r="IG88" s="213"/>
      <c r="IH88" s="213"/>
      <c r="II88" s="213"/>
      <c r="IJ88" s="213"/>
      <c r="IK88" s="213"/>
      <c r="IL88" s="213"/>
      <c r="IO88" s="442"/>
      <c r="IS88" s="213"/>
      <c r="IU88" s="570"/>
      <c r="IV88" s="213"/>
      <c r="IW88" s="213"/>
      <c r="IX88" s="213"/>
      <c r="IY88" s="213"/>
      <c r="IZ88" s="213"/>
      <c r="JA88" s="213"/>
      <c r="JB88" s="213"/>
      <c r="JC88" s="213"/>
      <c r="JD88" s="213"/>
      <c r="JG88" s="442"/>
      <c r="JK88" s="213"/>
      <c r="JM88" s="570"/>
      <c r="JN88" s="213"/>
      <c r="JO88" s="213"/>
      <c r="JP88" s="213"/>
      <c r="JQ88" s="213"/>
      <c r="JR88" s="213"/>
      <c r="JS88" s="213"/>
      <c r="JT88" s="213"/>
      <c r="JU88" s="213"/>
      <c r="JV88" s="213"/>
      <c r="JY88" s="442"/>
      <c r="KC88" s="213"/>
      <c r="KE88" s="570"/>
      <c r="KF88" s="213"/>
      <c r="KG88" s="213"/>
      <c r="KH88" s="213"/>
      <c r="KI88" s="213"/>
      <c r="KJ88" s="213"/>
      <c r="KK88" s="213"/>
      <c r="KL88" s="213"/>
      <c r="KM88" s="213"/>
      <c r="KN88" s="213"/>
    </row>
    <row r="89" spans="1:300" s="361" customFormat="1" ht="15">
      <c r="A89" s="464">
        <v>11</v>
      </c>
      <c r="B89" s="361">
        <v>1</v>
      </c>
      <c r="C89" s="459" t="s">
        <v>25</v>
      </c>
      <c r="D89" s="361" t="s">
        <v>1556</v>
      </c>
      <c r="E89" s="464">
        <v>5</v>
      </c>
      <c r="G89" t="s">
        <v>1210</v>
      </c>
      <c r="H89">
        <v>89</v>
      </c>
      <c r="I89">
        <v>1</v>
      </c>
      <c r="J89" s="422"/>
      <c r="K89" s="422"/>
      <c r="L89" s="422"/>
      <c r="M89" s="422"/>
      <c r="N89"/>
      <c r="O89"/>
      <c r="P89" s="435"/>
      <c r="Q89"/>
      <c r="R89"/>
      <c r="S89"/>
      <c r="T89"/>
      <c r="U89"/>
      <c r="V89"/>
      <c r="W89">
        <v>94</v>
      </c>
      <c r="X89" t="s">
        <v>1217</v>
      </c>
      <c r="Y89" t="s">
        <v>1217</v>
      </c>
      <c r="Z89" t="s">
        <v>1217</v>
      </c>
      <c r="AA89" t="s">
        <v>1217</v>
      </c>
      <c r="AB89" t="s">
        <v>1217</v>
      </c>
      <c r="AC89" t="s">
        <v>1217</v>
      </c>
      <c r="AD89" t="s">
        <v>1217</v>
      </c>
      <c r="AE89" t="s">
        <v>1217</v>
      </c>
      <c r="AF89" t="s">
        <v>1217</v>
      </c>
      <c r="AG89" t="s">
        <v>1217</v>
      </c>
      <c r="AH89"/>
      <c r="AI89" t="s">
        <v>1217</v>
      </c>
      <c r="AJ89" t="s">
        <v>1217</v>
      </c>
      <c r="AK89" t="s">
        <v>1217</v>
      </c>
      <c r="AL89" t="s">
        <v>1217</v>
      </c>
      <c r="AM89" t="s">
        <v>1217</v>
      </c>
      <c r="AN89" t="s">
        <v>1217</v>
      </c>
      <c r="AO89" t="s">
        <v>1217</v>
      </c>
      <c r="AP89"/>
      <c r="AQ89"/>
      <c r="AR89"/>
      <c r="AS89"/>
      <c r="AT89"/>
      <c r="AU89"/>
      <c r="AV89"/>
      <c r="AW89"/>
      <c r="AX89"/>
      <c r="AY89"/>
      <c r="AZ89"/>
      <c r="BA89"/>
      <c r="BB89" t="str" cm="1">
        <f t="array" aca="1" ref="BB89" ca="1">IFERROR(INDIRECT(X89),"")</f>
        <v/>
      </c>
      <c r="BC89"/>
      <c r="BD89" s="437"/>
      <c r="BE89"/>
      <c r="BF89" s="470">
        <v>1</v>
      </c>
      <c r="BG89" s="470">
        <v>16</v>
      </c>
      <c r="BH89" s="470" t="s">
        <v>430</v>
      </c>
      <c r="BI89" s="470" t="s">
        <v>1304</v>
      </c>
      <c r="BJ89" s="470">
        <v>3</v>
      </c>
      <c r="BK89" s="470" t="s">
        <v>1557</v>
      </c>
      <c r="BL89" s="470" t="s">
        <v>393</v>
      </c>
      <c r="BM89" s="438" t="s">
        <v>1558</v>
      </c>
      <c r="BN89" s="438"/>
      <c r="BO89" s="470">
        <v>0</v>
      </c>
      <c r="BP89" s="470">
        <v>0</v>
      </c>
      <c r="BQ89" s="470">
        <v>0</v>
      </c>
      <c r="BR89" s="470">
        <v>0</v>
      </c>
      <c r="BS89" s="470">
        <v>0</v>
      </c>
      <c r="BT89" s="470">
        <v>0</v>
      </c>
      <c r="BU89" s="470">
        <v>0</v>
      </c>
      <c r="BV89" s="470">
        <v>0</v>
      </c>
      <c r="BW89" s="470">
        <v>0</v>
      </c>
      <c r="BX89" s="470">
        <v>1</v>
      </c>
      <c r="BY89" s="470"/>
      <c r="BZ89" s="470"/>
      <c r="CA89"/>
      <c r="CC89"/>
      <c r="CD89"/>
      <c r="CE89"/>
      <c r="CF89"/>
      <c r="CG89"/>
      <c r="CH89"/>
      <c r="CI89"/>
      <c r="CJ89"/>
      <c r="CK89"/>
      <c r="CL89"/>
      <c r="CM89"/>
      <c r="CN89"/>
      <c r="CO89"/>
      <c r="CY89" s="442"/>
      <c r="DC89" s="213"/>
      <c r="DE89" s="570"/>
      <c r="DF89" s="213"/>
      <c r="DG89" s="213"/>
      <c r="DH89" s="213"/>
      <c r="DI89" s="213"/>
      <c r="DJ89" s="213"/>
      <c r="DK89" s="213"/>
      <c r="DL89" s="213"/>
      <c r="DM89" s="213"/>
      <c r="DN89" s="213"/>
      <c r="DS89" s="442"/>
      <c r="DW89" s="213"/>
      <c r="DY89" s="570"/>
      <c r="DZ89" s="213"/>
      <c r="EA89" s="213"/>
      <c r="EB89" s="213"/>
      <c r="EC89" s="213"/>
      <c r="ED89" s="213"/>
      <c r="EE89" s="213"/>
      <c r="EF89" s="213"/>
      <c r="EG89" s="213"/>
      <c r="EH89" s="213"/>
      <c r="FU89" s="442"/>
      <c r="FY89" s="213"/>
      <c r="GA89" s="570"/>
      <c r="GB89" s="213"/>
      <c r="GC89" s="213"/>
      <c r="GD89" s="213"/>
      <c r="GE89" s="213"/>
      <c r="GF89" s="213"/>
      <c r="GG89" s="213"/>
      <c r="GH89" s="213"/>
      <c r="GI89" s="213"/>
      <c r="GJ89" s="213"/>
      <c r="GM89" s="442"/>
      <c r="GQ89" s="213"/>
      <c r="GS89" s="570"/>
      <c r="GT89" s="213"/>
      <c r="GU89" s="213"/>
      <c r="GV89" s="213"/>
      <c r="GW89" s="213"/>
      <c r="GX89" s="213"/>
      <c r="GY89" s="213"/>
      <c r="GZ89" s="213"/>
      <c r="HA89" s="213"/>
      <c r="HB89" s="213"/>
      <c r="HE89" s="442"/>
      <c r="HI89" s="213"/>
      <c r="HK89" s="570"/>
      <c r="HL89" s="213"/>
      <c r="HM89" s="213"/>
      <c r="HN89" s="213"/>
      <c r="HO89" s="213"/>
      <c r="HP89" s="213"/>
      <c r="HQ89" s="213"/>
      <c r="HR89" s="213"/>
      <c r="HS89" s="213"/>
      <c r="HT89" s="213"/>
      <c r="HW89" s="442"/>
      <c r="IA89" s="213"/>
      <c r="IC89" s="570"/>
      <c r="ID89" s="213"/>
      <c r="IE89" s="213"/>
      <c r="IF89" s="213"/>
      <c r="IG89" s="213"/>
      <c r="IH89" s="213"/>
      <c r="II89" s="213"/>
      <c r="IJ89" s="213"/>
      <c r="IK89" s="213"/>
      <c r="IL89" s="213"/>
      <c r="IO89" s="442"/>
      <c r="IS89" s="213"/>
      <c r="IU89" s="570"/>
      <c r="IV89" s="213"/>
      <c r="IW89" s="213"/>
      <c r="IX89" s="213"/>
      <c r="IY89" s="213"/>
      <c r="IZ89" s="213"/>
      <c r="JA89" s="213"/>
      <c r="JB89" s="213"/>
      <c r="JC89" s="213"/>
      <c r="JD89" s="213"/>
      <c r="JG89" s="442"/>
      <c r="JK89" s="213"/>
      <c r="JM89" s="570"/>
      <c r="JN89" s="213"/>
      <c r="JO89" s="213"/>
      <c r="JP89" s="213"/>
      <c r="JQ89" s="213"/>
      <c r="JR89" s="213"/>
      <c r="JS89" s="213"/>
      <c r="JT89" s="213"/>
      <c r="JU89" s="213"/>
      <c r="JV89" s="213"/>
      <c r="JY89" s="442"/>
      <c r="KC89" s="213"/>
      <c r="KE89" s="570"/>
      <c r="KF89" s="213"/>
      <c r="KG89" s="213"/>
      <c r="KH89" s="213"/>
      <c r="KI89" s="213"/>
      <c r="KJ89" s="213"/>
      <c r="KK89" s="213"/>
      <c r="KL89" s="213"/>
      <c r="KM89" s="213"/>
      <c r="KN89" s="213"/>
    </row>
    <row r="90" spans="1:300" ht="15">
      <c r="A90" s="464">
        <v>29</v>
      </c>
      <c r="B90" s="361">
        <v>2</v>
      </c>
      <c r="C90" s="459" t="s">
        <v>25</v>
      </c>
      <c r="D90" s="361" t="s">
        <v>501</v>
      </c>
      <c r="E90" s="464">
        <v>5</v>
      </c>
      <c r="F90" s="361"/>
      <c r="G90" t="s">
        <v>1210</v>
      </c>
      <c r="H90">
        <v>90</v>
      </c>
      <c r="I90">
        <v>1</v>
      </c>
      <c r="J90" s="422"/>
      <c r="K90" s="422"/>
      <c r="L90" s="422"/>
      <c r="M90" s="422"/>
      <c r="N90"/>
      <c r="O90"/>
      <c r="P90" s="435"/>
      <c r="Q90"/>
      <c r="R90"/>
      <c r="S90"/>
      <c r="T90"/>
      <c r="U90"/>
      <c r="V90"/>
      <c r="W90">
        <v>95</v>
      </c>
      <c r="X90" t="s">
        <v>1559</v>
      </c>
      <c r="Y90" t="s">
        <v>1560</v>
      </c>
      <c r="Z90" t="s">
        <v>1561</v>
      </c>
      <c r="AA90" t="s">
        <v>1217</v>
      </c>
      <c r="AB90" t="s">
        <v>1217</v>
      </c>
      <c r="AC90">
        <v>1</v>
      </c>
      <c r="AD90">
        <v>6</v>
      </c>
      <c r="AE90" t="s">
        <v>1217</v>
      </c>
      <c r="AF90" t="s">
        <v>1217</v>
      </c>
      <c r="AG90" t="s">
        <v>1562</v>
      </c>
      <c r="AH90"/>
      <c r="AI90" t="s">
        <v>1563</v>
      </c>
      <c r="AJ90" t="s">
        <v>1564</v>
      </c>
      <c r="AK90" t="s">
        <v>1565</v>
      </c>
      <c r="AL90" t="s">
        <v>1566</v>
      </c>
      <c r="AM90" t="s">
        <v>1567</v>
      </c>
      <c r="AN90" t="s">
        <v>1568</v>
      </c>
      <c r="AO90" t="s">
        <v>1569</v>
      </c>
      <c r="AP90"/>
      <c r="AQ90"/>
      <c r="AR90"/>
      <c r="AS90"/>
      <c r="AT90"/>
      <c r="AU90"/>
      <c r="AV90"/>
      <c r="AW90"/>
      <c r="AX90"/>
      <c r="AY90"/>
      <c r="AZ90"/>
      <c r="BA90"/>
      <c r="BB90" t="str" cm="1">
        <f t="array" aca="1" ref="BB90" ca="1">IFERROR(INDIRECT(X90),"")</f>
        <v>FRÅGAN ÄR OBESVARAD</v>
      </c>
      <c r="BC90"/>
      <c r="BD90" s="437"/>
      <c r="BE90"/>
      <c r="BF90" s="470">
        <v>1</v>
      </c>
      <c r="BG90" s="470">
        <v>16</v>
      </c>
      <c r="BH90" s="470" t="s">
        <v>430</v>
      </c>
      <c r="BI90" s="470" t="s">
        <v>1304</v>
      </c>
      <c r="BJ90" s="470">
        <v>4</v>
      </c>
      <c r="BK90" s="470" t="s">
        <v>1570</v>
      </c>
      <c r="BL90" s="470" t="s">
        <v>394</v>
      </c>
      <c r="BM90" s="438" t="s">
        <v>1571</v>
      </c>
      <c r="BN90" s="438"/>
      <c r="BO90" s="470">
        <v>0</v>
      </c>
      <c r="BP90" s="470">
        <v>0</v>
      </c>
      <c r="BQ90" s="470">
        <v>0</v>
      </c>
      <c r="BR90" s="470">
        <v>0</v>
      </c>
      <c r="BS90" s="470">
        <v>0</v>
      </c>
      <c r="BT90" s="470">
        <v>0</v>
      </c>
      <c r="BU90" s="470">
        <v>0</v>
      </c>
      <c r="BV90" s="470">
        <v>0</v>
      </c>
      <c r="BW90" s="470">
        <v>0</v>
      </c>
      <c r="BX90" s="470">
        <v>1</v>
      </c>
      <c r="BY90" s="470"/>
      <c r="BZ90" s="470"/>
      <c r="CA90"/>
      <c r="CC90"/>
      <c r="CD90"/>
      <c r="CE90"/>
      <c r="CF90"/>
      <c r="CG90"/>
      <c r="CH90"/>
      <c r="CI90"/>
      <c r="CJ90"/>
      <c r="CK90"/>
      <c r="CL90"/>
      <c r="CM90"/>
      <c r="CN90"/>
      <c r="CO90"/>
      <c r="CY90" s="442"/>
      <c r="CZ90" s="361"/>
      <c r="DA90" s="361"/>
      <c r="DB90" s="361"/>
      <c r="DC90" s="213"/>
      <c r="DD90" s="361"/>
      <c r="DE90" s="570"/>
      <c r="DF90" s="213"/>
      <c r="DG90" s="213"/>
      <c r="DH90" s="213"/>
      <c r="DI90" s="213"/>
      <c r="DJ90" s="213"/>
      <c r="DK90" s="213"/>
      <c r="DL90" s="213"/>
      <c r="DM90" s="213"/>
      <c r="DN90" s="213"/>
      <c r="DO90" s="361"/>
      <c r="DS90" s="440"/>
      <c r="DW90" s="213"/>
      <c r="DY90" s="570"/>
      <c r="DZ90" s="213"/>
      <c r="EA90" s="213"/>
      <c r="EB90" s="213"/>
      <c r="EC90" s="213"/>
      <c r="ED90" s="213"/>
      <c r="EE90" s="213"/>
      <c r="EF90" s="213"/>
      <c r="EG90" s="213"/>
      <c r="EH90" s="213"/>
      <c r="FU90" s="440"/>
      <c r="FY90" s="213"/>
      <c r="GA90" s="570"/>
      <c r="GB90" s="213"/>
      <c r="GC90" s="213"/>
      <c r="GD90" s="213"/>
      <c r="GE90" s="213"/>
      <c r="GF90" s="213"/>
      <c r="GG90" s="213"/>
      <c r="GH90" s="213"/>
      <c r="GI90" s="213"/>
      <c r="GJ90" s="213"/>
      <c r="GM90" s="440"/>
      <c r="GQ90" s="213"/>
      <c r="GS90" s="570"/>
      <c r="GT90" s="213"/>
      <c r="GU90" s="213"/>
      <c r="GV90" s="213"/>
      <c r="GW90" s="213"/>
      <c r="GX90" s="213"/>
      <c r="GY90" s="213"/>
      <c r="GZ90" s="213"/>
      <c r="HA90" s="213"/>
      <c r="HB90" s="213"/>
      <c r="HE90" s="440"/>
      <c r="HI90" s="213"/>
      <c r="HK90" s="570"/>
      <c r="HL90" s="213"/>
      <c r="HM90" s="213"/>
      <c r="HN90" s="213"/>
      <c r="HO90" s="213"/>
      <c r="HP90" s="213"/>
      <c r="HQ90" s="213"/>
      <c r="HR90" s="213"/>
      <c r="HS90" s="213"/>
      <c r="HT90" s="213"/>
      <c r="HW90" s="440"/>
      <c r="IA90" s="213"/>
      <c r="IC90" s="570"/>
      <c r="ID90" s="213"/>
      <c r="IE90" s="213"/>
      <c r="IF90" s="213"/>
      <c r="IG90" s="213"/>
      <c r="IH90" s="213"/>
      <c r="II90" s="213"/>
      <c r="IJ90" s="213"/>
      <c r="IK90" s="213"/>
      <c r="IL90" s="213"/>
      <c r="IO90" s="440"/>
      <c r="IS90" s="213"/>
      <c r="IU90" s="570"/>
      <c r="IV90" s="213"/>
      <c r="IW90" s="213"/>
      <c r="IX90" s="213"/>
      <c r="IY90" s="213"/>
      <c r="IZ90" s="213"/>
      <c r="JA90" s="213"/>
      <c r="JB90" s="213"/>
      <c r="JC90" s="213"/>
      <c r="JD90" s="213"/>
      <c r="JG90" s="440"/>
      <c r="JK90" s="213"/>
      <c r="JM90" s="570"/>
      <c r="JN90" s="213"/>
      <c r="JO90" s="213"/>
      <c r="JP90" s="213"/>
      <c r="JQ90" s="213"/>
      <c r="JR90" s="213"/>
      <c r="JS90" s="213"/>
      <c r="JT90" s="213"/>
      <c r="JU90" s="213"/>
      <c r="JV90" s="213"/>
      <c r="JY90" s="440"/>
      <c r="KC90" s="213"/>
      <c r="KE90" s="570"/>
      <c r="KF90" s="213"/>
      <c r="KG90" s="213"/>
      <c r="KH90" s="213"/>
      <c r="KI90" s="213"/>
      <c r="KJ90" s="213"/>
      <c r="KK90" s="213"/>
      <c r="KL90" s="213"/>
      <c r="KM90" s="213"/>
      <c r="KN90" s="213"/>
    </row>
    <row r="91" spans="1:300" s="445" customFormat="1" ht="18" customHeight="1">
      <c r="A91" s="464">
        <v>42</v>
      </c>
      <c r="B91" s="361">
        <v>3</v>
      </c>
      <c r="C91" s="459" t="s">
        <v>25</v>
      </c>
      <c r="D91" s="361" t="s">
        <v>583</v>
      </c>
      <c r="E91" s="464">
        <v>5</v>
      </c>
      <c r="F91" s="361"/>
      <c r="G91" t="s">
        <v>1210</v>
      </c>
      <c r="H91">
        <v>91</v>
      </c>
      <c r="I91">
        <v>1</v>
      </c>
      <c r="J91" s="422"/>
      <c r="K91" s="422"/>
      <c r="L91" s="422"/>
      <c r="M91" s="422"/>
      <c r="N91"/>
      <c r="O91"/>
      <c r="P91" s="435"/>
      <c r="Q91"/>
      <c r="R91"/>
      <c r="S91"/>
      <c r="T91"/>
      <c r="U91"/>
      <c r="V91"/>
      <c r="W91">
        <v>96</v>
      </c>
      <c r="X91" t="s">
        <v>1217</v>
      </c>
      <c r="Y91" t="s">
        <v>1217</v>
      </c>
      <c r="Z91" t="s">
        <v>1217</v>
      </c>
      <c r="AA91" t="s">
        <v>1217</v>
      </c>
      <c r="AB91" t="s">
        <v>1217</v>
      </c>
      <c r="AC91" t="s">
        <v>1217</v>
      </c>
      <c r="AD91" t="s">
        <v>1217</v>
      </c>
      <c r="AE91" t="s">
        <v>1217</v>
      </c>
      <c r="AF91" t="s">
        <v>1217</v>
      </c>
      <c r="AG91" t="s">
        <v>1217</v>
      </c>
      <c r="AH91"/>
      <c r="AI91" t="s">
        <v>1217</v>
      </c>
      <c r="AJ91" t="s">
        <v>1217</v>
      </c>
      <c r="AK91" t="s">
        <v>1217</v>
      </c>
      <c r="AL91" t="s">
        <v>1217</v>
      </c>
      <c r="AM91" t="s">
        <v>1217</v>
      </c>
      <c r="AN91" t="s">
        <v>1217</v>
      </c>
      <c r="AO91" t="s">
        <v>1217</v>
      </c>
      <c r="AP91"/>
      <c r="AQ91"/>
      <c r="AR91"/>
      <c r="AS91"/>
      <c r="AT91"/>
      <c r="AU91"/>
      <c r="AV91"/>
      <c r="AW91"/>
      <c r="AX91"/>
      <c r="AY91"/>
      <c r="AZ91"/>
      <c r="BA91"/>
      <c r="BB91" t="str" cm="1">
        <f t="array" aca="1" ref="BB91" ca="1">IFERROR(INDIRECT(X91),"")</f>
        <v/>
      </c>
      <c r="BC91"/>
      <c r="BD91" s="437"/>
      <c r="BE91"/>
      <c r="BF91" s="470">
        <v>1</v>
      </c>
      <c r="BG91" s="470">
        <v>16</v>
      </c>
      <c r="BH91" s="470" t="s">
        <v>430</v>
      </c>
      <c r="BI91" s="470" t="s">
        <v>1304</v>
      </c>
      <c r="BJ91" s="470">
        <v>5</v>
      </c>
      <c r="BK91" s="470" t="s">
        <v>1572</v>
      </c>
      <c r="BL91" s="470" t="s">
        <v>151</v>
      </c>
      <c r="BM91" s="438" t="s">
        <v>1573</v>
      </c>
      <c r="BN91" s="438"/>
      <c r="BO91" s="470">
        <v>1</v>
      </c>
      <c r="BP91" s="470">
        <v>0</v>
      </c>
      <c r="BQ91" s="470">
        <v>0</v>
      </c>
      <c r="BR91" s="470">
        <v>0</v>
      </c>
      <c r="BS91" s="470">
        <v>0</v>
      </c>
      <c r="BT91" s="470">
        <v>0</v>
      </c>
      <c r="BU91" s="470">
        <v>0</v>
      </c>
      <c r="BV91" s="470">
        <v>0</v>
      </c>
      <c r="BW91" s="470">
        <v>0</v>
      </c>
      <c r="BX91" s="470">
        <v>1</v>
      </c>
      <c r="BY91" s="470"/>
      <c r="BZ91" s="470"/>
      <c r="CA91"/>
      <c r="CC91"/>
      <c r="CD91"/>
      <c r="CE91"/>
      <c r="CF91"/>
      <c r="CG91"/>
      <c r="CH91"/>
      <c r="CI91"/>
      <c r="CJ91"/>
      <c r="CK91"/>
      <c r="CL91"/>
      <c r="CM91"/>
      <c r="CN91"/>
      <c r="CO91"/>
      <c r="CY91" s="440"/>
      <c r="CZ91" s="441"/>
      <c r="DA91" s="441"/>
      <c r="DB91" s="441"/>
      <c r="DC91" s="213"/>
      <c r="DD91" s="441"/>
      <c r="DE91" s="570"/>
      <c r="DF91" s="213"/>
      <c r="DG91" s="213"/>
      <c r="DH91" s="213"/>
      <c r="DI91" s="213"/>
      <c r="DJ91" s="213"/>
      <c r="DK91" s="213"/>
      <c r="DL91" s="213"/>
      <c r="DM91" s="213"/>
      <c r="DN91" s="213"/>
      <c r="DO91" s="441"/>
      <c r="DS91" s="444"/>
      <c r="DW91" s="213"/>
      <c r="DY91" s="570"/>
      <c r="DZ91" s="213"/>
      <c r="EA91" s="213"/>
      <c r="EB91" s="213"/>
      <c r="EC91" s="213"/>
      <c r="ED91" s="213"/>
      <c r="EE91" s="213"/>
      <c r="EF91" s="213"/>
      <c r="EG91" s="213"/>
      <c r="EH91" s="213"/>
      <c r="FU91" s="444"/>
      <c r="FY91" s="213"/>
      <c r="GA91" s="570"/>
      <c r="GB91" s="213"/>
      <c r="GC91" s="213"/>
      <c r="GD91" s="213"/>
      <c r="GE91" s="213"/>
      <c r="GF91" s="213"/>
      <c r="GG91" s="213"/>
      <c r="GH91" s="213"/>
      <c r="GI91" s="213"/>
      <c r="GJ91" s="213"/>
      <c r="GM91" s="444"/>
      <c r="GQ91" s="213"/>
      <c r="GS91" s="570"/>
      <c r="GT91" s="213"/>
      <c r="GU91" s="213"/>
      <c r="GV91" s="213"/>
      <c r="GW91" s="213"/>
      <c r="GX91" s="213"/>
      <c r="GY91" s="213"/>
      <c r="GZ91" s="213"/>
      <c r="HA91" s="213"/>
      <c r="HB91" s="213"/>
      <c r="HE91" s="444"/>
      <c r="HI91" s="213"/>
      <c r="HK91" s="570"/>
      <c r="HL91" s="213"/>
      <c r="HM91" s="213"/>
      <c r="HN91" s="213"/>
      <c r="HO91" s="213"/>
      <c r="HP91" s="213"/>
      <c r="HQ91" s="213"/>
      <c r="HR91" s="213"/>
      <c r="HS91" s="213"/>
      <c r="HT91" s="213"/>
      <c r="HW91" s="444"/>
      <c r="IA91" s="213"/>
      <c r="IC91" s="570"/>
      <c r="ID91" s="213"/>
      <c r="IE91" s="213"/>
      <c r="IF91" s="213"/>
      <c r="IG91" s="213"/>
      <c r="IH91" s="213"/>
      <c r="II91" s="213"/>
      <c r="IJ91" s="213"/>
      <c r="IK91" s="213"/>
      <c r="IL91" s="213"/>
      <c r="IO91" s="444"/>
      <c r="IS91" s="213"/>
      <c r="IU91" s="570"/>
      <c r="IV91" s="213"/>
      <c r="IW91" s="213"/>
      <c r="IX91" s="213"/>
      <c r="IY91" s="213"/>
      <c r="IZ91" s="213"/>
      <c r="JA91" s="213"/>
      <c r="JB91" s="213"/>
      <c r="JC91" s="213"/>
      <c r="JD91" s="213"/>
      <c r="JG91" s="444"/>
      <c r="JK91" s="213"/>
      <c r="JM91" s="570"/>
      <c r="JN91" s="213"/>
      <c r="JO91" s="213"/>
      <c r="JP91" s="213"/>
      <c r="JQ91" s="213"/>
      <c r="JR91" s="213"/>
      <c r="JS91" s="213"/>
      <c r="JT91" s="213"/>
      <c r="JU91" s="213"/>
      <c r="JV91" s="213"/>
      <c r="JY91" s="444"/>
      <c r="KC91" s="213"/>
      <c r="KE91" s="570"/>
      <c r="KF91" s="213"/>
      <c r="KG91" s="213"/>
      <c r="KH91" s="213"/>
      <c r="KI91" s="213"/>
      <c r="KJ91" s="213"/>
      <c r="KK91" s="213"/>
      <c r="KL91" s="213"/>
      <c r="KM91" s="213"/>
      <c r="KN91" s="213"/>
    </row>
    <row r="92" spans="1:300" s="361" customFormat="1" ht="15">
      <c r="A92" s="464">
        <v>43</v>
      </c>
      <c r="B92" s="361">
        <v>3</v>
      </c>
      <c r="C92" s="459" t="s">
        <v>25</v>
      </c>
      <c r="D92" s="361" t="s">
        <v>591</v>
      </c>
      <c r="E92" s="473">
        <v>5</v>
      </c>
      <c r="G92" t="s">
        <v>1210</v>
      </c>
      <c r="H92">
        <v>92</v>
      </c>
      <c r="I92">
        <v>1</v>
      </c>
      <c r="J92" s="422"/>
      <c r="K92" s="422"/>
      <c r="L92" s="422"/>
      <c r="M92" s="422"/>
      <c r="N92"/>
      <c r="O92"/>
      <c r="P92" s="435"/>
      <c r="Q92"/>
      <c r="R92"/>
      <c r="S92"/>
      <c r="T92"/>
      <c r="U92"/>
      <c r="V92"/>
      <c r="W92">
        <v>97</v>
      </c>
      <c r="X92" t="s">
        <v>1217</v>
      </c>
      <c r="Y92" t="s">
        <v>1217</v>
      </c>
      <c r="Z92" t="s">
        <v>1217</v>
      </c>
      <c r="AA92" t="s">
        <v>1217</v>
      </c>
      <c r="AB92" t="s">
        <v>1217</v>
      </c>
      <c r="AC92" t="s">
        <v>1217</v>
      </c>
      <c r="AD92" t="s">
        <v>1217</v>
      </c>
      <c r="AE92" t="s">
        <v>1217</v>
      </c>
      <c r="AF92" t="s">
        <v>1217</v>
      </c>
      <c r="AG92" t="s">
        <v>1217</v>
      </c>
      <c r="AH92"/>
      <c r="AI92" t="s">
        <v>1217</v>
      </c>
      <c r="AJ92" t="s">
        <v>1217</v>
      </c>
      <c r="AK92" t="s">
        <v>1217</v>
      </c>
      <c r="AL92" t="s">
        <v>1217</v>
      </c>
      <c r="AM92" t="s">
        <v>1217</v>
      </c>
      <c r="AN92" t="s">
        <v>1217</v>
      </c>
      <c r="AO92" t="s">
        <v>1217</v>
      </c>
      <c r="AP92"/>
      <c r="AQ92"/>
      <c r="AR92"/>
      <c r="AS92"/>
      <c r="AT92"/>
      <c r="AU92"/>
      <c r="AV92"/>
      <c r="AW92"/>
      <c r="AX92"/>
      <c r="AY92"/>
      <c r="AZ92"/>
      <c r="BA92"/>
      <c r="BB92" t="str" cm="1">
        <f t="array" aca="1" ref="BB92" ca="1">IFERROR(INDIRECT(X92),"")</f>
        <v/>
      </c>
      <c r="BC92"/>
      <c r="BD92" s="437"/>
      <c r="BE92"/>
      <c r="BF92" s="438">
        <v>1</v>
      </c>
      <c r="BG92" s="438">
        <v>17</v>
      </c>
      <c r="BH92" s="438" t="s">
        <v>433</v>
      </c>
      <c r="BI92" s="438" t="s">
        <v>1306</v>
      </c>
      <c r="BJ92" s="438">
        <v>1</v>
      </c>
      <c r="BK92" s="438" t="s">
        <v>1574</v>
      </c>
      <c r="BL92" s="438" t="s">
        <v>147</v>
      </c>
      <c r="BM92" s="438" t="s">
        <v>1575</v>
      </c>
      <c r="BN92" s="438"/>
      <c r="BO92" s="438">
        <v>0</v>
      </c>
      <c r="BP92" s="438">
        <v>0</v>
      </c>
      <c r="BQ92" s="438">
        <v>0</v>
      </c>
      <c r="BR92" s="438">
        <v>0</v>
      </c>
      <c r="BS92" s="438">
        <v>0</v>
      </c>
      <c r="BT92" s="438">
        <v>0</v>
      </c>
      <c r="BU92" s="438">
        <v>0</v>
      </c>
      <c r="BV92" s="438">
        <v>0</v>
      </c>
      <c r="BW92" s="438">
        <v>0</v>
      </c>
      <c r="BX92" s="438">
        <v>1</v>
      </c>
      <c r="BY92" s="438"/>
      <c r="BZ92" s="438"/>
      <c r="CA92"/>
      <c r="CC92"/>
      <c r="CD92"/>
      <c r="CE92"/>
      <c r="CF92"/>
      <c r="CG92"/>
      <c r="CH92"/>
      <c r="CI92"/>
      <c r="CJ92"/>
      <c r="CK92"/>
      <c r="CL92"/>
      <c r="CM92"/>
      <c r="CN92"/>
      <c r="CO92"/>
      <c r="CY92" s="444"/>
      <c r="CZ92" s="445"/>
      <c r="DA92" s="445"/>
      <c r="DB92" s="445"/>
      <c r="DC92" s="213"/>
      <c r="DD92" s="445"/>
      <c r="DE92" s="570"/>
      <c r="DF92" s="213"/>
      <c r="DG92" s="213"/>
      <c r="DH92" s="213"/>
      <c r="DI92" s="213"/>
      <c r="DJ92" s="213"/>
      <c r="DK92" s="213"/>
      <c r="DL92" s="213"/>
      <c r="DM92" s="213"/>
      <c r="DN92" s="213"/>
      <c r="DO92" s="445"/>
      <c r="DS92" s="442"/>
      <c r="DW92" s="213"/>
      <c r="DY92" s="570"/>
      <c r="DZ92" s="213"/>
      <c r="EA92" s="213"/>
      <c r="EB92" s="213"/>
      <c r="EC92" s="213"/>
      <c r="ED92" s="213"/>
      <c r="EE92" s="213"/>
      <c r="EF92" s="213"/>
      <c r="EG92" s="213"/>
      <c r="EH92" s="213"/>
      <c r="FU92" s="442"/>
      <c r="FY92" s="213"/>
      <c r="GA92" s="570"/>
      <c r="GB92" s="213"/>
      <c r="GC92" s="213"/>
      <c r="GD92" s="213"/>
      <c r="GE92" s="213"/>
      <c r="GF92" s="213"/>
      <c r="GG92" s="213"/>
      <c r="GH92" s="213"/>
      <c r="GI92" s="213"/>
      <c r="GJ92" s="213"/>
      <c r="GM92" s="442"/>
      <c r="GQ92" s="213"/>
      <c r="GS92" s="570"/>
      <c r="GT92" s="213"/>
      <c r="GU92" s="213"/>
      <c r="GV92" s="213"/>
      <c r="GW92" s="213"/>
      <c r="GX92" s="213"/>
      <c r="GY92" s="213"/>
      <c r="GZ92" s="213"/>
      <c r="HA92" s="213"/>
      <c r="HB92" s="213"/>
      <c r="HE92" s="442"/>
      <c r="HI92" s="213"/>
      <c r="HK92" s="570"/>
      <c r="HL92" s="213"/>
      <c r="HM92" s="213"/>
      <c r="HN92" s="213"/>
      <c r="HO92" s="213"/>
      <c r="HP92" s="213"/>
      <c r="HQ92" s="213"/>
      <c r="HR92" s="213"/>
      <c r="HS92" s="213"/>
      <c r="HT92" s="213"/>
      <c r="HW92" s="442"/>
      <c r="IA92" s="213"/>
      <c r="IC92" s="570"/>
      <c r="ID92" s="213"/>
      <c r="IE92" s="213"/>
      <c r="IF92" s="213"/>
      <c r="IG92" s="213"/>
      <c r="IH92" s="213"/>
      <c r="II92" s="213"/>
      <c r="IJ92" s="213"/>
      <c r="IK92" s="213"/>
      <c r="IL92" s="213"/>
      <c r="IO92" s="442"/>
      <c r="IS92" s="213"/>
      <c r="IU92" s="570"/>
      <c r="IV92" s="213"/>
      <c r="IW92" s="213"/>
      <c r="IX92" s="213"/>
      <c r="IY92" s="213"/>
      <c r="IZ92" s="213"/>
      <c r="JA92" s="213"/>
      <c r="JB92" s="213"/>
      <c r="JC92" s="213"/>
      <c r="JD92" s="213"/>
      <c r="JG92" s="442"/>
      <c r="JK92" s="213"/>
      <c r="JM92" s="570"/>
      <c r="JN92" s="213"/>
      <c r="JO92" s="213"/>
      <c r="JP92" s="213"/>
      <c r="JQ92" s="213"/>
      <c r="JR92" s="213"/>
      <c r="JS92" s="213"/>
      <c r="JT92" s="213"/>
      <c r="JU92" s="213"/>
      <c r="JV92" s="213"/>
      <c r="JY92" s="442"/>
      <c r="KC92" s="213"/>
      <c r="KE92" s="570"/>
      <c r="KF92" s="213"/>
      <c r="KG92" s="213"/>
      <c r="KH92" s="213"/>
      <c r="KI92" s="213"/>
      <c r="KJ92" s="213"/>
      <c r="KK92" s="213"/>
      <c r="KL92" s="213"/>
      <c r="KM92" s="213"/>
      <c r="KN92" s="213"/>
    </row>
    <row r="93" spans="1:300" ht="16.5" customHeight="1">
      <c r="A93" s="445"/>
      <c r="B93" s="445"/>
      <c r="C93" s="475"/>
      <c r="D93" s="445"/>
      <c r="E93" s="445">
        <v>20</v>
      </c>
      <c r="F93" s="445"/>
      <c r="G93">
        <v>0</v>
      </c>
      <c r="H93" t="s">
        <v>1217</v>
      </c>
      <c r="I93">
        <v>0</v>
      </c>
      <c r="J93" s="422"/>
      <c r="K93" s="422"/>
      <c r="L93" s="422"/>
      <c r="M93" s="422"/>
      <c r="N93"/>
      <c r="O93"/>
      <c r="P93" s="435"/>
      <c r="Q93"/>
      <c r="R93"/>
      <c r="S93"/>
      <c r="T93"/>
      <c r="U93"/>
      <c r="V93"/>
      <c r="W93">
        <v>98</v>
      </c>
      <c r="X93" t="s">
        <v>1217</v>
      </c>
      <c r="Y93" t="s">
        <v>1217</v>
      </c>
      <c r="Z93" t="s">
        <v>1217</v>
      </c>
      <c r="AA93" t="s">
        <v>1217</v>
      </c>
      <c r="AB93" t="s">
        <v>1217</v>
      </c>
      <c r="AC93" t="s">
        <v>1217</v>
      </c>
      <c r="AD93" t="s">
        <v>1217</v>
      </c>
      <c r="AE93" t="s">
        <v>1217</v>
      </c>
      <c r="AF93" t="s">
        <v>1217</v>
      </c>
      <c r="AG93" t="s">
        <v>1217</v>
      </c>
      <c r="AH93"/>
      <c r="AI93" t="s">
        <v>1217</v>
      </c>
      <c r="AJ93" t="s">
        <v>1217</v>
      </c>
      <c r="AK93" t="s">
        <v>1217</v>
      </c>
      <c r="AL93" t="s">
        <v>1217</v>
      </c>
      <c r="AM93" t="s">
        <v>1217</v>
      </c>
      <c r="AN93" t="s">
        <v>1217</v>
      </c>
      <c r="AO93" t="s">
        <v>1217</v>
      </c>
      <c r="AP93"/>
      <c r="AQ93"/>
      <c r="AR93"/>
      <c r="AS93"/>
      <c r="AT93"/>
      <c r="AU93"/>
      <c r="AV93"/>
      <c r="AW93"/>
      <c r="AX93"/>
      <c r="AY93"/>
      <c r="AZ93"/>
      <c r="BA93"/>
      <c r="BB93" t="str" cm="1">
        <f t="array" aca="1" ref="BB93" ca="1">IFERROR(INDIRECT(X93),"")</f>
        <v/>
      </c>
      <c r="BC93"/>
      <c r="BD93" s="437"/>
      <c r="BE93"/>
      <c r="BF93" s="438">
        <v>1</v>
      </c>
      <c r="BG93" s="438">
        <v>17</v>
      </c>
      <c r="BH93" s="438" t="s">
        <v>433</v>
      </c>
      <c r="BI93" s="438" t="s">
        <v>1306</v>
      </c>
      <c r="BJ93" s="438">
        <v>2</v>
      </c>
      <c r="BK93" s="438" t="s">
        <v>1576</v>
      </c>
      <c r="BL93" s="438" t="s">
        <v>148</v>
      </c>
      <c r="BM93" s="438" t="s">
        <v>1577</v>
      </c>
      <c r="BN93" s="438"/>
      <c r="BO93" s="438">
        <v>0</v>
      </c>
      <c r="BP93" s="438">
        <v>0</v>
      </c>
      <c r="BQ93" s="438">
        <v>0</v>
      </c>
      <c r="BR93" s="438">
        <v>0</v>
      </c>
      <c r="BS93" s="438">
        <v>0</v>
      </c>
      <c r="BT93" s="438">
        <v>0</v>
      </c>
      <c r="BU93" s="438">
        <v>0</v>
      </c>
      <c r="BV93" s="438">
        <v>0</v>
      </c>
      <c r="BW93" s="438">
        <v>0</v>
      </c>
      <c r="BX93" s="438">
        <v>1</v>
      </c>
      <c r="BY93" s="438"/>
      <c r="BZ93" s="438"/>
      <c r="CA93"/>
      <c r="CC93"/>
      <c r="CD93"/>
      <c r="CE93"/>
      <c r="CF93"/>
      <c r="CG93"/>
      <c r="CH93"/>
      <c r="CI93"/>
      <c r="CJ93"/>
      <c r="CK93"/>
      <c r="CL93"/>
      <c r="CM93"/>
      <c r="CN93"/>
      <c r="CO93"/>
      <c r="CY93" s="442"/>
      <c r="CZ93" s="361"/>
      <c r="DA93" s="361"/>
      <c r="DB93" s="361"/>
      <c r="DC93" s="213"/>
      <c r="DD93" s="361"/>
      <c r="DE93" s="570"/>
      <c r="DF93" s="213"/>
      <c r="DG93" s="213"/>
      <c r="DH93" s="213"/>
      <c r="DI93" s="213"/>
      <c r="DJ93" s="213"/>
      <c r="DK93" s="213"/>
      <c r="DL93" s="213"/>
      <c r="DM93" s="213"/>
      <c r="DN93" s="213"/>
      <c r="DO93" s="361"/>
      <c r="DS93" s="440"/>
      <c r="DW93" s="213"/>
      <c r="DY93" s="570"/>
      <c r="DZ93" s="213"/>
      <c r="EA93" s="213"/>
      <c r="EB93" s="213"/>
      <c r="EC93" s="213"/>
      <c r="ED93" s="213"/>
      <c r="EE93" s="213"/>
      <c r="EF93" s="213"/>
      <c r="EG93" s="213"/>
      <c r="EH93" s="213"/>
      <c r="FU93" s="440"/>
      <c r="FY93" s="213"/>
      <c r="GA93" s="570"/>
      <c r="GB93" s="213"/>
      <c r="GC93" s="213"/>
      <c r="GD93" s="213"/>
      <c r="GE93" s="213"/>
      <c r="GF93" s="213"/>
      <c r="GG93" s="213"/>
      <c r="GH93" s="213"/>
      <c r="GI93" s="213"/>
      <c r="GJ93" s="213"/>
      <c r="GM93" s="440"/>
      <c r="GQ93" s="213"/>
      <c r="GS93" s="570"/>
      <c r="GT93" s="213"/>
      <c r="GU93" s="213"/>
      <c r="GV93" s="213"/>
      <c r="GW93" s="213"/>
      <c r="GX93" s="213"/>
      <c r="GY93" s="213"/>
      <c r="GZ93" s="213"/>
      <c r="HA93" s="213"/>
      <c r="HB93" s="213"/>
      <c r="HE93" s="440"/>
      <c r="HI93" s="213"/>
      <c r="HK93" s="570"/>
      <c r="HL93" s="213"/>
      <c r="HM93" s="213"/>
      <c r="HN93" s="213"/>
      <c r="HO93" s="213"/>
      <c r="HP93" s="213"/>
      <c r="HQ93" s="213"/>
      <c r="HR93" s="213"/>
      <c r="HS93" s="213"/>
      <c r="HT93" s="213"/>
      <c r="HW93" s="440"/>
      <c r="IA93" s="213"/>
      <c r="IC93" s="570"/>
      <c r="ID93" s="213"/>
      <c r="IE93" s="213"/>
      <c r="IF93" s="213"/>
      <c r="IG93" s="213"/>
      <c r="IH93" s="213"/>
      <c r="II93" s="213"/>
      <c r="IJ93" s="213"/>
      <c r="IK93" s="213"/>
      <c r="IL93" s="213"/>
      <c r="IO93" s="440"/>
      <c r="IS93" s="213"/>
      <c r="IU93" s="570"/>
      <c r="IV93" s="213"/>
      <c r="IW93" s="213"/>
      <c r="IX93" s="213"/>
      <c r="IY93" s="213"/>
      <c r="IZ93" s="213"/>
      <c r="JA93" s="213"/>
      <c r="JB93" s="213"/>
      <c r="JC93" s="213"/>
      <c r="JD93" s="213"/>
      <c r="JG93" s="440"/>
      <c r="JK93" s="213"/>
      <c r="JM93" s="570"/>
      <c r="JN93" s="213"/>
      <c r="JO93" s="213"/>
      <c r="JP93" s="213"/>
      <c r="JQ93" s="213"/>
      <c r="JR93" s="213"/>
      <c r="JS93" s="213"/>
      <c r="JT93" s="213"/>
      <c r="JU93" s="213"/>
      <c r="JV93" s="213"/>
      <c r="JY93" s="440"/>
      <c r="KC93" s="213"/>
      <c r="KE93" s="570"/>
      <c r="KF93" s="213"/>
      <c r="KG93" s="213"/>
      <c r="KH93" s="213"/>
      <c r="KI93" s="213"/>
      <c r="KJ93" s="213"/>
      <c r="KK93" s="213"/>
      <c r="KL93" s="213"/>
      <c r="KM93" s="213"/>
      <c r="KN93" s="213"/>
    </row>
    <row r="94" spans="1:300" ht="58.75">
      <c r="A94" s="458" t="s">
        <v>1211</v>
      </c>
      <c r="B94" s="459"/>
      <c r="C94" s="459"/>
      <c r="D94" s="459"/>
      <c r="E94" s="459"/>
      <c r="F94" s="361"/>
      <c r="G94" t="s">
        <v>1211</v>
      </c>
      <c r="H94" t="s">
        <v>1217</v>
      </c>
      <c r="I94">
        <v>0</v>
      </c>
      <c r="J94" s="422"/>
      <c r="K94" s="422"/>
      <c r="L94" s="422"/>
      <c r="M94" s="422"/>
      <c r="N94"/>
      <c r="O94"/>
      <c r="P94" s="435"/>
      <c r="Q94"/>
      <c r="R94"/>
      <c r="S94"/>
      <c r="T94"/>
      <c r="U94"/>
      <c r="V94"/>
      <c r="W94">
        <v>99</v>
      </c>
      <c r="X94" t="s">
        <v>1217</v>
      </c>
      <c r="Y94" t="s">
        <v>1217</v>
      </c>
      <c r="Z94" t="s">
        <v>1217</v>
      </c>
      <c r="AA94" t="s">
        <v>1217</v>
      </c>
      <c r="AB94" t="s">
        <v>1217</v>
      </c>
      <c r="AC94" t="s">
        <v>1217</v>
      </c>
      <c r="AD94" t="s">
        <v>1217</v>
      </c>
      <c r="AE94" t="s">
        <v>1217</v>
      </c>
      <c r="AF94" t="s">
        <v>1217</v>
      </c>
      <c r="AG94" t="s">
        <v>1217</v>
      </c>
      <c r="AH94"/>
      <c r="AI94" t="s">
        <v>1217</v>
      </c>
      <c r="AJ94" t="s">
        <v>1217</v>
      </c>
      <c r="AK94" t="s">
        <v>1217</v>
      </c>
      <c r="AL94" t="s">
        <v>1217</v>
      </c>
      <c r="AM94" t="s">
        <v>1217</v>
      </c>
      <c r="AN94" t="s">
        <v>1217</v>
      </c>
      <c r="AO94" t="s">
        <v>1217</v>
      </c>
      <c r="AP94"/>
      <c r="AQ94"/>
      <c r="AR94"/>
      <c r="AS94"/>
      <c r="AT94"/>
      <c r="AU94"/>
      <c r="AV94"/>
      <c r="AW94"/>
      <c r="AX94"/>
      <c r="AY94"/>
      <c r="AZ94"/>
      <c r="BA94"/>
      <c r="BB94" t="str" cm="1">
        <f t="array" aca="1" ref="BB94" ca="1">IFERROR(INDIRECT(X94),"")</f>
        <v/>
      </c>
      <c r="BC94"/>
      <c r="BD94" s="437"/>
      <c r="BE94"/>
      <c r="BF94" s="438">
        <v>1</v>
      </c>
      <c r="BG94" s="438">
        <v>17</v>
      </c>
      <c r="BH94" s="438" t="s">
        <v>433</v>
      </c>
      <c r="BI94" s="438" t="s">
        <v>1306</v>
      </c>
      <c r="BJ94" s="438">
        <v>3</v>
      </c>
      <c r="BK94" s="438" t="s">
        <v>1578</v>
      </c>
      <c r="BL94" s="438" t="s">
        <v>393</v>
      </c>
      <c r="BM94" s="438" t="s">
        <v>1579</v>
      </c>
      <c r="BN94" s="438"/>
      <c r="BO94" s="438">
        <v>0</v>
      </c>
      <c r="BP94" s="438">
        <v>0</v>
      </c>
      <c r="BQ94" s="438">
        <v>0</v>
      </c>
      <c r="BR94" s="438">
        <v>0</v>
      </c>
      <c r="BS94" s="438">
        <v>0</v>
      </c>
      <c r="BT94" s="438">
        <v>0</v>
      </c>
      <c r="BU94" s="438">
        <v>0</v>
      </c>
      <c r="BV94" s="438">
        <v>0</v>
      </c>
      <c r="BW94" s="438">
        <v>0</v>
      </c>
      <c r="BX94" s="438">
        <v>1</v>
      </c>
      <c r="BY94" s="438"/>
      <c r="BZ94" s="438"/>
      <c r="CA94"/>
      <c r="CC94"/>
      <c r="CD94"/>
      <c r="CE94"/>
      <c r="CF94"/>
      <c r="CG94"/>
      <c r="CH94"/>
      <c r="CI94"/>
      <c r="CJ94"/>
      <c r="CK94"/>
      <c r="CL94"/>
      <c r="CM94"/>
      <c r="CN94"/>
      <c r="CO94"/>
      <c r="DC94" s="213"/>
      <c r="DE94" s="570"/>
      <c r="DF94" s="213"/>
      <c r="DG94" s="213"/>
      <c r="DH94" s="213"/>
      <c r="DI94" s="213"/>
      <c r="DJ94" s="213"/>
      <c r="DK94" s="213"/>
      <c r="DL94" s="213"/>
      <c r="DM94" s="213"/>
      <c r="DN94" s="213"/>
      <c r="DS94" s="440"/>
      <c r="DW94" s="213"/>
      <c r="DY94" s="570"/>
      <c r="DZ94" s="213"/>
      <c r="EA94" s="213"/>
      <c r="EB94" s="213"/>
      <c r="EC94" s="213"/>
      <c r="ED94" s="213"/>
      <c r="EE94" s="213"/>
      <c r="EF94" s="213"/>
      <c r="EG94" s="213"/>
      <c r="EH94" s="213"/>
      <c r="FU94" s="440"/>
      <c r="FY94" s="213"/>
      <c r="GA94" s="570"/>
      <c r="GB94" s="213"/>
      <c r="GC94" s="213"/>
      <c r="GD94" s="213"/>
      <c r="GE94" s="213"/>
      <c r="GF94" s="213"/>
      <c r="GG94" s="213"/>
      <c r="GH94" s="213"/>
      <c r="GI94" s="213"/>
      <c r="GJ94" s="213"/>
      <c r="GM94" s="440"/>
      <c r="GQ94" s="213"/>
      <c r="GS94" s="570"/>
      <c r="GT94" s="213"/>
      <c r="GU94" s="213"/>
      <c r="GV94" s="213"/>
      <c r="GW94" s="213"/>
      <c r="GX94" s="213"/>
      <c r="GY94" s="213"/>
      <c r="GZ94" s="213"/>
      <c r="HA94" s="213"/>
      <c r="HB94" s="213"/>
      <c r="HE94" s="440"/>
      <c r="HI94" s="213"/>
      <c r="HK94" s="570"/>
      <c r="HL94" s="213"/>
      <c r="HM94" s="213"/>
      <c r="HN94" s="213"/>
      <c r="HO94" s="213"/>
      <c r="HP94" s="213"/>
      <c r="HQ94" s="213"/>
      <c r="HR94" s="213"/>
      <c r="HS94" s="213"/>
      <c r="HT94" s="213"/>
      <c r="HW94" s="440"/>
      <c r="IA94" s="213"/>
      <c r="IC94" s="570"/>
      <c r="ID94" s="213"/>
      <c r="IE94" s="213"/>
      <c r="IF94" s="213"/>
      <c r="IG94" s="213"/>
      <c r="IH94" s="213"/>
      <c r="II94" s="213"/>
      <c r="IJ94" s="213"/>
      <c r="IK94" s="213"/>
      <c r="IL94" s="213"/>
      <c r="IO94" s="440"/>
      <c r="IS94" s="213"/>
      <c r="IU94" s="570"/>
      <c r="IV94" s="213"/>
      <c r="IW94" s="213"/>
      <c r="IX94" s="213"/>
      <c r="IY94" s="213"/>
      <c r="IZ94" s="213"/>
      <c r="JA94" s="213"/>
      <c r="JB94" s="213"/>
      <c r="JC94" s="213"/>
      <c r="JD94" s="213"/>
      <c r="JG94" s="440"/>
      <c r="JK94" s="213"/>
      <c r="JM94" s="570"/>
      <c r="JN94" s="213"/>
      <c r="JO94" s="213"/>
      <c r="JP94" s="213"/>
      <c r="JQ94" s="213"/>
      <c r="JR94" s="213"/>
      <c r="JS94" s="213"/>
      <c r="JT94" s="213"/>
      <c r="JU94" s="213"/>
      <c r="JV94" s="213"/>
      <c r="JY94" s="440"/>
      <c r="KC94" s="213"/>
      <c r="KE94" s="570"/>
      <c r="KF94" s="213"/>
      <c r="KG94" s="213"/>
      <c r="KH94" s="213"/>
      <c r="KI94" s="213"/>
      <c r="KJ94" s="213"/>
      <c r="KK94" s="213"/>
      <c r="KL94" s="213"/>
      <c r="KM94" s="213"/>
      <c r="KN94" s="213"/>
    </row>
    <row r="95" spans="1:300" s="361" customFormat="1" ht="15">
      <c r="A95" s="464" t="s">
        <v>25</v>
      </c>
      <c r="B95" s="361" t="s">
        <v>23</v>
      </c>
      <c r="C95" s="459" t="s">
        <v>1247</v>
      </c>
      <c r="D95" s="361" t="s">
        <v>1162</v>
      </c>
      <c r="E95" s="464" t="s">
        <v>1248</v>
      </c>
      <c r="F95" s="441"/>
      <c r="G95" t="s">
        <v>1211</v>
      </c>
      <c r="H95" t="s">
        <v>1217</v>
      </c>
      <c r="I95">
        <v>0</v>
      </c>
      <c r="J95" s="422"/>
      <c r="K95" s="422"/>
      <c r="L95" s="422"/>
      <c r="M95" s="422"/>
      <c r="N95"/>
      <c r="O95"/>
      <c r="P95" s="435"/>
      <c r="Q95"/>
      <c r="R95"/>
      <c r="S95"/>
      <c r="T95"/>
      <c r="U95"/>
      <c r="V95"/>
      <c r="W95">
        <v>100</v>
      </c>
      <c r="X95" t="s">
        <v>1217</v>
      </c>
      <c r="Y95" t="s">
        <v>1217</v>
      </c>
      <c r="Z95" t="s">
        <v>1217</v>
      </c>
      <c r="AA95" t="s">
        <v>1217</v>
      </c>
      <c r="AB95" t="s">
        <v>1217</v>
      </c>
      <c r="AC95" t="s">
        <v>1217</v>
      </c>
      <c r="AD95" t="s">
        <v>1217</v>
      </c>
      <c r="AE95" t="s">
        <v>1217</v>
      </c>
      <c r="AF95" t="s">
        <v>1217</v>
      </c>
      <c r="AG95" t="s">
        <v>1217</v>
      </c>
      <c r="AH95"/>
      <c r="AI95" t="s">
        <v>1217</v>
      </c>
      <c r="AJ95" t="s">
        <v>1217</v>
      </c>
      <c r="AK95" t="s">
        <v>1217</v>
      </c>
      <c r="AL95" t="s">
        <v>1217</v>
      </c>
      <c r="AM95" t="s">
        <v>1217</v>
      </c>
      <c r="AN95" t="s">
        <v>1217</v>
      </c>
      <c r="AO95" t="s">
        <v>1217</v>
      </c>
      <c r="AP95"/>
      <c r="AQ95"/>
      <c r="AR95"/>
      <c r="AS95"/>
      <c r="AT95"/>
      <c r="AU95"/>
      <c r="AV95"/>
      <c r="AW95"/>
      <c r="AX95"/>
      <c r="AY95"/>
      <c r="AZ95"/>
      <c r="BA95"/>
      <c r="BB95" t="str" cm="1">
        <f t="array" aca="1" ref="BB95" ca="1">IFERROR(INDIRECT(X95),"")</f>
        <v/>
      </c>
      <c r="BC95"/>
      <c r="BD95" s="437"/>
      <c r="BE95"/>
      <c r="BF95" s="438">
        <v>1</v>
      </c>
      <c r="BG95" s="438">
        <v>17</v>
      </c>
      <c r="BH95" s="438" t="s">
        <v>433</v>
      </c>
      <c r="BI95" s="438" t="s">
        <v>1306</v>
      </c>
      <c r="BJ95" s="438">
        <v>4</v>
      </c>
      <c r="BK95" s="438" t="s">
        <v>1580</v>
      </c>
      <c r="BL95" s="438" t="s">
        <v>394</v>
      </c>
      <c r="BM95" s="438" t="s">
        <v>1581</v>
      </c>
      <c r="BN95" s="438"/>
      <c r="BO95" s="438">
        <v>0</v>
      </c>
      <c r="BP95" s="438">
        <v>0</v>
      </c>
      <c r="BQ95" s="438">
        <v>0</v>
      </c>
      <c r="BR95" s="438">
        <v>0</v>
      </c>
      <c r="BS95" s="438">
        <v>0</v>
      </c>
      <c r="BT95" s="438">
        <v>0</v>
      </c>
      <c r="BU95" s="438">
        <v>0</v>
      </c>
      <c r="BV95" s="438">
        <v>0</v>
      </c>
      <c r="BW95" s="438">
        <v>0</v>
      </c>
      <c r="BX95" s="438">
        <v>1</v>
      </c>
      <c r="BY95" s="438"/>
      <c r="BZ95" s="438"/>
      <c r="CA95"/>
      <c r="CC95"/>
      <c r="CD95"/>
      <c r="CE95"/>
      <c r="CF95"/>
      <c r="CG95"/>
      <c r="CH95"/>
      <c r="CI95"/>
      <c r="CJ95"/>
      <c r="CK95"/>
      <c r="CL95"/>
      <c r="CM95"/>
      <c r="CN95"/>
      <c r="CO95"/>
      <c r="CY95" s="440"/>
      <c r="CZ95" s="441"/>
      <c r="DA95" s="441"/>
      <c r="DB95" s="441"/>
      <c r="DC95" s="213"/>
      <c r="DD95" s="441"/>
      <c r="DE95" s="570"/>
      <c r="DF95" s="213"/>
      <c r="DG95" s="213"/>
      <c r="DH95" s="213"/>
      <c r="DI95" s="213"/>
      <c r="DJ95" s="213"/>
      <c r="DK95" s="213"/>
      <c r="DL95" s="213"/>
      <c r="DM95" s="213"/>
      <c r="DN95" s="213"/>
      <c r="DO95" s="441"/>
    </row>
    <row r="96" spans="1:300" s="361" customFormat="1" ht="16.5" customHeight="1">
      <c r="A96" s="464">
        <v>14</v>
      </c>
      <c r="B96" s="361">
        <v>1</v>
      </c>
      <c r="C96" s="459" t="s">
        <v>25</v>
      </c>
      <c r="D96" s="361" t="s">
        <v>424</v>
      </c>
      <c r="E96" s="464">
        <v>5</v>
      </c>
      <c r="G96" t="s">
        <v>1211</v>
      </c>
      <c r="H96">
        <v>96</v>
      </c>
      <c r="I96">
        <v>1</v>
      </c>
      <c r="J96" s="422"/>
      <c r="K96" s="422"/>
      <c r="L96" s="422"/>
      <c r="M96" s="422"/>
      <c r="N96"/>
      <c r="O96"/>
      <c r="P96" s="435"/>
      <c r="Q96"/>
      <c r="R96"/>
      <c r="S96"/>
      <c r="T96"/>
      <c r="U96"/>
      <c r="V96"/>
      <c r="W96">
        <v>101</v>
      </c>
      <c r="X96" t="s">
        <v>1217</v>
      </c>
      <c r="Y96" t="s">
        <v>1217</v>
      </c>
      <c r="Z96" t="s">
        <v>1217</v>
      </c>
      <c r="AA96" t="s">
        <v>1217</v>
      </c>
      <c r="AB96" t="s">
        <v>1217</v>
      </c>
      <c r="AC96" t="s">
        <v>1217</v>
      </c>
      <c r="AD96" t="s">
        <v>1217</v>
      </c>
      <c r="AE96" t="s">
        <v>1217</v>
      </c>
      <c r="AF96" t="s">
        <v>1217</v>
      </c>
      <c r="AG96" t="s">
        <v>1217</v>
      </c>
      <c r="AH96"/>
      <c r="AI96" t="s">
        <v>1217</v>
      </c>
      <c r="AJ96" t="s">
        <v>1217</v>
      </c>
      <c r="AK96" t="s">
        <v>1217</v>
      </c>
      <c r="AL96" t="s">
        <v>1217</v>
      </c>
      <c r="AM96" t="s">
        <v>1217</v>
      </c>
      <c r="AN96" t="s">
        <v>1217</v>
      </c>
      <c r="AO96" t="s">
        <v>1217</v>
      </c>
      <c r="AP96"/>
      <c r="AQ96"/>
      <c r="AR96"/>
      <c r="AS96"/>
      <c r="AT96"/>
      <c r="AU96"/>
      <c r="AV96"/>
      <c r="AW96"/>
      <c r="AX96"/>
      <c r="AY96"/>
      <c r="AZ96"/>
      <c r="BA96"/>
      <c r="BB96" t="str" cm="1">
        <f t="array" aca="1" ref="BB96" ca="1">IFERROR(INDIRECT(X96),"")</f>
        <v/>
      </c>
      <c r="BC96"/>
      <c r="BD96" s="437"/>
      <c r="BE96"/>
      <c r="BF96" s="438">
        <v>1</v>
      </c>
      <c r="BG96" s="438">
        <v>17</v>
      </c>
      <c r="BH96" s="438" t="s">
        <v>433</v>
      </c>
      <c r="BI96" s="438" t="s">
        <v>1306</v>
      </c>
      <c r="BJ96" s="438">
        <v>5</v>
      </c>
      <c r="BK96" s="438" t="s">
        <v>1582</v>
      </c>
      <c r="BL96" s="438" t="s">
        <v>151</v>
      </c>
      <c r="BM96" s="438" t="s">
        <v>1583</v>
      </c>
      <c r="BN96" s="438"/>
      <c r="BO96" s="438">
        <v>1</v>
      </c>
      <c r="BP96" s="438">
        <v>0</v>
      </c>
      <c r="BQ96" s="438">
        <v>0</v>
      </c>
      <c r="BR96" s="438">
        <v>0</v>
      </c>
      <c r="BS96" s="438">
        <v>0</v>
      </c>
      <c r="BT96" s="438">
        <v>0</v>
      </c>
      <c r="BU96" s="438">
        <v>0</v>
      </c>
      <c r="BV96" s="438">
        <v>0</v>
      </c>
      <c r="BW96" s="438">
        <v>0</v>
      </c>
      <c r="BX96" s="438">
        <v>1</v>
      </c>
      <c r="BY96" s="438"/>
      <c r="BZ96" s="438"/>
      <c r="CA96"/>
      <c r="CC96"/>
      <c r="CD96"/>
      <c r="CE96"/>
      <c r="CF96"/>
      <c r="CG96"/>
      <c r="CH96"/>
      <c r="CI96"/>
      <c r="CJ96"/>
      <c r="CK96"/>
      <c r="CL96"/>
      <c r="CM96"/>
      <c r="CN96"/>
      <c r="CO96"/>
    </row>
    <row r="97" spans="1:119" s="361" customFormat="1" ht="16.5" customHeight="1">
      <c r="A97" s="464">
        <v>32</v>
      </c>
      <c r="B97" s="361">
        <v>2</v>
      </c>
      <c r="C97" s="459" t="s">
        <v>25</v>
      </c>
      <c r="D97" s="361" t="s">
        <v>1584</v>
      </c>
      <c r="E97" s="464">
        <v>5</v>
      </c>
      <c r="G97" t="s">
        <v>1211</v>
      </c>
      <c r="H97">
        <v>97</v>
      </c>
      <c r="I97">
        <v>1</v>
      </c>
      <c r="J97" s="422"/>
      <c r="K97" s="422"/>
      <c r="L97" s="422"/>
      <c r="M97" s="422"/>
      <c r="N97"/>
      <c r="O97"/>
      <c r="P97" s="435"/>
      <c r="Q97"/>
      <c r="R97"/>
      <c r="S97"/>
      <c r="T97"/>
      <c r="U97"/>
      <c r="V97"/>
      <c r="W97">
        <v>102</v>
      </c>
      <c r="X97" t="s">
        <v>1217</v>
      </c>
      <c r="Y97" t="s">
        <v>1217</v>
      </c>
      <c r="Z97" t="s">
        <v>1217</v>
      </c>
      <c r="AA97" t="s">
        <v>1217</v>
      </c>
      <c r="AB97" t="s">
        <v>1217</v>
      </c>
      <c r="AC97" t="s">
        <v>1217</v>
      </c>
      <c r="AD97" t="s">
        <v>1217</v>
      </c>
      <c r="AE97" t="s">
        <v>1217</v>
      </c>
      <c r="AF97" t="s">
        <v>1217</v>
      </c>
      <c r="AG97" t="s">
        <v>1217</v>
      </c>
      <c r="AH97"/>
      <c r="AI97" t="s">
        <v>1217</v>
      </c>
      <c r="AJ97" t="s">
        <v>1217</v>
      </c>
      <c r="AK97" t="s">
        <v>1217</v>
      </c>
      <c r="AL97" t="s">
        <v>1217</v>
      </c>
      <c r="AM97" t="s">
        <v>1217</v>
      </c>
      <c r="AN97" t="s">
        <v>1217</v>
      </c>
      <c r="AO97" t="s">
        <v>1217</v>
      </c>
      <c r="AP97"/>
      <c r="AQ97"/>
      <c r="AR97"/>
      <c r="AS97"/>
      <c r="AT97"/>
      <c r="AU97"/>
      <c r="AV97"/>
      <c r="AW97"/>
      <c r="AX97"/>
      <c r="AY97"/>
      <c r="AZ97"/>
      <c r="BA97"/>
      <c r="BB97" t="str" cm="1">
        <f t="array" aca="1" ref="BB97" ca="1">IFERROR(INDIRECT(X97),"")</f>
        <v/>
      </c>
      <c r="BC97"/>
      <c r="BD97" s="437"/>
      <c r="BE97"/>
      <c r="BF97" s="463">
        <v>1</v>
      </c>
      <c r="BG97" s="463">
        <v>18</v>
      </c>
      <c r="BH97" s="463" t="s">
        <v>162</v>
      </c>
      <c r="BI97" s="463" t="s">
        <v>1309</v>
      </c>
      <c r="BJ97" s="463">
        <v>1</v>
      </c>
      <c r="BK97" s="463" t="s">
        <v>1585</v>
      </c>
      <c r="BL97" s="463" t="s">
        <v>147</v>
      </c>
      <c r="BM97" s="438" t="s">
        <v>1586</v>
      </c>
      <c r="BN97" s="438"/>
      <c r="BO97" s="463">
        <v>0</v>
      </c>
      <c r="BP97" s="463">
        <v>0</v>
      </c>
      <c r="BQ97" s="463">
        <v>0</v>
      </c>
      <c r="BR97" s="463">
        <v>0</v>
      </c>
      <c r="BS97" s="463">
        <v>0</v>
      </c>
      <c r="BT97" s="463">
        <v>0</v>
      </c>
      <c r="BU97" s="463">
        <v>0</v>
      </c>
      <c r="BV97" s="463">
        <v>0</v>
      </c>
      <c r="BW97" s="463">
        <v>0</v>
      </c>
      <c r="BX97" s="463">
        <v>1</v>
      </c>
      <c r="BY97" s="463"/>
      <c r="BZ97" s="463"/>
      <c r="CA97"/>
      <c r="CC97"/>
      <c r="CD97"/>
      <c r="CE97"/>
      <c r="CF97"/>
      <c r="CG97"/>
      <c r="CH97"/>
      <c r="CI97"/>
      <c r="CJ97"/>
      <c r="CK97"/>
      <c r="CL97"/>
      <c r="CM97"/>
      <c r="CN97"/>
      <c r="CO97"/>
    </row>
    <row r="98" spans="1:119" s="361" customFormat="1" ht="15">
      <c r="A98" s="472">
        <v>47</v>
      </c>
      <c r="B98" s="441">
        <v>3</v>
      </c>
      <c r="C98" s="477" t="s">
        <v>25</v>
      </c>
      <c r="D98" s="441" t="s">
        <v>624</v>
      </c>
      <c r="E98" s="473">
        <v>5</v>
      </c>
      <c r="F98" s="441"/>
      <c r="G98" t="s">
        <v>1211</v>
      </c>
      <c r="H98">
        <v>98</v>
      </c>
      <c r="I98">
        <v>1</v>
      </c>
      <c r="J98" s="422"/>
      <c r="K98" s="422"/>
      <c r="L98" s="422"/>
      <c r="M98" s="422"/>
      <c r="N98"/>
      <c r="O98"/>
      <c r="P98" s="435"/>
      <c r="Q98"/>
      <c r="R98"/>
      <c r="S98"/>
      <c r="T98"/>
      <c r="U98"/>
      <c r="V98"/>
      <c r="W98">
        <v>103</v>
      </c>
      <c r="X98" t="s">
        <v>1217</v>
      </c>
      <c r="Y98" t="s">
        <v>1217</v>
      </c>
      <c r="Z98" t="s">
        <v>1217</v>
      </c>
      <c r="AA98" t="s">
        <v>1217</v>
      </c>
      <c r="AB98" t="s">
        <v>1217</v>
      </c>
      <c r="AC98" t="s">
        <v>1217</v>
      </c>
      <c r="AD98" t="s">
        <v>1217</v>
      </c>
      <c r="AE98" t="s">
        <v>1217</v>
      </c>
      <c r="AF98" t="s">
        <v>1217</v>
      </c>
      <c r="AG98" t="s">
        <v>1217</v>
      </c>
      <c r="AH98"/>
      <c r="AI98" t="s">
        <v>1217</v>
      </c>
      <c r="AJ98" t="s">
        <v>1217</v>
      </c>
      <c r="AK98" t="s">
        <v>1217</v>
      </c>
      <c r="AL98" t="s">
        <v>1217</v>
      </c>
      <c r="AM98" t="s">
        <v>1217</v>
      </c>
      <c r="AN98" t="s">
        <v>1217</v>
      </c>
      <c r="AO98" t="s">
        <v>1217</v>
      </c>
      <c r="AP98"/>
      <c r="AQ98"/>
      <c r="AR98"/>
      <c r="AS98"/>
      <c r="AT98"/>
      <c r="AU98"/>
      <c r="AV98"/>
      <c r="AW98"/>
      <c r="AX98"/>
      <c r="AY98"/>
      <c r="AZ98"/>
      <c r="BA98"/>
      <c r="BB98" t="str" cm="1">
        <f t="array" aca="1" ref="BB98" ca="1">IFERROR(INDIRECT(X98),"")</f>
        <v/>
      </c>
      <c r="BC98"/>
      <c r="BD98" s="437"/>
      <c r="BE98"/>
      <c r="BF98" s="463">
        <v>1</v>
      </c>
      <c r="BG98" s="463">
        <v>18</v>
      </c>
      <c r="BH98" s="463" t="s">
        <v>162</v>
      </c>
      <c r="BI98" s="463" t="s">
        <v>1309</v>
      </c>
      <c r="BJ98" s="463">
        <v>2</v>
      </c>
      <c r="BK98" s="463" t="s">
        <v>1587</v>
      </c>
      <c r="BL98" s="463" t="s">
        <v>148</v>
      </c>
      <c r="BM98" s="438" t="s">
        <v>1588</v>
      </c>
      <c r="BN98" s="438"/>
      <c r="BO98" s="463">
        <v>0</v>
      </c>
      <c r="BP98" s="463">
        <v>0</v>
      </c>
      <c r="BQ98" s="463">
        <v>0</v>
      </c>
      <c r="BR98" s="463">
        <v>0</v>
      </c>
      <c r="BS98" s="463">
        <v>0</v>
      </c>
      <c r="BT98" s="463">
        <v>0</v>
      </c>
      <c r="BU98" s="463">
        <v>0</v>
      </c>
      <c r="BV98" s="463">
        <v>0</v>
      </c>
      <c r="BW98" s="463">
        <v>0</v>
      </c>
      <c r="BX98" s="463">
        <v>1</v>
      </c>
      <c r="BY98" s="463"/>
      <c r="BZ98" s="463"/>
      <c r="CA98"/>
      <c r="CC98"/>
      <c r="CD98"/>
      <c r="CE98"/>
      <c r="CF98"/>
      <c r="CG98"/>
      <c r="CH98"/>
      <c r="CI98"/>
      <c r="CJ98"/>
      <c r="CK98"/>
      <c r="CL98"/>
      <c r="CM98"/>
      <c r="CN98"/>
      <c r="CO98"/>
    </row>
    <row r="99" spans="1:119" s="448" customFormat="1" ht="15">
      <c r="A99" s="474"/>
      <c r="B99" s="445"/>
      <c r="C99" s="475"/>
      <c r="D99" s="445"/>
      <c r="E99" s="445">
        <v>15</v>
      </c>
      <c r="F99" s="445"/>
      <c r="G99">
        <v>0</v>
      </c>
      <c r="H99" t="s">
        <v>1217</v>
      </c>
      <c r="I99">
        <v>0</v>
      </c>
      <c r="J99" s="422"/>
      <c r="K99" s="422"/>
      <c r="L99" s="422"/>
      <c r="M99" s="422"/>
      <c r="N99"/>
      <c r="O99"/>
      <c r="P99" s="435"/>
      <c r="Q99"/>
      <c r="R99"/>
      <c r="S99"/>
      <c r="T99"/>
      <c r="U99"/>
      <c r="V99"/>
      <c r="W99">
        <v>104</v>
      </c>
      <c r="X99" t="s">
        <v>1217</v>
      </c>
      <c r="Y99" t="s">
        <v>1217</v>
      </c>
      <c r="Z99" t="s">
        <v>1217</v>
      </c>
      <c r="AA99" t="s">
        <v>1217</v>
      </c>
      <c r="AB99" t="s">
        <v>1217</v>
      </c>
      <c r="AC99" t="s">
        <v>1217</v>
      </c>
      <c r="AD99" t="s">
        <v>1217</v>
      </c>
      <c r="AE99" t="s">
        <v>1217</v>
      </c>
      <c r="AF99" t="s">
        <v>1217</v>
      </c>
      <c r="AG99" t="s">
        <v>1217</v>
      </c>
      <c r="AH99"/>
      <c r="AI99" t="s">
        <v>1217</v>
      </c>
      <c r="AJ99" t="s">
        <v>1217</v>
      </c>
      <c r="AK99" t="s">
        <v>1217</v>
      </c>
      <c r="AL99" t="s">
        <v>1217</v>
      </c>
      <c r="AM99" t="s">
        <v>1217</v>
      </c>
      <c r="AN99" t="s">
        <v>1217</v>
      </c>
      <c r="AO99" t="s">
        <v>1217</v>
      </c>
      <c r="AP99"/>
      <c r="AQ99"/>
      <c r="AR99"/>
      <c r="AS99"/>
      <c r="AT99"/>
      <c r="AU99"/>
      <c r="AV99"/>
      <c r="AW99"/>
      <c r="AX99"/>
      <c r="AY99"/>
      <c r="AZ99"/>
      <c r="BA99"/>
      <c r="BB99" t="str" cm="1">
        <f t="array" aca="1" ref="BB99" ca="1">IFERROR(INDIRECT(X99),"")</f>
        <v/>
      </c>
      <c r="BC99"/>
      <c r="BD99" s="437"/>
      <c r="BE99"/>
      <c r="BF99" s="463">
        <v>1</v>
      </c>
      <c r="BG99" s="463">
        <v>18</v>
      </c>
      <c r="BH99" s="463" t="s">
        <v>162</v>
      </c>
      <c r="BI99" s="463" t="s">
        <v>1309</v>
      </c>
      <c r="BJ99" s="463">
        <v>3</v>
      </c>
      <c r="BK99" s="463" t="s">
        <v>1589</v>
      </c>
      <c r="BL99" s="463" t="s">
        <v>393</v>
      </c>
      <c r="BM99" s="438" t="s">
        <v>1590</v>
      </c>
      <c r="BN99" s="438"/>
      <c r="BO99" s="463">
        <v>0</v>
      </c>
      <c r="BP99" s="463">
        <v>0</v>
      </c>
      <c r="BQ99" s="463">
        <v>0</v>
      </c>
      <c r="BR99" s="463">
        <v>0</v>
      </c>
      <c r="BS99" s="463">
        <v>0</v>
      </c>
      <c r="BT99" s="463">
        <v>0</v>
      </c>
      <c r="BU99" s="463">
        <v>0</v>
      </c>
      <c r="BV99" s="463">
        <v>0</v>
      </c>
      <c r="BW99" s="463">
        <v>0</v>
      </c>
      <c r="BX99" s="463">
        <v>1</v>
      </c>
      <c r="BY99" s="463"/>
      <c r="BZ99" s="463"/>
      <c r="CA99"/>
      <c r="CC99"/>
      <c r="CD99"/>
      <c r="CE99"/>
      <c r="CF99"/>
      <c r="CG99"/>
      <c r="CH99"/>
      <c r="CI99"/>
      <c r="CJ99"/>
      <c r="CK99"/>
      <c r="CL99"/>
      <c r="CM99"/>
      <c r="CN99"/>
      <c r="CO99"/>
      <c r="CY99" s="361"/>
      <c r="CZ99" s="361"/>
      <c r="DA99" s="361"/>
      <c r="DB99" s="361"/>
      <c r="DC99" s="361"/>
      <c r="DD99" s="361"/>
      <c r="DE99" s="361"/>
      <c r="DF99" s="361"/>
      <c r="DG99" s="361"/>
      <c r="DH99" s="361"/>
      <c r="DI99" s="361"/>
      <c r="DJ99" s="361"/>
      <c r="DK99" s="361"/>
      <c r="DL99" s="361"/>
      <c r="DM99" s="361"/>
      <c r="DN99" s="361"/>
      <c r="DO99" s="361"/>
    </row>
    <row r="100" spans="1:119" s="361" customFormat="1" ht="102">
      <c r="A100" s="458" t="s">
        <v>1212</v>
      </c>
      <c r="B100" s="459"/>
      <c r="C100" s="459"/>
      <c r="D100" s="459"/>
      <c r="E100" s="459"/>
      <c r="G100" t="s">
        <v>1212</v>
      </c>
      <c r="H100" t="s">
        <v>1217</v>
      </c>
      <c r="I100">
        <v>0</v>
      </c>
      <c r="J100" s="422"/>
      <c r="K100" s="422"/>
      <c r="L100" s="422"/>
      <c r="M100" s="422"/>
      <c r="N100"/>
      <c r="O100"/>
      <c r="P100" s="435"/>
      <c r="Q100"/>
      <c r="R100"/>
      <c r="S100"/>
      <c r="T100"/>
      <c r="U100"/>
      <c r="V100"/>
      <c r="W100">
        <v>105</v>
      </c>
      <c r="X100" t="s">
        <v>1217</v>
      </c>
      <c r="Y100" t="s">
        <v>1217</v>
      </c>
      <c r="Z100" t="s">
        <v>1217</v>
      </c>
      <c r="AA100" t="s">
        <v>1217</v>
      </c>
      <c r="AB100" t="s">
        <v>1217</v>
      </c>
      <c r="AC100" t="s">
        <v>1217</v>
      </c>
      <c r="AD100" t="s">
        <v>1217</v>
      </c>
      <c r="AE100" t="s">
        <v>1217</v>
      </c>
      <c r="AF100" t="s">
        <v>1217</v>
      </c>
      <c r="AG100" t="s">
        <v>1217</v>
      </c>
      <c r="AH100"/>
      <c r="AI100" t="s">
        <v>1217</v>
      </c>
      <c r="AJ100" t="s">
        <v>1217</v>
      </c>
      <c r="AK100" t="s">
        <v>1217</v>
      </c>
      <c r="AL100" t="s">
        <v>1217</v>
      </c>
      <c r="AM100" t="s">
        <v>1217</v>
      </c>
      <c r="AN100" t="s">
        <v>1217</v>
      </c>
      <c r="AO100" t="s">
        <v>1217</v>
      </c>
      <c r="AP100"/>
      <c r="AQ100"/>
      <c r="AR100"/>
      <c r="AS100"/>
      <c r="AT100"/>
      <c r="AU100"/>
      <c r="AV100"/>
      <c r="AW100"/>
      <c r="AX100"/>
      <c r="AY100"/>
      <c r="AZ100"/>
      <c r="BA100"/>
      <c r="BB100" t="str" cm="1">
        <f t="array" aca="1" ref="BB100" ca="1">IFERROR(INDIRECT(X100),"")</f>
        <v/>
      </c>
      <c r="BC100"/>
      <c r="BD100" s="437"/>
      <c r="BE100"/>
      <c r="BF100" s="463">
        <v>1</v>
      </c>
      <c r="BG100" s="463">
        <v>18</v>
      </c>
      <c r="BH100" s="463" t="s">
        <v>162</v>
      </c>
      <c r="BI100" s="463" t="s">
        <v>1309</v>
      </c>
      <c r="BJ100" s="463">
        <v>4</v>
      </c>
      <c r="BK100" s="463" t="s">
        <v>1591</v>
      </c>
      <c r="BL100" s="463" t="s">
        <v>394</v>
      </c>
      <c r="BM100" s="438" t="s">
        <v>1592</v>
      </c>
      <c r="BN100" s="438"/>
      <c r="BO100" s="463">
        <v>0</v>
      </c>
      <c r="BP100" s="463">
        <v>0</v>
      </c>
      <c r="BQ100" s="463">
        <v>0</v>
      </c>
      <c r="BR100" s="463">
        <v>0</v>
      </c>
      <c r="BS100" s="463">
        <v>0</v>
      </c>
      <c r="BT100" s="463">
        <v>0</v>
      </c>
      <c r="BU100" s="463">
        <v>0</v>
      </c>
      <c r="BV100" s="463">
        <v>0</v>
      </c>
      <c r="BW100" s="463">
        <v>0</v>
      </c>
      <c r="BX100" s="463">
        <v>1</v>
      </c>
      <c r="BY100" s="463"/>
      <c r="BZ100" s="463"/>
      <c r="CA100"/>
      <c r="CC100"/>
      <c r="CD100"/>
      <c r="CE100"/>
      <c r="CF100"/>
      <c r="CG100"/>
      <c r="CH100"/>
      <c r="CI100"/>
      <c r="CJ100"/>
      <c r="CK100"/>
      <c r="CL100"/>
      <c r="CM100"/>
      <c r="CN100"/>
      <c r="CO100"/>
      <c r="CY100" s="448"/>
      <c r="CZ100" s="448"/>
      <c r="DA100" s="448"/>
      <c r="DB100" s="448"/>
      <c r="DC100" s="448"/>
      <c r="DD100" s="448"/>
      <c r="DE100" s="448"/>
      <c r="DF100" s="448"/>
      <c r="DG100" s="448"/>
      <c r="DH100" s="448"/>
      <c r="DI100" s="448"/>
      <c r="DJ100" s="448"/>
      <c r="DK100" s="448"/>
      <c r="DL100" s="448"/>
      <c r="DM100" s="448"/>
      <c r="DN100" s="448"/>
      <c r="DO100" s="448"/>
    </row>
    <row r="101" spans="1:119" s="361" customFormat="1">
      <c r="A101" s="458" t="s">
        <v>25</v>
      </c>
      <c r="B101" s="459" t="s">
        <v>23</v>
      </c>
      <c r="C101" s="459" t="s">
        <v>1247</v>
      </c>
      <c r="D101" s="459" t="s">
        <v>1162</v>
      </c>
      <c r="E101" s="458" t="s">
        <v>1248</v>
      </c>
      <c r="F101" s="441"/>
      <c r="G101" t="s">
        <v>1212</v>
      </c>
      <c r="H101" t="s">
        <v>1217</v>
      </c>
      <c r="I101">
        <v>0</v>
      </c>
      <c r="J101" s="422"/>
      <c r="K101" s="422"/>
      <c r="L101" s="422"/>
      <c r="M101" s="422"/>
      <c r="N101"/>
      <c r="O101"/>
      <c r="P101" s="435"/>
      <c r="Q101"/>
      <c r="R101"/>
      <c r="S101"/>
      <c r="T101"/>
      <c r="U101"/>
      <c r="V101"/>
      <c r="W101">
        <v>106</v>
      </c>
      <c r="X101" t="s">
        <v>1217</v>
      </c>
      <c r="Y101" t="s">
        <v>1217</v>
      </c>
      <c r="Z101" t="s">
        <v>1217</v>
      </c>
      <c r="AA101" t="s">
        <v>1217</v>
      </c>
      <c r="AB101" t="s">
        <v>1217</v>
      </c>
      <c r="AC101" t="s">
        <v>1217</v>
      </c>
      <c r="AD101" t="s">
        <v>1217</v>
      </c>
      <c r="AE101" t="s">
        <v>1217</v>
      </c>
      <c r="AF101" t="s">
        <v>1217</v>
      </c>
      <c r="AG101" t="s">
        <v>1217</v>
      </c>
      <c r="AH101"/>
      <c r="AI101" t="s">
        <v>1217</v>
      </c>
      <c r="AJ101" t="s">
        <v>1217</v>
      </c>
      <c r="AK101" t="s">
        <v>1217</v>
      </c>
      <c r="AL101" t="s">
        <v>1217</v>
      </c>
      <c r="AM101" t="s">
        <v>1217</v>
      </c>
      <c r="AN101" t="s">
        <v>1217</v>
      </c>
      <c r="AO101" t="s">
        <v>1217</v>
      </c>
      <c r="AP101"/>
      <c r="AQ101"/>
      <c r="AR101"/>
      <c r="AS101"/>
      <c r="AT101"/>
      <c r="AU101"/>
      <c r="AV101"/>
      <c r="AW101"/>
      <c r="AX101"/>
      <c r="AY101"/>
      <c r="AZ101"/>
      <c r="BA101"/>
      <c r="BB101" t="str" cm="1">
        <f t="array" aca="1" ref="BB101" ca="1">IFERROR(INDIRECT(X101),"")</f>
        <v/>
      </c>
      <c r="BC101"/>
      <c r="BD101" s="437"/>
      <c r="BE101"/>
      <c r="BF101" s="463">
        <v>1</v>
      </c>
      <c r="BG101" s="463">
        <v>18</v>
      </c>
      <c r="BH101" s="463" t="s">
        <v>162</v>
      </c>
      <c r="BI101" s="463" t="s">
        <v>1309</v>
      </c>
      <c r="BJ101" s="463">
        <v>5</v>
      </c>
      <c r="BK101" s="463" t="s">
        <v>1593</v>
      </c>
      <c r="BL101" s="463" t="s">
        <v>151</v>
      </c>
      <c r="BM101" s="438" t="s">
        <v>1594</v>
      </c>
      <c r="BN101" s="438"/>
      <c r="BO101" s="463">
        <v>1</v>
      </c>
      <c r="BP101" s="463">
        <v>0</v>
      </c>
      <c r="BQ101" s="463">
        <v>0</v>
      </c>
      <c r="BR101" s="463">
        <v>0</v>
      </c>
      <c r="BS101" s="463">
        <v>0</v>
      </c>
      <c r="BT101" s="463">
        <v>0</v>
      </c>
      <c r="BU101" s="463">
        <v>0</v>
      </c>
      <c r="BV101" s="463">
        <v>0</v>
      </c>
      <c r="BW101" s="463">
        <v>0</v>
      </c>
      <c r="BX101" s="463">
        <v>1</v>
      </c>
      <c r="BY101" s="463"/>
      <c r="BZ101" s="463"/>
      <c r="CA101"/>
      <c r="CC101"/>
      <c r="CD101"/>
      <c r="CE101"/>
      <c r="CF101"/>
      <c r="CG101"/>
      <c r="CH101"/>
      <c r="CI101"/>
      <c r="CJ101"/>
      <c r="CK101"/>
      <c r="CL101"/>
      <c r="CM101"/>
      <c r="CN101"/>
      <c r="CO101"/>
    </row>
    <row r="102" spans="1:119" s="361" customFormat="1" ht="16.5" customHeight="1">
      <c r="A102" s="464">
        <v>1</v>
      </c>
      <c r="B102" s="361">
        <v>1</v>
      </c>
      <c r="C102" s="459" t="s">
        <v>1263</v>
      </c>
      <c r="D102" s="361" t="s">
        <v>381</v>
      </c>
      <c r="E102" s="464">
        <v>1</v>
      </c>
      <c r="F102" s="441"/>
      <c r="G102" t="s">
        <v>1212</v>
      </c>
      <c r="H102" t="s">
        <v>1217</v>
      </c>
      <c r="I102">
        <v>0</v>
      </c>
      <c r="J102" s="422"/>
      <c r="K102" s="422"/>
      <c r="L102" s="422"/>
      <c r="M102" s="422"/>
      <c r="N102"/>
      <c r="O102"/>
      <c r="P102" s="435"/>
      <c r="Q102"/>
      <c r="R102"/>
      <c r="S102"/>
      <c r="T102"/>
      <c r="U102"/>
      <c r="V102"/>
      <c r="W102">
        <v>107</v>
      </c>
      <c r="X102" t="s">
        <v>1217</v>
      </c>
      <c r="Y102" t="s">
        <v>1217</v>
      </c>
      <c r="Z102" t="s">
        <v>1217</v>
      </c>
      <c r="AA102" t="s">
        <v>1217</v>
      </c>
      <c r="AB102" t="s">
        <v>1217</v>
      </c>
      <c r="AC102" t="s">
        <v>1217</v>
      </c>
      <c r="AD102" t="s">
        <v>1217</v>
      </c>
      <c r="AE102" t="s">
        <v>1217</v>
      </c>
      <c r="AF102" t="s">
        <v>1217</v>
      </c>
      <c r="AG102" t="s">
        <v>1217</v>
      </c>
      <c r="AH102"/>
      <c r="AI102" t="s">
        <v>1217</v>
      </c>
      <c r="AJ102" t="s">
        <v>1217</v>
      </c>
      <c r="AK102" t="s">
        <v>1217</v>
      </c>
      <c r="AL102" t="s">
        <v>1217</v>
      </c>
      <c r="AM102" t="s">
        <v>1217</v>
      </c>
      <c r="AN102" t="s">
        <v>1217</v>
      </c>
      <c r="AO102" t="s">
        <v>1217</v>
      </c>
      <c r="AP102"/>
      <c r="AQ102"/>
      <c r="AR102"/>
      <c r="AS102"/>
      <c r="AT102"/>
      <c r="AU102"/>
      <c r="AV102"/>
      <c r="AW102"/>
      <c r="AX102"/>
      <c r="AY102"/>
      <c r="AZ102"/>
      <c r="BA102"/>
      <c r="BB102" t="str" cm="1">
        <f t="array" aca="1" ref="BB102" ca="1">IFERROR(INDIRECT(X102),"")</f>
        <v/>
      </c>
      <c r="BC102"/>
      <c r="BD102" s="437"/>
      <c r="BE102"/>
      <c r="BF102" s="466">
        <v>2</v>
      </c>
      <c r="BG102" s="466">
        <v>34</v>
      </c>
      <c r="BH102" s="466" t="s">
        <v>522</v>
      </c>
      <c r="BI102" s="466" t="s">
        <v>1322</v>
      </c>
      <c r="BJ102" s="466">
        <v>1</v>
      </c>
      <c r="BK102" s="466" t="s">
        <v>1595</v>
      </c>
      <c r="BL102" s="466" t="s">
        <v>243</v>
      </c>
      <c r="BM102" s="438" t="s">
        <v>1596</v>
      </c>
      <c r="BN102" s="438"/>
      <c r="BO102" s="466">
        <v>1</v>
      </c>
      <c r="BP102" s="466">
        <v>0</v>
      </c>
      <c r="BQ102" s="466">
        <v>0</v>
      </c>
      <c r="BR102" s="466">
        <v>0</v>
      </c>
      <c r="BS102" s="466">
        <v>0</v>
      </c>
      <c r="BT102" s="466">
        <v>0</v>
      </c>
      <c r="BU102" s="466">
        <v>0</v>
      </c>
      <c r="BV102" s="466">
        <v>0</v>
      </c>
      <c r="BW102" s="466">
        <v>0</v>
      </c>
      <c r="BX102" s="466">
        <v>0</v>
      </c>
      <c r="BY102" s="466"/>
      <c r="BZ102" s="466"/>
      <c r="CA102"/>
      <c r="CC102"/>
      <c r="CD102"/>
      <c r="CE102"/>
      <c r="CF102"/>
      <c r="CG102"/>
      <c r="CH102"/>
      <c r="CI102"/>
      <c r="CJ102"/>
      <c r="CK102"/>
      <c r="CL102"/>
      <c r="CM102"/>
      <c r="CN102"/>
      <c r="CO102"/>
    </row>
    <row r="103" spans="1:119" ht="16.5" customHeight="1">
      <c r="A103" s="464">
        <v>15</v>
      </c>
      <c r="B103" s="361">
        <v>1</v>
      </c>
      <c r="C103" s="459" t="s">
        <v>25</v>
      </c>
      <c r="D103" s="361" t="s">
        <v>427</v>
      </c>
      <c r="E103" s="464">
        <v>5</v>
      </c>
      <c r="F103" s="361"/>
      <c r="G103" t="s">
        <v>1212</v>
      </c>
      <c r="H103">
        <v>103</v>
      </c>
      <c r="I103">
        <v>1</v>
      </c>
      <c r="J103" s="422"/>
      <c r="K103" s="422"/>
      <c r="L103" s="422"/>
      <c r="M103" s="422"/>
      <c r="N103"/>
      <c r="O103"/>
      <c r="P103" s="435"/>
      <c r="Q103"/>
      <c r="R103"/>
      <c r="S103"/>
      <c r="T103"/>
      <c r="U103"/>
      <c r="V103"/>
      <c r="W103">
        <v>108</v>
      </c>
      <c r="X103" t="s">
        <v>1217</v>
      </c>
      <c r="Y103" t="s">
        <v>1217</v>
      </c>
      <c r="Z103" t="s">
        <v>1217</v>
      </c>
      <c r="AA103" t="s">
        <v>1217</v>
      </c>
      <c r="AB103" t="s">
        <v>1217</v>
      </c>
      <c r="AC103" t="s">
        <v>1217</v>
      </c>
      <c r="AD103" t="s">
        <v>1217</v>
      </c>
      <c r="AE103" t="s">
        <v>1217</v>
      </c>
      <c r="AF103" t="s">
        <v>1217</v>
      </c>
      <c r="AG103" t="s">
        <v>1217</v>
      </c>
      <c r="AH103"/>
      <c r="AI103" t="s">
        <v>1217</v>
      </c>
      <c r="AJ103" t="s">
        <v>1217</v>
      </c>
      <c r="AK103" t="s">
        <v>1217</v>
      </c>
      <c r="AL103" t="s">
        <v>1217</v>
      </c>
      <c r="AM103" t="s">
        <v>1217</v>
      </c>
      <c r="AN103" t="s">
        <v>1217</v>
      </c>
      <c r="AO103" t="s">
        <v>1217</v>
      </c>
      <c r="AP103"/>
      <c r="AQ103"/>
      <c r="AR103"/>
      <c r="AS103"/>
      <c r="AT103"/>
      <c r="AU103"/>
      <c r="AV103"/>
      <c r="AW103"/>
      <c r="AX103"/>
      <c r="AY103"/>
      <c r="AZ103"/>
      <c r="BA103"/>
      <c r="BB103" t="str" cm="1">
        <f t="array" aca="1" ref="BB103" ca="1">IFERROR(INDIRECT(X103),"")</f>
        <v/>
      </c>
      <c r="BC103"/>
      <c r="BD103" s="437"/>
      <c r="BE103"/>
      <c r="BF103" s="466">
        <v>2</v>
      </c>
      <c r="BG103" s="466">
        <v>34</v>
      </c>
      <c r="BH103" s="466" t="s">
        <v>522</v>
      </c>
      <c r="BI103" s="466" t="s">
        <v>1322</v>
      </c>
      <c r="BJ103" s="466">
        <v>2</v>
      </c>
      <c r="BK103" s="466" t="s">
        <v>1597</v>
      </c>
      <c r="BL103" s="466" t="s">
        <v>244</v>
      </c>
      <c r="BM103" s="438" t="s">
        <v>1598</v>
      </c>
      <c r="BN103" s="438"/>
      <c r="BO103" s="466">
        <v>1</v>
      </c>
      <c r="BP103" s="466">
        <v>0</v>
      </c>
      <c r="BQ103" s="466">
        <v>0</v>
      </c>
      <c r="BR103" s="466">
        <v>0</v>
      </c>
      <c r="BS103" s="466">
        <v>0</v>
      </c>
      <c r="BT103" s="466">
        <v>0</v>
      </c>
      <c r="BU103" s="466">
        <v>0</v>
      </c>
      <c r="BV103" s="466">
        <v>0</v>
      </c>
      <c r="BW103" s="466">
        <v>0</v>
      </c>
      <c r="BX103" s="466">
        <v>0</v>
      </c>
      <c r="BY103" s="466"/>
      <c r="BZ103" s="466"/>
      <c r="CA103"/>
      <c r="CC103"/>
      <c r="CD103"/>
      <c r="CE103"/>
      <c r="CF103"/>
      <c r="CG103"/>
      <c r="CH103"/>
      <c r="CI103"/>
      <c r="CJ103"/>
      <c r="CK103"/>
      <c r="CL103"/>
      <c r="CM103"/>
      <c r="CN103"/>
      <c r="CO103"/>
      <c r="CY103" s="361"/>
      <c r="CZ103" s="361"/>
      <c r="DA103" s="361"/>
      <c r="DB103" s="361"/>
      <c r="DC103" s="361"/>
      <c r="DD103" s="361"/>
      <c r="DE103" s="361"/>
      <c r="DF103" s="361"/>
      <c r="DG103" s="361"/>
      <c r="DH103" s="361"/>
      <c r="DI103" s="361"/>
      <c r="DJ103" s="361"/>
      <c r="DK103" s="361"/>
      <c r="DL103" s="361"/>
      <c r="DM103" s="361"/>
      <c r="DN103" s="361"/>
      <c r="DO103" s="361"/>
    </row>
    <row r="104" spans="1:119">
      <c r="A104" s="458">
        <v>16</v>
      </c>
      <c r="B104" s="459">
        <v>1</v>
      </c>
      <c r="C104" s="459" t="s">
        <v>25</v>
      </c>
      <c r="D104" s="361" t="s">
        <v>430</v>
      </c>
      <c r="E104" s="458">
        <v>5</v>
      </c>
      <c r="F104" s="361"/>
      <c r="G104" t="s">
        <v>1212</v>
      </c>
      <c r="H104">
        <v>104</v>
      </c>
      <c r="I104">
        <v>1</v>
      </c>
      <c r="J104" s="422"/>
      <c r="K104" s="422"/>
      <c r="L104" s="422"/>
      <c r="M104" s="422"/>
      <c r="N104"/>
      <c r="O104"/>
      <c r="P104" s="435"/>
      <c r="Q104"/>
      <c r="R104"/>
      <c r="S104"/>
      <c r="T104"/>
      <c r="U104"/>
      <c r="V104"/>
      <c r="W104">
        <v>109</v>
      </c>
      <c r="X104" t="s">
        <v>1599</v>
      </c>
      <c r="Y104" t="s">
        <v>1600</v>
      </c>
      <c r="Z104" t="s">
        <v>1601</v>
      </c>
      <c r="AA104" t="s">
        <v>1217</v>
      </c>
      <c r="AB104" t="s">
        <v>1217</v>
      </c>
      <c r="AC104">
        <v>1</v>
      </c>
      <c r="AD104">
        <v>7</v>
      </c>
      <c r="AE104" t="s">
        <v>1217</v>
      </c>
      <c r="AF104" t="s">
        <v>1217</v>
      </c>
      <c r="AG104" t="s">
        <v>1602</v>
      </c>
      <c r="AH104"/>
      <c r="AI104" t="s">
        <v>1603</v>
      </c>
      <c r="AJ104" t="s">
        <v>1604</v>
      </c>
      <c r="AK104" t="s">
        <v>1605</v>
      </c>
      <c r="AL104" t="s">
        <v>1606</v>
      </c>
      <c r="AM104" t="s">
        <v>1607</v>
      </c>
      <c r="AN104" t="s">
        <v>1608</v>
      </c>
      <c r="AO104" t="s">
        <v>1609</v>
      </c>
      <c r="AP104"/>
      <c r="AQ104"/>
      <c r="AR104"/>
      <c r="AS104"/>
      <c r="AT104"/>
      <c r="AU104"/>
      <c r="AV104"/>
      <c r="AW104"/>
      <c r="AX104"/>
      <c r="AY104"/>
      <c r="AZ104"/>
      <c r="BA104"/>
      <c r="BB104" t="str" cm="1">
        <f t="array" aca="1" ref="BB104" ca="1">IFERROR(INDIRECT(X104),"")</f>
        <v>FRÅGAN ÄR OBESVARAD</v>
      </c>
      <c r="BC104"/>
      <c r="BD104" s="437"/>
      <c r="BE104"/>
      <c r="BF104" s="466">
        <v>2</v>
      </c>
      <c r="BG104" s="466">
        <v>34</v>
      </c>
      <c r="BH104" s="466" t="s">
        <v>522</v>
      </c>
      <c r="BI104" s="466" t="s">
        <v>1322</v>
      </c>
      <c r="BJ104" s="466">
        <v>3</v>
      </c>
      <c r="BK104" s="466" t="s">
        <v>1610</v>
      </c>
      <c r="BL104" s="466" t="s">
        <v>245</v>
      </c>
      <c r="BM104" s="438" t="s">
        <v>1611</v>
      </c>
      <c r="BN104" s="438"/>
      <c r="BO104" s="466">
        <v>1</v>
      </c>
      <c r="BP104" s="466">
        <v>0</v>
      </c>
      <c r="BQ104" s="466">
        <v>0</v>
      </c>
      <c r="BR104" s="466">
        <v>0</v>
      </c>
      <c r="BS104" s="466">
        <v>0</v>
      </c>
      <c r="BT104" s="466">
        <v>0</v>
      </c>
      <c r="BU104" s="466">
        <v>0</v>
      </c>
      <c r="BV104" s="466">
        <v>0</v>
      </c>
      <c r="BW104" s="466">
        <v>0</v>
      </c>
      <c r="BX104" s="466">
        <v>0</v>
      </c>
      <c r="BY104" s="466"/>
      <c r="BZ104" s="466"/>
      <c r="CA104"/>
      <c r="CC104"/>
      <c r="CD104"/>
      <c r="CE104"/>
      <c r="CF104"/>
      <c r="CG104"/>
      <c r="CH104"/>
      <c r="CI104"/>
      <c r="CJ104"/>
      <c r="CK104"/>
      <c r="CL104"/>
      <c r="CM104"/>
      <c r="CN104"/>
      <c r="CO104"/>
      <c r="CY104" s="441"/>
    </row>
    <row r="105" spans="1:119">
      <c r="A105" s="458">
        <v>17</v>
      </c>
      <c r="B105" s="459">
        <v>1</v>
      </c>
      <c r="C105" s="459" t="s">
        <v>25</v>
      </c>
      <c r="D105" s="361" t="s">
        <v>433</v>
      </c>
      <c r="E105" s="458">
        <v>5</v>
      </c>
      <c r="F105" s="361"/>
      <c r="G105" t="s">
        <v>1212</v>
      </c>
      <c r="H105">
        <v>105</v>
      </c>
      <c r="I105">
        <v>1</v>
      </c>
      <c r="J105" s="422"/>
      <c r="K105" s="422"/>
      <c r="L105" s="422"/>
      <c r="M105" s="422"/>
      <c r="N105"/>
      <c r="O105"/>
      <c r="P105" s="435"/>
      <c r="Q105"/>
      <c r="R105"/>
      <c r="S105"/>
      <c r="T105"/>
      <c r="U105"/>
      <c r="V105"/>
      <c r="W105">
        <v>110</v>
      </c>
      <c r="X105" t="s">
        <v>1217</v>
      </c>
      <c r="Y105" t="s">
        <v>1217</v>
      </c>
      <c r="Z105" t="s">
        <v>1217</v>
      </c>
      <c r="AA105" t="s">
        <v>1217</v>
      </c>
      <c r="AB105" t="s">
        <v>1217</v>
      </c>
      <c r="AC105" t="s">
        <v>1217</v>
      </c>
      <c r="AD105" t="s">
        <v>1217</v>
      </c>
      <c r="AE105" t="s">
        <v>1217</v>
      </c>
      <c r="AF105" t="s">
        <v>1217</v>
      </c>
      <c r="AG105" t="s">
        <v>1217</v>
      </c>
      <c r="AH105"/>
      <c r="AI105" t="s">
        <v>1217</v>
      </c>
      <c r="AJ105" t="s">
        <v>1217</v>
      </c>
      <c r="AK105" t="s">
        <v>1217</v>
      </c>
      <c r="AL105" t="s">
        <v>1217</v>
      </c>
      <c r="AM105" t="s">
        <v>1217</v>
      </c>
      <c r="AN105" t="s">
        <v>1217</v>
      </c>
      <c r="AO105" t="s">
        <v>1217</v>
      </c>
      <c r="AP105"/>
      <c r="AQ105"/>
      <c r="AR105"/>
      <c r="AS105"/>
      <c r="AT105"/>
      <c r="AU105"/>
      <c r="AV105"/>
      <c r="AW105"/>
      <c r="AX105"/>
      <c r="AY105"/>
      <c r="AZ105"/>
      <c r="BA105"/>
      <c r="BB105" t="str" cm="1">
        <f t="array" aca="1" ref="BB105" ca="1">IFERROR(INDIRECT(X105),"")</f>
        <v/>
      </c>
      <c r="BC105"/>
      <c r="BD105" s="437"/>
      <c r="BE105"/>
      <c r="BF105" s="466">
        <v>2</v>
      </c>
      <c r="BG105" s="466">
        <v>34</v>
      </c>
      <c r="BH105" s="466" t="s">
        <v>522</v>
      </c>
      <c r="BI105" s="466" t="s">
        <v>1322</v>
      </c>
      <c r="BJ105" s="466">
        <v>4</v>
      </c>
      <c r="BK105" s="466" t="s">
        <v>1612</v>
      </c>
      <c r="BL105" s="466" t="s">
        <v>246</v>
      </c>
      <c r="BM105" s="438" t="s">
        <v>1613</v>
      </c>
      <c r="BN105" s="438"/>
      <c r="BO105" s="466">
        <v>1</v>
      </c>
      <c r="BP105" s="466">
        <v>0</v>
      </c>
      <c r="BQ105" s="466">
        <v>0</v>
      </c>
      <c r="BR105" s="466">
        <v>0</v>
      </c>
      <c r="BS105" s="466">
        <v>0</v>
      </c>
      <c r="BT105" s="466">
        <v>0</v>
      </c>
      <c r="BU105" s="466">
        <v>0</v>
      </c>
      <c r="BV105" s="466">
        <v>0</v>
      </c>
      <c r="BW105" s="466">
        <v>0</v>
      </c>
      <c r="BX105" s="466">
        <v>0</v>
      </c>
      <c r="BY105" s="466"/>
      <c r="BZ105" s="466"/>
      <c r="CA105"/>
      <c r="CC105"/>
      <c r="CD105"/>
      <c r="CE105"/>
      <c r="CF105"/>
      <c r="CG105"/>
      <c r="CH105"/>
      <c r="CI105"/>
      <c r="CJ105"/>
      <c r="CK105"/>
      <c r="CL105"/>
      <c r="CM105"/>
      <c r="CN105"/>
      <c r="CO105"/>
      <c r="CY105" s="441"/>
    </row>
    <row r="106" spans="1:119">
      <c r="A106" s="464">
        <v>18</v>
      </c>
      <c r="B106" s="361">
        <v>1</v>
      </c>
      <c r="C106" s="459" t="s">
        <v>25</v>
      </c>
      <c r="D106" s="361" t="s">
        <v>162</v>
      </c>
      <c r="E106" s="464">
        <v>5</v>
      </c>
      <c r="F106" s="361"/>
      <c r="G106" t="s">
        <v>1212</v>
      </c>
      <c r="H106">
        <v>106</v>
      </c>
      <c r="I106">
        <v>1</v>
      </c>
      <c r="J106" s="422"/>
      <c r="K106" s="422"/>
      <c r="L106" s="422"/>
      <c r="M106" s="422"/>
      <c r="N106"/>
      <c r="O106"/>
      <c r="P106" s="435"/>
      <c r="Q106"/>
      <c r="R106"/>
      <c r="S106"/>
      <c r="T106"/>
      <c r="U106"/>
      <c r="V106"/>
      <c r="W106">
        <v>111</v>
      </c>
      <c r="X106" t="s">
        <v>1217</v>
      </c>
      <c r="Y106" t="s">
        <v>1217</v>
      </c>
      <c r="Z106" t="s">
        <v>1217</v>
      </c>
      <c r="AA106" t="s">
        <v>1217</v>
      </c>
      <c r="AB106" t="s">
        <v>1217</v>
      </c>
      <c r="AC106" t="s">
        <v>1217</v>
      </c>
      <c r="AD106" t="s">
        <v>1217</v>
      </c>
      <c r="AE106" t="s">
        <v>1217</v>
      </c>
      <c r="AF106" t="s">
        <v>1217</v>
      </c>
      <c r="AG106" t="s">
        <v>1217</v>
      </c>
      <c r="AH106"/>
      <c r="AI106" t="s">
        <v>1217</v>
      </c>
      <c r="AJ106" t="s">
        <v>1217</v>
      </c>
      <c r="AK106" t="s">
        <v>1217</v>
      </c>
      <c r="AL106" t="s">
        <v>1217</v>
      </c>
      <c r="AM106" t="s">
        <v>1217</v>
      </c>
      <c r="AN106" t="s">
        <v>1217</v>
      </c>
      <c r="AO106" t="s">
        <v>1217</v>
      </c>
      <c r="AP106"/>
      <c r="AQ106"/>
      <c r="AR106"/>
      <c r="AS106"/>
      <c r="AT106"/>
      <c r="AU106"/>
      <c r="AV106"/>
      <c r="AW106"/>
      <c r="AX106"/>
      <c r="AY106"/>
      <c r="AZ106"/>
      <c r="BA106"/>
      <c r="BB106" t="str" cm="1">
        <f t="array" aca="1" ref="BB106" ca="1">IFERROR(INDIRECT(X106),"")</f>
        <v/>
      </c>
      <c r="BC106"/>
      <c r="BD106" s="437"/>
      <c r="BE106"/>
      <c r="BF106" s="466">
        <v>2</v>
      </c>
      <c r="BG106" s="466">
        <v>34</v>
      </c>
      <c r="BH106" s="466" t="s">
        <v>522</v>
      </c>
      <c r="BI106" s="466" t="s">
        <v>1322</v>
      </c>
      <c r="BJ106" s="466">
        <v>5</v>
      </c>
      <c r="BK106" s="466" t="s">
        <v>1614</v>
      </c>
      <c r="BL106" s="466" t="s">
        <v>247</v>
      </c>
      <c r="BM106" s="438" t="s">
        <v>1615</v>
      </c>
      <c r="BN106" s="438"/>
      <c r="BO106" s="466">
        <v>1</v>
      </c>
      <c r="BP106" s="466">
        <v>0</v>
      </c>
      <c r="BQ106" s="466">
        <v>0</v>
      </c>
      <c r="BR106" s="466">
        <v>0</v>
      </c>
      <c r="BS106" s="466">
        <v>0</v>
      </c>
      <c r="BT106" s="466">
        <v>0</v>
      </c>
      <c r="BU106" s="466">
        <v>0</v>
      </c>
      <c r="BV106" s="466">
        <v>0</v>
      </c>
      <c r="BW106" s="466">
        <v>0</v>
      </c>
      <c r="BX106" s="466">
        <v>0</v>
      </c>
      <c r="BY106" s="466"/>
      <c r="BZ106" s="466"/>
      <c r="CA106"/>
      <c r="CC106"/>
      <c r="CD106"/>
      <c r="CE106"/>
      <c r="CF106"/>
      <c r="CG106"/>
      <c r="CH106"/>
      <c r="CI106"/>
      <c r="CJ106"/>
      <c r="CK106"/>
      <c r="CL106"/>
      <c r="CM106"/>
      <c r="CN106"/>
      <c r="CO106"/>
      <c r="CY106" s="441"/>
    </row>
    <row r="107" spans="1:119">
      <c r="A107" s="464">
        <v>33</v>
      </c>
      <c r="B107" s="361">
        <v>2</v>
      </c>
      <c r="C107" s="459" t="s">
        <v>25</v>
      </c>
      <c r="D107" s="361" t="s">
        <v>518</v>
      </c>
      <c r="E107" s="464">
        <v>5</v>
      </c>
      <c r="F107" s="448"/>
      <c r="G107" t="s">
        <v>1212</v>
      </c>
      <c r="H107">
        <v>107</v>
      </c>
      <c r="I107">
        <v>1</v>
      </c>
      <c r="J107" s="422"/>
      <c r="K107" s="422"/>
      <c r="L107" s="422"/>
      <c r="M107" s="422"/>
      <c r="N107"/>
      <c r="O107"/>
      <c r="P107" s="435"/>
      <c r="Q107"/>
      <c r="R107"/>
      <c r="S107"/>
      <c r="T107"/>
      <c r="U107"/>
      <c r="V107"/>
      <c r="W107">
        <v>112</v>
      </c>
      <c r="X107" t="s">
        <v>1217</v>
      </c>
      <c r="Y107" t="s">
        <v>1217</v>
      </c>
      <c r="Z107" t="s">
        <v>1217</v>
      </c>
      <c r="AA107" t="s">
        <v>1217</v>
      </c>
      <c r="AB107" t="s">
        <v>1217</v>
      </c>
      <c r="AC107" t="s">
        <v>1217</v>
      </c>
      <c r="AD107" t="s">
        <v>1217</v>
      </c>
      <c r="AE107" t="s">
        <v>1217</v>
      </c>
      <c r="AF107" t="s">
        <v>1217</v>
      </c>
      <c r="AG107" t="s">
        <v>1217</v>
      </c>
      <c r="AH107"/>
      <c r="AI107" t="s">
        <v>1217</v>
      </c>
      <c r="AJ107" t="s">
        <v>1217</v>
      </c>
      <c r="AK107" t="s">
        <v>1217</v>
      </c>
      <c r="AL107" t="s">
        <v>1217</v>
      </c>
      <c r="AM107" t="s">
        <v>1217</v>
      </c>
      <c r="AN107" t="s">
        <v>1217</v>
      </c>
      <c r="AO107" t="s">
        <v>1217</v>
      </c>
      <c r="AP107"/>
      <c r="AQ107"/>
      <c r="AR107"/>
      <c r="AS107"/>
      <c r="AT107"/>
      <c r="AU107"/>
      <c r="AV107"/>
      <c r="AW107"/>
      <c r="AX107"/>
      <c r="AY107"/>
      <c r="AZ107"/>
      <c r="BA107"/>
      <c r="BB107" t="str" cm="1">
        <f t="array" aca="1" ref="BB107" ca="1">IFERROR(INDIRECT(X107),"")</f>
        <v/>
      </c>
      <c r="BC107"/>
      <c r="BD107" s="437"/>
      <c r="BE107"/>
      <c r="BF107" s="467">
        <v>2</v>
      </c>
      <c r="BG107" s="467">
        <v>35</v>
      </c>
      <c r="BH107" s="467" t="s">
        <v>525</v>
      </c>
      <c r="BI107" s="467" t="s">
        <v>1325</v>
      </c>
      <c r="BJ107" s="467">
        <v>1</v>
      </c>
      <c r="BK107" s="467" t="s">
        <v>1616</v>
      </c>
      <c r="BL107" s="467" t="s">
        <v>528</v>
      </c>
      <c r="BM107" s="438" t="s">
        <v>1617</v>
      </c>
      <c r="BN107" s="438"/>
      <c r="BO107" s="467">
        <v>1</v>
      </c>
      <c r="BP107" s="467">
        <v>0</v>
      </c>
      <c r="BQ107" s="467">
        <v>0</v>
      </c>
      <c r="BR107" s="467">
        <v>0</v>
      </c>
      <c r="BS107" s="467">
        <v>0</v>
      </c>
      <c r="BT107" s="467">
        <v>0</v>
      </c>
      <c r="BU107" s="467">
        <v>0</v>
      </c>
      <c r="BV107" s="467">
        <v>0</v>
      </c>
      <c r="BW107" s="467">
        <v>0</v>
      </c>
      <c r="BX107" s="467">
        <v>0</v>
      </c>
      <c r="BY107" s="467"/>
      <c r="BZ107" s="467"/>
      <c r="CA107"/>
      <c r="CC107"/>
      <c r="CD107"/>
      <c r="CE107"/>
      <c r="CF107"/>
      <c r="CG107"/>
      <c r="CH107"/>
      <c r="CI107"/>
      <c r="CJ107"/>
      <c r="CK107"/>
      <c r="CL107"/>
      <c r="CM107"/>
      <c r="CN107"/>
      <c r="CO107"/>
      <c r="CY107" s="441"/>
    </row>
    <row r="108" spans="1:119">
      <c r="A108" s="464">
        <v>42</v>
      </c>
      <c r="B108" s="361">
        <v>3</v>
      </c>
      <c r="C108" s="459" t="s">
        <v>1263</v>
      </c>
      <c r="D108" s="361" t="s">
        <v>585</v>
      </c>
      <c r="E108" s="464">
        <v>1</v>
      </c>
      <c r="F108" s="361"/>
      <c r="G108" t="s">
        <v>1212</v>
      </c>
      <c r="H108" t="s">
        <v>1217</v>
      </c>
      <c r="I108">
        <v>0</v>
      </c>
      <c r="J108" s="422"/>
      <c r="K108" s="422"/>
      <c r="L108" s="422"/>
      <c r="M108" s="422"/>
      <c r="N108"/>
      <c r="O108"/>
      <c r="P108" s="435"/>
      <c r="Q108"/>
      <c r="R108"/>
      <c r="S108"/>
      <c r="T108"/>
      <c r="U108"/>
      <c r="V108"/>
      <c r="W108">
        <v>113</v>
      </c>
      <c r="X108" t="s">
        <v>1217</v>
      </c>
      <c r="Y108" t="s">
        <v>1217</v>
      </c>
      <c r="Z108" t="s">
        <v>1217</v>
      </c>
      <c r="AA108" t="s">
        <v>1217</v>
      </c>
      <c r="AB108" t="s">
        <v>1217</v>
      </c>
      <c r="AC108" t="s">
        <v>1217</v>
      </c>
      <c r="AD108" t="s">
        <v>1217</v>
      </c>
      <c r="AE108" t="s">
        <v>1217</v>
      </c>
      <c r="AF108" t="s">
        <v>1217</v>
      </c>
      <c r="AG108" t="s">
        <v>1217</v>
      </c>
      <c r="AH108"/>
      <c r="AI108" t="s">
        <v>1217</v>
      </c>
      <c r="AJ108" t="s">
        <v>1217</v>
      </c>
      <c r="AK108" t="s">
        <v>1217</v>
      </c>
      <c r="AL108" t="s">
        <v>1217</v>
      </c>
      <c r="AM108" t="s">
        <v>1217</v>
      </c>
      <c r="AN108" t="s">
        <v>1217</v>
      </c>
      <c r="AO108" t="s">
        <v>1217</v>
      </c>
      <c r="AP108"/>
      <c r="AQ108"/>
      <c r="AR108"/>
      <c r="AS108"/>
      <c r="AT108"/>
      <c r="AU108"/>
      <c r="AV108"/>
      <c r="AW108"/>
      <c r="AX108"/>
      <c r="AY108"/>
      <c r="AZ108"/>
      <c r="BA108"/>
      <c r="BB108" t="str" cm="1">
        <f t="array" aca="1" ref="BB108" ca="1">IFERROR(INDIRECT(X108),"")</f>
        <v/>
      </c>
      <c r="BC108"/>
      <c r="BD108" s="437"/>
      <c r="BE108"/>
      <c r="BF108" s="467">
        <v>2</v>
      </c>
      <c r="BG108" s="467">
        <v>35</v>
      </c>
      <c r="BH108" s="467" t="s">
        <v>525</v>
      </c>
      <c r="BI108" s="467" t="s">
        <v>1325</v>
      </c>
      <c r="BJ108" s="467">
        <v>2</v>
      </c>
      <c r="BK108" s="467" t="s">
        <v>1618</v>
      </c>
      <c r="BL108" s="467" t="s">
        <v>252</v>
      </c>
      <c r="BM108" s="438" t="s">
        <v>1619</v>
      </c>
      <c r="BN108" s="438"/>
      <c r="BO108" s="467">
        <v>1</v>
      </c>
      <c r="BP108" s="467">
        <v>0</v>
      </c>
      <c r="BQ108" s="467">
        <v>0</v>
      </c>
      <c r="BR108" s="467">
        <v>0</v>
      </c>
      <c r="BS108" s="467">
        <v>0</v>
      </c>
      <c r="BT108" s="467">
        <v>0</v>
      </c>
      <c r="BU108" s="467">
        <v>0</v>
      </c>
      <c r="BV108" s="467">
        <v>0</v>
      </c>
      <c r="BW108" s="467">
        <v>0</v>
      </c>
      <c r="BX108" s="467">
        <v>0</v>
      </c>
      <c r="BY108" s="467"/>
      <c r="BZ108" s="467"/>
      <c r="CA108"/>
      <c r="CC108"/>
      <c r="CD108"/>
      <c r="CE108"/>
      <c r="CF108"/>
      <c r="CG108"/>
      <c r="CH108"/>
      <c r="CI108"/>
      <c r="CJ108"/>
      <c r="CK108"/>
      <c r="CL108"/>
      <c r="CM108"/>
      <c r="CN108"/>
      <c r="CO108"/>
      <c r="CY108" s="441"/>
    </row>
    <row r="109" spans="1:119">
      <c r="A109" s="464">
        <v>48</v>
      </c>
      <c r="B109" s="361">
        <v>3</v>
      </c>
      <c r="C109" s="459" t="s">
        <v>25</v>
      </c>
      <c r="D109" s="361" t="s">
        <v>632</v>
      </c>
      <c r="E109" s="464">
        <v>5</v>
      </c>
      <c r="F109" s="361"/>
      <c r="G109" t="s">
        <v>1212</v>
      </c>
      <c r="H109">
        <v>109</v>
      </c>
      <c r="I109">
        <v>1</v>
      </c>
      <c r="J109" s="422"/>
      <c r="K109" s="422"/>
      <c r="L109" s="422"/>
      <c r="M109" s="422"/>
      <c r="N109"/>
      <c r="O109"/>
      <c r="P109" s="435"/>
      <c r="Q109"/>
      <c r="R109"/>
      <c r="S109"/>
      <c r="T109"/>
      <c r="U109"/>
      <c r="V109"/>
      <c r="W109">
        <v>114</v>
      </c>
      <c r="X109" t="s">
        <v>1217</v>
      </c>
      <c r="Y109" t="s">
        <v>1217</v>
      </c>
      <c r="Z109" t="s">
        <v>1217</v>
      </c>
      <c r="AA109" t="s">
        <v>1217</v>
      </c>
      <c r="AB109" t="s">
        <v>1217</v>
      </c>
      <c r="AC109" t="s">
        <v>1217</v>
      </c>
      <c r="AD109" t="s">
        <v>1217</v>
      </c>
      <c r="AE109" t="s">
        <v>1217</v>
      </c>
      <c r="AF109" t="s">
        <v>1217</v>
      </c>
      <c r="AG109" t="s">
        <v>1217</v>
      </c>
      <c r="AH109"/>
      <c r="AI109" t="s">
        <v>1217</v>
      </c>
      <c r="AJ109" t="s">
        <v>1217</v>
      </c>
      <c r="AK109" t="s">
        <v>1217</v>
      </c>
      <c r="AL109" t="s">
        <v>1217</v>
      </c>
      <c r="AM109" t="s">
        <v>1217</v>
      </c>
      <c r="AN109" t="s">
        <v>1217</v>
      </c>
      <c r="AO109" t="s">
        <v>1217</v>
      </c>
      <c r="AP109"/>
      <c r="AQ109"/>
      <c r="AR109"/>
      <c r="AS109"/>
      <c r="AT109"/>
      <c r="AU109"/>
      <c r="AV109"/>
      <c r="AW109"/>
      <c r="AX109"/>
      <c r="AY109"/>
      <c r="AZ109"/>
      <c r="BA109"/>
      <c r="BB109" t="str" cm="1">
        <f t="array" aca="1" ref="BB109" ca="1">IFERROR(INDIRECT(X109),"")</f>
        <v/>
      </c>
      <c r="BC109"/>
      <c r="BD109" s="437"/>
      <c r="BE109"/>
      <c r="BF109" s="467">
        <v>2</v>
      </c>
      <c r="BG109" s="467">
        <v>35</v>
      </c>
      <c r="BH109" s="467" t="s">
        <v>525</v>
      </c>
      <c r="BI109" s="467" t="s">
        <v>1325</v>
      </c>
      <c r="BJ109" s="467">
        <v>3</v>
      </c>
      <c r="BK109" s="467" t="s">
        <v>1620</v>
      </c>
      <c r="BL109" s="467" t="s">
        <v>253</v>
      </c>
      <c r="BM109" s="438" t="s">
        <v>1621</v>
      </c>
      <c r="BN109" s="438"/>
      <c r="BO109" s="467">
        <v>1</v>
      </c>
      <c r="BP109" s="467">
        <v>0</v>
      </c>
      <c r="BQ109" s="467">
        <v>0</v>
      </c>
      <c r="BR109" s="467">
        <v>0</v>
      </c>
      <c r="BS109" s="467">
        <v>0</v>
      </c>
      <c r="BT109" s="467">
        <v>0</v>
      </c>
      <c r="BU109" s="467">
        <v>0</v>
      </c>
      <c r="BV109" s="467">
        <v>0</v>
      </c>
      <c r="BW109" s="467">
        <v>0</v>
      </c>
      <c r="BX109" s="467">
        <v>0</v>
      </c>
      <c r="BY109" s="467"/>
      <c r="BZ109" s="467"/>
      <c r="CA109"/>
      <c r="CC109"/>
      <c r="CD109"/>
      <c r="CE109"/>
      <c r="CF109"/>
      <c r="CG109"/>
      <c r="CH109"/>
      <c r="CI109"/>
      <c r="CJ109"/>
      <c r="CK109"/>
      <c r="CL109"/>
      <c r="CM109"/>
      <c r="CN109"/>
      <c r="CO109"/>
      <c r="CY109" s="441"/>
    </row>
    <row r="110" spans="1:119">
      <c r="A110" s="458">
        <v>49</v>
      </c>
      <c r="B110" s="459">
        <v>3</v>
      </c>
      <c r="C110" s="459" t="s">
        <v>25</v>
      </c>
      <c r="D110" s="361" t="s">
        <v>639</v>
      </c>
      <c r="E110" s="458">
        <v>5</v>
      </c>
      <c r="F110" s="361"/>
      <c r="G110" t="s">
        <v>1212</v>
      </c>
      <c r="H110">
        <v>110</v>
      </c>
      <c r="I110">
        <v>1</v>
      </c>
      <c r="J110" s="422"/>
      <c r="K110" s="422"/>
      <c r="L110" s="422"/>
      <c r="M110" s="422"/>
      <c r="N110"/>
      <c r="O110"/>
      <c r="P110" s="435"/>
      <c r="Q110"/>
      <c r="R110"/>
      <c r="S110"/>
      <c r="T110"/>
      <c r="U110"/>
      <c r="V110"/>
      <c r="W110">
        <v>115</v>
      </c>
      <c r="X110" t="s">
        <v>1217</v>
      </c>
      <c r="Y110" t="s">
        <v>1217</v>
      </c>
      <c r="Z110" t="s">
        <v>1217</v>
      </c>
      <c r="AA110" t="s">
        <v>1217</v>
      </c>
      <c r="AB110" t="s">
        <v>1217</v>
      </c>
      <c r="AC110" t="s">
        <v>1217</v>
      </c>
      <c r="AD110" t="s">
        <v>1217</v>
      </c>
      <c r="AE110" t="s">
        <v>1217</v>
      </c>
      <c r="AF110" t="s">
        <v>1217</v>
      </c>
      <c r="AG110" t="s">
        <v>1217</v>
      </c>
      <c r="AH110"/>
      <c r="AI110" t="s">
        <v>1217</v>
      </c>
      <c r="AJ110" t="s">
        <v>1217</v>
      </c>
      <c r="AK110" t="s">
        <v>1217</v>
      </c>
      <c r="AL110" t="s">
        <v>1217</v>
      </c>
      <c r="AM110" t="s">
        <v>1217</v>
      </c>
      <c r="AN110" t="s">
        <v>1217</v>
      </c>
      <c r="AO110" t="s">
        <v>1217</v>
      </c>
      <c r="AP110"/>
      <c r="AQ110"/>
      <c r="AR110"/>
      <c r="AS110"/>
      <c r="AT110"/>
      <c r="AU110"/>
      <c r="AV110"/>
      <c r="AW110"/>
      <c r="AX110"/>
      <c r="AY110"/>
      <c r="AZ110"/>
      <c r="BA110"/>
      <c r="BB110" t="str" cm="1">
        <f t="array" aca="1" ref="BB110" ca="1">IFERROR(INDIRECT(X110),"")</f>
        <v/>
      </c>
      <c r="BC110"/>
      <c r="BD110" s="437"/>
      <c r="BE110"/>
      <c r="BF110" s="467">
        <v>2</v>
      </c>
      <c r="BG110" s="467">
        <v>35</v>
      </c>
      <c r="BH110" s="467" t="s">
        <v>525</v>
      </c>
      <c r="BI110" s="467" t="s">
        <v>1325</v>
      </c>
      <c r="BJ110" s="467">
        <v>4</v>
      </c>
      <c r="BK110" s="467" t="s">
        <v>1622</v>
      </c>
      <c r="BL110" s="467" t="s">
        <v>254</v>
      </c>
      <c r="BM110" s="438" t="s">
        <v>1623</v>
      </c>
      <c r="BN110" s="438"/>
      <c r="BO110" s="467">
        <v>1</v>
      </c>
      <c r="BP110" s="467">
        <v>0</v>
      </c>
      <c r="BQ110" s="467">
        <v>0</v>
      </c>
      <c r="BR110" s="467">
        <v>0</v>
      </c>
      <c r="BS110" s="467">
        <v>0</v>
      </c>
      <c r="BT110" s="467">
        <v>0</v>
      </c>
      <c r="BU110" s="467">
        <v>0</v>
      </c>
      <c r="BV110" s="467">
        <v>0</v>
      </c>
      <c r="BW110" s="467">
        <v>0</v>
      </c>
      <c r="BX110" s="467">
        <v>0</v>
      </c>
      <c r="BY110" s="467"/>
      <c r="BZ110" s="467"/>
      <c r="CA110"/>
      <c r="CC110"/>
      <c r="CD110"/>
      <c r="CE110"/>
      <c r="CF110"/>
      <c r="CG110"/>
      <c r="CH110"/>
      <c r="CI110"/>
      <c r="CJ110"/>
      <c r="CK110"/>
      <c r="CL110"/>
      <c r="CM110"/>
      <c r="CN110"/>
      <c r="CO110"/>
      <c r="CY110" s="441"/>
    </row>
    <row r="111" spans="1:119">
      <c r="A111" s="458">
        <v>50</v>
      </c>
      <c r="B111" s="459">
        <v>3</v>
      </c>
      <c r="C111" s="459" t="s">
        <v>25</v>
      </c>
      <c r="D111" s="361" t="s">
        <v>646</v>
      </c>
      <c r="E111" s="458">
        <v>5</v>
      </c>
      <c r="F111" s="361"/>
      <c r="G111" t="s">
        <v>1212</v>
      </c>
      <c r="H111">
        <v>111</v>
      </c>
      <c r="I111">
        <v>1</v>
      </c>
      <c r="J111" s="422"/>
      <c r="K111" s="422"/>
      <c r="L111" s="422"/>
      <c r="M111" s="422"/>
      <c r="N111"/>
      <c r="O111"/>
      <c r="P111" s="435"/>
      <c r="Q111"/>
      <c r="R111"/>
      <c r="S111"/>
      <c r="T111"/>
      <c r="U111"/>
      <c r="V111"/>
      <c r="W111">
        <v>116</v>
      </c>
      <c r="X111" t="s">
        <v>1217</v>
      </c>
      <c r="Y111" t="s">
        <v>1217</v>
      </c>
      <c r="Z111" t="s">
        <v>1217</v>
      </c>
      <c r="AA111" t="s">
        <v>1217</v>
      </c>
      <c r="AB111" t="s">
        <v>1217</v>
      </c>
      <c r="AC111" t="s">
        <v>1217</v>
      </c>
      <c r="AD111" t="s">
        <v>1217</v>
      </c>
      <c r="AE111" t="s">
        <v>1217</v>
      </c>
      <c r="AF111" t="s">
        <v>1217</v>
      </c>
      <c r="AG111" t="s">
        <v>1217</v>
      </c>
      <c r="AH111"/>
      <c r="AI111" t="s">
        <v>1217</v>
      </c>
      <c r="AJ111" t="s">
        <v>1217</v>
      </c>
      <c r="AK111" t="s">
        <v>1217</v>
      </c>
      <c r="AL111" t="s">
        <v>1217</v>
      </c>
      <c r="AM111" t="s">
        <v>1217</v>
      </c>
      <c r="AN111" t="s">
        <v>1217</v>
      </c>
      <c r="AO111" t="s">
        <v>1217</v>
      </c>
      <c r="AP111"/>
      <c r="AQ111"/>
      <c r="AR111"/>
      <c r="AS111"/>
      <c r="AT111"/>
      <c r="AU111"/>
      <c r="AV111"/>
      <c r="AW111"/>
      <c r="AX111"/>
      <c r="AY111"/>
      <c r="AZ111"/>
      <c r="BA111"/>
      <c r="BB111" t="str" cm="1">
        <f t="array" aca="1" ref="BB111" ca="1">IFERROR(INDIRECT(X111),"")</f>
        <v/>
      </c>
      <c r="BC111"/>
      <c r="BD111" s="437"/>
      <c r="BE111"/>
      <c r="BF111" s="467">
        <v>2</v>
      </c>
      <c r="BG111" s="467">
        <v>35</v>
      </c>
      <c r="BH111" s="467" t="s">
        <v>525</v>
      </c>
      <c r="BI111" s="467" t="s">
        <v>1325</v>
      </c>
      <c r="BJ111" s="467">
        <v>5</v>
      </c>
      <c r="BK111" s="467" t="s">
        <v>1624</v>
      </c>
      <c r="BL111" s="467" t="s">
        <v>255</v>
      </c>
      <c r="BM111" s="438" t="s">
        <v>1625</v>
      </c>
      <c r="BN111" s="438"/>
      <c r="BO111" s="467">
        <v>1</v>
      </c>
      <c r="BP111" s="467">
        <v>0</v>
      </c>
      <c r="BQ111" s="467">
        <v>0</v>
      </c>
      <c r="BR111" s="467">
        <v>0</v>
      </c>
      <c r="BS111" s="467">
        <v>0</v>
      </c>
      <c r="BT111" s="467">
        <v>0</v>
      </c>
      <c r="BU111" s="467">
        <v>0</v>
      </c>
      <c r="BV111" s="467">
        <v>0</v>
      </c>
      <c r="BW111" s="467">
        <v>0</v>
      </c>
      <c r="BX111" s="467">
        <v>0</v>
      </c>
      <c r="BY111" s="467"/>
      <c r="BZ111" s="467"/>
      <c r="CA111"/>
      <c r="CC111"/>
      <c r="CD111"/>
      <c r="CE111"/>
      <c r="CF111"/>
      <c r="CG111"/>
      <c r="CH111"/>
      <c r="CI111"/>
      <c r="CJ111"/>
      <c r="CK111"/>
      <c r="CL111"/>
      <c r="CM111"/>
      <c r="CN111"/>
      <c r="CO111"/>
      <c r="CY111" s="441"/>
    </row>
    <row r="112" spans="1:119">
      <c r="A112" s="464">
        <v>51</v>
      </c>
      <c r="B112" s="361">
        <v>3</v>
      </c>
      <c r="C112" s="361" t="s">
        <v>25</v>
      </c>
      <c r="D112" s="361" t="s">
        <v>654</v>
      </c>
      <c r="E112" s="458">
        <v>5</v>
      </c>
      <c r="G112" t="s">
        <v>1212</v>
      </c>
      <c r="H112">
        <v>112</v>
      </c>
      <c r="I112">
        <v>1</v>
      </c>
      <c r="J112" s="422"/>
      <c r="K112" s="422"/>
      <c r="L112" s="422"/>
      <c r="M112" s="422"/>
      <c r="N112"/>
      <c r="O112"/>
      <c r="P112" s="435"/>
      <c r="Q112"/>
      <c r="R112"/>
      <c r="S112"/>
      <c r="T112"/>
      <c r="U112"/>
      <c r="V112"/>
      <c r="W112">
        <v>117</v>
      </c>
      <c r="X112" t="s">
        <v>1217</v>
      </c>
      <c r="Y112" t="s">
        <v>1217</v>
      </c>
      <c r="Z112" t="s">
        <v>1217</v>
      </c>
      <c r="AA112" t="s">
        <v>1217</v>
      </c>
      <c r="AB112" t="s">
        <v>1217</v>
      </c>
      <c r="AC112" t="s">
        <v>1217</v>
      </c>
      <c r="AD112" t="s">
        <v>1217</v>
      </c>
      <c r="AE112" t="s">
        <v>1217</v>
      </c>
      <c r="AF112" t="s">
        <v>1217</v>
      </c>
      <c r="AG112" t="s">
        <v>1217</v>
      </c>
      <c r="AH112"/>
      <c r="AI112" t="s">
        <v>1217</v>
      </c>
      <c r="AJ112" t="s">
        <v>1217</v>
      </c>
      <c r="AK112" t="s">
        <v>1217</v>
      </c>
      <c r="AL112" t="s">
        <v>1217</v>
      </c>
      <c r="AM112" t="s">
        <v>1217</v>
      </c>
      <c r="AN112" t="s">
        <v>1217</v>
      </c>
      <c r="AO112" t="s">
        <v>1217</v>
      </c>
      <c r="AP112"/>
      <c r="AQ112"/>
      <c r="AR112"/>
      <c r="AS112"/>
      <c r="AT112"/>
      <c r="AU112"/>
      <c r="AV112"/>
      <c r="AW112"/>
      <c r="AX112"/>
      <c r="AY112"/>
      <c r="AZ112"/>
      <c r="BA112"/>
      <c r="BB112" t="str" cm="1">
        <f t="array" aca="1" ref="BB112" ca="1">IFERROR(INDIRECT(X112),"")</f>
        <v/>
      </c>
      <c r="BC112"/>
      <c r="BD112" s="437"/>
      <c r="BE112"/>
      <c r="BF112" s="469">
        <v>2</v>
      </c>
      <c r="BG112" s="469">
        <v>20</v>
      </c>
      <c r="BH112" s="469" t="s">
        <v>448</v>
      </c>
      <c r="BI112" s="469" t="s">
        <v>1329</v>
      </c>
      <c r="BJ112" s="469">
        <v>1</v>
      </c>
      <c r="BK112" s="469" t="s">
        <v>1626</v>
      </c>
      <c r="BL112" s="469" t="s">
        <v>385</v>
      </c>
      <c r="BM112" s="438" t="s">
        <v>1627</v>
      </c>
      <c r="BN112" s="438"/>
      <c r="BO112" s="469">
        <v>0</v>
      </c>
      <c r="BP112" s="469">
        <v>1</v>
      </c>
      <c r="BQ112" s="469">
        <v>0</v>
      </c>
      <c r="BR112" s="469">
        <v>0</v>
      </c>
      <c r="BS112" s="469">
        <v>0</v>
      </c>
      <c r="BT112" s="469">
        <v>0</v>
      </c>
      <c r="BU112" s="469">
        <v>0</v>
      </c>
      <c r="BV112" s="469">
        <v>0</v>
      </c>
      <c r="BW112" s="469">
        <v>0</v>
      </c>
      <c r="BX112" s="469">
        <v>0</v>
      </c>
      <c r="BY112" s="469"/>
      <c r="BZ112" s="469"/>
      <c r="CA112"/>
      <c r="CC112"/>
      <c r="CD112"/>
      <c r="CE112"/>
      <c r="CF112"/>
      <c r="CG112"/>
      <c r="CH112"/>
      <c r="CI112"/>
      <c r="CJ112"/>
      <c r="CK112"/>
      <c r="CL112"/>
      <c r="CM112"/>
      <c r="CN112"/>
      <c r="CO112"/>
      <c r="CY112" s="441"/>
    </row>
    <row r="113" spans="1:103">
      <c r="A113" s="464">
        <v>52</v>
      </c>
      <c r="B113" s="361">
        <v>4</v>
      </c>
      <c r="C113" s="361" t="s">
        <v>1263</v>
      </c>
      <c r="D113" s="361" t="s">
        <v>671</v>
      </c>
      <c r="E113" s="458">
        <v>1</v>
      </c>
      <c r="G113" t="s">
        <v>1212</v>
      </c>
      <c r="H113" t="s">
        <v>1217</v>
      </c>
      <c r="I113">
        <v>0</v>
      </c>
      <c r="J113" s="422"/>
      <c r="K113" s="422"/>
      <c r="L113" s="422"/>
      <c r="M113" s="422"/>
      <c r="N113"/>
      <c r="O113"/>
      <c r="P113" s="435"/>
      <c r="Q113"/>
      <c r="R113"/>
      <c r="S113"/>
      <c r="T113"/>
      <c r="U113"/>
      <c r="V113"/>
      <c r="W113">
        <v>118</v>
      </c>
      <c r="X113" t="s">
        <v>1217</v>
      </c>
      <c r="Y113" t="s">
        <v>1217</v>
      </c>
      <c r="Z113" t="s">
        <v>1217</v>
      </c>
      <c r="AA113" t="s">
        <v>1217</v>
      </c>
      <c r="AB113" t="s">
        <v>1217</v>
      </c>
      <c r="AC113" t="s">
        <v>1217</v>
      </c>
      <c r="AD113" t="s">
        <v>1217</v>
      </c>
      <c r="AE113" t="s">
        <v>1217</v>
      </c>
      <c r="AF113" t="s">
        <v>1217</v>
      </c>
      <c r="AG113" t="s">
        <v>1217</v>
      </c>
      <c r="AH113"/>
      <c r="AI113" t="s">
        <v>1217</v>
      </c>
      <c r="AJ113" t="s">
        <v>1217</v>
      </c>
      <c r="AK113" t="s">
        <v>1217</v>
      </c>
      <c r="AL113" t="s">
        <v>1217</v>
      </c>
      <c r="AM113" t="s">
        <v>1217</v>
      </c>
      <c r="AN113" t="s">
        <v>1217</v>
      </c>
      <c r="AO113" t="s">
        <v>1217</v>
      </c>
      <c r="AP113"/>
      <c r="AQ113"/>
      <c r="AR113"/>
      <c r="AS113"/>
      <c r="AT113"/>
      <c r="AU113"/>
      <c r="AV113"/>
      <c r="AW113"/>
      <c r="AX113"/>
      <c r="AY113"/>
      <c r="AZ113"/>
      <c r="BA113"/>
      <c r="BB113" t="str" cm="1">
        <f t="array" aca="1" ref="BB113" ca="1">IFERROR(INDIRECT(X113),"")</f>
        <v/>
      </c>
      <c r="BC113"/>
      <c r="BD113" s="437"/>
      <c r="BE113"/>
      <c r="BF113" s="469">
        <v>2</v>
      </c>
      <c r="BG113" s="469">
        <v>20</v>
      </c>
      <c r="BH113" s="469" t="s">
        <v>448</v>
      </c>
      <c r="BI113" s="469" t="s">
        <v>1329</v>
      </c>
      <c r="BJ113" s="469">
        <v>2</v>
      </c>
      <c r="BK113" s="469" t="s">
        <v>1628</v>
      </c>
      <c r="BL113" s="469" t="s">
        <v>451</v>
      </c>
      <c r="BM113" s="438" t="s">
        <v>1629</v>
      </c>
      <c r="BN113" s="438"/>
      <c r="BO113" s="469">
        <v>0</v>
      </c>
      <c r="BP113" s="469">
        <v>1</v>
      </c>
      <c r="BQ113" s="469">
        <v>0</v>
      </c>
      <c r="BR113" s="469">
        <v>0</v>
      </c>
      <c r="BS113" s="469">
        <v>0</v>
      </c>
      <c r="BT113" s="469">
        <v>0</v>
      </c>
      <c r="BU113" s="469">
        <v>0</v>
      </c>
      <c r="BV113" s="469">
        <v>0</v>
      </c>
      <c r="BW113" s="469">
        <v>0</v>
      </c>
      <c r="BX113" s="469">
        <v>0</v>
      </c>
      <c r="BY113" s="469"/>
      <c r="BZ113" s="469"/>
      <c r="CA113"/>
      <c r="CC113"/>
      <c r="CD113"/>
      <c r="CE113"/>
      <c r="CF113"/>
      <c r="CG113"/>
      <c r="CH113"/>
      <c r="CI113"/>
      <c r="CJ113"/>
      <c r="CK113"/>
      <c r="CL113"/>
      <c r="CM113"/>
      <c r="CN113"/>
      <c r="CO113"/>
      <c r="CY113" s="441"/>
    </row>
    <row r="114" spans="1:103">
      <c r="A114" s="472">
        <v>52</v>
      </c>
      <c r="B114" s="441">
        <v>4</v>
      </c>
      <c r="C114" s="441" t="s">
        <v>1263</v>
      </c>
      <c r="D114" s="441" t="s">
        <v>1630</v>
      </c>
      <c r="E114" s="441">
        <v>1</v>
      </c>
      <c r="G114" t="s">
        <v>1212</v>
      </c>
      <c r="H114" t="s">
        <v>1217</v>
      </c>
      <c r="I114">
        <v>0</v>
      </c>
      <c r="J114" s="422"/>
      <c r="R114"/>
      <c r="W114">
        <v>119</v>
      </c>
      <c r="X114" t="s">
        <v>1217</v>
      </c>
      <c r="Y114" t="s">
        <v>1217</v>
      </c>
      <c r="Z114" t="s">
        <v>1217</v>
      </c>
      <c r="AA114" t="s">
        <v>1217</v>
      </c>
      <c r="AB114" t="s">
        <v>1217</v>
      </c>
      <c r="AC114" t="s">
        <v>1217</v>
      </c>
      <c r="AD114" t="s">
        <v>1217</v>
      </c>
      <c r="AE114" t="s">
        <v>1217</v>
      </c>
      <c r="AF114" t="s">
        <v>1217</v>
      </c>
      <c r="AG114" t="s">
        <v>1217</v>
      </c>
      <c r="AH114"/>
      <c r="AI114" t="s">
        <v>1217</v>
      </c>
      <c r="AJ114" t="s">
        <v>1217</v>
      </c>
      <c r="AK114" t="s">
        <v>1217</v>
      </c>
      <c r="AL114" t="s">
        <v>1217</v>
      </c>
      <c r="AM114" t="s">
        <v>1217</v>
      </c>
      <c r="AN114" t="s">
        <v>1217</v>
      </c>
      <c r="AO114" t="s">
        <v>1217</v>
      </c>
      <c r="AP114"/>
      <c r="AQ114"/>
      <c r="AR114"/>
      <c r="AS114"/>
      <c r="BB114" t="str" cm="1">
        <f t="array" aca="1" ref="BB114" ca="1">IFERROR(INDIRECT(X114),"")</f>
        <v/>
      </c>
      <c r="BE114"/>
      <c r="BF114" s="469">
        <v>2</v>
      </c>
      <c r="BG114" s="469">
        <v>20</v>
      </c>
      <c r="BH114" s="469" t="s">
        <v>448</v>
      </c>
      <c r="BI114" s="469" t="s">
        <v>1329</v>
      </c>
      <c r="BJ114" s="469">
        <v>3</v>
      </c>
      <c r="BK114" s="469" t="s">
        <v>1631</v>
      </c>
      <c r="BL114" s="469" t="s">
        <v>387</v>
      </c>
      <c r="BM114" s="438" t="s">
        <v>1632</v>
      </c>
      <c r="BN114" s="438"/>
      <c r="BO114" s="469">
        <v>0</v>
      </c>
      <c r="BP114" s="469">
        <v>1</v>
      </c>
      <c r="BQ114" s="469">
        <v>0</v>
      </c>
      <c r="BR114" s="469">
        <v>0</v>
      </c>
      <c r="BS114" s="469">
        <v>0</v>
      </c>
      <c r="BT114" s="469">
        <v>0</v>
      </c>
      <c r="BU114" s="469">
        <v>0</v>
      </c>
      <c r="BV114" s="469">
        <v>0</v>
      </c>
      <c r="BW114" s="469">
        <v>0</v>
      </c>
      <c r="BX114" s="469">
        <v>0</v>
      </c>
      <c r="BY114" s="469"/>
      <c r="BZ114" s="469"/>
      <c r="CC114"/>
      <c r="CD114"/>
      <c r="CE114"/>
      <c r="CF114"/>
      <c r="CG114"/>
      <c r="CH114"/>
      <c r="CI114"/>
      <c r="CJ114"/>
      <c r="CK114"/>
      <c r="CL114"/>
      <c r="CM114"/>
      <c r="CN114"/>
      <c r="CO114"/>
      <c r="CY114" s="441"/>
    </row>
    <row r="115" spans="1:103">
      <c r="E115" s="441">
        <f>SUM(E102:E114)</f>
        <v>49</v>
      </c>
      <c r="G115">
        <v>0</v>
      </c>
      <c r="H115" t="s">
        <v>1217</v>
      </c>
      <c r="I115">
        <v>0</v>
      </c>
      <c r="J115" s="422"/>
      <c r="R115"/>
      <c r="W115">
        <v>120</v>
      </c>
      <c r="X115" t="s">
        <v>1217</v>
      </c>
      <c r="Y115" t="s">
        <v>1217</v>
      </c>
      <c r="Z115" t="s">
        <v>1217</v>
      </c>
      <c r="AA115" t="s">
        <v>1217</v>
      </c>
      <c r="AB115" t="s">
        <v>1217</v>
      </c>
      <c r="AC115" t="s">
        <v>1217</v>
      </c>
      <c r="AD115" t="s">
        <v>1217</v>
      </c>
      <c r="AE115" t="s">
        <v>1217</v>
      </c>
      <c r="AF115" t="s">
        <v>1217</v>
      </c>
      <c r="AG115" t="s">
        <v>1217</v>
      </c>
      <c r="AH115"/>
      <c r="AI115" t="s">
        <v>1217</v>
      </c>
      <c r="AJ115" t="s">
        <v>1217</v>
      </c>
      <c r="AK115" t="s">
        <v>1217</v>
      </c>
      <c r="AL115" t="s">
        <v>1217</v>
      </c>
      <c r="AM115" t="s">
        <v>1217</v>
      </c>
      <c r="AN115" t="s">
        <v>1217</v>
      </c>
      <c r="AO115" t="s">
        <v>1217</v>
      </c>
      <c r="AP115"/>
      <c r="AQ115"/>
      <c r="AR115"/>
      <c r="AS115"/>
      <c r="BB115" t="str" cm="1">
        <f t="array" aca="1" ref="BB115" ca="1">IFERROR(INDIRECT(X115),"")</f>
        <v/>
      </c>
      <c r="BE115"/>
      <c r="BF115" s="469">
        <v>2</v>
      </c>
      <c r="BG115" s="469">
        <v>20</v>
      </c>
      <c r="BH115" s="469" t="s">
        <v>448</v>
      </c>
      <c r="BI115" s="469" t="s">
        <v>1329</v>
      </c>
      <c r="BJ115" s="469">
        <v>4</v>
      </c>
      <c r="BK115" s="469" t="s">
        <v>1633</v>
      </c>
      <c r="BL115" s="469" t="s">
        <v>388</v>
      </c>
      <c r="BM115" s="438" t="s">
        <v>1634</v>
      </c>
      <c r="BN115" s="438"/>
      <c r="BO115" s="469">
        <v>0</v>
      </c>
      <c r="BP115" s="469">
        <v>1</v>
      </c>
      <c r="BQ115" s="469">
        <v>0</v>
      </c>
      <c r="BR115" s="469">
        <v>0</v>
      </c>
      <c r="BS115" s="469">
        <v>0</v>
      </c>
      <c r="BT115" s="469">
        <v>0</v>
      </c>
      <c r="BU115" s="469">
        <v>0</v>
      </c>
      <c r="BV115" s="469">
        <v>0</v>
      </c>
      <c r="BW115" s="469">
        <v>0</v>
      </c>
      <c r="BX115" s="469">
        <v>0</v>
      </c>
      <c r="BY115" s="469"/>
      <c r="BZ115" s="469"/>
      <c r="CC115"/>
      <c r="CD115"/>
      <c r="CE115"/>
      <c r="CF115"/>
      <c r="CG115"/>
      <c r="CH115"/>
      <c r="CI115"/>
      <c r="CJ115"/>
      <c r="CK115"/>
      <c r="CL115"/>
      <c r="CM115"/>
      <c r="CN115"/>
      <c r="CO115"/>
      <c r="CY115" s="441"/>
    </row>
    <row r="116" spans="1:103">
      <c r="G116">
        <v>0</v>
      </c>
      <c r="H116" t="s">
        <v>1217</v>
      </c>
      <c r="I116">
        <v>0</v>
      </c>
      <c r="J116" s="422"/>
      <c r="R116"/>
      <c r="W116">
        <v>121</v>
      </c>
      <c r="X116" t="s">
        <v>1217</v>
      </c>
      <c r="Y116" t="s">
        <v>1217</v>
      </c>
      <c r="Z116" t="s">
        <v>1217</v>
      </c>
      <c r="AA116" t="s">
        <v>1217</v>
      </c>
      <c r="AB116" t="s">
        <v>1217</v>
      </c>
      <c r="AC116" t="s">
        <v>1217</v>
      </c>
      <c r="AD116" t="s">
        <v>1217</v>
      </c>
      <c r="AE116" t="s">
        <v>1217</v>
      </c>
      <c r="AF116" t="s">
        <v>1217</v>
      </c>
      <c r="AG116" t="s">
        <v>1217</v>
      </c>
      <c r="AH116"/>
      <c r="AI116" t="s">
        <v>1217</v>
      </c>
      <c r="AJ116" t="s">
        <v>1217</v>
      </c>
      <c r="AK116" t="s">
        <v>1217</v>
      </c>
      <c r="AL116" t="s">
        <v>1217</v>
      </c>
      <c r="AM116" t="s">
        <v>1217</v>
      </c>
      <c r="AN116" t="s">
        <v>1217</v>
      </c>
      <c r="AO116" t="s">
        <v>1217</v>
      </c>
      <c r="AP116"/>
      <c r="AQ116"/>
      <c r="AR116"/>
      <c r="AS116"/>
      <c r="BB116" t="str" cm="1">
        <f t="array" aca="1" ref="BB116" ca="1">IFERROR(INDIRECT(X116),"")</f>
        <v/>
      </c>
      <c r="BE116"/>
      <c r="BF116" s="469">
        <v>2</v>
      </c>
      <c r="BG116" s="469">
        <v>20</v>
      </c>
      <c r="BH116" s="469" t="s">
        <v>448</v>
      </c>
      <c r="BI116" s="469" t="s">
        <v>1329</v>
      </c>
      <c r="BJ116" s="469">
        <v>5</v>
      </c>
      <c r="BK116" s="469" t="s">
        <v>1635</v>
      </c>
      <c r="BL116" s="469" t="s">
        <v>389</v>
      </c>
      <c r="BM116" s="438" t="s">
        <v>1636</v>
      </c>
      <c r="BN116" s="438"/>
      <c r="BO116" s="469">
        <v>0</v>
      </c>
      <c r="BP116" s="469">
        <v>1</v>
      </c>
      <c r="BQ116" s="469">
        <v>0</v>
      </c>
      <c r="BR116" s="469">
        <v>0</v>
      </c>
      <c r="BS116" s="469">
        <v>0</v>
      </c>
      <c r="BT116" s="469">
        <v>0</v>
      </c>
      <c r="BU116" s="469">
        <v>0</v>
      </c>
      <c r="BV116" s="469">
        <v>0</v>
      </c>
      <c r="BW116" s="469">
        <v>0</v>
      </c>
      <c r="BX116" s="469">
        <v>0</v>
      </c>
      <c r="BY116" s="469"/>
      <c r="BZ116" s="469"/>
      <c r="CC116"/>
      <c r="CD116"/>
      <c r="CE116"/>
      <c r="CF116"/>
      <c r="CG116"/>
      <c r="CH116"/>
      <c r="CI116"/>
      <c r="CJ116"/>
      <c r="CK116"/>
      <c r="CL116"/>
      <c r="CM116"/>
      <c r="CN116"/>
      <c r="CO116"/>
      <c r="CY116" s="441"/>
    </row>
    <row r="117" spans="1:103">
      <c r="H117" t="str">
        <f t="shared" ref="H117" si="16">IF(C117="Fråga",ROW(), "")</f>
        <v/>
      </c>
      <c r="I117">
        <f t="shared" ref="I117:I118" si="17">IF(C117="Fråga",1,0)</f>
        <v>0</v>
      </c>
      <c r="J117" s="422"/>
      <c r="R117"/>
      <c r="W117">
        <v>122</v>
      </c>
      <c r="X117" t="s">
        <v>1217</v>
      </c>
      <c r="Y117" t="s">
        <v>1217</v>
      </c>
      <c r="Z117" t="s">
        <v>1217</v>
      </c>
      <c r="AA117" t="s">
        <v>1217</v>
      </c>
      <c r="AB117" t="s">
        <v>1217</v>
      </c>
      <c r="AC117" t="s">
        <v>1217</v>
      </c>
      <c r="AD117" t="s">
        <v>1217</v>
      </c>
      <c r="AE117" t="s">
        <v>1217</v>
      </c>
      <c r="AF117" t="s">
        <v>1217</v>
      </c>
      <c r="AG117" t="s">
        <v>1217</v>
      </c>
      <c r="AH117"/>
      <c r="AI117" t="s">
        <v>1217</v>
      </c>
      <c r="AJ117" t="s">
        <v>1217</v>
      </c>
      <c r="AK117" t="s">
        <v>1217</v>
      </c>
      <c r="AL117" t="s">
        <v>1217</v>
      </c>
      <c r="AM117" t="s">
        <v>1217</v>
      </c>
      <c r="AN117" t="s">
        <v>1217</v>
      </c>
      <c r="AO117" t="s">
        <v>1217</v>
      </c>
      <c r="AP117"/>
      <c r="AQ117"/>
      <c r="AR117"/>
      <c r="AS117"/>
      <c r="BB117" t="str" cm="1">
        <f t="array" aca="1" ref="BB117" ca="1">IFERROR(INDIRECT(X117),"")</f>
        <v/>
      </c>
      <c r="BE117"/>
      <c r="BF117" s="470">
        <v>2</v>
      </c>
      <c r="BG117" s="470">
        <v>21</v>
      </c>
      <c r="BH117" s="470" t="s">
        <v>452</v>
      </c>
      <c r="BI117" s="470" t="s">
        <v>1332</v>
      </c>
      <c r="BJ117" s="470">
        <v>1</v>
      </c>
      <c r="BK117" s="470" t="s">
        <v>1637</v>
      </c>
      <c r="BL117" s="470" t="s">
        <v>455</v>
      </c>
      <c r="BM117" s="438" t="s">
        <v>1638</v>
      </c>
      <c r="BN117" s="438"/>
      <c r="BO117" s="470">
        <v>0</v>
      </c>
      <c r="BP117" s="470">
        <v>0</v>
      </c>
      <c r="BQ117" s="470">
        <v>1</v>
      </c>
      <c r="BR117" s="470">
        <v>0</v>
      </c>
      <c r="BS117" s="470">
        <v>0</v>
      </c>
      <c r="BT117" s="470">
        <v>0</v>
      </c>
      <c r="BU117" s="470">
        <v>0</v>
      </c>
      <c r="BV117" s="470">
        <v>0</v>
      </c>
      <c r="BW117" s="470">
        <v>0</v>
      </c>
      <c r="BX117" s="470">
        <v>0</v>
      </c>
      <c r="BY117" s="470"/>
      <c r="BZ117" s="470"/>
      <c r="CC117"/>
      <c r="CD117"/>
      <c r="CE117"/>
      <c r="CF117"/>
      <c r="CG117"/>
      <c r="CH117"/>
      <c r="CI117"/>
      <c r="CJ117"/>
      <c r="CK117"/>
      <c r="CL117"/>
      <c r="CM117"/>
      <c r="CN117"/>
      <c r="CO117"/>
      <c r="CY117" s="441"/>
    </row>
    <row r="118" spans="1:103">
      <c r="I118">
        <f t="shared" si="17"/>
        <v>0</v>
      </c>
      <c r="J118" s="422"/>
      <c r="R118"/>
      <c r="W118">
        <v>123</v>
      </c>
      <c r="X118" t="s">
        <v>1639</v>
      </c>
      <c r="Y118" t="s">
        <v>1640</v>
      </c>
      <c r="Z118" t="s">
        <v>1641</v>
      </c>
      <c r="AA118" t="s">
        <v>1217</v>
      </c>
      <c r="AB118" t="s">
        <v>1217</v>
      </c>
      <c r="AC118">
        <v>1</v>
      </c>
      <c r="AD118">
        <v>8</v>
      </c>
      <c r="AE118" t="s">
        <v>1217</v>
      </c>
      <c r="AF118" t="s">
        <v>1217</v>
      </c>
      <c r="AG118" t="s">
        <v>1642</v>
      </c>
      <c r="AH118"/>
      <c r="AI118" t="s">
        <v>1643</v>
      </c>
      <c r="AJ118" t="s">
        <v>1644</v>
      </c>
      <c r="AK118" t="s">
        <v>1645</v>
      </c>
      <c r="AL118" t="s">
        <v>1646</v>
      </c>
      <c r="AM118" t="s">
        <v>1647</v>
      </c>
      <c r="AN118" t="s">
        <v>1648</v>
      </c>
      <c r="AO118" t="s">
        <v>1649</v>
      </c>
      <c r="AP118"/>
      <c r="AQ118"/>
      <c r="AR118"/>
      <c r="AS118"/>
      <c r="BB118" t="str" cm="1">
        <f t="array" aca="1" ref="BB118" ca="1">IFERROR(INDIRECT(X118),"")</f>
        <v>FRÅGAN ÄR OBESVARAD</v>
      </c>
      <c r="BE118"/>
      <c r="BF118" s="470">
        <v>2</v>
      </c>
      <c r="BG118" s="470">
        <v>21</v>
      </c>
      <c r="BH118" s="470" t="s">
        <v>452</v>
      </c>
      <c r="BI118" s="470" t="s">
        <v>1332</v>
      </c>
      <c r="BJ118" s="470">
        <v>2</v>
      </c>
      <c r="BK118" s="470" t="s">
        <v>1650</v>
      </c>
      <c r="BL118" s="470" t="s">
        <v>456</v>
      </c>
      <c r="BM118" s="438" t="s">
        <v>1651</v>
      </c>
      <c r="BN118" s="438"/>
      <c r="BO118" s="470">
        <v>0</v>
      </c>
      <c r="BP118" s="470">
        <v>0</v>
      </c>
      <c r="BQ118" s="470">
        <v>1</v>
      </c>
      <c r="BR118" s="470">
        <v>0</v>
      </c>
      <c r="BS118" s="470">
        <v>0</v>
      </c>
      <c r="BT118" s="470">
        <v>0</v>
      </c>
      <c r="BU118" s="470">
        <v>0</v>
      </c>
      <c r="BV118" s="470">
        <v>0</v>
      </c>
      <c r="BW118" s="470">
        <v>0</v>
      </c>
      <c r="BX118" s="470">
        <v>0</v>
      </c>
      <c r="BY118" s="470"/>
      <c r="BZ118" s="470"/>
      <c r="CC118"/>
      <c r="CD118"/>
      <c r="CE118"/>
      <c r="CF118"/>
      <c r="CG118"/>
      <c r="CH118"/>
      <c r="CI118"/>
      <c r="CJ118"/>
      <c r="CK118"/>
      <c r="CL118"/>
      <c r="CM118"/>
      <c r="CN118"/>
      <c r="CO118"/>
      <c r="CY118" s="441"/>
    </row>
    <row r="119" spans="1:103">
      <c r="J119" s="422"/>
      <c r="R119"/>
      <c r="W119">
        <v>124</v>
      </c>
      <c r="X119" t="s">
        <v>1217</v>
      </c>
      <c r="Y119" t="s">
        <v>1217</v>
      </c>
      <c r="Z119" t="s">
        <v>1217</v>
      </c>
      <c r="AA119" t="s">
        <v>1217</v>
      </c>
      <c r="AB119" t="s">
        <v>1217</v>
      </c>
      <c r="AC119" t="s">
        <v>1217</v>
      </c>
      <c r="AD119" t="s">
        <v>1217</v>
      </c>
      <c r="AE119" t="s">
        <v>1217</v>
      </c>
      <c r="AF119" t="s">
        <v>1217</v>
      </c>
      <c r="AG119" t="s">
        <v>1217</v>
      </c>
      <c r="AH119"/>
      <c r="AI119" t="s">
        <v>1217</v>
      </c>
      <c r="AJ119" t="s">
        <v>1217</v>
      </c>
      <c r="AK119" t="s">
        <v>1217</v>
      </c>
      <c r="AL119" t="s">
        <v>1217</v>
      </c>
      <c r="AM119" t="s">
        <v>1217</v>
      </c>
      <c r="AN119" t="s">
        <v>1217</v>
      </c>
      <c r="AO119" t="s">
        <v>1217</v>
      </c>
      <c r="AP119"/>
      <c r="AQ119"/>
      <c r="AR119"/>
      <c r="AS119"/>
      <c r="BB119" t="str" cm="1">
        <f t="array" aca="1" ref="BB119" ca="1">IFERROR(INDIRECT(X119),"")</f>
        <v/>
      </c>
      <c r="BE119"/>
      <c r="BF119" s="470">
        <v>2</v>
      </c>
      <c r="BG119" s="470">
        <v>21</v>
      </c>
      <c r="BH119" s="470" t="s">
        <v>452</v>
      </c>
      <c r="BI119" s="470" t="s">
        <v>1332</v>
      </c>
      <c r="BJ119" s="470">
        <v>3</v>
      </c>
      <c r="BK119" s="470" t="s">
        <v>1652</v>
      </c>
      <c r="BL119" s="470" t="s">
        <v>457</v>
      </c>
      <c r="BM119" s="438" t="s">
        <v>1653</v>
      </c>
      <c r="BN119" s="438"/>
      <c r="BO119" s="470">
        <v>0</v>
      </c>
      <c r="BP119" s="470">
        <v>0</v>
      </c>
      <c r="BQ119" s="470">
        <v>1</v>
      </c>
      <c r="BR119" s="470">
        <v>0</v>
      </c>
      <c r="BS119" s="470">
        <v>0</v>
      </c>
      <c r="BT119" s="470">
        <v>0</v>
      </c>
      <c r="BU119" s="470">
        <v>0</v>
      </c>
      <c r="BV119" s="470">
        <v>0</v>
      </c>
      <c r="BW119" s="470">
        <v>0</v>
      </c>
      <c r="BX119" s="470">
        <v>0</v>
      </c>
      <c r="BY119" s="470"/>
      <c r="BZ119" s="470"/>
      <c r="CC119"/>
      <c r="CD119"/>
      <c r="CE119"/>
      <c r="CF119"/>
      <c r="CG119"/>
      <c r="CH119"/>
      <c r="CI119"/>
      <c r="CJ119"/>
      <c r="CK119"/>
      <c r="CL119"/>
      <c r="CM119"/>
      <c r="CN119"/>
      <c r="CO119"/>
      <c r="CY119" s="441"/>
    </row>
    <row r="120" spans="1:103">
      <c r="G120" s="361"/>
      <c r="H120" s="361"/>
      <c r="I120" s="361"/>
      <c r="J120" s="422"/>
      <c r="K120" s="481"/>
      <c r="L120" s="481"/>
      <c r="M120" s="481"/>
      <c r="N120" s="361"/>
      <c r="O120" s="361"/>
      <c r="P120" s="482"/>
      <c r="Q120" s="361"/>
      <c r="R120"/>
      <c r="S120" s="361"/>
      <c r="T120" s="361"/>
      <c r="U120" s="361"/>
      <c r="V120" s="361"/>
      <c r="W120">
        <v>125</v>
      </c>
      <c r="X120" t="s">
        <v>1217</v>
      </c>
      <c r="Y120" t="s">
        <v>1217</v>
      </c>
      <c r="Z120" t="s">
        <v>1217</v>
      </c>
      <c r="AA120" t="s">
        <v>1217</v>
      </c>
      <c r="AB120" t="s">
        <v>1217</v>
      </c>
      <c r="AC120" t="s">
        <v>1217</v>
      </c>
      <c r="AD120" t="s">
        <v>1217</v>
      </c>
      <c r="AE120" t="s">
        <v>1217</v>
      </c>
      <c r="AF120" t="s">
        <v>1217</v>
      </c>
      <c r="AG120" t="s">
        <v>1217</v>
      </c>
      <c r="AH120"/>
      <c r="AI120" t="s">
        <v>1217</v>
      </c>
      <c r="AJ120" t="s">
        <v>1217</v>
      </c>
      <c r="AK120" t="s">
        <v>1217</v>
      </c>
      <c r="AL120" t="s">
        <v>1217</v>
      </c>
      <c r="AM120" t="s">
        <v>1217</v>
      </c>
      <c r="AN120" t="s">
        <v>1217</v>
      </c>
      <c r="AO120" t="s">
        <v>1217</v>
      </c>
      <c r="AP120"/>
      <c r="AQ120"/>
      <c r="AR120"/>
      <c r="AS120"/>
      <c r="AT120" s="361"/>
      <c r="AU120" s="361"/>
      <c r="AV120" s="361"/>
      <c r="AW120" s="361"/>
      <c r="AX120" s="361"/>
      <c r="AY120" s="361"/>
      <c r="AZ120" s="361"/>
      <c r="BA120" s="361"/>
      <c r="BB120" t="str" cm="1">
        <f t="array" aca="1" ref="BB120" ca="1">IFERROR(INDIRECT(X120),"")</f>
        <v/>
      </c>
      <c r="BC120" s="361"/>
      <c r="BD120" s="483"/>
      <c r="BE120"/>
      <c r="BF120" s="470">
        <v>2</v>
      </c>
      <c r="BG120" s="470">
        <v>21</v>
      </c>
      <c r="BH120" s="470" t="s">
        <v>452</v>
      </c>
      <c r="BI120" s="470" t="s">
        <v>1332</v>
      </c>
      <c r="BJ120" s="470">
        <v>4</v>
      </c>
      <c r="BK120" s="470" t="s">
        <v>1654</v>
      </c>
      <c r="BL120" s="470" t="s">
        <v>458</v>
      </c>
      <c r="BM120" s="438" t="s">
        <v>1655</v>
      </c>
      <c r="BN120" s="438"/>
      <c r="BO120" s="470">
        <v>0</v>
      </c>
      <c r="BP120" s="470">
        <v>0</v>
      </c>
      <c r="BQ120" s="470">
        <v>1</v>
      </c>
      <c r="BR120" s="470">
        <v>0</v>
      </c>
      <c r="BS120" s="470">
        <v>0</v>
      </c>
      <c r="BT120" s="470">
        <v>0</v>
      </c>
      <c r="BU120" s="470">
        <v>0</v>
      </c>
      <c r="BV120" s="470">
        <v>0</v>
      </c>
      <c r="BW120" s="470">
        <v>0</v>
      </c>
      <c r="BX120" s="470">
        <v>0</v>
      </c>
      <c r="BY120" s="470"/>
      <c r="BZ120" s="470"/>
      <c r="CA120" s="361"/>
      <c r="CC120"/>
      <c r="CD120"/>
      <c r="CE120"/>
      <c r="CF120"/>
      <c r="CG120"/>
      <c r="CH120"/>
      <c r="CI120"/>
      <c r="CJ120"/>
      <c r="CK120"/>
      <c r="CL120"/>
      <c r="CM120"/>
      <c r="CN120"/>
      <c r="CO120"/>
      <c r="CY120" s="441"/>
    </row>
    <row r="121" spans="1:103">
      <c r="G121" s="361"/>
      <c r="H121" s="361"/>
      <c r="I121" s="361"/>
      <c r="J121" s="422"/>
      <c r="K121" s="481"/>
      <c r="L121" s="481"/>
      <c r="M121" s="481"/>
      <c r="N121" s="361"/>
      <c r="O121" s="361"/>
      <c r="P121" s="482"/>
      <c r="Q121" s="361"/>
      <c r="R121"/>
      <c r="S121" s="361"/>
      <c r="T121" s="361"/>
      <c r="U121" s="361"/>
      <c r="V121" s="361"/>
      <c r="W121">
        <v>126</v>
      </c>
      <c r="X121" t="s">
        <v>1217</v>
      </c>
      <c r="Y121" t="s">
        <v>1217</v>
      </c>
      <c r="Z121" t="s">
        <v>1217</v>
      </c>
      <c r="AA121" t="s">
        <v>1217</v>
      </c>
      <c r="AB121" t="s">
        <v>1217</v>
      </c>
      <c r="AC121" t="s">
        <v>1217</v>
      </c>
      <c r="AD121" t="s">
        <v>1217</v>
      </c>
      <c r="AE121" t="s">
        <v>1217</v>
      </c>
      <c r="AF121" t="s">
        <v>1217</v>
      </c>
      <c r="AG121" t="s">
        <v>1217</v>
      </c>
      <c r="AH121"/>
      <c r="AI121" t="s">
        <v>1217</v>
      </c>
      <c r="AJ121" t="s">
        <v>1217</v>
      </c>
      <c r="AK121" t="s">
        <v>1217</v>
      </c>
      <c r="AL121" t="s">
        <v>1217</v>
      </c>
      <c r="AM121" t="s">
        <v>1217</v>
      </c>
      <c r="AN121" t="s">
        <v>1217</v>
      </c>
      <c r="AO121" t="s">
        <v>1217</v>
      </c>
      <c r="AP121"/>
      <c r="AQ121"/>
      <c r="AR121"/>
      <c r="AS121"/>
      <c r="AT121" s="361"/>
      <c r="AU121" s="361"/>
      <c r="AV121" s="361"/>
      <c r="AW121" s="361"/>
      <c r="AX121" s="361"/>
      <c r="AY121" s="361"/>
      <c r="AZ121" s="361"/>
      <c r="BA121" s="361"/>
      <c r="BB121" t="str" cm="1">
        <f t="array" aca="1" ref="BB121" ca="1">IFERROR(INDIRECT(X121),"")</f>
        <v/>
      </c>
      <c r="BC121" s="361"/>
      <c r="BD121" s="483"/>
      <c r="BE121"/>
      <c r="BF121" s="470">
        <v>2</v>
      </c>
      <c r="BG121" s="470">
        <v>21</v>
      </c>
      <c r="BH121" s="470" t="s">
        <v>452</v>
      </c>
      <c r="BI121" s="470" t="s">
        <v>1332</v>
      </c>
      <c r="BJ121" s="470">
        <v>5</v>
      </c>
      <c r="BK121" s="470" t="s">
        <v>1656</v>
      </c>
      <c r="BL121" s="470" t="s">
        <v>459</v>
      </c>
      <c r="BM121" s="438" t="s">
        <v>1657</v>
      </c>
      <c r="BN121" s="438"/>
      <c r="BO121" s="470">
        <v>0</v>
      </c>
      <c r="BP121" s="470">
        <v>0</v>
      </c>
      <c r="BQ121" s="470">
        <v>1</v>
      </c>
      <c r="BR121" s="470">
        <v>0</v>
      </c>
      <c r="BS121" s="470">
        <v>0</v>
      </c>
      <c r="BT121" s="470">
        <v>0</v>
      </c>
      <c r="BU121" s="470">
        <v>0</v>
      </c>
      <c r="BV121" s="470">
        <v>0</v>
      </c>
      <c r="BW121" s="470">
        <v>0</v>
      </c>
      <c r="BX121" s="470">
        <v>0</v>
      </c>
      <c r="BY121" s="470"/>
      <c r="BZ121" s="470"/>
      <c r="CA121" s="361"/>
      <c r="CC121"/>
      <c r="CD121"/>
      <c r="CE121"/>
      <c r="CF121"/>
      <c r="CG121"/>
      <c r="CH121"/>
      <c r="CI121"/>
      <c r="CJ121"/>
      <c r="CK121"/>
      <c r="CL121"/>
      <c r="CM121"/>
      <c r="CN121"/>
      <c r="CO121"/>
      <c r="CY121" s="441"/>
    </row>
    <row r="122" spans="1:103">
      <c r="G122" s="361"/>
      <c r="H122" s="361"/>
      <c r="I122" s="361"/>
      <c r="J122" s="422"/>
      <c r="K122" s="481"/>
      <c r="L122" s="481"/>
      <c r="M122" s="481"/>
      <c r="N122" s="361"/>
      <c r="O122" s="361"/>
      <c r="P122" s="482"/>
      <c r="Q122" s="361"/>
      <c r="R122"/>
      <c r="S122" s="361"/>
      <c r="T122" s="361"/>
      <c r="U122" s="361"/>
      <c r="V122" s="361"/>
      <c r="W122">
        <v>127</v>
      </c>
      <c r="X122" t="s">
        <v>1217</v>
      </c>
      <c r="Y122" t="s">
        <v>1217</v>
      </c>
      <c r="Z122" t="s">
        <v>1217</v>
      </c>
      <c r="AA122" t="s">
        <v>1217</v>
      </c>
      <c r="AB122" t="s">
        <v>1217</v>
      </c>
      <c r="AC122" t="s">
        <v>1217</v>
      </c>
      <c r="AD122" t="s">
        <v>1217</v>
      </c>
      <c r="AE122" t="s">
        <v>1217</v>
      </c>
      <c r="AF122" t="s">
        <v>1217</v>
      </c>
      <c r="AG122" t="s">
        <v>1217</v>
      </c>
      <c r="AH122"/>
      <c r="AI122" t="s">
        <v>1217</v>
      </c>
      <c r="AJ122" t="s">
        <v>1217</v>
      </c>
      <c r="AK122" t="s">
        <v>1217</v>
      </c>
      <c r="AL122" t="s">
        <v>1217</v>
      </c>
      <c r="AM122" t="s">
        <v>1217</v>
      </c>
      <c r="AN122" t="s">
        <v>1217</v>
      </c>
      <c r="AO122" t="s">
        <v>1217</v>
      </c>
      <c r="AP122"/>
      <c r="AQ122"/>
      <c r="AR122"/>
      <c r="AS122"/>
      <c r="AT122" s="361"/>
      <c r="AU122" s="361"/>
      <c r="AV122" s="361"/>
      <c r="AW122" s="361"/>
      <c r="AX122" s="361"/>
      <c r="AY122" s="361"/>
      <c r="AZ122" s="361"/>
      <c r="BA122" s="361"/>
      <c r="BB122" t="str" cm="1">
        <f t="array" aca="1" ref="BB122" ca="1">IFERROR(INDIRECT(X122),"")</f>
        <v/>
      </c>
      <c r="BC122" s="361"/>
      <c r="BD122" s="483"/>
      <c r="BE122"/>
      <c r="BF122" s="438">
        <v>2</v>
      </c>
      <c r="BG122" s="438">
        <v>22</v>
      </c>
      <c r="BH122" s="438" t="s">
        <v>460</v>
      </c>
      <c r="BI122" s="438" t="s">
        <v>1336</v>
      </c>
      <c r="BJ122" s="438">
        <v>1</v>
      </c>
      <c r="BK122" s="438" t="s">
        <v>1658</v>
      </c>
      <c r="BL122" s="438" t="s">
        <v>463</v>
      </c>
      <c r="BM122" s="438" t="s">
        <v>1659</v>
      </c>
      <c r="BN122" s="438"/>
      <c r="BO122" s="438">
        <v>0</v>
      </c>
      <c r="BP122" s="438">
        <v>0</v>
      </c>
      <c r="BQ122" s="438">
        <v>0</v>
      </c>
      <c r="BR122" s="438">
        <v>1</v>
      </c>
      <c r="BS122" s="438">
        <v>0</v>
      </c>
      <c r="BT122" s="438">
        <v>0</v>
      </c>
      <c r="BU122" s="438">
        <v>0</v>
      </c>
      <c r="BV122" s="438">
        <v>0</v>
      </c>
      <c r="BW122" s="438">
        <v>0</v>
      </c>
      <c r="BX122" s="438">
        <v>0</v>
      </c>
      <c r="BY122" s="438"/>
      <c r="BZ122" s="438"/>
      <c r="CA122" s="361"/>
      <c r="CC122"/>
      <c r="CD122"/>
      <c r="CE122"/>
      <c r="CF122"/>
      <c r="CG122"/>
      <c r="CH122"/>
      <c r="CI122"/>
      <c r="CJ122"/>
      <c r="CK122"/>
      <c r="CL122"/>
      <c r="CM122"/>
      <c r="CN122"/>
      <c r="CO122"/>
    </row>
    <row r="123" spans="1:103">
      <c r="G123" s="361"/>
      <c r="H123" s="361"/>
      <c r="I123" s="361"/>
      <c r="J123" s="422"/>
      <c r="K123" s="481"/>
      <c r="L123" s="481"/>
      <c r="M123" s="481"/>
      <c r="N123" s="361"/>
      <c r="O123" s="361"/>
      <c r="P123" s="482"/>
      <c r="Q123" s="361"/>
      <c r="R123"/>
      <c r="S123" s="361"/>
      <c r="T123" s="361"/>
      <c r="U123" s="361"/>
      <c r="V123" s="361"/>
      <c r="W123">
        <v>128</v>
      </c>
      <c r="X123" t="s">
        <v>1217</v>
      </c>
      <c r="Y123" t="s">
        <v>1217</v>
      </c>
      <c r="Z123" t="s">
        <v>1217</v>
      </c>
      <c r="AA123" t="s">
        <v>1217</v>
      </c>
      <c r="AB123" t="s">
        <v>1217</v>
      </c>
      <c r="AC123" t="s">
        <v>1217</v>
      </c>
      <c r="AD123" t="s">
        <v>1217</v>
      </c>
      <c r="AE123" t="s">
        <v>1217</v>
      </c>
      <c r="AF123" t="s">
        <v>1217</v>
      </c>
      <c r="AG123" t="s">
        <v>1217</v>
      </c>
      <c r="AH123"/>
      <c r="AI123" t="s">
        <v>1217</v>
      </c>
      <c r="AJ123" t="s">
        <v>1217</v>
      </c>
      <c r="AK123" t="s">
        <v>1217</v>
      </c>
      <c r="AL123" t="s">
        <v>1217</v>
      </c>
      <c r="AM123" t="s">
        <v>1217</v>
      </c>
      <c r="AN123" t="s">
        <v>1217</v>
      </c>
      <c r="AO123" t="s">
        <v>1217</v>
      </c>
      <c r="AP123"/>
      <c r="AQ123"/>
      <c r="AR123"/>
      <c r="AS123"/>
      <c r="AT123" s="361"/>
      <c r="AU123" s="361"/>
      <c r="AV123" s="361"/>
      <c r="AW123" s="361"/>
      <c r="AX123" s="361"/>
      <c r="AY123" s="361"/>
      <c r="AZ123" s="361"/>
      <c r="BA123" s="361"/>
      <c r="BB123" t="str" cm="1">
        <f t="array" aca="1" ref="BB123" ca="1">IFERROR(INDIRECT(X123),"")</f>
        <v/>
      </c>
      <c r="BC123" s="361"/>
      <c r="BD123" s="483"/>
      <c r="BE123"/>
      <c r="BF123" s="438">
        <v>2</v>
      </c>
      <c r="BG123" s="438">
        <v>22</v>
      </c>
      <c r="BH123" s="438" t="s">
        <v>460</v>
      </c>
      <c r="BI123" s="438" t="s">
        <v>1336</v>
      </c>
      <c r="BJ123" s="438">
        <v>2</v>
      </c>
      <c r="BK123" s="438" t="s">
        <v>1660</v>
      </c>
      <c r="BL123" s="438" t="s">
        <v>464</v>
      </c>
      <c r="BM123" s="438" t="s">
        <v>1661</v>
      </c>
      <c r="BN123" s="438"/>
      <c r="BO123" s="438">
        <v>0</v>
      </c>
      <c r="BP123" s="438">
        <v>0</v>
      </c>
      <c r="BQ123" s="438">
        <v>0</v>
      </c>
      <c r="BR123" s="438">
        <v>1</v>
      </c>
      <c r="BS123" s="438">
        <v>0</v>
      </c>
      <c r="BT123" s="438">
        <v>0</v>
      </c>
      <c r="BU123" s="438">
        <v>0</v>
      </c>
      <c r="BV123" s="438">
        <v>0</v>
      </c>
      <c r="BW123" s="438">
        <v>0</v>
      </c>
      <c r="BX123" s="438">
        <v>0</v>
      </c>
      <c r="BY123" s="438"/>
      <c r="BZ123" s="438"/>
      <c r="CA123" s="361"/>
      <c r="CC123"/>
      <c r="CD123"/>
      <c r="CE123"/>
      <c r="CF123"/>
      <c r="CG123"/>
      <c r="CH123"/>
      <c r="CI123"/>
      <c r="CJ123"/>
      <c r="CK123"/>
      <c r="CL123"/>
      <c r="CM123"/>
      <c r="CN123"/>
      <c r="CO123"/>
    </row>
    <row r="124" spans="1:103">
      <c r="G124" s="361"/>
      <c r="H124" s="361"/>
      <c r="I124" s="361"/>
      <c r="J124" s="422"/>
      <c r="K124" s="481"/>
      <c r="L124" s="481"/>
      <c r="M124" s="481"/>
      <c r="N124" s="361"/>
      <c r="O124" s="361"/>
      <c r="P124" s="482"/>
      <c r="Q124" s="361"/>
      <c r="R124"/>
      <c r="S124" s="361"/>
      <c r="T124" s="361"/>
      <c r="U124" s="361"/>
      <c r="V124" s="361"/>
      <c r="W124">
        <v>129</v>
      </c>
      <c r="X124" t="s">
        <v>1217</v>
      </c>
      <c r="Y124" t="s">
        <v>1217</v>
      </c>
      <c r="Z124" t="s">
        <v>1217</v>
      </c>
      <c r="AA124" t="s">
        <v>1217</v>
      </c>
      <c r="AB124" t="s">
        <v>1217</v>
      </c>
      <c r="AC124" t="s">
        <v>1217</v>
      </c>
      <c r="AD124" t="s">
        <v>1217</v>
      </c>
      <c r="AE124" t="s">
        <v>1217</v>
      </c>
      <c r="AF124" t="s">
        <v>1217</v>
      </c>
      <c r="AG124" t="s">
        <v>1217</v>
      </c>
      <c r="AH124"/>
      <c r="AI124" t="s">
        <v>1217</v>
      </c>
      <c r="AJ124" t="s">
        <v>1217</v>
      </c>
      <c r="AK124" t="s">
        <v>1217</v>
      </c>
      <c r="AL124" t="s">
        <v>1217</v>
      </c>
      <c r="AM124" t="s">
        <v>1217</v>
      </c>
      <c r="AN124" t="s">
        <v>1217</v>
      </c>
      <c r="AO124" t="s">
        <v>1217</v>
      </c>
      <c r="AP124"/>
      <c r="AQ124"/>
      <c r="AR124"/>
      <c r="AS124"/>
      <c r="AT124" s="361"/>
      <c r="AU124" s="361"/>
      <c r="AV124" s="361"/>
      <c r="AW124" s="361"/>
      <c r="AX124" s="361"/>
      <c r="AY124" s="361"/>
      <c r="AZ124" s="361"/>
      <c r="BA124" s="361"/>
      <c r="BB124" t="str" cm="1">
        <f t="array" aca="1" ref="BB124" ca="1">IFERROR(INDIRECT(X124),"")</f>
        <v/>
      </c>
      <c r="BC124" s="361"/>
      <c r="BD124" s="483"/>
      <c r="BE124"/>
      <c r="BF124" s="438">
        <v>2</v>
      </c>
      <c r="BG124" s="438">
        <v>22</v>
      </c>
      <c r="BH124" s="438" t="s">
        <v>460</v>
      </c>
      <c r="BI124" s="438" t="s">
        <v>1336</v>
      </c>
      <c r="BJ124" s="438">
        <v>3</v>
      </c>
      <c r="BK124" s="438" t="s">
        <v>1662</v>
      </c>
      <c r="BL124" s="438" t="s">
        <v>465</v>
      </c>
      <c r="BM124" s="438" t="s">
        <v>1663</v>
      </c>
      <c r="BN124" s="438"/>
      <c r="BO124" s="438">
        <v>0</v>
      </c>
      <c r="BP124" s="438">
        <v>0</v>
      </c>
      <c r="BQ124" s="438">
        <v>0</v>
      </c>
      <c r="BR124" s="438">
        <v>1</v>
      </c>
      <c r="BS124" s="438">
        <v>0</v>
      </c>
      <c r="BT124" s="438">
        <v>0</v>
      </c>
      <c r="BU124" s="438">
        <v>0</v>
      </c>
      <c r="BV124" s="438">
        <v>0</v>
      </c>
      <c r="BW124" s="438">
        <v>0</v>
      </c>
      <c r="BX124" s="438">
        <v>0</v>
      </c>
      <c r="BY124" s="438"/>
      <c r="BZ124" s="438"/>
      <c r="CA124" s="361"/>
      <c r="CC124"/>
      <c r="CD124"/>
      <c r="CE124"/>
      <c r="CF124"/>
      <c r="CG124"/>
      <c r="CH124"/>
      <c r="CI124"/>
      <c r="CJ124"/>
      <c r="CK124"/>
      <c r="CL124"/>
      <c r="CM124"/>
      <c r="CN124"/>
      <c r="CO124"/>
    </row>
    <row r="125" spans="1:103">
      <c r="G125" s="361"/>
      <c r="H125" s="361"/>
      <c r="I125" s="361"/>
      <c r="J125" s="422"/>
      <c r="K125" s="481"/>
      <c r="L125" s="481"/>
      <c r="M125" s="481"/>
      <c r="N125" s="361"/>
      <c r="O125" s="361"/>
      <c r="P125" s="482"/>
      <c r="Q125" s="361"/>
      <c r="R125"/>
      <c r="S125" s="361"/>
      <c r="T125" s="361"/>
      <c r="U125" s="361"/>
      <c r="V125" s="361"/>
      <c r="W125">
        <v>130</v>
      </c>
      <c r="X125" t="s">
        <v>1217</v>
      </c>
      <c r="Y125" t="s">
        <v>1217</v>
      </c>
      <c r="Z125" t="s">
        <v>1217</v>
      </c>
      <c r="AA125" t="s">
        <v>1217</v>
      </c>
      <c r="AB125" t="s">
        <v>1217</v>
      </c>
      <c r="AC125" t="s">
        <v>1217</v>
      </c>
      <c r="AD125" t="s">
        <v>1217</v>
      </c>
      <c r="AE125" t="s">
        <v>1217</v>
      </c>
      <c r="AF125" t="s">
        <v>1217</v>
      </c>
      <c r="AG125" t="s">
        <v>1217</v>
      </c>
      <c r="AH125"/>
      <c r="AI125" t="s">
        <v>1217</v>
      </c>
      <c r="AJ125" t="s">
        <v>1217</v>
      </c>
      <c r="AK125" t="s">
        <v>1217</v>
      </c>
      <c r="AL125" t="s">
        <v>1217</v>
      </c>
      <c r="AM125" t="s">
        <v>1217</v>
      </c>
      <c r="AN125" t="s">
        <v>1217</v>
      </c>
      <c r="AO125" t="s">
        <v>1217</v>
      </c>
      <c r="AP125"/>
      <c r="AQ125"/>
      <c r="AR125"/>
      <c r="AS125"/>
      <c r="AT125" s="361"/>
      <c r="AU125" s="361"/>
      <c r="AV125" s="361"/>
      <c r="AW125" s="361"/>
      <c r="AX125" s="361"/>
      <c r="AY125" s="361"/>
      <c r="AZ125" s="361"/>
      <c r="BA125" s="361"/>
      <c r="BB125" t="str" cm="1">
        <f t="array" aca="1" ref="BB125" ca="1">IFERROR(INDIRECT(X125),"")</f>
        <v/>
      </c>
      <c r="BC125" s="361"/>
      <c r="BD125" s="483"/>
      <c r="BE125"/>
      <c r="BF125" s="438">
        <v>2</v>
      </c>
      <c r="BG125" s="438">
        <v>22</v>
      </c>
      <c r="BH125" s="438" t="s">
        <v>460</v>
      </c>
      <c r="BI125" s="438" t="s">
        <v>1336</v>
      </c>
      <c r="BJ125" s="438">
        <v>4</v>
      </c>
      <c r="BK125" s="438" t="s">
        <v>1664</v>
      </c>
      <c r="BL125" s="438" t="s">
        <v>466</v>
      </c>
      <c r="BM125" s="438" t="s">
        <v>1665</v>
      </c>
      <c r="BN125" s="438"/>
      <c r="BO125" s="438">
        <v>0</v>
      </c>
      <c r="BP125" s="438">
        <v>0</v>
      </c>
      <c r="BQ125" s="438">
        <v>0</v>
      </c>
      <c r="BR125" s="438">
        <v>1</v>
      </c>
      <c r="BS125" s="438">
        <v>0</v>
      </c>
      <c r="BT125" s="438">
        <v>0</v>
      </c>
      <c r="BU125" s="438">
        <v>0</v>
      </c>
      <c r="BV125" s="438">
        <v>0</v>
      </c>
      <c r="BW125" s="438">
        <v>0</v>
      </c>
      <c r="BX125" s="438">
        <v>0</v>
      </c>
      <c r="BY125" s="438"/>
      <c r="BZ125" s="438"/>
      <c r="CA125" s="361"/>
      <c r="CC125"/>
      <c r="CD125"/>
      <c r="CE125"/>
      <c r="CF125"/>
      <c r="CG125"/>
      <c r="CH125"/>
      <c r="CI125"/>
      <c r="CJ125"/>
      <c r="CK125"/>
      <c r="CL125"/>
      <c r="CM125"/>
      <c r="CN125"/>
      <c r="CO125"/>
    </row>
    <row r="126" spans="1:103">
      <c r="G126" s="361"/>
      <c r="H126" s="361"/>
      <c r="I126" s="361"/>
      <c r="J126" s="422"/>
      <c r="K126" s="481"/>
      <c r="L126" s="481"/>
      <c r="M126" s="481"/>
      <c r="N126" s="361"/>
      <c r="O126" s="361"/>
      <c r="P126" s="482"/>
      <c r="Q126" s="361"/>
      <c r="R126"/>
      <c r="S126" s="361"/>
      <c r="T126" s="361"/>
      <c r="U126" s="361"/>
      <c r="V126" s="361"/>
      <c r="W126">
        <v>131</v>
      </c>
      <c r="X126" t="s">
        <v>1217</v>
      </c>
      <c r="Y126" t="s">
        <v>1217</v>
      </c>
      <c r="Z126" t="s">
        <v>1217</v>
      </c>
      <c r="AA126" t="s">
        <v>1217</v>
      </c>
      <c r="AB126" t="s">
        <v>1217</v>
      </c>
      <c r="AC126" t="s">
        <v>1217</v>
      </c>
      <c r="AD126" t="s">
        <v>1217</v>
      </c>
      <c r="AE126" t="s">
        <v>1217</v>
      </c>
      <c r="AF126" t="s">
        <v>1217</v>
      </c>
      <c r="AG126" t="s">
        <v>1217</v>
      </c>
      <c r="AH126"/>
      <c r="AI126" t="s">
        <v>1217</v>
      </c>
      <c r="AJ126" t="s">
        <v>1217</v>
      </c>
      <c r="AK126" t="s">
        <v>1217</v>
      </c>
      <c r="AL126" t="s">
        <v>1217</v>
      </c>
      <c r="AM126" t="s">
        <v>1217</v>
      </c>
      <c r="AN126" t="s">
        <v>1217</v>
      </c>
      <c r="AO126" t="s">
        <v>1217</v>
      </c>
      <c r="AP126"/>
      <c r="AQ126"/>
      <c r="AR126"/>
      <c r="AS126"/>
      <c r="AT126" s="361"/>
      <c r="AU126" s="361"/>
      <c r="AV126" s="361"/>
      <c r="AW126" s="361"/>
      <c r="AX126" s="361"/>
      <c r="AY126" s="361"/>
      <c r="AZ126" s="361"/>
      <c r="BA126" s="361"/>
      <c r="BB126" t="str" cm="1">
        <f t="array" aca="1" ref="BB126" ca="1">IFERROR(INDIRECT(X126),"")</f>
        <v/>
      </c>
      <c r="BC126" s="361"/>
      <c r="BD126" s="483"/>
      <c r="BE126"/>
      <c r="BF126" s="438">
        <v>2</v>
      </c>
      <c r="BG126" s="438">
        <v>22</v>
      </c>
      <c r="BH126" s="438" t="s">
        <v>460</v>
      </c>
      <c r="BI126" s="438" t="s">
        <v>1336</v>
      </c>
      <c r="BJ126" s="438">
        <v>5</v>
      </c>
      <c r="BK126" s="438" t="s">
        <v>1666</v>
      </c>
      <c r="BL126" s="438" t="s">
        <v>467</v>
      </c>
      <c r="BM126" s="438" t="s">
        <v>1667</v>
      </c>
      <c r="BN126" s="438"/>
      <c r="BO126" s="438">
        <v>0</v>
      </c>
      <c r="BP126" s="438">
        <v>0</v>
      </c>
      <c r="BQ126" s="438">
        <v>0</v>
      </c>
      <c r="BR126" s="438">
        <v>1</v>
      </c>
      <c r="BS126" s="438">
        <v>0</v>
      </c>
      <c r="BT126" s="438">
        <v>0</v>
      </c>
      <c r="BU126" s="438">
        <v>0</v>
      </c>
      <c r="BV126" s="438">
        <v>0</v>
      </c>
      <c r="BW126" s="438">
        <v>0</v>
      </c>
      <c r="BX126" s="438">
        <v>0</v>
      </c>
      <c r="BY126" s="438"/>
      <c r="BZ126" s="438"/>
      <c r="CA126" s="361"/>
      <c r="CC126"/>
      <c r="CD126"/>
      <c r="CE126"/>
      <c r="CF126"/>
      <c r="CG126"/>
      <c r="CH126"/>
      <c r="CI126"/>
      <c r="CJ126"/>
      <c r="CK126"/>
      <c r="CL126"/>
      <c r="CM126"/>
      <c r="CN126"/>
      <c r="CO126"/>
    </row>
    <row r="127" spans="1:103">
      <c r="G127" s="361"/>
      <c r="H127" s="361"/>
      <c r="I127" s="361"/>
      <c r="J127" s="422"/>
      <c r="K127" s="481"/>
      <c r="L127" s="481"/>
      <c r="M127" s="481"/>
      <c r="N127" s="361"/>
      <c r="O127" s="361"/>
      <c r="P127" s="482"/>
      <c r="Q127" s="361"/>
      <c r="R127"/>
      <c r="S127" s="361"/>
      <c r="T127" s="361"/>
      <c r="U127" s="361"/>
      <c r="V127" s="361"/>
      <c r="W127">
        <v>132</v>
      </c>
      <c r="X127" t="s">
        <v>1217</v>
      </c>
      <c r="Y127" t="s">
        <v>1217</v>
      </c>
      <c r="Z127" t="s">
        <v>1217</v>
      </c>
      <c r="AA127" t="s">
        <v>1217</v>
      </c>
      <c r="AB127" t="s">
        <v>1217</v>
      </c>
      <c r="AC127" t="s">
        <v>1217</v>
      </c>
      <c r="AD127" t="s">
        <v>1217</v>
      </c>
      <c r="AE127" t="s">
        <v>1217</v>
      </c>
      <c r="AF127" t="s">
        <v>1217</v>
      </c>
      <c r="AG127" t="s">
        <v>1217</v>
      </c>
      <c r="AH127"/>
      <c r="AI127" t="s">
        <v>1217</v>
      </c>
      <c r="AJ127" t="s">
        <v>1217</v>
      </c>
      <c r="AK127" t="s">
        <v>1217</v>
      </c>
      <c r="AL127" t="s">
        <v>1217</v>
      </c>
      <c r="AM127" t="s">
        <v>1217</v>
      </c>
      <c r="AN127" t="s">
        <v>1217</v>
      </c>
      <c r="AO127" t="s">
        <v>1217</v>
      </c>
      <c r="AP127"/>
      <c r="AQ127"/>
      <c r="AR127"/>
      <c r="AS127"/>
      <c r="AT127" s="361"/>
      <c r="AU127" s="361"/>
      <c r="AV127" s="361"/>
      <c r="AW127" s="361"/>
      <c r="AX127" s="361"/>
      <c r="AY127" s="361"/>
      <c r="AZ127" s="361"/>
      <c r="BA127" s="361"/>
      <c r="BB127" t="str" cm="1">
        <f t="array" aca="1" ref="BB127" ca="1">IFERROR(INDIRECT(X127),"")</f>
        <v/>
      </c>
      <c r="BC127" s="361"/>
      <c r="BD127" s="483"/>
      <c r="BE127"/>
      <c r="BF127" s="463">
        <v>2</v>
      </c>
      <c r="BG127" s="463">
        <v>23</v>
      </c>
      <c r="BH127" s="463" t="s">
        <v>468</v>
      </c>
      <c r="BI127" s="463" t="s">
        <v>1340</v>
      </c>
      <c r="BJ127" s="463">
        <v>1</v>
      </c>
      <c r="BK127" s="463" t="s">
        <v>1668</v>
      </c>
      <c r="BL127" s="463" t="s">
        <v>471</v>
      </c>
      <c r="BM127" s="438" t="s">
        <v>1669</v>
      </c>
      <c r="BN127" s="438"/>
      <c r="BO127" s="463">
        <v>0</v>
      </c>
      <c r="BP127" s="463">
        <v>0</v>
      </c>
      <c r="BQ127" s="463">
        <v>0</v>
      </c>
      <c r="BR127" s="463">
        <v>1</v>
      </c>
      <c r="BS127" s="463">
        <v>0</v>
      </c>
      <c r="BT127" s="463">
        <v>0</v>
      </c>
      <c r="BU127" s="463">
        <v>0</v>
      </c>
      <c r="BV127" s="463">
        <v>0</v>
      </c>
      <c r="BW127" s="463">
        <v>0</v>
      </c>
      <c r="BX127" s="463">
        <v>0</v>
      </c>
      <c r="BY127" s="463"/>
      <c r="BZ127" s="463"/>
      <c r="CA127" s="361"/>
      <c r="CC127"/>
      <c r="CD127"/>
      <c r="CE127"/>
      <c r="CF127"/>
      <c r="CG127"/>
      <c r="CH127"/>
      <c r="CI127"/>
      <c r="CJ127"/>
      <c r="CK127"/>
      <c r="CL127"/>
      <c r="CM127"/>
      <c r="CN127"/>
      <c r="CO127"/>
    </row>
    <row r="128" spans="1:103">
      <c r="G128" s="361"/>
      <c r="H128" s="361"/>
      <c r="I128" s="361"/>
      <c r="J128" s="422"/>
      <c r="K128" s="481"/>
      <c r="L128" s="481"/>
      <c r="M128" s="481"/>
      <c r="N128" s="361"/>
      <c r="O128" s="361"/>
      <c r="P128" s="482"/>
      <c r="Q128" s="361"/>
      <c r="R128"/>
      <c r="S128" s="361"/>
      <c r="T128" s="361"/>
      <c r="U128" s="361"/>
      <c r="V128" s="361"/>
      <c r="W128">
        <v>133</v>
      </c>
      <c r="X128" t="s">
        <v>1217</v>
      </c>
      <c r="Y128" t="s">
        <v>1217</v>
      </c>
      <c r="Z128" t="s">
        <v>1217</v>
      </c>
      <c r="AA128" t="s">
        <v>1217</v>
      </c>
      <c r="AB128" t="s">
        <v>1217</v>
      </c>
      <c r="AC128" t="s">
        <v>1217</v>
      </c>
      <c r="AD128" t="s">
        <v>1217</v>
      </c>
      <c r="AE128" t="s">
        <v>1217</v>
      </c>
      <c r="AF128" t="s">
        <v>1217</v>
      </c>
      <c r="AG128" t="s">
        <v>1217</v>
      </c>
      <c r="AH128"/>
      <c r="AI128" t="s">
        <v>1217</v>
      </c>
      <c r="AJ128" t="s">
        <v>1217</v>
      </c>
      <c r="AK128" t="s">
        <v>1217</v>
      </c>
      <c r="AL128" t="s">
        <v>1217</v>
      </c>
      <c r="AM128" t="s">
        <v>1217</v>
      </c>
      <c r="AN128" t="s">
        <v>1217</v>
      </c>
      <c r="AO128" t="s">
        <v>1217</v>
      </c>
      <c r="AP128"/>
      <c r="AQ128"/>
      <c r="AR128"/>
      <c r="AS128"/>
      <c r="AT128" s="361"/>
      <c r="AU128" s="361"/>
      <c r="AV128" s="361"/>
      <c r="AW128" s="361"/>
      <c r="AX128" s="361"/>
      <c r="AY128" s="361"/>
      <c r="AZ128" s="361"/>
      <c r="BA128" s="361"/>
      <c r="BB128" t="str" cm="1">
        <f t="array" aca="1" ref="BB128" ca="1">IFERROR(INDIRECT(X128),"")</f>
        <v/>
      </c>
      <c r="BC128" s="361"/>
      <c r="BD128" s="483"/>
      <c r="BE128"/>
      <c r="BF128" s="463">
        <v>2</v>
      </c>
      <c r="BG128" s="463">
        <v>23</v>
      </c>
      <c r="BH128" s="463" t="s">
        <v>468</v>
      </c>
      <c r="BI128" s="463" t="s">
        <v>1340</v>
      </c>
      <c r="BJ128" s="463">
        <v>2</v>
      </c>
      <c r="BK128" s="463" t="s">
        <v>1670</v>
      </c>
      <c r="BL128" s="463" t="s">
        <v>472</v>
      </c>
      <c r="BM128" s="438" t="s">
        <v>1671</v>
      </c>
      <c r="BN128" s="438"/>
      <c r="BO128" s="463">
        <v>0</v>
      </c>
      <c r="BP128" s="463">
        <v>0</v>
      </c>
      <c r="BQ128" s="463">
        <v>0</v>
      </c>
      <c r="BR128" s="463">
        <v>1</v>
      </c>
      <c r="BS128" s="463">
        <v>0</v>
      </c>
      <c r="BT128" s="463">
        <v>0</v>
      </c>
      <c r="BU128" s="463">
        <v>0</v>
      </c>
      <c r="BV128" s="463">
        <v>0</v>
      </c>
      <c r="BW128" s="463">
        <v>0</v>
      </c>
      <c r="BX128" s="463">
        <v>0</v>
      </c>
      <c r="BY128" s="463"/>
      <c r="BZ128" s="463"/>
      <c r="CA128" s="361"/>
      <c r="CC128"/>
      <c r="CD128"/>
      <c r="CE128"/>
      <c r="CF128"/>
      <c r="CG128"/>
      <c r="CH128"/>
      <c r="CI128"/>
      <c r="CJ128"/>
      <c r="CK128"/>
      <c r="CL128"/>
      <c r="CM128"/>
      <c r="CN128"/>
      <c r="CO128"/>
    </row>
    <row r="129" spans="7:93">
      <c r="G129" s="361"/>
      <c r="H129" s="361"/>
      <c r="I129" s="361"/>
      <c r="J129" s="422"/>
      <c r="K129" s="481"/>
      <c r="L129" s="481"/>
      <c r="M129" s="481"/>
      <c r="N129" s="361"/>
      <c r="O129" s="361"/>
      <c r="P129" s="482"/>
      <c r="Q129" s="361"/>
      <c r="R129"/>
      <c r="S129" s="361"/>
      <c r="T129" s="361"/>
      <c r="U129" s="361"/>
      <c r="V129" s="361"/>
      <c r="W129">
        <v>134</v>
      </c>
      <c r="X129" t="s">
        <v>1217</v>
      </c>
      <c r="Y129" t="s">
        <v>1217</v>
      </c>
      <c r="Z129" t="s">
        <v>1217</v>
      </c>
      <c r="AA129" t="s">
        <v>1217</v>
      </c>
      <c r="AB129" t="s">
        <v>1217</v>
      </c>
      <c r="AC129" t="s">
        <v>1217</v>
      </c>
      <c r="AD129" t="s">
        <v>1217</v>
      </c>
      <c r="AE129" t="s">
        <v>1217</v>
      </c>
      <c r="AF129" t="s">
        <v>1217</v>
      </c>
      <c r="AG129" t="s">
        <v>1217</v>
      </c>
      <c r="AH129"/>
      <c r="AI129" t="s">
        <v>1217</v>
      </c>
      <c r="AJ129" t="s">
        <v>1217</v>
      </c>
      <c r="AK129" t="s">
        <v>1217</v>
      </c>
      <c r="AL129" t="s">
        <v>1217</v>
      </c>
      <c r="AM129" t="s">
        <v>1217</v>
      </c>
      <c r="AN129" t="s">
        <v>1217</v>
      </c>
      <c r="AO129" t="s">
        <v>1217</v>
      </c>
      <c r="AP129"/>
      <c r="AQ129"/>
      <c r="AR129"/>
      <c r="AS129"/>
      <c r="AT129" s="361"/>
      <c r="AU129" s="361"/>
      <c r="AV129" s="361"/>
      <c r="AW129" s="361"/>
      <c r="AX129" s="361"/>
      <c r="AY129" s="361"/>
      <c r="AZ129" s="361"/>
      <c r="BA129" s="361"/>
      <c r="BB129" t="str" cm="1">
        <f t="array" aca="1" ref="BB129" ca="1">IFERROR(INDIRECT(X129),"")</f>
        <v/>
      </c>
      <c r="BC129" s="361"/>
      <c r="BD129" s="483"/>
      <c r="BE129"/>
      <c r="BF129" s="463">
        <v>2</v>
      </c>
      <c r="BG129" s="463">
        <v>23</v>
      </c>
      <c r="BH129" s="463" t="s">
        <v>468</v>
      </c>
      <c r="BI129" s="463" t="s">
        <v>1340</v>
      </c>
      <c r="BJ129" s="463">
        <v>3</v>
      </c>
      <c r="BK129" s="463" t="s">
        <v>1672</v>
      </c>
      <c r="BL129" s="463" t="s">
        <v>473</v>
      </c>
      <c r="BM129" s="438" t="s">
        <v>1673</v>
      </c>
      <c r="BN129" s="438"/>
      <c r="BO129" s="463">
        <v>0</v>
      </c>
      <c r="BP129" s="463">
        <v>0</v>
      </c>
      <c r="BQ129" s="463">
        <v>0</v>
      </c>
      <c r="BR129" s="463">
        <v>1</v>
      </c>
      <c r="BS129" s="463">
        <v>0</v>
      </c>
      <c r="BT129" s="463">
        <v>0</v>
      </c>
      <c r="BU129" s="463">
        <v>0</v>
      </c>
      <c r="BV129" s="463">
        <v>0</v>
      </c>
      <c r="BW129" s="463">
        <v>0</v>
      </c>
      <c r="BX129" s="463">
        <v>0</v>
      </c>
      <c r="BY129" s="463"/>
      <c r="BZ129" s="463"/>
      <c r="CA129" s="361"/>
      <c r="CC129"/>
      <c r="CD129"/>
      <c r="CE129"/>
      <c r="CF129"/>
      <c r="CG129"/>
      <c r="CH129"/>
      <c r="CI129"/>
      <c r="CJ129"/>
      <c r="CK129"/>
      <c r="CL129"/>
      <c r="CM129"/>
      <c r="CN129"/>
      <c r="CO129"/>
    </row>
    <row r="130" spans="7:93">
      <c r="J130" s="422"/>
      <c r="R130"/>
      <c r="W130">
        <v>135</v>
      </c>
      <c r="X130" t="s">
        <v>1217</v>
      </c>
      <c r="Y130" t="s">
        <v>1217</v>
      </c>
      <c r="Z130" t="s">
        <v>1217</v>
      </c>
      <c r="AA130" t="s">
        <v>1217</v>
      </c>
      <c r="AB130" t="s">
        <v>1217</v>
      </c>
      <c r="AC130" t="s">
        <v>1217</v>
      </c>
      <c r="AD130" t="s">
        <v>1217</v>
      </c>
      <c r="AE130" t="s">
        <v>1217</v>
      </c>
      <c r="AF130" t="s">
        <v>1217</v>
      </c>
      <c r="AG130" t="s">
        <v>1217</v>
      </c>
      <c r="AH130"/>
      <c r="AI130" t="s">
        <v>1217</v>
      </c>
      <c r="AJ130" t="s">
        <v>1217</v>
      </c>
      <c r="AK130" t="s">
        <v>1217</v>
      </c>
      <c r="AL130" t="s">
        <v>1217</v>
      </c>
      <c r="AM130" t="s">
        <v>1217</v>
      </c>
      <c r="AN130" t="s">
        <v>1217</v>
      </c>
      <c r="AO130" t="s">
        <v>1217</v>
      </c>
      <c r="AP130"/>
      <c r="AQ130"/>
      <c r="AR130"/>
      <c r="AS130"/>
      <c r="BB130" t="str" cm="1">
        <f t="array" aca="1" ref="BB130" ca="1">IFERROR(INDIRECT(X130),"")</f>
        <v/>
      </c>
      <c r="BE130"/>
      <c r="BF130" s="463">
        <v>2</v>
      </c>
      <c r="BG130" s="463">
        <v>23</v>
      </c>
      <c r="BH130" s="463" t="s">
        <v>468</v>
      </c>
      <c r="BI130" s="463" t="s">
        <v>1340</v>
      </c>
      <c r="BJ130" s="463">
        <v>4</v>
      </c>
      <c r="BK130" s="463" t="s">
        <v>1674</v>
      </c>
      <c r="BL130" s="463" t="s">
        <v>474</v>
      </c>
      <c r="BM130" s="438" t="s">
        <v>1675</v>
      </c>
      <c r="BN130" s="438"/>
      <c r="BO130" s="463">
        <v>0</v>
      </c>
      <c r="BP130" s="463">
        <v>0</v>
      </c>
      <c r="BQ130" s="463">
        <v>0</v>
      </c>
      <c r="BR130" s="463">
        <v>1</v>
      </c>
      <c r="BS130" s="463">
        <v>0</v>
      </c>
      <c r="BT130" s="463">
        <v>0</v>
      </c>
      <c r="BU130" s="463">
        <v>0</v>
      </c>
      <c r="BV130" s="463">
        <v>0</v>
      </c>
      <c r="BW130" s="463">
        <v>0</v>
      </c>
      <c r="BX130" s="463">
        <v>0</v>
      </c>
      <c r="BY130" s="463"/>
      <c r="BZ130" s="463"/>
      <c r="CC130"/>
      <c r="CD130"/>
      <c r="CE130"/>
      <c r="CF130"/>
      <c r="CG130"/>
      <c r="CH130"/>
      <c r="CI130"/>
      <c r="CJ130"/>
      <c r="CK130"/>
      <c r="CL130"/>
      <c r="CM130"/>
      <c r="CN130"/>
      <c r="CO130"/>
    </row>
    <row r="131" spans="7:93">
      <c r="J131" s="422"/>
      <c r="R131"/>
      <c r="W131">
        <v>136</v>
      </c>
      <c r="X131" t="s">
        <v>1217</v>
      </c>
      <c r="Y131" t="s">
        <v>1217</v>
      </c>
      <c r="Z131" t="s">
        <v>1217</v>
      </c>
      <c r="AA131" t="s">
        <v>1217</v>
      </c>
      <c r="AB131" t="s">
        <v>1217</v>
      </c>
      <c r="AC131" t="s">
        <v>1217</v>
      </c>
      <c r="AD131" t="s">
        <v>1217</v>
      </c>
      <c r="AE131" t="s">
        <v>1217</v>
      </c>
      <c r="AF131" t="s">
        <v>1217</v>
      </c>
      <c r="AG131" t="s">
        <v>1217</v>
      </c>
      <c r="AH131"/>
      <c r="AI131" t="s">
        <v>1217</v>
      </c>
      <c r="AJ131" t="s">
        <v>1217</v>
      </c>
      <c r="AK131" t="s">
        <v>1217</v>
      </c>
      <c r="AL131" t="s">
        <v>1217</v>
      </c>
      <c r="AM131" t="s">
        <v>1217</v>
      </c>
      <c r="AN131" t="s">
        <v>1217</v>
      </c>
      <c r="AO131" t="s">
        <v>1217</v>
      </c>
      <c r="AP131"/>
      <c r="AQ131"/>
      <c r="AR131"/>
      <c r="AS131"/>
      <c r="BB131" t="str" cm="1">
        <f t="array" aca="1" ref="BB131" ca="1">IFERROR(INDIRECT(X131),"")</f>
        <v/>
      </c>
      <c r="BE131"/>
      <c r="BF131" s="463">
        <v>2</v>
      </c>
      <c r="BG131" s="463">
        <v>23</v>
      </c>
      <c r="BH131" s="463" t="s">
        <v>468</v>
      </c>
      <c r="BI131" s="463" t="s">
        <v>1340</v>
      </c>
      <c r="BJ131" s="463">
        <v>5</v>
      </c>
      <c r="BK131" s="463" t="s">
        <v>1676</v>
      </c>
      <c r="BL131" s="463" t="s">
        <v>475</v>
      </c>
      <c r="BM131" s="438" t="s">
        <v>1677</v>
      </c>
      <c r="BN131" s="438"/>
      <c r="BO131" s="463">
        <v>0</v>
      </c>
      <c r="BP131" s="463">
        <v>0</v>
      </c>
      <c r="BQ131" s="463">
        <v>0</v>
      </c>
      <c r="BR131" s="463">
        <v>1</v>
      </c>
      <c r="BS131" s="463">
        <v>0</v>
      </c>
      <c r="BT131" s="463">
        <v>0</v>
      </c>
      <c r="BU131" s="463">
        <v>0</v>
      </c>
      <c r="BV131" s="463">
        <v>0</v>
      </c>
      <c r="BW131" s="463">
        <v>0</v>
      </c>
      <c r="BX131" s="463">
        <v>0</v>
      </c>
      <c r="BY131" s="463"/>
      <c r="BZ131" s="463"/>
      <c r="CC131"/>
      <c r="CD131"/>
      <c r="CE131"/>
      <c r="CF131"/>
      <c r="CG131"/>
      <c r="CH131"/>
      <c r="CI131"/>
      <c r="CJ131"/>
      <c r="CK131"/>
      <c r="CL131"/>
      <c r="CM131"/>
      <c r="CN131"/>
      <c r="CO131"/>
    </row>
    <row r="132" spans="7:93">
      <c r="J132" s="422"/>
      <c r="R132"/>
      <c r="W132">
        <v>137</v>
      </c>
      <c r="X132" t="s">
        <v>1678</v>
      </c>
      <c r="Y132" t="s">
        <v>1679</v>
      </c>
      <c r="Z132" t="s">
        <v>1680</v>
      </c>
      <c r="AA132" t="s">
        <v>1217</v>
      </c>
      <c r="AB132" t="s">
        <v>1217</v>
      </c>
      <c r="AC132">
        <v>1</v>
      </c>
      <c r="AD132">
        <v>9</v>
      </c>
      <c r="AE132" t="s">
        <v>1217</v>
      </c>
      <c r="AF132" t="s">
        <v>1217</v>
      </c>
      <c r="AG132" t="s">
        <v>1681</v>
      </c>
      <c r="AH132"/>
      <c r="AI132" t="s">
        <v>1682</v>
      </c>
      <c r="AJ132" t="s">
        <v>1683</v>
      </c>
      <c r="AK132" t="s">
        <v>1684</v>
      </c>
      <c r="AL132" t="s">
        <v>1685</v>
      </c>
      <c r="AM132" t="s">
        <v>1686</v>
      </c>
      <c r="AN132" t="s">
        <v>1687</v>
      </c>
      <c r="AO132" t="s">
        <v>1688</v>
      </c>
      <c r="AP132"/>
      <c r="AQ132"/>
      <c r="AR132"/>
      <c r="AS132"/>
      <c r="BB132" t="str" cm="1">
        <f t="array" aca="1" ref="BB132" ca="1">IFERROR(INDIRECT(X132),"")</f>
        <v>FRÅGAN ÄR OBESVARAD</v>
      </c>
      <c r="BE132"/>
      <c r="BF132" s="466">
        <v>2</v>
      </c>
      <c r="BG132" s="466">
        <v>24</v>
      </c>
      <c r="BH132" s="466" t="s">
        <v>476</v>
      </c>
      <c r="BI132" s="466" t="s">
        <v>1344</v>
      </c>
      <c r="BJ132" s="466">
        <v>1</v>
      </c>
      <c r="BK132" s="466" t="s">
        <v>1689</v>
      </c>
      <c r="BL132" s="466" t="s">
        <v>385</v>
      </c>
      <c r="BM132" s="438" t="s">
        <v>1690</v>
      </c>
      <c r="BN132" s="438"/>
      <c r="BO132" s="466">
        <v>0</v>
      </c>
      <c r="BP132" s="466">
        <v>0</v>
      </c>
      <c r="BQ132" s="466">
        <v>0</v>
      </c>
      <c r="BR132" s="466">
        <v>1</v>
      </c>
      <c r="BS132" s="466">
        <v>0</v>
      </c>
      <c r="BT132" s="466">
        <v>0</v>
      </c>
      <c r="BU132" s="466">
        <v>0</v>
      </c>
      <c r="BV132" s="466">
        <v>0</v>
      </c>
      <c r="BW132" s="466">
        <v>0</v>
      </c>
      <c r="BX132" s="466">
        <v>0</v>
      </c>
      <c r="BY132" s="466"/>
      <c r="BZ132" s="466"/>
      <c r="CC132"/>
      <c r="CD132"/>
      <c r="CE132"/>
      <c r="CF132"/>
      <c r="CG132"/>
      <c r="CH132"/>
      <c r="CI132"/>
      <c r="CJ132"/>
      <c r="CK132"/>
      <c r="CL132"/>
      <c r="CM132"/>
      <c r="CN132"/>
      <c r="CO132"/>
    </row>
    <row r="133" spans="7:93">
      <c r="J133" s="422"/>
      <c r="R133"/>
      <c r="W133">
        <v>138</v>
      </c>
      <c r="X133" t="s">
        <v>1217</v>
      </c>
      <c r="Y133" t="s">
        <v>1217</v>
      </c>
      <c r="Z133" t="s">
        <v>1217</v>
      </c>
      <c r="AA133" t="s">
        <v>1217</v>
      </c>
      <c r="AB133" t="s">
        <v>1217</v>
      </c>
      <c r="AC133" t="s">
        <v>1217</v>
      </c>
      <c r="AD133" t="s">
        <v>1217</v>
      </c>
      <c r="AE133" t="s">
        <v>1217</v>
      </c>
      <c r="AF133" t="s">
        <v>1217</v>
      </c>
      <c r="AG133" t="s">
        <v>1217</v>
      </c>
      <c r="AH133"/>
      <c r="AI133" t="s">
        <v>1217</v>
      </c>
      <c r="AJ133" t="s">
        <v>1217</v>
      </c>
      <c r="AK133" t="s">
        <v>1217</v>
      </c>
      <c r="AL133" t="s">
        <v>1217</v>
      </c>
      <c r="AM133" t="s">
        <v>1217</v>
      </c>
      <c r="AN133" t="s">
        <v>1217</v>
      </c>
      <c r="AO133" t="s">
        <v>1217</v>
      </c>
      <c r="AP133"/>
      <c r="AQ133"/>
      <c r="AR133"/>
      <c r="AS133"/>
      <c r="BB133" t="str" cm="1">
        <f t="array" aca="1" ref="BB133" ca="1">IFERROR(INDIRECT(X133),"")</f>
        <v/>
      </c>
      <c r="BE133"/>
      <c r="BF133" s="466">
        <v>2</v>
      </c>
      <c r="BG133" s="466">
        <v>24</v>
      </c>
      <c r="BH133" s="466" t="s">
        <v>476</v>
      </c>
      <c r="BI133" s="466" t="s">
        <v>1344</v>
      </c>
      <c r="BJ133" s="466">
        <v>2</v>
      </c>
      <c r="BK133" s="466" t="s">
        <v>1691</v>
      </c>
      <c r="BL133" s="466" t="s">
        <v>451</v>
      </c>
      <c r="BM133" s="438" t="s">
        <v>1692</v>
      </c>
      <c r="BN133" s="438"/>
      <c r="BO133" s="466">
        <v>0</v>
      </c>
      <c r="BP133" s="466">
        <v>0</v>
      </c>
      <c r="BQ133" s="466">
        <v>0</v>
      </c>
      <c r="BR133" s="466">
        <v>1</v>
      </c>
      <c r="BS133" s="466">
        <v>0</v>
      </c>
      <c r="BT133" s="466">
        <v>0</v>
      </c>
      <c r="BU133" s="466">
        <v>0</v>
      </c>
      <c r="BV133" s="466">
        <v>0</v>
      </c>
      <c r="BW133" s="466">
        <v>0</v>
      </c>
      <c r="BX133" s="466">
        <v>0</v>
      </c>
      <c r="BY133" s="466"/>
      <c r="BZ133" s="466"/>
      <c r="CC133"/>
      <c r="CD133"/>
      <c r="CE133"/>
      <c r="CF133"/>
      <c r="CG133"/>
      <c r="CH133"/>
      <c r="CI133"/>
      <c r="CJ133"/>
      <c r="CK133"/>
      <c r="CL133"/>
      <c r="CM133"/>
      <c r="CN133"/>
      <c r="CO133"/>
    </row>
    <row r="134" spans="7:93">
      <c r="J134" s="422"/>
      <c r="R134"/>
      <c r="W134">
        <v>139</v>
      </c>
      <c r="X134" t="s">
        <v>1217</v>
      </c>
      <c r="Y134" t="s">
        <v>1217</v>
      </c>
      <c r="Z134" t="s">
        <v>1217</v>
      </c>
      <c r="AA134" t="s">
        <v>1217</v>
      </c>
      <c r="AB134" t="s">
        <v>1217</v>
      </c>
      <c r="AC134" t="s">
        <v>1217</v>
      </c>
      <c r="AD134" t="s">
        <v>1217</v>
      </c>
      <c r="AE134" t="s">
        <v>1217</v>
      </c>
      <c r="AF134" t="s">
        <v>1217</v>
      </c>
      <c r="AG134" t="s">
        <v>1217</v>
      </c>
      <c r="AH134"/>
      <c r="AI134" t="s">
        <v>1217</v>
      </c>
      <c r="AJ134" t="s">
        <v>1217</v>
      </c>
      <c r="AK134" t="s">
        <v>1217</v>
      </c>
      <c r="AL134" t="s">
        <v>1217</v>
      </c>
      <c r="AM134" t="s">
        <v>1217</v>
      </c>
      <c r="AN134" t="s">
        <v>1217</v>
      </c>
      <c r="AO134" t="s">
        <v>1217</v>
      </c>
      <c r="AP134"/>
      <c r="AQ134"/>
      <c r="AR134"/>
      <c r="AS134"/>
      <c r="BB134" t="str" cm="1">
        <f t="array" aca="1" ref="BB134" ca="1">IFERROR(INDIRECT(X134),"")</f>
        <v/>
      </c>
      <c r="BE134"/>
      <c r="BF134" s="466">
        <v>2</v>
      </c>
      <c r="BG134" s="466">
        <v>24</v>
      </c>
      <c r="BH134" s="466" t="s">
        <v>476</v>
      </c>
      <c r="BI134" s="466" t="s">
        <v>1344</v>
      </c>
      <c r="BJ134" s="466">
        <v>3</v>
      </c>
      <c r="BK134" s="466" t="s">
        <v>1693</v>
      </c>
      <c r="BL134" s="466" t="s">
        <v>387</v>
      </c>
      <c r="BM134" s="438" t="s">
        <v>1694</v>
      </c>
      <c r="BN134" s="438"/>
      <c r="BO134" s="466">
        <v>0</v>
      </c>
      <c r="BP134" s="466">
        <v>0</v>
      </c>
      <c r="BQ134" s="466">
        <v>0</v>
      </c>
      <c r="BR134" s="466">
        <v>1</v>
      </c>
      <c r="BS134" s="466">
        <v>0</v>
      </c>
      <c r="BT134" s="466">
        <v>0</v>
      </c>
      <c r="BU134" s="466">
        <v>0</v>
      </c>
      <c r="BV134" s="466">
        <v>0</v>
      </c>
      <c r="BW134" s="466">
        <v>0</v>
      </c>
      <c r="BX134" s="466">
        <v>0</v>
      </c>
      <c r="BY134" s="466"/>
      <c r="BZ134" s="466"/>
      <c r="CC134"/>
      <c r="CD134"/>
      <c r="CE134"/>
      <c r="CF134"/>
      <c r="CG134"/>
      <c r="CH134"/>
      <c r="CI134"/>
      <c r="CJ134"/>
      <c r="CK134"/>
      <c r="CL134"/>
      <c r="CM134"/>
      <c r="CN134"/>
      <c r="CO134"/>
    </row>
    <row r="135" spans="7:93">
      <c r="J135" s="422"/>
      <c r="R135"/>
      <c r="W135">
        <v>140</v>
      </c>
      <c r="X135" t="s">
        <v>1217</v>
      </c>
      <c r="Y135" t="s">
        <v>1217</v>
      </c>
      <c r="Z135" t="s">
        <v>1217</v>
      </c>
      <c r="AA135" t="s">
        <v>1217</v>
      </c>
      <c r="AB135" t="s">
        <v>1217</v>
      </c>
      <c r="AC135" t="s">
        <v>1217</v>
      </c>
      <c r="AD135" t="s">
        <v>1217</v>
      </c>
      <c r="AE135" t="s">
        <v>1217</v>
      </c>
      <c r="AF135" t="s">
        <v>1217</v>
      </c>
      <c r="AG135" t="s">
        <v>1217</v>
      </c>
      <c r="AH135"/>
      <c r="AI135" t="s">
        <v>1217</v>
      </c>
      <c r="AJ135" t="s">
        <v>1217</v>
      </c>
      <c r="AK135" t="s">
        <v>1217</v>
      </c>
      <c r="AL135" t="s">
        <v>1217</v>
      </c>
      <c r="AM135" t="s">
        <v>1217</v>
      </c>
      <c r="AN135" t="s">
        <v>1217</v>
      </c>
      <c r="AO135" t="s">
        <v>1217</v>
      </c>
      <c r="AP135"/>
      <c r="AQ135"/>
      <c r="AR135"/>
      <c r="AS135"/>
      <c r="BB135" t="str" cm="1">
        <f t="array" aca="1" ref="BB135" ca="1">IFERROR(INDIRECT(X135),"")</f>
        <v/>
      </c>
      <c r="BE135"/>
      <c r="BF135" s="466">
        <v>2</v>
      </c>
      <c r="BG135" s="466">
        <v>24</v>
      </c>
      <c r="BH135" s="466" t="s">
        <v>476</v>
      </c>
      <c r="BI135" s="466" t="s">
        <v>1344</v>
      </c>
      <c r="BJ135" s="466">
        <v>4</v>
      </c>
      <c r="BK135" s="466" t="s">
        <v>1695</v>
      </c>
      <c r="BL135" s="466" t="s">
        <v>388</v>
      </c>
      <c r="BM135" s="438" t="s">
        <v>1696</v>
      </c>
      <c r="BN135" s="438"/>
      <c r="BO135" s="466">
        <v>0</v>
      </c>
      <c r="BP135" s="466">
        <v>0</v>
      </c>
      <c r="BQ135" s="466">
        <v>0</v>
      </c>
      <c r="BR135" s="466">
        <v>1</v>
      </c>
      <c r="BS135" s="466">
        <v>0</v>
      </c>
      <c r="BT135" s="466">
        <v>0</v>
      </c>
      <c r="BU135" s="466">
        <v>0</v>
      </c>
      <c r="BV135" s="466">
        <v>0</v>
      </c>
      <c r="BW135" s="466">
        <v>0</v>
      </c>
      <c r="BX135" s="466">
        <v>0</v>
      </c>
      <c r="BY135" s="466"/>
      <c r="BZ135" s="466"/>
      <c r="CC135"/>
      <c r="CD135"/>
      <c r="CE135"/>
      <c r="CF135"/>
      <c r="CG135"/>
      <c r="CH135"/>
      <c r="CI135"/>
      <c r="CJ135"/>
      <c r="CK135"/>
      <c r="CL135"/>
      <c r="CM135"/>
      <c r="CN135"/>
      <c r="CO135"/>
    </row>
    <row r="136" spans="7:93">
      <c r="J136" s="422"/>
      <c r="R136"/>
      <c r="W136">
        <v>141</v>
      </c>
      <c r="X136" t="s">
        <v>1217</v>
      </c>
      <c r="Y136" t="s">
        <v>1217</v>
      </c>
      <c r="Z136" t="s">
        <v>1217</v>
      </c>
      <c r="AA136" t="s">
        <v>1217</v>
      </c>
      <c r="AB136" t="s">
        <v>1217</v>
      </c>
      <c r="AC136" t="s">
        <v>1217</v>
      </c>
      <c r="AD136" t="s">
        <v>1217</v>
      </c>
      <c r="AE136" t="s">
        <v>1217</v>
      </c>
      <c r="AF136" t="s">
        <v>1217</v>
      </c>
      <c r="AG136" t="s">
        <v>1217</v>
      </c>
      <c r="AH136"/>
      <c r="AI136" t="s">
        <v>1217</v>
      </c>
      <c r="AJ136" t="s">
        <v>1217</v>
      </c>
      <c r="AK136" t="s">
        <v>1217</v>
      </c>
      <c r="AL136" t="s">
        <v>1217</v>
      </c>
      <c r="AM136" t="s">
        <v>1217</v>
      </c>
      <c r="AN136" t="s">
        <v>1217</v>
      </c>
      <c r="AO136" t="s">
        <v>1217</v>
      </c>
      <c r="AP136"/>
      <c r="AQ136"/>
      <c r="AR136"/>
      <c r="AS136"/>
      <c r="BB136" t="str" cm="1">
        <f t="array" aca="1" ref="BB136" ca="1">IFERROR(INDIRECT(X136),"")</f>
        <v/>
      </c>
      <c r="BE136"/>
      <c r="BF136" s="466">
        <v>2</v>
      </c>
      <c r="BG136" s="466">
        <v>24</v>
      </c>
      <c r="BH136" s="466" t="s">
        <v>476</v>
      </c>
      <c r="BI136" s="466" t="s">
        <v>1344</v>
      </c>
      <c r="BJ136" s="466">
        <v>5</v>
      </c>
      <c r="BK136" s="466" t="s">
        <v>1697</v>
      </c>
      <c r="BL136" s="466" t="s">
        <v>389</v>
      </c>
      <c r="BM136" s="438" t="s">
        <v>1698</v>
      </c>
      <c r="BN136" s="438"/>
      <c r="BO136" s="466">
        <v>0</v>
      </c>
      <c r="BP136" s="466">
        <v>0</v>
      </c>
      <c r="BQ136" s="466">
        <v>0</v>
      </c>
      <c r="BR136" s="466">
        <v>1</v>
      </c>
      <c r="BS136" s="466">
        <v>0</v>
      </c>
      <c r="BT136" s="466">
        <v>0</v>
      </c>
      <c r="BU136" s="466">
        <v>0</v>
      </c>
      <c r="BV136" s="466">
        <v>0</v>
      </c>
      <c r="BW136" s="466">
        <v>0</v>
      </c>
      <c r="BX136" s="466">
        <v>0</v>
      </c>
      <c r="BY136" s="466"/>
      <c r="BZ136" s="466"/>
      <c r="CC136"/>
      <c r="CD136"/>
      <c r="CE136"/>
      <c r="CF136"/>
      <c r="CG136"/>
      <c r="CH136"/>
      <c r="CI136"/>
      <c r="CJ136"/>
      <c r="CK136"/>
      <c r="CL136"/>
      <c r="CM136"/>
      <c r="CN136"/>
      <c r="CO136"/>
    </row>
    <row r="137" spans="7:93">
      <c r="J137" s="422"/>
      <c r="R137"/>
      <c r="W137">
        <v>142</v>
      </c>
      <c r="X137" t="s">
        <v>1217</v>
      </c>
      <c r="Y137" t="s">
        <v>1217</v>
      </c>
      <c r="Z137" t="s">
        <v>1217</v>
      </c>
      <c r="AA137" t="s">
        <v>1217</v>
      </c>
      <c r="AB137" t="s">
        <v>1217</v>
      </c>
      <c r="AC137" t="s">
        <v>1217</v>
      </c>
      <c r="AD137" t="s">
        <v>1217</v>
      </c>
      <c r="AE137" t="s">
        <v>1217</v>
      </c>
      <c r="AF137" t="s">
        <v>1217</v>
      </c>
      <c r="AG137" t="s">
        <v>1217</v>
      </c>
      <c r="AH137"/>
      <c r="AI137" t="s">
        <v>1217</v>
      </c>
      <c r="AJ137" t="s">
        <v>1217</v>
      </c>
      <c r="AK137" t="s">
        <v>1217</v>
      </c>
      <c r="AL137" t="s">
        <v>1217</v>
      </c>
      <c r="AM137" t="s">
        <v>1217</v>
      </c>
      <c r="AN137" t="s">
        <v>1217</v>
      </c>
      <c r="AO137" t="s">
        <v>1217</v>
      </c>
      <c r="AP137"/>
      <c r="AQ137"/>
      <c r="AR137"/>
      <c r="AS137"/>
      <c r="BB137" t="str" cm="1">
        <f t="array" aca="1" ref="BB137" ca="1">IFERROR(INDIRECT(X137),"")</f>
        <v/>
      </c>
      <c r="BE137"/>
      <c r="BF137" s="467">
        <v>2</v>
      </c>
      <c r="BG137" s="467">
        <v>25</v>
      </c>
      <c r="BH137" s="467" t="s">
        <v>479</v>
      </c>
      <c r="BI137" s="467" t="s">
        <v>1347</v>
      </c>
      <c r="BJ137" s="467">
        <v>1</v>
      </c>
      <c r="BK137" s="467" t="s">
        <v>1699</v>
      </c>
      <c r="BL137" s="467" t="s">
        <v>482</v>
      </c>
      <c r="BM137" s="438" t="s">
        <v>1700</v>
      </c>
      <c r="BN137" s="438"/>
      <c r="BO137" s="467">
        <v>0</v>
      </c>
      <c r="BP137" s="467">
        <v>0</v>
      </c>
      <c r="BQ137" s="467">
        <v>0</v>
      </c>
      <c r="BR137" s="467">
        <v>1</v>
      </c>
      <c r="BS137" s="467">
        <v>0</v>
      </c>
      <c r="BT137" s="467">
        <v>0</v>
      </c>
      <c r="BU137" s="467">
        <v>0</v>
      </c>
      <c r="BV137" s="467">
        <v>0</v>
      </c>
      <c r="BW137" s="467">
        <v>0</v>
      </c>
      <c r="BX137" s="467">
        <v>0</v>
      </c>
      <c r="BY137" s="467"/>
      <c r="BZ137" s="467"/>
      <c r="CC137"/>
      <c r="CD137"/>
      <c r="CE137"/>
      <c r="CF137"/>
      <c r="CG137"/>
      <c r="CH137"/>
      <c r="CI137"/>
      <c r="CJ137"/>
      <c r="CK137"/>
      <c r="CL137"/>
      <c r="CM137"/>
      <c r="CN137"/>
      <c r="CO137"/>
    </row>
    <row r="138" spans="7:93">
      <c r="J138" s="422"/>
      <c r="R138"/>
      <c r="W138">
        <v>143</v>
      </c>
      <c r="X138" t="s">
        <v>1217</v>
      </c>
      <c r="Y138" t="s">
        <v>1217</v>
      </c>
      <c r="Z138" t="s">
        <v>1217</v>
      </c>
      <c r="AA138" t="s">
        <v>1217</v>
      </c>
      <c r="AB138" t="s">
        <v>1217</v>
      </c>
      <c r="AC138" t="s">
        <v>1217</v>
      </c>
      <c r="AD138" t="s">
        <v>1217</v>
      </c>
      <c r="AE138" t="s">
        <v>1217</v>
      </c>
      <c r="AF138" t="s">
        <v>1217</v>
      </c>
      <c r="AG138" t="s">
        <v>1217</v>
      </c>
      <c r="AH138"/>
      <c r="AI138" t="s">
        <v>1217</v>
      </c>
      <c r="AJ138" t="s">
        <v>1217</v>
      </c>
      <c r="AK138" t="s">
        <v>1217</v>
      </c>
      <c r="AL138" t="s">
        <v>1217</v>
      </c>
      <c r="AM138" t="s">
        <v>1217</v>
      </c>
      <c r="AN138" t="s">
        <v>1217</v>
      </c>
      <c r="AO138" t="s">
        <v>1217</v>
      </c>
      <c r="AP138"/>
      <c r="AQ138"/>
      <c r="AR138"/>
      <c r="AS138"/>
      <c r="BB138" t="str" cm="1">
        <f t="array" aca="1" ref="BB138" ca="1">IFERROR(INDIRECT(X138),"")</f>
        <v/>
      </c>
      <c r="BE138"/>
      <c r="BF138" s="467">
        <v>2</v>
      </c>
      <c r="BG138" s="467">
        <v>25</v>
      </c>
      <c r="BH138" s="467" t="s">
        <v>479</v>
      </c>
      <c r="BI138" s="467" t="s">
        <v>1347</v>
      </c>
      <c r="BJ138" s="467">
        <v>2</v>
      </c>
      <c r="BK138" s="467" t="s">
        <v>1701</v>
      </c>
      <c r="BL138" s="467" t="s">
        <v>483</v>
      </c>
      <c r="BM138" s="438" t="s">
        <v>1702</v>
      </c>
      <c r="BN138" s="438"/>
      <c r="BO138" s="467">
        <v>0</v>
      </c>
      <c r="BP138" s="467">
        <v>0</v>
      </c>
      <c r="BQ138" s="467">
        <v>0</v>
      </c>
      <c r="BR138" s="467">
        <v>1</v>
      </c>
      <c r="BS138" s="467">
        <v>0</v>
      </c>
      <c r="BT138" s="467">
        <v>0</v>
      </c>
      <c r="BU138" s="467">
        <v>0</v>
      </c>
      <c r="BV138" s="467">
        <v>0</v>
      </c>
      <c r="BW138" s="467">
        <v>0</v>
      </c>
      <c r="BX138" s="467">
        <v>0</v>
      </c>
      <c r="BY138" s="467"/>
      <c r="BZ138" s="467"/>
      <c r="CC138"/>
      <c r="CD138"/>
      <c r="CE138"/>
      <c r="CF138"/>
      <c r="CG138"/>
      <c r="CH138"/>
      <c r="CI138"/>
      <c r="CJ138"/>
      <c r="CK138"/>
      <c r="CL138"/>
      <c r="CM138"/>
      <c r="CN138"/>
      <c r="CO138"/>
    </row>
    <row r="139" spans="7:93">
      <c r="J139" s="422"/>
      <c r="R139"/>
      <c r="W139">
        <v>144</v>
      </c>
      <c r="X139" t="s">
        <v>1217</v>
      </c>
      <c r="Y139" t="s">
        <v>1217</v>
      </c>
      <c r="Z139" t="s">
        <v>1217</v>
      </c>
      <c r="AA139" t="s">
        <v>1217</v>
      </c>
      <c r="AB139" t="s">
        <v>1217</v>
      </c>
      <c r="AC139" t="s">
        <v>1217</v>
      </c>
      <c r="AD139" t="s">
        <v>1217</v>
      </c>
      <c r="AE139" t="s">
        <v>1217</v>
      </c>
      <c r="AF139" t="s">
        <v>1217</v>
      </c>
      <c r="AG139" t="s">
        <v>1217</v>
      </c>
      <c r="AH139"/>
      <c r="AI139" t="s">
        <v>1217</v>
      </c>
      <c r="AJ139" t="s">
        <v>1217</v>
      </c>
      <c r="AK139" t="s">
        <v>1217</v>
      </c>
      <c r="AL139" t="s">
        <v>1217</v>
      </c>
      <c r="AM139" t="s">
        <v>1217</v>
      </c>
      <c r="AN139" t="s">
        <v>1217</v>
      </c>
      <c r="AO139" t="s">
        <v>1217</v>
      </c>
      <c r="AP139"/>
      <c r="AQ139"/>
      <c r="AR139"/>
      <c r="AS139"/>
      <c r="BB139" t="str" cm="1">
        <f t="array" aca="1" ref="BB139" ca="1">IFERROR(INDIRECT(X139),"")</f>
        <v/>
      </c>
      <c r="BE139"/>
      <c r="BF139" s="467">
        <v>2</v>
      </c>
      <c r="BG139" s="467">
        <v>25</v>
      </c>
      <c r="BH139" s="467" t="s">
        <v>479</v>
      </c>
      <c r="BI139" s="467" t="s">
        <v>1347</v>
      </c>
      <c r="BJ139" s="467">
        <v>3</v>
      </c>
      <c r="BK139" s="467" t="s">
        <v>1703</v>
      </c>
      <c r="BL139" s="467" t="s">
        <v>484</v>
      </c>
      <c r="BM139" s="438" t="s">
        <v>1704</v>
      </c>
      <c r="BN139" s="438"/>
      <c r="BO139" s="467">
        <v>0</v>
      </c>
      <c r="BP139" s="467">
        <v>0</v>
      </c>
      <c r="BQ139" s="467">
        <v>0</v>
      </c>
      <c r="BR139" s="467">
        <v>1</v>
      </c>
      <c r="BS139" s="467">
        <v>0</v>
      </c>
      <c r="BT139" s="467">
        <v>0</v>
      </c>
      <c r="BU139" s="467">
        <v>0</v>
      </c>
      <c r="BV139" s="467">
        <v>0</v>
      </c>
      <c r="BW139" s="467">
        <v>0</v>
      </c>
      <c r="BX139" s="467">
        <v>0</v>
      </c>
      <c r="BY139" s="467"/>
      <c r="BZ139" s="467"/>
      <c r="CC139"/>
      <c r="CD139"/>
      <c r="CE139"/>
      <c r="CF139"/>
      <c r="CG139"/>
      <c r="CH139"/>
      <c r="CI139"/>
      <c r="CJ139"/>
      <c r="CK139"/>
      <c r="CL139"/>
      <c r="CM139"/>
      <c r="CN139"/>
      <c r="CO139"/>
    </row>
    <row r="140" spans="7:93">
      <c r="J140" s="422"/>
      <c r="R140"/>
      <c r="W140">
        <v>145</v>
      </c>
      <c r="X140" t="s">
        <v>1217</v>
      </c>
      <c r="Y140" t="s">
        <v>1217</v>
      </c>
      <c r="Z140" t="s">
        <v>1217</v>
      </c>
      <c r="AA140" t="s">
        <v>1217</v>
      </c>
      <c r="AB140" t="s">
        <v>1217</v>
      </c>
      <c r="AC140" t="s">
        <v>1217</v>
      </c>
      <c r="AD140" t="s">
        <v>1217</v>
      </c>
      <c r="AE140" t="s">
        <v>1217</v>
      </c>
      <c r="AF140" t="s">
        <v>1217</v>
      </c>
      <c r="AG140" t="s">
        <v>1217</v>
      </c>
      <c r="AH140"/>
      <c r="AI140" t="s">
        <v>1217</v>
      </c>
      <c r="AJ140" t="s">
        <v>1217</v>
      </c>
      <c r="AK140" t="s">
        <v>1217</v>
      </c>
      <c r="AL140" t="s">
        <v>1217</v>
      </c>
      <c r="AM140" t="s">
        <v>1217</v>
      </c>
      <c r="AN140" t="s">
        <v>1217</v>
      </c>
      <c r="AO140" t="s">
        <v>1217</v>
      </c>
      <c r="AP140"/>
      <c r="AQ140"/>
      <c r="AR140"/>
      <c r="AS140"/>
      <c r="BB140" t="str" cm="1">
        <f t="array" aca="1" ref="BB140" ca="1">IFERROR(INDIRECT(X140),"")</f>
        <v/>
      </c>
      <c r="BE140"/>
      <c r="BF140" s="467">
        <v>2</v>
      </c>
      <c r="BG140" s="467">
        <v>25</v>
      </c>
      <c r="BH140" s="467" t="s">
        <v>479</v>
      </c>
      <c r="BI140" s="467" t="s">
        <v>1347</v>
      </c>
      <c r="BJ140" s="467">
        <v>4</v>
      </c>
      <c r="BK140" s="467" t="s">
        <v>1705</v>
      </c>
      <c r="BL140" s="467" t="s">
        <v>485</v>
      </c>
      <c r="BM140" s="438" t="s">
        <v>1706</v>
      </c>
      <c r="BN140" s="438"/>
      <c r="BO140" s="467">
        <v>0</v>
      </c>
      <c r="BP140" s="467">
        <v>0</v>
      </c>
      <c r="BQ140" s="467">
        <v>0</v>
      </c>
      <c r="BR140" s="467">
        <v>1</v>
      </c>
      <c r="BS140" s="467">
        <v>0</v>
      </c>
      <c r="BT140" s="467">
        <v>0</v>
      </c>
      <c r="BU140" s="467">
        <v>0</v>
      </c>
      <c r="BV140" s="467">
        <v>0</v>
      </c>
      <c r="BW140" s="467">
        <v>0</v>
      </c>
      <c r="BX140" s="467">
        <v>0</v>
      </c>
      <c r="BY140" s="467"/>
      <c r="BZ140" s="467"/>
      <c r="CC140"/>
      <c r="CD140"/>
      <c r="CE140"/>
      <c r="CF140"/>
      <c r="CG140"/>
      <c r="CH140"/>
      <c r="CI140"/>
      <c r="CJ140"/>
      <c r="CK140"/>
      <c r="CL140"/>
      <c r="CM140"/>
      <c r="CN140"/>
      <c r="CO140"/>
    </row>
    <row r="141" spans="7:93">
      <c r="J141" s="422"/>
      <c r="R141"/>
      <c r="W141">
        <v>146</v>
      </c>
      <c r="X141" t="s">
        <v>1217</v>
      </c>
      <c r="Y141" t="s">
        <v>1217</v>
      </c>
      <c r="Z141" t="s">
        <v>1217</v>
      </c>
      <c r="AA141" t="s">
        <v>1217</v>
      </c>
      <c r="AB141" t="s">
        <v>1217</v>
      </c>
      <c r="AC141" t="s">
        <v>1217</v>
      </c>
      <c r="AD141" t="s">
        <v>1217</v>
      </c>
      <c r="AE141" t="s">
        <v>1217</v>
      </c>
      <c r="AF141" t="s">
        <v>1217</v>
      </c>
      <c r="AG141" t="s">
        <v>1217</v>
      </c>
      <c r="AH141"/>
      <c r="AI141" t="s">
        <v>1217</v>
      </c>
      <c r="AJ141" t="s">
        <v>1217</v>
      </c>
      <c r="AK141" t="s">
        <v>1217</v>
      </c>
      <c r="AL141" t="s">
        <v>1217</v>
      </c>
      <c r="AM141" t="s">
        <v>1217</v>
      </c>
      <c r="AN141" t="s">
        <v>1217</v>
      </c>
      <c r="AO141" t="s">
        <v>1217</v>
      </c>
      <c r="AP141"/>
      <c r="AQ141"/>
      <c r="AR141"/>
      <c r="AS141"/>
      <c r="BB141" t="str" cm="1">
        <f t="array" aca="1" ref="BB141" ca="1">IFERROR(INDIRECT(X141),"")</f>
        <v/>
      </c>
      <c r="BE141"/>
      <c r="BF141" s="467">
        <v>2</v>
      </c>
      <c r="BG141" s="467">
        <v>25</v>
      </c>
      <c r="BH141" s="467" t="s">
        <v>479</v>
      </c>
      <c r="BI141" s="467" t="s">
        <v>1347</v>
      </c>
      <c r="BJ141" s="467">
        <v>5</v>
      </c>
      <c r="BK141" s="467" t="s">
        <v>1707</v>
      </c>
      <c r="BL141" s="467" t="s">
        <v>486</v>
      </c>
      <c r="BM141" s="438" t="s">
        <v>1708</v>
      </c>
      <c r="BN141" s="438"/>
      <c r="BO141" s="467">
        <v>0</v>
      </c>
      <c r="BP141" s="467">
        <v>0</v>
      </c>
      <c r="BQ141" s="467">
        <v>0</v>
      </c>
      <c r="BR141" s="467">
        <v>1</v>
      </c>
      <c r="BS141" s="467">
        <v>0</v>
      </c>
      <c r="BT141" s="467">
        <v>0</v>
      </c>
      <c r="BU141" s="467">
        <v>0</v>
      </c>
      <c r="BV141" s="467">
        <v>0</v>
      </c>
      <c r="BW141" s="467">
        <v>0</v>
      </c>
      <c r="BX141" s="467">
        <v>0</v>
      </c>
      <c r="BY141" s="467"/>
      <c r="BZ141" s="467"/>
      <c r="CC141"/>
      <c r="CD141"/>
      <c r="CE141"/>
      <c r="CF141"/>
      <c r="CG141"/>
      <c r="CH141"/>
      <c r="CI141"/>
      <c r="CJ141"/>
      <c r="CK141"/>
      <c r="CL141"/>
      <c r="CM141"/>
      <c r="CN141"/>
      <c r="CO141"/>
    </row>
    <row r="142" spans="7:93">
      <c r="J142" s="422"/>
      <c r="R142"/>
      <c r="W142">
        <v>147</v>
      </c>
      <c r="X142" t="s">
        <v>1217</v>
      </c>
      <c r="Y142" t="s">
        <v>1217</v>
      </c>
      <c r="Z142" t="s">
        <v>1217</v>
      </c>
      <c r="AA142" t="s">
        <v>1217</v>
      </c>
      <c r="AB142" t="s">
        <v>1217</v>
      </c>
      <c r="AC142" t="s">
        <v>1217</v>
      </c>
      <c r="AD142" t="s">
        <v>1217</v>
      </c>
      <c r="AE142" t="s">
        <v>1217</v>
      </c>
      <c r="AF142" t="s">
        <v>1217</v>
      </c>
      <c r="AG142" t="s">
        <v>1217</v>
      </c>
      <c r="AH142"/>
      <c r="AI142" t="s">
        <v>1217</v>
      </c>
      <c r="AJ142" t="s">
        <v>1217</v>
      </c>
      <c r="AK142" t="s">
        <v>1217</v>
      </c>
      <c r="AL142" t="s">
        <v>1217</v>
      </c>
      <c r="AM142" t="s">
        <v>1217</v>
      </c>
      <c r="AN142" t="s">
        <v>1217</v>
      </c>
      <c r="AO142" t="s">
        <v>1217</v>
      </c>
      <c r="AP142"/>
      <c r="AQ142"/>
      <c r="AR142"/>
      <c r="AS142"/>
      <c r="BB142" t="str" cm="1">
        <f t="array" aca="1" ref="BB142" ca="1">IFERROR(INDIRECT(X142),"")</f>
        <v/>
      </c>
      <c r="BE142"/>
      <c r="BF142" s="469">
        <v>2</v>
      </c>
      <c r="BG142" s="469">
        <v>30</v>
      </c>
      <c r="BH142" s="469" t="s">
        <v>503</v>
      </c>
      <c r="BI142" s="469" t="s">
        <v>1350</v>
      </c>
      <c r="BJ142" s="469">
        <v>1</v>
      </c>
      <c r="BK142" s="469" t="s">
        <v>1709</v>
      </c>
      <c r="BL142" s="469" t="s">
        <v>385</v>
      </c>
      <c r="BM142" s="438" t="s">
        <v>1710</v>
      </c>
      <c r="BN142" s="438"/>
      <c r="BO142" s="469">
        <v>0</v>
      </c>
      <c r="BP142" s="469">
        <v>0</v>
      </c>
      <c r="BQ142" s="469">
        <v>0</v>
      </c>
      <c r="BR142" s="469">
        <v>1</v>
      </c>
      <c r="BS142" s="469">
        <v>0</v>
      </c>
      <c r="BT142" s="469">
        <v>0</v>
      </c>
      <c r="BU142" s="469">
        <v>0</v>
      </c>
      <c r="BV142" s="469">
        <v>0</v>
      </c>
      <c r="BW142" s="469">
        <v>0</v>
      </c>
      <c r="BX142" s="469">
        <v>0</v>
      </c>
      <c r="BY142" s="469"/>
      <c r="BZ142" s="469"/>
      <c r="CC142"/>
      <c r="CD142"/>
      <c r="CE142"/>
      <c r="CF142"/>
      <c r="CG142"/>
      <c r="CH142"/>
      <c r="CI142"/>
      <c r="CJ142"/>
      <c r="CK142"/>
      <c r="CL142"/>
      <c r="CM142"/>
      <c r="CN142"/>
      <c r="CO142"/>
    </row>
    <row r="143" spans="7:93">
      <c r="J143" s="422"/>
      <c r="R143"/>
      <c r="W143">
        <v>148</v>
      </c>
      <c r="X143" t="s">
        <v>1217</v>
      </c>
      <c r="Y143" t="s">
        <v>1217</v>
      </c>
      <c r="Z143" t="s">
        <v>1217</v>
      </c>
      <c r="AA143" t="s">
        <v>1217</v>
      </c>
      <c r="AB143" t="s">
        <v>1217</v>
      </c>
      <c r="AC143" t="s">
        <v>1217</v>
      </c>
      <c r="AD143" t="s">
        <v>1217</v>
      </c>
      <c r="AE143" t="s">
        <v>1217</v>
      </c>
      <c r="AF143" t="s">
        <v>1217</v>
      </c>
      <c r="AG143" t="s">
        <v>1217</v>
      </c>
      <c r="AH143"/>
      <c r="AI143" t="s">
        <v>1217</v>
      </c>
      <c r="AJ143" t="s">
        <v>1217</v>
      </c>
      <c r="AK143" t="s">
        <v>1217</v>
      </c>
      <c r="AL143" t="s">
        <v>1217</v>
      </c>
      <c r="AM143" t="s">
        <v>1217</v>
      </c>
      <c r="AN143" t="s">
        <v>1217</v>
      </c>
      <c r="AO143" t="s">
        <v>1217</v>
      </c>
      <c r="AP143"/>
      <c r="AQ143"/>
      <c r="AR143"/>
      <c r="AS143"/>
      <c r="BB143" t="str" cm="1">
        <f t="array" aca="1" ref="BB143" ca="1">IFERROR(INDIRECT(X143),"")</f>
        <v/>
      </c>
      <c r="BE143"/>
      <c r="BF143" s="469">
        <v>2</v>
      </c>
      <c r="BG143" s="469">
        <v>30</v>
      </c>
      <c r="BH143" s="469" t="s">
        <v>503</v>
      </c>
      <c r="BI143" s="469" t="s">
        <v>1350</v>
      </c>
      <c r="BJ143" s="469">
        <v>2</v>
      </c>
      <c r="BK143" s="469" t="s">
        <v>1711</v>
      </c>
      <c r="BL143" s="469" t="s">
        <v>451</v>
      </c>
      <c r="BM143" s="438" t="s">
        <v>1712</v>
      </c>
      <c r="BN143" s="438"/>
      <c r="BO143" s="469">
        <v>0</v>
      </c>
      <c r="BP143" s="469">
        <v>0</v>
      </c>
      <c r="BQ143" s="469">
        <v>0</v>
      </c>
      <c r="BR143" s="469">
        <v>1</v>
      </c>
      <c r="BS143" s="469">
        <v>0</v>
      </c>
      <c r="BT143" s="469">
        <v>0</v>
      </c>
      <c r="BU143" s="469">
        <v>0</v>
      </c>
      <c r="BV143" s="469">
        <v>0</v>
      </c>
      <c r="BW143" s="469">
        <v>0</v>
      </c>
      <c r="BX143" s="469">
        <v>0</v>
      </c>
      <c r="BY143" s="469"/>
      <c r="BZ143" s="469"/>
      <c r="CC143"/>
      <c r="CD143"/>
      <c r="CE143"/>
      <c r="CF143"/>
      <c r="CG143"/>
      <c r="CH143"/>
      <c r="CI143"/>
      <c r="CJ143"/>
      <c r="CK143"/>
      <c r="CL143"/>
      <c r="CM143"/>
      <c r="CN143"/>
      <c r="CO143"/>
    </row>
    <row r="144" spans="7:93">
      <c r="J144" s="422"/>
      <c r="R144"/>
      <c r="W144">
        <v>149</v>
      </c>
      <c r="X144" t="s">
        <v>1217</v>
      </c>
      <c r="Y144" t="s">
        <v>1217</v>
      </c>
      <c r="Z144" t="s">
        <v>1217</v>
      </c>
      <c r="AA144" t="s">
        <v>1217</v>
      </c>
      <c r="AB144" t="s">
        <v>1217</v>
      </c>
      <c r="AC144" t="s">
        <v>1217</v>
      </c>
      <c r="AD144" t="s">
        <v>1217</v>
      </c>
      <c r="AE144" t="s">
        <v>1217</v>
      </c>
      <c r="AF144" t="s">
        <v>1217</v>
      </c>
      <c r="AG144" t="s">
        <v>1217</v>
      </c>
      <c r="AH144"/>
      <c r="AI144" t="s">
        <v>1217</v>
      </c>
      <c r="AJ144" t="s">
        <v>1217</v>
      </c>
      <c r="AK144" t="s">
        <v>1217</v>
      </c>
      <c r="AL144" t="s">
        <v>1217</v>
      </c>
      <c r="AM144" t="s">
        <v>1217</v>
      </c>
      <c r="AN144" t="s">
        <v>1217</v>
      </c>
      <c r="AO144" t="s">
        <v>1217</v>
      </c>
      <c r="AP144"/>
      <c r="AQ144"/>
      <c r="AR144"/>
      <c r="AS144"/>
      <c r="BB144" t="str" cm="1">
        <f t="array" aca="1" ref="BB144" ca="1">IFERROR(INDIRECT(X144),"")</f>
        <v/>
      </c>
      <c r="BE144"/>
      <c r="BF144" s="469">
        <v>2</v>
      </c>
      <c r="BG144" s="469">
        <v>30</v>
      </c>
      <c r="BH144" s="469" t="s">
        <v>503</v>
      </c>
      <c r="BI144" s="469" t="s">
        <v>1350</v>
      </c>
      <c r="BJ144" s="469">
        <v>3</v>
      </c>
      <c r="BK144" s="469" t="s">
        <v>1713</v>
      </c>
      <c r="BL144" s="469" t="s">
        <v>387</v>
      </c>
      <c r="BM144" s="438" t="s">
        <v>1714</v>
      </c>
      <c r="BN144" s="438"/>
      <c r="BO144" s="469">
        <v>0</v>
      </c>
      <c r="BP144" s="469">
        <v>0</v>
      </c>
      <c r="BQ144" s="469">
        <v>0</v>
      </c>
      <c r="BR144" s="469">
        <v>1</v>
      </c>
      <c r="BS144" s="469">
        <v>0</v>
      </c>
      <c r="BT144" s="469">
        <v>0</v>
      </c>
      <c r="BU144" s="469">
        <v>0</v>
      </c>
      <c r="BV144" s="469">
        <v>0</v>
      </c>
      <c r="BW144" s="469">
        <v>0</v>
      </c>
      <c r="BX144" s="469">
        <v>0</v>
      </c>
      <c r="BY144" s="469"/>
      <c r="BZ144" s="469"/>
      <c r="CC144"/>
      <c r="CD144"/>
      <c r="CE144"/>
      <c r="CF144"/>
      <c r="CG144"/>
      <c r="CH144"/>
      <c r="CI144"/>
      <c r="CJ144"/>
      <c r="CK144"/>
      <c r="CL144"/>
      <c r="CM144"/>
      <c r="CN144"/>
      <c r="CO144"/>
    </row>
    <row r="145" spans="10:93">
      <c r="J145" s="422"/>
      <c r="R145"/>
      <c r="W145">
        <v>150</v>
      </c>
      <c r="X145" t="s">
        <v>1217</v>
      </c>
      <c r="Y145" t="s">
        <v>1217</v>
      </c>
      <c r="Z145" t="s">
        <v>1217</v>
      </c>
      <c r="AA145" t="s">
        <v>1217</v>
      </c>
      <c r="AB145" t="s">
        <v>1217</v>
      </c>
      <c r="AC145" t="s">
        <v>1217</v>
      </c>
      <c r="AD145" t="s">
        <v>1217</v>
      </c>
      <c r="AE145" t="s">
        <v>1217</v>
      </c>
      <c r="AF145" t="s">
        <v>1217</v>
      </c>
      <c r="AG145" t="s">
        <v>1217</v>
      </c>
      <c r="AH145"/>
      <c r="AI145" t="s">
        <v>1217</v>
      </c>
      <c r="AJ145" t="s">
        <v>1217</v>
      </c>
      <c r="AK145" t="s">
        <v>1217</v>
      </c>
      <c r="AL145" t="s">
        <v>1217</v>
      </c>
      <c r="AM145" t="s">
        <v>1217</v>
      </c>
      <c r="AN145" t="s">
        <v>1217</v>
      </c>
      <c r="AO145" t="s">
        <v>1217</v>
      </c>
      <c r="AP145"/>
      <c r="AQ145"/>
      <c r="AR145"/>
      <c r="AS145"/>
      <c r="BB145" t="str" cm="1">
        <f t="array" aca="1" ref="BB145" ca="1">IFERROR(INDIRECT(X145),"")</f>
        <v/>
      </c>
      <c r="BE145"/>
      <c r="BF145" s="469">
        <v>2</v>
      </c>
      <c r="BG145" s="469">
        <v>30</v>
      </c>
      <c r="BH145" s="469" t="s">
        <v>503</v>
      </c>
      <c r="BI145" s="469" t="s">
        <v>1350</v>
      </c>
      <c r="BJ145" s="469">
        <v>4</v>
      </c>
      <c r="BK145" s="469" t="s">
        <v>1715</v>
      </c>
      <c r="BL145" s="469" t="s">
        <v>388</v>
      </c>
      <c r="BM145" s="438" t="s">
        <v>1716</v>
      </c>
      <c r="BN145" s="438"/>
      <c r="BO145" s="469">
        <v>0</v>
      </c>
      <c r="BP145" s="469">
        <v>0</v>
      </c>
      <c r="BQ145" s="469">
        <v>0</v>
      </c>
      <c r="BR145" s="469">
        <v>1</v>
      </c>
      <c r="BS145" s="469">
        <v>0</v>
      </c>
      <c r="BT145" s="469">
        <v>0</v>
      </c>
      <c r="BU145" s="469">
        <v>0</v>
      </c>
      <c r="BV145" s="469">
        <v>0</v>
      </c>
      <c r="BW145" s="469">
        <v>0</v>
      </c>
      <c r="BX145" s="469">
        <v>0</v>
      </c>
      <c r="BY145" s="469"/>
      <c r="BZ145" s="469"/>
      <c r="CC145"/>
      <c r="CD145"/>
      <c r="CE145"/>
      <c r="CF145"/>
      <c r="CG145"/>
      <c r="CH145"/>
      <c r="CI145"/>
      <c r="CJ145"/>
      <c r="CK145"/>
      <c r="CL145"/>
      <c r="CM145"/>
      <c r="CN145"/>
      <c r="CO145"/>
    </row>
    <row r="146" spans="10:93">
      <c r="J146" s="422"/>
      <c r="R146"/>
      <c r="W146">
        <v>151</v>
      </c>
      <c r="X146" t="s">
        <v>1717</v>
      </c>
      <c r="Y146" t="s">
        <v>1718</v>
      </c>
      <c r="Z146" t="s">
        <v>1719</v>
      </c>
      <c r="AA146" t="s">
        <v>1217</v>
      </c>
      <c r="AB146" t="s">
        <v>1217</v>
      </c>
      <c r="AC146">
        <v>1</v>
      </c>
      <c r="AD146">
        <v>10</v>
      </c>
      <c r="AE146" t="s">
        <v>1217</v>
      </c>
      <c r="AF146" t="s">
        <v>1217</v>
      </c>
      <c r="AG146" t="s">
        <v>1720</v>
      </c>
      <c r="AH146"/>
      <c r="AI146" t="s">
        <v>1721</v>
      </c>
      <c r="AJ146" t="s">
        <v>1722</v>
      </c>
      <c r="AK146" t="s">
        <v>1723</v>
      </c>
      <c r="AL146" t="s">
        <v>1724</v>
      </c>
      <c r="AM146" t="s">
        <v>1725</v>
      </c>
      <c r="AN146" t="s">
        <v>1726</v>
      </c>
      <c r="AO146" t="s">
        <v>1727</v>
      </c>
      <c r="AP146"/>
      <c r="AQ146"/>
      <c r="AR146"/>
      <c r="AS146"/>
      <c r="BB146" t="str" cm="1">
        <f t="array" aca="1" ref="BB146" ca="1">IFERROR(INDIRECT(X146),"")</f>
        <v>FRÅGAN ÄR OBESVARAD</v>
      </c>
      <c r="BE146"/>
      <c r="BF146" s="469">
        <v>2</v>
      </c>
      <c r="BG146" s="469">
        <v>30</v>
      </c>
      <c r="BH146" s="469" t="s">
        <v>503</v>
      </c>
      <c r="BI146" s="469" t="s">
        <v>1350</v>
      </c>
      <c r="BJ146" s="469">
        <v>5</v>
      </c>
      <c r="BK146" s="469" t="s">
        <v>1728</v>
      </c>
      <c r="BL146" s="469" t="s">
        <v>389</v>
      </c>
      <c r="BM146" s="438" t="s">
        <v>1729</v>
      </c>
      <c r="BN146" s="438"/>
      <c r="BO146" s="469">
        <v>0</v>
      </c>
      <c r="BP146" s="469">
        <v>0</v>
      </c>
      <c r="BQ146" s="469">
        <v>0</v>
      </c>
      <c r="BR146" s="469">
        <v>1</v>
      </c>
      <c r="BS146" s="469">
        <v>0</v>
      </c>
      <c r="BT146" s="469">
        <v>0</v>
      </c>
      <c r="BU146" s="469">
        <v>0</v>
      </c>
      <c r="BV146" s="469">
        <v>0</v>
      </c>
      <c r="BW146" s="469">
        <v>0</v>
      </c>
      <c r="BX146" s="469">
        <v>0</v>
      </c>
      <c r="BY146" s="469"/>
      <c r="BZ146" s="469"/>
      <c r="CC146"/>
      <c r="CD146"/>
      <c r="CE146"/>
      <c r="CF146"/>
      <c r="CG146"/>
      <c r="CH146"/>
      <c r="CI146"/>
      <c r="CJ146"/>
      <c r="CK146"/>
      <c r="CL146"/>
      <c r="CM146"/>
      <c r="CN146"/>
      <c r="CO146"/>
    </row>
    <row r="147" spans="10:93">
      <c r="J147" s="422"/>
      <c r="R147"/>
      <c r="W147">
        <v>152</v>
      </c>
      <c r="X147" t="s">
        <v>1217</v>
      </c>
      <c r="Y147" t="s">
        <v>1217</v>
      </c>
      <c r="Z147" t="s">
        <v>1217</v>
      </c>
      <c r="AA147" t="s">
        <v>1217</v>
      </c>
      <c r="AB147" t="s">
        <v>1217</v>
      </c>
      <c r="AC147" t="s">
        <v>1217</v>
      </c>
      <c r="AD147" t="s">
        <v>1217</v>
      </c>
      <c r="AE147" t="s">
        <v>1217</v>
      </c>
      <c r="AF147" t="s">
        <v>1217</v>
      </c>
      <c r="AG147" t="s">
        <v>1217</v>
      </c>
      <c r="AH147"/>
      <c r="AI147" t="s">
        <v>1217</v>
      </c>
      <c r="AJ147" t="s">
        <v>1217</v>
      </c>
      <c r="AK147" t="s">
        <v>1217</v>
      </c>
      <c r="AL147" t="s">
        <v>1217</v>
      </c>
      <c r="AM147" t="s">
        <v>1217</v>
      </c>
      <c r="AN147" t="s">
        <v>1217</v>
      </c>
      <c r="AO147" t="s">
        <v>1217</v>
      </c>
      <c r="AP147"/>
      <c r="AQ147"/>
      <c r="AR147"/>
      <c r="AS147"/>
      <c r="BB147" t="str" cm="1">
        <f t="array" aca="1" ref="BB147" ca="1">IFERROR(INDIRECT(X147),"")</f>
        <v/>
      </c>
      <c r="BE147"/>
      <c r="BF147" s="470">
        <v>2</v>
      </c>
      <c r="BG147" s="470">
        <v>31</v>
      </c>
      <c r="BH147" s="470" t="s">
        <v>506</v>
      </c>
      <c r="BI147" s="470" t="s">
        <v>1354</v>
      </c>
      <c r="BJ147" s="470">
        <v>1</v>
      </c>
      <c r="BK147" s="470" t="s">
        <v>1730</v>
      </c>
      <c r="BL147" s="470" t="s">
        <v>496</v>
      </c>
      <c r="BM147" s="438" t="s">
        <v>1731</v>
      </c>
      <c r="BN147" s="438"/>
      <c r="BO147" s="470">
        <v>0</v>
      </c>
      <c r="BP147" s="470">
        <v>0</v>
      </c>
      <c r="BQ147" s="470">
        <v>0</v>
      </c>
      <c r="BR147" s="470">
        <v>1</v>
      </c>
      <c r="BS147" s="470">
        <v>0</v>
      </c>
      <c r="BT147" s="470">
        <v>0</v>
      </c>
      <c r="BU147" s="470">
        <v>0</v>
      </c>
      <c r="BV147" s="470">
        <v>0</v>
      </c>
      <c r="BW147" s="470">
        <v>0</v>
      </c>
      <c r="BX147" s="470">
        <v>0</v>
      </c>
      <c r="BY147" s="470"/>
      <c r="BZ147" s="470"/>
      <c r="CC147"/>
      <c r="CD147"/>
      <c r="CE147"/>
      <c r="CF147"/>
      <c r="CG147"/>
      <c r="CH147"/>
      <c r="CI147"/>
      <c r="CJ147"/>
      <c r="CK147"/>
      <c r="CL147"/>
      <c r="CM147"/>
      <c r="CN147"/>
      <c r="CO147"/>
    </row>
    <row r="148" spans="10:93">
      <c r="J148" s="422"/>
      <c r="R148"/>
      <c r="W148">
        <v>153</v>
      </c>
      <c r="X148" t="s">
        <v>1217</v>
      </c>
      <c r="Y148" t="s">
        <v>1217</v>
      </c>
      <c r="Z148" t="s">
        <v>1217</v>
      </c>
      <c r="AA148" t="s">
        <v>1217</v>
      </c>
      <c r="AB148" t="s">
        <v>1217</v>
      </c>
      <c r="AC148" t="s">
        <v>1217</v>
      </c>
      <c r="AD148" t="s">
        <v>1217</v>
      </c>
      <c r="AE148" t="s">
        <v>1217</v>
      </c>
      <c r="AF148" t="s">
        <v>1217</v>
      </c>
      <c r="AG148" t="s">
        <v>1217</v>
      </c>
      <c r="AH148"/>
      <c r="AI148" t="s">
        <v>1217</v>
      </c>
      <c r="AJ148" t="s">
        <v>1217</v>
      </c>
      <c r="AK148" t="s">
        <v>1217</v>
      </c>
      <c r="AL148" t="s">
        <v>1217</v>
      </c>
      <c r="AM148" t="s">
        <v>1217</v>
      </c>
      <c r="AN148" t="s">
        <v>1217</v>
      </c>
      <c r="AO148" t="s">
        <v>1217</v>
      </c>
      <c r="AP148"/>
      <c r="AQ148"/>
      <c r="AR148"/>
      <c r="AS148"/>
      <c r="BB148" t="str" cm="1">
        <f t="array" aca="1" ref="BB148" ca="1">IFERROR(INDIRECT(X148),"")</f>
        <v/>
      </c>
      <c r="BE148"/>
      <c r="BF148" s="470">
        <v>2</v>
      </c>
      <c r="BG148" s="470">
        <v>31</v>
      </c>
      <c r="BH148" s="470" t="s">
        <v>506</v>
      </c>
      <c r="BI148" s="470" t="s">
        <v>1354</v>
      </c>
      <c r="BJ148" s="470">
        <v>2</v>
      </c>
      <c r="BK148" s="470" t="s">
        <v>1732</v>
      </c>
      <c r="BL148" s="470" t="s">
        <v>509</v>
      </c>
      <c r="BM148" s="438" t="s">
        <v>1733</v>
      </c>
      <c r="BN148" s="438"/>
      <c r="BO148" s="470">
        <v>0</v>
      </c>
      <c r="BP148" s="470">
        <v>0</v>
      </c>
      <c r="BQ148" s="470">
        <v>0</v>
      </c>
      <c r="BR148" s="470">
        <v>1</v>
      </c>
      <c r="BS148" s="470">
        <v>0</v>
      </c>
      <c r="BT148" s="470">
        <v>0</v>
      </c>
      <c r="BU148" s="470">
        <v>0</v>
      </c>
      <c r="BV148" s="470">
        <v>0</v>
      </c>
      <c r="BW148" s="470">
        <v>0</v>
      </c>
      <c r="BX148" s="470">
        <v>0</v>
      </c>
      <c r="BY148" s="470"/>
      <c r="BZ148" s="470"/>
      <c r="CC148"/>
      <c r="CD148"/>
      <c r="CE148"/>
      <c r="CF148"/>
      <c r="CG148"/>
      <c r="CH148"/>
      <c r="CI148"/>
      <c r="CJ148"/>
      <c r="CK148"/>
      <c r="CL148"/>
      <c r="CM148"/>
      <c r="CN148"/>
      <c r="CO148"/>
    </row>
    <row r="149" spans="10:93">
      <c r="J149" s="422"/>
      <c r="R149"/>
      <c r="W149">
        <v>154</v>
      </c>
      <c r="X149" t="s">
        <v>1217</v>
      </c>
      <c r="Y149" t="s">
        <v>1217</v>
      </c>
      <c r="Z149" t="s">
        <v>1217</v>
      </c>
      <c r="AA149" t="s">
        <v>1217</v>
      </c>
      <c r="AB149" t="s">
        <v>1217</v>
      </c>
      <c r="AC149" t="s">
        <v>1217</v>
      </c>
      <c r="AD149" t="s">
        <v>1217</v>
      </c>
      <c r="AE149" t="s">
        <v>1217</v>
      </c>
      <c r="AF149" t="s">
        <v>1217</v>
      </c>
      <c r="AG149" t="s">
        <v>1217</v>
      </c>
      <c r="AH149"/>
      <c r="AI149" t="s">
        <v>1217</v>
      </c>
      <c r="AJ149" t="s">
        <v>1217</v>
      </c>
      <c r="AK149" t="s">
        <v>1217</v>
      </c>
      <c r="AL149" t="s">
        <v>1217</v>
      </c>
      <c r="AM149" t="s">
        <v>1217</v>
      </c>
      <c r="AN149" t="s">
        <v>1217</v>
      </c>
      <c r="AO149" t="s">
        <v>1217</v>
      </c>
      <c r="AP149"/>
      <c r="AQ149"/>
      <c r="AR149"/>
      <c r="AS149"/>
      <c r="BB149" t="str" cm="1">
        <f t="array" aca="1" ref="BB149" ca="1">IFERROR(INDIRECT(X149),"")</f>
        <v/>
      </c>
      <c r="BE149"/>
      <c r="BF149" s="470">
        <v>2</v>
      </c>
      <c r="BG149" s="470">
        <v>31</v>
      </c>
      <c r="BH149" s="470" t="s">
        <v>506</v>
      </c>
      <c r="BI149" s="470" t="s">
        <v>1354</v>
      </c>
      <c r="BJ149" s="470">
        <v>3</v>
      </c>
      <c r="BK149" s="470" t="s">
        <v>1734</v>
      </c>
      <c r="BL149" s="470" t="s">
        <v>498</v>
      </c>
      <c r="BM149" s="438" t="s">
        <v>1735</v>
      </c>
      <c r="BN149" s="438"/>
      <c r="BO149" s="470">
        <v>0</v>
      </c>
      <c r="BP149" s="470">
        <v>0</v>
      </c>
      <c r="BQ149" s="470">
        <v>0</v>
      </c>
      <c r="BR149" s="470">
        <v>1</v>
      </c>
      <c r="BS149" s="470">
        <v>0</v>
      </c>
      <c r="BT149" s="470">
        <v>0</v>
      </c>
      <c r="BU149" s="470">
        <v>0</v>
      </c>
      <c r="BV149" s="470">
        <v>0</v>
      </c>
      <c r="BW149" s="470">
        <v>0</v>
      </c>
      <c r="BX149" s="470">
        <v>0</v>
      </c>
      <c r="BY149" s="470"/>
      <c r="BZ149" s="470"/>
      <c r="CC149"/>
      <c r="CD149"/>
      <c r="CE149"/>
      <c r="CF149"/>
      <c r="CG149"/>
      <c r="CH149"/>
      <c r="CI149"/>
      <c r="CJ149"/>
      <c r="CK149"/>
      <c r="CL149"/>
      <c r="CM149"/>
      <c r="CN149"/>
      <c r="CO149"/>
    </row>
    <row r="150" spans="10:93">
      <c r="J150" s="422"/>
      <c r="R150"/>
      <c r="W150">
        <v>155</v>
      </c>
      <c r="X150" t="s">
        <v>1217</v>
      </c>
      <c r="Y150" t="s">
        <v>1217</v>
      </c>
      <c r="Z150" t="s">
        <v>1217</v>
      </c>
      <c r="AA150" t="s">
        <v>1217</v>
      </c>
      <c r="AB150" t="s">
        <v>1217</v>
      </c>
      <c r="AC150" t="s">
        <v>1217</v>
      </c>
      <c r="AD150" t="s">
        <v>1217</v>
      </c>
      <c r="AE150" t="s">
        <v>1217</v>
      </c>
      <c r="AF150" t="s">
        <v>1217</v>
      </c>
      <c r="AG150" t="s">
        <v>1217</v>
      </c>
      <c r="AH150"/>
      <c r="AI150" t="s">
        <v>1217</v>
      </c>
      <c r="AJ150" t="s">
        <v>1217</v>
      </c>
      <c r="AK150" t="s">
        <v>1217</v>
      </c>
      <c r="AL150" t="s">
        <v>1217</v>
      </c>
      <c r="AM150" t="s">
        <v>1217</v>
      </c>
      <c r="AN150" t="s">
        <v>1217</v>
      </c>
      <c r="AO150" t="s">
        <v>1217</v>
      </c>
      <c r="AP150"/>
      <c r="AQ150"/>
      <c r="AR150"/>
      <c r="AS150"/>
      <c r="BB150" t="str" cm="1">
        <f t="array" aca="1" ref="BB150" ca="1">IFERROR(INDIRECT(X150),"")</f>
        <v/>
      </c>
      <c r="BE150"/>
      <c r="BF150" s="470">
        <v>2</v>
      </c>
      <c r="BG150" s="470">
        <v>31</v>
      </c>
      <c r="BH150" s="470" t="s">
        <v>506</v>
      </c>
      <c r="BI150" s="470" t="s">
        <v>1354</v>
      </c>
      <c r="BJ150" s="470">
        <v>4</v>
      </c>
      <c r="BK150" s="470" t="s">
        <v>1736</v>
      </c>
      <c r="BL150" s="470" t="s">
        <v>499</v>
      </c>
      <c r="BM150" s="438" t="s">
        <v>1737</v>
      </c>
      <c r="BN150" s="438"/>
      <c r="BO150" s="470">
        <v>0</v>
      </c>
      <c r="BP150" s="470">
        <v>0</v>
      </c>
      <c r="BQ150" s="470">
        <v>0</v>
      </c>
      <c r="BR150" s="470">
        <v>1</v>
      </c>
      <c r="BS150" s="470">
        <v>0</v>
      </c>
      <c r="BT150" s="470">
        <v>0</v>
      </c>
      <c r="BU150" s="470">
        <v>0</v>
      </c>
      <c r="BV150" s="470">
        <v>0</v>
      </c>
      <c r="BW150" s="470">
        <v>0</v>
      </c>
      <c r="BX150" s="470">
        <v>0</v>
      </c>
      <c r="BY150" s="470"/>
      <c r="BZ150" s="470"/>
      <c r="CC150"/>
      <c r="CD150"/>
      <c r="CE150"/>
      <c r="CF150"/>
      <c r="CG150"/>
      <c r="CH150"/>
      <c r="CI150"/>
      <c r="CJ150"/>
      <c r="CK150"/>
      <c r="CL150"/>
      <c r="CM150"/>
      <c r="CN150"/>
      <c r="CO150"/>
    </row>
    <row r="151" spans="10:93">
      <c r="J151" s="422"/>
      <c r="R151"/>
      <c r="W151">
        <v>156</v>
      </c>
      <c r="X151" t="s">
        <v>1217</v>
      </c>
      <c r="Y151" t="s">
        <v>1217</v>
      </c>
      <c r="Z151" t="s">
        <v>1217</v>
      </c>
      <c r="AA151" t="s">
        <v>1217</v>
      </c>
      <c r="AB151" t="s">
        <v>1217</v>
      </c>
      <c r="AC151" t="s">
        <v>1217</v>
      </c>
      <c r="AD151" t="s">
        <v>1217</v>
      </c>
      <c r="AE151" t="s">
        <v>1217</v>
      </c>
      <c r="AF151" t="s">
        <v>1217</v>
      </c>
      <c r="AG151" t="s">
        <v>1217</v>
      </c>
      <c r="AH151"/>
      <c r="AI151" t="s">
        <v>1217</v>
      </c>
      <c r="AJ151" t="s">
        <v>1217</v>
      </c>
      <c r="AK151" t="s">
        <v>1217</v>
      </c>
      <c r="AL151" t="s">
        <v>1217</v>
      </c>
      <c r="AM151" t="s">
        <v>1217</v>
      </c>
      <c r="AN151" t="s">
        <v>1217</v>
      </c>
      <c r="AO151" t="s">
        <v>1217</v>
      </c>
      <c r="AP151"/>
      <c r="AQ151"/>
      <c r="AR151"/>
      <c r="AS151"/>
      <c r="BB151" t="str" cm="1">
        <f t="array" aca="1" ref="BB151" ca="1">IFERROR(INDIRECT(X151),"")</f>
        <v/>
      </c>
      <c r="BE151"/>
      <c r="BF151" s="470">
        <v>2</v>
      </c>
      <c r="BG151" s="470">
        <v>31</v>
      </c>
      <c r="BH151" s="470" t="s">
        <v>506</v>
      </c>
      <c r="BI151" s="470" t="s">
        <v>1354</v>
      </c>
      <c r="BJ151" s="470">
        <v>5</v>
      </c>
      <c r="BK151" s="470" t="s">
        <v>1738</v>
      </c>
      <c r="BL151" s="470" t="s">
        <v>500</v>
      </c>
      <c r="BM151" s="438" t="s">
        <v>1739</v>
      </c>
      <c r="BN151" s="438"/>
      <c r="BO151" s="470">
        <v>0</v>
      </c>
      <c r="BP151" s="470">
        <v>0</v>
      </c>
      <c r="BQ151" s="470">
        <v>0</v>
      </c>
      <c r="BR151" s="470">
        <v>1</v>
      </c>
      <c r="BS151" s="470">
        <v>0</v>
      </c>
      <c r="BT151" s="470">
        <v>0</v>
      </c>
      <c r="BU151" s="470">
        <v>0</v>
      </c>
      <c r="BV151" s="470">
        <v>0</v>
      </c>
      <c r="BW151" s="470">
        <v>0</v>
      </c>
      <c r="BX151" s="470">
        <v>0</v>
      </c>
      <c r="BY151" s="470"/>
      <c r="BZ151" s="470"/>
      <c r="CC151"/>
      <c r="CD151"/>
      <c r="CE151"/>
      <c r="CF151"/>
      <c r="CG151"/>
      <c r="CH151"/>
      <c r="CI151"/>
      <c r="CJ151"/>
      <c r="CK151"/>
      <c r="CL151"/>
      <c r="CM151"/>
      <c r="CN151"/>
      <c r="CO151"/>
    </row>
    <row r="152" spans="10:93">
      <c r="J152" s="422"/>
      <c r="R152"/>
      <c r="W152">
        <v>157</v>
      </c>
      <c r="X152" t="s">
        <v>1217</v>
      </c>
      <c r="Y152" t="s">
        <v>1217</v>
      </c>
      <c r="Z152" t="s">
        <v>1217</v>
      </c>
      <c r="AA152" t="s">
        <v>1217</v>
      </c>
      <c r="AB152" t="s">
        <v>1217</v>
      </c>
      <c r="AC152" t="s">
        <v>1217</v>
      </c>
      <c r="AD152" t="s">
        <v>1217</v>
      </c>
      <c r="AE152" t="s">
        <v>1217</v>
      </c>
      <c r="AF152" t="s">
        <v>1217</v>
      </c>
      <c r="AG152" t="s">
        <v>1217</v>
      </c>
      <c r="AH152"/>
      <c r="AI152" t="s">
        <v>1217</v>
      </c>
      <c r="AJ152" t="s">
        <v>1217</v>
      </c>
      <c r="AK152" t="s">
        <v>1217</v>
      </c>
      <c r="AL152" t="s">
        <v>1217</v>
      </c>
      <c r="AM152" t="s">
        <v>1217</v>
      </c>
      <c r="AN152" t="s">
        <v>1217</v>
      </c>
      <c r="AO152" t="s">
        <v>1217</v>
      </c>
      <c r="AP152"/>
      <c r="AQ152"/>
      <c r="AR152"/>
      <c r="AS152"/>
      <c r="BB152" t="str" cm="1">
        <f t="array" aca="1" ref="BB152" ca="1">IFERROR(INDIRECT(X152),"")</f>
        <v/>
      </c>
      <c r="BE152"/>
      <c r="BF152" s="438">
        <v>2</v>
      </c>
      <c r="BG152" s="438">
        <v>26</v>
      </c>
      <c r="BH152" s="438" t="s">
        <v>487</v>
      </c>
      <c r="BI152" s="438" t="s">
        <v>1358</v>
      </c>
      <c r="BJ152" s="438">
        <v>1</v>
      </c>
      <c r="BK152" s="438" t="s">
        <v>1740</v>
      </c>
      <c r="BL152" s="438" t="s">
        <v>385</v>
      </c>
      <c r="BM152" s="438" t="s">
        <v>1741</v>
      </c>
      <c r="BN152" s="438"/>
      <c r="BO152" s="438">
        <v>0</v>
      </c>
      <c r="BP152" s="438">
        <v>0</v>
      </c>
      <c r="BQ152" s="438">
        <v>0</v>
      </c>
      <c r="BR152" s="438">
        <v>0</v>
      </c>
      <c r="BS152" s="438">
        <v>1</v>
      </c>
      <c r="BT152" s="438">
        <v>0</v>
      </c>
      <c r="BU152" s="438">
        <v>0</v>
      </c>
      <c r="BV152" s="438">
        <v>0</v>
      </c>
      <c r="BW152" s="438">
        <v>0</v>
      </c>
      <c r="BX152" s="438">
        <v>0</v>
      </c>
      <c r="BY152" s="438"/>
      <c r="BZ152" s="438"/>
      <c r="CC152"/>
      <c r="CD152"/>
      <c r="CE152"/>
      <c r="CF152"/>
      <c r="CG152"/>
      <c r="CH152"/>
      <c r="CI152"/>
      <c r="CJ152"/>
      <c r="CK152"/>
      <c r="CL152"/>
      <c r="CM152"/>
      <c r="CN152"/>
      <c r="CO152"/>
    </row>
    <row r="153" spans="10:93">
      <c r="J153" s="422"/>
      <c r="R153"/>
      <c r="W153">
        <v>158</v>
      </c>
      <c r="X153" t="s">
        <v>1217</v>
      </c>
      <c r="Y153" t="s">
        <v>1217</v>
      </c>
      <c r="Z153" t="s">
        <v>1217</v>
      </c>
      <c r="AA153" t="s">
        <v>1217</v>
      </c>
      <c r="AB153" t="s">
        <v>1217</v>
      </c>
      <c r="AC153" t="s">
        <v>1217</v>
      </c>
      <c r="AD153" t="s">
        <v>1217</v>
      </c>
      <c r="AE153" t="s">
        <v>1217</v>
      </c>
      <c r="AF153" t="s">
        <v>1217</v>
      </c>
      <c r="AG153" t="s">
        <v>1217</v>
      </c>
      <c r="AH153"/>
      <c r="AI153" t="s">
        <v>1217</v>
      </c>
      <c r="AJ153" t="s">
        <v>1217</v>
      </c>
      <c r="AK153" t="s">
        <v>1217</v>
      </c>
      <c r="AL153" t="s">
        <v>1217</v>
      </c>
      <c r="AM153" t="s">
        <v>1217</v>
      </c>
      <c r="AN153" t="s">
        <v>1217</v>
      </c>
      <c r="AO153" t="s">
        <v>1217</v>
      </c>
      <c r="AP153"/>
      <c r="AQ153"/>
      <c r="AR153"/>
      <c r="AS153"/>
      <c r="BB153" t="str" cm="1">
        <f t="array" aca="1" ref="BB153" ca="1">IFERROR(INDIRECT(X153),"")</f>
        <v/>
      </c>
      <c r="BE153"/>
      <c r="BF153" s="438">
        <v>2</v>
      </c>
      <c r="BG153" s="438">
        <v>26</v>
      </c>
      <c r="BH153" s="438" t="s">
        <v>487</v>
      </c>
      <c r="BI153" s="438" t="s">
        <v>1358</v>
      </c>
      <c r="BJ153" s="438">
        <v>2</v>
      </c>
      <c r="BK153" s="438" t="s">
        <v>1742</v>
      </c>
      <c r="BL153" s="438" t="s">
        <v>451</v>
      </c>
      <c r="BM153" s="438" t="s">
        <v>1743</v>
      </c>
      <c r="BN153" s="438"/>
      <c r="BO153" s="438">
        <v>0</v>
      </c>
      <c r="BP153" s="438">
        <v>0</v>
      </c>
      <c r="BQ153" s="438">
        <v>0</v>
      </c>
      <c r="BR153" s="438">
        <v>0</v>
      </c>
      <c r="BS153" s="438">
        <v>1</v>
      </c>
      <c r="BT153" s="438">
        <v>0</v>
      </c>
      <c r="BU153" s="438">
        <v>0</v>
      </c>
      <c r="BV153" s="438">
        <v>0</v>
      </c>
      <c r="BW153" s="438">
        <v>0</v>
      </c>
      <c r="BX153" s="438">
        <v>0</v>
      </c>
      <c r="BY153" s="438"/>
      <c r="BZ153" s="438"/>
      <c r="CC153"/>
      <c r="CD153"/>
      <c r="CE153"/>
      <c r="CF153"/>
      <c r="CG153"/>
      <c r="CH153"/>
      <c r="CI153"/>
      <c r="CJ153"/>
      <c r="CK153"/>
      <c r="CL153"/>
      <c r="CM153"/>
      <c r="CN153"/>
      <c r="CO153"/>
    </row>
    <row r="154" spans="10:93">
      <c r="J154" s="422"/>
      <c r="R154"/>
      <c r="W154">
        <v>159</v>
      </c>
      <c r="X154" t="s">
        <v>1217</v>
      </c>
      <c r="Y154" t="s">
        <v>1217</v>
      </c>
      <c r="Z154" t="s">
        <v>1217</v>
      </c>
      <c r="AA154" t="s">
        <v>1217</v>
      </c>
      <c r="AB154" t="s">
        <v>1217</v>
      </c>
      <c r="AC154" t="s">
        <v>1217</v>
      </c>
      <c r="AD154" t="s">
        <v>1217</v>
      </c>
      <c r="AE154" t="s">
        <v>1217</v>
      </c>
      <c r="AF154" t="s">
        <v>1217</v>
      </c>
      <c r="AG154" t="s">
        <v>1217</v>
      </c>
      <c r="AH154"/>
      <c r="AI154" t="s">
        <v>1217</v>
      </c>
      <c r="AJ154" t="s">
        <v>1217</v>
      </c>
      <c r="AK154" t="s">
        <v>1217</v>
      </c>
      <c r="AL154" t="s">
        <v>1217</v>
      </c>
      <c r="AM154" t="s">
        <v>1217</v>
      </c>
      <c r="AN154" t="s">
        <v>1217</v>
      </c>
      <c r="AO154" t="s">
        <v>1217</v>
      </c>
      <c r="AP154"/>
      <c r="AQ154"/>
      <c r="AR154"/>
      <c r="AS154"/>
      <c r="BB154" t="str" cm="1">
        <f t="array" aca="1" ref="BB154" ca="1">IFERROR(INDIRECT(X154),"")</f>
        <v/>
      </c>
      <c r="BE154"/>
      <c r="BF154" s="438">
        <v>2</v>
      </c>
      <c r="BG154" s="438">
        <v>26</v>
      </c>
      <c r="BH154" s="438" t="s">
        <v>487</v>
      </c>
      <c r="BI154" s="438" t="s">
        <v>1358</v>
      </c>
      <c r="BJ154" s="438">
        <v>3</v>
      </c>
      <c r="BK154" s="438" t="s">
        <v>1744</v>
      </c>
      <c r="BL154" s="438" t="s">
        <v>387</v>
      </c>
      <c r="BM154" s="438" t="s">
        <v>1745</v>
      </c>
      <c r="BN154" s="438"/>
      <c r="BO154" s="438">
        <v>0</v>
      </c>
      <c r="BP154" s="438">
        <v>0</v>
      </c>
      <c r="BQ154" s="438">
        <v>0</v>
      </c>
      <c r="BR154" s="438">
        <v>0</v>
      </c>
      <c r="BS154" s="438">
        <v>1</v>
      </c>
      <c r="BT154" s="438">
        <v>0</v>
      </c>
      <c r="BU154" s="438">
        <v>0</v>
      </c>
      <c r="BV154" s="438">
        <v>0</v>
      </c>
      <c r="BW154" s="438">
        <v>0</v>
      </c>
      <c r="BX154" s="438">
        <v>0</v>
      </c>
      <c r="BY154" s="438"/>
      <c r="BZ154" s="438"/>
      <c r="CC154"/>
      <c r="CD154"/>
      <c r="CE154"/>
      <c r="CF154"/>
      <c r="CG154"/>
      <c r="CH154"/>
      <c r="CI154"/>
      <c r="CJ154"/>
      <c r="CK154"/>
      <c r="CL154"/>
      <c r="CM154"/>
      <c r="CN154"/>
      <c r="CO154"/>
    </row>
    <row r="155" spans="10:93">
      <c r="J155" s="422"/>
      <c r="R155"/>
      <c r="W155">
        <v>160</v>
      </c>
      <c r="X155" t="s">
        <v>1217</v>
      </c>
      <c r="Y155" t="s">
        <v>1217</v>
      </c>
      <c r="Z155" t="s">
        <v>1217</v>
      </c>
      <c r="AA155" t="s">
        <v>1217</v>
      </c>
      <c r="AB155" t="s">
        <v>1217</v>
      </c>
      <c r="AC155" t="s">
        <v>1217</v>
      </c>
      <c r="AD155" t="s">
        <v>1217</v>
      </c>
      <c r="AE155" t="s">
        <v>1217</v>
      </c>
      <c r="AF155" t="s">
        <v>1217</v>
      </c>
      <c r="AG155" t="s">
        <v>1217</v>
      </c>
      <c r="AH155"/>
      <c r="AI155" t="s">
        <v>1217</v>
      </c>
      <c r="AJ155" t="s">
        <v>1217</v>
      </c>
      <c r="AK155" t="s">
        <v>1217</v>
      </c>
      <c r="AL155" t="s">
        <v>1217</v>
      </c>
      <c r="AM155" t="s">
        <v>1217</v>
      </c>
      <c r="AN155" t="s">
        <v>1217</v>
      </c>
      <c r="AO155" t="s">
        <v>1217</v>
      </c>
      <c r="AP155"/>
      <c r="AQ155"/>
      <c r="AR155"/>
      <c r="AS155"/>
      <c r="BB155" t="str" cm="1">
        <f t="array" aca="1" ref="BB155" ca="1">IFERROR(INDIRECT(X155),"")</f>
        <v/>
      </c>
      <c r="BE155"/>
      <c r="BF155" s="438">
        <v>2</v>
      </c>
      <c r="BG155" s="438">
        <v>26</v>
      </c>
      <c r="BH155" s="438" t="s">
        <v>487</v>
      </c>
      <c r="BI155" s="438" t="s">
        <v>1358</v>
      </c>
      <c r="BJ155" s="438">
        <v>4</v>
      </c>
      <c r="BK155" s="438" t="s">
        <v>1746</v>
      </c>
      <c r="BL155" s="438" t="s">
        <v>388</v>
      </c>
      <c r="BM155" s="438" t="s">
        <v>1747</v>
      </c>
      <c r="BN155" s="438"/>
      <c r="BO155" s="438">
        <v>0</v>
      </c>
      <c r="BP155" s="438">
        <v>0</v>
      </c>
      <c r="BQ155" s="438">
        <v>0</v>
      </c>
      <c r="BR155" s="438">
        <v>0</v>
      </c>
      <c r="BS155" s="438">
        <v>1</v>
      </c>
      <c r="BT155" s="438">
        <v>0</v>
      </c>
      <c r="BU155" s="438">
        <v>0</v>
      </c>
      <c r="BV155" s="438">
        <v>0</v>
      </c>
      <c r="BW155" s="438">
        <v>0</v>
      </c>
      <c r="BX155" s="438">
        <v>0</v>
      </c>
      <c r="BY155" s="438"/>
      <c r="BZ155" s="438"/>
      <c r="CC155"/>
      <c r="CD155"/>
      <c r="CE155"/>
      <c r="CF155"/>
      <c r="CG155"/>
      <c r="CH155"/>
      <c r="CI155"/>
      <c r="CJ155"/>
      <c r="CK155"/>
      <c r="CL155"/>
      <c r="CM155"/>
      <c r="CN155"/>
      <c r="CO155"/>
    </row>
    <row r="156" spans="10:93">
      <c r="J156" s="422"/>
      <c r="R156"/>
      <c r="W156">
        <v>161</v>
      </c>
      <c r="X156" t="s">
        <v>1217</v>
      </c>
      <c r="Y156" t="s">
        <v>1217</v>
      </c>
      <c r="Z156" t="s">
        <v>1217</v>
      </c>
      <c r="AA156" t="s">
        <v>1217</v>
      </c>
      <c r="AB156" t="s">
        <v>1217</v>
      </c>
      <c r="AC156" t="s">
        <v>1217</v>
      </c>
      <c r="AD156" t="s">
        <v>1217</v>
      </c>
      <c r="AE156" t="s">
        <v>1217</v>
      </c>
      <c r="AF156" t="s">
        <v>1217</v>
      </c>
      <c r="AG156" t="s">
        <v>1217</v>
      </c>
      <c r="AH156"/>
      <c r="AI156" t="s">
        <v>1217</v>
      </c>
      <c r="AJ156" t="s">
        <v>1217</v>
      </c>
      <c r="AK156" t="s">
        <v>1217</v>
      </c>
      <c r="AL156" t="s">
        <v>1217</v>
      </c>
      <c r="AM156" t="s">
        <v>1217</v>
      </c>
      <c r="AN156" t="s">
        <v>1217</v>
      </c>
      <c r="AO156" t="s">
        <v>1217</v>
      </c>
      <c r="AP156"/>
      <c r="AQ156"/>
      <c r="AR156"/>
      <c r="AS156"/>
      <c r="BB156" t="str" cm="1">
        <f t="array" aca="1" ref="BB156" ca="1">IFERROR(INDIRECT(X156),"")</f>
        <v/>
      </c>
      <c r="BE156"/>
      <c r="BF156" s="438">
        <v>2</v>
      </c>
      <c r="BG156" s="438">
        <v>26</v>
      </c>
      <c r="BH156" s="438" t="s">
        <v>487</v>
      </c>
      <c r="BI156" s="438" t="s">
        <v>1358</v>
      </c>
      <c r="BJ156" s="438">
        <v>5</v>
      </c>
      <c r="BK156" s="438" t="s">
        <v>1748</v>
      </c>
      <c r="BL156" s="438" t="s">
        <v>389</v>
      </c>
      <c r="BM156" s="438" t="s">
        <v>1749</v>
      </c>
      <c r="BN156" s="438"/>
      <c r="BO156" s="438">
        <v>0</v>
      </c>
      <c r="BP156" s="438">
        <v>0</v>
      </c>
      <c r="BQ156" s="438">
        <v>0</v>
      </c>
      <c r="BR156" s="438">
        <v>0</v>
      </c>
      <c r="BS156" s="438">
        <v>1</v>
      </c>
      <c r="BT156" s="438">
        <v>0</v>
      </c>
      <c r="BU156" s="438">
        <v>0</v>
      </c>
      <c r="BV156" s="438">
        <v>0</v>
      </c>
      <c r="BW156" s="438">
        <v>0</v>
      </c>
      <c r="BX156" s="438">
        <v>0</v>
      </c>
      <c r="BY156" s="438"/>
      <c r="BZ156" s="438"/>
      <c r="CC156"/>
      <c r="CD156"/>
      <c r="CE156"/>
      <c r="CF156"/>
      <c r="CG156"/>
      <c r="CH156"/>
      <c r="CI156"/>
      <c r="CJ156"/>
      <c r="CK156"/>
      <c r="CL156"/>
      <c r="CM156"/>
      <c r="CN156"/>
      <c r="CO156"/>
    </row>
    <row r="157" spans="10:93">
      <c r="J157" s="422"/>
      <c r="R157"/>
      <c r="W157">
        <v>162</v>
      </c>
      <c r="X157" t="s">
        <v>1217</v>
      </c>
      <c r="Y157" t="s">
        <v>1217</v>
      </c>
      <c r="Z157" t="s">
        <v>1217</v>
      </c>
      <c r="AA157" t="s">
        <v>1217</v>
      </c>
      <c r="AB157" t="s">
        <v>1217</v>
      </c>
      <c r="AC157" t="s">
        <v>1217</v>
      </c>
      <c r="AD157" t="s">
        <v>1217</v>
      </c>
      <c r="AE157" t="s">
        <v>1217</v>
      </c>
      <c r="AF157" t="s">
        <v>1217</v>
      </c>
      <c r="AG157" t="s">
        <v>1217</v>
      </c>
      <c r="AH157"/>
      <c r="AI157" t="s">
        <v>1217</v>
      </c>
      <c r="AJ157" t="s">
        <v>1217</v>
      </c>
      <c r="AK157" t="s">
        <v>1217</v>
      </c>
      <c r="AL157" t="s">
        <v>1217</v>
      </c>
      <c r="AM157" t="s">
        <v>1217</v>
      </c>
      <c r="AN157" t="s">
        <v>1217</v>
      </c>
      <c r="AO157" t="s">
        <v>1217</v>
      </c>
      <c r="AP157"/>
      <c r="AQ157"/>
      <c r="AR157"/>
      <c r="AS157"/>
      <c r="BB157" t="str" cm="1">
        <f t="array" aca="1" ref="BB157" ca="1">IFERROR(INDIRECT(X157),"")</f>
        <v/>
      </c>
      <c r="BE157"/>
      <c r="BF157" s="463">
        <v>2</v>
      </c>
      <c r="BG157" s="463">
        <v>27</v>
      </c>
      <c r="BH157" s="463" t="s">
        <v>490</v>
      </c>
      <c r="BI157" s="463" t="s">
        <v>1373</v>
      </c>
      <c r="BJ157" s="463">
        <v>1</v>
      </c>
      <c r="BK157" s="463" t="s">
        <v>1750</v>
      </c>
      <c r="BL157" s="463" t="s">
        <v>385</v>
      </c>
      <c r="BM157" s="438" t="s">
        <v>1751</v>
      </c>
      <c r="BN157" s="438"/>
      <c r="BO157" s="463">
        <v>0</v>
      </c>
      <c r="BP157" s="463">
        <v>0</v>
      </c>
      <c r="BQ157" s="463">
        <v>0</v>
      </c>
      <c r="BR157" s="463">
        <v>0</v>
      </c>
      <c r="BS157" s="463">
        <v>0</v>
      </c>
      <c r="BT157" s="463">
        <v>1</v>
      </c>
      <c r="BU157" s="463">
        <v>0</v>
      </c>
      <c r="BV157" s="463">
        <v>0</v>
      </c>
      <c r="BW157" s="463">
        <v>0</v>
      </c>
      <c r="BX157" s="463">
        <v>0</v>
      </c>
      <c r="BY157" s="463"/>
      <c r="BZ157" s="463"/>
      <c r="CC157"/>
      <c r="CD157"/>
      <c r="CE157"/>
      <c r="CF157"/>
      <c r="CG157"/>
      <c r="CH157"/>
      <c r="CI157"/>
      <c r="CJ157"/>
      <c r="CK157"/>
      <c r="CL157"/>
      <c r="CM157"/>
      <c r="CN157"/>
      <c r="CO157"/>
    </row>
    <row r="158" spans="10:93">
      <c r="J158" s="422"/>
      <c r="R158"/>
      <c r="W158">
        <v>163</v>
      </c>
      <c r="X158" t="s">
        <v>1217</v>
      </c>
      <c r="Y158" t="s">
        <v>1217</v>
      </c>
      <c r="Z158" t="s">
        <v>1217</v>
      </c>
      <c r="AA158" t="s">
        <v>1217</v>
      </c>
      <c r="AB158" t="s">
        <v>1217</v>
      </c>
      <c r="AC158" t="s">
        <v>1217</v>
      </c>
      <c r="AD158" t="s">
        <v>1217</v>
      </c>
      <c r="AE158" t="s">
        <v>1217</v>
      </c>
      <c r="AF158" t="s">
        <v>1217</v>
      </c>
      <c r="AG158" t="s">
        <v>1217</v>
      </c>
      <c r="AH158"/>
      <c r="AI158" t="s">
        <v>1217</v>
      </c>
      <c r="AJ158" t="s">
        <v>1217</v>
      </c>
      <c r="AK158" t="s">
        <v>1217</v>
      </c>
      <c r="AL158" t="s">
        <v>1217</v>
      </c>
      <c r="AM158" t="s">
        <v>1217</v>
      </c>
      <c r="AN158" t="s">
        <v>1217</v>
      </c>
      <c r="AO158" t="s">
        <v>1217</v>
      </c>
      <c r="AP158"/>
      <c r="AQ158"/>
      <c r="AR158"/>
      <c r="AS158"/>
      <c r="BB158" t="str" cm="1">
        <f t="array" aca="1" ref="BB158" ca="1">IFERROR(INDIRECT(X158),"")</f>
        <v/>
      </c>
      <c r="BE158"/>
      <c r="BF158" s="463">
        <v>2</v>
      </c>
      <c r="BG158" s="463">
        <v>27</v>
      </c>
      <c r="BH158" s="463" t="s">
        <v>490</v>
      </c>
      <c r="BI158" s="463" t="s">
        <v>1373</v>
      </c>
      <c r="BJ158" s="463">
        <v>2</v>
      </c>
      <c r="BK158" s="463" t="s">
        <v>1752</v>
      </c>
      <c r="BL158" s="463" t="s">
        <v>451</v>
      </c>
      <c r="BM158" s="438" t="s">
        <v>1753</v>
      </c>
      <c r="BN158" s="438"/>
      <c r="BO158" s="463">
        <v>0</v>
      </c>
      <c r="BP158" s="463">
        <v>0</v>
      </c>
      <c r="BQ158" s="463">
        <v>0</v>
      </c>
      <c r="BR158" s="463">
        <v>0</v>
      </c>
      <c r="BS158" s="463">
        <v>0</v>
      </c>
      <c r="BT158" s="463">
        <v>1</v>
      </c>
      <c r="BU158" s="463">
        <v>0</v>
      </c>
      <c r="BV158" s="463">
        <v>0</v>
      </c>
      <c r="BW158" s="463">
        <v>0</v>
      </c>
      <c r="BX158" s="463">
        <v>0</v>
      </c>
      <c r="BY158" s="463"/>
      <c r="BZ158" s="463"/>
      <c r="CC158"/>
      <c r="CD158"/>
      <c r="CE158"/>
      <c r="CF158"/>
      <c r="CG158"/>
      <c r="CH158"/>
      <c r="CI158"/>
      <c r="CJ158"/>
      <c r="CK158"/>
      <c r="CL158"/>
      <c r="CM158"/>
      <c r="CN158"/>
      <c r="CO158"/>
    </row>
    <row r="159" spans="10:93">
      <c r="J159" s="422"/>
      <c r="R159"/>
      <c r="W159">
        <v>164</v>
      </c>
      <c r="X159" t="s">
        <v>1217</v>
      </c>
      <c r="Y159" t="s">
        <v>1217</v>
      </c>
      <c r="Z159" t="s">
        <v>1217</v>
      </c>
      <c r="AA159" t="s">
        <v>1217</v>
      </c>
      <c r="AB159" t="s">
        <v>1217</v>
      </c>
      <c r="AC159" t="s">
        <v>1217</v>
      </c>
      <c r="AD159" t="s">
        <v>1217</v>
      </c>
      <c r="AE159" t="s">
        <v>1217</v>
      </c>
      <c r="AF159" t="s">
        <v>1217</v>
      </c>
      <c r="AG159" t="s">
        <v>1217</v>
      </c>
      <c r="AH159"/>
      <c r="AI159" t="s">
        <v>1217</v>
      </c>
      <c r="AJ159" t="s">
        <v>1217</v>
      </c>
      <c r="AK159" t="s">
        <v>1217</v>
      </c>
      <c r="AL159" t="s">
        <v>1217</v>
      </c>
      <c r="AM159" t="s">
        <v>1217</v>
      </c>
      <c r="AN159" t="s">
        <v>1217</v>
      </c>
      <c r="AO159" t="s">
        <v>1217</v>
      </c>
      <c r="AP159"/>
      <c r="AQ159"/>
      <c r="AR159"/>
      <c r="AS159"/>
      <c r="BB159" t="str" cm="1">
        <f t="array" aca="1" ref="BB159" ca="1">IFERROR(INDIRECT(X159),"")</f>
        <v/>
      </c>
      <c r="BE159"/>
      <c r="BF159" s="463">
        <v>2</v>
      </c>
      <c r="BG159" s="463">
        <v>27</v>
      </c>
      <c r="BH159" s="463" t="s">
        <v>490</v>
      </c>
      <c r="BI159" s="463" t="s">
        <v>1373</v>
      </c>
      <c r="BJ159" s="463">
        <v>3</v>
      </c>
      <c r="BK159" s="463" t="s">
        <v>1754</v>
      </c>
      <c r="BL159" s="463" t="s">
        <v>387</v>
      </c>
      <c r="BM159" s="438" t="s">
        <v>1755</v>
      </c>
      <c r="BN159" s="438"/>
      <c r="BO159" s="463">
        <v>0</v>
      </c>
      <c r="BP159" s="463">
        <v>0</v>
      </c>
      <c r="BQ159" s="463">
        <v>0</v>
      </c>
      <c r="BR159" s="463">
        <v>0</v>
      </c>
      <c r="BS159" s="463">
        <v>0</v>
      </c>
      <c r="BT159" s="463">
        <v>1</v>
      </c>
      <c r="BU159" s="463">
        <v>0</v>
      </c>
      <c r="BV159" s="463">
        <v>0</v>
      </c>
      <c r="BW159" s="463">
        <v>0</v>
      </c>
      <c r="BX159" s="463">
        <v>0</v>
      </c>
      <c r="BY159" s="463"/>
      <c r="BZ159" s="463"/>
      <c r="CC159"/>
      <c r="CD159"/>
      <c r="CE159"/>
      <c r="CF159"/>
      <c r="CG159"/>
      <c r="CH159"/>
      <c r="CI159"/>
      <c r="CJ159"/>
      <c r="CK159"/>
      <c r="CL159"/>
      <c r="CM159"/>
      <c r="CN159"/>
      <c r="CO159"/>
    </row>
    <row r="160" spans="10:93">
      <c r="J160" s="422"/>
      <c r="R160"/>
      <c r="W160">
        <v>165</v>
      </c>
      <c r="X160" t="s">
        <v>1217</v>
      </c>
      <c r="Y160" t="s">
        <v>1217</v>
      </c>
      <c r="Z160" t="s">
        <v>1217</v>
      </c>
      <c r="AA160" t="s">
        <v>1217</v>
      </c>
      <c r="AB160" t="s">
        <v>1217</v>
      </c>
      <c r="AC160" t="s">
        <v>1217</v>
      </c>
      <c r="AD160" t="s">
        <v>1217</v>
      </c>
      <c r="AE160" t="s">
        <v>1217</v>
      </c>
      <c r="AF160" t="s">
        <v>1217</v>
      </c>
      <c r="AG160" t="s">
        <v>1217</v>
      </c>
      <c r="AH160"/>
      <c r="AI160" t="s">
        <v>1217</v>
      </c>
      <c r="AJ160" t="s">
        <v>1217</v>
      </c>
      <c r="AK160" t="s">
        <v>1217</v>
      </c>
      <c r="AL160" t="s">
        <v>1217</v>
      </c>
      <c r="AM160" t="s">
        <v>1217</v>
      </c>
      <c r="AN160" t="s">
        <v>1217</v>
      </c>
      <c r="AO160" t="s">
        <v>1217</v>
      </c>
      <c r="AP160"/>
      <c r="AQ160"/>
      <c r="AR160"/>
      <c r="AS160"/>
      <c r="BB160" t="str" cm="1">
        <f t="array" aca="1" ref="BB160" ca="1">IFERROR(INDIRECT(X160),"")</f>
        <v/>
      </c>
      <c r="BE160"/>
      <c r="BF160" s="463">
        <v>2</v>
      </c>
      <c r="BG160" s="463">
        <v>27</v>
      </c>
      <c r="BH160" s="463" t="s">
        <v>490</v>
      </c>
      <c r="BI160" s="463" t="s">
        <v>1373</v>
      </c>
      <c r="BJ160" s="463">
        <v>4</v>
      </c>
      <c r="BK160" s="463" t="s">
        <v>1756</v>
      </c>
      <c r="BL160" s="463" t="s">
        <v>388</v>
      </c>
      <c r="BM160" s="438" t="s">
        <v>1757</v>
      </c>
      <c r="BN160" s="438"/>
      <c r="BO160" s="463">
        <v>0</v>
      </c>
      <c r="BP160" s="463">
        <v>0</v>
      </c>
      <c r="BQ160" s="463">
        <v>0</v>
      </c>
      <c r="BR160" s="463">
        <v>0</v>
      </c>
      <c r="BS160" s="463">
        <v>0</v>
      </c>
      <c r="BT160" s="463">
        <v>1</v>
      </c>
      <c r="BU160" s="463">
        <v>0</v>
      </c>
      <c r="BV160" s="463">
        <v>0</v>
      </c>
      <c r="BW160" s="463">
        <v>0</v>
      </c>
      <c r="BX160" s="463">
        <v>0</v>
      </c>
      <c r="BY160" s="463"/>
      <c r="BZ160" s="463"/>
      <c r="CC160"/>
      <c r="CD160"/>
      <c r="CE160"/>
      <c r="CF160"/>
      <c r="CG160"/>
      <c r="CH160"/>
      <c r="CI160"/>
      <c r="CJ160"/>
      <c r="CK160"/>
      <c r="CL160"/>
      <c r="CM160"/>
      <c r="CN160"/>
      <c r="CO160"/>
    </row>
    <row r="161" spans="10:93">
      <c r="J161" s="422"/>
      <c r="R161"/>
      <c r="W161">
        <v>166</v>
      </c>
      <c r="X161" t="s">
        <v>1758</v>
      </c>
      <c r="Y161" t="s">
        <v>1759</v>
      </c>
      <c r="Z161" t="s">
        <v>1760</v>
      </c>
      <c r="AA161" t="s">
        <v>1217</v>
      </c>
      <c r="AB161" t="s">
        <v>1217</v>
      </c>
      <c r="AC161">
        <v>1</v>
      </c>
      <c r="AD161">
        <v>11</v>
      </c>
      <c r="AE161" t="s">
        <v>1217</v>
      </c>
      <c r="AF161" t="s">
        <v>1217</v>
      </c>
      <c r="AG161" t="s">
        <v>1761</v>
      </c>
      <c r="AH161"/>
      <c r="AI161" t="s">
        <v>1762</v>
      </c>
      <c r="AJ161" t="s">
        <v>1763</v>
      </c>
      <c r="AK161" t="s">
        <v>1764</v>
      </c>
      <c r="AL161" t="s">
        <v>1765</v>
      </c>
      <c r="AM161" t="s">
        <v>1766</v>
      </c>
      <c r="AN161" t="s">
        <v>1767</v>
      </c>
      <c r="AO161" t="s">
        <v>1768</v>
      </c>
      <c r="AP161"/>
      <c r="AQ161"/>
      <c r="AR161"/>
      <c r="AS161"/>
      <c r="BB161" t="str" cm="1">
        <f t="array" aca="1" ref="BB161" ca="1">IFERROR(INDIRECT(X161),"")</f>
        <v>FRÅGAN ÄR OBESVARAD</v>
      </c>
      <c r="BE161"/>
      <c r="BF161" s="463">
        <v>2</v>
      </c>
      <c r="BG161" s="463">
        <v>27</v>
      </c>
      <c r="BH161" s="463" t="s">
        <v>490</v>
      </c>
      <c r="BI161" s="463" t="s">
        <v>1373</v>
      </c>
      <c r="BJ161" s="463">
        <v>5</v>
      </c>
      <c r="BK161" s="463" t="s">
        <v>1769</v>
      </c>
      <c r="BL161" s="463" t="s">
        <v>389</v>
      </c>
      <c r="BM161" s="438" t="s">
        <v>1770</v>
      </c>
      <c r="BN161" s="438"/>
      <c r="BO161" s="463">
        <v>0</v>
      </c>
      <c r="BP161" s="463">
        <v>0</v>
      </c>
      <c r="BQ161" s="463">
        <v>0</v>
      </c>
      <c r="BR161" s="463">
        <v>0</v>
      </c>
      <c r="BS161" s="463">
        <v>0</v>
      </c>
      <c r="BT161" s="463">
        <v>1</v>
      </c>
      <c r="BU161" s="463">
        <v>0</v>
      </c>
      <c r="BV161" s="463">
        <v>0</v>
      </c>
      <c r="BW161" s="463">
        <v>0</v>
      </c>
      <c r="BX161" s="463">
        <v>0</v>
      </c>
      <c r="BY161" s="463"/>
      <c r="BZ161" s="463"/>
      <c r="CC161"/>
      <c r="CD161"/>
      <c r="CE161"/>
      <c r="CF161"/>
      <c r="CG161"/>
      <c r="CH161"/>
      <c r="CI161"/>
      <c r="CJ161"/>
      <c r="CK161"/>
      <c r="CL161"/>
      <c r="CM161"/>
      <c r="CN161"/>
      <c r="CO161"/>
    </row>
    <row r="162" spans="10:93">
      <c r="J162" s="422"/>
      <c r="R162"/>
      <c r="W162">
        <v>167</v>
      </c>
      <c r="X162" t="s">
        <v>1217</v>
      </c>
      <c r="Y162" t="s">
        <v>1217</v>
      </c>
      <c r="Z162" t="s">
        <v>1217</v>
      </c>
      <c r="AA162" t="s">
        <v>1217</v>
      </c>
      <c r="AB162" t="s">
        <v>1217</v>
      </c>
      <c r="AC162" t="s">
        <v>1217</v>
      </c>
      <c r="AD162" t="s">
        <v>1217</v>
      </c>
      <c r="AE162" t="s">
        <v>1217</v>
      </c>
      <c r="AF162" t="s">
        <v>1217</v>
      </c>
      <c r="AG162" t="s">
        <v>1217</v>
      </c>
      <c r="AH162"/>
      <c r="AI162" t="s">
        <v>1217</v>
      </c>
      <c r="AJ162" t="s">
        <v>1217</v>
      </c>
      <c r="AK162" t="s">
        <v>1217</v>
      </c>
      <c r="AL162" t="s">
        <v>1217</v>
      </c>
      <c r="AM162" t="s">
        <v>1217</v>
      </c>
      <c r="AN162" t="s">
        <v>1217</v>
      </c>
      <c r="AO162" t="s">
        <v>1217</v>
      </c>
      <c r="AP162"/>
      <c r="AQ162"/>
      <c r="AR162"/>
      <c r="AS162"/>
      <c r="BB162" t="str" cm="1">
        <f t="array" aca="1" ref="BB162" ca="1">IFERROR(INDIRECT(X162),"")</f>
        <v/>
      </c>
      <c r="BE162"/>
      <c r="BF162" s="466">
        <v>2</v>
      </c>
      <c r="BG162" s="466">
        <v>28</v>
      </c>
      <c r="BH162" s="466" t="s">
        <v>493</v>
      </c>
      <c r="BI162" s="466" t="s">
        <v>1376</v>
      </c>
      <c r="BJ162" s="466">
        <v>1</v>
      </c>
      <c r="BK162" s="466" t="s">
        <v>1771</v>
      </c>
      <c r="BL162" s="466" t="s">
        <v>496</v>
      </c>
      <c r="BM162" s="438" t="s">
        <v>1772</v>
      </c>
      <c r="BN162" s="438"/>
      <c r="BO162" s="466">
        <v>0</v>
      </c>
      <c r="BP162" s="466">
        <v>0</v>
      </c>
      <c r="BQ162" s="466">
        <v>0</v>
      </c>
      <c r="BR162" s="466">
        <v>0</v>
      </c>
      <c r="BS162" s="466">
        <v>0</v>
      </c>
      <c r="BT162" s="466">
        <v>0</v>
      </c>
      <c r="BU162" s="466">
        <v>1</v>
      </c>
      <c r="BV162" s="466">
        <v>0</v>
      </c>
      <c r="BW162" s="466">
        <v>0</v>
      </c>
      <c r="BX162" s="466">
        <v>0</v>
      </c>
      <c r="BY162" s="466"/>
      <c r="BZ162" s="466"/>
      <c r="CC162"/>
      <c r="CD162"/>
      <c r="CE162"/>
      <c r="CF162"/>
      <c r="CG162"/>
      <c r="CH162"/>
      <c r="CI162"/>
      <c r="CJ162"/>
      <c r="CK162"/>
      <c r="CL162"/>
      <c r="CM162"/>
      <c r="CN162"/>
      <c r="CO162"/>
    </row>
    <row r="163" spans="10:93">
      <c r="J163" s="422"/>
      <c r="R163"/>
      <c r="W163">
        <v>168</v>
      </c>
      <c r="X163" t="s">
        <v>1217</v>
      </c>
      <c r="Y163" t="s">
        <v>1217</v>
      </c>
      <c r="Z163" t="s">
        <v>1217</v>
      </c>
      <c r="AA163" t="s">
        <v>1217</v>
      </c>
      <c r="AB163" t="s">
        <v>1217</v>
      </c>
      <c r="AC163" t="s">
        <v>1217</v>
      </c>
      <c r="AD163" t="s">
        <v>1217</v>
      </c>
      <c r="AE163" t="s">
        <v>1217</v>
      </c>
      <c r="AF163" t="s">
        <v>1217</v>
      </c>
      <c r="AG163" t="s">
        <v>1217</v>
      </c>
      <c r="AH163"/>
      <c r="AI163" t="s">
        <v>1217</v>
      </c>
      <c r="AJ163" t="s">
        <v>1217</v>
      </c>
      <c r="AK163" t="s">
        <v>1217</v>
      </c>
      <c r="AL163" t="s">
        <v>1217</v>
      </c>
      <c r="AM163" t="s">
        <v>1217</v>
      </c>
      <c r="AN163" t="s">
        <v>1217</v>
      </c>
      <c r="AO163" t="s">
        <v>1217</v>
      </c>
      <c r="AP163"/>
      <c r="AQ163"/>
      <c r="AR163"/>
      <c r="AS163"/>
      <c r="BB163" t="str" cm="1">
        <f t="array" aca="1" ref="BB163" ca="1">IFERROR(INDIRECT(X163),"")</f>
        <v/>
      </c>
      <c r="BE163"/>
      <c r="BF163" s="466">
        <v>2</v>
      </c>
      <c r="BG163" s="466">
        <v>28</v>
      </c>
      <c r="BH163" s="466" t="s">
        <v>493</v>
      </c>
      <c r="BI163" s="466" t="s">
        <v>1376</v>
      </c>
      <c r="BJ163" s="466">
        <v>2</v>
      </c>
      <c r="BK163" s="466" t="s">
        <v>1773</v>
      </c>
      <c r="BL163" s="466" t="s">
        <v>497</v>
      </c>
      <c r="BM163" s="438" t="s">
        <v>1774</v>
      </c>
      <c r="BN163" s="438"/>
      <c r="BO163" s="466">
        <v>0</v>
      </c>
      <c r="BP163" s="466">
        <v>0</v>
      </c>
      <c r="BQ163" s="466">
        <v>0</v>
      </c>
      <c r="BR163" s="466">
        <v>0</v>
      </c>
      <c r="BS163" s="466">
        <v>0</v>
      </c>
      <c r="BT163" s="466">
        <v>0</v>
      </c>
      <c r="BU163" s="466">
        <v>1</v>
      </c>
      <c r="BV163" s="466">
        <v>0</v>
      </c>
      <c r="BW163" s="466">
        <v>0</v>
      </c>
      <c r="BX163" s="466">
        <v>0</v>
      </c>
      <c r="BY163" s="466"/>
      <c r="BZ163" s="466"/>
      <c r="CC163"/>
      <c r="CD163"/>
      <c r="CE163"/>
      <c r="CF163"/>
      <c r="CG163"/>
      <c r="CH163"/>
      <c r="CI163"/>
      <c r="CJ163"/>
      <c r="CK163"/>
      <c r="CL163"/>
      <c r="CM163"/>
      <c r="CN163"/>
      <c r="CO163"/>
    </row>
    <row r="164" spans="10:93">
      <c r="J164" s="422"/>
      <c r="R164"/>
      <c r="W164">
        <v>169</v>
      </c>
      <c r="X164" t="s">
        <v>1217</v>
      </c>
      <c r="Y164" t="s">
        <v>1217</v>
      </c>
      <c r="Z164" t="s">
        <v>1217</v>
      </c>
      <c r="AA164" t="s">
        <v>1217</v>
      </c>
      <c r="AB164" t="s">
        <v>1217</v>
      </c>
      <c r="AC164" t="s">
        <v>1217</v>
      </c>
      <c r="AD164" t="s">
        <v>1217</v>
      </c>
      <c r="AE164" t="s">
        <v>1217</v>
      </c>
      <c r="AF164" t="s">
        <v>1217</v>
      </c>
      <c r="AG164" t="s">
        <v>1217</v>
      </c>
      <c r="AH164"/>
      <c r="AI164" t="s">
        <v>1217</v>
      </c>
      <c r="AJ164" t="s">
        <v>1217</v>
      </c>
      <c r="AK164" t="s">
        <v>1217</v>
      </c>
      <c r="AL164" t="s">
        <v>1217</v>
      </c>
      <c r="AM164" t="s">
        <v>1217</v>
      </c>
      <c r="AN164" t="s">
        <v>1217</v>
      </c>
      <c r="AO164" t="s">
        <v>1217</v>
      </c>
      <c r="AP164"/>
      <c r="AQ164"/>
      <c r="AR164"/>
      <c r="AS164"/>
      <c r="BB164" t="str" cm="1">
        <f t="array" aca="1" ref="BB164" ca="1">IFERROR(INDIRECT(X164),"")</f>
        <v/>
      </c>
      <c r="BE164"/>
      <c r="BF164" s="466">
        <v>2</v>
      </c>
      <c r="BG164" s="466">
        <v>28</v>
      </c>
      <c r="BH164" s="466" t="s">
        <v>493</v>
      </c>
      <c r="BI164" s="466" t="s">
        <v>1376</v>
      </c>
      <c r="BJ164" s="466">
        <v>3</v>
      </c>
      <c r="BK164" s="466" t="s">
        <v>1775</v>
      </c>
      <c r="BL164" s="466" t="s">
        <v>498</v>
      </c>
      <c r="BM164" s="438" t="s">
        <v>1776</v>
      </c>
      <c r="BN164" s="438"/>
      <c r="BO164" s="466">
        <v>0</v>
      </c>
      <c r="BP164" s="466">
        <v>0</v>
      </c>
      <c r="BQ164" s="466">
        <v>0</v>
      </c>
      <c r="BR164" s="466">
        <v>0</v>
      </c>
      <c r="BS164" s="466">
        <v>0</v>
      </c>
      <c r="BT164" s="466">
        <v>0</v>
      </c>
      <c r="BU164" s="466">
        <v>1</v>
      </c>
      <c r="BV164" s="466">
        <v>0</v>
      </c>
      <c r="BW164" s="466">
        <v>0</v>
      </c>
      <c r="BX164" s="466">
        <v>0</v>
      </c>
      <c r="BY164" s="466"/>
      <c r="BZ164" s="466"/>
      <c r="CC164"/>
      <c r="CD164"/>
      <c r="CE164"/>
      <c r="CF164"/>
      <c r="CG164"/>
      <c r="CH164"/>
      <c r="CI164"/>
      <c r="CJ164"/>
      <c r="CK164"/>
      <c r="CL164"/>
      <c r="CM164"/>
      <c r="CN164"/>
      <c r="CO164"/>
    </row>
    <row r="165" spans="10:93">
      <c r="J165" s="422"/>
      <c r="R165"/>
      <c r="W165">
        <v>170</v>
      </c>
      <c r="X165" t="s">
        <v>1217</v>
      </c>
      <c r="Y165" t="s">
        <v>1217</v>
      </c>
      <c r="Z165" t="s">
        <v>1217</v>
      </c>
      <c r="AA165" t="s">
        <v>1217</v>
      </c>
      <c r="AB165" t="s">
        <v>1217</v>
      </c>
      <c r="AC165" t="s">
        <v>1217</v>
      </c>
      <c r="AD165" t="s">
        <v>1217</v>
      </c>
      <c r="AE165" t="s">
        <v>1217</v>
      </c>
      <c r="AF165" t="s">
        <v>1217</v>
      </c>
      <c r="AG165" t="s">
        <v>1217</v>
      </c>
      <c r="AH165"/>
      <c r="AI165" t="s">
        <v>1217</v>
      </c>
      <c r="AJ165" t="s">
        <v>1217</v>
      </c>
      <c r="AK165" t="s">
        <v>1217</v>
      </c>
      <c r="AL165" t="s">
        <v>1217</v>
      </c>
      <c r="AM165" t="s">
        <v>1217</v>
      </c>
      <c r="AN165" t="s">
        <v>1217</v>
      </c>
      <c r="AO165" t="s">
        <v>1217</v>
      </c>
      <c r="AP165"/>
      <c r="AQ165"/>
      <c r="AR165"/>
      <c r="AS165"/>
      <c r="BB165" t="str" cm="1">
        <f t="array" aca="1" ref="BB165" ca="1">IFERROR(INDIRECT(X165),"")</f>
        <v/>
      </c>
      <c r="BE165"/>
      <c r="BF165" s="466">
        <v>2</v>
      </c>
      <c r="BG165" s="466">
        <v>28</v>
      </c>
      <c r="BH165" s="466" t="s">
        <v>493</v>
      </c>
      <c r="BI165" s="466" t="s">
        <v>1376</v>
      </c>
      <c r="BJ165" s="466">
        <v>4</v>
      </c>
      <c r="BK165" s="466" t="s">
        <v>1777</v>
      </c>
      <c r="BL165" s="466" t="s">
        <v>499</v>
      </c>
      <c r="BM165" s="438" t="s">
        <v>1778</v>
      </c>
      <c r="BN165" s="438"/>
      <c r="BO165" s="466">
        <v>0</v>
      </c>
      <c r="BP165" s="466">
        <v>0</v>
      </c>
      <c r="BQ165" s="466">
        <v>0</v>
      </c>
      <c r="BR165" s="466">
        <v>0</v>
      </c>
      <c r="BS165" s="466">
        <v>0</v>
      </c>
      <c r="BT165" s="466">
        <v>0</v>
      </c>
      <c r="BU165" s="466">
        <v>1</v>
      </c>
      <c r="BV165" s="466">
        <v>0</v>
      </c>
      <c r="BW165" s="466">
        <v>0</v>
      </c>
      <c r="BX165" s="466">
        <v>0</v>
      </c>
      <c r="BY165" s="466"/>
      <c r="BZ165" s="466"/>
      <c r="CC165"/>
      <c r="CD165"/>
      <c r="CE165"/>
      <c r="CF165"/>
      <c r="CG165"/>
      <c r="CH165"/>
      <c r="CI165"/>
      <c r="CJ165"/>
      <c r="CK165"/>
      <c r="CL165"/>
      <c r="CM165"/>
      <c r="CN165"/>
      <c r="CO165"/>
    </row>
    <row r="166" spans="10:93">
      <c r="J166" s="422"/>
      <c r="R166"/>
      <c r="W166">
        <v>171</v>
      </c>
      <c r="X166" t="s">
        <v>1217</v>
      </c>
      <c r="Y166" t="s">
        <v>1217</v>
      </c>
      <c r="Z166" t="s">
        <v>1217</v>
      </c>
      <c r="AA166" t="s">
        <v>1217</v>
      </c>
      <c r="AB166" t="s">
        <v>1217</v>
      </c>
      <c r="AC166" t="s">
        <v>1217</v>
      </c>
      <c r="AD166" t="s">
        <v>1217</v>
      </c>
      <c r="AE166" t="s">
        <v>1217</v>
      </c>
      <c r="AF166" t="s">
        <v>1217</v>
      </c>
      <c r="AG166" t="s">
        <v>1217</v>
      </c>
      <c r="AH166"/>
      <c r="AI166" t="s">
        <v>1217</v>
      </c>
      <c r="AJ166" t="s">
        <v>1217</v>
      </c>
      <c r="AK166" t="s">
        <v>1217</v>
      </c>
      <c r="AL166" t="s">
        <v>1217</v>
      </c>
      <c r="AM166" t="s">
        <v>1217</v>
      </c>
      <c r="AN166" t="s">
        <v>1217</v>
      </c>
      <c r="AO166" t="s">
        <v>1217</v>
      </c>
      <c r="AP166"/>
      <c r="AQ166"/>
      <c r="AR166"/>
      <c r="AS166"/>
      <c r="BB166" t="str" cm="1">
        <f t="array" aca="1" ref="BB166" ca="1">IFERROR(INDIRECT(X166),"")</f>
        <v/>
      </c>
      <c r="BE166"/>
      <c r="BF166" s="466">
        <v>2</v>
      </c>
      <c r="BG166" s="466">
        <v>28</v>
      </c>
      <c r="BH166" s="466" t="s">
        <v>493</v>
      </c>
      <c r="BI166" s="466" t="s">
        <v>1376</v>
      </c>
      <c r="BJ166" s="466">
        <v>5</v>
      </c>
      <c r="BK166" s="466" t="s">
        <v>1779</v>
      </c>
      <c r="BL166" s="466" t="s">
        <v>500</v>
      </c>
      <c r="BM166" s="438" t="s">
        <v>1780</v>
      </c>
      <c r="BN166" s="438"/>
      <c r="BO166" s="466">
        <v>0</v>
      </c>
      <c r="BP166" s="466">
        <v>0</v>
      </c>
      <c r="BQ166" s="466">
        <v>0</v>
      </c>
      <c r="BR166" s="466">
        <v>0</v>
      </c>
      <c r="BS166" s="466">
        <v>0</v>
      </c>
      <c r="BT166" s="466">
        <v>0</v>
      </c>
      <c r="BU166" s="466">
        <v>1</v>
      </c>
      <c r="BV166" s="466">
        <v>0</v>
      </c>
      <c r="BW166" s="466">
        <v>0</v>
      </c>
      <c r="BX166" s="466">
        <v>0</v>
      </c>
      <c r="BY166" s="466"/>
      <c r="BZ166" s="466"/>
      <c r="CC166"/>
      <c r="CD166"/>
      <c r="CE166"/>
      <c r="CF166"/>
      <c r="CG166"/>
      <c r="CH166"/>
      <c r="CI166"/>
      <c r="CJ166"/>
      <c r="CK166"/>
      <c r="CL166"/>
      <c r="CM166"/>
      <c r="CN166"/>
      <c r="CO166"/>
    </row>
    <row r="167" spans="10:93">
      <c r="J167" s="422"/>
      <c r="R167"/>
      <c r="W167">
        <v>172</v>
      </c>
      <c r="X167" t="s">
        <v>1217</v>
      </c>
      <c r="Y167" t="s">
        <v>1217</v>
      </c>
      <c r="Z167" t="s">
        <v>1217</v>
      </c>
      <c r="AA167" t="s">
        <v>1217</v>
      </c>
      <c r="AB167" t="s">
        <v>1217</v>
      </c>
      <c r="AC167" t="s">
        <v>1217</v>
      </c>
      <c r="AD167" t="s">
        <v>1217</v>
      </c>
      <c r="AE167" t="s">
        <v>1217</v>
      </c>
      <c r="AF167" t="s">
        <v>1217</v>
      </c>
      <c r="AG167" t="s">
        <v>1217</v>
      </c>
      <c r="AH167"/>
      <c r="AI167" t="s">
        <v>1217</v>
      </c>
      <c r="AJ167" t="s">
        <v>1217</v>
      </c>
      <c r="AK167" t="s">
        <v>1217</v>
      </c>
      <c r="AL167" t="s">
        <v>1217</v>
      </c>
      <c r="AM167" t="s">
        <v>1217</v>
      </c>
      <c r="AN167" t="s">
        <v>1217</v>
      </c>
      <c r="AO167" t="s">
        <v>1217</v>
      </c>
      <c r="AP167"/>
      <c r="AQ167"/>
      <c r="AR167"/>
      <c r="AS167"/>
      <c r="BB167" t="str" cm="1">
        <f t="array" aca="1" ref="BB167" ca="1">IFERROR(INDIRECT(X167),"")</f>
        <v/>
      </c>
      <c r="BE167"/>
      <c r="BF167" s="467">
        <v>2</v>
      </c>
      <c r="BG167" s="467">
        <v>29</v>
      </c>
      <c r="BH167" s="467" t="s">
        <v>501</v>
      </c>
      <c r="BI167" s="467" t="s">
        <v>1379</v>
      </c>
      <c r="BJ167" s="467">
        <v>1</v>
      </c>
      <c r="BK167" s="467" t="s">
        <v>1781</v>
      </c>
      <c r="BL167" s="467" t="s">
        <v>385</v>
      </c>
      <c r="BM167" s="438" t="s">
        <v>1782</v>
      </c>
      <c r="BN167" s="438"/>
      <c r="BO167" s="467">
        <v>0</v>
      </c>
      <c r="BP167" s="467">
        <v>0</v>
      </c>
      <c r="BQ167" s="467">
        <v>0</v>
      </c>
      <c r="BR167" s="467">
        <v>0</v>
      </c>
      <c r="BS167" s="467">
        <v>0</v>
      </c>
      <c r="BT167" s="467">
        <v>0</v>
      </c>
      <c r="BU167" s="467">
        <v>0</v>
      </c>
      <c r="BV167" s="467">
        <v>1</v>
      </c>
      <c r="BW167" s="467">
        <v>0</v>
      </c>
      <c r="BX167" s="467">
        <v>0</v>
      </c>
      <c r="BY167" s="467"/>
      <c r="BZ167" s="467"/>
      <c r="CC167"/>
      <c r="CD167"/>
      <c r="CE167"/>
      <c r="CF167"/>
      <c r="CG167"/>
      <c r="CH167"/>
      <c r="CI167"/>
      <c r="CJ167"/>
      <c r="CK167"/>
      <c r="CL167"/>
      <c r="CM167"/>
      <c r="CN167"/>
      <c r="CO167"/>
    </row>
    <row r="168" spans="10:93">
      <c r="J168" s="422"/>
      <c r="R168"/>
      <c r="W168">
        <v>173</v>
      </c>
      <c r="X168" t="s">
        <v>1217</v>
      </c>
      <c r="Y168" t="s">
        <v>1217</v>
      </c>
      <c r="Z168" t="s">
        <v>1217</v>
      </c>
      <c r="AA168" t="s">
        <v>1217</v>
      </c>
      <c r="AB168" t="s">
        <v>1217</v>
      </c>
      <c r="AC168" t="s">
        <v>1217</v>
      </c>
      <c r="AD168" t="s">
        <v>1217</v>
      </c>
      <c r="AE168" t="s">
        <v>1217</v>
      </c>
      <c r="AF168" t="s">
        <v>1217</v>
      </c>
      <c r="AG168" t="s">
        <v>1217</v>
      </c>
      <c r="AH168"/>
      <c r="AI168" t="s">
        <v>1217</v>
      </c>
      <c r="AJ168" t="s">
        <v>1217</v>
      </c>
      <c r="AK168" t="s">
        <v>1217</v>
      </c>
      <c r="AL168" t="s">
        <v>1217</v>
      </c>
      <c r="AM168" t="s">
        <v>1217</v>
      </c>
      <c r="AN168" t="s">
        <v>1217</v>
      </c>
      <c r="AO168" t="s">
        <v>1217</v>
      </c>
      <c r="AP168"/>
      <c r="AQ168"/>
      <c r="AR168"/>
      <c r="AS168"/>
      <c r="BB168" t="str" cm="1">
        <f t="array" aca="1" ref="BB168" ca="1">IFERROR(INDIRECT(X168),"")</f>
        <v/>
      </c>
      <c r="BE168"/>
      <c r="BF168" s="467">
        <v>2</v>
      </c>
      <c r="BG168" s="467">
        <v>29</v>
      </c>
      <c r="BH168" s="467" t="s">
        <v>501</v>
      </c>
      <c r="BI168" s="467" t="s">
        <v>1379</v>
      </c>
      <c r="BJ168" s="467">
        <v>2</v>
      </c>
      <c r="BK168" s="467" t="s">
        <v>1783</v>
      </c>
      <c r="BL168" s="467" t="s">
        <v>451</v>
      </c>
      <c r="BM168" s="438" t="s">
        <v>1784</v>
      </c>
      <c r="BN168" s="438"/>
      <c r="BO168" s="467">
        <v>0</v>
      </c>
      <c r="BP168" s="467">
        <v>0</v>
      </c>
      <c r="BQ168" s="467">
        <v>0</v>
      </c>
      <c r="BR168" s="467">
        <v>0</v>
      </c>
      <c r="BS168" s="467">
        <v>0</v>
      </c>
      <c r="BT168" s="467">
        <v>0</v>
      </c>
      <c r="BU168" s="467">
        <v>0</v>
      </c>
      <c r="BV168" s="467">
        <v>1</v>
      </c>
      <c r="BW168" s="467">
        <v>0</v>
      </c>
      <c r="BX168" s="467">
        <v>0</v>
      </c>
      <c r="BY168" s="467"/>
      <c r="BZ168" s="467"/>
      <c r="CC168"/>
      <c r="CD168"/>
      <c r="CE168"/>
      <c r="CF168"/>
      <c r="CG168"/>
      <c r="CH168"/>
      <c r="CI168"/>
      <c r="CJ168"/>
      <c r="CK168"/>
      <c r="CL168"/>
      <c r="CM168"/>
      <c r="CN168"/>
      <c r="CO168"/>
    </row>
    <row r="169" spans="10:93">
      <c r="J169" s="422"/>
      <c r="R169"/>
      <c r="W169">
        <v>174</v>
      </c>
      <c r="X169" t="s">
        <v>1217</v>
      </c>
      <c r="Y169" t="s">
        <v>1217</v>
      </c>
      <c r="Z169" t="s">
        <v>1217</v>
      </c>
      <c r="AA169" t="s">
        <v>1217</v>
      </c>
      <c r="AB169" t="s">
        <v>1217</v>
      </c>
      <c r="AC169" t="s">
        <v>1217</v>
      </c>
      <c r="AD169" t="s">
        <v>1217</v>
      </c>
      <c r="AE169" t="s">
        <v>1217</v>
      </c>
      <c r="AF169" t="s">
        <v>1217</v>
      </c>
      <c r="AG169" t="s">
        <v>1217</v>
      </c>
      <c r="AH169"/>
      <c r="AI169" t="s">
        <v>1217</v>
      </c>
      <c r="AJ169" t="s">
        <v>1217</v>
      </c>
      <c r="AK169" t="s">
        <v>1217</v>
      </c>
      <c r="AL169" t="s">
        <v>1217</v>
      </c>
      <c r="AM169" t="s">
        <v>1217</v>
      </c>
      <c r="AN169" t="s">
        <v>1217</v>
      </c>
      <c r="AO169" t="s">
        <v>1217</v>
      </c>
      <c r="AP169"/>
      <c r="AQ169"/>
      <c r="AR169"/>
      <c r="AS169"/>
      <c r="BB169" t="str" cm="1">
        <f t="array" aca="1" ref="BB169" ca="1">IFERROR(INDIRECT(X169),"")</f>
        <v/>
      </c>
      <c r="BE169"/>
      <c r="BF169" s="467">
        <v>2</v>
      </c>
      <c r="BG169" s="467">
        <v>29</v>
      </c>
      <c r="BH169" s="467" t="s">
        <v>501</v>
      </c>
      <c r="BI169" s="467" t="s">
        <v>1379</v>
      </c>
      <c r="BJ169" s="467">
        <v>3</v>
      </c>
      <c r="BK169" s="467" t="s">
        <v>1785</v>
      </c>
      <c r="BL169" s="467" t="s">
        <v>387</v>
      </c>
      <c r="BM169" s="438" t="s">
        <v>1786</v>
      </c>
      <c r="BN169" s="438"/>
      <c r="BO169" s="467">
        <v>0</v>
      </c>
      <c r="BP169" s="467">
        <v>0</v>
      </c>
      <c r="BQ169" s="467">
        <v>0</v>
      </c>
      <c r="BR169" s="467">
        <v>0</v>
      </c>
      <c r="BS169" s="467">
        <v>0</v>
      </c>
      <c r="BT169" s="467">
        <v>0</v>
      </c>
      <c r="BU169" s="467">
        <v>0</v>
      </c>
      <c r="BV169" s="467">
        <v>1</v>
      </c>
      <c r="BW169" s="467">
        <v>0</v>
      </c>
      <c r="BX169" s="467">
        <v>0</v>
      </c>
      <c r="BY169" s="467"/>
      <c r="BZ169" s="467"/>
      <c r="CC169"/>
      <c r="CD169"/>
      <c r="CE169"/>
      <c r="CF169"/>
      <c r="CG169"/>
      <c r="CH169"/>
      <c r="CI169"/>
      <c r="CJ169"/>
      <c r="CK169"/>
      <c r="CL169"/>
      <c r="CM169"/>
      <c r="CN169"/>
      <c r="CO169"/>
    </row>
    <row r="170" spans="10:93">
      <c r="J170" s="422"/>
      <c r="R170"/>
      <c r="W170">
        <v>175</v>
      </c>
      <c r="X170" t="s">
        <v>1217</v>
      </c>
      <c r="Y170" t="s">
        <v>1217</v>
      </c>
      <c r="Z170" t="s">
        <v>1217</v>
      </c>
      <c r="AA170" t="s">
        <v>1217</v>
      </c>
      <c r="AB170" t="s">
        <v>1217</v>
      </c>
      <c r="AC170" t="s">
        <v>1217</v>
      </c>
      <c r="AD170" t="s">
        <v>1217</v>
      </c>
      <c r="AE170" t="s">
        <v>1217</v>
      </c>
      <c r="AF170" t="s">
        <v>1217</v>
      </c>
      <c r="AG170" t="s">
        <v>1217</v>
      </c>
      <c r="AH170"/>
      <c r="AI170" t="s">
        <v>1217</v>
      </c>
      <c r="AJ170" t="s">
        <v>1217</v>
      </c>
      <c r="AK170" t="s">
        <v>1217</v>
      </c>
      <c r="AL170" t="s">
        <v>1217</v>
      </c>
      <c r="AM170" t="s">
        <v>1217</v>
      </c>
      <c r="AN170" t="s">
        <v>1217</v>
      </c>
      <c r="AO170" t="s">
        <v>1217</v>
      </c>
      <c r="AP170"/>
      <c r="AQ170"/>
      <c r="AR170"/>
      <c r="AS170"/>
      <c r="BB170" t="str" cm="1">
        <f t="array" aca="1" ref="BB170" ca="1">IFERROR(INDIRECT(X170),"")</f>
        <v/>
      </c>
      <c r="BE170"/>
      <c r="BF170" s="467">
        <v>2</v>
      </c>
      <c r="BG170" s="467">
        <v>29</v>
      </c>
      <c r="BH170" s="467" t="s">
        <v>501</v>
      </c>
      <c r="BI170" s="467" t="s">
        <v>1379</v>
      </c>
      <c r="BJ170" s="467">
        <v>4</v>
      </c>
      <c r="BK170" s="467" t="s">
        <v>1787</v>
      </c>
      <c r="BL170" s="467" t="s">
        <v>388</v>
      </c>
      <c r="BM170" s="438" t="s">
        <v>1788</v>
      </c>
      <c r="BN170" s="438"/>
      <c r="BO170" s="467">
        <v>0</v>
      </c>
      <c r="BP170" s="467">
        <v>0</v>
      </c>
      <c r="BQ170" s="467">
        <v>0</v>
      </c>
      <c r="BR170" s="467">
        <v>0</v>
      </c>
      <c r="BS170" s="467">
        <v>0</v>
      </c>
      <c r="BT170" s="467">
        <v>0</v>
      </c>
      <c r="BU170" s="467">
        <v>0</v>
      </c>
      <c r="BV170" s="467">
        <v>1</v>
      </c>
      <c r="BW170" s="467">
        <v>0</v>
      </c>
      <c r="BX170" s="467">
        <v>0</v>
      </c>
      <c r="BY170" s="467"/>
      <c r="BZ170" s="467"/>
      <c r="CC170"/>
      <c r="CD170"/>
      <c r="CE170"/>
      <c r="CF170"/>
      <c r="CG170"/>
      <c r="CH170"/>
      <c r="CI170"/>
      <c r="CJ170"/>
      <c r="CK170"/>
      <c r="CL170"/>
      <c r="CM170"/>
      <c r="CN170"/>
      <c r="CO170"/>
    </row>
    <row r="171" spans="10:93">
      <c r="J171" s="422"/>
      <c r="R171"/>
      <c r="W171">
        <v>176</v>
      </c>
      <c r="X171" t="s">
        <v>1217</v>
      </c>
      <c r="Y171" t="s">
        <v>1217</v>
      </c>
      <c r="Z171" t="s">
        <v>1217</v>
      </c>
      <c r="AA171" t="s">
        <v>1217</v>
      </c>
      <c r="AB171" t="s">
        <v>1217</v>
      </c>
      <c r="AC171" t="s">
        <v>1217</v>
      </c>
      <c r="AD171" t="s">
        <v>1217</v>
      </c>
      <c r="AE171" t="s">
        <v>1217</v>
      </c>
      <c r="AF171" t="s">
        <v>1217</v>
      </c>
      <c r="AG171" t="s">
        <v>1217</v>
      </c>
      <c r="AH171"/>
      <c r="AI171" t="s">
        <v>1217</v>
      </c>
      <c r="AJ171" t="s">
        <v>1217</v>
      </c>
      <c r="AK171" t="s">
        <v>1217</v>
      </c>
      <c r="AL171" t="s">
        <v>1217</v>
      </c>
      <c r="AM171" t="s">
        <v>1217</v>
      </c>
      <c r="AN171" t="s">
        <v>1217</v>
      </c>
      <c r="AO171" t="s">
        <v>1217</v>
      </c>
      <c r="AP171"/>
      <c r="AQ171"/>
      <c r="AR171"/>
      <c r="AS171"/>
      <c r="BB171" t="str" cm="1">
        <f t="array" aca="1" ref="BB171" ca="1">IFERROR(INDIRECT(X171),"")</f>
        <v/>
      </c>
      <c r="BE171"/>
      <c r="BF171" s="467">
        <v>2</v>
      </c>
      <c r="BG171" s="467">
        <v>29</v>
      </c>
      <c r="BH171" s="467" t="s">
        <v>501</v>
      </c>
      <c r="BI171" s="467" t="s">
        <v>1379</v>
      </c>
      <c r="BJ171" s="467">
        <v>5</v>
      </c>
      <c r="BK171" s="467" t="s">
        <v>1789</v>
      </c>
      <c r="BL171" s="467" t="s">
        <v>389</v>
      </c>
      <c r="BM171" s="438" t="s">
        <v>1790</v>
      </c>
      <c r="BN171" s="438"/>
      <c r="BO171" s="467">
        <v>0</v>
      </c>
      <c r="BP171" s="467">
        <v>0</v>
      </c>
      <c r="BQ171" s="467">
        <v>0</v>
      </c>
      <c r="BR171" s="467">
        <v>0</v>
      </c>
      <c r="BS171" s="467">
        <v>0</v>
      </c>
      <c r="BT171" s="467">
        <v>0</v>
      </c>
      <c r="BU171" s="467">
        <v>0</v>
      </c>
      <c r="BV171" s="467">
        <v>1</v>
      </c>
      <c r="BW171" s="467">
        <v>0</v>
      </c>
      <c r="BX171" s="467">
        <v>0</v>
      </c>
      <c r="BY171" s="467"/>
      <c r="BZ171" s="467"/>
      <c r="CC171"/>
      <c r="CD171"/>
      <c r="CE171"/>
      <c r="CF171"/>
      <c r="CG171"/>
      <c r="CH171"/>
      <c r="CI171"/>
      <c r="CJ171"/>
      <c r="CK171"/>
      <c r="CL171"/>
      <c r="CM171"/>
      <c r="CN171"/>
      <c r="CO171"/>
    </row>
    <row r="172" spans="10:93">
      <c r="J172" s="422"/>
      <c r="R172"/>
      <c r="W172">
        <v>177</v>
      </c>
      <c r="X172" t="s">
        <v>1217</v>
      </c>
      <c r="Y172" t="s">
        <v>1217</v>
      </c>
      <c r="Z172" t="s">
        <v>1217</v>
      </c>
      <c r="AA172" t="s">
        <v>1217</v>
      </c>
      <c r="AB172" t="s">
        <v>1217</v>
      </c>
      <c r="AC172" t="s">
        <v>1217</v>
      </c>
      <c r="AD172" t="s">
        <v>1217</v>
      </c>
      <c r="AE172" t="s">
        <v>1217</v>
      </c>
      <c r="AF172" t="s">
        <v>1217</v>
      </c>
      <c r="AG172" t="s">
        <v>1217</v>
      </c>
      <c r="AH172"/>
      <c r="AI172" t="s">
        <v>1217</v>
      </c>
      <c r="AJ172" t="s">
        <v>1217</v>
      </c>
      <c r="AK172" t="s">
        <v>1217</v>
      </c>
      <c r="AL172" t="s">
        <v>1217</v>
      </c>
      <c r="AM172" t="s">
        <v>1217</v>
      </c>
      <c r="AN172" t="s">
        <v>1217</v>
      </c>
      <c r="AO172" t="s">
        <v>1217</v>
      </c>
      <c r="AP172"/>
      <c r="AQ172"/>
      <c r="AR172"/>
      <c r="AS172"/>
      <c r="BB172" t="str" cm="1">
        <f t="array" aca="1" ref="BB172" ca="1">IFERROR(INDIRECT(X172),"")</f>
        <v/>
      </c>
      <c r="BE172"/>
      <c r="BF172" s="469">
        <v>2</v>
      </c>
      <c r="BG172" s="469">
        <v>32</v>
      </c>
      <c r="BH172" s="469" t="s">
        <v>510</v>
      </c>
      <c r="BI172" s="469" t="s">
        <v>1382</v>
      </c>
      <c r="BJ172" s="469">
        <v>1</v>
      </c>
      <c r="BK172" s="469" t="s">
        <v>1791</v>
      </c>
      <c r="BL172" s="469" t="s">
        <v>513</v>
      </c>
      <c r="BM172" s="438" t="s">
        <v>1792</v>
      </c>
      <c r="BN172" s="438"/>
      <c r="BO172" s="469">
        <v>0</v>
      </c>
      <c r="BP172" s="469">
        <v>0</v>
      </c>
      <c r="BQ172" s="469">
        <v>0</v>
      </c>
      <c r="BR172" s="469">
        <v>0</v>
      </c>
      <c r="BS172" s="469">
        <v>0</v>
      </c>
      <c r="BT172" s="469">
        <v>0</v>
      </c>
      <c r="BU172" s="469">
        <v>0</v>
      </c>
      <c r="BV172" s="469">
        <v>0</v>
      </c>
      <c r="BW172" s="469">
        <v>0</v>
      </c>
      <c r="BX172" s="469">
        <v>0</v>
      </c>
      <c r="BY172" s="469"/>
      <c r="BZ172" s="469"/>
      <c r="CC172"/>
      <c r="CD172"/>
      <c r="CE172"/>
      <c r="CF172"/>
      <c r="CG172"/>
      <c r="CH172"/>
      <c r="CI172"/>
      <c r="CJ172"/>
      <c r="CK172"/>
      <c r="CL172"/>
      <c r="CM172"/>
      <c r="CN172"/>
      <c r="CO172"/>
    </row>
    <row r="173" spans="10:93">
      <c r="J173" s="422"/>
      <c r="R173"/>
      <c r="W173">
        <v>178</v>
      </c>
      <c r="X173" t="s">
        <v>1217</v>
      </c>
      <c r="Y173" t="s">
        <v>1217</v>
      </c>
      <c r="Z173" t="s">
        <v>1217</v>
      </c>
      <c r="AA173" t="s">
        <v>1217</v>
      </c>
      <c r="AB173" t="s">
        <v>1217</v>
      </c>
      <c r="AC173" t="s">
        <v>1217</v>
      </c>
      <c r="AD173" t="s">
        <v>1217</v>
      </c>
      <c r="AE173" t="s">
        <v>1217</v>
      </c>
      <c r="AF173" t="s">
        <v>1217</v>
      </c>
      <c r="AG173" t="s">
        <v>1217</v>
      </c>
      <c r="AH173"/>
      <c r="AI173" t="s">
        <v>1217</v>
      </c>
      <c r="AJ173" t="s">
        <v>1217</v>
      </c>
      <c r="AK173" t="s">
        <v>1217</v>
      </c>
      <c r="AL173" t="s">
        <v>1217</v>
      </c>
      <c r="AM173" t="s">
        <v>1217</v>
      </c>
      <c r="AN173" t="s">
        <v>1217</v>
      </c>
      <c r="AO173" t="s">
        <v>1217</v>
      </c>
      <c r="AP173"/>
      <c r="AQ173"/>
      <c r="AR173"/>
      <c r="AS173"/>
      <c r="BB173" t="str" cm="1">
        <f t="array" aca="1" ref="BB173" ca="1">IFERROR(INDIRECT(X173),"")</f>
        <v/>
      </c>
      <c r="BE173"/>
      <c r="BF173" s="469">
        <v>2</v>
      </c>
      <c r="BG173" s="469">
        <v>32</v>
      </c>
      <c r="BH173" s="469" t="s">
        <v>510</v>
      </c>
      <c r="BI173" s="469" t="s">
        <v>1382</v>
      </c>
      <c r="BJ173" s="469">
        <v>2</v>
      </c>
      <c r="BK173" s="469" t="s">
        <v>1793</v>
      </c>
      <c r="BL173" s="469" t="s">
        <v>514</v>
      </c>
      <c r="BM173" s="438" t="s">
        <v>1794</v>
      </c>
      <c r="BN173" s="438"/>
      <c r="BO173" s="469">
        <v>0</v>
      </c>
      <c r="BP173" s="469">
        <v>0</v>
      </c>
      <c r="BQ173" s="469">
        <v>0</v>
      </c>
      <c r="BR173" s="469">
        <v>0</v>
      </c>
      <c r="BS173" s="469">
        <v>0</v>
      </c>
      <c r="BT173" s="469">
        <v>0</v>
      </c>
      <c r="BU173" s="469">
        <v>0</v>
      </c>
      <c r="BV173" s="469">
        <v>0</v>
      </c>
      <c r="BW173" s="469">
        <v>0</v>
      </c>
      <c r="BX173" s="469">
        <v>0</v>
      </c>
      <c r="BY173" s="469"/>
      <c r="BZ173" s="469"/>
      <c r="CC173"/>
      <c r="CD173"/>
      <c r="CE173"/>
      <c r="CF173"/>
      <c r="CG173"/>
      <c r="CH173"/>
      <c r="CI173"/>
      <c r="CJ173"/>
      <c r="CK173"/>
      <c r="CL173"/>
      <c r="CM173"/>
      <c r="CN173"/>
      <c r="CO173"/>
    </row>
    <row r="174" spans="10:93">
      <c r="J174" s="422"/>
      <c r="R174"/>
      <c r="W174">
        <v>179</v>
      </c>
      <c r="X174" t="s">
        <v>1217</v>
      </c>
      <c r="Y174" t="s">
        <v>1217</v>
      </c>
      <c r="Z174" t="s">
        <v>1217</v>
      </c>
      <c r="AA174" t="s">
        <v>1217</v>
      </c>
      <c r="AB174" t="s">
        <v>1217</v>
      </c>
      <c r="AC174" t="s">
        <v>1217</v>
      </c>
      <c r="AD174" t="s">
        <v>1217</v>
      </c>
      <c r="AE174" t="s">
        <v>1217</v>
      </c>
      <c r="AF174" t="s">
        <v>1217</v>
      </c>
      <c r="AG174" t="s">
        <v>1217</v>
      </c>
      <c r="AH174"/>
      <c r="AI174" t="s">
        <v>1217</v>
      </c>
      <c r="AJ174" t="s">
        <v>1217</v>
      </c>
      <c r="AK174" t="s">
        <v>1217</v>
      </c>
      <c r="AL174" t="s">
        <v>1217</v>
      </c>
      <c r="AM174" t="s">
        <v>1217</v>
      </c>
      <c r="AN174" t="s">
        <v>1217</v>
      </c>
      <c r="AO174" t="s">
        <v>1217</v>
      </c>
      <c r="AP174"/>
      <c r="AQ174"/>
      <c r="AR174"/>
      <c r="AS174"/>
      <c r="BB174" t="str" cm="1">
        <f t="array" aca="1" ref="BB174" ca="1">IFERROR(INDIRECT(X174),"")</f>
        <v/>
      </c>
      <c r="BE174"/>
      <c r="BF174" s="469">
        <v>2</v>
      </c>
      <c r="BG174" s="469">
        <v>32</v>
      </c>
      <c r="BH174" s="469" t="s">
        <v>510</v>
      </c>
      <c r="BI174" s="469" t="s">
        <v>1382</v>
      </c>
      <c r="BJ174" s="469">
        <v>3</v>
      </c>
      <c r="BK174" s="469" t="s">
        <v>1795</v>
      </c>
      <c r="BL174" s="469" t="s">
        <v>515</v>
      </c>
      <c r="BM174" s="438" t="s">
        <v>1796</v>
      </c>
      <c r="BN174" s="438"/>
      <c r="BO174" s="469">
        <v>0</v>
      </c>
      <c r="BP174" s="469">
        <v>0</v>
      </c>
      <c r="BQ174" s="469">
        <v>0</v>
      </c>
      <c r="BR174" s="469">
        <v>0</v>
      </c>
      <c r="BS174" s="469">
        <v>0</v>
      </c>
      <c r="BT174" s="469">
        <v>0</v>
      </c>
      <c r="BU174" s="469">
        <v>0</v>
      </c>
      <c r="BV174" s="469">
        <v>0</v>
      </c>
      <c r="BW174" s="469">
        <v>0</v>
      </c>
      <c r="BX174" s="469">
        <v>0</v>
      </c>
      <c r="BY174" s="469"/>
      <c r="BZ174" s="469"/>
      <c r="CC174"/>
      <c r="CD174"/>
      <c r="CE174"/>
      <c r="CF174"/>
      <c r="CG174"/>
      <c r="CH174"/>
      <c r="CI174"/>
      <c r="CJ174"/>
      <c r="CK174"/>
      <c r="CL174"/>
      <c r="CM174"/>
      <c r="CN174"/>
      <c r="CO174"/>
    </row>
    <row r="175" spans="10:93">
      <c r="J175" s="422"/>
      <c r="R175"/>
      <c r="W175">
        <v>180</v>
      </c>
      <c r="X175" t="s">
        <v>1797</v>
      </c>
      <c r="Y175" t="s">
        <v>1798</v>
      </c>
      <c r="Z175" t="s">
        <v>1799</v>
      </c>
      <c r="AA175" t="s">
        <v>1217</v>
      </c>
      <c r="AB175" t="s">
        <v>1217</v>
      </c>
      <c r="AC175">
        <v>1</v>
      </c>
      <c r="AD175">
        <v>12</v>
      </c>
      <c r="AE175" t="s">
        <v>1217</v>
      </c>
      <c r="AF175" t="s">
        <v>1217</v>
      </c>
      <c r="AG175" t="s">
        <v>1800</v>
      </c>
      <c r="AH175"/>
      <c r="AI175" t="s">
        <v>1801</v>
      </c>
      <c r="AJ175" t="s">
        <v>1802</v>
      </c>
      <c r="AK175" t="s">
        <v>1803</v>
      </c>
      <c r="AL175" t="s">
        <v>1804</v>
      </c>
      <c r="AM175" t="s">
        <v>1805</v>
      </c>
      <c r="AN175" t="s">
        <v>1806</v>
      </c>
      <c r="AO175" t="s">
        <v>1807</v>
      </c>
      <c r="AP175"/>
      <c r="AQ175"/>
      <c r="AR175"/>
      <c r="AS175"/>
      <c r="BB175" t="str" cm="1">
        <f t="array" aca="1" ref="BB175" ca="1">IFERROR(INDIRECT(X175),"")</f>
        <v>FRÅGAN ÄR OBESVARAD</v>
      </c>
      <c r="BE175"/>
      <c r="BF175" s="469">
        <v>2</v>
      </c>
      <c r="BG175" s="469">
        <v>32</v>
      </c>
      <c r="BH175" s="469" t="s">
        <v>510</v>
      </c>
      <c r="BI175" s="469" t="s">
        <v>1382</v>
      </c>
      <c r="BJ175" s="469">
        <v>4</v>
      </c>
      <c r="BK175" s="469" t="s">
        <v>1808</v>
      </c>
      <c r="BL175" s="469" t="s">
        <v>516</v>
      </c>
      <c r="BM175" s="438" t="s">
        <v>1809</v>
      </c>
      <c r="BN175" s="438"/>
      <c r="BO175" s="469">
        <v>0</v>
      </c>
      <c r="BP175" s="469">
        <v>0</v>
      </c>
      <c r="BQ175" s="469">
        <v>0</v>
      </c>
      <c r="BR175" s="469">
        <v>0</v>
      </c>
      <c r="BS175" s="469">
        <v>0</v>
      </c>
      <c r="BT175" s="469">
        <v>0</v>
      </c>
      <c r="BU175" s="469">
        <v>0</v>
      </c>
      <c r="BV175" s="469">
        <v>0</v>
      </c>
      <c r="BW175" s="469">
        <v>0</v>
      </c>
      <c r="BX175" s="469">
        <v>0</v>
      </c>
      <c r="BY175" s="469"/>
      <c r="BZ175" s="469"/>
      <c r="CC175"/>
      <c r="CD175"/>
      <c r="CE175"/>
      <c r="CF175"/>
      <c r="CG175"/>
      <c r="CH175"/>
      <c r="CI175"/>
      <c r="CJ175"/>
      <c r="CK175"/>
      <c r="CL175"/>
      <c r="CM175"/>
      <c r="CN175"/>
      <c r="CO175"/>
    </row>
    <row r="176" spans="10:93">
      <c r="J176" s="422"/>
      <c r="R176"/>
      <c r="W176">
        <v>181</v>
      </c>
      <c r="X176" t="s">
        <v>1217</v>
      </c>
      <c r="Y176" t="s">
        <v>1217</v>
      </c>
      <c r="Z176" t="s">
        <v>1217</v>
      </c>
      <c r="AA176" t="s">
        <v>1217</v>
      </c>
      <c r="AB176" t="s">
        <v>1217</v>
      </c>
      <c r="AC176" t="s">
        <v>1217</v>
      </c>
      <c r="AD176" t="s">
        <v>1217</v>
      </c>
      <c r="AE176" t="s">
        <v>1217</v>
      </c>
      <c r="AF176" t="s">
        <v>1217</v>
      </c>
      <c r="AG176" t="s">
        <v>1217</v>
      </c>
      <c r="AH176"/>
      <c r="AI176" t="s">
        <v>1217</v>
      </c>
      <c r="AJ176" t="s">
        <v>1217</v>
      </c>
      <c r="AK176" t="s">
        <v>1217</v>
      </c>
      <c r="AL176" t="s">
        <v>1217</v>
      </c>
      <c r="AM176" t="s">
        <v>1217</v>
      </c>
      <c r="AN176" t="s">
        <v>1217</v>
      </c>
      <c r="AO176" t="s">
        <v>1217</v>
      </c>
      <c r="AP176"/>
      <c r="AQ176"/>
      <c r="AR176"/>
      <c r="AS176"/>
      <c r="BB176" t="str" cm="1">
        <f t="array" aca="1" ref="BB176" ca="1">IFERROR(INDIRECT(X176),"")</f>
        <v/>
      </c>
      <c r="BE176"/>
      <c r="BF176" s="469">
        <v>2</v>
      </c>
      <c r="BG176" s="469">
        <v>32</v>
      </c>
      <c r="BH176" s="469" t="s">
        <v>510</v>
      </c>
      <c r="BI176" s="469" t="s">
        <v>1382</v>
      </c>
      <c r="BJ176" s="469">
        <v>5</v>
      </c>
      <c r="BK176" s="469" t="s">
        <v>1810</v>
      </c>
      <c r="BL176" s="469" t="s">
        <v>517</v>
      </c>
      <c r="BM176" s="438" t="s">
        <v>1811</v>
      </c>
      <c r="BN176" s="438"/>
      <c r="BO176" s="469">
        <v>0</v>
      </c>
      <c r="BP176" s="469">
        <v>0</v>
      </c>
      <c r="BQ176" s="469">
        <v>0</v>
      </c>
      <c r="BR176" s="469">
        <v>0</v>
      </c>
      <c r="BS176" s="469">
        <v>0</v>
      </c>
      <c r="BT176" s="469">
        <v>0</v>
      </c>
      <c r="BU176" s="469">
        <v>0</v>
      </c>
      <c r="BV176" s="469">
        <v>0</v>
      </c>
      <c r="BW176" s="469">
        <v>0</v>
      </c>
      <c r="BX176" s="469">
        <v>0</v>
      </c>
      <c r="BY176" s="469"/>
      <c r="BZ176" s="469"/>
      <c r="CC176"/>
      <c r="CD176"/>
      <c r="CE176"/>
      <c r="CF176"/>
      <c r="CG176"/>
      <c r="CH176"/>
      <c r="CI176"/>
      <c r="CJ176"/>
      <c r="CK176"/>
      <c r="CL176"/>
      <c r="CM176"/>
      <c r="CN176"/>
      <c r="CO176"/>
    </row>
    <row r="177" spans="10:93">
      <c r="J177" s="422"/>
      <c r="R177"/>
      <c r="W177">
        <v>182</v>
      </c>
      <c r="X177" t="s">
        <v>1217</v>
      </c>
      <c r="Y177" t="s">
        <v>1217</v>
      </c>
      <c r="Z177" t="s">
        <v>1217</v>
      </c>
      <c r="AA177" t="s">
        <v>1217</v>
      </c>
      <c r="AB177" t="s">
        <v>1217</v>
      </c>
      <c r="AC177" t="s">
        <v>1217</v>
      </c>
      <c r="AD177" t="s">
        <v>1217</v>
      </c>
      <c r="AE177" t="s">
        <v>1217</v>
      </c>
      <c r="AF177" t="s">
        <v>1217</v>
      </c>
      <c r="AG177" t="s">
        <v>1217</v>
      </c>
      <c r="AH177"/>
      <c r="AI177" t="s">
        <v>1217</v>
      </c>
      <c r="AJ177" t="s">
        <v>1217</v>
      </c>
      <c r="AK177" t="s">
        <v>1217</v>
      </c>
      <c r="AL177" t="s">
        <v>1217</v>
      </c>
      <c r="AM177" t="s">
        <v>1217</v>
      </c>
      <c r="AN177" t="s">
        <v>1217</v>
      </c>
      <c r="AO177" t="s">
        <v>1217</v>
      </c>
      <c r="AP177"/>
      <c r="AQ177"/>
      <c r="AR177"/>
      <c r="AS177"/>
      <c r="BB177" t="str" cm="1">
        <f t="array" aca="1" ref="BB177" ca="1">IFERROR(INDIRECT(X177),"")</f>
        <v/>
      </c>
      <c r="BE177"/>
      <c r="BF177" s="470">
        <v>2</v>
      </c>
      <c r="BG177" s="470">
        <v>33</v>
      </c>
      <c r="BH177" s="470" t="s">
        <v>518</v>
      </c>
      <c r="BI177" s="470" t="s">
        <v>1385</v>
      </c>
      <c r="BJ177" s="470">
        <v>1</v>
      </c>
      <c r="BK177" s="470" t="s">
        <v>1812</v>
      </c>
      <c r="BL177" s="470" t="s">
        <v>521</v>
      </c>
      <c r="BM177" s="438" t="s">
        <v>1813</v>
      </c>
      <c r="BN177" s="438"/>
      <c r="BO177" s="470">
        <v>0</v>
      </c>
      <c r="BP177" s="470">
        <v>0</v>
      </c>
      <c r="BQ177" s="470">
        <v>0</v>
      </c>
      <c r="BR177" s="470">
        <v>0</v>
      </c>
      <c r="BS177" s="470">
        <v>0</v>
      </c>
      <c r="BT177" s="470">
        <v>0</v>
      </c>
      <c r="BU177" s="470">
        <v>0</v>
      </c>
      <c r="BV177" s="470">
        <v>0</v>
      </c>
      <c r="BW177" s="470">
        <v>0</v>
      </c>
      <c r="BX177" s="470">
        <v>1</v>
      </c>
      <c r="BY177" s="470"/>
      <c r="BZ177" s="470"/>
      <c r="CC177"/>
      <c r="CD177"/>
      <c r="CE177"/>
      <c r="CF177"/>
      <c r="CG177"/>
      <c r="CH177"/>
      <c r="CI177"/>
      <c r="CJ177"/>
      <c r="CK177"/>
      <c r="CL177"/>
      <c r="CM177"/>
      <c r="CN177"/>
      <c r="CO177"/>
    </row>
    <row r="178" spans="10:93">
      <c r="J178" s="422"/>
      <c r="R178"/>
      <c r="W178">
        <v>183</v>
      </c>
      <c r="X178" t="s">
        <v>1217</v>
      </c>
      <c r="Y178" t="s">
        <v>1217</v>
      </c>
      <c r="Z178" t="s">
        <v>1217</v>
      </c>
      <c r="AA178" t="s">
        <v>1217</v>
      </c>
      <c r="AB178" t="s">
        <v>1217</v>
      </c>
      <c r="AC178" t="s">
        <v>1217</v>
      </c>
      <c r="AD178" t="s">
        <v>1217</v>
      </c>
      <c r="AE178" t="s">
        <v>1217</v>
      </c>
      <c r="AF178" t="s">
        <v>1217</v>
      </c>
      <c r="AG178" t="s">
        <v>1217</v>
      </c>
      <c r="AH178"/>
      <c r="AI178" t="s">
        <v>1217</v>
      </c>
      <c r="AJ178" t="s">
        <v>1217</v>
      </c>
      <c r="AK178" t="s">
        <v>1217</v>
      </c>
      <c r="AL178" t="s">
        <v>1217</v>
      </c>
      <c r="AM178" t="s">
        <v>1217</v>
      </c>
      <c r="AN178" t="s">
        <v>1217</v>
      </c>
      <c r="AO178" t="s">
        <v>1217</v>
      </c>
      <c r="AP178"/>
      <c r="AQ178"/>
      <c r="AR178"/>
      <c r="AS178"/>
      <c r="BB178" t="str" cm="1">
        <f t="array" aca="1" ref="BB178" ca="1">IFERROR(INDIRECT(X178),"")</f>
        <v/>
      </c>
      <c r="BE178"/>
      <c r="BF178" s="470">
        <v>2</v>
      </c>
      <c r="BG178" s="470">
        <v>33</v>
      </c>
      <c r="BH178" s="470" t="s">
        <v>518</v>
      </c>
      <c r="BI178" s="470" t="s">
        <v>1385</v>
      </c>
      <c r="BJ178" s="470">
        <v>2</v>
      </c>
      <c r="BK178" s="470" t="s">
        <v>1814</v>
      </c>
      <c r="BL178" s="470" t="s">
        <v>483</v>
      </c>
      <c r="BM178" s="438" t="s">
        <v>1815</v>
      </c>
      <c r="BN178" s="438"/>
      <c r="BO178" s="470">
        <v>0</v>
      </c>
      <c r="BP178" s="470">
        <v>0</v>
      </c>
      <c r="BQ178" s="470">
        <v>0</v>
      </c>
      <c r="BR178" s="470">
        <v>0</v>
      </c>
      <c r="BS178" s="470">
        <v>0</v>
      </c>
      <c r="BT178" s="470">
        <v>0</v>
      </c>
      <c r="BU178" s="470">
        <v>0</v>
      </c>
      <c r="BV178" s="470">
        <v>0</v>
      </c>
      <c r="BW178" s="470">
        <v>0</v>
      </c>
      <c r="BX178" s="470">
        <v>1</v>
      </c>
      <c r="BY178" s="470"/>
      <c r="BZ178" s="470"/>
      <c r="CC178"/>
      <c r="CD178"/>
      <c r="CE178"/>
      <c r="CF178"/>
      <c r="CG178"/>
      <c r="CH178"/>
      <c r="CI178"/>
      <c r="CJ178"/>
      <c r="CK178"/>
      <c r="CL178"/>
      <c r="CM178"/>
      <c r="CN178"/>
      <c r="CO178"/>
    </row>
    <row r="179" spans="10:93">
      <c r="J179" s="422"/>
      <c r="R179"/>
      <c r="W179">
        <v>184</v>
      </c>
      <c r="X179" t="s">
        <v>1217</v>
      </c>
      <c r="Y179" t="s">
        <v>1217</v>
      </c>
      <c r="Z179" t="s">
        <v>1217</v>
      </c>
      <c r="AA179" t="s">
        <v>1217</v>
      </c>
      <c r="AB179" t="s">
        <v>1217</v>
      </c>
      <c r="AC179" t="s">
        <v>1217</v>
      </c>
      <c r="AD179" t="s">
        <v>1217</v>
      </c>
      <c r="AE179" t="s">
        <v>1217</v>
      </c>
      <c r="AF179" t="s">
        <v>1217</v>
      </c>
      <c r="AG179" t="s">
        <v>1217</v>
      </c>
      <c r="AH179"/>
      <c r="AI179" t="s">
        <v>1217</v>
      </c>
      <c r="AJ179" t="s">
        <v>1217</v>
      </c>
      <c r="AK179" t="s">
        <v>1217</v>
      </c>
      <c r="AL179" t="s">
        <v>1217</v>
      </c>
      <c r="AM179" t="s">
        <v>1217</v>
      </c>
      <c r="AN179" t="s">
        <v>1217</v>
      </c>
      <c r="AO179" t="s">
        <v>1217</v>
      </c>
      <c r="AP179"/>
      <c r="AQ179"/>
      <c r="AR179"/>
      <c r="AS179"/>
      <c r="BB179" t="str" cm="1">
        <f t="array" aca="1" ref="BB179" ca="1">IFERROR(INDIRECT(X179),"")</f>
        <v/>
      </c>
      <c r="BE179"/>
      <c r="BF179" s="470">
        <v>2</v>
      </c>
      <c r="BG179" s="470">
        <v>33</v>
      </c>
      <c r="BH179" s="470" t="s">
        <v>518</v>
      </c>
      <c r="BI179" s="470" t="s">
        <v>1385</v>
      </c>
      <c r="BJ179" s="470">
        <v>3</v>
      </c>
      <c r="BK179" s="470" t="s">
        <v>1816</v>
      </c>
      <c r="BL179" s="470" t="s">
        <v>484</v>
      </c>
      <c r="BM179" s="438" t="s">
        <v>1817</v>
      </c>
      <c r="BN179" s="438"/>
      <c r="BO179" s="470">
        <v>0</v>
      </c>
      <c r="BP179" s="470">
        <v>0</v>
      </c>
      <c r="BQ179" s="470">
        <v>0</v>
      </c>
      <c r="BR179" s="470">
        <v>0</v>
      </c>
      <c r="BS179" s="470">
        <v>0</v>
      </c>
      <c r="BT179" s="470">
        <v>0</v>
      </c>
      <c r="BU179" s="470">
        <v>0</v>
      </c>
      <c r="BV179" s="470">
        <v>0</v>
      </c>
      <c r="BW179" s="470">
        <v>0</v>
      </c>
      <c r="BX179" s="470">
        <v>1</v>
      </c>
      <c r="BY179" s="470"/>
      <c r="BZ179" s="470"/>
      <c r="CC179"/>
      <c r="CD179"/>
      <c r="CE179"/>
      <c r="CF179"/>
      <c r="CG179"/>
      <c r="CH179"/>
      <c r="CI179"/>
      <c r="CJ179"/>
      <c r="CK179"/>
      <c r="CL179"/>
      <c r="CM179"/>
      <c r="CN179"/>
      <c r="CO179"/>
    </row>
    <row r="180" spans="10:93">
      <c r="J180" s="422"/>
      <c r="R180"/>
      <c r="W180">
        <v>185</v>
      </c>
      <c r="X180" t="s">
        <v>1217</v>
      </c>
      <c r="Y180" t="s">
        <v>1217</v>
      </c>
      <c r="Z180" t="s">
        <v>1217</v>
      </c>
      <c r="AA180" t="s">
        <v>1217</v>
      </c>
      <c r="AB180" t="s">
        <v>1217</v>
      </c>
      <c r="AC180" t="s">
        <v>1217</v>
      </c>
      <c r="AD180" t="s">
        <v>1217</v>
      </c>
      <c r="AE180" t="s">
        <v>1217</v>
      </c>
      <c r="AF180" t="s">
        <v>1217</v>
      </c>
      <c r="AG180" t="s">
        <v>1217</v>
      </c>
      <c r="AH180"/>
      <c r="AI180" t="s">
        <v>1217</v>
      </c>
      <c r="AJ180" t="s">
        <v>1217</v>
      </c>
      <c r="AK180" t="s">
        <v>1217</v>
      </c>
      <c r="AL180" t="s">
        <v>1217</v>
      </c>
      <c r="AM180" t="s">
        <v>1217</v>
      </c>
      <c r="AN180" t="s">
        <v>1217</v>
      </c>
      <c r="AO180" t="s">
        <v>1217</v>
      </c>
      <c r="AP180"/>
      <c r="AQ180"/>
      <c r="AR180"/>
      <c r="AS180"/>
      <c r="BB180" t="str" cm="1">
        <f t="array" aca="1" ref="BB180" ca="1">IFERROR(INDIRECT(X180),"")</f>
        <v/>
      </c>
      <c r="BE180"/>
      <c r="BF180" s="470">
        <v>2</v>
      </c>
      <c r="BG180" s="470">
        <v>33</v>
      </c>
      <c r="BH180" s="470" t="s">
        <v>518</v>
      </c>
      <c r="BI180" s="470" t="s">
        <v>1385</v>
      </c>
      <c r="BJ180" s="470">
        <v>4</v>
      </c>
      <c r="BK180" s="470" t="s">
        <v>1818</v>
      </c>
      <c r="BL180" s="470" t="s">
        <v>485</v>
      </c>
      <c r="BM180" s="438" t="s">
        <v>1819</v>
      </c>
      <c r="BN180" s="438"/>
      <c r="BO180" s="470">
        <v>0</v>
      </c>
      <c r="BP180" s="470">
        <v>0</v>
      </c>
      <c r="BQ180" s="470">
        <v>0</v>
      </c>
      <c r="BR180" s="470">
        <v>0</v>
      </c>
      <c r="BS180" s="470">
        <v>0</v>
      </c>
      <c r="BT180" s="470">
        <v>0</v>
      </c>
      <c r="BU180" s="470">
        <v>0</v>
      </c>
      <c r="BV180" s="470">
        <v>0</v>
      </c>
      <c r="BW180" s="470">
        <v>0</v>
      </c>
      <c r="BX180" s="470">
        <v>1</v>
      </c>
      <c r="BY180" s="470"/>
      <c r="BZ180" s="470"/>
      <c r="CC180"/>
      <c r="CD180"/>
      <c r="CE180"/>
      <c r="CF180"/>
      <c r="CG180"/>
      <c r="CH180"/>
      <c r="CI180"/>
      <c r="CJ180"/>
      <c r="CK180"/>
      <c r="CL180"/>
      <c r="CM180"/>
      <c r="CN180"/>
      <c r="CO180"/>
    </row>
    <row r="181" spans="10:93">
      <c r="J181" s="422"/>
      <c r="R181"/>
      <c r="W181">
        <v>186</v>
      </c>
      <c r="X181" t="s">
        <v>1217</v>
      </c>
      <c r="Y181" t="s">
        <v>1217</v>
      </c>
      <c r="Z181" t="s">
        <v>1217</v>
      </c>
      <c r="AA181" t="s">
        <v>1217</v>
      </c>
      <c r="AB181" t="s">
        <v>1217</v>
      </c>
      <c r="AC181" t="s">
        <v>1217</v>
      </c>
      <c r="AD181" t="s">
        <v>1217</v>
      </c>
      <c r="AE181" t="s">
        <v>1217</v>
      </c>
      <c r="AF181" t="s">
        <v>1217</v>
      </c>
      <c r="AG181" t="s">
        <v>1217</v>
      </c>
      <c r="AH181"/>
      <c r="AI181" t="s">
        <v>1217</v>
      </c>
      <c r="AJ181" t="s">
        <v>1217</v>
      </c>
      <c r="AK181" t="s">
        <v>1217</v>
      </c>
      <c r="AL181" t="s">
        <v>1217</v>
      </c>
      <c r="AM181" t="s">
        <v>1217</v>
      </c>
      <c r="AN181" t="s">
        <v>1217</v>
      </c>
      <c r="AO181" t="s">
        <v>1217</v>
      </c>
      <c r="AP181"/>
      <c r="AQ181"/>
      <c r="AR181"/>
      <c r="AS181"/>
      <c r="BB181" t="str" cm="1">
        <f t="array" aca="1" ref="BB181" ca="1">IFERROR(INDIRECT(X181),"")</f>
        <v/>
      </c>
      <c r="BE181"/>
      <c r="BF181" s="470">
        <v>2</v>
      </c>
      <c r="BG181" s="470">
        <v>33</v>
      </c>
      <c r="BH181" s="470" t="s">
        <v>518</v>
      </c>
      <c r="BI181" s="470" t="s">
        <v>1385</v>
      </c>
      <c r="BJ181" s="470">
        <v>5</v>
      </c>
      <c r="BK181" s="470" t="s">
        <v>1820</v>
      </c>
      <c r="BL181" s="470" t="s">
        <v>486</v>
      </c>
      <c r="BM181" s="438" t="s">
        <v>1821</v>
      </c>
      <c r="BN181" s="438"/>
      <c r="BO181" s="470">
        <v>0</v>
      </c>
      <c r="BP181" s="470">
        <v>0</v>
      </c>
      <c r="BQ181" s="470">
        <v>0</v>
      </c>
      <c r="BR181" s="470">
        <v>0</v>
      </c>
      <c r="BS181" s="470">
        <v>0</v>
      </c>
      <c r="BT181" s="470">
        <v>0</v>
      </c>
      <c r="BU181" s="470">
        <v>0</v>
      </c>
      <c r="BV181" s="470">
        <v>0</v>
      </c>
      <c r="BW181" s="470">
        <v>0</v>
      </c>
      <c r="BX181" s="470">
        <v>1</v>
      </c>
      <c r="BY181" s="470"/>
      <c r="BZ181" s="470"/>
      <c r="CC181"/>
      <c r="CD181"/>
      <c r="CE181"/>
      <c r="CF181"/>
      <c r="CG181"/>
      <c r="CH181"/>
      <c r="CI181"/>
      <c r="CJ181"/>
      <c r="CK181"/>
      <c r="CL181"/>
      <c r="CM181"/>
      <c r="CN181"/>
      <c r="CO181"/>
    </row>
    <row r="182" spans="10:93">
      <c r="J182" s="422"/>
      <c r="R182"/>
      <c r="W182">
        <v>187</v>
      </c>
      <c r="X182" t="s">
        <v>1217</v>
      </c>
      <c r="Y182" t="s">
        <v>1217</v>
      </c>
      <c r="Z182" t="s">
        <v>1217</v>
      </c>
      <c r="AA182" t="s">
        <v>1217</v>
      </c>
      <c r="AB182" t="s">
        <v>1217</v>
      </c>
      <c r="AC182" t="s">
        <v>1217</v>
      </c>
      <c r="AD182" t="s">
        <v>1217</v>
      </c>
      <c r="AE182" t="s">
        <v>1217</v>
      </c>
      <c r="AF182" t="s">
        <v>1217</v>
      </c>
      <c r="AG182" t="s">
        <v>1217</v>
      </c>
      <c r="AH182"/>
      <c r="AI182" t="s">
        <v>1217</v>
      </c>
      <c r="AJ182" t="s">
        <v>1217</v>
      </c>
      <c r="AK182" t="s">
        <v>1217</v>
      </c>
      <c r="AL182" t="s">
        <v>1217</v>
      </c>
      <c r="AM182" t="s">
        <v>1217</v>
      </c>
      <c r="AN182" t="s">
        <v>1217</v>
      </c>
      <c r="AO182" t="s">
        <v>1217</v>
      </c>
      <c r="AP182"/>
      <c r="AQ182"/>
      <c r="AR182"/>
      <c r="AS182"/>
      <c r="BB182" t="str" cm="1">
        <f t="array" aca="1" ref="BB182" ca="1">IFERROR(INDIRECT(X182),"")</f>
        <v/>
      </c>
      <c r="BE182"/>
      <c r="BF182" s="438">
        <v>3</v>
      </c>
      <c r="BG182" s="438">
        <v>36</v>
      </c>
      <c r="BH182" s="438" t="s">
        <v>531</v>
      </c>
      <c r="BI182" s="438" t="s">
        <v>1388</v>
      </c>
      <c r="BJ182" s="438">
        <v>1</v>
      </c>
      <c r="BK182" s="438" t="s">
        <v>1822</v>
      </c>
      <c r="BL182" s="438" t="s">
        <v>534</v>
      </c>
      <c r="BM182" s="438" t="s">
        <v>1823</v>
      </c>
      <c r="BN182" s="438"/>
      <c r="BO182" s="438">
        <v>0</v>
      </c>
      <c r="BP182" s="438">
        <v>1</v>
      </c>
      <c r="BQ182" s="438">
        <v>0</v>
      </c>
      <c r="BR182" s="438">
        <v>0</v>
      </c>
      <c r="BS182" s="438">
        <v>0</v>
      </c>
      <c r="BT182" s="438">
        <v>0</v>
      </c>
      <c r="BU182" s="438">
        <v>0</v>
      </c>
      <c r="BV182" s="438">
        <v>0</v>
      </c>
      <c r="BW182" s="438">
        <v>0</v>
      </c>
      <c r="BX182" s="438">
        <v>0</v>
      </c>
      <c r="BY182" s="438"/>
      <c r="BZ182" s="438"/>
      <c r="CC182"/>
      <c r="CD182"/>
      <c r="CE182"/>
      <c r="CF182"/>
      <c r="CG182"/>
      <c r="CH182"/>
      <c r="CI182"/>
      <c r="CJ182"/>
      <c r="CK182"/>
      <c r="CL182"/>
      <c r="CM182"/>
      <c r="CN182"/>
      <c r="CO182"/>
    </row>
    <row r="183" spans="10:93">
      <c r="J183" s="422"/>
      <c r="R183"/>
      <c r="W183">
        <v>188</v>
      </c>
      <c r="X183" t="s">
        <v>1217</v>
      </c>
      <c r="Y183" t="s">
        <v>1217</v>
      </c>
      <c r="Z183" t="s">
        <v>1217</v>
      </c>
      <c r="AA183" t="s">
        <v>1217</v>
      </c>
      <c r="AB183" t="s">
        <v>1217</v>
      </c>
      <c r="AC183" t="s">
        <v>1217</v>
      </c>
      <c r="AD183" t="s">
        <v>1217</v>
      </c>
      <c r="AE183" t="s">
        <v>1217</v>
      </c>
      <c r="AF183" t="s">
        <v>1217</v>
      </c>
      <c r="AG183" t="s">
        <v>1217</v>
      </c>
      <c r="AH183"/>
      <c r="AI183" t="s">
        <v>1217</v>
      </c>
      <c r="AJ183" t="s">
        <v>1217</v>
      </c>
      <c r="AK183" t="s">
        <v>1217</v>
      </c>
      <c r="AL183" t="s">
        <v>1217</v>
      </c>
      <c r="AM183" t="s">
        <v>1217</v>
      </c>
      <c r="AN183" t="s">
        <v>1217</v>
      </c>
      <c r="AO183" t="s">
        <v>1217</v>
      </c>
      <c r="AP183"/>
      <c r="AQ183"/>
      <c r="AR183"/>
      <c r="AS183"/>
      <c r="BB183" t="str" cm="1">
        <f t="array" aca="1" ref="BB183" ca="1">IFERROR(INDIRECT(X183),"")</f>
        <v/>
      </c>
      <c r="BE183"/>
      <c r="BF183" s="438">
        <v>3</v>
      </c>
      <c r="BG183" s="438">
        <v>36</v>
      </c>
      <c r="BH183" s="438" t="s">
        <v>531</v>
      </c>
      <c r="BI183" s="438" t="s">
        <v>1388</v>
      </c>
      <c r="BJ183" s="438">
        <v>2</v>
      </c>
      <c r="BK183" s="438" t="s">
        <v>1824</v>
      </c>
      <c r="BL183" s="438" t="s">
        <v>535</v>
      </c>
      <c r="BM183" s="438" t="s">
        <v>1825</v>
      </c>
      <c r="BN183" s="438"/>
      <c r="BO183" s="438">
        <v>0</v>
      </c>
      <c r="BP183" s="438">
        <v>1</v>
      </c>
      <c r="BQ183" s="438">
        <v>0</v>
      </c>
      <c r="BR183" s="438">
        <v>0</v>
      </c>
      <c r="BS183" s="438">
        <v>0</v>
      </c>
      <c r="BT183" s="438">
        <v>0</v>
      </c>
      <c r="BU183" s="438">
        <v>0</v>
      </c>
      <c r="BV183" s="438">
        <v>0</v>
      </c>
      <c r="BW183" s="438">
        <v>0</v>
      </c>
      <c r="BX183" s="438">
        <v>0</v>
      </c>
      <c r="BY183" s="438"/>
      <c r="BZ183" s="438"/>
      <c r="CC183"/>
      <c r="CD183"/>
      <c r="CE183"/>
      <c r="CF183"/>
      <c r="CG183"/>
      <c r="CH183"/>
      <c r="CI183"/>
      <c r="CJ183"/>
      <c r="CK183"/>
      <c r="CL183"/>
      <c r="CM183"/>
      <c r="CN183"/>
      <c r="CO183"/>
    </row>
    <row r="184" spans="10:93">
      <c r="J184" s="422"/>
      <c r="R184"/>
      <c r="W184">
        <v>189</v>
      </c>
      <c r="X184" t="s">
        <v>1217</v>
      </c>
      <c r="Y184" t="s">
        <v>1217</v>
      </c>
      <c r="Z184" t="s">
        <v>1217</v>
      </c>
      <c r="AA184" t="s">
        <v>1217</v>
      </c>
      <c r="AB184" t="s">
        <v>1217</v>
      </c>
      <c r="AC184" t="s">
        <v>1217</v>
      </c>
      <c r="AD184" t="s">
        <v>1217</v>
      </c>
      <c r="AE184" t="s">
        <v>1217</v>
      </c>
      <c r="AF184" t="s">
        <v>1217</v>
      </c>
      <c r="AG184" t="s">
        <v>1217</v>
      </c>
      <c r="AH184"/>
      <c r="AI184" t="s">
        <v>1217</v>
      </c>
      <c r="AJ184" t="s">
        <v>1217</v>
      </c>
      <c r="AK184" t="s">
        <v>1217</v>
      </c>
      <c r="AL184" t="s">
        <v>1217</v>
      </c>
      <c r="AM184" t="s">
        <v>1217</v>
      </c>
      <c r="AN184" t="s">
        <v>1217</v>
      </c>
      <c r="AO184" t="s">
        <v>1217</v>
      </c>
      <c r="AP184"/>
      <c r="AQ184"/>
      <c r="AR184"/>
      <c r="AS184"/>
      <c r="BB184" t="str" cm="1">
        <f t="array" aca="1" ref="BB184" ca="1">IFERROR(INDIRECT(X184),"")</f>
        <v/>
      </c>
      <c r="BE184"/>
      <c r="BF184" s="438">
        <v>3</v>
      </c>
      <c r="BG184" s="438">
        <v>36</v>
      </c>
      <c r="BH184" s="438" t="s">
        <v>531</v>
      </c>
      <c r="BI184" s="438" t="s">
        <v>1388</v>
      </c>
      <c r="BJ184" s="438">
        <v>3</v>
      </c>
      <c r="BK184" s="438" t="s">
        <v>1826</v>
      </c>
      <c r="BL184" s="438" t="s">
        <v>536</v>
      </c>
      <c r="BM184" s="438" t="s">
        <v>1827</v>
      </c>
      <c r="BN184" s="438"/>
      <c r="BO184" s="438">
        <v>0</v>
      </c>
      <c r="BP184" s="438">
        <v>1</v>
      </c>
      <c r="BQ184" s="438">
        <v>0</v>
      </c>
      <c r="BR184" s="438">
        <v>0</v>
      </c>
      <c r="BS184" s="438">
        <v>0</v>
      </c>
      <c r="BT184" s="438">
        <v>0</v>
      </c>
      <c r="BU184" s="438">
        <v>0</v>
      </c>
      <c r="BV184" s="438">
        <v>0</v>
      </c>
      <c r="BW184" s="438">
        <v>0</v>
      </c>
      <c r="BX184" s="438">
        <v>0</v>
      </c>
      <c r="BY184" s="438"/>
      <c r="BZ184" s="438"/>
      <c r="CC184"/>
      <c r="CD184"/>
      <c r="CE184"/>
      <c r="CF184"/>
      <c r="CG184"/>
      <c r="CH184"/>
      <c r="CI184"/>
      <c r="CJ184"/>
      <c r="CK184"/>
      <c r="CL184"/>
      <c r="CM184"/>
      <c r="CN184"/>
      <c r="CO184"/>
    </row>
    <row r="185" spans="10:93">
      <c r="J185" s="422"/>
      <c r="R185"/>
      <c r="W185">
        <v>190</v>
      </c>
      <c r="X185" t="s">
        <v>1217</v>
      </c>
      <c r="Y185" t="s">
        <v>1217</v>
      </c>
      <c r="Z185" t="s">
        <v>1217</v>
      </c>
      <c r="AA185" t="s">
        <v>1217</v>
      </c>
      <c r="AB185" t="s">
        <v>1217</v>
      </c>
      <c r="AC185" t="s">
        <v>1217</v>
      </c>
      <c r="AD185" t="s">
        <v>1217</v>
      </c>
      <c r="AE185" t="s">
        <v>1217</v>
      </c>
      <c r="AF185" t="s">
        <v>1217</v>
      </c>
      <c r="AG185" t="s">
        <v>1217</v>
      </c>
      <c r="AH185"/>
      <c r="AI185" t="s">
        <v>1217</v>
      </c>
      <c r="AJ185" t="s">
        <v>1217</v>
      </c>
      <c r="AK185" t="s">
        <v>1217</v>
      </c>
      <c r="AL185" t="s">
        <v>1217</v>
      </c>
      <c r="AM185" t="s">
        <v>1217</v>
      </c>
      <c r="AN185" t="s">
        <v>1217</v>
      </c>
      <c r="AO185" t="s">
        <v>1217</v>
      </c>
      <c r="AP185"/>
      <c r="AQ185"/>
      <c r="AR185"/>
      <c r="AS185"/>
      <c r="BB185" t="str" cm="1">
        <f t="array" aca="1" ref="BB185" ca="1">IFERROR(INDIRECT(X185),"")</f>
        <v/>
      </c>
      <c r="BE185"/>
      <c r="BF185" s="438">
        <v>3</v>
      </c>
      <c r="BG185" s="438">
        <v>36</v>
      </c>
      <c r="BH185" s="438" t="s">
        <v>531</v>
      </c>
      <c r="BI185" s="438" t="s">
        <v>1388</v>
      </c>
      <c r="BJ185" s="438">
        <v>4</v>
      </c>
      <c r="BK185" s="438" t="s">
        <v>1828</v>
      </c>
      <c r="BL185" s="438" t="s">
        <v>537</v>
      </c>
      <c r="BM185" s="438" t="s">
        <v>1829</v>
      </c>
      <c r="BN185" s="438"/>
      <c r="BO185" s="438">
        <v>0</v>
      </c>
      <c r="BP185" s="438">
        <v>1</v>
      </c>
      <c r="BQ185" s="438">
        <v>0</v>
      </c>
      <c r="BR185" s="438">
        <v>0</v>
      </c>
      <c r="BS185" s="438">
        <v>0</v>
      </c>
      <c r="BT185" s="438">
        <v>0</v>
      </c>
      <c r="BU185" s="438">
        <v>0</v>
      </c>
      <c r="BV185" s="438">
        <v>0</v>
      </c>
      <c r="BW185" s="438">
        <v>0</v>
      </c>
      <c r="BX185" s="438">
        <v>0</v>
      </c>
      <c r="BY185" s="438"/>
      <c r="BZ185" s="438"/>
      <c r="CC185"/>
      <c r="CD185"/>
      <c r="CE185"/>
      <c r="CF185"/>
      <c r="CG185"/>
      <c r="CH185"/>
      <c r="CI185"/>
      <c r="CJ185"/>
      <c r="CK185"/>
      <c r="CL185"/>
      <c r="CM185"/>
      <c r="CN185"/>
      <c r="CO185"/>
    </row>
    <row r="186" spans="10:93">
      <c r="J186" s="422"/>
      <c r="R186"/>
      <c r="W186">
        <v>191</v>
      </c>
      <c r="X186" t="s">
        <v>1217</v>
      </c>
      <c r="Y186" t="s">
        <v>1217</v>
      </c>
      <c r="Z186" t="s">
        <v>1217</v>
      </c>
      <c r="AA186" t="s">
        <v>1217</v>
      </c>
      <c r="AB186" t="s">
        <v>1217</v>
      </c>
      <c r="AC186" t="s">
        <v>1217</v>
      </c>
      <c r="AD186" t="s">
        <v>1217</v>
      </c>
      <c r="AE186" t="s">
        <v>1217</v>
      </c>
      <c r="AF186" t="s">
        <v>1217</v>
      </c>
      <c r="AG186" t="s">
        <v>1217</v>
      </c>
      <c r="AH186"/>
      <c r="AI186" t="s">
        <v>1217</v>
      </c>
      <c r="AJ186" t="s">
        <v>1217</v>
      </c>
      <c r="AK186" t="s">
        <v>1217</v>
      </c>
      <c r="AL186" t="s">
        <v>1217</v>
      </c>
      <c r="AM186" t="s">
        <v>1217</v>
      </c>
      <c r="AN186" t="s">
        <v>1217</v>
      </c>
      <c r="AO186" t="s">
        <v>1217</v>
      </c>
      <c r="AP186"/>
      <c r="AQ186"/>
      <c r="AR186"/>
      <c r="AS186"/>
      <c r="BB186" t="str" cm="1">
        <f t="array" aca="1" ref="BB186" ca="1">IFERROR(INDIRECT(X186),"")</f>
        <v/>
      </c>
      <c r="BE186"/>
      <c r="BF186" s="438">
        <v>3</v>
      </c>
      <c r="BG186" s="438">
        <v>36</v>
      </c>
      <c r="BH186" s="438" t="s">
        <v>531</v>
      </c>
      <c r="BI186" s="438" t="s">
        <v>1388</v>
      </c>
      <c r="BJ186" s="438">
        <v>5</v>
      </c>
      <c r="BK186" s="438" t="s">
        <v>1830</v>
      </c>
      <c r="BL186" s="438" t="s">
        <v>538</v>
      </c>
      <c r="BM186" s="438" t="s">
        <v>1831</v>
      </c>
      <c r="BN186" s="438"/>
      <c r="BO186" s="438">
        <v>0</v>
      </c>
      <c r="BP186" s="438">
        <v>1</v>
      </c>
      <c r="BQ186" s="438">
        <v>0</v>
      </c>
      <c r="BR186" s="438">
        <v>0</v>
      </c>
      <c r="BS186" s="438">
        <v>0</v>
      </c>
      <c r="BT186" s="438">
        <v>0</v>
      </c>
      <c r="BU186" s="438">
        <v>0</v>
      </c>
      <c r="BV186" s="438">
        <v>0</v>
      </c>
      <c r="BW186" s="438">
        <v>0</v>
      </c>
      <c r="BX186" s="438">
        <v>0</v>
      </c>
      <c r="BY186" s="438"/>
      <c r="BZ186" s="438"/>
      <c r="CC186"/>
      <c r="CD186"/>
      <c r="CE186"/>
      <c r="CF186"/>
      <c r="CG186"/>
      <c r="CH186"/>
      <c r="CI186"/>
      <c r="CJ186"/>
      <c r="CK186"/>
      <c r="CL186"/>
      <c r="CM186"/>
      <c r="CN186"/>
      <c r="CO186"/>
    </row>
    <row r="187" spans="10:93">
      <c r="J187" s="422"/>
      <c r="R187"/>
      <c r="W187">
        <v>192</v>
      </c>
      <c r="X187" t="s">
        <v>1217</v>
      </c>
      <c r="Y187" t="s">
        <v>1217</v>
      </c>
      <c r="Z187" t="s">
        <v>1217</v>
      </c>
      <c r="AA187" t="s">
        <v>1217</v>
      </c>
      <c r="AB187" t="s">
        <v>1217</v>
      </c>
      <c r="AC187" t="s">
        <v>1217</v>
      </c>
      <c r="AD187" t="s">
        <v>1217</v>
      </c>
      <c r="AE187" t="s">
        <v>1217</v>
      </c>
      <c r="AF187" t="s">
        <v>1217</v>
      </c>
      <c r="AG187" t="s">
        <v>1217</v>
      </c>
      <c r="AH187"/>
      <c r="AI187" t="s">
        <v>1217</v>
      </c>
      <c r="AJ187" t="s">
        <v>1217</v>
      </c>
      <c r="AK187" t="s">
        <v>1217</v>
      </c>
      <c r="AL187" t="s">
        <v>1217</v>
      </c>
      <c r="AM187" t="s">
        <v>1217</v>
      </c>
      <c r="AN187" t="s">
        <v>1217</v>
      </c>
      <c r="AO187" t="s">
        <v>1217</v>
      </c>
      <c r="AP187"/>
      <c r="AQ187"/>
      <c r="AR187"/>
      <c r="AS187"/>
      <c r="BB187" t="str" cm="1">
        <f t="array" aca="1" ref="BB187" ca="1">IFERROR(INDIRECT(X187),"")</f>
        <v/>
      </c>
      <c r="BE187"/>
      <c r="BF187" s="463">
        <v>3</v>
      </c>
      <c r="BG187" s="463">
        <v>45</v>
      </c>
      <c r="BH187" s="463" t="s">
        <v>608</v>
      </c>
      <c r="BI187" s="463" t="s">
        <v>1391</v>
      </c>
      <c r="BJ187" s="463">
        <v>1</v>
      </c>
      <c r="BK187" s="463" t="s">
        <v>1832</v>
      </c>
      <c r="BL187" s="463" t="s">
        <v>610</v>
      </c>
      <c r="BM187" s="438" t="s">
        <v>1833</v>
      </c>
      <c r="BN187" s="438"/>
      <c r="BO187" s="463">
        <v>0</v>
      </c>
      <c r="BP187" s="463">
        <v>1</v>
      </c>
      <c r="BQ187" s="463">
        <v>0</v>
      </c>
      <c r="BR187" s="463">
        <v>0</v>
      </c>
      <c r="BS187" s="463">
        <v>0</v>
      </c>
      <c r="BT187" s="463">
        <v>0</v>
      </c>
      <c r="BU187" s="463">
        <v>0</v>
      </c>
      <c r="BV187" s="463">
        <v>0</v>
      </c>
      <c r="BW187" s="463">
        <v>0</v>
      </c>
      <c r="BX187" s="463">
        <v>0</v>
      </c>
      <c r="BY187" s="463"/>
      <c r="BZ187" s="463"/>
      <c r="CC187"/>
      <c r="CD187"/>
      <c r="CE187"/>
      <c r="CF187"/>
      <c r="CG187"/>
      <c r="CH187"/>
      <c r="CI187"/>
      <c r="CJ187"/>
      <c r="CK187"/>
      <c r="CL187"/>
      <c r="CM187"/>
      <c r="CN187"/>
      <c r="CO187"/>
    </row>
    <row r="188" spans="10:93">
      <c r="J188" s="422"/>
      <c r="R188"/>
      <c r="W188">
        <v>193</v>
      </c>
      <c r="X188" t="s">
        <v>1217</v>
      </c>
      <c r="Y188" t="s">
        <v>1217</v>
      </c>
      <c r="Z188" t="s">
        <v>1217</v>
      </c>
      <c r="AA188" t="s">
        <v>1217</v>
      </c>
      <c r="AB188" t="s">
        <v>1217</v>
      </c>
      <c r="AC188" t="s">
        <v>1217</v>
      </c>
      <c r="AD188" t="s">
        <v>1217</v>
      </c>
      <c r="AE188" t="s">
        <v>1217</v>
      </c>
      <c r="AF188" t="s">
        <v>1217</v>
      </c>
      <c r="AG188" t="s">
        <v>1217</v>
      </c>
      <c r="AH188"/>
      <c r="AI188" t="s">
        <v>1217</v>
      </c>
      <c r="AJ188" t="s">
        <v>1217</v>
      </c>
      <c r="AK188" t="s">
        <v>1217</v>
      </c>
      <c r="AL188" t="s">
        <v>1217</v>
      </c>
      <c r="AM188" t="s">
        <v>1217</v>
      </c>
      <c r="AN188" t="s">
        <v>1217</v>
      </c>
      <c r="AO188" t="s">
        <v>1217</v>
      </c>
      <c r="AP188"/>
      <c r="AQ188"/>
      <c r="AR188"/>
      <c r="AS188"/>
      <c r="BB188" t="str" cm="1">
        <f t="array" aca="1" ref="BB188" ca="1">IFERROR(INDIRECT(X188),"")</f>
        <v/>
      </c>
      <c r="BE188"/>
      <c r="BF188" s="463">
        <v>3</v>
      </c>
      <c r="BG188" s="463">
        <v>45</v>
      </c>
      <c r="BH188" s="463" t="s">
        <v>608</v>
      </c>
      <c r="BI188" s="463" t="s">
        <v>1391</v>
      </c>
      <c r="BJ188" s="463">
        <v>2</v>
      </c>
      <c r="BK188" s="463" t="s">
        <v>1834</v>
      </c>
      <c r="BL188" s="463" t="s">
        <v>611</v>
      </c>
      <c r="BM188" s="438" t="s">
        <v>1835</v>
      </c>
      <c r="BN188" s="438"/>
      <c r="BO188" s="463">
        <v>0</v>
      </c>
      <c r="BP188" s="463">
        <v>1</v>
      </c>
      <c r="BQ188" s="463">
        <v>0</v>
      </c>
      <c r="BR188" s="463">
        <v>0</v>
      </c>
      <c r="BS188" s="463">
        <v>0</v>
      </c>
      <c r="BT188" s="463">
        <v>0</v>
      </c>
      <c r="BU188" s="463">
        <v>0</v>
      </c>
      <c r="BV188" s="463">
        <v>0</v>
      </c>
      <c r="BW188" s="463">
        <v>0</v>
      </c>
      <c r="BX188" s="463">
        <v>0</v>
      </c>
      <c r="BY188" s="463"/>
      <c r="BZ188" s="463"/>
      <c r="CC188"/>
      <c r="CD188"/>
      <c r="CE188"/>
      <c r="CF188"/>
      <c r="CG188"/>
      <c r="CH188"/>
      <c r="CI188"/>
      <c r="CJ188"/>
      <c r="CK188"/>
      <c r="CL188"/>
      <c r="CM188"/>
      <c r="CN188"/>
      <c r="CO188"/>
    </row>
    <row r="189" spans="10:93">
      <c r="J189" s="422"/>
      <c r="R189"/>
      <c r="W189">
        <v>194</v>
      </c>
      <c r="X189" t="s">
        <v>1836</v>
      </c>
      <c r="Y189" t="s">
        <v>1837</v>
      </c>
      <c r="Z189" t="s">
        <v>1838</v>
      </c>
      <c r="AA189" t="s">
        <v>1217</v>
      </c>
      <c r="AB189" t="s">
        <v>1217</v>
      </c>
      <c r="AC189">
        <v>1</v>
      </c>
      <c r="AD189">
        <v>13</v>
      </c>
      <c r="AE189" t="s">
        <v>1217</v>
      </c>
      <c r="AF189" t="s">
        <v>1217</v>
      </c>
      <c r="AG189" t="s">
        <v>1839</v>
      </c>
      <c r="AH189"/>
      <c r="AI189" t="s">
        <v>1840</v>
      </c>
      <c r="AJ189" t="s">
        <v>1841</v>
      </c>
      <c r="AK189" t="s">
        <v>1842</v>
      </c>
      <c r="AL189" t="s">
        <v>1843</v>
      </c>
      <c r="AM189" t="s">
        <v>1844</v>
      </c>
      <c r="AN189" t="s">
        <v>1845</v>
      </c>
      <c r="AO189" t="s">
        <v>1846</v>
      </c>
      <c r="AP189"/>
      <c r="AQ189"/>
      <c r="AR189"/>
      <c r="AS189"/>
      <c r="BB189" t="str" cm="1">
        <f t="array" aca="1" ref="BB189" ca="1">IFERROR(INDIRECT(X189),"")</f>
        <v>FRÅGAN ÄR OBESVARAD</v>
      </c>
      <c r="BE189"/>
      <c r="BF189" s="463">
        <v>3</v>
      </c>
      <c r="BG189" s="463">
        <v>45</v>
      </c>
      <c r="BH189" s="463" t="s">
        <v>608</v>
      </c>
      <c r="BI189" s="463" t="s">
        <v>1391</v>
      </c>
      <c r="BJ189" s="463">
        <v>3</v>
      </c>
      <c r="BK189" s="463" t="s">
        <v>1847</v>
      </c>
      <c r="BL189" s="463" t="s">
        <v>612</v>
      </c>
      <c r="BM189" s="438" t="s">
        <v>1848</v>
      </c>
      <c r="BN189" s="438"/>
      <c r="BO189" s="463">
        <v>0</v>
      </c>
      <c r="BP189" s="463">
        <v>1</v>
      </c>
      <c r="BQ189" s="463">
        <v>0</v>
      </c>
      <c r="BR189" s="463">
        <v>0</v>
      </c>
      <c r="BS189" s="463">
        <v>0</v>
      </c>
      <c r="BT189" s="463">
        <v>0</v>
      </c>
      <c r="BU189" s="463">
        <v>0</v>
      </c>
      <c r="BV189" s="463">
        <v>0</v>
      </c>
      <c r="BW189" s="463">
        <v>0</v>
      </c>
      <c r="BX189" s="463">
        <v>0</v>
      </c>
      <c r="BY189" s="463"/>
      <c r="BZ189" s="463"/>
      <c r="CC189"/>
      <c r="CD189"/>
      <c r="CE189"/>
      <c r="CF189"/>
      <c r="CG189"/>
      <c r="CH189"/>
      <c r="CI189"/>
      <c r="CJ189"/>
      <c r="CK189"/>
      <c r="CL189"/>
      <c r="CM189"/>
      <c r="CN189"/>
      <c r="CO189"/>
    </row>
    <row r="190" spans="10:93">
      <c r="J190" s="422"/>
      <c r="R190"/>
      <c r="W190">
        <v>195</v>
      </c>
      <c r="X190" t="s">
        <v>1217</v>
      </c>
      <c r="Y190" t="s">
        <v>1217</v>
      </c>
      <c r="Z190" t="s">
        <v>1217</v>
      </c>
      <c r="AA190" t="s">
        <v>1217</v>
      </c>
      <c r="AB190" t="s">
        <v>1217</v>
      </c>
      <c r="AC190" t="s">
        <v>1217</v>
      </c>
      <c r="AD190" t="s">
        <v>1217</v>
      </c>
      <c r="AE190" t="s">
        <v>1217</v>
      </c>
      <c r="AF190" t="s">
        <v>1217</v>
      </c>
      <c r="AG190" t="s">
        <v>1217</v>
      </c>
      <c r="AH190"/>
      <c r="AI190" t="s">
        <v>1217</v>
      </c>
      <c r="AJ190" t="s">
        <v>1217</v>
      </c>
      <c r="AK190" t="s">
        <v>1217</v>
      </c>
      <c r="AL190" t="s">
        <v>1217</v>
      </c>
      <c r="AM190" t="s">
        <v>1217</v>
      </c>
      <c r="AN190" t="s">
        <v>1217</v>
      </c>
      <c r="AO190" t="s">
        <v>1217</v>
      </c>
      <c r="AP190"/>
      <c r="AQ190"/>
      <c r="AR190"/>
      <c r="AS190"/>
      <c r="BB190" t="str" cm="1">
        <f t="array" aca="1" ref="BB190" ca="1">IFERROR(INDIRECT(X190),"")</f>
        <v/>
      </c>
      <c r="BE190"/>
      <c r="BF190" s="463">
        <v>3</v>
      </c>
      <c r="BG190" s="463">
        <v>45</v>
      </c>
      <c r="BH190" s="463" t="s">
        <v>608</v>
      </c>
      <c r="BI190" s="463" t="s">
        <v>1391</v>
      </c>
      <c r="BJ190" s="463">
        <v>4</v>
      </c>
      <c r="BK190" s="463" t="s">
        <v>1849</v>
      </c>
      <c r="BL190" s="463" t="s">
        <v>613</v>
      </c>
      <c r="BM190" s="438" t="s">
        <v>1850</v>
      </c>
      <c r="BN190" s="438"/>
      <c r="BO190" s="463">
        <v>0</v>
      </c>
      <c r="BP190" s="463">
        <v>1</v>
      </c>
      <c r="BQ190" s="463">
        <v>0</v>
      </c>
      <c r="BR190" s="463">
        <v>0</v>
      </c>
      <c r="BS190" s="463">
        <v>0</v>
      </c>
      <c r="BT190" s="463">
        <v>0</v>
      </c>
      <c r="BU190" s="463">
        <v>0</v>
      </c>
      <c r="BV190" s="463">
        <v>0</v>
      </c>
      <c r="BW190" s="463">
        <v>0</v>
      </c>
      <c r="BX190" s="463">
        <v>0</v>
      </c>
      <c r="BY190" s="463"/>
      <c r="BZ190" s="463"/>
      <c r="CC190"/>
      <c r="CD190"/>
      <c r="CE190"/>
      <c r="CF190"/>
      <c r="CG190"/>
      <c r="CH190"/>
      <c r="CI190"/>
      <c r="CJ190"/>
      <c r="CK190"/>
      <c r="CL190"/>
      <c r="CM190"/>
      <c r="CN190"/>
      <c r="CO190"/>
    </row>
    <row r="191" spans="10:93">
      <c r="J191" s="422"/>
      <c r="R191"/>
      <c r="W191">
        <v>196</v>
      </c>
      <c r="X191" t="s">
        <v>1217</v>
      </c>
      <c r="Y191" t="s">
        <v>1217</v>
      </c>
      <c r="Z191" t="s">
        <v>1217</v>
      </c>
      <c r="AA191" t="s">
        <v>1217</v>
      </c>
      <c r="AB191" t="s">
        <v>1217</v>
      </c>
      <c r="AC191" t="s">
        <v>1217</v>
      </c>
      <c r="AD191" t="s">
        <v>1217</v>
      </c>
      <c r="AE191" t="s">
        <v>1217</v>
      </c>
      <c r="AF191" t="s">
        <v>1217</v>
      </c>
      <c r="AG191" t="s">
        <v>1217</v>
      </c>
      <c r="AH191"/>
      <c r="AI191" t="s">
        <v>1217</v>
      </c>
      <c r="AJ191" t="s">
        <v>1217</v>
      </c>
      <c r="AK191" t="s">
        <v>1217</v>
      </c>
      <c r="AL191" t="s">
        <v>1217</v>
      </c>
      <c r="AM191" t="s">
        <v>1217</v>
      </c>
      <c r="AN191" t="s">
        <v>1217</v>
      </c>
      <c r="AO191" t="s">
        <v>1217</v>
      </c>
      <c r="AP191"/>
      <c r="AQ191"/>
      <c r="AR191"/>
      <c r="AS191"/>
      <c r="BB191" t="str" cm="1">
        <f t="array" aca="1" ref="BB191" ca="1">IFERROR(INDIRECT(X191),"")</f>
        <v/>
      </c>
      <c r="BE191"/>
      <c r="BF191" s="463">
        <v>3</v>
      </c>
      <c r="BG191" s="463">
        <v>45</v>
      </c>
      <c r="BH191" s="463" t="s">
        <v>608</v>
      </c>
      <c r="BI191" s="463" t="s">
        <v>1391</v>
      </c>
      <c r="BJ191" s="463">
        <v>5</v>
      </c>
      <c r="BK191" s="463" t="s">
        <v>1851</v>
      </c>
      <c r="BL191" s="463" t="s">
        <v>614</v>
      </c>
      <c r="BM191" s="438" t="s">
        <v>1852</v>
      </c>
      <c r="BN191" s="438"/>
      <c r="BO191" s="463">
        <v>0</v>
      </c>
      <c r="BP191" s="463">
        <v>1</v>
      </c>
      <c r="BQ191" s="463">
        <v>0</v>
      </c>
      <c r="BR191" s="463">
        <v>0</v>
      </c>
      <c r="BS191" s="463">
        <v>0</v>
      </c>
      <c r="BT191" s="463">
        <v>0</v>
      </c>
      <c r="BU191" s="463">
        <v>0</v>
      </c>
      <c r="BV191" s="463">
        <v>0</v>
      </c>
      <c r="BW191" s="463">
        <v>0</v>
      </c>
      <c r="BX191" s="463">
        <v>0</v>
      </c>
      <c r="BY191" s="463"/>
      <c r="BZ191" s="463"/>
      <c r="CC191"/>
      <c r="CD191"/>
      <c r="CE191"/>
      <c r="CF191"/>
      <c r="CG191"/>
      <c r="CH191"/>
      <c r="CI191"/>
      <c r="CJ191"/>
      <c r="CK191"/>
      <c r="CL191"/>
      <c r="CM191"/>
      <c r="CN191"/>
      <c r="CO191"/>
    </row>
    <row r="192" spans="10:93">
      <c r="J192" s="422"/>
      <c r="R192"/>
      <c r="W192">
        <v>197</v>
      </c>
      <c r="X192" t="s">
        <v>1217</v>
      </c>
      <c r="Y192" t="s">
        <v>1217</v>
      </c>
      <c r="Z192" t="s">
        <v>1217</v>
      </c>
      <c r="AA192" t="s">
        <v>1217</v>
      </c>
      <c r="AB192" t="s">
        <v>1217</v>
      </c>
      <c r="AC192" t="s">
        <v>1217</v>
      </c>
      <c r="AD192" t="s">
        <v>1217</v>
      </c>
      <c r="AE192" t="s">
        <v>1217</v>
      </c>
      <c r="AF192" t="s">
        <v>1217</v>
      </c>
      <c r="AG192" t="s">
        <v>1217</v>
      </c>
      <c r="AH192"/>
      <c r="AI192" t="s">
        <v>1217</v>
      </c>
      <c r="AJ192" t="s">
        <v>1217</v>
      </c>
      <c r="AK192" t="s">
        <v>1217</v>
      </c>
      <c r="AL192" t="s">
        <v>1217</v>
      </c>
      <c r="AM192" t="s">
        <v>1217</v>
      </c>
      <c r="AN192" t="s">
        <v>1217</v>
      </c>
      <c r="AO192" t="s">
        <v>1217</v>
      </c>
      <c r="AP192"/>
      <c r="AQ192"/>
      <c r="AR192"/>
      <c r="AS192"/>
      <c r="BB192" t="str" cm="1">
        <f t="array" aca="1" ref="BB192" ca="1">IFERROR(INDIRECT(X192),"")</f>
        <v/>
      </c>
      <c r="BE192"/>
      <c r="BF192" s="466">
        <v>3</v>
      </c>
      <c r="BG192" s="466">
        <v>37</v>
      </c>
      <c r="BH192" s="466" t="s">
        <v>540</v>
      </c>
      <c r="BI192" s="466" t="s">
        <v>1394</v>
      </c>
      <c r="BJ192" s="466">
        <v>1</v>
      </c>
      <c r="BK192" s="466" t="s">
        <v>1853</v>
      </c>
      <c r="BL192" s="466" t="s">
        <v>543</v>
      </c>
      <c r="BM192" s="438" t="s">
        <v>1854</v>
      </c>
      <c r="BN192" s="438"/>
      <c r="BO192" s="466">
        <v>0</v>
      </c>
      <c r="BP192" s="466">
        <v>0</v>
      </c>
      <c r="BQ192" s="466">
        <v>1</v>
      </c>
      <c r="BR192" s="466">
        <v>0</v>
      </c>
      <c r="BS192" s="466">
        <v>0</v>
      </c>
      <c r="BT192" s="466">
        <v>0</v>
      </c>
      <c r="BU192" s="466">
        <v>0</v>
      </c>
      <c r="BV192" s="466">
        <v>0</v>
      </c>
      <c r="BW192" s="466">
        <v>0</v>
      </c>
      <c r="BX192" s="466">
        <v>0</v>
      </c>
      <c r="BY192" s="466"/>
      <c r="BZ192" s="466"/>
      <c r="CC192"/>
      <c r="CD192"/>
      <c r="CE192"/>
      <c r="CF192"/>
      <c r="CG192"/>
      <c r="CH192"/>
      <c r="CI192"/>
      <c r="CJ192"/>
      <c r="CK192"/>
      <c r="CL192"/>
      <c r="CM192"/>
      <c r="CN192"/>
      <c r="CO192"/>
    </row>
    <row r="193" spans="10:93">
      <c r="J193" s="422"/>
      <c r="R193"/>
      <c r="W193">
        <v>198</v>
      </c>
      <c r="X193" t="s">
        <v>1217</v>
      </c>
      <c r="Y193" t="s">
        <v>1217</v>
      </c>
      <c r="Z193" t="s">
        <v>1217</v>
      </c>
      <c r="AA193" t="s">
        <v>1217</v>
      </c>
      <c r="AB193" t="s">
        <v>1217</v>
      </c>
      <c r="AC193" t="s">
        <v>1217</v>
      </c>
      <c r="AD193" t="s">
        <v>1217</v>
      </c>
      <c r="AE193" t="s">
        <v>1217</v>
      </c>
      <c r="AF193" t="s">
        <v>1217</v>
      </c>
      <c r="AG193" t="s">
        <v>1217</v>
      </c>
      <c r="AH193"/>
      <c r="AI193" t="s">
        <v>1217</v>
      </c>
      <c r="AJ193" t="s">
        <v>1217</v>
      </c>
      <c r="AK193" t="s">
        <v>1217</v>
      </c>
      <c r="AL193" t="s">
        <v>1217</v>
      </c>
      <c r="AM193" t="s">
        <v>1217</v>
      </c>
      <c r="AN193" t="s">
        <v>1217</v>
      </c>
      <c r="AO193" t="s">
        <v>1217</v>
      </c>
      <c r="AP193"/>
      <c r="AQ193"/>
      <c r="AR193"/>
      <c r="AS193"/>
      <c r="BB193" t="str" cm="1">
        <f t="array" aca="1" ref="BB193" ca="1">IFERROR(INDIRECT(X193),"")</f>
        <v/>
      </c>
      <c r="BE193"/>
      <c r="BF193" s="466">
        <v>3</v>
      </c>
      <c r="BG193" s="466">
        <v>37</v>
      </c>
      <c r="BH193" s="466" t="s">
        <v>540</v>
      </c>
      <c r="BI193" s="466" t="s">
        <v>1394</v>
      </c>
      <c r="BJ193" s="466">
        <v>2</v>
      </c>
      <c r="BK193" s="466" t="s">
        <v>1855</v>
      </c>
      <c r="BL193" s="466" t="s">
        <v>544</v>
      </c>
      <c r="BM193" s="438" t="s">
        <v>1856</v>
      </c>
      <c r="BN193" s="438"/>
      <c r="BO193" s="466">
        <v>0</v>
      </c>
      <c r="BP193" s="466">
        <v>0</v>
      </c>
      <c r="BQ193" s="466">
        <v>1</v>
      </c>
      <c r="BR193" s="466">
        <v>0</v>
      </c>
      <c r="BS193" s="466">
        <v>0</v>
      </c>
      <c r="BT193" s="466">
        <v>0</v>
      </c>
      <c r="BU193" s="466">
        <v>0</v>
      </c>
      <c r="BV193" s="466">
        <v>0</v>
      </c>
      <c r="BW193" s="466">
        <v>0</v>
      </c>
      <c r="BX193" s="466">
        <v>0</v>
      </c>
      <c r="BY193" s="466"/>
      <c r="BZ193" s="466"/>
      <c r="CC193"/>
      <c r="CD193"/>
      <c r="CE193"/>
      <c r="CF193"/>
      <c r="CG193"/>
      <c r="CH193"/>
      <c r="CI193"/>
      <c r="CJ193"/>
      <c r="CK193"/>
      <c r="CL193"/>
      <c r="CM193"/>
      <c r="CN193"/>
      <c r="CO193"/>
    </row>
    <row r="194" spans="10:93">
      <c r="J194" s="422"/>
      <c r="R194"/>
      <c r="W194">
        <v>199</v>
      </c>
      <c r="X194" t="s">
        <v>1217</v>
      </c>
      <c r="Y194" t="s">
        <v>1217</v>
      </c>
      <c r="Z194" t="s">
        <v>1217</v>
      </c>
      <c r="AA194" t="s">
        <v>1217</v>
      </c>
      <c r="AB194" t="s">
        <v>1217</v>
      </c>
      <c r="AC194" t="s">
        <v>1217</v>
      </c>
      <c r="AD194" t="s">
        <v>1217</v>
      </c>
      <c r="AE194" t="s">
        <v>1217</v>
      </c>
      <c r="AF194" t="s">
        <v>1217</v>
      </c>
      <c r="AG194" t="s">
        <v>1217</v>
      </c>
      <c r="AH194"/>
      <c r="AI194" t="s">
        <v>1217</v>
      </c>
      <c r="AJ194" t="s">
        <v>1217</v>
      </c>
      <c r="AK194" t="s">
        <v>1217</v>
      </c>
      <c r="AL194" t="s">
        <v>1217</v>
      </c>
      <c r="AM194" t="s">
        <v>1217</v>
      </c>
      <c r="AN194" t="s">
        <v>1217</v>
      </c>
      <c r="AO194" t="s">
        <v>1217</v>
      </c>
      <c r="AP194"/>
      <c r="AQ194"/>
      <c r="AR194"/>
      <c r="AS194"/>
      <c r="BB194" t="str" cm="1">
        <f t="array" aca="1" ref="BB194" ca="1">IFERROR(INDIRECT(X194),"")</f>
        <v/>
      </c>
      <c r="BE194"/>
      <c r="BF194" s="466">
        <v>3</v>
      </c>
      <c r="BG194" s="466">
        <v>37</v>
      </c>
      <c r="BH194" s="466" t="s">
        <v>540</v>
      </c>
      <c r="BI194" s="466" t="s">
        <v>1394</v>
      </c>
      <c r="BJ194" s="466">
        <v>3</v>
      </c>
      <c r="BK194" s="466" t="s">
        <v>1857</v>
      </c>
      <c r="BL194" s="466" t="s">
        <v>545</v>
      </c>
      <c r="BM194" s="438" t="s">
        <v>1858</v>
      </c>
      <c r="BN194" s="438"/>
      <c r="BO194" s="466">
        <v>0</v>
      </c>
      <c r="BP194" s="466">
        <v>0</v>
      </c>
      <c r="BQ194" s="466">
        <v>1</v>
      </c>
      <c r="BR194" s="466">
        <v>0</v>
      </c>
      <c r="BS194" s="466">
        <v>0</v>
      </c>
      <c r="BT194" s="466">
        <v>0</v>
      </c>
      <c r="BU194" s="466">
        <v>0</v>
      </c>
      <c r="BV194" s="466">
        <v>0</v>
      </c>
      <c r="BW194" s="466">
        <v>0</v>
      </c>
      <c r="BX194" s="466">
        <v>0</v>
      </c>
      <c r="BY194" s="466"/>
      <c r="BZ194" s="466"/>
      <c r="CC194"/>
      <c r="CD194"/>
      <c r="CE194"/>
      <c r="CF194"/>
      <c r="CG194"/>
      <c r="CH194"/>
      <c r="CI194"/>
      <c r="CJ194"/>
      <c r="CK194"/>
      <c r="CL194"/>
      <c r="CM194"/>
      <c r="CN194"/>
      <c r="CO194"/>
    </row>
    <row r="195" spans="10:93">
      <c r="J195" s="422"/>
      <c r="R195"/>
      <c r="W195">
        <v>200</v>
      </c>
      <c r="X195" t="s">
        <v>1217</v>
      </c>
      <c r="Y195" t="s">
        <v>1217</v>
      </c>
      <c r="Z195" t="s">
        <v>1217</v>
      </c>
      <c r="AA195" t="s">
        <v>1217</v>
      </c>
      <c r="AB195" t="s">
        <v>1217</v>
      </c>
      <c r="AC195" t="s">
        <v>1217</v>
      </c>
      <c r="AD195" t="s">
        <v>1217</v>
      </c>
      <c r="AE195" t="s">
        <v>1217</v>
      </c>
      <c r="AF195" t="s">
        <v>1217</v>
      </c>
      <c r="AG195" t="s">
        <v>1217</v>
      </c>
      <c r="AH195"/>
      <c r="AI195" t="s">
        <v>1217</v>
      </c>
      <c r="AJ195" t="s">
        <v>1217</v>
      </c>
      <c r="AK195" t="s">
        <v>1217</v>
      </c>
      <c r="AL195" t="s">
        <v>1217</v>
      </c>
      <c r="AM195" t="s">
        <v>1217</v>
      </c>
      <c r="AN195" t="s">
        <v>1217</v>
      </c>
      <c r="AO195" t="s">
        <v>1217</v>
      </c>
      <c r="AP195"/>
      <c r="AQ195"/>
      <c r="AR195"/>
      <c r="AS195"/>
      <c r="BB195" t="str" cm="1">
        <f t="array" aca="1" ref="BB195" ca="1">IFERROR(INDIRECT(X195),"")</f>
        <v/>
      </c>
      <c r="BE195"/>
      <c r="BF195" s="466">
        <v>3</v>
      </c>
      <c r="BG195" s="466">
        <v>37</v>
      </c>
      <c r="BH195" s="466" t="s">
        <v>540</v>
      </c>
      <c r="BI195" s="466" t="s">
        <v>1394</v>
      </c>
      <c r="BJ195" s="466">
        <v>4</v>
      </c>
      <c r="BK195" s="466" t="s">
        <v>1859</v>
      </c>
      <c r="BL195" s="466" t="s">
        <v>546</v>
      </c>
      <c r="BM195" s="438" t="s">
        <v>1860</v>
      </c>
      <c r="BN195" s="438"/>
      <c r="BO195" s="466">
        <v>0</v>
      </c>
      <c r="BP195" s="466">
        <v>0</v>
      </c>
      <c r="BQ195" s="466">
        <v>1</v>
      </c>
      <c r="BR195" s="466">
        <v>0</v>
      </c>
      <c r="BS195" s="466">
        <v>0</v>
      </c>
      <c r="BT195" s="466">
        <v>0</v>
      </c>
      <c r="BU195" s="466">
        <v>0</v>
      </c>
      <c r="BV195" s="466">
        <v>0</v>
      </c>
      <c r="BW195" s="466">
        <v>0</v>
      </c>
      <c r="BX195" s="466">
        <v>0</v>
      </c>
      <c r="BY195" s="466"/>
      <c r="BZ195" s="466"/>
      <c r="CC195"/>
      <c r="CD195"/>
      <c r="CE195"/>
      <c r="CF195"/>
      <c r="CG195"/>
      <c r="CH195"/>
      <c r="CI195"/>
      <c r="CJ195"/>
      <c r="CK195"/>
      <c r="CL195"/>
      <c r="CM195"/>
      <c r="CN195"/>
      <c r="CO195"/>
    </row>
    <row r="196" spans="10:93">
      <c r="J196" s="422"/>
      <c r="R196"/>
      <c r="W196">
        <v>201</v>
      </c>
      <c r="X196" t="s">
        <v>1217</v>
      </c>
      <c r="Y196" t="s">
        <v>1217</v>
      </c>
      <c r="Z196" t="s">
        <v>1217</v>
      </c>
      <c r="AA196" t="s">
        <v>1217</v>
      </c>
      <c r="AB196" t="s">
        <v>1217</v>
      </c>
      <c r="AC196" t="s">
        <v>1217</v>
      </c>
      <c r="AD196" t="s">
        <v>1217</v>
      </c>
      <c r="AE196" t="s">
        <v>1217</v>
      </c>
      <c r="AF196" t="s">
        <v>1217</v>
      </c>
      <c r="AG196" t="s">
        <v>1217</v>
      </c>
      <c r="AH196"/>
      <c r="AI196" t="s">
        <v>1217</v>
      </c>
      <c r="AJ196" t="s">
        <v>1217</v>
      </c>
      <c r="AK196" t="s">
        <v>1217</v>
      </c>
      <c r="AL196" t="s">
        <v>1217</v>
      </c>
      <c r="AM196" t="s">
        <v>1217</v>
      </c>
      <c r="AN196" t="s">
        <v>1217</v>
      </c>
      <c r="AO196" t="s">
        <v>1217</v>
      </c>
      <c r="AP196"/>
      <c r="AQ196"/>
      <c r="AR196"/>
      <c r="AS196"/>
      <c r="BB196" t="str" cm="1">
        <f t="array" aca="1" ref="BB196" ca="1">IFERROR(INDIRECT(X196),"")</f>
        <v/>
      </c>
      <c r="BE196"/>
      <c r="BF196" s="466">
        <v>3</v>
      </c>
      <c r="BG196" s="466">
        <v>37</v>
      </c>
      <c r="BH196" s="466" t="s">
        <v>540</v>
      </c>
      <c r="BI196" s="466" t="s">
        <v>1394</v>
      </c>
      <c r="BJ196" s="466">
        <v>5</v>
      </c>
      <c r="BK196" s="466" t="s">
        <v>1861</v>
      </c>
      <c r="BL196" s="466" t="s">
        <v>547</v>
      </c>
      <c r="BM196" s="438" t="s">
        <v>1862</v>
      </c>
      <c r="BN196" s="438"/>
      <c r="BO196" s="466">
        <v>0</v>
      </c>
      <c r="BP196" s="466">
        <v>0</v>
      </c>
      <c r="BQ196" s="466">
        <v>1</v>
      </c>
      <c r="BR196" s="466">
        <v>0</v>
      </c>
      <c r="BS196" s="466">
        <v>0</v>
      </c>
      <c r="BT196" s="466">
        <v>0</v>
      </c>
      <c r="BU196" s="466">
        <v>0</v>
      </c>
      <c r="BV196" s="466">
        <v>0</v>
      </c>
      <c r="BW196" s="466">
        <v>0</v>
      </c>
      <c r="BX196" s="466">
        <v>0</v>
      </c>
      <c r="BY196" s="466"/>
      <c r="BZ196" s="466"/>
      <c r="CC196"/>
      <c r="CD196"/>
      <c r="CE196"/>
      <c r="CF196"/>
      <c r="CG196"/>
      <c r="CH196"/>
      <c r="CI196"/>
      <c r="CJ196"/>
      <c r="CK196"/>
      <c r="CL196"/>
      <c r="CM196"/>
      <c r="CN196"/>
      <c r="CO196"/>
    </row>
    <row r="197" spans="10:93">
      <c r="J197" s="422"/>
      <c r="R197"/>
      <c r="W197">
        <v>202</v>
      </c>
      <c r="X197" t="s">
        <v>1217</v>
      </c>
      <c r="Y197" t="s">
        <v>1217</v>
      </c>
      <c r="Z197" t="s">
        <v>1217</v>
      </c>
      <c r="AA197" t="s">
        <v>1217</v>
      </c>
      <c r="AB197" t="s">
        <v>1217</v>
      </c>
      <c r="AC197" t="s">
        <v>1217</v>
      </c>
      <c r="AD197" t="s">
        <v>1217</v>
      </c>
      <c r="AE197" t="s">
        <v>1217</v>
      </c>
      <c r="AF197" t="s">
        <v>1217</v>
      </c>
      <c r="AG197" t="s">
        <v>1217</v>
      </c>
      <c r="AH197"/>
      <c r="AI197" t="s">
        <v>1217</v>
      </c>
      <c r="AJ197" t="s">
        <v>1217</v>
      </c>
      <c r="AK197" t="s">
        <v>1217</v>
      </c>
      <c r="AL197" t="s">
        <v>1217</v>
      </c>
      <c r="AM197" t="s">
        <v>1217</v>
      </c>
      <c r="AN197" t="s">
        <v>1217</v>
      </c>
      <c r="AO197" t="s">
        <v>1217</v>
      </c>
      <c r="AP197"/>
      <c r="AQ197"/>
      <c r="AR197"/>
      <c r="AS197"/>
      <c r="BB197" t="str" cm="1">
        <f t="array" aca="1" ref="BB197" ca="1">IFERROR(INDIRECT(X197),"")</f>
        <v/>
      </c>
      <c r="BE197"/>
      <c r="BF197" s="467">
        <v>3</v>
      </c>
      <c r="BG197" s="467">
        <v>38</v>
      </c>
      <c r="BH197" s="467" t="s">
        <v>549</v>
      </c>
      <c r="BI197" s="467" t="s">
        <v>1397</v>
      </c>
      <c r="BJ197" s="467">
        <v>1</v>
      </c>
      <c r="BK197" s="467" t="s">
        <v>1863</v>
      </c>
      <c r="BL197" s="467" t="s">
        <v>552</v>
      </c>
      <c r="BM197" s="438" t="s">
        <v>1864</v>
      </c>
      <c r="BN197" s="438"/>
      <c r="BO197" s="467">
        <v>1</v>
      </c>
      <c r="BP197" s="467">
        <v>0</v>
      </c>
      <c r="BQ197" s="467">
        <v>0</v>
      </c>
      <c r="BR197" s="467">
        <v>1</v>
      </c>
      <c r="BS197" s="467">
        <v>0</v>
      </c>
      <c r="BT197" s="467">
        <v>0</v>
      </c>
      <c r="BU197" s="467">
        <v>0</v>
      </c>
      <c r="BV197" s="467">
        <v>0</v>
      </c>
      <c r="BW197" s="467">
        <v>0</v>
      </c>
      <c r="BX197" s="467">
        <v>0</v>
      </c>
      <c r="BY197" s="467"/>
      <c r="BZ197" s="467"/>
      <c r="CC197"/>
      <c r="CD197"/>
      <c r="CE197"/>
      <c r="CF197"/>
      <c r="CG197"/>
      <c r="CH197"/>
      <c r="CI197"/>
      <c r="CJ197"/>
      <c r="CK197"/>
      <c r="CL197"/>
      <c r="CM197"/>
      <c r="CN197"/>
      <c r="CO197"/>
    </row>
    <row r="198" spans="10:93">
      <c r="J198" s="422"/>
      <c r="R198"/>
      <c r="W198">
        <v>203</v>
      </c>
      <c r="X198" t="s">
        <v>1217</v>
      </c>
      <c r="Y198" t="s">
        <v>1217</v>
      </c>
      <c r="Z198" t="s">
        <v>1217</v>
      </c>
      <c r="AA198" t="s">
        <v>1217</v>
      </c>
      <c r="AB198" t="s">
        <v>1217</v>
      </c>
      <c r="AC198" t="s">
        <v>1217</v>
      </c>
      <c r="AD198" t="s">
        <v>1217</v>
      </c>
      <c r="AE198" t="s">
        <v>1217</v>
      </c>
      <c r="AF198" t="s">
        <v>1217</v>
      </c>
      <c r="AG198" t="s">
        <v>1217</v>
      </c>
      <c r="AH198"/>
      <c r="AI198" t="s">
        <v>1217</v>
      </c>
      <c r="AJ198" t="s">
        <v>1217</v>
      </c>
      <c r="AK198" t="s">
        <v>1217</v>
      </c>
      <c r="AL198" t="s">
        <v>1217</v>
      </c>
      <c r="AM198" t="s">
        <v>1217</v>
      </c>
      <c r="AN198" t="s">
        <v>1217</v>
      </c>
      <c r="AO198" t="s">
        <v>1217</v>
      </c>
      <c r="AP198"/>
      <c r="AQ198"/>
      <c r="AR198"/>
      <c r="AS198"/>
      <c r="BB198" t="str" cm="1">
        <f t="array" aca="1" ref="BB198" ca="1">IFERROR(INDIRECT(X198),"")</f>
        <v/>
      </c>
      <c r="BE198"/>
      <c r="BF198" s="467">
        <v>3</v>
      </c>
      <c r="BG198" s="467">
        <v>38</v>
      </c>
      <c r="BH198" s="467" t="s">
        <v>549</v>
      </c>
      <c r="BI198" s="467" t="s">
        <v>1397</v>
      </c>
      <c r="BJ198" s="467">
        <v>2</v>
      </c>
      <c r="BK198" s="467" t="s">
        <v>1865</v>
      </c>
      <c r="BL198" s="467" t="s">
        <v>553</v>
      </c>
      <c r="BM198" s="438" t="s">
        <v>1866</v>
      </c>
      <c r="BN198" s="438"/>
      <c r="BO198" s="467">
        <v>0</v>
      </c>
      <c r="BP198" s="467">
        <v>0</v>
      </c>
      <c r="BQ198" s="467">
        <v>0</v>
      </c>
      <c r="BR198" s="467">
        <v>1</v>
      </c>
      <c r="BS198" s="467">
        <v>0</v>
      </c>
      <c r="BT198" s="467">
        <v>0</v>
      </c>
      <c r="BU198" s="467">
        <v>0</v>
      </c>
      <c r="BV198" s="467">
        <v>0</v>
      </c>
      <c r="BW198" s="467">
        <v>0</v>
      </c>
      <c r="BX198" s="467">
        <v>0</v>
      </c>
      <c r="BY198" s="467"/>
      <c r="BZ198" s="467"/>
      <c r="CC198"/>
      <c r="CD198"/>
      <c r="CE198"/>
      <c r="CF198"/>
      <c r="CG198"/>
      <c r="CH198"/>
      <c r="CI198"/>
      <c r="CJ198"/>
      <c r="CK198"/>
      <c r="CL198"/>
      <c r="CM198"/>
      <c r="CN198"/>
      <c r="CO198"/>
    </row>
    <row r="199" spans="10:93">
      <c r="J199" s="422"/>
      <c r="R199"/>
      <c r="W199">
        <v>204</v>
      </c>
      <c r="X199" t="s">
        <v>1217</v>
      </c>
      <c r="Y199" t="s">
        <v>1217</v>
      </c>
      <c r="Z199" t="s">
        <v>1217</v>
      </c>
      <c r="AA199" t="s">
        <v>1217</v>
      </c>
      <c r="AB199" t="s">
        <v>1217</v>
      </c>
      <c r="AC199" t="s">
        <v>1217</v>
      </c>
      <c r="AD199" t="s">
        <v>1217</v>
      </c>
      <c r="AE199" t="s">
        <v>1217</v>
      </c>
      <c r="AF199" t="s">
        <v>1217</v>
      </c>
      <c r="AG199" t="s">
        <v>1217</v>
      </c>
      <c r="AH199"/>
      <c r="AI199" t="s">
        <v>1217</v>
      </c>
      <c r="AJ199" t="s">
        <v>1217</v>
      </c>
      <c r="AK199" t="s">
        <v>1217</v>
      </c>
      <c r="AL199" t="s">
        <v>1217</v>
      </c>
      <c r="AM199" t="s">
        <v>1217</v>
      </c>
      <c r="AN199" t="s">
        <v>1217</v>
      </c>
      <c r="AO199" t="s">
        <v>1217</v>
      </c>
      <c r="AP199"/>
      <c r="AQ199"/>
      <c r="AR199"/>
      <c r="AS199"/>
      <c r="BB199" t="str" cm="1">
        <f t="array" aca="1" ref="BB199" ca="1">IFERROR(INDIRECT(X199),"")</f>
        <v/>
      </c>
      <c r="BE199"/>
      <c r="BF199" s="467">
        <v>3</v>
      </c>
      <c r="BG199" s="467">
        <v>38</v>
      </c>
      <c r="BH199" s="467" t="s">
        <v>549</v>
      </c>
      <c r="BI199" s="467" t="s">
        <v>1397</v>
      </c>
      <c r="BJ199" s="467">
        <v>3</v>
      </c>
      <c r="BK199" s="467" t="s">
        <v>1867</v>
      </c>
      <c r="BL199" s="467" t="s">
        <v>554</v>
      </c>
      <c r="BM199" s="438" t="s">
        <v>1868</v>
      </c>
      <c r="BN199" s="438"/>
      <c r="BO199" s="467">
        <v>0</v>
      </c>
      <c r="BP199" s="467">
        <v>0</v>
      </c>
      <c r="BQ199" s="467">
        <v>0</v>
      </c>
      <c r="BR199" s="467">
        <v>1</v>
      </c>
      <c r="BS199" s="467">
        <v>0</v>
      </c>
      <c r="BT199" s="467">
        <v>0</v>
      </c>
      <c r="BU199" s="467">
        <v>0</v>
      </c>
      <c r="BV199" s="467">
        <v>0</v>
      </c>
      <c r="BW199" s="467">
        <v>0</v>
      </c>
      <c r="BX199" s="467">
        <v>0</v>
      </c>
      <c r="BY199" s="467"/>
      <c r="BZ199" s="467"/>
      <c r="CC199"/>
      <c r="CD199"/>
      <c r="CE199"/>
      <c r="CF199"/>
      <c r="CG199"/>
      <c r="CH199"/>
      <c r="CI199"/>
      <c r="CJ199"/>
      <c r="CK199"/>
      <c r="CL199"/>
      <c r="CM199"/>
      <c r="CN199"/>
      <c r="CO199"/>
    </row>
    <row r="200" spans="10:93">
      <c r="J200" s="422"/>
      <c r="R200"/>
      <c r="W200">
        <v>205</v>
      </c>
      <c r="X200" t="s">
        <v>1217</v>
      </c>
      <c r="Y200" t="s">
        <v>1217</v>
      </c>
      <c r="Z200" t="s">
        <v>1217</v>
      </c>
      <c r="AA200" t="s">
        <v>1217</v>
      </c>
      <c r="AB200" t="s">
        <v>1217</v>
      </c>
      <c r="AC200" t="s">
        <v>1217</v>
      </c>
      <c r="AD200" t="s">
        <v>1217</v>
      </c>
      <c r="AE200" t="s">
        <v>1217</v>
      </c>
      <c r="AF200" t="s">
        <v>1217</v>
      </c>
      <c r="AG200" t="s">
        <v>1217</v>
      </c>
      <c r="AH200"/>
      <c r="AI200" t="s">
        <v>1217</v>
      </c>
      <c r="AJ200" t="s">
        <v>1217</v>
      </c>
      <c r="AK200" t="s">
        <v>1217</v>
      </c>
      <c r="AL200" t="s">
        <v>1217</v>
      </c>
      <c r="AM200" t="s">
        <v>1217</v>
      </c>
      <c r="AN200" t="s">
        <v>1217</v>
      </c>
      <c r="AO200" t="s">
        <v>1217</v>
      </c>
      <c r="AP200"/>
      <c r="AQ200"/>
      <c r="AR200"/>
      <c r="AS200"/>
      <c r="BB200" t="str" cm="1">
        <f t="array" aca="1" ref="BB200" ca="1">IFERROR(INDIRECT(X200),"")</f>
        <v/>
      </c>
      <c r="BE200"/>
      <c r="BF200" s="467">
        <v>3</v>
      </c>
      <c r="BG200" s="467">
        <v>38</v>
      </c>
      <c r="BH200" s="467" t="s">
        <v>549</v>
      </c>
      <c r="BI200" s="467" t="s">
        <v>1397</v>
      </c>
      <c r="BJ200" s="467">
        <v>4</v>
      </c>
      <c r="BK200" s="467" t="s">
        <v>1869</v>
      </c>
      <c r="BL200" s="467" t="s">
        <v>555</v>
      </c>
      <c r="BM200" s="438" t="s">
        <v>1870</v>
      </c>
      <c r="BN200" s="438"/>
      <c r="BO200" s="467">
        <v>0</v>
      </c>
      <c r="BP200" s="467">
        <v>0</v>
      </c>
      <c r="BQ200" s="467">
        <v>0</v>
      </c>
      <c r="BR200" s="467">
        <v>1</v>
      </c>
      <c r="BS200" s="467">
        <v>0</v>
      </c>
      <c r="BT200" s="467">
        <v>0</v>
      </c>
      <c r="BU200" s="467">
        <v>0</v>
      </c>
      <c r="BV200" s="467">
        <v>0</v>
      </c>
      <c r="BW200" s="467">
        <v>0</v>
      </c>
      <c r="BX200" s="467">
        <v>0</v>
      </c>
      <c r="BY200" s="467"/>
      <c r="BZ200" s="467"/>
      <c r="CC200"/>
      <c r="CD200"/>
      <c r="CE200"/>
      <c r="CF200"/>
      <c r="CG200"/>
      <c r="CH200"/>
      <c r="CI200"/>
      <c r="CJ200"/>
      <c r="CK200"/>
      <c r="CL200"/>
      <c r="CM200"/>
      <c r="CN200"/>
      <c r="CO200"/>
    </row>
    <row r="201" spans="10:93">
      <c r="J201" s="422"/>
      <c r="R201"/>
      <c r="W201">
        <v>206</v>
      </c>
      <c r="X201" t="s">
        <v>1217</v>
      </c>
      <c r="Y201" t="s">
        <v>1217</v>
      </c>
      <c r="Z201" t="s">
        <v>1217</v>
      </c>
      <c r="AA201" t="s">
        <v>1217</v>
      </c>
      <c r="AB201" t="s">
        <v>1217</v>
      </c>
      <c r="AC201" t="s">
        <v>1217</v>
      </c>
      <c r="AD201" t="s">
        <v>1217</v>
      </c>
      <c r="AE201" t="s">
        <v>1217</v>
      </c>
      <c r="AF201" t="s">
        <v>1217</v>
      </c>
      <c r="AG201" t="s">
        <v>1217</v>
      </c>
      <c r="AH201"/>
      <c r="AI201" t="s">
        <v>1217</v>
      </c>
      <c r="AJ201" t="s">
        <v>1217</v>
      </c>
      <c r="AK201" t="s">
        <v>1217</v>
      </c>
      <c r="AL201" t="s">
        <v>1217</v>
      </c>
      <c r="AM201" t="s">
        <v>1217</v>
      </c>
      <c r="AN201" t="s">
        <v>1217</v>
      </c>
      <c r="AO201" t="s">
        <v>1217</v>
      </c>
      <c r="AP201"/>
      <c r="AQ201"/>
      <c r="AR201"/>
      <c r="AS201"/>
      <c r="BB201" t="str" cm="1">
        <f t="array" aca="1" ref="BB201" ca="1">IFERROR(INDIRECT(X201),"")</f>
        <v/>
      </c>
      <c r="BE201"/>
      <c r="BF201" s="467">
        <v>3</v>
      </c>
      <c r="BG201" s="467">
        <v>38</v>
      </c>
      <c r="BH201" s="467" t="s">
        <v>549</v>
      </c>
      <c r="BI201" s="467" t="s">
        <v>1397</v>
      </c>
      <c r="BJ201" s="467">
        <v>5</v>
      </c>
      <c r="BK201" s="467" t="s">
        <v>1871</v>
      </c>
      <c r="BL201" s="467" t="s">
        <v>556</v>
      </c>
      <c r="BM201" s="438" t="s">
        <v>1872</v>
      </c>
      <c r="BN201" s="438"/>
      <c r="BO201" s="467">
        <v>0</v>
      </c>
      <c r="BP201" s="467">
        <v>0</v>
      </c>
      <c r="BQ201" s="467">
        <v>0</v>
      </c>
      <c r="BR201" s="467">
        <v>1</v>
      </c>
      <c r="BS201" s="467">
        <v>0</v>
      </c>
      <c r="BT201" s="467">
        <v>0</v>
      </c>
      <c r="BU201" s="467">
        <v>0</v>
      </c>
      <c r="BV201" s="467">
        <v>0</v>
      </c>
      <c r="BW201" s="467">
        <v>0</v>
      </c>
      <c r="BX201" s="467">
        <v>0</v>
      </c>
      <c r="BY201" s="467"/>
      <c r="BZ201" s="467"/>
      <c r="CC201"/>
      <c r="CD201"/>
      <c r="CE201"/>
      <c r="CF201"/>
      <c r="CG201"/>
      <c r="CH201"/>
      <c r="CI201"/>
      <c r="CJ201"/>
      <c r="CK201"/>
      <c r="CL201"/>
      <c r="CM201"/>
      <c r="CN201"/>
      <c r="CO201"/>
    </row>
    <row r="202" spans="10:93">
      <c r="J202" s="422"/>
      <c r="R202"/>
      <c r="W202">
        <v>207</v>
      </c>
      <c r="X202" t="s">
        <v>1217</v>
      </c>
      <c r="Y202" t="s">
        <v>1217</v>
      </c>
      <c r="Z202" t="s">
        <v>1217</v>
      </c>
      <c r="AA202" t="s">
        <v>1217</v>
      </c>
      <c r="AB202" t="s">
        <v>1217</v>
      </c>
      <c r="AC202" t="s">
        <v>1217</v>
      </c>
      <c r="AD202" t="s">
        <v>1217</v>
      </c>
      <c r="AE202" t="s">
        <v>1217</v>
      </c>
      <c r="AF202" t="s">
        <v>1217</v>
      </c>
      <c r="AG202" t="s">
        <v>1217</v>
      </c>
      <c r="AH202"/>
      <c r="AI202" t="s">
        <v>1217</v>
      </c>
      <c r="AJ202" t="s">
        <v>1217</v>
      </c>
      <c r="AK202" t="s">
        <v>1217</v>
      </c>
      <c r="AL202" t="s">
        <v>1217</v>
      </c>
      <c r="AM202" t="s">
        <v>1217</v>
      </c>
      <c r="AN202" t="s">
        <v>1217</v>
      </c>
      <c r="AO202" t="s">
        <v>1217</v>
      </c>
      <c r="AP202"/>
      <c r="AQ202"/>
      <c r="AR202"/>
      <c r="AS202"/>
      <c r="BB202" t="str" cm="1">
        <f t="array" aca="1" ref="BB202" ca="1">IFERROR(INDIRECT(X202),"")</f>
        <v/>
      </c>
      <c r="BE202"/>
      <c r="BF202" s="469">
        <v>3</v>
      </c>
      <c r="BG202" s="469">
        <v>44</v>
      </c>
      <c r="BH202" s="469" t="s">
        <v>599</v>
      </c>
      <c r="BI202" s="469" t="s">
        <v>1400</v>
      </c>
      <c r="BJ202" s="469">
        <v>1</v>
      </c>
      <c r="BK202" s="469" t="s">
        <v>1873</v>
      </c>
      <c r="BL202" s="469" t="s">
        <v>602</v>
      </c>
      <c r="BM202" s="438" t="s">
        <v>1874</v>
      </c>
      <c r="BN202" s="438"/>
      <c r="BO202" s="469">
        <v>0</v>
      </c>
      <c r="BP202" s="469">
        <v>0</v>
      </c>
      <c r="BQ202" s="469">
        <v>0</v>
      </c>
      <c r="BR202" s="469">
        <v>1</v>
      </c>
      <c r="BS202" s="469">
        <v>0</v>
      </c>
      <c r="BT202" s="469">
        <v>0</v>
      </c>
      <c r="BU202" s="469">
        <v>0</v>
      </c>
      <c r="BV202" s="469">
        <v>0</v>
      </c>
      <c r="BW202" s="469">
        <v>0</v>
      </c>
      <c r="BX202" s="469">
        <v>0</v>
      </c>
      <c r="BY202" s="469"/>
      <c r="BZ202" s="469"/>
      <c r="CC202"/>
      <c r="CD202"/>
      <c r="CE202"/>
      <c r="CF202"/>
      <c r="CG202"/>
      <c r="CH202"/>
      <c r="CI202"/>
      <c r="CJ202"/>
      <c r="CK202"/>
      <c r="CL202"/>
      <c r="CM202"/>
      <c r="CN202"/>
      <c r="CO202"/>
    </row>
    <row r="203" spans="10:93">
      <c r="J203" s="422"/>
      <c r="R203"/>
      <c r="W203">
        <v>208</v>
      </c>
      <c r="X203" t="s">
        <v>1875</v>
      </c>
      <c r="Y203" t="s">
        <v>1876</v>
      </c>
      <c r="Z203" t="s">
        <v>1877</v>
      </c>
      <c r="AA203" t="s">
        <v>1217</v>
      </c>
      <c r="AB203" t="s">
        <v>1217</v>
      </c>
      <c r="AC203">
        <v>1</v>
      </c>
      <c r="AD203">
        <v>14</v>
      </c>
      <c r="AE203" t="s">
        <v>1217</v>
      </c>
      <c r="AF203" t="s">
        <v>1217</v>
      </c>
      <c r="AG203" t="s">
        <v>1878</v>
      </c>
      <c r="AH203"/>
      <c r="AI203" t="s">
        <v>1879</v>
      </c>
      <c r="AJ203" t="s">
        <v>1880</v>
      </c>
      <c r="AK203" t="s">
        <v>1881</v>
      </c>
      <c r="AL203" t="s">
        <v>1882</v>
      </c>
      <c r="AM203" t="s">
        <v>1883</v>
      </c>
      <c r="AN203" t="s">
        <v>1884</v>
      </c>
      <c r="AO203" t="s">
        <v>1885</v>
      </c>
      <c r="AP203"/>
      <c r="AQ203"/>
      <c r="AR203"/>
      <c r="AS203"/>
      <c r="BB203" t="str" cm="1">
        <f t="array" aca="1" ref="BB203" ca="1">IFERROR(INDIRECT(X203),"")</f>
        <v>FRÅGAN ÄR OBESVARAD</v>
      </c>
      <c r="BE203"/>
      <c r="BF203" s="469">
        <v>3</v>
      </c>
      <c r="BG203" s="469">
        <v>44</v>
      </c>
      <c r="BH203" s="469" t="s">
        <v>599</v>
      </c>
      <c r="BI203" s="469" t="s">
        <v>1400</v>
      </c>
      <c r="BJ203" s="469">
        <v>2</v>
      </c>
      <c r="BK203" s="469" t="s">
        <v>1886</v>
      </c>
      <c r="BL203" s="469" t="s">
        <v>603</v>
      </c>
      <c r="BM203" s="438" t="s">
        <v>1887</v>
      </c>
      <c r="BN203" s="438"/>
      <c r="BO203" s="469">
        <v>0</v>
      </c>
      <c r="BP203" s="469">
        <v>0</v>
      </c>
      <c r="BQ203" s="469">
        <v>0</v>
      </c>
      <c r="BR203" s="469">
        <v>1</v>
      </c>
      <c r="BS203" s="469">
        <v>0</v>
      </c>
      <c r="BT203" s="469">
        <v>0</v>
      </c>
      <c r="BU203" s="469">
        <v>0</v>
      </c>
      <c r="BV203" s="469">
        <v>0</v>
      </c>
      <c r="BW203" s="469">
        <v>0</v>
      </c>
      <c r="BX203" s="469">
        <v>0</v>
      </c>
      <c r="BY203" s="469"/>
      <c r="BZ203" s="469"/>
      <c r="CC203"/>
      <c r="CD203"/>
      <c r="CE203"/>
      <c r="CF203"/>
      <c r="CG203"/>
      <c r="CH203"/>
      <c r="CI203"/>
      <c r="CJ203"/>
      <c r="CK203"/>
      <c r="CL203"/>
      <c r="CM203"/>
      <c r="CN203"/>
      <c r="CO203"/>
    </row>
    <row r="204" spans="10:93">
      <c r="J204" s="422"/>
      <c r="R204"/>
      <c r="W204">
        <v>209</v>
      </c>
      <c r="X204" t="s">
        <v>1217</v>
      </c>
      <c r="Y204" t="s">
        <v>1217</v>
      </c>
      <c r="Z204" t="s">
        <v>1217</v>
      </c>
      <c r="AA204" t="s">
        <v>1217</v>
      </c>
      <c r="AB204" t="s">
        <v>1217</v>
      </c>
      <c r="AC204" t="s">
        <v>1217</v>
      </c>
      <c r="AD204" t="s">
        <v>1217</v>
      </c>
      <c r="AE204" t="s">
        <v>1217</v>
      </c>
      <c r="AF204" t="s">
        <v>1217</v>
      </c>
      <c r="AG204" t="s">
        <v>1217</v>
      </c>
      <c r="AH204"/>
      <c r="AI204" t="s">
        <v>1217</v>
      </c>
      <c r="AJ204" t="s">
        <v>1217</v>
      </c>
      <c r="AK204" t="s">
        <v>1217</v>
      </c>
      <c r="AL204" t="s">
        <v>1217</v>
      </c>
      <c r="AM204" t="s">
        <v>1217</v>
      </c>
      <c r="AN204" t="s">
        <v>1217</v>
      </c>
      <c r="AO204" t="s">
        <v>1217</v>
      </c>
      <c r="AP204"/>
      <c r="AQ204"/>
      <c r="AR204"/>
      <c r="AS204"/>
      <c r="BB204" t="str" cm="1">
        <f t="array" aca="1" ref="BB204" ca="1">IFERROR(INDIRECT(X204),"")</f>
        <v/>
      </c>
      <c r="BE204"/>
      <c r="BF204" s="469">
        <v>3</v>
      </c>
      <c r="BG204" s="469">
        <v>44</v>
      </c>
      <c r="BH204" s="469" t="s">
        <v>599</v>
      </c>
      <c r="BI204" s="469" t="s">
        <v>1400</v>
      </c>
      <c r="BJ204" s="469">
        <v>3</v>
      </c>
      <c r="BK204" s="469" t="s">
        <v>1888</v>
      </c>
      <c r="BL204" s="469" t="s">
        <v>604</v>
      </c>
      <c r="BM204" s="438" t="s">
        <v>1889</v>
      </c>
      <c r="BN204" s="438"/>
      <c r="BO204" s="469">
        <v>0</v>
      </c>
      <c r="BP204" s="469">
        <v>0</v>
      </c>
      <c r="BQ204" s="469">
        <v>0</v>
      </c>
      <c r="BR204" s="469">
        <v>1</v>
      </c>
      <c r="BS204" s="469">
        <v>0</v>
      </c>
      <c r="BT204" s="469">
        <v>0</v>
      </c>
      <c r="BU204" s="469">
        <v>0</v>
      </c>
      <c r="BV204" s="469">
        <v>0</v>
      </c>
      <c r="BW204" s="469">
        <v>0</v>
      </c>
      <c r="BX204" s="469">
        <v>0</v>
      </c>
      <c r="BY204" s="469"/>
      <c r="BZ204" s="469"/>
      <c r="CC204"/>
      <c r="CD204"/>
      <c r="CE204"/>
      <c r="CF204"/>
      <c r="CG204"/>
      <c r="CH204"/>
      <c r="CI204"/>
      <c r="CJ204"/>
      <c r="CK204"/>
      <c r="CL204"/>
      <c r="CM204"/>
      <c r="CN204"/>
      <c r="CO204"/>
    </row>
    <row r="205" spans="10:93">
      <c r="J205" s="422"/>
      <c r="R205"/>
      <c r="W205">
        <v>210</v>
      </c>
      <c r="X205" t="s">
        <v>1217</v>
      </c>
      <c r="Y205" t="s">
        <v>1217</v>
      </c>
      <c r="Z205" t="s">
        <v>1217</v>
      </c>
      <c r="AA205" t="s">
        <v>1217</v>
      </c>
      <c r="AB205" t="s">
        <v>1217</v>
      </c>
      <c r="AC205" t="s">
        <v>1217</v>
      </c>
      <c r="AD205" t="s">
        <v>1217</v>
      </c>
      <c r="AE205" t="s">
        <v>1217</v>
      </c>
      <c r="AF205" t="s">
        <v>1217</v>
      </c>
      <c r="AG205" t="s">
        <v>1217</v>
      </c>
      <c r="AH205"/>
      <c r="AI205" t="s">
        <v>1217</v>
      </c>
      <c r="AJ205" t="s">
        <v>1217</v>
      </c>
      <c r="AK205" t="s">
        <v>1217</v>
      </c>
      <c r="AL205" t="s">
        <v>1217</v>
      </c>
      <c r="AM205" t="s">
        <v>1217</v>
      </c>
      <c r="AN205" t="s">
        <v>1217</v>
      </c>
      <c r="AO205" t="s">
        <v>1217</v>
      </c>
      <c r="AP205"/>
      <c r="AQ205"/>
      <c r="AR205"/>
      <c r="AS205"/>
      <c r="BB205" t="str" cm="1">
        <f t="array" aca="1" ref="BB205" ca="1">IFERROR(INDIRECT(X205),"")</f>
        <v/>
      </c>
      <c r="BE205"/>
      <c r="BF205" s="469">
        <v>3</v>
      </c>
      <c r="BG205" s="469">
        <v>44</v>
      </c>
      <c r="BH205" s="469" t="s">
        <v>599</v>
      </c>
      <c r="BI205" s="469" t="s">
        <v>1400</v>
      </c>
      <c r="BJ205" s="469">
        <v>4</v>
      </c>
      <c r="BK205" s="469" t="s">
        <v>1890</v>
      </c>
      <c r="BL205" s="469" t="s">
        <v>605</v>
      </c>
      <c r="BM205" s="438" t="s">
        <v>1891</v>
      </c>
      <c r="BN205" s="438"/>
      <c r="BO205" s="469">
        <v>0</v>
      </c>
      <c r="BP205" s="469">
        <v>0</v>
      </c>
      <c r="BQ205" s="469">
        <v>0</v>
      </c>
      <c r="BR205" s="469">
        <v>1</v>
      </c>
      <c r="BS205" s="469">
        <v>0</v>
      </c>
      <c r="BT205" s="469">
        <v>0</v>
      </c>
      <c r="BU205" s="469">
        <v>0</v>
      </c>
      <c r="BV205" s="469">
        <v>0</v>
      </c>
      <c r="BW205" s="469">
        <v>0</v>
      </c>
      <c r="BX205" s="469">
        <v>0</v>
      </c>
      <c r="BY205" s="469"/>
      <c r="BZ205" s="469"/>
      <c r="CC205"/>
      <c r="CD205"/>
      <c r="CE205"/>
      <c r="CF205"/>
      <c r="CG205"/>
      <c r="CH205"/>
      <c r="CI205"/>
      <c r="CJ205"/>
      <c r="CK205"/>
      <c r="CL205"/>
      <c r="CM205"/>
      <c r="CN205"/>
      <c r="CO205"/>
    </row>
    <row r="206" spans="10:93">
      <c r="J206" s="422"/>
      <c r="R206"/>
      <c r="W206">
        <v>211</v>
      </c>
      <c r="X206" t="s">
        <v>1217</v>
      </c>
      <c r="Y206" t="s">
        <v>1217</v>
      </c>
      <c r="Z206" t="s">
        <v>1217</v>
      </c>
      <c r="AA206" t="s">
        <v>1217</v>
      </c>
      <c r="AB206" t="s">
        <v>1217</v>
      </c>
      <c r="AC206" t="s">
        <v>1217</v>
      </c>
      <c r="AD206" t="s">
        <v>1217</v>
      </c>
      <c r="AE206" t="s">
        <v>1217</v>
      </c>
      <c r="AF206" t="s">
        <v>1217</v>
      </c>
      <c r="AG206" t="s">
        <v>1217</v>
      </c>
      <c r="AH206"/>
      <c r="AI206" t="s">
        <v>1217</v>
      </c>
      <c r="AJ206" t="s">
        <v>1217</v>
      </c>
      <c r="AK206" t="s">
        <v>1217</v>
      </c>
      <c r="AL206" t="s">
        <v>1217</v>
      </c>
      <c r="AM206" t="s">
        <v>1217</v>
      </c>
      <c r="AN206" t="s">
        <v>1217</v>
      </c>
      <c r="AO206" t="s">
        <v>1217</v>
      </c>
      <c r="AP206"/>
      <c r="AQ206"/>
      <c r="AR206"/>
      <c r="AS206"/>
      <c r="BB206" t="str" cm="1">
        <f t="array" aca="1" ref="BB206" ca="1">IFERROR(INDIRECT(X206),"")</f>
        <v/>
      </c>
      <c r="BE206"/>
      <c r="BF206" s="469">
        <v>3</v>
      </c>
      <c r="BG206" s="469">
        <v>44</v>
      </c>
      <c r="BH206" s="469" t="s">
        <v>599</v>
      </c>
      <c r="BI206" s="469" t="s">
        <v>1400</v>
      </c>
      <c r="BJ206" s="469">
        <v>5</v>
      </c>
      <c r="BK206" s="469" t="s">
        <v>1892</v>
      </c>
      <c r="BL206" s="469" t="s">
        <v>606</v>
      </c>
      <c r="BM206" s="438" t="s">
        <v>1893</v>
      </c>
      <c r="BN206" s="438"/>
      <c r="BO206" s="469">
        <v>0</v>
      </c>
      <c r="BP206" s="469">
        <v>0</v>
      </c>
      <c r="BQ206" s="469">
        <v>0</v>
      </c>
      <c r="BR206" s="469">
        <v>1</v>
      </c>
      <c r="BS206" s="469">
        <v>0</v>
      </c>
      <c r="BT206" s="469">
        <v>0</v>
      </c>
      <c r="BU206" s="469">
        <v>0</v>
      </c>
      <c r="BV206" s="469">
        <v>0</v>
      </c>
      <c r="BW206" s="469">
        <v>0</v>
      </c>
      <c r="BX206" s="469">
        <v>0</v>
      </c>
      <c r="BY206" s="469"/>
      <c r="BZ206" s="469"/>
      <c r="CC206"/>
      <c r="CD206"/>
      <c r="CE206"/>
      <c r="CF206"/>
      <c r="CG206"/>
      <c r="CH206"/>
      <c r="CI206"/>
      <c r="CJ206"/>
      <c r="CK206"/>
      <c r="CL206"/>
      <c r="CM206"/>
      <c r="CN206"/>
      <c r="CO206"/>
    </row>
    <row r="207" spans="10:93">
      <c r="J207" s="422"/>
      <c r="R207"/>
      <c r="W207">
        <v>212</v>
      </c>
      <c r="X207" t="s">
        <v>1217</v>
      </c>
      <c r="Y207" t="s">
        <v>1217</v>
      </c>
      <c r="Z207" t="s">
        <v>1217</v>
      </c>
      <c r="AA207" t="s">
        <v>1217</v>
      </c>
      <c r="AB207" t="s">
        <v>1217</v>
      </c>
      <c r="AC207" t="s">
        <v>1217</v>
      </c>
      <c r="AD207" t="s">
        <v>1217</v>
      </c>
      <c r="AE207" t="s">
        <v>1217</v>
      </c>
      <c r="AF207" t="s">
        <v>1217</v>
      </c>
      <c r="AG207" t="s">
        <v>1217</v>
      </c>
      <c r="AH207"/>
      <c r="AI207" t="s">
        <v>1217</v>
      </c>
      <c r="AJ207" t="s">
        <v>1217</v>
      </c>
      <c r="AK207" t="s">
        <v>1217</v>
      </c>
      <c r="AL207" t="s">
        <v>1217</v>
      </c>
      <c r="AM207" t="s">
        <v>1217</v>
      </c>
      <c r="AN207" t="s">
        <v>1217</v>
      </c>
      <c r="AO207" t="s">
        <v>1217</v>
      </c>
      <c r="AP207"/>
      <c r="AQ207"/>
      <c r="AR207"/>
      <c r="AS207"/>
      <c r="BB207" t="str" cm="1">
        <f t="array" aca="1" ref="BB207" ca="1">IFERROR(INDIRECT(X207),"")</f>
        <v/>
      </c>
      <c r="BE207"/>
      <c r="BF207" s="470">
        <v>3</v>
      </c>
      <c r="BG207" s="470">
        <v>45</v>
      </c>
      <c r="BH207" s="470" t="s">
        <v>608</v>
      </c>
      <c r="BI207" s="470" t="s">
        <v>1391</v>
      </c>
      <c r="BJ207" s="470">
        <v>1</v>
      </c>
      <c r="BK207" s="470" t="s">
        <v>1832</v>
      </c>
      <c r="BL207" s="470" t="s">
        <v>610</v>
      </c>
      <c r="BM207" s="438" t="s">
        <v>1833</v>
      </c>
      <c r="BN207" s="438"/>
      <c r="BO207" s="470">
        <v>0</v>
      </c>
      <c r="BP207" s="470">
        <v>1</v>
      </c>
      <c r="BQ207" s="470">
        <v>0</v>
      </c>
      <c r="BR207" s="470">
        <v>0</v>
      </c>
      <c r="BS207" s="470">
        <v>0</v>
      </c>
      <c r="BT207" s="470">
        <v>0</v>
      </c>
      <c r="BU207" s="470">
        <v>0</v>
      </c>
      <c r="BV207" s="470">
        <v>0</v>
      </c>
      <c r="BW207" s="470">
        <v>0</v>
      </c>
      <c r="BX207" s="470">
        <v>0</v>
      </c>
      <c r="BY207" s="470"/>
      <c r="BZ207" s="470"/>
      <c r="CC207"/>
      <c r="CD207"/>
      <c r="CE207"/>
      <c r="CF207"/>
      <c r="CG207"/>
      <c r="CH207"/>
      <c r="CI207"/>
      <c r="CJ207"/>
      <c r="CK207"/>
      <c r="CL207"/>
      <c r="CM207"/>
      <c r="CN207"/>
      <c r="CO207"/>
    </row>
    <row r="208" spans="10:93">
      <c r="J208" s="422"/>
      <c r="R208"/>
      <c r="W208">
        <v>213</v>
      </c>
      <c r="X208" t="s">
        <v>1217</v>
      </c>
      <c r="Y208" t="s">
        <v>1217</v>
      </c>
      <c r="Z208" t="s">
        <v>1217</v>
      </c>
      <c r="AA208" t="s">
        <v>1217</v>
      </c>
      <c r="AB208" t="s">
        <v>1217</v>
      </c>
      <c r="AC208" t="s">
        <v>1217</v>
      </c>
      <c r="AD208" t="s">
        <v>1217</v>
      </c>
      <c r="AE208" t="s">
        <v>1217</v>
      </c>
      <c r="AF208" t="s">
        <v>1217</v>
      </c>
      <c r="AG208" t="s">
        <v>1217</v>
      </c>
      <c r="AH208"/>
      <c r="AI208" t="s">
        <v>1217</v>
      </c>
      <c r="AJ208" t="s">
        <v>1217</v>
      </c>
      <c r="AK208" t="s">
        <v>1217</v>
      </c>
      <c r="AL208" t="s">
        <v>1217</v>
      </c>
      <c r="AM208" t="s">
        <v>1217</v>
      </c>
      <c r="AN208" t="s">
        <v>1217</v>
      </c>
      <c r="AO208" t="s">
        <v>1217</v>
      </c>
      <c r="AP208"/>
      <c r="AQ208"/>
      <c r="AR208"/>
      <c r="AS208"/>
      <c r="BB208" t="str" cm="1">
        <f t="array" aca="1" ref="BB208" ca="1">IFERROR(INDIRECT(X208),"")</f>
        <v/>
      </c>
      <c r="BE208"/>
      <c r="BF208" s="470">
        <v>3</v>
      </c>
      <c r="BG208" s="470">
        <v>45</v>
      </c>
      <c r="BH208" s="470" t="s">
        <v>608</v>
      </c>
      <c r="BI208" s="470" t="s">
        <v>1391</v>
      </c>
      <c r="BJ208" s="470">
        <v>2</v>
      </c>
      <c r="BK208" s="470" t="s">
        <v>1834</v>
      </c>
      <c r="BL208" s="470" t="s">
        <v>611</v>
      </c>
      <c r="BM208" s="438" t="s">
        <v>1835</v>
      </c>
      <c r="BN208" s="438"/>
      <c r="BO208" s="470">
        <v>0</v>
      </c>
      <c r="BP208" s="470">
        <v>1</v>
      </c>
      <c r="BQ208" s="470">
        <v>0</v>
      </c>
      <c r="BR208" s="470">
        <v>0</v>
      </c>
      <c r="BS208" s="470">
        <v>0</v>
      </c>
      <c r="BT208" s="470">
        <v>0</v>
      </c>
      <c r="BU208" s="470">
        <v>0</v>
      </c>
      <c r="BV208" s="470">
        <v>0</v>
      </c>
      <c r="BW208" s="470">
        <v>0</v>
      </c>
      <c r="BX208" s="470">
        <v>0</v>
      </c>
      <c r="BY208" s="470"/>
      <c r="BZ208" s="470"/>
      <c r="CC208"/>
      <c r="CD208"/>
      <c r="CE208"/>
      <c r="CF208"/>
      <c r="CG208"/>
      <c r="CH208"/>
      <c r="CI208"/>
      <c r="CJ208"/>
      <c r="CK208"/>
      <c r="CL208"/>
      <c r="CM208"/>
      <c r="CN208"/>
      <c r="CO208"/>
    </row>
    <row r="209" spans="10:93">
      <c r="J209" s="422"/>
      <c r="R209"/>
      <c r="W209">
        <v>214</v>
      </c>
      <c r="X209" t="s">
        <v>1217</v>
      </c>
      <c r="Y209" t="s">
        <v>1217</v>
      </c>
      <c r="Z209" t="s">
        <v>1217</v>
      </c>
      <c r="AA209" t="s">
        <v>1217</v>
      </c>
      <c r="AB209" t="s">
        <v>1217</v>
      </c>
      <c r="AC209" t="s">
        <v>1217</v>
      </c>
      <c r="AD209" t="s">
        <v>1217</v>
      </c>
      <c r="AE209" t="s">
        <v>1217</v>
      </c>
      <c r="AF209" t="s">
        <v>1217</v>
      </c>
      <c r="AG209" t="s">
        <v>1217</v>
      </c>
      <c r="AH209"/>
      <c r="AI209" t="s">
        <v>1217</v>
      </c>
      <c r="AJ209" t="s">
        <v>1217</v>
      </c>
      <c r="AK209" t="s">
        <v>1217</v>
      </c>
      <c r="AL209" t="s">
        <v>1217</v>
      </c>
      <c r="AM209" t="s">
        <v>1217</v>
      </c>
      <c r="AN209" t="s">
        <v>1217</v>
      </c>
      <c r="AO209" t="s">
        <v>1217</v>
      </c>
      <c r="AP209"/>
      <c r="AQ209"/>
      <c r="AR209"/>
      <c r="AS209"/>
      <c r="BB209" t="str" cm="1">
        <f t="array" aca="1" ref="BB209" ca="1">IFERROR(INDIRECT(X209),"")</f>
        <v/>
      </c>
      <c r="BE209"/>
      <c r="BF209" s="470">
        <v>3</v>
      </c>
      <c r="BG209" s="470">
        <v>45</v>
      </c>
      <c r="BH209" s="470" t="s">
        <v>608</v>
      </c>
      <c r="BI209" s="470" t="s">
        <v>1391</v>
      </c>
      <c r="BJ209" s="470">
        <v>3</v>
      </c>
      <c r="BK209" s="470" t="s">
        <v>1847</v>
      </c>
      <c r="BL209" s="470" t="s">
        <v>612</v>
      </c>
      <c r="BM209" s="438" t="s">
        <v>1848</v>
      </c>
      <c r="BN209" s="438"/>
      <c r="BO209" s="470">
        <v>0</v>
      </c>
      <c r="BP209" s="470">
        <v>1</v>
      </c>
      <c r="BQ209" s="470">
        <v>0</v>
      </c>
      <c r="BR209" s="470">
        <v>0</v>
      </c>
      <c r="BS209" s="470">
        <v>0</v>
      </c>
      <c r="BT209" s="470">
        <v>0</v>
      </c>
      <c r="BU209" s="470">
        <v>0</v>
      </c>
      <c r="BV209" s="470">
        <v>0</v>
      </c>
      <c r="BW209" s="470">
        <v>0</v>
      </c>
      <c r="BX209" s="470">
        <v>0</v>
      </c>
      <c r="BY209" s="470"/>
      <c r="BZ209" s="470"/>
      <c r="CC209"/>
      <c r="CD209"/>
      <c r="CE209"/>
      <c r="CF209"/>
      <c r="CG209"/>
      <c r="CH209"/>
      <c r="CI209"/>
      <c r="CJ209"/>
      <c r="CK209"/>
      <c r="CL209"/>
      <c r="CM209"/>
      <c r="CN209"/>
      <c r="CO209"/>
    </row>
    <row r="210" spans="10:93">
      <c r="J210" s="422"/>
      <c r="R210"/>
      <c r="W210">
        <v>215</v>
      </c>
      <c r="X210" t="s">
        <v>1217</v>
      </c>
      <c r="Y210" t="s">
        <v>1217</v>
      </c>
      <c r="Z210" t="s">
        <v>1217</v>
      </c>
      <c r="AA210" t="s">
        <v>1217</v>
      </c>
      <c r="AB210" t="s">
        <v>1217</v>
      </c>
      <c r="AC210" t="s">
        <v>1217</v>
      </c>
      <c r="AD210" t="s">
        <v>1217</v>
      </c>
      <c r="AE210" t="s">
        <v>1217</v>
      </c>
      <c r="AF210" t="s">
        <v>1217</v>
      </c>
      <c r="AG210" t="s">
        <v>1217</v>
      </c>
      <c r="AH210"/>
      <c r="AI210" t="s">
        <v>1217</v>
      </c>
      <c r="AJ210" t="s">
        <v>1217</v>
      </c>
      <c r="AK210" t="s">
        <v>1217</v>
      </c>
      <c r="AL210" t="s">
        <v>1217</v>
      </c>
      <c r="AM210" t="s">
        <v>1217</v>
      </c>
      <c r="AN210" t="s">
        <v>1217</v>
      </c>
      <c r="AO210" t="s">
        <v>1217</v>
      </c>
      <c r="AP210"/>
      <c r="AQ210"/>
      <c r="AR210"/>
      <c r="AS210"/>
      <c r="BB210" t="str" cm="1">
        <f t="array" aca="1" ref="BB210" ca="1">IFERROR(INDIRECT(X210),"")</f>
        <v/>
      </c>
      <c r="BE210"/>
      <c r="BF210" s="470">
        <v>3</v>
      </c>
      <c r="BG210" s="470">
        <v>45</v>
      </c>
      <c r="BH210" s="470" t="s">
        <v>608</v>
      </c>
      <c r="BI210" s="470" t="s">
        <v>1391</v>
      </c>
      <c r="BJ210" s="470">
        <v>4</v>
      </c>
      <c r="BK210" s="470" t="s">
        <v>1849</v>
      </c>
      <c r="BL210" s="470" t="s">
        <v>613</v>
      </c>
      <c r="BM210" s="438" t="s">
        <v>1850</v>
      </c>
      <c r="BN210" s="438"/>
      <c r="BO210" s="470">
        <v>0</v>
      </c>
      <c r="BP210" s="470">
        <v>1</v>
      </c>
      <c r="BQ210" s="470">
        <v>0</v>
      </c>
      <c r="BR210" s="470">
        <v>0</v>
      </c>
      <c r="BS210" s="470">
        <v>0</v>
      </c>
      <c r="BT210" s="470">
        <v>0</v>
      </c>
      <c r="BU210" s="470">
        <v>0</v>
      </c>
      <c r="BV210" s="470">
        <v>0</v>
      </c>
      <c r="BW210" s="470">
        <v>0</v>
      </c>
      <c r="BX210" s="470">
        <v>0</v>
      </c>
      <c r="BY210" s="470"/>
      <c r="BZ210" s="470"/>
      <c r="CC210"/>
      <c r="CD210"/>
      <c r="CE210"/>
      <c r="CF210"/>
      <c r="CG210"/>
      <c r="CH210"/>
      <c r="CI210"/>
      <c r="CJ210"/>
      <c r="CK210"/>
      <c r="CL210"/>
      <c r="CM210"/>
      <c r="CN210"/>
      <c r="CO210"/>
    </row>
    <row r="211" spans="10:93">
      <c r="J211" s="422"/>
      <c r="R211"/>
      <c r="W211">
        <v>216</v>
      </c>
      <c r="X211" t="s">
        <v>1217</v>
      </c>
      <c r="Y211" t="s">
        <v>1217</v>
      </c>
      <c r="Z211" t="s">
        <v>1217</v>
      </c>
      <c r="AA211" t="s">
        <v>1217</v>
      </c>
      <c r="AB211" t="s">
        <v>1217</v>
      </c>
      <c r="AC211" t="s">
        <v>1217</v>
      </c>
      <c r="AD211" t="s">
        <v>1217</v>
      </c>
      <c r="AE211" t="s">
        <v>1217</v>
      </c>
      <c r="AF211" t="s">
        <v>1217</v>
      </c>
      <c r="AG211" t="s">
        <v>1217</v>
      </c>
      <c r="AH211"/>
      <c r="AI211" t="s">
        <v>1217</v>
      </c>
      <c r="AJ211" t="s">
        <v>1217</v>
      </c>
      <c r="AK211" t="s">
        <v>1217</v>
      </c>
      <c r="AL211" t="s">
        <v>1217</v>
      </c>
      <c r="AM211" t="s">
        <v>1217</v>
      </c>
      <c r="AN211" t="s">
        <v>1217</v>
      </c>
      <c r="AO211" t="s">
        <v>1217</v>
      </c>
      <c r="AP211"/>
      <c r="AQ211"/>
      <c r="AR211"/>
      <c r="AS211"/>
      <c r="BB211" t="str" cm="1">
        <f t="array" aca="1" ref="BB211" ca="1">IFERROR(INDIRECT(X211),"")</f>
        <v/>
      </c>
      <c r="BE211"/>
      <c r="BF211" s="470">
        <v>3</v>
      </c>
      <c r="BG211" s="470">
        <v>45</v>
      </c>
      <c r="BH211" s="470" t="s">
        <v>608</v>
      </c>
      <c r="BI211" s="470" t="s">
        <v>1391</v>
      </c>
      <c r="BJ211" s="470">
        <v>5</v>
      </c>
      <c r="BK211" s="470" t="s">
        <v>1851</v>
      </c>
      <c r="BL211" s="470" t="s">
        <v>614</v>
      </c>
      <c r="BM211" s="438" t="s">
        <v>1852</v>
      </c>
      <c r="BN211" s="438"/>
      <c r="BO211" s="470">
        <v>0</v>
      </c>
      <c r="BP211" s="470">
        <v>1</v>
      </c>
      <c r="BQ211" s="470">
        <v>0</v>
      </c>
      <c r="BR211" s="470">
        <v>0</v>
      </c>
      <c r="BS211" s="470">
        <v>0</v>
      </c>
      <c r="BT211" s="470">
        <v>0</v>
      </c>
      <c r="BU211" s="470">
        <v>0</v>
      </c>
      <c r="BV211" s="470">
        <v>0</v>
      </c>
      <c r="BW211" s="470">
        <v>0</v>
      </c>
      <c r="BX211" s="470">
        <v>0</v>
      </c>
      <c r="BY211" s="470"/>
      <c r="BZ211" s="470"/>
      <c r="CC211"/>
      <c r="CD211"/>
      <c r="CE211"/>
      <c r="CF211"/>
      <c r="CG211"/>
      <c r="CH211"/>
      <c r="CI211"/>
      <c r="CJ211"/>
      <c r="CK211"/>
      <c r="CL211"/>
      <c r="CM211"/>
      <c r="CN211"/>
      <c r="CO211"/>
    </row>
    <row r="212" spans="10:93">
      <c r="R212"/>
      <c r="W212">
        <v>217</v>
      </c>
      <c r="X212" t="s">
        <v>1217</v>
      </c>
      <c r="Y212" t="s">
        <v>1217</v>
      </c>
      <c r="Z212" t="s">
        <v>1217</v>
      </c>
      <c r="AA212" t="s">
        <v>1217</v>
      </c>
      <c r="AB212" t="s">
        <v>1217</v>
      </c>
      <c r="AC212" t="s">
        <v>1217</v>
      </c>
      <c r="AD212" t="s">
        <v>1217</v>
      </c>
      <c r="AE212" t="s">
        <v>1217</v>
      </c>
      <c r="AF212" t="s">
        <v>1217</v>
      </c>
      <c r="AG212" t="s">
        <v>1217</v>
      </c>
      <c r="AH212"/>
      <c r="AI212" t="s">
        <v>1217</v>
      </c>
      <c r="AJ212" t="s">
        <v>1217</v>
      </c>
      <c r="AK212" t="s">
        <v>1217</v>
      </c>
      <c r="AL212" t="s">
        <v>1217</v>
      </c>
      <c r="AM212" t="s">
        <v>1217</v>
      </c>
      <c r="AN212" t="s">
        <v>1217</v>
      </c>
      <c r="AO212" t="s">
        <v>1217</v>
      </c>
      <c r="AP212"/>
      <c r="AQ212"/>
      <c r="AR212"/>
      <c r="AS212"/>
      <c r="BB212" t="str" cm="1">
        <f t="array" aca="1" ref="BB212" ca="1">IFERROR(INDIRECT(X212),"")</f>
        <v/>
      </c>
      <c r="BE212"/>
      <c r="BF212" s="438">
        <v>3</v>
      </c>
      <c r="BG212" s="438">
        <v>46</v>
      </c>
      <c r="BH212" s="438" t="s">
        <v>616</v>
      </c>
      <c r="BI212" s="438" t="s">
        <v>1405</v>
      </c>
      <c r="BJ212" s="438">
        <v>1</v>
      </c>
      <c r="BK212" s="438" t="s">
        <v>1894</v>
      </c>
      <c r="BL212" s="438" t="s">
        <v>619</v>
      </c>
      <c r="BM212" s="438" t="s">
        <v>1895</v>
      </c>
      <c r="BN212" s="438"/>
      <c r="BO212" s="438">
        <v>1</v>
      </c>
      <c r="BP212" s="438">
        <v>0</v>
      </c>
      <c r="BQ212" s="438">
        <v>0</v>
      </c>
      <c r="BR212" s="438">
        <v>1</v>
      </c>
      <c r="BS212" s="438">
        <v>0</v>
      </c>
      <c r="BT212" s="438">
        <v>0</v>
      </c>
      <c r="BU212" s="438">
        <v>0</v>
      </c>
      <c r="BV212" s="438">
        <v>0</v>
      </c>
      <c r="BW212" s="438">
        <v>0</v>
      </c>
      <c r="BX212" s="438">
        <v>0</v>
      </c>
      <c r="BY212" s="438"/>
      <c r="BZ212" s="438"/>
      <c r="CC212"/>
      <c r="CD212"/>
      <c r="CE212"/>
      <c r="CF212"/>
      <c r="CG212"/>
      <c r="CH212"/>
      <c r="CI212"/>
      <c r="CJ212"/>
      <c r="CK212"/>
      <c r="CL212"/>
      <c r="CM212"/>
      <c r="CN212"/>
      <c r="CO212"/>
    </row>
    <row r="213" spans="10:93">
      <c r="R213"/>
      <c r="W213">
        <v>218</v>
      </c>
      <c r="X213" t="s">
        <v>1217</v>
      </c>
      <c r="Y213" t="s">
        <v>1217</v>
      </c>
      <c r="Z213" t="s">
        <v>1217</v>
      </c>
      <c r="AA213" t="s">
        <v>1217</v>
      </c>
      <c r="AB213" t="s">
        <v>1217</v>
      </c>
      <c r="AC213" t="s">
        <v>1217</v>
      </c>
      <c r="AD213" t="s">
        <v>1217</v>
      </c>
      <c r="AE213" t="s">
        <v>1217</v>
      </c>
      <c r="AF213" t="s">
        <v>1217</v>
      </c>
      <c r="AG213" t="s">
        <v>1217</v>
      </c>
      <c r="AH213"/>
      <c r="AI213" t="s">
        <v>1217</v>
      </c>
      <c r="AJ213" t="s">
        <v>1217</v>
      </c>
      <c r="AK213" t="s">
        <v>1217</v>
      </c>
      <c r="AL213" t="s">
        <v>1217</v>
      </c>
      <c r="AM213" t="s">
        <v>1217</v>
      </c>
      <c r="AN213" t="s">
        <v>1217</v>
      </c>
      <c r="AO213" t="s">
        <v>1217</v>
      </c>
      <c r="AP213"/>
      <c r="AQ213"/>
      <c r="AR213"/>
      <c r="AS213"/>
      <c r="BB213" t="str" cm="1">
        <f t="array" aca="1" ref="BB213" ca="1">IFERROR(INDIRECT(X213),"")</f>
        <v/>
      </c>
      <c r="BE213"/>
      <c r="BF213" s="438">
        <v>3</v>
      </c>
      <c r="BG213" s="438">
        <v>46</v>
      </c>
      <c r="BH213" s="438" t="s">
        <v>616</v>
      </c>
      <c r="BI213" s="438" t="s">
        <v>1405</v>
      </c>
      <c r="BJ213" s="438">
        <v>2</v>
      </c>
      <c r="BK213" s="438" t="s">
        <v>1896</v>
      </c>
      <c r="BL213" s="438" t="s">
        <v>620</v>
      </c>
      <c r="BM213" s="438" t="s">
        <v>1897</v>
      </c>
      <c r="BN213" s="438"/>
      <c r="BO213" s="438">
        <v>0</v>
      </c>
      <c r="BP213" s="438">
        <v>0</v>
      </c>
      <c r="BQ213" s="438">
        <v>0</v>
      </c>
      <c r="BR213" s="438">
        <v>1</v>
      </c>
      <c r="BS213" s="438">
        <v>0</v>
      </c>
      <c r="BT213" s="438">
        <v>0</v>
      </c>
      <c r="BU213" s="438">
        <v>0</v>
      </c>
      <c r="BV213" s="438">
        <v>0</v>
      </c>
      <c r="BW213" s="438">
        <v>0</v>
      </c>
      <c r="BX213" s="438">
        <v>0</v>
      </c>
      <c r="BY213" s="438"/>
      <c r="BZ213" s="438"/>
      <c r="CC213"/>
      <c r="CD213"/>
      <c r="CE213"/>
      <c r="CF213"/>
      <c r="CG213"/>
      <c r="CH213"/>
      <c r="CI213"/>
      <c r="CJ213"/>
      <c r="CK213"/>
      <c r="CL213"/>
      <c r="CM213"/>
      <c r="CN213"/>
      <c r="CO213"/>
    </row>
    <row r="214" spans="10:93">
      <c r="R214"/>
      <c r="W214">
        <v>219</v>
      </c>
      <c r="X214" t="s">
        <v>1217</v>
      </c>
      <c r="Y214" t="s">
        <v>1217</v>
      </c>
      <c r="Z214" t="s">
        <v>1217</v>
      </c>
      <c r="AA214" t="s">
        <v>1217</v>
      </c>
      <c r="AB214" t="s">
        <v>1217</v>
      </c>
      <c r="AC214" t="s">
        <v>1217</v>
      </c>
      <c r="AD214" t="s">
        <v>1217</v>
      </c>
      <c r="AE214" t="s">
        <v>1217</v>
      </c>
      <c r="AF214" t="s">
        <v>1217</v>
      </c>
      <c r="AG214" t="s">
        <v>1217</v>
      </c>
      <c r="AH214"/>
      <c r="AI214" t="s">
        <v>1217</v>
      </c>
      <c r="AJ214" t="s">
        <v>1217</v>
      </c>
      <c r="AK214" t="s">
        <v>1217</v>
      </c>
      <c r="AL214" t="s">
        <v>1217</v>
      </c>
      <c r="AM214" t="s">
        <v>1217</v>
      </c>
      <c r="AN214" t="s">
        <v>1217</v>
      </c>
      <c r="AO214" t="s">
        <v>1217</v>
      </c>
      <c r="AP214"/>
      <c r="AQ214"/>
      <c r="AR214"/>
      <c r="AS214"/>
      <c r="BB214" t="str" cm="1">
        <f t="array" aca="1" ref="BB214" ca="1">IFERROR(INDIRECT(X214),"")</f>
        <v/>
      </c>
      <c r="BE214"/>
      <c r="BF214" s="438">
        <v>3</v>
      </c>
      <c r="BG214" s="438">
        <v>46</v>
      </c>
      <c r="BH214" s="438" t="s">
        <v>616</v>
      </c>
      <c r="BI214" s="438" t="s">
        <v>1405</v>
      </c>
      <c r="BJ214" s="438">
        <v>3</v>
      </c>
      <c r="BK214" s="438" t="s">
        <v>1898</v>
      </c>
      <c r="BL214" s="438" t="s">
        <v>621</v>
      </c>
      <c r="BM214" s="438" t="s">
        <v>1899</v>
      </c>
      <c r="BN214" s="438"/>
      <c r="BO214" s="438">
        <v>0</v>
      </c>
      <c r="BP214" s="438">
        <v>0</v>
      </c>
      <c r="BQ214" s="438">
        <v>0</v>
      </c>
      <c r="BR214" s="438">
        <v>1</v>
      </c>
      <c r="BS214" s="438">
        <v>0</v>
      </c>
      <c r="BT214" s="438">
        <v>0</v>
      </c>
      <c r="BU214" s="438">
        <v>0</v>
      </c>
      <c r="BV214" s="438">
        <v>0</v>
      </c>
      <c r="BW214" s="438">
        <v>0</v>
      </c>
      <c r="BX214" s="438">
        <v>0</v>
      </c>
      <c r="BY214" s="438"/>
      <c r="BZ214" s="438"/>
      <c r="CC214"/>
      <c r="CD214"/>
      <c r="CE214"/>
      <c r="CF214"/>
      <c r="CG214"/>
      <c r="CH214"/>
      <c r="CI214"/>
      <c r="CJ214"/>
      <c r="CK214"/>
      <c r="CL214"/>
      <c r="CM214"/>
      <c r="CN214"/>
      <c r="CO214"/>
    </row>
    <row r="215" spans="10:93">
      <c r="R215"/>
      <c r="W215">
        <v>220</v>
      </c>
      <c r="X215" t="s">
        <v>1217</v>
      </c>
      <c r="Y215" t="s">
        <v>1217</v>
      </c>
      <c r="Z215" t="s">
        <v>1217</v>
      </c>
      <c r="AA215" t="s">
        <v>1217</v>
      </c>
      <c r="AB215" t="s">
        <v>1217</v>
      </c>
      <c r="AC215" t="s">
        <v>1217</v>
      </c>
      <c r="AD215" t="s">
        <v>1217</v>
      </c>
      <c r="AE215" t="s">
        <v>1217</v>
      </c>
      <c r="AF215" t="s">
        <v>1217</v>
      </c>
      <c r="AG215" t="s">
        <v>1217</v>
      </c>
      <c r="AH215"/>
      <c r="AI215" t="s">
        <v>1217</v>
      </c>
      <c r="AJ215" t="s">
        <v>1217</v>
      </c>
      <c r="AK215" t="s">
        <v>1217</v>
      </c>
      <c r="AL215" t="s">
        <v>1217</v>
      </c>
      <c r="AM215" t="s">
        <v>1217</v>
      </c>
      <c r="AN215" t="s">
        <v>1217</v>
      </c>
      <c r="AO215" t="s">
        <v>1217</v>
      </c>
      <c r="AP215"/>
      <c r="AQ215"/>
      <c r="AR215"/>
      <c r="AS215"/>
      <c r="BB215" t="str" cm="1">
        <f t="array" aca="1" ref="BB215" ca="1">IFERROR(INDIRECT(X215),"")</f>
        <v/>
      </c>
      <c r="BE215"/>
      <c r="BF215" s="438">
        <v>3</v>
      </c>
      <c r="BG215" s="438">
        <v>46</v>
      </c>
      <c r="BH215" s="438" t="s">
        <v>616</v>
      </c>
      <c r="BI215" s="438" t="s">
        <v>1405</v>
      </c>
      <c r="BJ215" s="438">
        <v>4</v>
      </c>
      <c r="BK215" s="438" t="s">
        <v>1900</v>
      </c>
      <c r="BL215" s="438" t="s">
        <v>622</v>
      </c>
      <c r="BM215" s="438" t="s">
        <v>1901</v>
      </c>
      <c r="BN215" s="438"/>
      <c r="BO215" s="438">
        <v>0</v>
      </c>
      <c r="BP215" s="438">
        <v>0</v>
      </c>
      <c r="BQ215" s="438">
        <v>0</v>
      </c>
      <c r="BR215" s="438">
        <v>1</v>
      </c>
      <c r="BS215" s="438">
        <v>0</v>
      </c>
      <c r="BT215" s="438">
        <v>0</v>
      </c>
      <c r="BU215" s="438">
        <v>0</v>
      </c>
      <c r="BV215" s="438">
        <v>0</v>
      </c>
      <c r="BW215" s="438">
        <v>0</v>
      </c>
      <c r="BX215" s="438">
        <v>0</v>
      </c>
      <c r="BY215" s="438"/>
      <c r="BZ215" s="438"/>
      <c r="CC215"/>
      <c r="CD215"/>
      <c r="CE215"/>
      <c r="CF215"/>
      <c r="CG215"/>
      <c r="CH215"/>
      <c r="CI215"/>
      <c r="CJ215"/>
      <c r="CK215"/>
      <c r="CL215"/>
      <c r="CM215"/>
      <c r="CN215"/>
      <c r="CO215"/>
    </row>
    <row r="216" spans="10:93">
      <c r="R216"/>
      <c r="W216">
        <v>221</v>
      </c>
      <c r="X216" t="s">
        <v>1217</v>
      </c>
      <c r="Y216" t="s">
        <v>1217</v>
      </c>
      <c r="Z216" t="s">
        <v>1217</v>
      </c>
      <c r="AA216" t="s">
        <v>1217</v>
      </c>
      <c r="AB216" t="s">
        <v>1217</v>
      </c>
      <c r="AC216" t="s">
        <v>1217</v>
      </c>
      <c r="AD216" t="s">
        <v>1217</v>
      </c>
      <c r="AE216" t="s">
        <v>1217</v>
      </c>
      <c r="AF216" t="s">
        <v>1217</v>
      </c>
      <c r="AG216" t="s">
        <v>1217</v>
      </c>
      <c r="AH216"/>
      <c r="AI216" t="s">
        <v>1217</v>
      </c>
      <c r="AJ216" t="s">
        <v>1217</v>
      </c>
      <c r="AK216" t="s">
        <v>1217</v>
      </c>
      <c r="AL216" t="s">
        <v>1217</v>
      </c>
      <c r="AM216" t="s">
        <v>1217</v>
      </c>
      <c r="AN216" t="s">
        <v>1217</v>
      </c>
      <c r="AO216" t="s">
        <v>1217</v>
      </c>
      <c r="AP216"/>
      <c r="AQ216"/>
      <c r="AR216"/>
      <c r="AS216"/>
      <c r="BB216" t="str" cm="1">
        <f t="array" aca="1" ref="BB216" ca="1">IFERROR(INDIRECT(X216),"")</f>
        <v/>
      </c>
      <c r="BE216"/>
      <c r="BF216" s="438">
        <v>3</v>
      </c>
      <c r="BG216" s="438">
        <v>46</v>
      </c>
      <c r="BH216" s="438" t="s">
        <v>616</v>
      </c>
      <c r="BI216" s="438" t="s">
        <v>1405</v>
      </c>
      <c r="BJ216" s="438">
        <v>5</v>
      </c>
      <c r="BK216" s="438" t="s">
        <v>1902</v>
      </c>
      <c r="BL216" s="438" t="s">
        <v>623</v>
      </c>
      <c r="BM216" s="438" t="s">
        <v>1903</v>
      </c>
      <c r="BN216" s="438"/>
      <c r="BO216" s="438">
        <v>0</v>
      </c>
      <c r="BP216" s="438">
        <v>0</v>
      </c>
      <c r="BQ216" s="438">
        <v>0</v>
      </c>
      <c r="BR216" s="438">
        <v>1</v>
      </c>
      <c r="BS216" s="438">
        <v>0</v>
      </c>
      <c r="BT216" s="438">
        <v>0</v>
      </c>
      <c r="BU216" s="438">
        <v>0</v>
      </c>
      <c r="BV216" s="438">
        <v>0</v>
      </c>
      <c r="BW216" s="438">
        <v>0</v>
      </c>
      <c r="BX216" s="438">
        <v>0</v>
      </c>
      <c r="BY216" s="438"/>
      <c r="BZ216" s="438"/>
      <c r="CC216"/>
      <c r="CD216"/>
      <c r="CE216"/>
      <c r="CF216"/>
      <c r="CG216"/>
      <c r="CH216"/>
      <c r="CI216"/>
      <c r="CJ216"/>
      <c r="CK216"/>
      <c r="CL216"/>
      <c r="CM216"/>
      <c r="CN216"/>
      <c r="CO216"/>
    </row>
    <row r="217" spans="10:93">
      <c r="R217"/>
      <c r="W217">
        <v>222</v>
      </c>
      <c r="X217" t="s">
        <v>1904</v>
      </c>
      <c r="Y217" t="s">
        <v>1905</v>
      </c>
      <c r="Z217" t="s">
        <v>1906</v>
      </c>
      <c r="AA217" t="s">
        <v>1217</v>
      </c>
      <c r="AB217" t="s">
        <v>1217</v>
      </c>
      <c r="AC217">
        <v>1</v>
      </c>
      <c r="AD217">
        <v>15</v>
      </c>
      <c r="AE217" t="s">
        <v>1217</v>
      </c>
      <c r="AF217" t="s">
        <v>1217</v>
      </c>
      <c r="AG217" t="s">
        <v>1907</v>
      </c>
      <c r="AH217"/>
      <c r="AI217" t="s">
        <v>1908</v>
      </c>
      <c r="AJ217" t="s">
        <v>1909</v>
      </c>
      <c r="AK217" t="s">
        <v>1910</v>
      </c>
      <c r="AL217" t="s">
        <v>1911</v>
      </c>
      <c r="AM217" t="s">
        <v>1912</v>
      </c>
      <c r="AN217" t="s">
        <v>1913</v>
      </c>
      <c r="AO217" t="s">
        <v>1914</v>
      </c>
      <c r="AP217"/>
      <c r="AQ217"/>
      <c r="AR217"/>
      <c r="AS217"/>
      <c r="BB217" t="str" cm="1">
        <f t="array" aca="1" ref="BB217" ca="1">IFERROR(INDIRECT(X217),"")</f>
        <v>FRÅGAN ÄR OBESVARAD</v>
      </c>
      <c r="BE217"/>
      <c r="BF217" s="463">
        <v>3</v>
      </c>
      <c r="BG217" s="463">
        <v>39</v>
      </c>
      <c r="BH217" s="463" t="s">
        <v>558</v>
      </c>
      <c r="BI217" s="463" t="s">
        <v>1409</v>
      </c>
      <c r="BJ217" s="463">
        <v>1</v>
      </c>
      <c r="BK217" s="463" t="s">
        <v>1915</v>
      </c>
      <c r="BL217" s="463" t="s">
        <v>561</v>
      </c>
      <c r="BM217" s="438" t="s">
        <v>1916</v>
      </c>
      <c r="BN217" s="438"/>
      <c r="BO217" s="463">
        <v>0</v>
      </c>
      <c r="BP217" s="463">
        <v>0</v>
      </c>
      <c r="BQ217" s="463">
        <v>0</v>
      </c>
      <c r="BR217" s="463">
        <v>0</v>
      </c>
      <c r="BS217" s="463">
        <v>1</v>
      </c>
      <c r="BT217" s="463">
        <v>0</v>
      </c>
      <c r="BU217" s="463">
        <v>0</v>
      </c>
      <c r="BV217" s="463">
        <v>0</v>
      </c>
      <c r="BW217" s="463">
        <v>0</v>
      </c>
      <c r="BX217" s="463">
        <v>0</v>
      </c>
      <c r="BY217" s="463"/>
      <c r="BZ217" s="463"/>
      <c r="CC217"/>
      <c r="CD217"/>
      <c r="CE217"/>
      <c r="CF217"/>
      <c r="CG217"/>
      <c r="CH217"/>
      <c r="CI217"/>
      <c r="CJ217"/>
      <c r="CK217"/>
      <c r="CL217"/>
      <c r="CM217"/>
      <c r="CN217"/>
      <c r="CO217"/>
    </row>
    <row r="218" spans="10:93">
      <c r="R218"/>
      <c r="W218">
        <v>223</v>
      </c>
      <c r="X218" t="s">
        <v>1217</v>
      </c>
      <c r="Y218" t="s">
        <v>1217</v>
      </c>
      <c r="Z218" t="s">
        <v>1217</v>
      </c>
      <c r="AA218" t="s">
        <v>1217</v>
      </c>
      <c r="AB218" t="s">
        <v>1217</v>
      </c>
      <c r="AC218" t="s">
        <v>1217</v>
      </c>
      <c r="AD218" t="s">
        <v>1217</v>
      </c>
      <c r="AE218" t="s">
        <v>1217</v>
      </c>
      <c r="AF218" t="s">
        <v>1217</v>
      </c>
      <c r="AG218" t="s">
        <v>1217</v>
      </c>
      <c r="AH218"/>
      <c r="AI218" t="s">
        <v>1217</v>
      </c>
      <c r="AJ218" t="s">
        <v>1217</v>
      </c>
      <c r="AK218" t="s">
        <v>1217</v>
      </c>
      <c r="AL218" t="s">
        <v>1217</v>
      </c>
      <c r="AM218" t="s">
        <v>1217</v>
      </c>
      <c r="AN218" t="s">
        <v>1217</v>
      </c>
      <c r="AO218" t="s">
        <v>1217</v>
      </c>
      <c r="AP218"/>
      <c r="AQ218"/>
      <c r="AR218"/>
      <c r="AS218"/>
      <c r="BB218" t="str" cm="1">
        <f t="array" aca="1" ref="BB218" ca="1">IFERROR(INDIRECT(X218),"")</f>
        <v/>
      </c>
      <c r="BE218"/>
      <c r="BF218" s="463">
        <v>3</v>
      </c>
      <c r="BG218" s="463">
        <v>39</v>
      </c>
      <c r="BH218" s="463" t="s">
        <v>558</v>
      </c>
      <c r="BI218" s="463" t="s">
        <v>1409</v>
      </c>
      <c r="BJ218" s="463">
        <v>2</v>
      </c>
      <c r="BK218" s="463" t="s">
        <v>1917</v>
      </c>
      <c r="BL218" s="463" t="s">
        <v>562</v>
      </c>
      <c r="BM218" s="438" t="s">
        <v>1918</v>
      </c>
      <c r="BN218" s="438"/>
      <c r="BO218" s="463">
        <v>0</v>
      </c>
      <c r="BP218" s="463">
        <v>0</v>
      </c>
      <c r="BQ218" s="463">
        <v>0</v>
      </c>
      <c r="BR218" s="463">
        <v>0</v>
      </c>
      <c r="BS218" s="463">
        <v>1</v>
      </c>
      <c r="BT218" s="463">
        <v>0</v>
      </c>
      <c r="BU218" s="463">
        <v>0</v>
      </c>
      <c r="BV218" s="463">
        <v>0</v>
      </c>
      <c r="BW218" s="463">
        <v>0</v>
      </c>
      <c r="BX218" s="463">
        <v>0</v>
      </c>
      <c r="BY218" s="463"/>
      <c r="BZ218" s="463"/>
      <c r="CC218"/>
      <c r="CD218"/>
      <c r="CE218"/>
      <c r="CF218"/>
      <c r="CG218"/>
      <c r="CH218"/>
      <c r="CI218"/>
      <c r="CJ218"/>
      <c r="CK218"/>
      <c r="CL218"/>
      <c r="CM218"/>
      <c r="CN218"/>
      <c r="CO218"/>
    </row>
    <row r="219" spans="10:93">
      <c r="R219"/>
      <c r="W219">
        <v>224</v>
      </c>
      <c r="X219" t="s">
        <v>1217</v>
      </c>
      <c r="Y219" t="s">
        <v>1217</v>
      </c>
      <c r="Z219" t="s">
        <v>1217</v>
      </c>
      <c r="AA219" t="s">
        <v>1217</v>
      </c>
      <c r="AB219" t="s">
        <v>1217</v>
      </c>
      <c r="AC219" t="s">
        <v>1217</v>
      </c>
      <c r="AD219" t="s">
        <v>1217</v>
      </c>
      <c r="AE219" t="s">
        <v>1217</v>
      </c>
      <c r="AF219" t="s">
        <v>1217</v>
      </c>
      <c r="AG219" t="s">
        <v>1217</v>
      </c>
      <c r="AH219"/>
      <c r="AI219" t="s">
        <v>1217</v>
      </c>
      <c r="AJ219" t="s">
        <v>1217</v>
      </c>
      <c r="AK219" t="s">
        <v>1217</v>
      </c>
      <c r="AL219" t="s">
        <v>1217</v>
      </c>
      <c r="AM219" t="s">
        <v>1217</v>
      </c>
      <c r="AN219" t="s">
        <v>1217</v>
      </c>
      <c r="AO219" t="s">
        <v>1217</v>
      </c>
      <c r="AP219"/>
      <c r="AQ219"/>
      <c r="AR219"/>
      <c r="AS219"/>
      <c r="BB219" t="str" cm="1">
        <f t="array" aca="1" ref="BB219" ca="1">IFERROR(INDIRECT(X219),"")</f>
        <v/>
      </c>
      <c r="BE219"/>
      <c r="BF219" s="463">
        <v>3</v>
      </c>
      <c r="BG219" s="463">
        <v>39</v>
      </c>
      <c r="BH219" s="463" t="s">
        <v>558</v>
      </c>
      <c r="BI219" s="463" t="s">
        <v>1409</v>
      </c>
      <c r="BJ219" s="463">
        <v>3</v>
      </c>
      <c r="BK219" s="463" t="s">
        <v>1919</v>
      </c>
      <c r="BL219" s="463" t="s">
        <v>563</v>
      </c>
      <c r="BM219" s="438" t="s">
        <v>1920</v>
      </c>
      <c r="BN219" s="438"/>
      <c r="BO219" s="463">
        <v>0</v>
      </c>
      <c r="BP219" s="463">
        <v>0</v>
      </c>
      <c r="BQ219" s="463">
        <v>0</v>
      </c>
      <c r="BR219" s="463">
        <v>0</v>
      </c>
      <c r="BS219" s="463">
        <v>1</v>
      </c>
      <c r="BT219" s="463">
        <v>0</v>
      </c>
      <c r="BU219" s="463">
        <v>0</v>
      </c>
      <c r="BV219" s="463">
        <v>0</v>
      </c>
      <c r="BW219" s="463">
        <v>0</v>
      </c>
      <c r="BX219" s="463">
        <v>0</v>
      </c>
      <c r="BY219" s="463"/>
      <c r="BZ219" s="463"/>
      <c r="CC219"/>
      <c r="CD219"/>
      <c r="CE219"/>
      <c r="CF219"/>
      <c r="CG219"/>
      <c r="CH219"/>
      <c r="CI219"/>
      <c r="CJ219"/>
      <c r="CK219"/>
      <c r="CL219"/>
      <c r="CM219"/>
      <c r="CN219"/>
      <c r="CO219"/>
    </row>
    <row r="220" spans="10:93">
      <c r="R220"/>
      <c r="W220">
        <v>225</v>
      </c>
      <c r="X220" t="s">
        <v>1217</v>
      </c>
      <c r="Y220" t="s">
        <v>1217</v>
      </c>
      <c r="Z220" t="s">
        <v>1217</v>
      </c>
      <c r="AA220" t="s">
        <v>1217</v>
      </c>
      <c r="AB220" t="s">
        <v>1217</v>
      </c>
      <c r="AC220" t="s">
        <v>1217</v>
      </c>
      <c r="AD220" t="s">
        <v>1217</v>
      </c>
      <c r="AE220" t="s">
        <v>1217</v>
      </c>
      <c r="AF220" t="s">
        <v>1217</v>
      </c>
      <c r="AG220" t="s">
        <v>1217</v>
      </c>
      <c r="AH220"/>
      <c r="AI220" t="s">
        <v>1217</v>
      </c>
      <c r="AJ220" t="s">
        <v>1217</v>
      </c>
      <c r="AK220" t="s">
        <v>1217</v>
      </c>
      <c r="AL220" t="s">
        <v>1217</v>
      </c>
      <c r="AM220" t="s">
        <v>1217</v>
      </c>
      <c r="AN220" t="s">
        <v>1217</v>
      </c>
      <c r="AO220" t="s">
        <v>1217</v>
      </c>
      <c r="AP220"/>
      <c r="AQ220"/>
      <c r="AR220"/>
      <c r="AS220"/>
      <c r="BB220" t="str" cm="1">
        <f t="array" aca="1" ref="BB220" ca="1">IFERROR(INDIRECT(X220),"")</f>
        <v/>
      </c>
      <c r="BE220"/>
      <c r="BF220" s="463">
        <v>3</v>
      </c>
      <c r="BG220" s="463">
        <v>39</v>
      </c>
      <c r="BH220" s="463" t="s">
        <v>558</v>
      </c>
      <c r="BI220" s="463" t="s">
        <v>1409</v>
      </c>
      <c r="BJ220" s="463">
        <v>4</v>
      </c>
      <c r="BK220" s="463" t="s">
        <v>1921</v>
      </c>
      <c r="BL220" s="463" t="s">
        <v>564</v>
      </c>
      <c r="BM220" s="438" t="s">
        <v>1922</v>
      </c>
      <c r="BN220" s="438"/>
      <c r="BO220" s="463">
        <v>0</v>
      </c>
      <c r="BP220" s="463">
        <v>0</v>
      </c>
      <c r="BQ220" s="463">
        <v>0</v>
      </c>
      <c r="BR220" s="463">
        <v>0</v>
      </c>
      <c r="BS220" s="463">
        <v>1</v>
      </c>
      <c r="BT220" s="463">
        <v>0</v>
      </c>
      <c r="BU220" s="463">
        <v>0</v>
      </c>
      <c r="BV220" s="463">
        <v>0</v>
      </c>
      <c r="BW220" s="463">
        <v>0</v>
      </c>
      <c r="BX220" s="463">
        <v>0</v>
      </c>
      <c r="BY220" s="463"/>
      <c r="BZ220" s="463"/>
      <c r="CC220"/>
      <c r="CD220"/>
      <c r="CE220"/>
      <c r="CF220"/>
      <c r="CG220"/>
      <c r="CH220"/>
      <c r="CI220"/>
      <c r="CJ220"/>
      <c r="CK220"/>
      <c r="CL220"/>
      <c r="CM220"/>
      <c r="CN220"/>
      <c r="CO220"/>
    </row>
    <row r="221" spans="10:93">
      <c r="R221"/>
      <c r="W221">
        <v>226</v>
      </c>
      <c r="X221" t="s">
        <v>1217</v>
      </c>
      <c r="Y221" t="s">
        <v>1217</v>
      </c>
      <c r="Z221" t="s">
        <v>1217</v>
      </c>
      <c r="AA221" t="s">
        <v>1217</v>
      </c>
      <c r="AB221" t="s">
        <v>1217</v>
      </c>
      <c r="AC221" t="s">
        <v>1217</v>
      </c>
      <c r="AD221" t="s">
        <v>1217</v>
      </c>
      <c r="AE221" t="s">
        <v>1217</v>
      </c>
      <c r="AF221" t="s">
        <v>1217</v>
      </c>
      <c r="AG221" t="s">
        <v>1217</v>
      </c>
      <c r="AH221"/>
      <c r="AI221" t="s">
        <v>1217</v>
      </c>
      <c r="AJ221" t="s">
        <v>1217</v>
      </c>
      <c r="AK221" t="s">
        <v>1217</v>
      </c>
      <c r="AL221" t="s">
        <v>1217</v>
      </c>
      <c r="AM221" t="s">
        <v>1217</v>
      </c>
      <c r="AN221" t="s">
        <v>1217</v>
      </c>
      <c r="AO221" t="s">
        <v>1217</v>
      </c>
      <c r="AP221"/>
      <c r="AQ221"/>
      <c r="AR221"/>
      <c r="AS221"/>
      <c r="BB221" t="str" cm="1">
        <f t="array" aca="1" ref="BB221" ca="1">IFERROR(INDIRECT(X221),"")</f>
        <v/>
      </c>
      <c r="BE221"/>
      <c r="BF221" s="463">
        <v>3</v>
      </c>
      <c r="BG221" s="463">
        <v>39</v>
      </c>
      <c r="BH221" s="463" t="s">
        <v>558</v>
      </c>
      <c r="BI221" s="463" t="s">
        <v>1409</v>
      </c>
      <c r="BJ221" s="463">
        <v>5</v>
      </c>
      <c r="BK221" s="463" t="s">
        <v>1923</v>
      </c>
      <c r="BL221" s="463" t="s">
        <v>565</v>
      </c>
      <c r="BM221" s="438" t="s">
        <v>1924</v>
      </c>
      <c r="BN221" s="438"/>
      <c r="BO221" s="463">
        <v>0</v>
      </c>
      <c r="BP221" s="463">
        <v>0</v>
      </c>
      <c r="BQ221" s="463">
        <v>0</v>
      </c>
      <c r="BR221" s="463">
        <v>0</v>
      </c>
      <c r="BS221" s="463">
        <v>1</v>
      </c>
      <c r="BT221" s="463">
        <v>0</v>
      </c>
      <c r="BU221" s="463">
        <v>0</v>
      </c>
      <c r="BV221" s="463">
        <v>0</v>
      </c>
      <c r="BW221" s="463">
        <v>0</v>
      </c>
      <c r="BX221" s="463">
        <v>0</v>
      </c>
      <c r="BY221" s="463"/>
      <c r="BZ221" s="463"/>
      <c r="CC221"/>
      <c r="CD221"/>
      <c r="CE221"/>
      <c r="CF221"/>
      <c r="CG221"/>
      <c r="CH221"/>
      <c r="CI221"/>
      <c r="CJ221"/>
      <c r="CK221"/>
      <c r="CL221"/>
      <c r="CM221"/>
      <c r="CN221"/>
      <c r="CO221"/>
    </row>
    <row r="222" spans="10:93">
      <c r="R222"/>
      <c r="W222">
        <v>227</v>
      </c>
      <c r="X222" t="s">
        <v>1217</v>
      </c>
      <c r="Y222" t="s">
        <v>1217</v>
      </c>
      <c r="Z222" t="s">
        <v>1217</v>
      </c>
      <c r="AA222" t="s">
        <v>1217</v>
      </c>
      <c r="AB222" t="s">
        <v>1217</v>
      </c>
      <c r="AC222" t="s">
        <v>1217</v>
      </c>
      <c r="AD222" t="s">
        <v>1217</v>
      </c>
      <c r="AE222" t="s">
        <v>1217</v>
      </c>
      <c r="AF222" t="s">
        <v>1217</v>
      </c>
      <c r="AG222" t="s">
        <v>1217</v>
      </c>
      <c r="AH222"/>
      <c r="AI222" t="s">
        <v>1217</v>
      </c>
      <c r="AJ222" t="s">
        <v>1217</v>
      </c>
      <c r="AK222" t="s">
        <v>1217</v>
      </c>
      <c r="AL222" t="s">
        <v>1217</v>
      </c>
      <c r="AM222" t="s">
        <v>1217</v>
      </c>
      <c r="AN222" t="s">
        <v>1217</v>
      </c>
      <c r="AO222" t="s">
        <v>1217</v>
      </c>
      <c r="AP222"/>
      <c r="AQ222"/>
      <c r="AR222"/>
      <c r="AS222"/>
      <c r="BB222" t="str" cm="1">
        <f t="array" aca="1" ref="BB222" ca="1">IFERROR(INDIRECT(X222),"")</f>
        <v/>
      </c>
      <c r="BE222"/>
      <c r="BF222" s="466">
        <v>3</v>
      </c>
      <c r="BG222" s="466">
        <v>40</v>
      </c>
      <c r="BH222" s="466" t="s">
        <v>566</v>
      </c>
      <c r="BI222" s="466" t="s">
        <v>1412</v>
      </c>
      <c r="BJ222" s="466">
        <v>1</v>
      </c>
      <c r="BK222" s="466" t="s">
        <v>1925</v>
      </c>
      <c r="BL222" s="466" t="s">
        <v>569</v>
      </c>
      <c r="BM222" s="438" t="s">
        <v>1926</v>
      </c>
      <c r="BN222" s="438"/>
      <c r="BO222" s="466">
        <v>0</v>
      </c>
      <c r="BP222" s="466">
        <v>0</v>
      </c>
      <c r="BQ222" s="466">
        <v>0</v>
      </c>
      <c r="BR222" s="466">
        <v>0</v>
      </c>
      <c r="BS222" s="466">
        <v>1</v>
      </c>
      <c r="BT222" s="466">
        <v>1</v>
      </c>
      <c r="BU222" s="466">
        <v>0</v>
      </c>
      <c r="BV222" s="466">
        <v>0</v>
      </c>
      <c r="BW222" s="466">
        <v>0</v>
      </c>
      <c r="BX222" s="466">
        <v>0</v>
      </c>
      <c r="BY222" s="466"/>
      <c r="BZ222" s="466"/>
      <c r="CC222"/>
      <c r="CD222"/>
      <c r="CE222"/>
      <c r="CF222"/>
      <c r="CG222"/>
      <c r="CH222"/>
      <c r="CI222"/>
      <c r="CJ222"/>
      <c r="CK222"/>
      <c r="CL222"/>
      <c r="CM222"/>
      <c r="CN222"/>
      <c r="CO222"/>
    </row>
    <row r="223" spans="10:93">
      <c r="R223"/>
      <c r="W223">
        <v>228</v>
      </c>
      <c r="X223" t="s">
        <v>1217</v>
      </c>
      <c r="Y223" t="s">
        <v>1217</v>
      </c>
      <c r="Z223" t="s">
        <v>1217</v>
      </c>
      <c r="AA223" t="s">
        <v>1217</v>
      </c>
      <c r="AB223" t="s">
        <v>1217</v>
      </c>
      <c r="AC223" t="s">
        <v>1217</v>
      </c>
      <c r="AD223" t="s">
        <v>1217</v>
      </c>
      <c r="AE223" t="s">
        <v>1217</v>
      </c>
      <c r="AF223" t="s">
        <v>1217</v>
      </c>
      <c r="AG223" t="s">
        <v>1217</v>
      </c>
      <c r="AH223"/>
      <c r="AI223" t="s">
        <v>1217</v>
      </c>
      <c r="AJ223" t="s">
        <v>1217</v>
      </c>
      <c r="AK223" t="s">
        <v>1217</v>
      </c>
      <c r="AL223" t="s">
        <v>1217</v>
      </c>
      <c r="AM223" t="s">
        <v>1217</v>
      </c>
      <c r="AN223" t="s">
        <v>1217</v>
      </c>
      <c r="AO223" t="s">
        <v>1217</v>
      </c>
      <c r="AP223"/>
      <c r="AQ223"/>
      <c r="AR223"/>
      <c r="AS223"/>
      <c r="BB223" t="str" cm="1">
        <f t="array" aca="1" ref="BB223" ca="1">IFERROR(INDIRECT(X223),"")</f>
        <v/>
      </c>
      <c r="BE223"/>
      <c r="BF223" s="466">
        <v>3</v>
      </c>
      <c r="BG223" s="466">
        <v>40</v>
      </c>
      <c r="BH223" s="466" t="s">
        <v>566</v>
      </c>
      <c r="BI223" s="466" t="s">
        <v>1412</v>
      </c>
      <c r="BJ223" s="466">
        <v>2</v>
      </c>
      <c r="BK223" s="466" t="s">
        <v>1927</v>
      </c>
      <c r="BL223" s="466" t="s">
        <v>570</v>
      </c>
      <c r="BM223" s="438" t="s">
        <v>1928</v>
      </c>
      <c r="BN223" s="438"/>
      <c r="BO223" s="466">
        <v>0</v>
      </c>
      <c r="BP223" s="466">
        <v>0</v>
      </c>
      <c r="BQ223" s="466">
        <v>0</v>
      </c>
      <c r="BR223" s="466">
        <v>0</v>
      </c>
      <c r="BS223" s="466">
        <v>0</v>
      </c>
      <c r="BT223" s="466">
        <v>1</v>
      </c>
      <c r="BU223" s="466">
        <v>0</v>
      </c>
      <c r="BV223" s="466">
        <v>0</v>
      </c>
      <c r="BW223" s="466">
        <v>0</v>
      </c>
      <c r="BX223" s="466">
        <v>0</v>
      </c>
      <c r="BY223" s="466"/>
      <c r="BZ223" s="466"/>
      <c r="CC223"/>
      <c r="CD223"/>
      <c r="CE223"/>
      <c r="CF223"/>
      <c r="CG223"/>
      <c r="CH223"/>
      <c r="CI223"/>
      <c r="CJ223"/>
      <c r="CK223"/>
      <c r="CL223"/>
      <c r="CM223"/>
      <c r="CN223"/>
      <c r="CO223"/>
    </row>
    <row r="224" spans="10:93">
      <c r="R224"/>
      <c r="W224">
        <v>229</v>
      </c>
      <c r="X224" t="s">
        <v>1217</v>
      </c>
      <c r="Y224" t="s">
        <v>1217</v>
      </c>
      <c r="Z224" t="s">
        <v>1217</v>
      </c>
      <c r="AA224" t="s">
        <v>1217</v>
      </c>
      <c r="AB224" t="s">
        <v>1217</v>
      </c>
      <c r="AC224" t="s">
        <v>1217</v>
      </c>
      <c r="AD224" t="s">
        <v>1217</v>
      </c>
      <c r="AE224" t="s">
        <v>1217</v>
      </c>
      <c r="AF224" t="s">
        <v>1217</v>
      </c>
      <c r="AG224" t="s">
        <v>1217</v>
      </c>
      <c r="AH224"/>
      <c r="AI224" t="s">
        <v>1217</v>
      </c>
      <c r="AJ224" t="s">
        <v>1217</v>
      </c>
      <c r="AK224" t="s">
        <v>1217</v>
      </c>
      <c r="AL224" t="s">
        <v>1217</v>
      </c>
      <c r="AM224" t="s">
        <v>1217</v>
      </c>
      <c r="AN224" t="s">
        <v>1217</v>
      </c>
      <c r="AO224" t="s">
        <v>1217</v>
      </c>
      <c r="AP224"/>
      <c r="AQ224"/>
      <c r="AR224"/>
      <c r="AS224"/>
      <c r="BB224" t="str" cm="1">
        <f t="array" aca="1" ref="BB224" ca="1">IFERROR(INDIRECT(X224),"")</f>
        <v/>
      </c>
      <c r="BE224"/>
      <c r="BF224" s="466">
        <v>3</v>
      </c>
      <c r="BG224" s="466">
        <v>40</v>
      </c>
      <c r="BH224" s="466" t="s">
        <v>566</v>
      </c>
      <c r="BI224" s="466" t="s">
        <v>1412</v>
      </c>
      <c r="BJ224" s="466">
        <v>3</v>
      </c>
      <c r="BK224" s="466" t="s">
        <v>1929</v>
      </c>
      <c r="BL224" s="466" t="s">
        <v>571</v>
      </c>
      <c r="BM224" s="438" t="s">
        <v>1930</v>
      </c>
      <c r="BN224" s="438"/>
      <c r="BO224" s="466">
        <v>0</v>
      </c>
      <c r="BP224" s="466">
        <v>0</v>
      </c>
      <c r="BQ224" s="466">
        <v>0</v>
      </c>
      <c r="BR224" s="466">
        <v>0</v>
      </c>
      <c r="BS224" s="466">
        <v>0</v>
      </c>
      <c r="BT224" s="466">
        <v>1</v>
      </c>
      <c r="BU224" s="466">
        <v>0</v>
      </c>
      <c r="BV224" s="466">
        <v>0</v>
      </c>
      <c r="BW224" s="466">
        <v>0</v>
      </c>
      <c r="BX224" s="466">
        <v>0</v>
      </c>
      <c r="BY224" s="466"/>
      <c r="BZ224" s="466"/>
      <c r="CC224"/>
      <c r="CD224"/>
      <c r="CE224"/>
      <c r="CF224"/>
      <c r="CG224"/>
      <c r="CH224"/>
      <c r="CI224"/>
      <c r="CJ224"/>
      <c r="CK224"/>
      <c r="CL224"/>
      <c r="CM224"/>
      <c r="CN224"/>
      <c r="CO224"/>
    </row>
    <row r="225" spans="18:93">
      <c r="R225"/>
      <c r="W225">
        <v>230</v>
      </c>
      <c r="X225" t="s">
        <v>1217</v>
      </c>
      <c r="Y225" t="s">
        <v>1217</v>
      </c>
      <c r="Z225" t="s">
        <v>1217</v>
      </c>
      <c r="AA225" t="s">
        <v>1217</v>
      </c>
      <c r="AB225" t="s">
        <v>1217</v>
      </c>
      <c r="AC225" t="s">
        <v>1217</v>
      </c>
      <c r="AD225" t="s">
        <v>1217</v>
      </c>
      <c r="AE225" t="s">
        <v>1217</v>
      </c>
      <c r="AF225" t="s">
        <v>1217</v>
      </c>
      <c r="AG225" t="s">
        <v>1217</v>
      </c>
      <c r="AH225"/>
      <c r="AI225" t="s">
        <v>1217</v>
      </c>
      <c r="AJ225" t="s">
        <v>1217</v>
      </c>
      <c r="AK225" t="s">
        <v>1217</v>
      </c>
      <c r="AL225" t="s">
        <v>1217</v>
      </c>
      <c r="AM225" t="s">
        <v>1217</v>
      </c>
      <c r="AN225" t="s">
        <v>1217</v>
      </c>
      <c r="AO225" t="s">
        <v>1217</v>
      </c>
      <c r="AP225"/>
      <c r="AQ225"/>
      <c r="AR225"/>
      <c r="AS225"/>
      <c r="BB225" t="str" cm="1">
        <f t="array" aca="1" ref="BB225" ca="1">IFERROR(INDIRECT(X225),"")</f>
        <v/>
      </c>
      <c r="BE225"/>
      <c r="BF225" s="466">
        <v>3</v>
      </c>
      <c r="BG225" s="466">
        <v>40</v>
      </c>
      <c r="BH225" s="466" t="s">
        <v>566</v>
      </c>
      <c r="BI225" s="466" t="s">
        <v>1412</v>
      </c>
      <c r="BJ225" s="466">
        <v>4</v>
      </c>
      <c r="BK225" s="466" t="s">
        <v>1931</v>
      </c>
      <c r="BL225" s="466" t="s">
        <v>572</v>
      </c>
      <c r="BM225" s="438" t="s">
        <v>1932</v>
      </c>
      <c r="BN225" s="438"/>
      <c r="BO225" s="466">
        <v>0</v>
      </c>
      <c r="BP225" s="466">
        <v>0</v>
      </c>
      <c r="BQ225" s="466">
        <v>0</v>
      </c>
      <c r="BR225" s="466">
        <v>0</v>
      </c>
      <c r="BS225" s="466">
        <v>0</v>
      </c>
      <c r="BT225" s="466">
        <v>1</v>
      </c>
      <c r="BU225" s="466">
        <v>0</v>
      </c>
      <c r="BV225" s="466">
        <v>0</v>
      </c>
      <c r="BW225" s="466">
        <v>0</v>
      </c>
      <c r="BX225" s="466">
        <v>0</v>
      </c>
      <c r="BY225" s="466"/>
      <c r="BZ225" s="466"/>
      <c r="CC225"/>
      <c r="CD225"/>
      <c r="CE225"/>
      <c r="CF225"/>
      <c r="CG225"/>
      <c r="CH225"/>
      <c r="CI225"/>
      <c r="CJ225"/>
      <c r="CK225"/>
      <c r="CL225"/>
      <c r="CM225"/>
      <c r="CN225"/>
      <c r="CO225"/>
    </row>
    <row r="226" spans="18:93">
      <c r="R226"/>
      <c r="W226">
        <v>231</v>
      </c>
      <c r="X226" t="s">
        <v>1217</v>
      </c>
      <c r="Y226" t="s">
        <v>1217</v>
      </c>
      <c r="Z226" t="s">
        <v>1217</v>
      </c>
      <c r="AA226" t="s">
        <v>1217</v>
      </c>
      <c r="AB226" t="s">
        <v>1217</v>
      </c>
      <c r="AC226" t="s">
        <v>1217</v>
      </c>
      <c r="AD226" t="s">
        <v>1217</v>
      </c>
      <c r="AE226" t="s">
        <v>1217</v>
      </c>
      <c r="AF226" t="s">
        <v>1217</v>
      </c>
      <c r="AG226" t="s">
        <v>1217</v>
      </c>
      <c r="AH226"/>
      <c r="AI226" t="s">
        <v>1217</v>
      </c>
      <c r="AJ226" t="s">
        <v>1217</v>
      </c>
      <c r="AK226" t="s">
        <v>1217</v>
      </c>
      <c r="AL226" t="s">
        <v>1217</v>
      </c>
      <c r="AM226" t="s">
        <v>1217</v>
      </c>
      <c r="AN226" t="s">
        <v>1217</v>
      </c>
      <c r="AO226" t="s">
        <v>1217</v>
      </c>
      <c r="AP226"/>
      <c r="AQ226"/>
      <c r="AR226"/>
      <c r="AS226"/>
      <c r="BB226" t="str" cm="1">
        <f t="array" aca="1" ref="BB226" ca="1">IFERROR(INDIRECT(X226),"")</f>
        <v/>
      </c>
      <c r="BE226"/>
      <c r="BF226" s="466">
        <v>3</v>
      </c>
      <c r="BG226" s="466">
        <v>40</v>
      </c>
      <c r="BH226" s="466" t="s">
        <v>566</v>
      </c>
      <c r="BI226" s="466" t="s">
        <v>1412</v>
      </c>
      <c r="BJ226" s="466">
        <v>5</v>
      </c>
      <c r="BK226" s="466" t="s">
        <v>1933</v>
      </c>
      <c r="BL226" s="466" t="s">
        <v>573</v>
      </c>
      <c r="BM226" s="438" t="s">
        <v>1934</v>
      </c>
      <c r="BN226" s="438"/>
      <c r="BO226" s="466">
        <v>0</v>
      </c>
      <c r="BP226" s="466">
        <v>0</v>
      </c>
      <c r="BQ226" s="466">
        <v>0</v>
      </c>
      <c r="BR226" s="466">
        <v>0</v>
      </c>
      <c r="BS226" s="466">
        <v>0</v>
      </c>
      <c r="BT226" s="466">
        <v>1</v>
      </c>
      <c r="BU226" s="466">
        <v>0</v>
      </c>
      <c r="BV226" s="466">
        <v>0</v>
      </c>
      <c r="BW226" s="466">
        <v>0</v>
      </c>
      <c r="BX226" s="466">
        <v>0</v>
      </c>
      <c r="BY226" s="466"/>
      <c r="BZ226" s="466"/>
      <c r="CC226"/>
      <c r="CD226"/>
      <c r="CE226"/>
      <c r="CF226"/>
      <c r="CG226"/>
      <c r="CH226"/>
      <c r="CI226"/>
      <c r="CJ226"/>
      <c r="CK226"/>
      <c r="CL226"/>
      <c r="CM226"/>
      <c r="CN226"/>
      <c r="CO226"/>
    </row>
    <row r="227" spans="18:93">
      <c r="R227"/>
      <c r="W227">
        <v>232</v>
      </c>
      <c r="X227" t="s">
        <v>1217</v>
      </c>
      <c r="Y227" t="s">
        <v>1217</v>
      </c>
      <c r="Z227" t="s">
        <v>1217</v>
      </c>
      <c r="AA227" t="s">
        <v>1217</v>
      </c>
      <c r="AB227" t="s">
        <v>1217</v>
      </c>
      <c r="AC227" t="s">
        <v>1217</v>
      </c>
      <c r="AD227" t="s">
        <v>1217</v>
      </c>
      <c r="AE227" t="s">
        <v>1217</v>
      </c>
      <c r="AF227" t="s">
        <v>1217</v>
      </c>
      <c r="AG227" t="s">
        <v>1217</v>
      </c>
      <c r="AH227"/>
      <c r="AI227" t="s">
        <v>1217</v>
      </c>
      <c r="AJ227" t="s">
        <v>1217</v>
      </c>
      <c r="AK227" t="s">
        <v>1217</v>
      </c>
      <c r="AL227" t="s">
        <v>1217</v>
      </c>
      <c r="AM227" t="s">
        <v>1217</v>
      </c>
      <c r="AN227" t="s">
        <v>1217</v>
      </c>
      <c r="AO227" t="s">
        <v>1217</v>
      </c>
      <c r="AP227"/>
      <c r="AQ227"/>
      <c r="AR227"/>
      <c r="AS227"/>
      <c r="BB227" t="str" cm="1">
        <f t="array" aca="1" ref="BB227" ca="1">IFERROR(INDIRECT(X227),"")</f>
        <v/>
      </c>
      <c r="BE227"/>
      <c r="BF227" s="467">
        <v>3</v>
      </c>
      <c r="BG227" s="467">
        <v>41</v>
      </c>
      <c r="BH227" s="467" t="s">
        <v>574</v>
      </c>
      <c r="BI227" s="467" t="s">
        <v>1426</v>
      </c>
      <c r="BJ227" s="467">
        <v>1</v>
      </c>
      <c r="BK227" s="467" t="s">
        <v>1935</v>
      </c>
      <c r="BL227" s="467" t="s">
        <v>577</v>
      </c>
      <c r="BM227" s="438" t="s">
        <v>1936</v>
      </c>
      <c r="BN227" s="438"/>
      <c r="BO227" s="467">
        <v>1</v>
      </c>
      <c r="BP227" s="467">
        <v>0</v>
      </c>
      <c r="BQ227" s="467">
        <v>0</v>
      </c>
      <c r="BR227" s="467">
        <v>0</v>
      </c>
      <c r="BS227" s="467">
        <v>0</v>
      </c>
      <c r="BT227" s="467">
        <v>0</v>
      </c>
      <c r="BU227" s="467">
        <v>1</v>
      </c>
      <c r="BV227" s="467">
        <v>0</v>
      </c>
      <c r="BW227" s="467">
        <v>0</v>
      </c>
      <c r="BX227" s="467">
        <v>0</v>
      </c>
      <c r="BY227" s="467"/>
      <c r="BZ227" s="467"/>
      <c r="CC227"/>
      <c r="CD227"/>
      <c r="CE227"/>
      <c r="CF227"/>
      <c r="CG227"/>
      <c r="CH227"/>
      <c r="CI227"/>
      <c r="CJ227"/>
      <c r="CK227"/>
      <c r="CL227"/>
      <c r="CM227"/>
      <c r="CN227"/>
      <c r="CO227"/>
    </row>
    <row r="228" spans="18:93">
      <c r="R228"/>
      <c r="W228">
        <v>233</v>
      </c>
      <c r="X228" t="s">
        <v>1217</v>
      </c>
      <c r="Y228" t="s">
        <v>1217</v>
      </c>
      <c r="Z228" t="s">
        <v>1217</v>
      </c>
      <c r="AA228" t="s">
        <v>1217</v>
      </c>
      <c r="AB228" t="s">
        <v>1217</v>
      </c>
      <c r="AC228" t="s">
        <v>1217</v>
      </c>
      <c r="AD228" t="s">
        <v>1217</v>
      </c>
      <c r="AE228" t="s">
        <v>1217</v>
      </c>
      <c r="AF228" t="s">
        <v>1217</v>
      </c>
      <c r="AG228" t="s">
        <v>1217</v>
      </c>
      <c r="AH228"/>
      <c r="AI228" t="s">
        <v>1217</v>
      </c>
      <c r="AJ228" t="s">
        <v>1217</v>
      </c>
      <c r="AK228" t="s">
        <v>1217</v>
      </c>
      <c r="AL228" t="s">
        <v>1217</v>
      </c>
      <c r="AM228" t="s">
        <v>1217</v>
      </c>
      <c r="AN228" t="s">
        <v>1217</v>
      </c>
      <c r="AO228" t="s">
        <v>1217</v>
      </c>
      <c r="AP228"/>
      <c r="AQ228"/>
      <c r="AR228"/>
      <c r="AS228"/>
      <c r="BB228" t="str" cm="1">
        <f t="array" aca="1" ref="BB228" ca="1">IFERROR(INDIRECT(X228),"")</f>
        <v/>
      </c>
      <c r="BE228"/>
      <c r="BF228" s="467">
        <v>3</v>
      </c>
      <c r="BG228" s="467">
        <v>41</v>
      </c>
      <c r="BH228" s="467" t="s">
        <v>574</v>
      </c>
      <c r="BI228" s="467" t="s">
        <v>1426</v>
      </c>
      <c r="BJ228" s="467">
        <v>2</v>
      </c>
      <c r="BK228" s="467" t="s">
        <v>1937</v>
      </c>
      <c r="BL228" s="467" t="s">
        <v>578</v>
      </c>
      <c r="BM228" s="438" t="s">
        <v>1938</v>
      </c>
      <c r="BN228" s="438"/>
      <c r="BO228" s="467">
        <v>0</v>
      </c>
      <c r="BP228" s="467">
        <v>0</v>
      </c>
      <c r="BQ228" s="467">
        <v>0</v>
      </c>
      <c r="BR228" s="467">
        <v>0</v>
      </c>
      <c r="BS228" s="467">
        <v>0</v>
      </c>
      <c r="BT228" s="467">
        <v>0</v>
      </c>
      <c r="BU228" s="467">
        <v>1</v>
      </c>
      <c r="BV228" s="467">
        <v>0</v>
      </c>
      <c r="BW228" s="467">
        <v>0</v>
      </c>
      <c r="BX228" s="467">
        <v>0</v>
      </c>
      <c r="BY228" s="467"/>
      <c r="BZ228" s="467"/>
      <c r="CC228"/>
      <c r="CD228"/>
      <c r="CE228"/>
      <c r="CF228"/>
      <c r="CG228"/>
      <c r="CH228"/>
      <c r="CI228"/>
      <c r="CJ228"/>
      <c r="CK228"/>
      <c r="CL228"/>
      <c r="CM228"/>
      <c r="CN228"/>
      <c r="CO228"/>
    </row>
    <row r="229" spans="18:93">
      <c r="R229"/>
      <c r="W229">
        <v>234</v>
      </c>
      <c r="X229" t="s">
        <v>1217</v>
      </c>
      <c r="Y229" t="s">
        <v>1217</v>
      </c>
      <c r="Z229" t="s">
        <v>1217</v>
      </c>
      <c r="AA229" t="s">
        <v>1217</v>
      </c>
      <c r="AB229" t="s">
        <v>1217</v>
      </c>
      <c r="AC229" t="s">
        <v>1217</v>
      </c>
      <c r="AD229" t="s">
        <v>1217</v>
      </c>
      <c r="AE229" t="s">
        <v>1217</v>
      </c>
      <c r="AF229" t="s">
        <v>1217</v>
      </c>
      <c r="AG229" t="s">
        <v>1217</v>
      </c>
      <c r="AH229"/>
      <c r="AI229" t="s">
        <v>1217</v>
      </c>
      <c r="AJ229" t="s">
        <v>1217</v>
      </c>
      <c r="AK229" t="s">
        <v>1217</v>
      </c>
      <c r="AL229" t="s">
        <v>1217</v>
      </c>
      <c r="AM229" t="s">
        <v>1217</v>
      </c>
      <c r="AN229" t="s">
        <v>1217</v>
      </c>
      <c r="AO229" t="s">
        <v>1217</v>
      </c>
      <c r="AP229"/>
      <c r="AQ229"/>
      <c r="AR229"/>
      <c r="AS229"/>
      <c r="BB229" t="str" cm="1">
        <f t="array" aca="1" ref="BB229" ca="1">IFERROR(INDIRECT(X229),"")</f>
        <v/>
      </c>
      <c r="BE229"/>
      <c r="BF229" s="467">
        <v>3</v>
      </c>
      <c r="BG229" s="467">
        <v>41</v>
      </c>
      <c r="BH229" s="467" t="s">
        <v>574</v>
      </c>
      <c r="BI229" s="467" t="s">
        <v>1426</v>
      </c>
      <c r="BJ229" s="467">
        <v>3</v>
      </c>
      <c r="BK229" s="467" t="s">
        <v>1939</v>
      </c>
      <c r="BL229" s="467" t="s">
        <v>579</v>
      </c>
      <c r="BM229" s="438" t="s">
        <v>1940</v>
      </c>
      <c r="BN229" s="438"/>
      <c r="BO229" s="467">
        <v>0</v>
      </c>
      <c r="BP229" s="467">
        <v>0</v>
      </c>
      <c r="BQ229" s="467">
        <v>0</v>
      </c>
      <c r="BR229" s="467">
        <v>0</v>
      </c>
      <c r="BS229" s="467">
        <v>0</v>
      </c>
      <c r="BT229" s="467">
        <v>0</v>
      </c>
      <c r="BU229" s="467">
        <v>1</v>
      </c>
      <c r="BV229" s="467">
        <v>0</v>
      </c>
      <c r="BW229" s="467">
        <v>0</v>
      </c>
      <c r="BX229" s="467">
        <v>0</v>
      </c>
      <c r="BY229" s="467"/>
      <c r="BZ229" s="467"/>
      <c r="CC229"/>
      <c r="CD229"/>
      <c r="CE229"/>
      <c r="CF229"/>
      <c r="CG229"/>
      <c r="CH229"/>
      <c r="CI229"/>
      <c r="CJ229"/>
      <c r="CK229"/>
      <c r="CL229"/>
      <c r="CM229"/>
      <c r="CN229"/>
      <c r="CO229"/>
    </row>
    <row r="230" spans="18:93">
      <c r="R230"/>
      <c r="W230">
        <v>235</v>
      </c>
      <c r="X230" t="s">
        <v>1217</v>
      </c>
      <c r="Y230" t="s">
        <v>1217</v>
      </c>
      <c r="Z230" t="s">
        <v>1217</v>
      </c>
      <c r="AA230" t="s">
        <v>1217</v>
      </c>
      <c r="AB230" t="s">
        <v>1217</v>
      </c>
      <c r="AC230" t="s">
        <v>1217</v>
      </c>
      <c r="AD230" t="s">
        <v>1217</v>
      </c>
      <c r="AE230" t="s">
        <v>1217</v>
      </c>
      <c r="AF230" t="s">
        <v>1217</v>
      </c>
      <c r="AG230" t="s">
        <v>1217</v>
      </c>
      <c r="AH230"/>
      <c r="AI230" t="s">
        <v>1217</v>
      </c>
      <c r="AJ230" t="s">
        <v>1217</v>
      </c>
      <c r="AK230" t="s">
        <v>1217</v>
      </c>
      <c r="AL230" t="s">
        <v>1217</v>
      </c>
      <c r="AM230" t="s">
        <v>1217</v>
      </c>
      <c r="AN230" t="s">
        <v>1217</v>
      </c>
      <c r="AO230" t="s">
        <v>1217</v>
      </c>
      <c r="AP230"/>
      <c r="AQ230"/>
      <c r="AR230"/>
      <c r="AS230"/>
      <c r="BB230" t="str" cm="1">
        <f t="array" aca="1" ref="BB230" ca="1">IFERROR(INDIRECT(X230),"")</f>
        <v/>
      </c>
      <c r="BE230"/>
      <c r="BF230" s="467">
        <v>3</v>
      </c>
      <c r="BG230" s="467">
        <v>41</v>
      </c>
      <c r="BH230" s="467" t="s">
        <v>574</v>
      </c>
      <c r="BI230" s="467" t="s">
        <v>1426</v>
      </c>
      <c r="BJ230" s="467">
        <v>4</v>
      </c>
      <c r="BK230" s="467" t="s">
        <v>1941</v>
      </c>
      <c r="BL230" s="467" t="s">
        <v>580</v>
      </c>
      <c r="BM230" s="438" t="s">
        <v>1942</v>
      </c>
      <c r="BN230" s="438"/>
      <c r="BO230" s="467">
        <v>0</v>
      </c>
      <c r="BP230" s="467">
        <v>0</v>
      </c>
      <c r="BQ230" s="467">
        <v>0</v>
      </c>
      <c r="BR230" s="467">
        <v>0</v>
      </c>
      <c r="BS230" s="467">
        <v>0</v>
      </c>
      <c r="BT230" s="467">
        <v>0</v>
      </c>
      <c r="BU230" s="467">
        <v>1</v>
      </c>
      <c r="BV230" s="467">
        <v>0</v>
      </c>
      <c r="BW230" s="467">
        <v>0</v>
      </c>
      <c r="BX230" s="467">
        <v>0</v>
      </c>
      <c r="BY230" s="467"/>
      <c r="BZ230" s="467"/>
      <c r="CC230"/>
      <c r="CD230"/>
      <c r="CE230"/>
      <c r="CF230"/>
      <c r="CG230"/>
      <c r="CH230"/>
      <c r="CI230"/>
      <c r="CJ230"/>
      <c r="CK230"/>
      <c r="CL230"/>
      <c r="CM230"/>
      <c r="CN230"/>
      <c r="CO230"/>
    </row>
    <row r="231" spans="18:93">
      <c r="R231"/>
      <c r="W231">
        <v>236</v>
      </c>
      <c r="X231" t="s">
        <v>1943</v>
      </c>
      <c r="Y231" t="s">
        <v>1944</v>
      </c>
      <c r="Z231" t="s">
        <v>1945</v>
      </c>
      <c r="AA231" t="s">
        <v>1217</v>
      </c>
      <c r="AB231" t="s">
        <v>1217</v>
      </c>
      <c r="AC231">
        <v>1</v>
      </c>
      <c r="AD231">
        <v>16</v>
      </c>
      <c r="AE231" t="s">
        <v>1217</v>
      </c>
      <c r="AF231" t="s">
        <v>1217</v>
      </c>
      <c r="AG231" t="s">
        <v>1946</v>
      </c>
      <c r="AH231"/>
      <c r="AI231" t="s">
        <v>1947</v>
      </c>
      <c r="AJ231" t="s">
        <v>1948</v>
      </c>
      <c r="AK231" t="s">
        <v>1949</v>
      </c>
      <c r="AL231" t="s">
        <v>1950</v>
      </c>
      <c r="AM231" t="s">
        <v>1951</v>
      </c>
      <c r="AN231" t="s">
        <v>1952</v>
      </c>
      <c r="AO231" t="s">
        <v>1953</v>
      </c>
      <c r="AP231"/>
      <c r="AQ231"/>
      <c r="AR231"/>
      <c r="AS231"/>
      <c r="BB231" t="str" cm="1">
        <f t="array" aca="1" ref="BB231" ca="1">IFERROR(INDIRECT(X231),"")</f>
        <v>FRÅGAN ÄR OBESVARAD</v>
      </c>
      <c r="BE231"/>
      <c r="BF231" s="467">
        <v>3</v>
      </c>
      <c r="BG231" s="467">
        <v>41</v>
      </c>
      <c r="BH231" s="467" t="s">
        <v>574</v>
      </c>
      <c r="BI231" s="467" t="s">
        <v>1426</v>
      </c>
      <c r="BJ231" s="467">
        <v>5</v>
      </c>
      <c r="BK231" s="467" t="s">
        <v>1954</v>
      </c>
      <c r="BL231" s="467" t="s">
        <v>581</v>
      </c>
      <c r="BM231" s="438" t="s">
        <v>1955</v>
      </c>
      <c r="BN231" s="438"/>
      <c r="BO231" s="467">
        <v>0</v>
      </c>
      <c r="BP231" s="467">
        <v>0</v>
      </c>
      <c r="BQ231" s="467">
        <v>0</v>
      </c>
      <c r="BR231" s="467">
        <v>0</v>
      </c>
      <c r="BS231" s="467">
        <v>0</v>
      </c>
      <c r="BT231" s="467">
        <v>0</v>
      </c>
      <c r="BU231" s="467">
        <v>1</v>
      </c>
      <c r="BV231" s="467">
        <v>0</v>
      </c>
      <c r="BW231" s="467">
        <v>0</v>
      </c>
      <c r="BX231" s="467">
        <v>0</v>
      </c>
      <c r="BY231" s="467"/>
      <c r="BZ231" s="467"/>
      <c r="CC231"/>
      <c r="CD231"/>
      <c r="CE231"/>
      <c r="CF231"/>
      <c r="CG231"/>
      <c r="CH231"/>
      <c r="CI231"/>
      <c r="CJ231"/>
      <c r="CK231"/>
      <c r="CL231"/>
      <c r="CM231"/>
      <c r="CN231"/>
      <c r="CO231"/>
    </row>
    <row r="232" spans="18:93">
      <c r="R232"/>
      <c r="W232">
        <v>237</v>
      </c>
      <c r="X232" t="s">
        <v>1217</v>
      </c>
      <c r="Y232" t="s">
        <v>1217</v>
      </c>
      <c r="Z232" t="s">
        <v>1217</v>
      </c>
      <c r="AA232" t="s">
        <v>1217</v>
      </c>
      <c r="AB232" t="s">
        <v>1217</v>
      </c>
      <c r="AC232" t="s">
        <v>1217</v>
      </c>
      <c r="AD232" t="s">
        <v>1217</v>
      </c>
      <c r="AE232" t="s">
        <v>1217</v>
      </c>
      <c r="AF232" t="s">
        <v>1217</v>
      </c>
      <c r="AG232" t="s">
        <v>1217</v>
      </c>
      <c r="AH232"/>
      <c r="AI232" t="s">
        <v>1217</v>
      </c>
      <c r="AJ232" t="s">
        <v>1217</v>
      </c>
      <c r="AK232" t="s">
        <v>1217</v>
      </c>
      <c r="AL232" t="s">
        <v>1217</v>
      </c>
      <c r="AM232" t="s">
        <v>1217</v>
      </c>
      <c r="AN232" t="s">
        <v>1217</v>
      </c>
      <c r="AO232" t="s">
        <v>1217</v>
      </c>
      <c r="AP232"/>
      <c r="AQ232"/>
      <c r="AR232"/>
      <c r="AS232"/>
      <c r="BB232" t="str" cm="1">
        <f t="array" aca="1" ref="BB232" ca="1">IFERROR(INDIRECT(X232),"")</f>
        <v/>
      </c>
      <c r="BE232"/>
      <c r="BF232" s="469">
        <v>3</v>
      </c>
      <c r="BG232" s="469">
        <v>42</v>
      </c>
      <c r="BH232" s="469" t="s">
        <v>583</v>
      </c>
      <c r="BI232" s="469" t="s">
        <v>1429</v>
      </c>
      <c r="BJ232" s="469">
        <v>1</v>
      </c>
      <c r="BK232" s="469" t="s">
        <v>1956</v>
      </c>
      <c r="BL232" s="469" t="s">
        <v>585</v>
      </c>
      <c r="BM232" s="438" t="s">
        <v>1957</v>
      </c>
      <c r="BN232" s="438"/>
      <c r="BO232" s="469">
        <v>0</v>
      </c>
      <c r="BP232" s="469">
        <v>0</v>
      </c>
      <c r="BQ232" s="469">
        <v>0</v>
      </c>
      <c r="BR232" s="469">
        <v>0</v>
      </c>
      <c r="BS232" s="469">
        <v>0</v>
      </c>
      <c r="BT232" s="469">
        <v>0</v>
      </c>
      <c r="BU232" s="469">
        <v>0</v>
      </c>
      <c r="BV232" s="469">
        <v>1</v>
      </c>
      <c r="BW232" s="469">
        <v>0</v>
      </c>
      <c r="BX232" s="469">
        <v>1</v>
      </c>
      <c r="BY232" s="469"/>
      <c r="BZ232" s="469"/>
      <c r="CC232"/>
      <c r="CD232"/>
      <c r="CE232"/>
      <c r="CF232"/>
      <c r="CG232"/>
      <c r="CH232"/>
      <c r="CI232"/>
      <c r="CJ232"/>
      <c r="CK232"/>
      <c r="CL232"/>
      <c r="CM232"/>
      <c r="CN232"/>
      <c r="CO232"/>
    </row>
    <row r="233" spans="18:93">
      <c r="R233"/>
      <c r="W233">
        <v>238</v>
      </c>
      <c r="X233" t="s">
        <v>1217</v>
      </c>
      <c r="Y233" t="s">
        <v>1217</v>
      </c>
      <c r="Z233" t="s">
        <v>1217</v>
      </c>
      <c r="AA233" t="s">
        <v>1217</v>
      </c>
      <c r="AB233" t="s">
        <v>1217</v>
      </c>
      <c r="AC233" t="s">
        <v>1217</v>
      </c>
      <c r="AD233" t="s">
        <v>1217</v>
      </c>
      <c r="AE233" t="s">
        <v>1217</v>
      </c>
      <c r="AF233" t="s">
        <v>1217</v>
      </c>
      <c r="AG233" t="s">
        <v>1217</v>
      </c>
      <c r="AH233"/>
      <c r="AI233" t="s">
        <v>1217</v>
      </c>
      <c r="AJ233" t="s">
        <v>1217</v>
      </c>
      <c r="AK233" t="s">
        <v>1217</v>
      </c>
      <c r="AL233" t="s">
        <v>1217</v>
      </c>
      <c r="AM233" t="s">
        <v>1217</v>
      </c>
      <c r="AN233" t="s">
        <v>1217</v>
      </c>
      <c r="AO233" t="s">
        <v>1217</v>
      </c>
      <c r="AP233"/>
      <c r="AQ233"/>
      <c r="AR233"/>
      <c r="AS233"/>
      <c r="BB233" t="str" cm="1">
        <f t="array" aca="1" ref="BB233" ca="1">IFERROR(INDIRECT(X233),"")</f>
        <v/>
      </c>
      <c r="BE233"/>
      <c r="BF233" s="469">
        <v>3</v>
      </c>
      <c r="BG233" s="469">
        <v>42</v>
      </c>
      <c r="BH233" s="469" t="s">
        <v>583</v>
      </c>
      <c r="BI233" s="469" t="s">
        <v>1429</v>
      </c>
      <c r="BJ233" s="469">
        <v>2</v>
      </c>
      <c r="BK233" s="469" t="s">
        <v>1958</v>
      </c>
      <c r="BL233" s="469" t="s">
        <v>586</v>
      </c>
      <c r="BM233" s="438" t="s">
        <v>1959</v>
      </c>
      <c r="BN233" s="438"/>
      <c r="BO233" s="469">
        <v>0</v>
      </c>
      <c r="BP233" s="469">
        <v>0</v>
      </c>
      <c r="BQ233" s="469">
        <v>0</v>
      </c>
      <c r="BR233" s="469">
        <v>0</v>
      </c>
      <c r="BS233" s="469">
        <v>0</v>
      </c>
      <c r="BT233" s="469">
        <v>0</v>
      </c>
      <c r="BU233" s="469">
        <v>0</v>
      </c>
      <c r="BV233" s="469">
        <v>1</v>
      </c>
      <c r="BW233" s="469">
        <v>0</v>
      </c>
      <c r="BX233" s="469">
        <v>0</v>
      </c>
      <c r="BY233" s="469"/>
      <c r="BZ233" s="469"/>
      <c r="CC233"/>
      <c r="CD233"/>
      <c r="CE233"/>
      <c r="CF233"/>
      <c r="CG233"/>
      <c r="CH233"/>
      <c r="CI233"/>
      <c r="CJ233"/>
      <c r="CK233"/>
      <c r="CL233"/>
      <c r="CM233"/>
      <c r="CN233"/>
      <c r="CO233"/>
    </row>
    <row r="234" spans="18:93">
      <c r="R234"/>
      <c r="W234">
        <v>239</v>
      </c>
      <c r="X234" t="s">
        <v>1217</v>
      </c>
      <c r="Y234" t="s">
        <v>1217</v>
      </c>
      <c r="Z234" t="s">
        <v>1217</v>
      </c>
      <c r="AA234" t="s">
        <v>1217</v>
      </c>
      <c r="AB234" t="s">
        <v>1217</v>
      </c>
      <c r="AC234" t="s">
        <v>1217</v>
      </c>
      <c r="AD234" t="s">
        <v>1217</v>
      </c>
      <c r="AE234" t="s">
        <v>1217</v>
      </c>
      <c r="AF234" t="s">
        <v>1217</v>
      </c>
      <c r="AG234" t="s">
        <v>1217</v>
      </c>
      <c r="AH234"/>
      <c r="AI234" t="s">
        <v>1217</v>
      </c>
      <c r="AJ234" t="s">
        <v>1217</v>
      </c>
      <c r="AK234" t="s">
        <v>1217</v>
      </c>
      <c r="AL234" t="s">
        <v>1217</v>
      </c>
      <c r="AM234" t="s">
        <v>1217</v>
      </c>
      <c r="AN234" t="s">
        <v>1217</v>
      </c>
      <c r="AO234" t="s">
        <v>1217</v>
      </c>
      <c r="AP234"/>
      <c r="AQ234"/>
      <c r="AR234"/>
      <c r="AS234"/>
      <c r="BB234" t="str" cm="1">
        <f t="array" aca="1" ref="BB234" ca="1">IFERROR(INDIRECT(X234),"")</f>
        <v/>
      </c>
      <c r="BE234"/>
      <c r="BF234" s="469">
        <v>3</v>
      </c>
      <c r="BG234" s="469">
        <v>42</v>
      </c>
      <c r="BH234" s="469" t="s">
        <v>583</v>
      </c>
      <c r="BI234" s="469" t="s">
        <v>1429</v>
      </c>
      <c r="BJ234" s="469">
        <v>3</v>
      </c>
      <c r="BK234" s="469" t="s">
        <v>1960</v>
      </c>
      <c r="BL234" s="469" t="s">
        <v>587</v>
      </c>
      <c r="BM234" s="438" t="s">
        <v>1961</v>
      </c>
      <c r="BN234" s="438"/>
      <c r="BO234" s="469">
        <v>0</v>
      </c>
      <c r="BP234" s="469">
        <v>0</v>
      </c>
      <c r="BQ234" s="469">
        <v>0</v>
      </c>
      <c r="BR234" s="469">
        <v>0</v>
      </c>
      <c r="BS234" s="469">
        <v>0</v>
      </c>
      <c r="BT234" s="469">
        <v>0</v>
      </c>
      <c r="BU234" s="469">
        <v>0</v>
      </c>
      <c r="BV234" s="469">
        <v>1</v>
      </c>
      <c r="BW234" s="469">
        <v>0</v>
      </c>
      <c r="BX234" s="469">
        <v>0</v>
      </c>
      <c r="BY234" s="469"/>
      <c r="BZ234" s="469"/>
      <c r="CC234"/>
      <c r="CD234"/>
      <c r="CE234"/>
      <c r="CF234"/>
      <c r="CG234"/>
      <c r="CH234"/>
      <c r="CI234"/>
      <c r="CJ234"/>
      <c r="CK234"/>
      <c r="CL234"/>
      <c r="CM234"/>
      <c r="CN234"/>
      <c r="CO234"/>
    </row>
    <row r="235" spans="18:93">
      <c r="R235"/>
      <c r="W235">
        <v>240</v>
      </c>
      <c r="X235" t="s">
        <v>1217</v>
      </c>
      <c r="Y235" t="s">
        <v>1217</v>
      </c>
      <c r="Z235" t="s">
        <v>1217</v>
      </c>
      <c r="AA235" t="s">
        <v>1217</v>
      </c>
      <c r="AB235" t="s">
        <v>1217</v>
      </c>
      <c r="AC235" t="s">
        <v>1217</v>
      </c>
      <c r="AD235" t="s">
        <v>1217</v>
      </c>
      <c r="AE235" t="s">
        <v>1217</v>
      </c>
      <c r="AF235" t="s">
        <v>1217</v>
      </c>
      <c r="AG235" t="s">
        <v>1217</v>
      </c>
      <c r="AH235"/>
      <c r="AI235" t="s">
        <v>1217</v>
      </c>
      <c r="AJ235" t="s">
        <v>1217</v>
      </c>
      <c r="AK235" t="s">
        <v>1217</v>
      </c>
      <c r="AL235" t="s">
        <v>1217</v>
      </c>
      <c r="AM235" t="s">
        <v>1217</v>
      </c>
      <c r="AN235" t="s">
        <v>1217</v>
      </c>
      <c r="AO235" t="s">
        <v>1217</v>
      </c>
      <c r="AP235"/>
      <c r="AQ235"/>
      <c r="AR235"/>
      <c r="AS235"/>
      <c r="BB235" t="str" cm="1">
        <f t="array" aca="1" ref="BB235" ca="1">IFERROR(INDIRECT(X235),"")</f>
        <v/>
      </c>
      <c r="BE235"/>
      <c r="BF235" s="469">
        <v>3</v>
      </c>
      <c r="BG235" s="469">
        <v>42</v>
      </c>
      <c r="BH235" s="469" t="s">
        <v>583</v>
      </c>
      <c r="BI235" s="469" t="s">
        <v>1429</v>
      </c>
      <c r="BJ235" s="469">
        <v>4</v>
      </c>
      <c r="BK235" s="469" t="s">
        <v>1962</v>
      </c>
      <c r="BL235" s="469" t="s">
        <v>589</v>
      </c>
      <c r="BM235" s="438" t="s">
        <v>1963</v>
      </c>
      <c r="BN235" s="438"/>
      <c r="BO235" s="469">
        <v>0</v>
      </c>
      <c r="BP235" s="469">
        <v>0</v>
      </c>
      <c r="BQ235" s="469">
        <v>0</v>
      </c>
      <c r="BR235" s="469">
        <v>0</v>
      </c>
      <c r="BS235" s="469">
        <v>0</v>
      </c>
      <c r="BT235" s="469">
        <v>0</v>
      </c>
      <c r="BU235" s="469">
        <v>0</v>
      </c>
      <c r="BV235" s="469">
        <v>1</v>
      </c>
      <c r="BW235" s="469">
        <v>0</v>
      </c>
      <c r="BX235" s="469">
        <v>0</v>
      </c>
      <c r="BY235" s="469"/>
      <c r="BZ235" s="469"/>
      <c r="CC235"/>
      <c r="CD235"/>
      <c r="CE235"/>
      <c r="CF235"/>
      <c r="CG235"/>
      <c r="CH235"/>
      <c r="CI235"/>
      <c r="CJ235"/>
      <c r="CK235"/>
      <c r="CL235"/>
      <c r="CM235"/>
      <c r="CN235"/>
      <c r="CO235"/>
    </row>
    <row r="236" spans="18:93">
      <c r="R236"/>
      <c r="W236">
        <v>241</v>
      </c>
      <c r="X236" t="s">
        <v>1217</v>
      </c>
      <c r="Y236" t="s">
        <v>1217</v>
      </c>
      <c r="Z236" t="s">
        <v>1217</v>
      </c>
      <c r="AA236" t="s">
        <v>1217</v>
      </c>
      <c r="AB236" t="s">
        <v>1217</v>
      </c>
      <c r="AC236" t="s">
        <v>1217</v>
      </c>
      <c r="AD236" t="s">
        <v>1217</v>
      </c>
      <c r="AE236" t="s">
        <v>1217</v>
      </c>
      <c r="AF236" t="s">
        <v>1217</v>
      </c>
      <c r="AG236" t="s">
        <v>1217</v>
      </c>
      <c r="AH236"/>
      <c r="AI236" t="s">
        <v>1217</v>
      </c>
      <c r="AJ236" t="s">
        <v>1217</v>
      </c>
      <c r="AK236" t="s">
        <v>1217</v>
      </c>
      <c r="AL236" t="s">
        <v>1217</v>
      </c>
      <c r="AM236" t="s">
        <v>1217</v>
      </c>
      <c r="AN236" t="s">
        <v>1217</v>
      </c>
      <c r="AO236" t="s">
        <v>1217</v>
      </c>
      <c r="AP236"/>
      <c r="AQ236"/>
      <c r="AR236"/>
      <c r="AS236"/>
      <c r="BB236" t="str" cm="1">
        <f t="array" aca="1" ref="BB236" ca="1">IFERROR(INDIRECT(X236),"")</f>
        <v/>
      </c>
      <c r="BE236"/>
      <c r="BF236" s="469">
        <v>3</v>
      </c>
      <c r="BG236" s="469">
        <v>42</v>
      </c>
      <c r="BH236" s="469" t="s">
        <v>583</v>
      </c>
      <c r="BI236" s="469" t="s">
        <v>1429</v>
      </c>
      <c r="BJ236" s="469">
        <v>5</v>
      </c>
      <c r="BK236" s="469" t="s">
        <v>1964</v>
      </c>
      <c r="BL236" s="469" t="s">
        <v>590</v>
      </c>
      <c r="BM236" s="438" t="s">
        <v>1965</v>
      </c>
      <c r="BN236" s="438"/>
      <c r="BO236" s="469">
        <v>0</v>
      </c>
      <c r="BP236" s="469">
        <v>0</v>
      </c>
      <c r="BQ236" s="469">
        <v>0</v>
      </c>
      <c r="BR236" s="469">
        <v>0</v>
      </c>
      <c r="BS236" s="469">
        <v>0</v>
      </c>
      <c r="BT236" s="469">
        <v>0</v>
      </c>
      <c r="BU236" s="469">
        <v>0</v>
      </c>
      <c r="BV236" s="469">
        <v>1</v>
      </c>
      <c r="BW236" s="469">
        <v>0</v>
      </c>
      <c r="BX236" s="469">
        <v>0</v>
      </c>
      <c r="BY236" s="469"/>
      <c r="BZ236" s="469"/>
      <c r="CC236"/>
      <c r="CD236"/>
      <c r="CE236"/>
      <c r="CF236"/>
      <c r="CG236"/>
      <c r="CH236"/>
      <c r="CI236"/>
      <c r="CJ236"/>
      <c r="CK236"/>
      <c r="CL236"/>
      <c r="CM236"/>
      <c r="CN236"/>
      <c r="CO236"/>
    </row>
    <row r="237" spans="18:93">
      <c r="R237"/>
      <c r="W237">
        <v>242</v>
      </c>
      <c r="X237" t="s">
        <v>1217</v>
      </c>
      <c r="Y237" t="s">
        <v>1217</v>
      </c>
      <c r="Z237" t="s">
        <v>1217</v>
      </c>
      <c r="AA237" t="s">
        <v>1217</v>
      </c>
      <c r="AB237" t="s">
        <v>1217</v>
      </c>
      <c r="AC237" t="s">
        <v>1217</v>
      </c>
      <c r="AD237" t="s">
        <v>1217</v>
      </c>
      <c r="AE237" t="s">
        <v>1217</v>
      </c>
      <c r="AF237" t="s">
        <v>1217</v>
      </c>
      <c r="AG237" t="s">
        <v>1217</v>
      </c>
      <c r="AH237"/>
      <c r="AI237" t="s">
        <v>1217</v>
      </c>
      <c r="AJ237" t="s">
        <v>1217</v>
      </c>
      <c r="AK237" t="s">
        <v>1217</v>
      </c>
      <c r="AL237" t="s">
        <v>1217</v>
      </c>
      <c r="AM237" t="s">
        <v>1217</v>
      </c>
      <c r="AN237" t="s">
        <v>1217</v>
      </c>
      <c r="AO237" t="s">
        <v>1217</v>
      </c>
      <c r="AP237"/>
      <c r="AQ237"/>
      <c r="AR237"/>
      <c r="AS237"/>
      <c r="BB237" t="str" cm="1">
        <f t="array" aca="1" ref="BB237" ca="1">IFERROR(INDIRECT(X237),"")</f>
        <v/>
      </c>
      <c r="BE237"/>
      <c r="BF237" s="470">
        <v>3</v>
      </c>
      <c r="BG237" s="470">
        <v>43</v>
      </c>
      <c r="BH237" s="470" t="s">
        <v>591</v>
      </c>
      <c r="BI237" s="470" t="s">
        <v>1432</v>
      </c>
      <c r="BJ237" s="470">
        <v>1</v>
      </c>
      <c r="BK237" s="470" t="s">
        <v>1966</v>
      </c>
      <c r="BL237" s="470" t="s">
        <v>593</v>
      </c>
      <c r="BM237" s="438" t="s">
        <v>1967</v>
      </c>
      <c r="BN237" s="438"/>
      <c r="BO237" s="470">
        <v>0</v>
      </c>
      <c r="BP237" s="470">
        <v>0</v>
      </c>
      <c r="BQ237" s="470">
        <v>0</v>
      </c>
      <c r="BR237" s="470">
        <v>0</v>
      </c>
      <c r="BS237" s="470">
        <v>0</v>
      </c>
      <c r="BT237" s="470">
        <v>0</v>
      </c>
      <c r="BU237" s="470">
        <v>0</v>
      </c>
      <c r="BV237" s="470">
        <v>1</v>
      </c>
      <c r="BW237" s="470">
        <v>0</v>
      </c>
      <c r="BX237" s="470">
        <v>0</v>
      </c>
      <c r="BY237" s="470"/>
      <c r="BZ237" s="470"/>
      <c r="CC237"/>
      <c r="CD237"/>
      <c r="CE237"/>
      <c r="CF237"/>
      <c r="CG237"/>
      <c r="CH237"/>
      <c r="CI237"/>
      <c r="CJ237"/>
      <c r="CK237"/>
      <c r="CL237"/>
      <c r="CM237"/>
      <c r="CN237"/>
      <c r="CO237"/>
    </row>
    <row r="238" spans="18:93">
      <c r="R238"/>
      <c r="W238">
        <v>243</v>
      </c>
      <c r="X238" t="s">
        <v>1217</v>
      </c>
      <c r="Y238" t="s">
        <v>1217</v>
      </c>
      <c r="Z238" t="s">
        <v>1217</v>
      </c>
      <c r="AA238" t="s">
        <v>1217</v>
      </c>
      <c r="AB238" t="s">
        <v>1217</v>
      </c>
      <c r="AC238" t="s">
        <v>1217</v>
      </c>
      <c r="AD238" t="s">
        <v>1217</v>
      </c>
      <c r="AE238" t="s">
        <v>1217</v>
      </c>
      <c r="AF238" t="s">
        <v>1217</v>
      </c>
      <c r="AG238" t="s">
        <v>1217</v>
      </c>
      <c r="AH238"/>
      <c r="AI238" t="s">
        <v>1217</v>
      </c>
      <c r="AJ238" t="s">
        <v>1217</v>
      </c>
      <c r="AK238" t="s">
        <v>1217</v>
      </c>
      <c r="AL238" t="s">
        <v>1217</v>
      </c>
      <c r="AM238" t="s">
        <v>1217</v>
      </c>
      <c r="AN238" t="s">
        <v>1217</v>
      </c>
      <c r="AO238" t="s">
        <v>1217</v>
      </c>
      <c r="AP238"/>
      <c r="AQ238"/>
      <c r="AR238"/>
      <c r="AS238"/>
      <c r="BB238" t="str" cm="1">
        <f t="array" aca="1" ref="BB238" ca="1">IFERROR(INDIRECT(X238),"")</f>
        <v/>
      </c>
      <c r="BE238"/>
      <c r="BF238" s="470">
        <v>3</v>
      </c>
      <c r="BG238" s="470">
        <v>43</v>
      </c>
      <c r="BH238" s="470" t="s">
        <v>591</v>
      </c>
      <c r="BI238" s="470" t="s">
        <v>1432</v>
      </c>
      <c r="BJ238" s="470">
        <v>2</v>
      </c>
      <c r="BK238" s="470" t="s">
        <v>1968</v>
      </c>
      <c r="BL238" s="470" t="s">
        <v>594</v>
      </c>
      <c r="BM238" s="438" t="s">
        <v>1969</v>
      </c>
      <c r="BN238" s="438"/>
      <c r="BO238" s="470">
        <v>0</v>
      </c>
      <c r="BP238" s="470">
        <v>0</v>
      </c>
      <c r="BQ238" s="470">
        <v>0</v>
      </c>
      <c r="BR238" s="470">
        <v>0</v>
      </c>
      <c r="BS238" s="470">
        <v>0</v>
      </c>
      <c r="BT238" s="470">
        <v>0</v>
      </c>
      <c r="BU238" s="470">
        <v>0</v>
      </c>
      <c r="BV238" s="470">
        <v>1</v>
      </c>
      <c r="BW238" s="470">
        <v>0</v>
      </c>
      <c r="BX238" s="470">
        <v>0</v>
      </c>
      <c r="BY238" s="470"/>
      <c r="BZ238" s="470"/>
      <c r="CC238"/>
      <c r="CD238"/>
      <c r="CE238"/>
      <c r="CF238"/>
      <c r="CG238"/>
      <c r="CH238"/>
      <c r="CI238"/>
      <c r="CJ238"/>
      <c r="CK238"/>
      <c r="CL238"/>
      <c r="CM238"/>
      <c r="CN238"/>
      <c r="CO238"/>
    </row>
    <row r="239" spans="18:93">
      <c r="R239"/>
      <c r="W239">
        <v>244</v>
      </c>
      <c r="X239" t="s">
        <v>1217</v>
      </c>
      <c r="Y239" t="s">
        <v>1217</v>
      </c>
      <c r="Z239" t="s">
        <v>1217</v>
      </c>
      <c r="AA239" t="s">
        <v>1217</v>
      </c>
      <c r="AB239" t="s">
        <v>1217</v>
      </c>
      <c r="AC239" t="s">
        <v>1217</v>
      </c>
      <c r="AD239" t="s">
        <v>1217</v>
      </c>
      <c r="AE239" t="s">
        <v>1217</v>
      </c>
      <c r="AF239" t="s">
        <v>1217</v>
      </c>
      <c r="AG239" t="s">
        <v>1217</v>
      </c>
      <c r="AH239"/>
      <c r="AI239" t="s">
        <v>1217</v>
      </c>
      <c r="AJ239" t="s">
        <v>1217</v>
      </c>
      <c r="AK239" t="s">
        <v>1217</v>
      </c>
      <c r="AL239" t="s">
        <v>1217</v>
      </c>
      <c r="AM239" t="s">
        <v>1217</v>
      </c>
      <c r="AN239" t="s">
        <v>1217</v>
      </c>
      <c r="AO239" t="s">
        <v>1217</v>
      </c>
      <c r="AP239"/>
      <c r="AQ239"/>
      <c r="AR239"/>
      <c r="AS239"/>
      <c r="BB239" t="str" cm="1">
        <f t="array" aca="1" ref="BB239" ca="1">IFERROR(INDIRECT(X239),"")</f>
        <v/>
      </c>
      <c r="BE239"/>
      <c r="BF239" s="470">
        <v>3</v>
      </c>
      <c r="BG239" s="470">
        <v>43</v>
      </c>
      <c r="BH239" s="470" t="s">
        <v>591</v>
      </c>
      <c r="BI239" s="470" t="s">
        <v>1432</v>
      </c>
      <c r="BJ239" s="470">
        <v>3</v>
      </c>
      <c r="BK239" s="470" t="s">
        <v>1970</v>
      </c>
      <c r="BL239" s="470" t="s">
        <v>595</v>
      </c>
      <c r="BM239" s="438" t="s">
        <v>1971</v>
      </c>
      <c r="BN239" s="438"/>
      <c r="BO239" s="470">
        <v>0</v>
      </c>
      <c r="BP239" s="470">
        <v>0</v>
      </c>
      <c r="BQ239" s="470">
        <v>0</v>
      </c>
      <c r="BR239" s="470">
        <v>0</v>
      </c>
      <c r="BS239" s="470">
        <v>0</v>
      </c>
      <c r="BT239" s="470">
        <v>0</v>
      </c>
      <c r="BU239" s="470">
        <v>0</v>
      </c>
      <c r="BV239" s="470">
        <v>1</v>
      </c>
      <c r="BW239" s="470">
        <v>0</v>
      </c>
      <c r="BX239" s="470">
        <v>0</v>
      </c>
      <c r="BY239" s="470"/>
      <c r="BZ239" s="470"/>
      <c r="CC239"/>
      <c r="CD239"/>
      <c r="CE239"/>
      <c r="CF239"/>
      <c r="CG239"/>
      <c r="CH239"/>
      <c r="CI239"/>
      <c r="CJ239"/>
      <c r="CK239"/>
      <c r="CL239"/>
      <c r="CM239"/>
      <c r="CN239"/>
      <c r="CO239"/>
    </row>
    <row r="240" spans="18:93">
      <c r="R240"/>
      <c r="W240">
        <v>245</v>
      </c>
      <c r="X240" t="s">
        <v>1217</v>
      </c>
      <c r="Y240" t="s">
        <v>1217</v>
      </c>
      <c r="Z240" t="s">
        <v>1217</v>
      </c>
      <c r="AA240" t="s">
        <v>1217</v>
      </c>
      <c r="AB240" t="s">
        <v>1217</v>
      </c>
      <c r="AC240" t="s">
        <v>1217</v>
      </c>
      <c r="AD240" t="s">
        <v>1217</v>
      </c>
      <c r="AE240" t="s">
        <v>1217</v>
      </c>
      <c r="AF240" t="s">
        <v>1217</v>
      </c>
      <c r="AG240" t="s">
        <v>1217</v>
      </c>
      <c r="AH240"/>
      <c r="AI240" t="s">
        <v>1217</v>
      </c>
      <c r="AJ240" t="s">
        <v>1217</v>
      </c>
      <c r="AK240" t="s">
        <v>1217</v>
      </c>
      <c r="AL240" t="s">
        <v>1217</v>
      </c>
      <c r="AM240" t="s">
        <v>1217</v>
      </c>
      <c r="AN240" t="s">
        <v>1217</v>
      </c>
      <c r="AO240" t="s">
        <v>1217</v>
      </c>
      <c r="AP240"/>
      <c r="AQ240"/>
      <c r="AR240"/>
      <c r="AS240"/>
      <c r="BB240" t="str" cm="1">
        <f t="array" aca="1" ref="BB240" ca="1">IFERROR(INDIRECT(X240),"")</f>
        <v/>
      </c>
      <c r="BE240"/>
      <c r="BF240" s="470">
        <v>3</v>
      </c>
      <c r="BG240" s="470">
        <v>43</v>
      </c>
      <c r="BH240" s="470" t="s">
        <v>591</v>
      </c>
      <c r="BI240" s="470" t="s">
        <v>1432</v>
      </c>
      <c r="BJ240" s="470">
        <v>4</v>
      </c>
      <c r="BK240" s="470" t="s">
        <v>1972</v>
      </c>
      <c r="BL240" s="470" t="s">
        <v>596</v>
      </c>
      <c r="BM240" s="438" t="s">
        <v>1973</v>
      </c>
      <c r="BN240" s="438"/>
      <c r="BO240" s="470">
        <v>0</v>
      </c>
      <c r="BP240" s="470">
        <v>0</v>
      </c>
      <c r="BQ240" s="470">
        <v>0</v>
      </c>
      <c r="BR240" s="470">
        <v>0</v>
      </c>
      <c r="BS240" s="470">
        <v>0</v>
      </c>
      <c r="BT240" s="470">
        <v>0</v>
      </c>
      <c r="BU240" s="470">
        <v>0</v>
      </c>
      <c r="BV240" s="470">
        <v>1</v>
      </c>
      <c r="BW240" s="470">
        <v>0</v>
      </c>
      <c r="BX240" s="470">
        <v>0</v>
      </c>
      <c r="BY240" s="470"/>
      <c r="BZ240" s="470"/>
      <c r="CC240"/>
      <c r="CD240"/>
      <c r="CE240"/>
      <c r="CF240"/>
      <c r="CG240"/>
      <c r="CH240"/>
      <c r="CI240"/>
      <c r="CJ240"/>
      <c r="CK240"/>
      <c r="CL240"/>
      <c r="CM240"/>
      <c r="CN240"/>
      <c r="CO240"/>
    </row>
    <row r="241" spans="18:93">
      <c r="R241"/>
      <c r="W241">
        <v>246</v>
      </c>
      <c r="X241" t="s">
        <v>1217</v>
      </c>
      <c r="Y241" t="s">
        <v>1217</v>
      </c>
      <c r="Z241" t="s">
        <v>1217</v>
      </c>
      <c r="AA241" t="s">
        <v>1217</v>
      </c>
      <c r="AB241" t="s">
        <v>1217</v>
      </c>
      <c r="AC241" t="s">
        <v>1217</v>
      </c>
      <c r="AD241" t="s">
        <v>1217</v>
      </c>
      <c r="AE241" t="s">
        <v>1217</v>
      </c>
      <c r="AF241" t="s">
        <v>1217</v>
      </c>
      <c r="AG241" t="s">
        <v>1217</v>
      </c>
      <c r="AH241"/>
      <c r="AI241" t="s">
        <v>1217</v>
      </c>
      <c r="AJ241" t="s">
        <v>1217</v>
      </c>
      <c r="AK241" t="s">
        <v>1217</v>
      </c>
      <c r="AL241" t="s">
        <v>1217</v>
      </c>
      <c r="AM241" t="s">
        <v>1217</v>
      </c>
      <c r="AN241" t="s">
        <v>1217</v>
      </c>
      <c r="AO241" t="s">
        <v>1217</v>
      </c>
      <c r="AP241"/>
      <c r="AQ241"/>
      <c r="AR241"/>
      <c r="AS241"/>
      <c r="BB241" t="str" cm="1">
        <f t="array" aca="1" ref="BB241" ca="1">IFERROR(INDIRECT(X241),"")</f>
        <v/>
      </c>
      <c r="BE241"/>
      <c r="BF241" s="470">
        <v>3</v>
      </c>
      <c r="BG241" s="470">
        <v>43</v>
      </c>
      <c r="BH241" s="470" t="s">
        <v>591</v>
      </c>
      <c r="BI241" s="470" t="s">
        <v>1432</v>
      </c>
      <c r="BJ241" s="470">
        <v>5</v>
      </c>
      <c r="BK241" s="470" t="s">
        <v>1974</v>
      </c>
      <c r="BL241" s="470" t="s">
        <v>597</v>
      </c>
      <c r="BM241" s="438" t="s">
        <v>1975</v>
      </c>
      <c r="BN241" s="438"/>
      <c r="BO241" s="470">
        <v>0</v>
      </c>
      <c r="BP241" s="470">
        <v>0</v>
      </c>
      <c r="BQ241" s="470">
        <v>0</v>
      </c>
      <c r="BR241" s="470">
        <v>0</v>
      </c>
      <c r="BS241" s="470">
        <v>0</v>
      </c>
      <c r="BT241" s="470">
        <v>0</v>
      </c>
      <c r="BU241" s="470">
        <v>0</v>
      </c>
      <c r="BV241" s="470">
        <v>1</v>
      </c>
      <c r="BW241" s="470">
        <v>0</v>
      </c>
      <c r="BX241" s="470">
        <v>0</v>
      </c>
      <c r="BY241" s="470"/>
      <c r="BZ241" s="470"/>
      <c r="CC241"/>
      <c r="CD241"/>
      <c r="CE241"/>
      <c r="CF241"/>
      <c r="CG241"/>
      <c r="CH241"/>
      <c r="CI241"/>
      <c r="CJ241"/>
      <c r="CK241"/>
      <c r="CL241"/>
      <c r="CM241"/>
      <c r="CN241"/>
      <c r="CO241"/>
    </row>
    <row r="242" spans="18:93">
      <c r="R242"/>
      <c r="W242">
        <v>247</v>
      </c>
      <c r="X242" t="s">
        <v>1217</v>
      </c>
      <c r="Y242" t="s">
        <v>1217</v>
      </c>
      <c r="Z242" t="s">
        <v>1217</v>
      </c>
      <c r="AA242" t="s">
        <v>1217</v>
      </c>
      <c r="AB242" t="s">
        <v>1217</v>
      </c>
      <c r="AC242" t="s">
        <v>1217</v>
      </c>
      <c r="AD242" t="s">
        <v>1217</v>
      </c>
      <c r="AE242" t="s">
        <v>1217</v>
      </c>
      <c r="AF242" t="s">
        <v>1217</v>
      </c>
      <c r="AG242" t="s">
        <v>1217</v>
      </c>
      <c r="AH242"/>
      <c r="AI242" t="s">
        <v>1217</v>
      </c>
      <c r="AJ242" t="s">
        <v>1217</v>
      </c>
      <c r="AK242" t="s">
        <v>1217</v>
      </c>
      <c r="AL242" t="s">
        <v>1217</v>
      </c>
      <c r="AM242" t="s">
        <v>1217</v>
      </c>
      <c r="AN242" t="s">
        <v>1217</v>
      </c>
      <c r="AO242" t="s">
        <v>1217</v>
      </c>
      <c r="AP242"/>
      <c r="AQ242"/>
      <c r="AR242"/>
      <c r="AS242"/>
      <c r="BB242" t="str" cm="1">
        <f t="array" aca="1" ref="BB242" ca="1">IFERROR(INDIRECT(X242),"")</f>
        <v/>
      </c>
      <c r="BE242"/>
      <c r="BF242" s="438">
        <v>3</v>
      </c>
      <c r="BG242" s="438">
        <v>47</v>
      </c>
      <c r="BH242" s="438" t="s">
        <v>624</v>
      </c>
      <c r="BI242" s="438" t="s">
        <v>1435</v>
      </c>
      <c r="BJ242" s="438">
        <v>1</v>
      </c>
      <c r="BK242" s="438" t="s">
        <v>1976</v>
      </c>
      <c r="BL242" s="438" t="s">
        <v>627</v>
      </c>
      <c r="BM242" s="438" t="s">
        <v>1977</v>
      </c>
      <c r="BN242" s="438"/>
      <c r="BO242" s="438">
        <v>1</v>
      </c>
      <c r="BP242" s="438">
        <v>0</v>
      </c>
      <c r="BQ242" s="438">
        <v>0</v>
      </c>
      <c r="BR242" s="438">
        <v>0</v>
      </c>
      <c r="BS242" s="438">
        <v>0</v>
      </c>
      <c r="BT242" s="438">
        <v>0</v>
      </c>
      <c r="BU242" s="438">
        <v>0</v>
      </c>
      <c r="BV242" s="438">
        <v>0</v>
      </c>
      <c r="BW242" s="438">
        <v>1</v>
      </c>
      <c r="BX242" s="438">
        <v>0</v>
      </c>
      <c r="BY242" s="438"/>
      <c r="BZ242" s="438"/>
      <c r="CC242"/>
      <c r="CD242"/>
      <c r="CE242"/>
      <c r="CF242"/>
      <c r="CG242"/>
      <c r="CH242"/>
      <c r="CI242"/>
      <c r="CJ242"/>
      <c r="CK242"/>
      <c r="CL242"/>
      <c r="CM242"/>
      <c r="CN242"/>
      <c r="CO242"/>
    </row>
    <row r="243" spans="18:93">
      <c r="R243"/>
      <c r="W243">
        <v>248</v>
      </c>
      <c r="X243" t="s">
        <v>1217</v>
      </c>
      <c r="Y243" t="s">
        <v>1217</v>
      </c>
      <c r="Z243" t="s">
        <v>1217</v>
      </c>
      <c r="AA243" t="s">
        <v>1217</v>
      </c>
      <c r="AB243" t="s">
        <v>1217</v>
      </c>
      <c r="AC243" t="s">
        <v>1217</v>
      </c>
      <c r="AD243" t="s">
        <v>1217</v>
      </c>
      <c r="AE243" t="s">
        <v>1217</v>
      </c>
      <c r="AF243" t="s">
        <v>1217</v>
      </c>
      <c r="AG243" t="s">
        <v>1217</v>
      </c>
      <c r="AH243"/>
      <c r="AI243" t="s">
        <v>1217</v>
      </c>
      <c r="AJ243" t="s">
        <v>1217</v>
      </c>
      <c r="AK243" t="s">
        <v>1217</v>
      </c>
      <c r="AL243" t="s">
        <v>1217</v>
      </c>
      <c r="AM243" t="s">
        <v>1217</v>
      </c>
      <c r="AN243" t="s">
        <v>1217</v>
      </c>
      <c r="AO243" t="s">
        <v>1217</v>
      </c>
      <c r="AP243"/>
      <c r="AQ243"/>
      <c r="AR243"/>
      <c r="AS243"/>
      <c r="BB243" t="str" cm="1">
        <f t="array" aca="1" ref="BB243" ca="1">IFERROR(INDIRECT(X243),"")</f>
        <v/>
      </c>
      <c r="BE243"/>
      <c r="BF243" s="438">
        <v>3</v>
      </c>
      <c r="BG243" s="438">
        <v>47</v>
      </c>
      <c r="BH243" s="438" t="s">
        <v>624</v>
      </c>
      <c r="BI243" s="438" t="s">
        <v>1435</v>
      </c>
      <c r="BJ243" s="438">
        <v>2</v>
      </c>
      <c r="BK243" s="438" t="s">
        <v>1978</v>
      </c>
      <c r="BL243" s="438" t="s">
        <v>628</v>
      </c>
      <c r="BM243" s="438" t="s">
        <v>1979</v>
      </c>
      <c r="BN243" s="438"/>
      <c r="BO243" s="438">
        <v>0</v>
      </c>
      <c r="BP243" s="438">
        <v>0</v>
      </c>
      <c r="BQ243" s="438">
        <v>0</v>
      </c>
      <c r="BR243" s="438">
        <v>0</v>
      </c>
      <c r="BS243" s="438">
        <v>0</v>
      </c>
      <c r="BT243" s="438">
        <v>0</v>
      </c>
      <c r="BU243" s="438">
        <v>0</v>
      </c>
      <c r="BV243" s="438">
        <v>0</v>
      </c>
      <c r="BW243" s="438">
        <v>1</v>
      </c>
      <c r="BX243" s="438">
        <v>0</v>
      </c>
      <c r="BY243" s="438"/>
      <c r="BZ243" s="438"/>
      <c r="CC243"/>
      <c r="CD243"/>
      <c r="CE243"/>
      <c r="CF243"/>
      <c r="CG243"/>
      <c r="CH243"/>
      <c r="CI243"/>
      <c r="CJ243"/>
      <c r="CK243"/>
      <c r="CL243"/>
      <c r="CM243"/>
      <c r="CN243"/>
      <c r="CO243"/>
    </row>
    <row r="244" spans="18:93">
      <c r="R244"/>
      <c r="W244">
        <v>249</v>
      </c>
      <c r="X244" t="s">
        <v>1217</v>
      </c>
      <c r="Y244" t="s">
        <v>1217</v>
      </c>
      <c r="Z244" t="s">
        <v>1217</v>
      </c>
      <c r="AA244" t="s">
        <v>1217</v>
      </c>
      <c r="AB244" t="s">
        <v>1217</v>
      </c>
      <c r="AC244" t="s">
        <v>1217</v>
      </c>
      <c r="AD244" t="s">
        <v>1217</v>
      </c>
      <c r="AE244" t="s">
        <v>1217</v>
      </c>
      <c r="AF244" t="s">
        <v>1217</v>
      </c>
      <c r="AG244" t="s">
        <v>1217</v>
      </c>
      <c r="AH244"/>
      <c r="AI244" t="s">
        <v>1217</v>
      </c>
      <c r="AJ244" t="s">
        <v>1217</v>
      </c>
      <c r="AK244" t="s">
        <v>1217</v>
      </c>
      <c r="AL244" t="s">
        <v>1217</v>
      </c>
      <c r="AM244" t="s">
        <v>1217</v>
      </c>
      <c r="AN244" t="s">
        <v>1217</v>
      </c>
      <c r="AO244" t="s">
        <v>1217</v>
      </c>
      <c r="AP244"/>
      <c r="AQ244"/>
      <c r="AR244"/>
      <c r="AS244"/>
      <c r="BB244" t="str" cm="1">
        <f t="array" aca="1" ref="BB244" ca="1">IFERROR(INDIRECT(X244),"")</f>
        <v/>
      </c>
      <c r="BE244"/>
      <c r="BF244" s="438">
        <v>3</v>
      </c>
      <c r="BG244" s="438">
        <v>47</v>
      </c>
      <c r="BH244" s="438" t="s">
        <v>624</v>
      </c>
      <c r="BI244" s="438" t="s">
        <v>1435</v>
      </c>
      <c r="BJ244" s="438">
        <v>3</v>
      </c>
      <c r="BK244" s="438" t="s">
        <v>1980</v>
      </c>
      <c r="BL244" s="438" t="s">
        <v>629</v>
      </c>
      <c r="BM244" s="438" t="s">
        <v>1981</v>
      </c>
      <c r="BN244" s="438"/>
      <c r="BO244" s="438">
        <v>0</v>
      </c>
      <c r="BP244" s="438">
        <v>0</v>
      </c>
      <c r="BQ244" s="438">
        <v>0</v>
      </c>
      <c r="BR244" s="438">
        <v>0</v>
      </c>
      <c r="BS244" s="438">
        <v>0</v>
      </c>
      <c r="BT244" s="438">
        <v>0</v>
      </c>
      <c r="BU244" s="438">
        <v>0</v>
      </c>
      <c r="BV244" s="438">
        <v>0</v>
      </c>
      <c r="BW244" s="438">
        <v>1</v>
      </c>
      <c r="BX244" s="438">
        <v>0</v>
      </c>
      <c r="BY244" s="438"/>
      <c r="BZ244" s="438"/>
      <c r="CC244"/>
      <c r="CD244"/>
      <c r="CE244"/>
      <c r="CF244"/>
      <c r="CG244"/>
      <c r="CH244"/>
      <c r="CI244"/>
      <c r="CJ244"/>
      <c r="CK244"/>
      <c r="CL244"/>
      <c r="CM244"/>
      <c r="CN244"/>
      <c r="CO244"/>
    </row>
    <row r="245" spans="18:93">
      <c r="R245"/>
      <c r="W245">
        <v>250</v>
      </c>
      <c r="X245" t="s">
        <v>1982</v>
      </c>
      <c r="Y245" t="s">
        <v>1983</v>
      </c>
      <c r="Z245" t="s">
        <v>1984</v>
      </c>
      <c r="AA245" t="s">
        <v>1217</v>
      </c>
      <c r="AB245" t="s">
        <v>1217</v>
      </c>
      <c r="AC245">
        <v>1</v>
      </c>
      <c r="AD245">
        <v>17</v>
      </c>
      <c r="AE245" t="s">
        <v>1217</v>
      </c>
      <c r="AF245" t="s">
        <v>1217</v>
      </c>
      <c r="AG245" t="s">
        <v>1985</v>
      </c>
      <c r="AH245"/>
      <c r="AI245" t="s">
        <v>1986</v>
      </c>
      <c r="AJ245" t="s">
        <v>1987</v>
      </c>
      <c r="AK245" t="s">
        <v>1988</v>
      </c>
      <c r="AL245" t="s">
        <v>1989</v>
      </c>
      <c r="AM245" t="s">
        <v>1990</v>
      </c>
      <c r="AN245" t="s">
        <v>1991</v>
      </c>
      <c r="AO245" t="s">
        <v>1992</v>
      </c>
      <c r="AP245"/>
      <c r="AQ245"/>
      <c r="AR245"/>
      <c r="AS245"/>
      <c r="BB245" t="str" cm="1">
        <f t="array" aca="1" ref="BB245" ca="1">IFERROR(INDIRECT(X245),"")</f>
        <v>FRÅGAN ÄR OBESVARAD</v>
      </c>
      <c r="BE245"/>
      <c r="BF245" s="438">
        <v>3</v>
      </c>
      <c r="BG245" s="438">
        <v>47</v>
      </c>
      <c r="BH245" s="438" t="s">
        <v>624</v>
      </c>
      <c r="BI245" s="438" t="s">
        <v>1435</v>
      </c>
      <c r="BJ245" s="438">
        <v>4</v>
      </c>
      <c r="BK245" s="438" t="s">
        <v>1993</v>
      </c>
      <c r="BL245" s="438" t="s">
        <v>630</v>
      </c>
      <c r="BM245" s="438" t="s">
        <v>1994</v>
      </c>
      <c r="BN245" s="438"/>
      <c r="BO245" s="438">
        <v>0</v>
      </c>
      <c r="BP245" s="438">
        <v>0</v>
      </c>
      <c r="BQ245" s="438">
        <v>0</v>
      </c>
      <c r="BR245" s="438">
        <v>0</v>
      </c>
      <c r="BS245" s="438">
        <v>0</v>
      </c>
      <c r="BT245" s="438">
        <v>0</v>
      </c>
      <c r="BU245" s="438">
        <v>0</v>
      </c>
      <c r="BV245" s="438">
        <v>0</v>
      </c>
      <c r="BW245" s="438">
        <v>1</v>
      </c>
      <c r="BX245" s="438">
        <v>0</v>
      </c>
      <c r="BY245" s="438"/>
      <c r="BZ245" s="438"/>
      <c r="CC245"/>
      <c r="CD245"/>
      <c r="CE245"/>
      <c r="CF245"/>
      <c r="CG245"/>
      <c r="CH245"/>
      <c r="CI245"/>
      <c r="CJ245"/>
      <c r="CK245"/>
      <c r="CL245"/>
      <c r="CM245"/>
      <c r="CN245"/>
      <c r="CO245"/>
    </row>
    <row r="246" spans="18:93">
      <c r="R246"/>
      <c r="W246">
        <v>251</v>
      </c>
      <c r="X246" t="s">
        <v>1217</v>
      </c>
      <c r="Y246" t="s">
        <v>1217</v>
      </c>
      <c r="Z246" t="s">
        <v>1217</v>
      </c>
      <c r="AA246" t="s">
        <v>1217</v>
      </c>
      <c r="AB246" t="s">
        <v>1217</v>
      </c>
      <c r="AC246" t="s">
        <v>1217</v>
      </c>
      <c r="AD246" t="s">
        <v>1217</v>
      </c>
      <c r="AE246" t="s">
        <v>1217</v>
      </c>
      <c r="AF246" t="s">
        <v>1217</v>
      </c>
      <c r="AG246" t="s">
        <v>1217</v>
      </c>
      <c r="AH246"/>
      <c r="AI246" t="s">
        <v>1217</v>
      </c>
      <c r="AJ246" t="s">
        <v>1217</v>
      </c>
      <c r="AK246" t="s">
        <v>1217</v>
      </c>
      <c r="AL246" t="s">
        <v>1217</v>
      </c>
      <c r="AM246" t="s">
        <v>1217</v>
      </c>
      <c r="AN246" t="s">
        <v>1217</v>
      </c>
      <c r="AO246" t="s">
        <v>1217</v>
      </c>
      <c r="AP246"/>
      <c r="AQ246"/>
      <c r="AR246"/>
      <c r="AS246"/>
      <c r="BB246" t="str" cm="1">
        <f t="array" aca="1" ref="BB246" ca="1">IFERROR(INDIRECT(X246),"")</f>
        <v/>
      </c>
      <c r="BE246"/>
      <c r="BF246" s="438">
        <v>3</v>
      </c>
      <c r="BG246" s="438">
        <v>47</v>
      </c>
      <c r="BH246" s="438" t="s">
        <v>624</v>
      </c>
      <c r="BI246" s="438" t="s">
        <v>1435</v>
      </c>
      <c r="BJ246" s="438">
        <v>5</v>
      </c>
      <c r="BK246" s="438" t="s">
        <v>1995</v>
      </c>
      <c r="BL246" s="438" t="s">
        <v>631</v>
      </c>
      <c r="BM246" s="438" t="s">
        <v>1996</v>
      </c>
      <c r="BN246" s="438"/>
      <c r="BO246" s="438">
        <v>0</v>
      </c>
      <c r="BP246" s="438">
        <v>0</v>
      </c>
      <c r="BQ246" s="438">
        <v>0</v>
      </c>
      <c r="BR246" s="438">
        <v>0</v>
      </c>
      <c r="BS246" s="438">
        <v>0</v>
      </c>
      <c r="BT246" s="438">
        <v>0</v>
      </c>
      <c r="BU246" s="438">
        <v>0</v>
      </c>
      <c r="BV246" s="438">
        <v>0</v>
      </c>
      <c r="BW246" s="438">
        <v>1</v>
      </c>
      <c r="BX246" s="438">
        <v>0</v>
      </c>
      <c r="BY246" s="438"/>
      <c r="BZ246" s="438"/>
      <c r="CC246"/>
      <c r="CD246"/>
      <c r="CE246"/>
      <c r="CF246"/>
      <c r="CG246"/>
      <c r="CH246"/>
      <c r="CI246"/>
      <c r="CJ246"/>
      <c r="CK246"/>
      <c r="CL246"/>
      <c r="CM246"/>
      <c r="CN246"/>
      <c r="CO246"/>
    </row>
    <row r="247" spans="18:93">
      <c r="R247"/>
      <c r="W247">
        <v>252</v>
      </c>
      <c r="X247" t="s">
        <v>1217</v>
      </c>
      <c r="Y247" t="s">
        <v>1217</v>
      </c>
      <c r="Z247" t="s">
        <v>1217</v>
      </c>
      <c r="AA247" t="s">
        <v>1217</v>
      </c>
      <c r="AB247" t="s">
        <v>1217</v>
      </c>
      <c r="AC247" t="s">
        <v>1217</v>
      </c>
      <c r="AD247" t="s">
        <v>1217</v>
      </c>
      <c r="AE247" t="s">
        <v>1217</v>
      </c>
      <c r="AF247" t="s">
        <v>1217</v>
      </c>
      <c r="AG247" t="s">
        <v>1217</v>
      </c>
      <c r="AH247"/>
      <c r="AI247" t="s">
        <v>1217</v>
      </c>
      <c r="AJ247" t="s">
        <v>1217</v>
      </c>
      <c r="AK247" t="s">
        <v>1217</v>
      </c>
      <c r="AL247" t="s">
        <v>1217</v>
      </c>
      <c r="AM247" t="s">
        <v>1217</v>
      </c>
      <c r="AN247" t="s">
        <v>1217</v>
      </c>
      <c r="AO247" t="s">
        <v>1217</v>
      </c>
      <c r="AP247"/>
      <c r="AQ247"/>
      <c r="AR247"/>
      <c r="AS247"/>
      <c r="BB247" t="str" cm="1">
        <f t="array" aca="1" ref="BB247" ca="1">IFERROR(INDIRECT(X247),"")</f>
        <v/>
      </c>
      <c r="BE247"/>
      <c r="BF247" s="463">
        <v>3</v>
      </c>
      <c r="BG247" s="463">
        <v>48</v>
      </c>
      <c r="BH247" s="463" t="s">
        <v>632</v>
      </c>
      <c r="BI247" s="463" t="s">
        <v>1438</v>
      </c>
      <c r="BJ247" s="463">
        <v>1</v>
      </c>
      <c r="BK247" s="463" t="s">
        <v>1997</v>
      </c>
      <c r="BL247" s="463" t="s">
        <v>634</v>
      </c>
      <c r="BM247" s="438" t="s">
        <v>1998</v>
      </c>
      <c r="BN247" s="438"/>
      <c r="BO247" s="463">
        <v>1</v>
      </c>
      <c r="BP247" s="463">
        <v>0</v>
      </c>
      <c r="BQ247" s="463">
        <v>0</v>
      </c>
      <c r="BR247" s="463">
        <v>0</v>
      </c>
      <c r="BS247" s="463">
        <v>0</v>
      </c>
      <c r="BT247" s="463">
        <v>0</v>
      </c>
      <c r="BU247" s="463">
        <v>0</v>
      </c>
      <c r="BV247" s="463">
        <v>0</v>
      </c>
      <c r="BW247" s="463">
        <v>0</v>
      </c>
      <c r="BX247" s="463">
        <v>1</v>
      </c>
      <c r="BY247" s="463"/>
      <c r="BZ247" s="463"/>
      <c r="CC247"/>
      <c r="CD247"/>
      <c r="CE247"/>
      <c r="CF247"/>
      <c r="CG247"/>
      <c r="CH247"/>
      <c r="CI247"/>
      <c r="CJ247"/>
      <c r="CK247"/>
      <c r="CL247"/>
      <c r="CM247"/>
      <c r="CN247"/>
      <c r="CO247"/>
    </row>
    <row r="248" spans="18:93">
      <c r="R248"/>
      <c r="W248">
        <v>253</v>
      </c>
      <c r="X248" t="s">
        <v>1217</v>
      </c>
      <c r="Y248" t="s">
        <v>1217</v>
      </c>
      <c r="Z248" t="s">
        <v>1217</v>
      </c>
      <c r="AA248" t="s">
        <v>1217</v>
      </c>
      <c r="AB248" t="s">
        <v>1217</v>
      </c>
      <c r="AC248" t="s">
        <v>1217</v>
      </c>
      <c r="AD248" t="s">
        <v>1217</v>
      </c>
      <c r="AE248" t="s">
        <v>1217</v>
      </c>
      <c r="AF248" t="s">
        <v>1217</v>
      </c>
      <c r="AG248" t="s">
        <v>1217</v>
      </c>
      <c r="AH248"/>
      <c r="AI248" t="s">
        <v>1217</v>
      </c>
      <c r="AJ248" t="s">
        <v>1217</v>
      </c>
      <c r="AK248" t="s">
        <v>1217</v>
      </c>
      <c r="AL248" t="s">
        <v>1217</v>
      </c>
      <c r="AM248" t="s">
        <v>1217</v>
      </c>
      <c r="AN248" t="s">
        <v>1217</v>
      </c>
      <c r="AO248" t="s">
        <v>1217</v>
      </c>
      <c r="AP248"/>
      <c r="AQ248"/>
      <c r="AR248"/>
      <c r="AS248"/>
      <c r="BB248" t="str" cm="1">
        <f t="array" aca="1" ref="BB248" ca="1">IFERROR(INDIRECT(X248),"")</f>
        <v/>
      </c>
      <c r="BE248"/>
      <c r="BF248" s="463">
        <v>3</v>
      </c>
      <c r="BG248" s="463">
        <v>48</v>
      </c>
      <c r="BH248" s="463" t="s">
        <v>632</v>
      </c>
      <c r="BI248" s="463" t="s">
        <v>1438</v>
      </c>
      <c r="BJ248" s="463">
        <v>2</v>
      </c>
      <c r="BK248" s="463" t="s">
        <v>1999</v>
      </c>
      <c r="BL248" s="463" t="s">
        <v>635</v>
      </c>
      <c r="BM248" s="438" t="s">
        <v>2000</v>
      </c>
      <c r="BN248" s="438"/>
      <c r="BO248" s="463">
        <v>0</v>
      </c>
      <c r="BP248" s="463">
        <v>0</v>
      </c>
      <c r="BQ248" s="463">
        <v>0</v>
      </c>
      <c r="BR248" s="463">
        <v>0</v>
      </c>
      <c r="BS248" s="463">
        <v>0</v>
      </c>
      <c r="BT248" s="463">
        <v>0</v>
      </c>
      <c r="BU248" s="463">
        <v>0</v>
      </c>
      <c r="BV248" s="463">
        <v>0</v>
      </c>
      <c r="BW248" s="463">
        <v>0</v>
      </c>
      <c r="BX248" s="463">
        <v>1</v>
      </c>
      <c r="BY248" s="463"/>
      <c r="BZ248" s="463"/>
      <c r="CC248"/>
      <c r="CD248"/>
      <c r="CE248"/>
      <c r="CF248"/>
      <c r="CG248"/>
      <c r="CH248"/>
      <c r="CI248"/>
      <c r="CJ248"/>
      <c r="CK248"/>
      <c r="CL248"/>
      <c r="CM248"/>
      <c r="CN248"/>
      <c r="CO248"/>
    </row>
    <row r="249" spans="18:93">
      <c r="R249"/>
      <c r="W249">
        <v>254</v>
      </c>
      <c r="X249" t="s">
        <v>1217</v>
      </c>
      <c r="Y249" t="s">
        <v>1217</v>
      </c>
      <c r="Z249" t="s">
        <v>1217</v>
      </c>
      <c r="AA249" t="s">
        <v>1217</v>
      </c>
      <c r="AB249" t="s">
        <v>1217</v>
      </c>
      <c r="AC249" t="s">
        <v>1217</v>
      </c>
      <c r="AD249" t="s">
        <v>1217</v>
      </c>
      <c r="AE249" t="s">
        <v>1217</v>
      </c>
      <c r="AF249" t="s">
        <v>1217</v>
      </c>
      <c r="AG249" t="s">
        <v>1217</v>
      </c>
      <c r="AH249"/>
      <c r="AI249" t="s">
        <v>1217</v>
      </c>
      <c r="AJ249" t="s">
        <v>1217</v>
      </c>
      <c r="AK249" t="s">
        <v>1217</v>
      </c>
      <c r="AL249" t="s">
        <v>1217</v>
      </c>
      <c r="AM249" t="s">
        <v>1217</v>
      </c>
      <c r="AN249" t="s">
        <v>1217</v>
      </c>
      <c r="AO249" t="s">
        <v>1217</v>
      </c>
      <c r="AP249"/>
      <c r="AQ249"/>
      <c r="AR249"/>
      <c r="AS249"/>
      <c r="BB249" t="str" cm="1">
        <f t="array" aca="1" ref="BB249" ca="1">IFERROR(INDIRECT(X249),"")</f>
        <v/>
      </c>
      <c r="BE249"/>
      <c r="BF249" s="463">
        <v>3</v>
      </c>
      <c r="BG249" s="463">
        <v>48</v>
      </c>
      <c r="BH249" s="463" t="s">
        <v>632</v>
      </c>
      <c r="BI249" s="463" t="s">
        <v>1438</v>
      </c>
      <c r="BJ249" s="463">
        <v>3</v>
      </c>
      <c r="BK249" s="463" t="s">
        <v>2001</v>
      </c>
      <c r="BL249" s="463" t="s">
        <v>636</v>
      </c>
      <c r="BM249" s="438" t="s">
        <v>2002</v>
      </c>
      <c r="BN249" s="438"/>
      <c r="BO249" s="463">
        <v>0</v>
      </c>
      <c r="BP249" s="463">
        <v>0</v>
      </c>
      <c r="BQ249" s="463">
        <v>0</v>
      </c>
      <c r="BR249" s="463">
        <v>0</v>
      </c>
      <c r="BS249" s="463">
        <v>0</v>
      </c>
      <c r="BT249" s="463">
        <v>0</v>
      </c>
      <c r="BU249" s="463">
        <v>0</v>
      </c>
      <c r="BV249" s="463">
        <v>0</v>
      </c>
      <c r="BW249" s="463">
        <v>0</v>
      </c>
      <c r="BX249" s="463">
        <v>1</v>
      </c>
      <c r="BY249" s="463"/>
      <c r="BZ249" s="463"/>
      <c r="CC249"/>
      <c r="CD249"/>
      <c r="CE249"/>
      <c r="CF249"/>
      <c r="CG249"/>
      <c r="CH249"/>
      <c r="CI249"/>
      <c r="CJ249"/>
      <c r="CK249"/>
      <c r="CL249"/>
      <c r="CM249"/>
      <c r="CN249"/>
      <c r="CO249"/>
    </row>
    <row r="250" spans="18:93">
      <c r="R250"/>
      <c r="W250">
        <v>255</v>
      </c>
      <c r="X250" t="s">
        <v>1217</v>
      </c>
      <c r="Y250" t="s">
        <v>1217</v>
      </c>
      <c r="Z250" t="s">
        <v>1217</v>
      </c>
      <c r="AA250" t="s">
        <v>1217</v>
      </c>
      <c r="AB250" t="s">
        <v>1217</v>
      </c>
      <c r="AC250" t="s">
        <v>1217</v>
      </c>
      <c r="AD250" t="s">
        <v>1217</v>
      </c>
      <c r="AE250" t="s">
        <v>1217</v>
      </c>
      <c r="AF250" t="s">
        <v>1217</v>
      </c>
      <c r="AG250" t="s">
        <v>1217</v>
      </c>
      <c r="AH250"/>
      <c r="AI250" t="s">
        <v>1217</v>
      </c>
      <c r="AJ250" t="s">
        <v>1217</v>
      </c>
      <c r="AK250" t="s">
        <v>1217</v>
      </c>
      <c r="AL250" t="s">
        <v>1217</v>
      </c>
      <c r="AM250" t="s">
        <v>1217</v>
      </c>
      <c r="AN250" t="s">
        <v>1217</v>
      </c>
      <c r="AO250" t="s">
        <v>1217</v>
      </c>
      <c r="AP250"/>
      <c r="AQ250"/>
      <c r="AR250"/>
      <c r="AS250"/>
      <c r="BB250" t="str" cm="1">
        <f t="array" aca="1" ref="BB250" ca="1">IFERROR(INDIRECT(X250),"")</f>
        <v/>
      </c>
      <c r="BE250"/>
      <c r="BF250" s="463">
        <v>3</v>
      </c>
      <c r="BG250" s="463">
        <v>48</v>
      </c>
      <c r="BH250" s="463" t="s">
        <v>632</v>
      </c>
      <c r="BI250" s="463" t="s">
        <v>1438</v>
      </c>
      <c r="BJ250" s="463">
        <v>4</v>
      </c>
      <c r="BK250" s="463" t="s">
        <v>2003</v>
      </c>
      <c r="BL250" s="463" t="s">
        <v>637</v>
      </c>
      <c r="BM250" s="438" t="s">
        <v>2004</v>
      </c>
      <c r="BN250" s="438"/>
      <c r="BO250" s="463">
        <v>0</v>
      </c>
      <c r="BP250" s="463">
        <v>0</v>
      </c>
      <c r="BQ250" s="463">
        <v>0</v>
      </c>
      <c r="BR250" s="463">
        <v>0</v>
      </c>
      <c r="BS250" s="463">
        <v>0</v>
      </c>
      <c r="BT250" s="463">
        <v>0</v>
      </c>
      <c r="BU250" s="463">
        <v>0</v>
      </c>
      <c r="BV250" s="463">
        <v>0</v>
      </c>
      <c r="BW250" s="463">
        <v>0</v>
      </c>
      <c r="BX250" s="463">
        <v>1</v>
      </c>
      <c r="BY250" s="463"/>
      <c r="BZ250" s="463"/>
      <c r="CC250"/>
      <c r="CD250"/>
      <c r="CE250"/>
      <c r="CF250"/>
      <c r="CG250"/>
      <c r="CH250"/>
      <c r="CI250"/>
      <c r="CJ250"/>
      <c r="CK250"/>
      <c r="CL250"/>
      <c r="CM250"/>
      <c r="CN250"/>
      <c r="CO250"/>
    </row>
    <row r="251" spans="18:93">
      <c r="R251"/>
      <c r="W251">
        <v>256</v>
      </c>
      <c r="X251" t="s">
        <v>1217</v>
      </c>
      <c r="Y251" t="s">
        <v>1217</v>
      </c>
      <c r="Z251" t="s">
        <v>1217</v>
      </c>
      <c r="AA251" t="s">
        <v>1217</v>
      </c>
      <c r="AB251" t="s">
        <v>1217</v>
      </c>
      <c r="AC251" t="s">
        <v>1217</v>
      </c>
      <c r="AD251" t="s">
        <v>1217</v>
      </c>
      <c r="AE251" t="s">
        <v>1217</v>
      </c>
      <c r="AF251" t="s">
        <v>1217</v>
      </c>
      <c r="AG251" t="s">
        <v>1217</v>
      </c>
      <c r="AH251"/>
      <c r="AI251" t="s">
        <v>1217</v>
      </c>
      <c r="AJ251" t="s">
        <v>1217</v>
      </c>
      <c r="AK251" t="s">
        <v>1217</v>
      </c>
      <c r="AL251" t="s">
        <v>1217</v>
      </c>
      <c r="AM251" t="s">
        <v>1217</v>
      </c>
      <c r="AN251" t="s">
        <v>1217</v>
      </c>
      <c r="AO251" t="s">
        <v>1217</v>
      </c>
      <c r="AP251"/>
      <c r="AQ251"/>
      <c r="AR251"/>
      <c r="AS251"/>
      <c r="BB251" t="str" cm="1">
        <f t="array" aca="1" ref="BB251" ca="1">IFERROR(INDIRECT(X251),"")</f>
        <v/>
      </c>
      <c r="BE251"/>
      <c r="BF251" s="463">
        <v>3</v>
      </c>
      <c r="BG251" s="463">
        <v>48</v>
      </c>
      <c r="BH251" s="463" t="s">
        <v>632</v>
      </c>
      <c r="BI251" s="463" t="s">
        <v>1438</v>
      </c>
      <c r="BJ251" s="463">
        <v>5</v>
      </c>
      <c r="BK251" s="463" t="s">
        <v>2005</v>
      </c>
      <c r="BL251" s="463" t="s">
        <v>638</v>
      </c>
      <c r="BM251" s="438" t="s">
        <v>2006</v>
      </c>
      <c r="BN251" s="438"/>
      <c r="BO251" s="463">
        <v>0</v>
      </c>
      <c r="BP251" s="463">
        <v>0</v>
      </c>
      <c r="BQ251" s="463">
        <v>0</v>
      </c>
      <c r="BR251" s="463">
        <v>0</v>
      </c>
      <c r="BS251" s="463">
        <v>0</v>
      </c>
      <c r="BT251" s="463">
        <v>0</v>
      </c>
      <c r="BU251" s="463">
        <v>0</v>
      </c>
      <c r="BV251" s="463">
        <v>0</v>
      </c>
      <c r="BW251" s="463">
        <v>0</v>
      </c>
      <c r="BX251" s="463">
        <v>1</v>
      </c>
      <c r="BY251" s="463"/>
      <c r="BZ251" s="463"/>
      <c r="CC251"/>
      <c r="CD251"/>
      <c r="CE251"/>
      <c r="CF251"/>
      <c r="CG251"/>
      <c r="CH251"/>
      <c r="CI251"/>
      <c r="CJ251"/>
      <c r="CK251"/>
      <c r="CL251"/>
      <c r="CM251"/>
      <c r="CN251"/>
      <c r="CO251"/>
    </row>
    <row r="252" spans="18:93">
      <c r="R252"/>
      <c r="W252">
        <v>257</v>
      </c>
      <c r="X252" t="s">
        <v>1217</v>
      </c>
      <c r="Y252" t="s">
        <v>1217</v>
      </c>
      <c r="Z252" t="s">
        <v>1217</v>
      </c>
      <c r="AA252" t="s">
        <v>1217</v>
      </c>
      <c r="AB252" t="s">
        <v>1217</v>
      </c>
      <c r="AC252" t="s">
        <v>1217</v>
      </c>
      <c r="AD252" t="s">
        <v>1217</v>
      </c>
      <c r="AE252" t="s">
        <v>1217</v>
      </c>
      <c r="AF252" t="s">
        <v>1217</v>
      </c>
      <c r="AG252" t="s">
        <v>1217</v>
      </c>
      <c r="AH252"/>
      <c r="AI252" t="s">
        <v>1217</v>
      </c>
      <c r="AJ252" t="s">
        <v>1217</v>
      </c>
      <c r="AK252" t="s">
        <v>1217</v>
      </c>
      <c r="AL252" t="s">
        <v>1217</v>
      </c>
      <c r="AM252" t="s">
        <v>1217</v>
      </c>
      <c r="AN252" t="s">
        <v>1217</v>
      </c>
      <c r="AO252" t="s">
        <v>1217</v>
      </c>
      <c r="AP252"/>
      <c r="AQ252"/>
      <c r="AR252"/>
      <c r="AS252"/>
      <c r="BB252" t="str" cm="1">
        <f t="array" aca="1" ref="BB252" ca="1">IFERROR(INDIRECT(X252),"")</f>
        <v/>
      </c>
      <c r="BE252"/>
      <c r="BF252" s="466">
        <v>3</v>
      </c>
      <c r="BG252" s="466">
        <v>49</v>
      </c>
      <c r="BH252" s="466" t="s">
        <v>639</v>
      </c>
      <c r="BI252" s="466" t="s">
        <v>1441</v>
      </c>
      <c r="BJ252" s="466">
        <v>1</v>
      </c>
      <c r="BK252" s="466" t="s">
        <v>2007</v>
      </c>
      <c r="BL252" s="466" t="s">
        <v>641</v>
      </c>
      <c r="BM252" s="438" t="s">
        <v>2008</v>
      </c>
      <c r="BN252" s="438"/>
      <c r="BO252" s="466">
        <v>0</v>
      </c>
      <c r="BP252" s="466">
        <v>0</v>
      </c>
      <c r="BQ252" s="466">
        <v>0</v>
      </c>
      <c r="BR252" s="466">
        <v>0</v>
      </c>
      <c r="BS252" s="466">
        <v>0</v>
      </c>
      <c r="BT252" s="466">
        <v>0</v>
      </c>
      <c r="BU252" s="466">
        <v>0</v>
      </c>
      <c r="BV252" s="466">
        <v>0</v>
      </c>
      <c r="BW252" s="466">
        <v>0</v>
      </c>
      <c r="BX252" s="466">
        <v>1</v>
      </c>
      <c r="BY252" s="466"/>
      <c r="BZ252" s="466"/>
      <c r="CC252"/>
      <c r="CD252"/>
      <c r="CE252"/>
      <c r="CF252"/>
      <c r="CG252"/>
      <c r="CH252"/>
      <c r="CI252"/>
      <c r="CJ252"/>
      <c r="CK252"/>
      <c r="CL252"/>
      <c r="CM252"/>
      <c r="CN252"/>
      <c r="CO252"/>
    </row>
    <row r="253" spans="18:93">
      <c r="R253"/>
      <c r="W253">
        <v>258</v>
      </c>
      <c r="X253" t="s">
        <v>1217</v>
      </c>
      <c r="Y253" t="s">
        <v>1217</v>
      </c>
      <c r="Z253" t="s">
        <v>1217</v>
      </c>
      <c r="AA253" t="s">
        <v>1217</v>
      </c>
      <c r="AB253" t="s">
        <v>1217</v>
      </c>
      <c r="AC253" t="s">
        <v>1217</v>
      </c>
      <c r="AD253" t="s">
        <v>1217</v>
      </c>
      <c r="AE253" t="s">
        <v>1217</v>
      </c>
      <c r="AF253" t="s">
        <v>1217</v>
      </c>
      <c r="AG253" t="s">
        <v>1217</v>
      </c>
      <c r="AH253"/>
      <c r="AI253" t="s">
        <v>1217</v>
      </c>
      <c r="AJ253" t="s">
        <v>1217</v>
      </c>
      <c r="AK253" t="s">
        <v>1217</v>
      </c>
      <c r="AL253" t="s">
        <v>1217</v>
      </c>
      <c r="AM253" t="s">
        <v>1217</v>
      </c>
      <c r="AN253" t="s">
        <v>1217</v>
      </c>
      <c r="AO253" t="s">
        <v>1217</v>
      </c>
      <c r="AP253"/>
      <c r="AQ253"/>
      <c r="AR253"/>
      <c r="AS253"/>
      <c r="BB253" t="str" cm="1">
        <f t="array" aca="1" ref="BB253" ca="1">IFERROR(INDIRECT(X253),"")</f>
        <v/>
      </c>
      <c r="BE253"/>
      <c r="BF253" s="466">
        <v>3</v>
      </c>
      <c r="BG253" s="466">
        <v>49</v>
      </c>
      <c r="BH253" s="466" t="s">
        <v>639</v>
      </c>
      <c r="BI253" s="466" t="s">
        <v>1441</v>
      </c>
      <c r="BJ253" s="466">
        <v>2</v>
      </c>
      <c r="BK253" s="466" t="s">
        <v>2009</v>
      </c>
      <c r="BL253" s="466" t="s">
        <v>642</v>
      </c>
      <c r="BM253" s="438" t="s">
        <v>2010</v>
      </c>
      <c r="BN253" s="438"/>
      <c r="BO253" s="466">
        <v>0</v>
      </c>
      <c r="BP253" s="466">
        <v>0</v>
      </c>
      <c r="BQ253" s="466">
        <v>0</v>
      </c>
      <c r="BR253" s="466">
        <v>0</v>
      </c>
      <c r="BS253" s="466">
        <v>0</v>
      </c>
      <c r="BT253" s="466">
        <v>0</v>
      </c>
      <c r="BU253" s="466">
        <v>0</v>
      </c>
      <c r="BV253" s="466">
        <v>0</v>
      </c>
      <c r="BW253" s="466">
        <v>0</v>
      </c>
      <c r="BX253" s="466">
        <v>1</v>
      </c>
      <c r="BY253" s="466"/>
      <c r="BZ253" s="466"/>
      <c r="CC253"/>
      <c r="CD253"/>
      <c r="CE253"/>
      <c r="CF253"/>
      <c r="CG253"/>
      <c r="CH253"/>
      <c r="CI253"/>
      <c r="CJ253"/>
      <c r="CK253"/>
      <c r="CL253"/>
      <c r="CM253"/>
      <c r="CN253"/>
      <c r="CO253"/>
    </row>
    <row r="254" spans="18:93">
      <c r="R254"/>
      <c r="W254">
        <v>259</v>
      </c>
      <c r="X254" t="s">
        <v>1217</v>
      </c>
      <c r="Y254" t="s">
        <v>1217</v>
      </c>
      <c r="Z254" t="s">
        <v>1217</v>
      </c>
      <c r="AA254" t="s">
        <v>1217</v>
      </c>
      <c r="AB254" t="s">
        <v>1217</v>
      </c>
      <c r="AC254" t="s">
        <v>1217</v>
      </c>
      <c r="AD254" t="s">
        <v>1217</v>
      </c>
      <c r="AE254" t="s">
        <v>1217</v>
      </c>
      <c r="AF254" t="s">
        <v>1217</v>
      </c>
      <c r="AG254" t="s">
        <v>1217</v>
      </c>
      <c r="AH254"/>
      <c r="AI254" t="s">
        <v>1217</v>
      </c>
      <c r="AJ254" t="s">
        <v>1217</v>
      </c>
      <c r="AK254" t="s">
        <v>1217</v>
      </c>
      <c r="AL254" t="s">
        <v>1217</v>
      </c>
      <c r="AM254" t="s">
        <v>1217</v>
      </c>
      <c r="AN254" t="s">
        <v>1217</v>
      </c>
      <c r="AO254" t="s">
        <v>1217</v>
      </c>
      <c r="AP254"/>
      <c r="AQ254"/>
      <c r="AR254"/>
      <c r="AS254"/>
      <c r="BB254" t="str" cm="1">
        <f t="array" aca="1" ref="BB254" ca="1">IFERROR(INDIRECT(X254),"")</f>
        <v/>
      </c>
      <c r="BE254"/>
      <c r="BF254" s="466">
        <v>3</v>
      </c>
      <c r="BG254" s="466">
        <v>49</v>
      </c>
      <c r="BH254" s="466" t="s">
        <v>639</v>
      </c>
      <c r="BI254" s="466" t="s">
        <v>1441</v>
      </c>
      <c r="BJ254" s="466">
        <v>3</v>
      </c>
      <c r="BK254" s="466" t="s">
        <v>2011</v>
      </c>
      <c r="BL254" s="466" t="s">
        <v>643</v>
      </c>
      <c r="BM254" s="438" t="s">
        <v>2012</v>
      </c>
      <c r="BN254" s="438"/>
      <c r="BO254" s="466">
        <v>0</v>
      </c>
      <c r="BP254" s="466">
        <v>0</v>
      </c>
      <c r="BQ254" s="466">
        <v>0</v>
      </c>
      <c r="BR254" s="466">
        <v>0</v>
      </c>
      <c r="BS254" s="466">
        <v>0</v>
      </c>
      <c r="BT254" s="466">
        <v>0</v>
      </c>
      <c r="BU254" s="466">
        <v>0</v>
      </c>
      <c r="BV254" s="466">
        <v>0</v>
      </c>
      <c r="BW254" s="466">
        <v>0</v>
      </c>
      <c r="BX254" s="466">
        <v>1</v>
      </c>
      <c r="BY254" s="466"/>
      <c r="BZ254" s="466"/>
      <c r="CC254"/>
      <c r="CD254"/>
      <c r="CE254"/>
      <c r="CF254"/>
      <c r="CG254"/>
      <c r="CH254"/>
      <c r="CI254"/>
      <c r="CJ254"/>
      <c r="CK254"/>
      <c r="CL254"/>
      <c r="CM254"/>
      <c r="CN254"/>
      <c r="CO254"/>
    </row>
    <row r="255" spans="18:93">
      <c r="R255"/>
      <c r="W255">
        <v>260</v>
      </c>
      <c r="X255" t="s">
        <v>1217</v>
      </c>
      <c r="Y255" t="s">
        <v>1217</v>
      </c>
      <c r="Z255" t="s">
        <v>1217</v>
      </c>
      <c r="AA255" t="s">
        <v>1217</v>
      </c>
      <c r="AB255" t="s">
        <v>1217</v>
      </c>
      <c r="AC255" t="s">
        <v>1217</v>
      </c>
      <c r="AD255" t="s">
        <v>1217</v>
      </c>
      <c r="AE255" t="s">
        <v>1217</v>
      </c>
      <c r="AF255" t="s">
        <v>1217</v>
      </c>
      <c r="AG255" t="s">
        <v>1217</v>
      </c>
      <c r="AH255"/>
      <c r="AI255" t="s">
        <v>1217</v>
      </c>
      <c r="AJ255" t="s">
        <v>1217</v>
      </c>
      <c r="AK255" t="s">
        <v>1217</v>
      </c>
      <c r="AL255" t="s">
        <v>1217</v>
      </c>
      <c r="AM255" t="s">
        <v>1217</v>
      </c>
      <c r="AN255" t="s">
        <v>1217</v>
      </c>
      <c r="AO255" t="s">
        <v>1217</v>
      </c>
      <c r="AP255"/>
      <c r="AQ255"/>
      <c r="AR255"/>
      <c r="AS255"/>
      <c r="BB255" t="str" cm="1">
        <f t="array" aca="1" ref="BB255" ca="1">IFERROR(INDIRECT(X255),"")</f>
        <v/>
      </c>
      <c r="BE255"/>
      <c r="BF255" s="466">
        <v>3</v>
      </c>
      <c r="BG255" s="466">
        <v>49</v>
      </c>
      <c r="BH255" s="466" t="s">
        <v>639</v>
      </c>
      <c r="BI255" s="466" t="s">
        <v>1441</v>
      </c>
      <c r="BJ255" s="466">
        <v>4</v>
      </c>
      <c r="BK255" s="466" t="s">
        <v>2013</v>
      </c>
      <c r="BL255" s="466" t="s">
        <v>644</v>
      </c>
      <c r="BM255" s="438" t="s">
        <v>2014</v>
      </c>
      <c r="BN255" s="438"/>
      <c r="BO255" s="466">
        <v>0</v>
      </c>
      <c r="BP255" s="466">
        <v>0</v>
      </c>
      <c r="BQ255" s="466">
        <v>0</v>
      </c>
      <c r="BR255" s="466">
        <v>0</v>
      </c>
      <c r="BS255" s="466">
        <v>0</v>
      </c>
      <c r="BT255" s="466">
        <v>0</v>
      </c>
      <c r="BU255" s="466">
        <v>0</v>
      </c>
      <c r="BV255" s="466">
        <v>0</v>
      </c>
      <c r="BW255" s="466">
        <v>0</v>
      </c>
      <c r="BX255" s="466">
        <v>1</v>
      </c>
      <c r="BY255" s="466"/>
      <c r="BZ255" s="466"/>
      <c r="CC255"/>
      <c r="CD255"/>
      <c r="CE255"/>
      <c r="CF255"/>
      <c r="CG255"/>
      <c r="CH255"/>
      <c r="CI255"/>
      <c r="CJ255"/>
      <c r="CK255"/>
      <c r="CL255"/>
      <c r="CM255"/>
      <c r="CN255"/>
      <c r="CO255"/>
    </row>
    <row r="256" spans="18:93">
      <c r="R256"/>
      <c r="W256">
        <v>261</v>
      </c>
      <c r="X256" t="s">
        <v>1217</v>
      </c>
      <c r="Y256" t="s">
        <v>1217</v>
      </c>
      <c r="Z256" t="s">
        <v>1217</v>
      </c>
      <c r="AA256" t="s">
        <v>1217</v>
      </c>
      <c r="AB256" t="s">
        <v>1217</v>
      </c>
      <c r="AC256" t="s">
        <v>1217</v>
      </c>
      <c r="AD256" t="s">
        <v>1217</v>
      </c>
      <c r="AE256" t="s">
        <v>1217</v>
      </c>
      <c r="AF256" t="s">
        <v>1217</v>
      </c>
      <c r="AG256" t="s">
        <v>1217</v>
      </c>
      <c r="AH256"/>
      <c r="AI256" t="s">
        <v>1217</v>
      </c>
      <c r="AJ256" t="s">
        <v>1217</v>
      </c>
      <c r="AK256" t="s">
        <v>1217</v>
      </c>
      <c r="AL256" t="s">
        <v>1217</v>
      </c>
      <c r="AM256" t="s">
        <v>1217</v>
      </c>
      <c r="AN256" t="s">
        <v>1217</v>
      </c>
      <c r="AO256" t="s">
        <v>1217</v>
      </c>
      <c r="AP256"/>
      <c r="AQ256"/>
      <c r="AR256"/>
      <c r="AS256"/>
      <c r="BB256" t="str" cm="1">
        <f t="array" aca="1" ref="BB256" ca="1">IFERROR(INDIRECT(X256),"")</f>
        <v/>
      </c>
      <c r="BE256"/>
      <c r="BF256" s="466">
        <v>3</v>
      </c>
      <c r="BG256" s="466">
        <v>49</v>
      </c>
      <c r="BH256" s="466" t="s">
        <v>639</v>
      </c>
      <c r="BI256" s="466" t="s">
        <v>1441</v>
      </c>
      <c r="BJ256" s="466">
        <v>5</v>
      </c>
      <c r="BK256" s="466" t="s">
        <v>2015</v>
      </c>
      <c r="BL256" s="466" t="s">
        <v>645</v>
      </c>
      <c r="BM256" s="438" t="s">
        <v>2016</v>
      </c>
      <c r="BN256" s="438"/>
      <c r="BO256" s="466">
        <v>0</v>
      </c>
      <c r="BP256" s="466">
        <v>0</v>
      </c>
      <c r="BQ256" s="466">
        <v>0</v>
      </c>
      <c r="BR256" s="466">
        <v>0</v>
      </c>
      <c r="BS256" s="466">
        <v>0</v>
      </c>
      <c r="BT256" s="466">
        <v>0</v>
      </c>
      <c r="BU256" s="466">
        <v>0</v>
      </c>
      <c r="BV256" s="466">
        <v>0</v>
      </c>
      <c r="BW256" s="466">
        <v>0</v>
      </c>
      <c r="BX256" s="466">
        <v>1</v>
      </c>
      <c r="BY256" s="466"/>
      <c r="BZ256" s="466"/>
      <c r="CC256"/>
      <c r="CD256"/>
      <c r="CE256"/>
      <c r="CF256"/>
      <c r="CG256"/>
      <c r="CH256"/>
      <c r="CI256"/>
      <c r="CJ256"/>
      <c r="CK256"/>
      <c r="CL256"/>
      <c r="CM256"/>
      <c r="CN256"/>
      <c r="CO256"/>
    </row>
    <row r="257" spans="18:93">
      <c r="R257"/>
      <c r="W257">
        <v>262</v>
      </c>
      <c r="X257" t="s">
        <v>1217</v>
      </c>
      <c r="Y257" t="s">
        <v>1217</v>
      </c>
      <c r="Z257" t="s">
        <v>1217</v>
      </c>
      <c r="AA257" t="s">
        <v>1217</v>
      </c>
      <c r="AB257" t="s">
        <v>1217</v>
      </c>
      <c r="AC257" t="s">
        <v>1217</v>
      </c>
      <c r="AD257" t="s">
        <v>1217</v>
      </c>
      <c r="AE257" t="s">
        <v>1217</v>
      </c>
      <c r="AF257" t="s">
        <v>1217</v>
      </c>
      <c r="AG257" t="s">
        <v>1217</v>
      </c>
      <c r="AH257"/>
      <c r="AI257" t="s">
        <v>1217</v>
      </c>
      <c r="AJ257" t="s">
        <v>1217</v>
      </c>
      <c r="AK257" t="s">
        <v>1217</v>
      </c>
      <c r="AL257" t="s">
        <v>1217</v>
      </c>
      <c r="AM257" t="s">
        <v>1217</v>
      </c>
      <c r="AN257" t="s">
        <v>1217</v>
      </c>
      <c r="AO257" t="s">
        <v>1217</v>
      </c>
      <c r="AP257"/>
      <c r="AQ257"/>
      <c r="AR257"/>
      <c r="AS257"/>
      <c r="BB257" t="str" cm="1">
        <f t="array" aca="1" ref="BB257" ca="1">IFERROR(INDIRECT(X257),"")</f>
        <v/>
      </c>
      <c r="BE257"/>
      <c r="BF257" s="467">
        <v>3</v>
      </c>
      <c r="BG257" s="467">
        <v>50</v>
      </c>
      <c r="BH257" s="467" t="s">
        <v>646</v>
      </c>
      <c r="BI257" s="467" t="s">
        <v>1444</v>
      </c>
      <c r="BJ257" s="467">
        <v>1</v>
      </c>
      <c r="BK257" s="467" t="s">
        <v>2017</v>
      </c>
      <c r="BL257" s="467" t="s">
        <v>649</v>
      </c>
      <c r="BM257" s="438" t="s">
        <v>2018</v>
      </c>
      <c r="BN257" s="438"/>
      <c r="BO257" s="467">
        <v>0</v>
      </c>
      <c r="BP257" s="467">
        <v>0</v>
      </c>
      <c r="BQ257" s="467">
        <v>0</v>
      </c>
      <c r="BR257" s="467">
        <v>0</v>
      </c>
      <c r="BS257" s="467">
        <v>0</v>
      </c>
      <c r="BT257" s="467">
        <v>0</v>
      </c>
      <c r="BU257" s="467">
        <v>0</v>
      </c>
      <c r="BV257" s="467">
        <v>0</v>
      </c>
      <c r="BW257" s="467">
        <v>0</v>
      </c>
      <c r="BX257" s="467">
        <v>1</v>
      </c>
      <c r="BY257" s="467"/>
      <c r="BZ257" s="467"/>
      <c r="CC257"/>
      <c r="CD257"/>
      <c r="CE257"/>
      <c r="CF257"/>
      <c r="CG257"/>
      <c r="CH257"/>
      <c r="CI257"/>
      <c r="CJ257"/>
      <c r="CK257"/>
      <c r="CL257"/>
      <c r="CM257"/>
      <c r="CN257"/>
      <c r="CO257"/>
    </row>
    <row r="258" spans="18:93">
      <c r="R258"/>
      <c r="W258">
        <v>263</v>
      </c>
      <c r="X258" t="s">
        <v>1217</v>
      </c>
      <c r="Y258" t="s">
        <v>1217</v>
      </c>
      <c r="Z258" t="s">
        <v>1217</v>
      </c>
      <c r="AA258" t="s">
        <v>1217</v>
      </c>
      <c r="AB258" t="s">
        <v>1217</v>
      </c>
      <c r="AC258" t="s">
        <v>1217</v>
      </c>
      <c r="AD258" t="s">
        <v>1217</v>
      </c>
      <c r="AE258" t="s">
        <v>1217</v>
      </c>
      <c r="AF258" t="s">
        <v>1217</v>
      </c>
      <c r="AG258" t="s">
        <v>1217</v>
      </c>
      <c r="AH258"/>
      <c r="AI258" t="s">
        <v>1217</v>
      </c>
      <c r="AJ258" t="s">
        <v>1217</v>
      </c>
      <c r="AK258" t="s">
        <v>1217</v>
      </c>
      <c r="AL258" t="s">
        <v>1217</v>
      </c>
      <c r="AM258" t="s">
        <v>1217</v>
      </c>
      <c r="AN258" t="s">
        <v>1217</v>
      </c>
      <c r="AO258" t="s">
        <v>1217</v>
      </c>
      <c r="AP258"/>
      <c r="AQ258"/>
      <c r="AR258"/>
      <c r="AS258"/>
      <c r="BB258" t="str" cm="1">
        <f t="array" aca="1" ref="BB258" ca="1">IFERROR(INDIRECT(X258),"")</f>
        <v/>
      </c>
      <c r="BE258"/>
      <c r="BF258" s="467">
        <v>3</v>
      </c>
      <c r="BG258" s="467">
        <v>50</v>
      </c>
      <c r="BH258" s="467" t="s">
        <v>646</v>
      </c>
      <c r="BI258" s="467" t="s">
        <v>1444</v>
      </c>
      <c r="BJ258" s="467">
        <v>2</v>
      </c>
      <c r="BK258" s="467" t="s">
        <v>2019</v>
      </c>
      <c r="BL258" s="467" t="s">
        <v>650</v>
      </c>
      <c r="BM258" s="438" t="s">
        <v>2020</v>
      </c>
      <c r="BN258" s="438"/>
      <c r="BO258" s="467">
        <v>0</v>
      </c>
      <c r="BP258" s="467">
        <v>0</v>
      </c>
      <c r="BQ258" s="467">
        <v>0</v>
      </c>
      <c r="BR258" s="467">
        <v>0</v>
      </c>
      <c r="BS258" s="467">
        <v>0</v>
      </c>
      <c r="BT258" s="467">
        <v>0</v>
      </c>
      <c r="BU258" s="467">
        <v>0</v>
      </c>
      <c r="BV258" s="467">
        <v>0</v>
      </c>
      <c r="BW258" s="467">
        <v>0</v>
      </c>
      <c r="BX258" s="467">
        <v>1</v>
      </c>
      <c r="BY258" s="467"/>
      <c r="BZ258" s="467"/>
      <c r="CC258"/>
      <c r="CD258"/>
      <c r="CE258"/>
      <c r="CF258"/>
      <c r="CG258"/>
      <c r="CH258"/>
      <c r="CI258"/>
      <c r="CJ258"/>
      <c r="CK258"/>
      <c r="CL258"/>
      <c r="CM258"/>
      <c r="CN258"/>
      <c r="CO258"/>
    </row>
    <row r="259" spans="18:93">
      <c r="R259"/>
      <c r="W259">
        <v>264</v>
      </c>
      <c r="X259" t="s">
        <v>1217</v>
      </c>
      <c r="Y259" t="s">
        <v>1217</v>
      </c>
      <c r="Z259" t="s">
        <v>1217</v>
      </c>
      <c r="AA259" t="s">
        <v>1217</v>
      </c>
      <c r="AB259" t="s">
        <v>1217</v>
      </c>
      <c r="AC259" t="s">
        <v>1217</v>
      </c>
      <c r="AD259" t="s">
        <v>1217</v>
      </c>
      <c r="AE259" t="s">
        <v>1217</v>
      </c>
      <c r="AF259" t="s">
        <v>1217</v>
      </c>
      <c r="AG259" t="s">
        <v>1217</v>
      </c>
      <c r="AH259"/>
      <c r="AI259" t="s">
        <v>1217</v>
      </c>
      <c r="AJ259" t="s">
        <v>1217</v>
      </c>
      <c r="AK259" t="s">
        <v>1217</v>
      </c>
      <c r="AL259" t="s">
        <v>1217</v>
      </c>
      <c r="AM259" t="s">
        <v>1217</v>
      </c>
      <c r="AN259" t="s">
        <v>1217</v>
      </c>
      <c r="AO259" t="s">
        <v>1217</v>
      </c>
      <c r="AP259"/>
      <c r="AQ259"/>
      <c r="AR259"/>
      <c r="AS259"/>
      <c r="BB259" t="str" cm="1">
        <f t="array" aca="1" ref="BB259" ca="1">IFERROR(INDIRECT(X259),"")</f>
        <v/>
      </c>
      <c r="BE259"/>
      <c r="BF259" s="467">
        <v>3</v>
      </c>
      <c r="BG259" s="467">
        <v>50</v>
      </c>
      <c r="BH259" s="467" t="s">
        <v>646</v>
      </c>
      <c r="BI259" s="467" t="s">
        <v>1444</v>
      </c>
      <c r="BJ259" s="467">
        <v>3</v>
      </c>
      <c r="BK259" s="467" t="s">
        <v>2021</v>
      </c>
      <c r="BL259" s="467" t="s">
        <v>651</v>
      </c>
      <c r="BM259" s="438" t="s">
        <v>2022</v>
      </c>
      <c r="BN259" s="438"/>
      <c r="BO259" s="467">
        <v>0</v>
      </c>
      <c r="BP259" s="467">
        <v>0</v>
      </c>
      <c r="BQ259" s="467">
        <v>0</v>
      </c>
      <c r="BR259" s="467">
        <v>0</v>
      </c>
      <c r="BS259" s="467">
        <v>0</v>
      </c>
      <c r="BT259" s="467">
        <v>0</v>
      </c>
      <c r="BU259" s="467">
        <v>0</v>
      </c>
      <c r="BV259" s="467">
        <v>0</v>
      </c>
      <c r="BW259" s="467">
        <v>0</v>
      </c>
      <c r="BX259" s="467">
        <v>1</v>
      </c>
      <c r="BY259" s="467"/>
      <c r="BZ259" s="467"/>
      <c r="CC259"/>
      <c r="CD259"/>
      <c r="CE259"/>
      <c r="CF259"/>
      <c r="CG259"/>
      <c r="CH259"/>
      <c r="CI259"/>
      <c r="CJ259"/>
      <c r="CK259"/>
      <c r="CL259"/>
      <c r="CM259"/>
      <c r="CN259"/>
      <c r="CO259"/>
    </row>
    <row r="260" spans="18:93">
      <c r="R260"/>
      <c r="W260">
        <v>265</v>
      </c>
      <c r="X260" t="s">
        <v>2023</v>
      </c>
      <c r="Y260" t="s">
        <v>2024</v>
      </c>
      <c r="Z260" t="s">
        <v>2025</v>
      </c>
      <c r="AA260" t="s">
        <v>1217</v>
      </c>
      <c r="AB260" t="s">
        <v>1217</v>
      </c>
      <c r="AC260">
        <v>1</v>
      </c>
      <c r="AD260">
        <v>18</v>
      </c>
      <c r="AE260" t="s">
        <v>1217</v>
      </c>
      <c r="AF260" t="s">
        <v>1217</v>
      </c>
      <c r="AG260" t="s">
        <v>2026</v>
      </c>
      <c r="AH260"/>
      <c r="AI260" t="s">
        <v>2027</v>
      </c>
      <c r="AJ260" t="s">
        <v>2028</v>
      </c>
      <c r="AK260" t="s">
        <v>2029</v>
      </c>
      <c r="AL260" t="s">
        <v>2030</v>
      </c>
      <c r="AM260" t="s">
        <v>2031</v>
      </c>
      <c r="AN260" t="s">
        <v>2032</v>
      </c>
      <c r="AO260" t="s">
        <v>2033</v>
      </c>
      <c r="AP260"/>
      <c r="AQ260"/>
      <c r="AR260"/>
      <c r="AS260"/>
      <c r="BB260" t="str" cm="1">
        <f t="array" aca="1" ref="BB260" ca="1">IFERROR(INDIRECT(X260),"")</f>
        <v>FRÅGAN ÄR OBESVARAD</v>
      </c>
      <c r="BE260"/>
      <c r="BF260" s="467">
        <v>3</v>
      </c>
      <c r="BG260" s="467">
        <v>50</v>
      </c>
      <c r="BH260" s="467" t="s">
        <v>646</v>
      </c>
      <c r="BI260" s="467" t="s">
        <v>1444</v>
      </c>
      <c r="BJ260" s="467">
        <v>4</v>
      </c>
      <c r="BK260" s="467" t="s">
        <v>2034</v>
      </c>
      <c r="BL260" s="467" t="s">
        <v>652</v>
      </c>
      <c r="BM260" s="438" t="s">
        <v>2035</v>
      </c>
      <c r="BN260" s="438"/>
      <c r="BO260" s="467">
        <v>0</v>
      </c>
      <c r="BP260" s="467">
        <v>0</v>
      </c>
      <c r="BQ260" s="467">
        <v>0</v>
      </c>
      <c r="BR260" s="467">
        <v>0</v>
      </c>
      <c r="BS260" s="467">
        <v>0</v>
      </c>
      <c r="BT260" s="467">
        <v>0</v>
      </c>
      <c r="BU260" s="467">
        <v>0</v>
      </c>
      <c r="BV260" s="467">
        <v>0</v>
      </c>
      <c r="BW260" s="467">
        <v>0</v>
      </c>
      <c r="BX260" s="467">
        <v>1</v>
      </c>
      <c r="BY260" s="467"/>
      <c r="BZ260" s="467"/>
      <c r="CC260"/>
      <c r="CD260"/>
      <c r="CE260"/>
      <c r="CF260"/>
      <c r="CG260"/>
      <c r="CH260"/>
      <c r="CI260"/>
      <c r="CJ260"/>
      <c r="CK260"/>
      <c r="CL260"/>
      <c r="CM260"/>
      <c r="CN260"/>
      <c r="CO260"/>
    </row>
    <row r="261" spans="18:93">
      <c r="R261"/>
      <c r="W261">
        <v>266</v>
      </c>
      <c r="X261" t="s">
        <v>1217</v>
      </c>
      <c r="Y261" t="s">
        <v>1217</v>
      </c>
      <c r="Z261" t="s">
        <v>1217</v>
      </c>
      <c r="AA261" t="s">
        <v>1217</v>
      </c>
      <c r="AB261" t="s">
        <v>1217</v>
      </c>
      <c r="AC261" t="s">
        <v>1217</v>
      </c>
      <c r="AD261" t="s">
        <v>1217</v>
      </c>
      <c r="AE261" t="s">
        <v>1217</v>
      </c>
      <c r="AF261" t="s">
        <v>1217</v>
      </c>
      <c r="AG261" t="s">
        <v>1217</v>
      </c>
      <c r="AH261"/>
      <c r="AI261" t="s">
        <v>1217</v>
      </c>
      <c r="AJ261" t="s">
        <v>1217</v>
      </c>
      <c r="AK261" t="s">
        <v>1217</v>
      </c>
      <c r="AL261" t="s">
        <v>1217</v>
      </c>
      <c r="AM261" t="s">
        <v>1217</v>
      </c>
      <c r="AN261" t="s">
        <v>1217</v>
      </c>
      <c r="AO261" t="s">
        <v>1217</v>
      </c>
      <c r="AP261"/>
      <c r="AQ261"/>
      <c r="AR261"/>
      <c r="AS261"/>
      <c r="BB261" t="str" cm="1">
        <f t="array" aca="1" ref="BB261" ca="1">IFERROR(INDIRECT(X261),"")</f>
        <v/>
      </c>
      <c r="BE261"/>
      <c r="BF261" s="467">
        <v>3</v>
      </c>
      <c r="BG261" s="467">
        <v>50</v>
      </c>
      <c r="BH261" s="467" t="s">
        <v>646</v>
      </c>
      <c r="BI261" s="467" t="s">
        <v>1444</v>
      </c>
      <c r="BJ261" s="467">
        <v>5</v>
      </c>
      <c r="BK261" s="467" t="s">
        <v>2036</v>
      </c>
      <c r="BL261" s="467" t="s">
        <v>653</v>
      </c>
      <c r="BM261" s="438" t="s">
        <v>2037</v>
      </c>
      <c r="BN261" s="438"/>
      <c r="BO261" s="467">
        <v>0</v>
      </c>
      <c r="BP261" s="467">
        <v>0</v>
      </c>
      <c r="BQ261" s="467">
        <v>0</v>
      </c>
      <c r="BR261" s="467">
        <v>0</v>
      </c>
      <c r="BS261" s="467">
        <v>0</v>
      </c>
      <c r="BT261" s="467">
        <v>0</v>
      </c>
      <c r="BU261" s="467">
        <v>0</v>
      </c>
      <c r="BV261" s="467">
        <v>0</v>
      </c>
      <c r="BW261" s="467">
        <v>0</v>
      </c>
      <c r="BX261" s="467">
        <v>1</v>
      </c>
      <c r="BY261" s="467"/>
      <c r="BZ261" s="467"/>
      <c r="CC261"/>
      <c r="CD261"/>
      <c r="CE261"/>
      <c r="CF261"/>
      <c r="CG261"/>
      <c r="CH261"/>
      <c r="CI261"/>
      <c r="CJ261"/>
      <c r="CK261"/>
      <c r="CL261"/>
      <c r="CM261"/>
      <c r="CN261"/>
      <c r="CO261"/>
    </row>
    <row r="262" spans="18:93">
      <c r="R262"/>
      <c r="W262">
        <v>267</v>
      </c>
      <c r="X262" t="s">
        <v>1217</v>
      </c>
      <c r="Y262" t="s">
        <v>1217</v>
      </c>
      <c r="Z262" t="s">
        <v>1217</v>
      </c>
      <c r="AA262" t="s">
        <v>1217</v>
      </c>
      <c r="AB262" t="s">
        <v>1217</v>
      </c>
      <c r="AC262" t="s">
        <v>1217</v>
      </c>
      <c r="AD262" t="s">
        <v>1217</v>
      </c>
      <c r="AE262" t="s">
        <v>1217</v>
      </c>
      <c r="AF262" t="s">
        <v>1217</v>
      </c>
      <c r="AG262" t="s">
        <v>1217</v>
      </c>
      <c r="AH262"/>
      <c r="AI262" t="s">
        <v>1217</v>
      </c>
      <c r="AJ262" t="s">
        <v>1217</v>
      </c>
      <c r="AK262" t="s">
        <v>1217</v>
      </c>
      <c r="AL262" t="s">
        <v>1217</v>
      </c>
      <c r="AM262" t="s">
        <v>1217</v>
      </c>
      <c r="AN262" t="s">
        <v>1217</v>
      </c>
      <c r="AO262" t="s">
        <v>1217</v>
      </c>
      <c r="AP262"/>
      <c r="AQ262"/>
      <c r="AR262"/>
      <c r="AS262"/>
      <c r="BB262" t="str" cm="1">
        <f t="array" aca="1" ref="BB262" ca="1">IFERROR(INDIRECT(X262),"")</f>
        <v/>
      </c>
      <c r="BE262"/>
      <c r="BF262" s="469">
        <v>4</v>
      </c>
      <c r="BG262" s="469">
        <v>52</v>
      </c>
      <c r="BH262" s="469" t="s">
        <v>665</v>
      </c>
      <c r="BI262" s="469" t="s">
        <v>1447</v>
      </c>
      <c r="BJ262" s="469">
        <v>1</v>
      </c>
      <c r="BK262" s="469" t="s">
        <v>2038</v>
      </c>
      <c r="BL262" s="469" t="s">
        <v>667</v>
      </c>
      <c r="BM262" s="438" t="s">
        <v>2039</v>
      </c>
      <c r="BN262" s="438"/>
      <c r="BO262" s="469">
        <v>1</v>
      </c>
      <c r="BP262" s="469">
        <v>0</v>
      </c>
      <c r="BQ262" s="469">
        <v>0</v>
      </c>
      <c r="BR262" s="469">
        <v>0</v>
      </c>
      <c r="BS262" s="469">
        <v>0</v>
      </c>
      <c r="BT262" s="469">
        <v>0</v>
      </c>
      <c r="BU262" s="469">
        <v>0</v>
      </c>
      <c r="BV262" s="469">
        <v>0</v>
      </c>
      <c r="BW262" s="469">
        <v>0</v>
      </c>
      <c r="BX262" s="469">
        <v>0</v>
      </c>
      <c r="BY262" s="469"/>
      <c r="BZ262" s="469"/>
      <c r="CC262"/>
      <c r="CD262"/>
      <c r="CE262"/>
      <c r="CF262"/>
      <c r="CG262"/>
      <c r="CH262"/>
      <c r="CI262"/>
      <c r="CJ262"/>
      <c r="CK262"/>
      <c r="CL262"/>
      <c r="CM262"/>
      <c r="CN262"/>
      <c r="CO262"/>
    </row>
    <row r="263" spans="18:93">
      <c r="R263"/>
      <c r="W263">
        <v>268</v>
      </c>
      <c r="X263" t="s">
        <v>1217</v>
      </c>
      <c r="Y263" t="s">
        <v>1217</v>
      </c>
      <c r="Z263" t="s">
        <v>1217</v>
      </c>
      <c r="AA263" t="s">
        <v>1217</v>
      </c>
      <c r="AB263" t="s">
        <v>1217</v>
      </c>
      <c r="AC263" t="s">
        <v>1217</v>
      </c>
      <c r="AD263" t="s">
        <v>1217</v>
      </c>
      <c r="AE263" t="s">
        <v>1217</v>
      </c>
      <c r="AF263" t="s">
        <v>1217</v>
      </c>
      <c r="AG263" t="s">
        <v>1217</v>
      </c>
      <c r="AH263"/>
      <c r="AI263" t="s">
        <v>1217</v>
      </c>
      <c r="AJ263" t="s">
        <v>1217</v>
      </c>
      <c r="AK263" t="s">
        <v>1217</v>
      </c>
      <c r="AL263" t="s">
        <v>1217</v>
      </c>
      <c r="AM263" t="s">
        <v>1217</v>
      </c>
      <c r="AN263" t="s">
        <v>1217</v>
      </c>
      <c r="AO263" t="s">
        <v>1217</v>
      </c>
      <c r="AP263"/>
      <c r="AQ263"/>
      <c r="AR263"/>
      <c r="AS263"/>
      <c r="BB263" t="str" cm="1">
        <f t="array" aca="1" ref="BB263" ca="1">IFERROR(INDIRECT(X263),"")</f>
        <v/>
      </c>
      <c r="BE263"/>
      <c r="BF263" s="469">
        <v>4</v>
      </c>
      <c r="BG263" s="469">
        <v>52</v>
      </c>
      <c r="BH263" s="469" t="s">
        <v>665</v>
      </c>
      <c r="BI263" s="469" t="s">
        <v>1447</v>
      </c>
      <c r="BJ263" s="469">
        <v>2</v>
      </c>
      <c r="BK263" s="469" t="s">
        <v>2040</v>
      </c>
      <c r="BL263" s="469" t="s">
        <v>668</v>
      </c>
      <c r="BM263" s="438" t="s">
        <v>2041</v>
      </c>
      <c r="BN263" s="438"/>
      <c r="BO263" s="469">
        <v>1</v>
      </c>
      <c r="BP263" s="469">
        <v>0</v>
      </c>
      <c r="BQ263" s="469">
        <v>0</v>
      </c>
      <c r="BR263" s="469">
        <v>0</v>
      </c>
      <c r="BS263" s="469">
        <v>0</v>
      </c>
      <c r="BT263" s="469">
        <v>0</v>
      </c>
      <c r="BU263" s="469">
        <v>0</v>
      </c>
      <c r="BV263" s="469">
        <v>0</v>
      </c>
      <c r="BW263" s="469">
        <v>0</v>
      </c>
      <c r="BX263" s="469">
        <v>0</v>
      </c>
      <c r="BY263" s="469"/>
      <c r="BZ263" s="469"/>
      <c r="CC263"/>
      <c r="CD263"/>
      <c r="CE263"/>
      <c r="CF263"/>
      <c r="CG263"/>
      <c r="CH263"/>
      <c r="CI263"/>
      <c r="CJ263"/>
      <c r="CK263"/>
      <c r="CL263"/>
      <c r="CM263"/>
      <c r="CN263"/>
      <c r="CO263"/>
    </row>
    <row r="264" spans="18:93">
      <c r="R264"/>
      <c r="W264">
        <v>269</v>
      </c>
      <c r="X264" t="s">
        <v>1217</v>
      </c>
      <c r="Y264" t="s">
        <v>1217</v>
      </c>
      <c r="Z264" t="s">
        <v>1217</v>
      </c>
      <c r="AA264" t="s">
        <v>1217</v>
      </c>
      <c r="AB264" t="s">
        <v>1217</v>
      </c>
      <c r="AC264" t="s">
        <v>1217</v>
      </c>
      <c r="AD264" t="s">
        <v>1217</v>
      </c>
      <c r="AE264" t="s">
        <v>1217</v>
      </c>
      <c r="AF264" t="s">
        <v>1217</v>
      </c>
      <c r="AG264" t="s">
        <v>1217</v>
      </c>
      <c r="AH264"/>
      <c r="AI264" t="s">
        <v>1217</v>
      </c>
      <c r="AJ264" t="s">
        <v>1217</v>
      </c>
      <c r="AK264" t="s">
        <v>1217</v>
      </c>
      <c r="AL264" t="s">
        <v>1217</v>
      </c>
      <c r="AM264" t="s">
        <v>1217</v>
      </c>
      <c r="AN264" t="s">
        <v>1217</v>
      </c>
      <c r="AO264" t="s">
        <v>1217</v>
      </c>
      <c r="AP264"/>
      <c r="AQ264"/>
      <c r="AR264"/>
      <c r="AS264"/>
      <c r="BB264" t="str" cm="1">
        <f t="array" aca="1" ref="BB264" ca="1">IFERROR(INDIRECT(X264),"")</f>
        <v/>
      </c>
      <c r="BE264"/>
      <c r="BF264" s="469">
        <v>4</v>
      </c>
      <c r="BG264" s="469">
        <v>52</v>
      </c>
      <c r="BH264" s="469" t="s">
        <v>665</v>
      </c>
      <c r="BI264" s="469" t="s">
        <v>1447</v>
      </c>
      <c r="BJ264" s="469">
        <v>3</v>
      </c>
      <c r="BK264" s="469" t="s">
        <v>2042</v>
      </c>
      <c r="BL264" s="469" t="s">
        <v>669</v>
      </c>
      <c r="BM264" s="438" t="s">
        <v>2043</v>
      </c>
      <c r="BN264" s="438"/>
      <c r="BO264" s="469">
        <v>1</v>
      </c>
      <c r="BP264" s="469">
        <v>0</v>
      </c>
      <c r="BQ264" s="469">
        <v>0</v>
      </c>
      <c r="BR264" s="469">
        <v>0</v>
      </c>
      <c r="BS264" s="469">
        <v>0</v>
      </c>
      <c r="BT264" s="469">
        <v>0</v>
      </c>
      <c r="BU264" s="469">
        <v>0</v>
      </c>
      <c r="BV264" s="469">
        <v>0</v>
      </c>
      <c r="BW264" s="469">
        <v>0</v>
      </c>
      <c r="BX264" s="469">
        <v>0</v>
      </c>
      <c r="BY264" s="469"/>
      <c r="BZ264" s="469"/>
      <c r="CC264"/>
      <c r="CD264"/>
      <c r="CE264"/>
      <c r="CF264"/>
      <c r="CG264"/>
      <c r="CH264"/>
      <c r="CI264"/>
      <c r="CJ264"/>
      <c r="CK264"/>
      <c r="CL264"/>
      <c r="CM264"/>
      <c r="CN264"/>
      <c r="CO264"/>
    </row>
    <row r="265" spans="18:93">
      <c r="R265"/>
      <c r="W265">
        <v>270</v>
      </c>
      <c r="X265" t="s">
        <v>1217</v>
      </c>
      <c r="Y265" t="s">
        <v>1217</v>
      </c>
      <c r="Z265" t="s">
        <v>1217</v>
      </c>
      <c r="AA265" t="s">
        <v>1217</v>
      </c>
      <c r="AB265" t="s">
        <v>1217</v>
      </c>
      <c r="AC265" t="s">
        <v>1217</v>
      </c>
      <c r="AD265" t="s">
        <v>1217</v>
      </c>
      <c r="AE265" t="s">
        <v>1217</v>
      </c>
      <c r="AF265" t="s">
        <v>1217</v>
      </c>
      <c r="AG265" t="s">
        <v>1217</v>
      </c>
      <c r="AH265"/>
      <c r="AI265" t="s">
        <v>1217</v>
      </c>
      <c r="AJ265" t="s">
        <v>1217</v>
      </c>
      <c r="AK265" t="s">
        <v>1217</v>
      </c>
      <c r="AL265" t="s">
        <v>1217</v>
      </c>
      <c r="AM265" t="s">
        <v>1217</v>
      </c>
      <c r="AN265" t="s">
        <v>1217</v>
      </c>
      <c r="AO265" t="s">
        <v>1217</v>
      </c>
      <c r="AP265"/>
      <c r="AQ265"/>
      <c r="AR265"/>
      <c r="AS265"/>
      <c r="BB265" t="str" cm="1">
        <f t="array" aca="1" ref="BB265" ca="1">IFERROR(INDIRECT(X265),"")</f>
        <v/>
      </c>
      <c r="BE265"/>
      <c r="BF265" s="469">
        <v>4</v>
      </c>
      <c r="BG265" s="469">
        <v>52</v>
      </c>
      <c r="BH265" s="469" t="s">
        <v>665</v>
      </c>
      <c r="BI265" s="469" t="s">
        <v>1447</v>
      </c>
      <c r="BJ265" s="469">
        <v>4</v>
      </c>
      <c r="BK265" s="469" t="s">
        <v>2044</v>
      </c>
      <c r="BL265" s="469" t="s">
        <v>1630</v>
      </c>
      <c r="BM265" s="438" t="s">
        <v>2045</v>
      </c>
      <c r="BN265" s="438"/>
      <c r="BO265" s="469">
        <v>1</v>
      </c>
      <c r="BP265" s="469">
        <v>0</v>
      </c>
      <c r="BQ265" s="469">
        <v>0</v>
      </c>
      <c r="BR265" s="469">
        <v>0</v>
      </c>
      <c r="BS265" s="469">
        <v>0</v>
      </c>
      <c r="BT265" s="469">
        <v>0</v>
      </c>
      <c r="BU265" s="469">
        <v>0</v>
      </c>
      <c r="BV265" s="469">
        <v>0</v>
      </c>
      <c r="BW265" s="469">
        <v>0</v>
      </c>
      <c r="BX265" s="469">
        <v>1</v>
      </c>
      <c r="BY265" s="469"/>
      <c r="BZ265" s="469"/>
      <c r="CC265"/>
      <c r="CD265"/>
      <c r="CE265"/>
      <c r="CF265"/>
      <c r="CG265"/>
      <c r="CH265"/>
      <c r="CI265"/>
      <c r="CJ265"/>
      <c r="CK265"/>
      <c r="CL265"/>
      <c r="CM265"/>
      <c r="CN265"/>
      <c r="CO265"/>
    </row>
    <row r="266" spans="18:93">
      <c r="R266"/>
      <c r="W266">
        <v>271</v>
      </c>
      <c r="X266" t="s">
        <v>1217</v>
      </c>
      <c r="Y266" t="s">
        <v>1217</v>
      </c>
      <c r="Z266" t="s">
        <v>1217</v>
      </c>
      <c r="AA266" t="s">
        <v>1217</v>
      </c>
      <c r="AB266" t="s">
        <v>1217</v>
      </c>
      <c r="AC266" t="s">
        <v>1217</v>
      </c>
      <c r="AD266" t="s">
        <v>1217</v>
      </c>
      <c r="AE266" t="s">
        <v>1217</v>
      </c>
      <c r="AF266" t="s">
        <v>1217</v>
      </c>
      <c r="AG266" t="s">
        <v>1217</v>
      </c>
      <c r="AH266"/>
      <c r="AI266" t="s">
        <v>1217</v>
      </c>
      <c r="AJ266" t="s">
        <v>1217</v>
      </c>
      <c r="AK266" t="s">
        <v>1217</v>
      </c>
      <c r="AL266" t="s">
        <v>1217</v>
      </c>
      <c r="AM266" t="s">
        <v>1217</v>
      </c>
      <c r="AN266" t="s">
        <v>1217</v>
      </c>
      <c r="AO266" t="s">
        <v>1217</v>
      </c>
      <c r="AP266"/>
      <c r="AQ266"/>
      <c r="AR266"/>
      <c r="AS266"/>
      <c r="BB266" t="str" cm="1">
        <f t="array" aca="1" ref="BB266" ca="1">IFERROR(INDIRECT(X266),"")</f>
        <v/>
      </c>
      <c r="BE266"/>
      <c r="BF266" s="469">
        <v>4</v>
      </c>
      <c r="BG266" s="469">
        <v>52</v>
      </c>
      <c r="BH266" s="469" t="s">
        <v>665</v>
      </c>
      <c r="BI266" s="469" t="s">
        <v>1447</v>
      </c>
      <c r="BJ266" s="469">
        <v>5</v>
      </c>
      <c r="BK266" s="469" t="s">
        <v>2046</v>
      </c>
      <c r="BL266" s="469" t="s">
        <v>671</v>
      </c>
      <c r="BM266" s="438" t="s">
        <v>2047</v>
      </c>
      <c r="BN266" s="438"/>
      <c r="BO266" s="469">
        <v>1</v>
      </c>
      <c r="BP266" s="469">
        <v>0</v>
      </c>
      <c r="BQ266" s="469">
        <v>0</v>
      </c>
      <c r="BR266" s="469">
        <v>0</v>
      </c>
      <c r="BS266" s="469">
        <v>0</v>
      </c>
      <c r="BT266" s="469">
        <v>0</v>
      </c>
      <c r="BU266" s="469">
        <v>0</v>
      </c>
      <c r="BV266" s="469">
        <v>0</v>
      </c>
      <c r="BW266" s="469">
        <v>0</v>
      </c>
      <c r="BX266" s="469">
        <v>1</v>
      </c>
      <c r="BY266" s="469"/>
      <c r="BZ266" s="469"/>
      <c r="CC266"/>
      <c r="CD266"/>
      <c r="CE266"/>
      <c r="CF266"/>
      <c r="CG266"/>
      <c r="CH266"/>
      <c r="CI266"/>
      <c r="CJ266"/>
      <c r="CK266"/>
      <c r="CL266"/>
      <c r="CM266"/>
      <c r="CN266"/>
      <c r="CO266"/>
    </row>
    <row r="267" spans="18:93">
      <c r="R267"/>
      <c r="W267">
        <v>272</v>
      </c>
      <c r="X267" t="s">
        <v>1217</v>
      </c>
      <c r="Y267" t="s">
        <v>1217</v>
      </c>
      <c r="Z267" t="s">
        <v>1217</v>
      </c>
      <c r="AA267" t="s">
        <v>1217</v>
      </c>
      <c r="AB267" t="s">
        <v>1217</v>
      </c>
      <c r="AC267" t="s">
        <v>1217</v>
      </c>
      <c r="AD267" t="s">
        <v>1217</v>
      </c>
      <c r="AE267" t="s">
        <v>1217</v>
      </c>
      <c r="AF267" t="s">
        <v>1217</v>
      </c>
      <c r="AG267" t="s">
        <v>1217</v>
      </c>
      <c r="AH267"/>
      <c r="AI267" t="s">
        <v>1217</v>
      </c>
      <c r="AJ267" t="s">
        <v>1217</v>
      </c>
      <c r="AK267" t="s">
        <v>1217</v>
      </c>
      <c r="AL267" t="s">
        <v>1217</v>
      </c>
      <c r="AM267" t="s">
        <v>1217</v>
      </c>
      <c r="AN267" t="s">
        <v>1217</v>
      </c>
      <c r="AO267" t="s">
        <v>1217</v>
      </c>
      <c r="AP267"/>
      <c r="AQ267"/>
      <c r="AR267"/>
      <c r="AS267"/>
      <c r="BB267" t="str" cm="1">
        <f t="array" aca="1" ref="BB267" ca="1">IFERROR(INDIRECT(X267),"")</f>
        <v/>
      </c>
      <c r="BE267"/>
      <c r="BF267" s="470">
        <v>4</v>
      </c>
      <c r="BG267" s="470">
        <v>53</v>
      </c>
      <c r="BH267" s="470" t="s">
        <v>673</v>
      </c>
      <c r="BI267" s="470" t="s">
        <v>1450</v>
      </c>
      <c r="BJ267" s="470">
        <v>1</v>
      </c>
      <c r="BK267" s="470" t="s">
        <v>2048</v>
      </c>
      <c r="BL267" s="470" t="s">
        <v>675</v>
      </c>
      <c r="BM267" s="438" t="s">
        <v>2049</v>
      </c>
      <c r="BN267" s="438"/>
      <c r="BO267" s="470">
        <v>0</v>
      </c>
      <c r="BP267" s="470">
        <v>0</v>
      </c>
      <c r="BQ267" s="470">
        <v>0</v>
      </c>
      <c r="BR267" s="470">
        <v>0</v>
      </c>
      <c r="BS267" s="470">
        <v>0</v>
      </c>
      <c r="BT267" s="470">
        <v>0</v>
      </c>
      <c r="BU267" s="470">
        <v>0</v>
      </c>
      <c r="BV267" s="470">
        <v>0</v>
      </c>
      <c r="BW267" s="470">
        <v>0</v>
      </c>
      <c r="BX267" s="470">
        <v>0</v>
      </c>
      <c r="BY267" s="470"/>
      <c r="BZ267" s="470"/>
      <c r="CC267"/>
      <c r="CD267"/>
      <c r="CE267"/>
      <c r="CF267"/>
      <c r="CG267"/>
      <c r="CH267"/>
      <c r="CI267"/>
      <c r="CJ267"/>
      <c r="CK267"/>
      <c r="CL267"/>
      <c r="CM267"/>
      <c r="CN267"/>
      <c r="CO267"/>
    </row>
    <row r="268" spans="18:93">
      <c r="R268"/>
      <c r="W268">
        <v>273</v>
      </c>
      <c r="X268" t="s">
        <v>1217</v>
      </c>
      <c r="Y268" t="s">
        <v>1217</v>
      </c>
      <c r="Z268" t="s">
        <v>1217</v>
      </c>
      <c r="AA268" t="s">
        <v>1217</v>
      </c>
      <c r="AB268" t="s">
        <v>1217</v>
      </c>
      <c r="AC268" t="s">
        <v>1217</v>
      </c>
      <c r="AD268" t="s">
        <v>1217</v>
      </c>
      <c r="AE268" t="s">
        <v>1217</v>
      </c>
      <c r="AF268" t="s">
        <v>1217</v>
      </c>
      <c r="AG268" t="s">
        <v>1217</v>
      </c>
      <c r="AH268"/>
      <c r="AI268" t="s">
        <v>1217</v>
      </c>
      <c r="AJ268" t="s">
        <v>1217</v>
      </c>
      <c r="AK268" t="s">
        <v>1217</v>
      </c>
      <c r="AL268" t="s">
        <v>1217</v>
      </c>
      <c r="AM268" t="s">
        <v>1217</v>
      </c>
      <c r="AN268" t="s">
        <v>1217</v>
      </c>
      <c r="AO268" t="s">
        <v>1217</v>
      </c>
      <c r="AP268"/>
      <c r="AQ268"/>
      <c r="AR268"/>
      <c r="AS268"/>
      <c r="BB268" t="str" cm="1">
        <f t="array" aca="1" ref="BB268" ca="1">IFERROR(INDIRECT(X268),"")</f>
        <v/>
      </c>
      <c r="BE268"/>
      <c r="BF268" s="470">
        <v>4</v>
      </c>
      <c r="BG268" s="470">
        <v>53</v>
      </c>
      <c r="BH268" s="470" t="s">
        <v>673</v>
      </c>
      <c r="BI268" s="470" t="s">
        <v>1450</v>
      </c>
      <c r="BJ268" s="470">
        <v>2</v>
      </c>
      <c r="BK268" s="470" t="s">
        <v>2050</v>
      </c>
      <c r="BL268" s="470" t="s">
        <v>676</v>
      </c>
      <c r="BM268" s="438" t="s">
        <v>2051</v>
      </c>
      <c r="BN268" s="438"/>
      <c r="BO268" s="470">
        <v>0</v>
      </c>
      <c r="BP268" s="470">
        <v>0</v>
      </c>
      <c r="BQ268" s="470">
        <v>0</v>
      </c>
      <c r="BR268" s="470">
        <v>0</v>
      </c>
      <c r="BS268" s="470">
        <v>0</v>
      </c>
      <c r="BT268" s="470">
        <v>0</v>
      </c>
      <c r="BU268" s="470">
        <v>0</v>
      </c>
      <c r="BV268" s="470">
        <v>0</v>
      </c>
      <c r="BW268" s="470">
        <v>0</v>
      </c>
      <c r="BX268" s="470">
        <v>0</v>
      </c>
      <c r="BY268" s="470"/>
      <c r="BZ268" s="470"/>
      <c r="CC268"/>
      <c r="CD268"/>
      <c r="CE268"/>
      <c r="CF268"/>
      <c r="CG268"/>
      <c r="CH268"/>
      <c r="CI268"/>
      <c r="CJ268"/>
      <c r="CK268"/>
      <c r="CL268"/>
      <c r="CM268"/>
      <c r="CN268"/>
      <c r="CO268"/>
    </row>
    <row r="269" spans="18:93">
      <c r="R269"/>
      <c r="W269">
        <v>274</v>
      </c>
      <c r="X269" t="s">
        <v>1217</v>
      </c>
      <c r="Y269" t="s">
        <v>1217</v>
      </c>
      <c r="Z269" t="s">
        <v>1217</v>
      </c>
      <c r="AA269" t="s">
        <v>1217</v>
      </c>
      <c r="AB269" t="s">
        <v>1217</v>
      </c>
      <c r="AC269" t="s">
        <v>1217</v>
      </c>
      <c r="AD269" t="s">
        <v>1217</v>
      </c>
      <c r="AE269" t="s">
        <v>1217</v>
      </c>
      <c r="AF269" t="s">
        <v>1217</v>
      </c>
      <c r="AG269" t="s">
        <v>1217</v>
      </c>
      <c r="AH269"/>
      <c r="AI269" t="s">
        <v>1217</v>
      </c>
      <c r="AJ269" t="s">
        <v>1217</v>
      </c>
      <c r="AK269" t="s">
        <v>1217</v>
      </c>
      <c r="AL269" t="s">
        <v>1217</v>
      </c>
      <c r="AM269" t="s">
        <v>1217</v>
      </c>
      <c r="AN269" t="s">
        <v>1217</v>
      </c>
      <c r="AO269" t="s">
        <v>1217</v>
      </c>
      <c r="AP269"/>
      <c r="AQ269"/>
      <c r="AR269"/>
      <c r="AS269"/>
      <c r="BB269" t="str" cm="1">
        <f t="array" aca="1" ref="BB269" ca="1">IFERROR(INDIRECT(X269),"")</f>
        <v/>
      </c>
      <c r="BE269"/>
      <c r="BF269" s="470">
        <v>4</v>
      </c>
      <c r="BG269" s="470">
        <v>53</v>
      </c>
      <c r="BH269" s="470" t="s">
        <v>673</v>
      </c>
      <c r="BI269" s="470" t="s">
        <v>1450</v>
      </c>
      <c r="BJ269" s="470">
        <v>3</v>
      </c>
      <c r="BK269" s="470" t="s">
        <v>2052</v>
      </c>
      <c r="BL269" s="470" t="s">
        <v>677</v>
      </c>
      <c r="BM269" s="438" t="s">
        <v>2053</v>
      </c>
      <c r="BN269" s="438"/>
      <c r="BO269" s="470">
        <v>0</v>
      </c>
      <c r="BP269" s="470">
        <v>0</v>
      </c>
      <c r="BQ269" s="470">
        <v>0</v>
      </c>
      <c r="BR269" s="470">
        <v>0</v>
      </c>
      <c r="BS269" s="470">
        <v>0</v>
      </c>
      <c r="BT269" s="470">
        <v>0</v>
      </c>
      <c r="BU269" s="470">
        <v>0</v>
      </c>
      <c r="BV269" s="470">
        <v>0</v>
      </c>
      <c r="BW269" s="470">
        <v>0</v>
      </c>
      <c r="BX269" s="470">
        <v>0</v>
      </c>
      <c r="BY269" s="470"/>
      <c r="BZ269" s="470"/>
      <c r="CC269"/>
      <c r="CD269"/>
      <c r="CE269"/>
      <c r="CF269"/>
      <c r="CG269"/>
      <c r="CH269"/>
      <c r="CI269"/>
      <c r="CJ269"/>
      <c r="CK269"/>
      <c r="CL269"/>
      <c r="CM269"/>
      <c r="CN269"/>
      <c r="CO269"/>
    </row>
    <row r="270" spans="18:93">
      <c r="R270"/>
      <c r="W270">
        <v>275</v>
      </c>
      <c r="X270" t="s">
        <v>1217</v>
      </c>
      <c r="Y270" t="s">
        <v>1217</v>
      </c>
      <c r="Z270" t="s">
        <v>1217</v>
      </c>
      <c r="AA270" t="s">
        <v>1217</v>
      </c>
      <c r="AB270" t="s">
        <v>1217</v>
      </c>
      <c r="AC270" t="s">
        <v>1217</v>
      </c>
      <c r="AD270" t="s">
        <v>1217</v>
      </c>
      <c r="AE270" t="s">
        <v>1217</v>
      </c>
      <c r="AF270" t="s">
        <v>1217</v>
      </c>
      <c r="AG270" t="s">
        <v>1217</v>
      </c>
      <c r="AH270"/>
      <c r="AI270" t="s">
        <v>1217</v>
      </c>
      <c r="AJ270" t="s">
        <v>1217</v>
      </c>
      <c r="AK270" t="s">
        <v>1217</v>
      </c>
      <c r="AL270" t="s">
        <v>1217</v>
      </c>
      <c r="AM270" t="s">
        <v>1217</v>
      </c>
      <c r="AN270" t="s">
        <v>1217</v>
      </c>
      <c r="AO270" t="s">
        <v>1217</v>
      </c>
      <c r="AP270"/>
      <c r="AQ270"/>
      <c r="AR270"/>
      <c r="AS270"/>
      <c r="BB270" t="str" cm="1">
        <f t="array" aca="1" ref="BB270" ca="1">IFERROR(INDIRECT(X270),"")</f>
        <v/>
      </c>
      <c r="BE270"/>
      <c r="BF270" s="470">
        <v>4</v>
      </c>
      <c r="BG270" s="470">
        <v>53</v>
      </c>
      <c r="BH270" s="470" t="s">
        <v>673</v>
      </c>
      <c r="BI270" s="470" t="s">
        <v>1450</v>
      </c>
      <c r="BJ270" s="470">
        <v>4</v>
      </c>
      <c r="BK270" s="470" t="s">
        <v>2054</v>
      </c>
      <c r="BL270" s="470" t="s">
        <v>678</v>
      </c>
      <c r="BM270" s="438" t="s">
        <v>2055</v>
      </c>
      <c r="BN270" s="438"/>
      <c r="BO270" s="470">
        <v>0</v>
      </c>
      <c r="BP270" s="470">
        <v>0</v>
      </c>
      <c r="BQ270" s="470">
        <v>0</v>
      </c>
      <c r="BR270" s="470">
        <v>0</v>
      </c>
      <c r="BS270" s="470">
        <v>0</v>
      </c>
      <c r="BT270" s="470">
        <v>0</v>
      </c>
      <c r="BU270" s="470">
        <v>0</v>
      </c>
      <c r="BV270" s="470">
        <v>0</v>
      </c>
      <c r="BW270" s="470">
        <v>0</v>
      </c>
      <c r="BX270" s="470">
        <v>0</v>
      </c>
      <c r="BY270" s="470"/>
      <c r="BZ270" s="470"/>
      <c r="CC270"/>
      <c r="CD270"/>
      <c r="CE270"/>
      <c r="CF270"/>
      <c r="CG270"/>
      <c r="CH270"/>
      <c r="CI270"/>
      <c r="CJ270"/>
      <c r="CK270"/>
      <c r="CL270"/>
      <c r="CM270"/>
      <c r="CN270"/>
      <c r="CO270"/>
    </row>
    <row r="271" spans="18:93">
      <c r="R271"/>
      <c r="W271">
        <v>276</v>
      </c>
      <c r="X271" t="s">
        <v>1217</v>
      </c>
      <c r="Y271" t="s">
        <v>1217</v>
      </c>
      <c r="Z271" t="s">
        <v>1217</v>
      </c>
      <c r="AA271" t="s">
        <v>1217</v>
      </c>
      <c r="AB271" t="s">
        <v>1217</v>
      </c>
      <c r="AC271" t="s">
        <v>1217</v>
      </c>
      <c r="AD271" t="s">
        <v>1217</v>
      </c>
      <c r="AE271" t="s">
        <v>1217</v>
      </c>
      <c r="AF271" t="s">
        <v>1217</v>
      </c>
      <c r="AG271" t="s">
        <v>1217</v>
      </c>
      <c r="AH271"/>
      <c r="AI271" t="s">
        <v>1217</v>
      </c>
      <c r="AJ271" t="s">
        <v>1217</v>
      </c>
      <c r="AK271" t="s">
        <v>1217</v>
      </c>
      <c r="AL271" t="s">
        <v>1217</v>
      </c>
      <c r="AM271" t="s">
        <v>1217</v>
      </c>
      <c r="AN271" t="s">
        <v>1217</v>
      </c>
      <c r="AO271" t="s">
        <v>1217</v>
      </c>
      <c r="AP271"/>
      <c r="AQ271"/>
      <c r="AR271"/>
      <c r="AS271"/>
      <c r="BB271" t="str" cm="1">
        <f t="array" aca="1" ref="BB271" ca="1">IFERROR(INDIRECT(X271),"")</f>
        <v/>
      </c>
      <c r="BE271"/>
      <c r="BF271" s="470">
        <v>4</v>
      </c>
      <c r="BG271" s="470">
        <v>53</v>
      </c>
      <c r="BH271" s="470" t="s">
        <v>673</v>
      </c>
      <c r="BI271" s="470" t="s">
        <v>1450</v>
      </c>
      <c r="BJ271" s="470">
        <v>5</v>
      </c>
      <c r="BK271" s="470" t="s">
        <v>2056</v>
      </c>
      <c r="BL271" s="470" t="s">
        <v>679</v>
      </c>
      <c r="BM271" s="438" t="s">
        <v>2057</v>
      </c>
      <c r="BN271" s="438"/>
      <c r="BO271" s="470">
        <v>0</v>
      </c>
      <c r="BP271" s="470">
        <v>0</v>
      </c>
      <c r="BQ271" s="470">
        <v>0</v>
      </c>
      <c r="BR271" s="470">
        <v>0</v>
      </c>
      <c r="BS271" s="470">
        <v>0</v>
      </c>
      <c r="BT271" s="470">
        <v>0</v>
      </c>
      <c r="BU271" s="470">
        <v>0</v>
      </c>
      <c r="BV271" s="470">
        <v>0</v>
      </c>
      <c r="BW271" s="470">
        <v>0</v>
      </c>
      <c r="BX271" s="470">
        <v>0</v>
      </c>
      <c r="BY271" s="470"/>
      <c r="BZ271" s="470"/>
      <c r="CC271"/>
      <c r="CD271"/>
      <c r="CE271"/>
      <c r="CF271"/>
      <c r="CG271"/>
      <c r="CH271"/>
      <c r="CI271"/>
      <c r="CJ271"/>
      <c r="CK271"/>
      <c r="CL271"/>
      <c r="CM271"/>
      <c r="CN271"/>
      <c r="CO271"/>
    </row>
    <row r="272" spans="18:93">
      <c r="R272"/>
      <c r="W272">
        <v>277</v>
      </c>
      <c r="X272" t="s">
        <v>2058</v>
      </c>
      <c r="Y272" t="s">
        <v>2059</v>
      </c>
      <c r="Z272" t="s">
        <v>2060</v>
      </c>
      <c r="AA272" t="s">
        <v>1217</v>
      </c>
      <c r="AB272" t="s">
        <v>1217</v>
      </c>
      <c r="AC272">
        <v>1</v>
      </c>
      <c r="AD272">
        <v>19</v>
      </c>
      <c r="AE272" t="s">
        <v>1217</v>
      </c>
      <c r="AF272" t="s">
        <v>1217</v>
      </c>
      <c r="AG272" t="s">
        <v>2061</v>
      </c>
      <c r="AH272"/>
      <c r="AI272" t="s">
        <v>2062</v>
      </c>
      <c r="AJ272" t="s">
        <v>2063</v>
      </c>
      <c r="AK272" t="s">
        <v>2064</v>
      </c>
      <c r="AL272" t="s">
        <v>2065</v>
      </c>
      <c r="AM272" t="s">
        <v>2066</v>
      </c>
      <c r="AN272" t="s">
        <v>2067</v>
      </c>
      <c r="AO272" t="s">
        <v>2068</v>
      </c>
      <c r="AP272"/>
      <c r="AQ272"/>
      <c r="AR272"/>
      <c r="AS272"/>
      <c r="BB272" t="str" cm="1">
        <f t="array" aca="1" ref="BB272" ca="1">IFERROR(INDIRECT(X272),"")</f>
        <v>FRÅGAN ÄR OBESVARAD</v>
      </c>
      <c r="BE272"/>
      <c r="BF272" s="435"/>
      <c r="CC272"/>
      <c r="CD272"/>
      <c r="CE272"/>
      <c r="CF272"/>
      <c r="CG272"/>
      <c r="CH272"/>
      <c r="CI272"/>
      <c r="CJ272"/>
      <c r="CK272"/>
      <c r="CL272"/>
      <c r="CM272"/>
      <c r="CN272"/>
      <c r="CO272"/>
    </row>
    <row r="273" spans="18:93">
      <c r="R273"/>
      <c r="W273">
        <v>278</v>
      </c>
      <c r="X273" t="s">
        <v>1217</v>
      </c>
      <c r="Y273" t="s">
        <v>1217</v>
      </c>
      <c r="Z273" t="s">
        <v>1217</v>
      </c>
      <c r="AA273" t="s">
        <v>1217</v>
      </c>
      <c r="AB273" t="s">
        <v>1217</v>
      </c>
      <c r="AC273" t="s">
        <v>1217</v>
      </c>
      <c r="AD273" t="s">
        <v>1217</v>
      </c>
      <c r="AE273" t="s">
        <v>1217</v>
      </c>
      <c r="AF273" t="s">
        <v>1217</v>
      </c>
      <c r="AG273" t="s">
        <v>1217</v>
      </c>
      <c r="AH273"/>
      <c r="AI273" t="s">
        <v>1217</v>
      </c>
      <c r="AJ273" t="s">
        <v>1217</v>
      </c>
      <c r="AK273" t="s">
        <v>1217</v>
      </c>
      <c r="AL273" t="s">
        <v>1217</v>
      </c>
      <c r="AM273" t="s">
        <v>1217</v>
      </c>
      <c r="AN273" t="s">
        <v>1217</v>
      </c>
      <c r="AO273" t="s">
        <v>1217</v>
      </c>
      <c r="AP273"/>
      <c r="AQ273"/>
      <c r="AR273"/>
      <c r="AS273"/>
      <c r="BB273" t="str" cm="1">
        <f t="array" aca="1" ref="BB273" ca="1">IFERROR(INDIRECT(X273),"")</f>
        <v/>
      </c>
      <c r="BE273"/>
      <c r="BF273" s="435"/>
      <c r="CC273"/>
      <c r="CD273"/>
      <c r="CE273"/>
      <c r="CF273"/>
      <c r="CG273"/>
      <c r="CH273"/>
      <c r="CI273"/>
      <c r="CJ273"/>
      <c r="CK273"/>
      <c r="CL273"/>
      <c r="CM273"/>
      <c r="CN273"/>
      <c r="CO273"/>
    </row>
    <row r="274" spans="18:93">
      <c r="R274"/>
      <c r="W274">
        <v>279</v>
      </c>
      <c r="X274" t="s">
        <v>1217</v>
      </c>
      <c r="Y274" t="s">
        <v>1217</v>
      </c>
      <c r="Z274" t="s">
        <v>1217</v>
      </c>
      <c r="AA274" t="s">
        <v>1217</v>
      </c>
      <c r="AB274" t="s">
        <v>1217</v>
      </c>
      <c r="AC274" t="s">
        <v>1217</v>
      </c>
      <c r="AD274" t="s">
        <v>1217</v>
      </c>
      <c r="AE274" t="s">
        <v>1217</v>
      </c>
      <c r="AF274" t="s">
        <v>1217</v>
      </c>
      <c r="AG274" t="s">
        <v>1217</v>
      </c>
      <c r="AH274"/>
      <c r="AI274" t="s">
        <v>1217</v>
      </c>
      <c r="AJ274" t="s">
        <v>1217</v>
      </c>
      <c r="AK274" t="s">
        <v>1217</v>
      </c>
      <c r="AL274" t="s">
        <v>1217</v>
      </c>
      <c r="AM274" t="s">
        <v>1217</v>
      </c>
      <c r="AN274" t="s">
        <v>1217</v>
      </c>
      <c r="AO274" t="s">
        <v>1217</v>
      </c>
      <c r="AP274"/>
      <c r="AQ274"/>
      <c r="AR274"/>
      <c r="AS274"/>
      <c r="BB274" t="str" cm="1">
        <f t="array" aca="1" ref="BB274" ca="1">IFERROR(INDIRECT(X274),"")</f>
        <v/>
      </c>
      <c r="BE274"/>
      <c r="BF274" s="435"/>
      <c r="CC274"/>
      <c r="CD274"/>
      <c r="CE274"/>
      <c r="CF274"/>
      <c r="CG274"/>
      <c r="CH274"/>
      <c r="CI274"/>
      <c r="CJ274"/>
      <c r="CK274"/>
      <c r="CL274"/>
      <c r="CM274"/>
      <c r="CN274"/>
      <c r="CO274"/>
    </row>
    <row r="275" spans="18:93">
      <c r="R275"/>
      <c r="W275">
        <v>280</v>
      </c>
      <c r="X275" t="s">
        <v>1217</v>
      </c>
      <c r="Y275" t="s">
        <v>1217</v>
      </c>
      <c r="Z275" t="s">
        <v>1217</v>
      </c>
      <c r="AA275" t="s">
        <v>1217</v>
      </c>
      <c r="AB275" t="s">
        <v>1217</v>
      </c>
      <c r="AC275" t="s">
        <v>1217</v>
      </c>
      <c r="AD275" t="s">
        <v>1217</v>
      </c>
      <c r="AE275" t="s">
        <v>1217</v>
      </c>
      <c r="AF275" t="s">
        <v>1217</v>
      </c>
      <c r="AG275" t="s">
        <v>1217</v>
      </c>
      <c r="AH275"/>
      <c r="AI275" t="s">
        <v>1217</v>
      </c>
      <c r="AJ275" t="s">
        <v>1217</v>
      </c>
      <c r="AK275" t="s">
        <v>1217</v>
      </c>
      <c r="AL275" t="s">
        <v>1217</v>
      </c>
      <c r="AM275" t="s">
        <v>1217</v>
      </c>
      <c r="AN275" t="s">
        <v>1217</v>
      </c>
      <c r="AO275" t="s">
        <v>1217</v>
      </c>
      <c r="AP275"/>
      <c r="AQ275"/>
      <c r="AR275"/>
      <c r="AS275"/>
      <c r="BB275" t="str" cm="1">
        <f t="array" aca="1" ref="BB275" ca="1">IFERROR(INDIRECT(X275),"")</f>
        <v/>
      </c>
      <c r="BE275"/>
      <c r="BF275" s="435"/>
      <c r="CC275"/>
      <c r="CD275"/>
      <c r="CE275"/>
      <c r="CF275"/>
      <c r="CG275"/>
      <c r="CH275"/>
      <c r="CI275"/>
      <c r="CJ275"/>
      <c r="CK275"/>
      <c r="CL275"/>
      <c r="CM275"/>
      <c r="CN275"/>
      <c r="CO275"/>
    </row>
    <row r="276" spans="18:93">
      <c r="R276"/>
      <c r="W276">
        <v>281</v>
      </c>
      <c r="X276" t="s">
        <v>1217</v>
      </c>
      <c r="Y276" t="s">
        <v>1217</v>
      </c>
      <c r="Z276" t="s">
        <v>1217</v>
      </c>
      <c r="AA276" t="s">
        <v>1217</v>
      </c>
      <c r="AB276" t="s">
        <v>1217</v>
      </c>
      <c r="AC276" t="s">
        <v>1217</v>
      </c>
      <c r="AD276" t="s">
        <v>1217</v>
      </c>
      <c r="AE276" t="s">
        <v>1217</v>
      </c>
      <c r="AF276" t="s">
        <v>1217</v>
      </c>
      <c r="AG276" t="s">
        <v>1217</v>
      </c>
      <c r="AH276"/>
      <c r="AI276" t="s">
        <v>1217</v>
      </c>
      <c r="AJ276" t="s">
        <v>1217</v>
      </c>
      <c r="AK276" t="s">
        <v>1217</v>
      </c>
      <c r="AL276" t="s">
        <v>1217</v>
      </c>
      <c r="AM276" t="s">
        <v>1217</v>
      </c>
      <c r="AN276" t="s">
        <v>1217</v>
      </c>
      <c r="AO276" t="s">
        <v>1217</v>
      </c>
      <c r="AP276"/>
      <c r="AQ276"/>
      <c r="AR276"/>
      <c r="AS276"/>
      <c r="BB276" t="str" cm="1">
        <f t="array" aca="1" ref="BB276" ca="1">IFERROR(INDIRECT(X276),"")</f>
        <v/>
      </c>
      <c r="BE276"/>
      <c r="BF276" s="435"/>
      <c r="CC276"/>
      <c r="CD276"/>
      <c r="CE276"/>
      <c r="CF276"/>
      <c r="CG276"/>
      <c r="CH276"/>
      <c r="CI276"/>
      <c r="CJ276"/>
      <c r="CK276"/>
      <c r="CL276"/>
      <c r="CM276"/>
      <c r="CN276"/>
      <c r="CO276"/>
    </row>
    <row r="277" spans="18:93">
      <c r="R277"/>
      <c r="W277">
        <v>282</v>
      </c>
      <c r="X277" t="s">
        <v>1217</v>
      </c>
      <c r="Y277" t="s">
        <v>1217</v>
      </c>
      <c r="Z277" t="s">
        <v>1217</v>
      </c>
      <c r="AA277" t="s">
        <v>1217</v>
      </c>
      <c r="AB277" t="s">
        <v>1217</v>
      </c>
      <c r="AC277" t="s">
        <v>1217</v>
      </c>
      <c r="AD277" t="s">
        <v>1217</v>
      </c>
      <c r="AE277" t="s">
        <v>1217</v>
      </c>
      <c r="AF277" t="s">
        <v>1217</v>
      </c>
      <c r="AG277" t="s">
        <v>1217</v>
      </c>
      <c r="AH277"/>
      <c r="AI277" t="s">
        <v>1217</v>
      </c>
      <c r="AJ277" t="s">
        <v>1217</v>
      </c>
      <c r="AK277" t="s">
        <v>1217</v>
      </c>
      <c r="AL277" t="s">
        <v>1217</v>
      </c>
      <c r="AM277" t="s">
        <v>1217</v>
      </c>
      <c r="AN277" t="s">
        <v>1217</v>
      </c>
      <c r="AO277" t="s">
        <v>1217</v>
      </c>
      <c r="AP277"/>
      <c r="AQ277"/>
      <c r="AR277"/>
      <c r="AS277"/>
      <c r="BB277" t="str" cm="1">
        <f t="array" aca="1" ref="BB277" ca="1">IFERROR(INDIRECT(X277),"")</f>
        <v/>
      </c>
      <c r="BE277"/>
      <c r="BF277" s="435"/>
      <c r="CC277"/>
      <c r="CD277"/>
      <c r="CE277"/>
      <c r="CF277"/>
      <c r="CG277"/>
      <c r="CH277"/>
      <c r="CI277"/>
      <c r="CJ277"/>
      <c r="CK277"/>
      <c r="CL277"/>
      <c r="CM277"/>
      <c r="CN277"/>
      <c r="CO277"/>
    </row>
    <row r="278" spans="18:93">
      <c r="R278"/>
      <c r="W278">
        <v>283</v>
      </c>
      <c r="X278" t="s">
        <v>1217</v>
      </c>
      <c r="Y278" t="s">
        <v>1217</v>
      </c>
      <c r="Z278" t="s">
        <v>1217</v>
      </c>
      <c r="AA278" t="s">
        <v>1217</v>
      </c>
      <c r="AB278" t="s">
        <v>1217</v>
      </c>
      <c r="AC278" t="s">
        <v>1217</v>
      </c>
      <c r="AD278" t="s">
        <v>1217</v>
      </c>
      <c r="AE278" t="s">
        <v>1217</v>
      </c>
      <c r="AF278" t="s">
        <v>1217</v>
      </c>
      <c r="AG278" t="s">
        <v>1217</v>
      </c>
      <c r="AH278"/>
      <c r="AI278" t="s">
        <v>1217</v>
      </c>
      <c r="AJ278" t="s">
        <v>1217</v>
      </c>
      <c r="AK278" t="s">
        <v>1217</v>
      </c>
      <c r="AL278" t="s">
        <v>1217</v>
      </c>
      <c r="AM278" t="s">
        <v>1217</v>
      </c>
      <c r="AN278" t="s">
        <v>1217</v>
      </c>
      <c r="AO278" t="s">
        <v>1217</v>
      </c>
      <c r="AP278"/>
      <c r="AQ278"/>
      <c r="AR278"/>
      <c r="AS278"/>
      <c r="BB278" t="str" cm="1">
        <f t="array" aca="1" ref="BB278" ca="1">IFERROR(INDIRECT(X278),"")</f>
        <v/>
      </c>
      <c r="BE278"/>
      <c r="BF278" s="435"/>
      <c r="CC278"/>
      <c r="CD278"/>
      <c r="CE278"/>
      <c r="CF278"/>
      <c r="CG278"/>
      <c r="CH278"/>
      <c r="CI278"/>
      <c r="CJ278"/>
      <c r="CK278"/>
      <c r="CL278"/>
      <c r="CM278"/>
      <c r="CN278"/>
      <c r="CO278"/>
    </row>
    <row r="279" spans="18:93">
      <c r="R279"/>
      <c r="W279">
        <v>284</v>
      </c>
      <c r="X279" t="s">
        <v>1217</v>
      </c>
      <c r="Y279" t="s">
        <v>1217</v>
      </c>
      <c r="Z279" t="s">
        <v>1217</v>
      </c>
      <c r="AA279" t="s">
        <v>1217</v>
      </c>
      <c r="AB279" t="s">
        <v>1217</v>
      </c>
      <c r="AC279" t="s">
        <v>1217</v>
      </c>
      <c r="AD279" t="s">
        <v>1217</v>
      </c>
      <c r="AE279" t="s">
        <v>1217</v>
      </c>
      <c r="AF279" t="s">
        <v>1217</v>
      </c>
      <c r="AG279" t="s">
        <v>1217</v>
      </c>
      <c r="AH279"/>
      <c r="AI279" t="s">
        <v>1217</v>
      </c>
      <c r="AJ279" t="s">
        <v>1217</v>
      </c>
      <c r="AK279" t="s">
        <v>1217</v>
      </c>
      <c r="AL279" t="s">
        <v>1217</v>
      </c>
      <c r="AM279" t="s">
        <v>1217</v>
      </c>
      <c r="AN279" t="s">
        <v>1217</v>
      </c>
      <c r="AO279" t="s">
        <v>1217</v>
      </c>
      <c r="AP279"/>
      <c r="AQ279"/>
      <c r="AR279"/>
      <c r="AS279"/>
      <c r="BB279" t="str" cm="1">
        <f t="array" aca="1" ref="BB279" ca="1">IFERROR(INDIRECT(X279),"")</f>
        <v/>
      </c>
      <c r="BE279"/>
      <c r="BF279" s="435"/>
      <c r="CC279"/>
      <c r="CD279"/>
      <c r="CE279"/>
      <c r="CF279"/>
      <c r="CG279"/>
      <c r="CH279"/>
      <c r="CI279"/>
      <c r="CJ279"/>
      <c r="CK279"/>
      <c r="CL279"/>
      <c r="CM279"/>
      <c r="CN279"/>
      <c r="CO279"/>
    </row>
    <row r="280" spans="18:93">
      <c r="R280"/>
      <c r="W280">
        <v>285</v>
      </c>
      <c r="X280" t="s">
        <v>1217</v>
      </c>
      <c r="Y280" t="s">
        <v>1217</v>
      </c>
      <c r="Z280" t="s">
        <v>1217</v>
      </c>
      <c r="AA280" t="s">
        <v>1217</v>
      </c>
      <c r="AB280" t="s">
        <v>1217</v>
      </c>
      <c r="AC280" t="s">
        <v>1217</v>
      </c>
      <c r="AD280" t="s">
        <v>1217</v>
      </c>
      <c r="AE280" t="s">
        <v>1217</v>
      </c>
      <c r="AF280" t="s">
        <v>1217</v>
      </c>
      <c r="AG280" t="s">
        <v>1217</v>
      </c>
      <c r="AH280"/>
      <c r="AI280" t="s">
        <v>1217</v>
      </c>
      <c r="AJ280" t="s">
        <v>1217</v>
      </c>
      <c r="AK280" t="s">
        <v>1217</v>
      </c>
      <c r="AL280" t="s">
        <v>1217</v>
      </c>
      <c r="AM280" t="s">
        <v>1217</v>
      </c>
      <c r="AN280" t="s">
        <v>1217</v>
      </c>
      <c r="AO280" t="s">
        <v>1217</v>
      </c>
      <c r="AP280"/>
      <c r="AQ280"/>
      <c r="AR280"/>
      <c r="AS280"/>
      <c r="BB280" t="str" cm="1">
        <f t="array" aca="1" ref="BB280" ca="1">IFERROR(INDIRECT(X280),"")</f>
        <v/>
      </c>
      <c r="BE280"/>
      <c r="BF280" s="435"/>
      <c r="CC280"/>
      <c r="CD280"/>
      <c r="CE280"/>
      <c r="CF280"/>
      <c r="CG280"/>
      <c r="CH280"/>
      <c r="CI280"/>
      <c r="CJ280"/>
      <c r="CK280"/>
      <c r="CL280"/>
      <c r="CM280"/>
      <c r="CN280"/>
      <c r="CO280"/>
    </row>
    <row r="281" spans="18:93">
      <c r="R281"/>
      <c r="W281">
        <v>286</v>
      </c>
      <c r="X281" t="s">
        <v>1217</v>
      </c>
      <c r="Y281" t="s">
        <v>1217</v>
      </c>
      <c r="Z281" t="s">
        <v>1217</v>
      </c>
      <c r="AA281" t="s">
        <v>1217</v>
      </c>
      <c r="AB281" t="s">
        <v>1217</v>
      </c>
      <c r="AC281" t="s">
        <v>1217</v>
      </c>
      <c r="AD281" t="s">
        <v>1217</v>
      </c>
      <c r="AE281" t="s">
        <v>1217</v>
      </c>
      <c r="AF281" t="s">
        <v>1217</v>
      </c>
      <c r="AG281" t="s">
        <v>1217</v>
      </c>
      <c r="AH281"/>
      <c r="AI281" t="s">
        <v>1217</v>
      </c>
      <c r="AJ281" t="s">
        <v>1217</v>
      </c>
      <c r="AK281" t="s">
        <v>1217</v>
      </c>
      <c r="AL281" t="s">
        <v>1217</v>
      </c>
      <c r="AM281" t="s">
        <v>1217</v>
      </c>
      <c r="AN281" t="s">
        <v>1217</v>
      </c>
      <c r="AO281" t="s">
        <v>1217</v>
      </c>
      <c r="AP281"/>
      <c r="AQ281"/>
      <c r="AR281"/>
      <c r="AS281"/>
      <c r="BB281" t="str" cm="1">
        <f t="array" aca="1" ref="BB281" ca="1">IFERROR(INDIRECT(X281),"")</f>
        <v/>
      </c>
      <c r="BE281"/>
      <c r="BF281" s="435"/>
      <c r="CC281"/>
      <c r="CD281"/>
      <c r="CE281"/>
      <c r="CF281"/>
      <c r="CG281"/>
      <c r="CH281"/>
      <c r="CI281"/>
      <c r="CJ281"/>
      <c r="CK281"/>
      <c r="CL281"/>
      <c r="CM281"/>
      <c r="CN281"/>
      <c r="CO281"/>
    </row>
    <row r="282" spans="18:93">
      <c r="R282"/>
      <c r="W282">
        <v>287</v>
      </c>
      <c r="X282" t="s">
        <v>1217</v>
      </c>
      <c r="Y282" t="s">
        <v>1217</v>
      </c>
      <c r="Z282" t="s">
        <v>1217</v>
      </c>
      <c r="AA282" t="s">
        <v>1217</v>
      </c>
      <c r="AB282" t="s">
        <v>1217</v>
      </c>
      <c r="AC282" t="s">
        <v>1217</v>
      </c>
      <c r="AD282" t="s">
        <v>1217</v>
      </c>
      <c r="AE282" t="s">
        <v>1217</v>
      </c>
      <c r="AF282" t="s">
        <v>1217</v>
      </c>
      <c r="AG282" t="s">
        <v>1217</v>
      </c>
      <c r="AH282"/>
      <c r="AI282" t="s">
        <v>1217</v>
      </c>
      <c r="AJ282" t="s">
        <v>1217</v>
      </c>
      <c r="AK282" t="s">
        <v>1217</v>
      </c>
      <c r="AL282" t="s">
        <v>1217</v>
      </c>
      <c r="AM282" t="s">
        <v>1217</v>
      </c>
      <c r="AN282" t="s">
        <v>1217</v>
      </c>
      <c r="AO282" t="s">
        <v>1217</v>
      </c>
      <c r="AP282"/>
      <c r="AQ282"/>
      <c r="AR282"/>
      <c r="AS282"/>
      <c r="BB282" t="str" cm="1">
        <f t="array" aca="1" ref="BB282" ca="1">IFERROR(INDIRECT(X282),"")</f>
        <v/>
      </c>
      <c r="BE282"/>
      <c r="BF282" s="435"/>
      <c r="CC282"/>
      <c r="CD282"/>
      <c r="CE282"/>
      <c r="CF282"/>
      <c r="CG282"/>
      <c r="CH282"/>
      <c r="CI282"/>
      <c r="CJ282"/>
      <c r="CK282"/>
      <c r="CL282"/>
      <c r="CM282"/>
      <c r="CN282"/>
      <c r="CO282"/>
    </row>
    <row r="283" spans="18:93">
      <c r="R283"/>
      <c r="W283">
        <v>288</v>
      </c>
      <c r="X283" t="s">
        <v>1217</v>
      </c>
      <c r="Y283" t="s">
        <v>1217</v>
      </c>
      <c r="Z283" t="s">
        <v>1217</v>
      </c>
      <c r="AA283" t="s">
        <v>1217</v>
      </c>
      <c r="AB283" t="s">
        <v>1217</v>
      </c>
      <c r="AC283" t="s">
        <v>1217</v>
      </c>
      <c r="AD283" t="s">
        <v>1217</v>
      </c>
      <c r="AE283" t="s">
        <v>1217</v>
      </c>
      <c r="AF283" t="s">
        <v>1217</v>
      </c>
      <c r="AG283" t="s">
        <v>1217</v>
      </c>
      <c r="AH283"/>
      <c r="AI283" t="s">
        <v>1217</v>
      </c>
      <c r="AJ283" t="s">
        <v>1217</v>
      </c>
      <c r="AK283" t="s">
        <v>1217</v>
      </c>
      <c r="AL283" t="s">
        <v>1217</v>
      </c>
      <c r="AM283" t="s">
        <v>1217</v>
      </c>
      <c r="AN283" t="s">
        <v>1217</v>
      </c>
      <c r="AO283" t="s">
        <v>1217</v>
      </c>
      <c r="AP283"/>
      <c r="AQ283"/>
      <c r="AR283"/>
      <c r="AS283"/>
      <c r="BB283" t="str" cm="1">
        <f t="array" aca="1" ref="BB283" ca="1">IFERROR(INDIRECT(X283),"")</f>
        <v/>
      </c>
      <c r="BE283"/>
      <c r="BF283" s="435"/>
      <c r="CC283"/>
      <c r="CD283"/>
      <c r="CE283"/>
      <c r="CF283"/>
      <c r="CG283"/>
      <c r="CH283"/>
      <c r="CI283"/>
      <c r="CJ283"/>
      <c r="CK283"/>
      <c r="CL283"/>
      <c r="CM283"/>
      <c r="CN283"/>
      <c r="CO283"/>
    </row>
    <row r="284" spans="18:93">
      <c r="R284"/>
      <c r="W284">
        <v>289</v>
      </c>
      <c r="X284" t="s">
        <v>1217</v>
      </c>
      <c r="Y284" t="s">
        <v>1217</v>
      </c>
      <c r="Z284" t="s">
        <v>1217</v>
      </c>
      <c r="AA284" t="s">
        <v>1217</v>
      </c>
      <c r="AB284" t="s">
        <v>1217</v>
      </c>
      <c r="AC284" t="s">
        <v>1217</v>
      </c>
      <c r="AD284" t="s">
        <v>1217</v>
      </c>
      <c r="AE284" t="s">
        <v>1217</v>
      </c>
      <c r="AF284" t="s">
        <v>1217</v>
      </c>
      <c r="AG284" t="s">
        <v>1217</v>
      </c>
      <c r="AH284"/>
      <c r="AI284" t="s">
        <v>1217</v>
      </c>
      <c r="AJ284" t="s">
        <v>1217</v>
      </c>
      <c r="AK284" t="s">
        <v>1217</v>
      </c>
      <c r="AL284" t="s">
        <v>1217</v>
      </c>
      <c r="AM284" t="s">
        <v>1217</v>
      </c>
      <c r="AN284" t="s">
        <v>1217</v>
      </c>
      <c r="AO284" t="s">
        <v>1217</v>
      </c>
      <c r="AP284"/>
      <c r="AQ284"/>
      <c r="AR284"/>
      <c r="AS284"/>
      <c r="BB284" t="str" cm="1">
        <f t="array" aca="1" ref="BB284" ca="1">IFERROR(INDIRECT(X284),"")</f>
        <v/>
      </c>
      <c r="BE284"/>
      <c r="BF284" s="435"/>
      <c r="CC284"/>
      <c r="CD284"/>
      <c r="CE284"/>
      <c r="CF284"/>
      <c r="CG284"/>
      <c r="CH284"/>
      <c r="CI284"/>
      <c r="CJ284"/>
      <c r="CK284"/>
      <c r="CL284"/>
      <c r="CM284"/>
      <c r="CN284"/>
      <c r="CO284"/>
    </row>
    <row r="285" spans="18:93">
      <c r="R285"/>
      <c r="W285">
        <v>290</v>
      </c>
      <c r="X285" t="s">
        <v>1217</v>
      </c>
      <c r="Y285" t="s">
        <v>1217</v>
      </c>
      <c r="Z285" t="s">
        <v>1217</v>
      </c>
      <c r="AA285" t="s">
        <v>1217</v>
      </c>
      <c r="AB285" t="s">
        <v>1217</v>
      </c>
      <c r="AC285" t="s">
        <v>1217</v>
      </c>
      <c r="AD285" t="s">
        <v>1217</v>
      </c>
      <c r="AE285" t="s">
        <v>1217</v>
      </c>
      <c r="AF285" t="s">
        <v>1217</v>
      </c>
      <c r="AG285" t="s">
        <v>1217</v>
      </c>
      <c r="AH285"/>
      <c r="AI285" t="s">
        <v>1217</v>
      </c>
      <c r="AJ285" t="s">
        <v>1217</v>
      </c>
      <c r="AK285" t="s">
        <v>1217</v>
      </c>
      <c r="AL285" t="s">
        <v>1217</v>
      </c>
      <c r="AM285" t="s">
        <v>1217</v>
      </c>
      <c r="AN285" t="s">
        <v>1217</v>
      </c>
      <c r="AO285" t="s">
        <v>1217</v>
      </c>
      <c r="AP285"/>
      <c r="AQ285"/>
      <c r="AR285"/>
      <c r="AS285"/>
      <c r="BB285" t="str" cm="1">
        <f t="array" aca="1" ref="BB285" ca="1">IFERROR(INDIRECT(X285),"")</f>
        <v/>
      </c>
      <c r="BE285"/>
      <c r="BF285" s="435"/>
      <c r="CC285"/>
      <c r="CD285"/>
      <c r="CE285"/>
      <c r="CF285"/>
      <c r="CG285"/>
      <c r="CH285"/>
      <c r="CI285"/>
      <c r="CJ285"/>
      <c r="CK285"/>
      <c r="CL285"/>
      <c r="CM285"/>
      <c r="CN285"/>
      <c r="CO285"/>
    </row>
    <row r="286" spans="18:93">
      <c r="R286"/>
      <c r="W286">
        <v>291</v>
      </c>
      <c r="X286" t="s">
        <v>1217</v>
      </c>
      <c r="Y286" t="s">
        <v>1217</v>
      </c>
      <c r="Z286" t="s">
        <v>1217</v>
      </c>
      <c r="AA286" t="s">
        <v>1217</v>
      </c>
      <c r="AB286" t="s">
        <v>1217</v>
      </c>
      <c r="AC286" t="s">
        <v>1217</v>
      </c>
      <c r="AD286" t="s">
        <v>1217</v>
      </c>
      <c r="AE286" t="s">
        <v>1217</v>
      </c>
      <c r="AF286" t="s">
        <v>1217</v>
      </c>
      <c r="AG286" t="s">
        <v>1217</v>
      </c>
      <c r="AH286"/>
      <c r="AI286" t="s">
        <v>1217</v>
      </c>
      <c r="AJ286" t="s">
        <v>1217</v>
      </c>
      <c r="AK286" t="s">
        <v>1217</v>
      </c>
      <c r="AL286" t="s">
        <v>1217</v>
      </c>
      <c r="AM286" t="s">
        <v>1217</v>
      </c>
      <c r="AN286" t="s">
        <v>1217</v>
      </c>
      <c r="AO286" t="s">
        <v>1217</v>
      </c>
      <c r="AP286"/>
      <c r="AQ286"/>
      <c r="AR286"/>
      <c r="AS286"/>
      <c r="BB286" t="str" cm="1">
        <f t="array" aca="1" ref="BB286" ca="1">IFERROR(INDIRECT(X286),"")</f>
        <v/>
      </c>
      <c r="BE286"/>
      <c r="BF286" s="435"/>
      <c r="CC286"/>
      <c r="CD286"/>
      <c r="CE286"/>
      <c r="CF286"/>
      <c r="CG286"/>
      <c r="CH286"/>
      <c r="CI286"/>
      <c r="CJ286"/>
      <c r="CK286"/>
      <c r="CL286"/>
      <c r="CM286"/>
      <c r="CN286"/>
      <c r="CO286"/>
    </row>
    <row r="287" spans="18:93">
      <c r="R287"/>
      <c r="W287">
        <v>292</v>
      </c>
      <c r="X287" t="s">
        <v>2069</v>
      </c>
      <c r="Y287" t="s">
        <v>2070</v>
      </c>
      <c r="Z287" t="s">
        <v>2071</v>
      </c>
      <c r="AA287">
        <v>20</v>
      </c>
      <c r="AB287" t="s">
        <v>2072</v>
      </c>
      <c r="AC287">
        <v>2</v>
      </c>
      <c r="AD287">
        <v>20</v>
      </c>
      <c r="AE287">
        <v>0</v>
      </c>
      <c r="AF287">
        <v>0</v>
      </c>
      <c r="AG287" t="s">
        <v>2073</v>
      </c>
      <c r="AH287"/>
      <c r="AI287" t="s">
        <v>2074</v>
      </c>
      <c r="AJ287" t="s">
        <v>2075</v>
      </c>
      <c r="AK287" t="s">
        <v>2076</v>
      </c>
      <c r="AL287" t="s">
        <v>2077</v>
      </c>
      <c r="AM287" t="s">
        <v>2078</v>
      </c>
      <c r="AN287" t="s">
        <v>2079</v>
      </c>
      <c r="AO287" t="s">
        <v>2080</v>
      </c>
      <c r="AP287"/>
      <c r="AQ287"/>
      <c r="AR287"/>
      <c r="AS287"/>
      <c r="BB287" t="str" cm="1">
        <f t="array" aca="1" ref="BB287" ca="1">IFERROR(INDIRECT(X287),"")</f>
        <v>FULLSTÄNDIGT SVAR SAKNAS PÅ FRÅGA 3</v>
      </c>
      <c r="BE287"/>
      <c r="BF287" s="435"/>
      <c r="CC287"/>
      <c r="CD287"/>
      <c r="CE287"/>
      <c r="CF287"/>
      <c r="CG287"/>
      <c r="CH287"/>
      <c r="CI287"/>
      <c r="CJ287"/>
      <c r="CK287"/>
      <c r="CL287"/>
      <c r="CM287"/>
      <c r="CN287"/>
      <c r="CO287"/>
    </row>
    <row r="288" spans="18:93">
      <c r="R288"/>
      <c r="W288">
        <v>293</v>
      </c>
      <c r="X288" t="s">
        <v>1217</v>
      </c>
      <c r="Y288" t="s">
        <v>1217</v>
      </c>
      <c r="Z288" t="s">
        <v>1217</v>
      </c>
      <c r="AA288" t="s">
        <v>1217</v>
      </c>
      <c r="AB288" t="s">
        <v>1217</v>
      </c>
      <c r="AC288" t="s">
        <v>1217</v>
      </c>
      <c r="AD288" t="s">
        <v>1217</v>
      </c>
      <c r="AE288" t="s">
        <v>1217</v>
      </c>
      <c r="AF288" t="s">
        <v>1217</v>
      </c>
      <c r="AG288" t="s">
        <v>1217</v>
      </c>
      <c r="AH288"/>
      <c r="AI288" t="s">
        <v>1217</v>
      </c>
      <c r="AJ288" t="s">
        <v>1217</v>
      </c>
      <c r="AK288" t="s">
        <v>1217</v>
      </c>
      <c r="AL288" t="s">
        <v>1217</v>
      </c>
      <c r="AM288" t="s">
        <v>1217</v>
      </c>
      <c r="AN288" t="s">
        <v>1217</v>
      </c>
      <c r="AO288" t="s">
        <v>1217</v>
      </c>
      <c r="AP288"/>
      <c r="AQ288"/>
      <c r="AR288"/>
      <c r="AS288"/>
      <c r="BB288" t="str" cm="1">
        <f t="array" aca="1" ref="BB288" ca="1">IFERROR(INDIRECT(X288),"")</f>
        <v/>
      </c>
      <c r="BE288"/>
      <c r="BF288" s="435"/>
      <c r="CC288"/>
      <c r="CD288"/>
      <c r="CE288"/>
      <c r="CF288"/>
      <c r="CG288"/>
      <c r="CH288"/>
      <c r="CI288"/>
      <c r="CJ288"/>
      <c r="CK288"/>
      <c r="CL288"/>
      <c r="CM288"/>
      <c r="CN288"/>
      <c r="CO288"/>
    </row>
    <row r="289" spans="18:93">
      <c r="R289"/>
      <c r="W289">
        <v>294</v>
      </c>
      <c r="X289" t="s">
        <v>1217</v>
      </c>
      <c r="Y289" t="s">
        <v>1217</v>
      </c>
      <c r="Z289" t="s">
        <v>1217</v>
      </c>
      <c r="AA289" t="s">
        <v>1217</v>
      </c>
      <c r="AB289" t="s">
        <v>1217</v>
      </c>
      <c r="AC289" t="s">
        <v>1217</v>
      </c>
      <c r="AD289" t="s">
        <v>1217</v>
      </c>
      <c r="AE289" t="s">
        <v>1217</v>
      </c>
      <c r="AF289" t="s">
        <v>1217</v>
      </c>
      <c r="AG289" t="s">
        <v>1217</v>
      </c>
      <c r="AH289"/>
      <c r="AI289" t="s">
        <v>1217</v>
      </c>
      <c r="AJ289" t="s">
        <v>1217</v>
      </c>
      <c r="AK289" t="s">
        <v>1217</v>
      </c>
      <c r="AL289" t="s">
        <v>1217</v>
      </c>
      <c r="AM289" t="s">
        <v>1217</v>
      </c>
      <c r="AN289" t="s">
        <v>1217</v>
      </c>
      <c r="AO289" t="s">
        <v>1217</v>
      </c>
      <c r="AP289"/>
      <c r="AQ289"/>
      <c r="AR289"/>
      <c r="AS289"/>
      <c r="BB289" t="str" cm="1">
        <f t="array" aca="1" ref="BB289" ca="1">IFERROR(INDIRECT(X289),"")</f>
        <v/>
      </c>
      <c r="BE289"/>
      <c r="BF289" s="435"/>
      <c r="CC289"/>
      <c r="CD289"/>
      <c r="CE289"/>
      <c r="CF289"/>
      <c r="CG289"/>
      <c r="CH289"/>
      <c r="CI289"/>
      <c r="CJ289"/>
      <c r="CK289"/>
      <c r="CL289"/>
      <c r="CM289"/>
      <c r="CN289"/>
      <c r="CO289"/>
    </row>
    <row r="290" spans="18:93">
      <c r="R290"/>
      <c r="W290">
        <v>295</v>
      </c>
      <c r="X290" t="s">
        <v>1217</v>
      </c>
      <c r="Y290" t="s">
        <v>1217</v>
      </c>
      <c r="Z290" t="s">
        <v>1217</v>
      </c>
      <c r="AA290" t="s">
        <v>1217</v>
      </c>
      <c r="AB290" t="s">
        <v>1217</v>
      </c>
      <c r="AC290" t="s">
        <v>1217</v>
      </c>
      <c r="AD290" t="s">
        <v>1217</v>
      </c>
      <c r="AE290" t="s">
        <v>1217</v>
      </c>
      <c r="AF290" t="s">
        <v>1217</v>
      </c>
      <c r="AG290" t="s">
        <v>1217</v>
      </c>
      <c r="AH290"/>
      <c r="AI290" t="s">
        <v>1217</v>
      </c>
      <c r="AJ290" t="s">
        <v>1217</v>
      </c>
      <c r="AK290" t="s">
        <v>1217</v>
      </c>
      <c r="AL290" t="s">
        <v>1217</v>
      </c>
      <c r="AM290" t="s">
        <v>1217</v>
      </c>
      <c r="AN290" t="s">
        <v>1217</v>
      </c>
      <c r="AO290" t="s">
        <v>1217</v>
      </c>
      <c r="AP290"/>
      <c r="AQ290"/>
      <c r="AR290"/>
      <c r="AS290"/>
      <c r="BB290" t="str" cm="1">
        <f t="array" aca="1" ref="BB290" ca="1">IFERROR(INDIRECT(X290),"")</f>
        <v/>
      </c>
      <c r="BE290"/>
      <c r="BF290" s="435"/>
      <c r="CC290"/>
      <c r="CD290"/>
      <c r="CE290"/>
      <c r="CF290"/>
      <c r="CG290"/>
      <c r="CH290"/>
      <c r="CI290"/>
      <c r="CJ290"/>
      <c r="CK290"/>
      <c r="CL290"/>
      <c r="CM290"/>
      <c r="CN290"/>
      <c r="CO290"/>
    </row>
    <row r="291" spans="18:93">
      <c r="R291"/>
      <c r="W291">
        <v>296</v>
      </c>
      <c r="X291" t="s">
        <v>1217</v>
      </c>
      <c r="Y291" t="s">
        <v>1217</v>
      </c>
      <c r="Z291" t="s">
        <v>1217</v>
      </c>
      <c r="AA291" t="s">
        <v>1217</v>
      </c>
      <c r="AB291" t="s">
        <v>1217</v>
      </c>
      <c r="AC291" t="s">
        <v>1217</v>
      </c>
      <c r="AD291" t="s">
        <v>1217</v>
      </c>
      <c r="AE291" t="s">
        <v>1217</v>
      </c>
      <c r="AF291" t="s">
        <v>1217</v>
      </c>
      <c r="AG291" t="s">
        <v>1217</v>
      </c>
      <c r="AH291"/>
      <c r="AI291" t="s">
        <v>1217</v>
      </c>
      <c r="AJ291" t="s">
        <v>1217</v>
      </c>
      <c r="AK291" t="s">
        <v>1217</v>
      </c>
      <c r="AL291" t="s">
        <v>1217</v>
      </c>
      <c r="AM291" t="s">
        <v>1217</v>
      </c>
      <c r="AN291" t="s">
        <v>1217</v>
      </c>
      <c r="AO291" t="s">
        <v>1217</v>
      </c>
      <c r="AP291"/>
      <c r="AQ291"/>
      <c r="AR291"/>
      <c r="AS291"/>
      <c r="BB291" t="str" cm="1">
        <f t="array" aca="1" ref="BB291" ca="1">IFERROR(INDIRECT(X291),"")</f>
        <v/>
      </c>
      <c r="BE291"/>
      <c r="BF291" s="435"/>
      <c r="CC291"/>
      <c r="CD291"/>
      <c r="CE291"/>
      <c r="CF291"/>
      <c r="CG291"/>
      <c r="CH291"/>
      <c r="CI291"/>
      <c r="CJ291"/>
      <c r="CK291"/>
      <c r="CL291"/>
      <c r="CM291"/>
      <c r="CN291"/>
      <c r="CO291"/>
    </row>
    <row r="292" spans="18:93">
      <c r="R292"/>
      <c r="W292">
        <v>297</v>
      </c>
      <c r="X292" t="s">
        <v>1217</v>
      </c>
      <c r="Y292" t="s">
        <v>1217</v>
      </c>
      <c r="Z292" t="s">
        <v>1217</v>
      </c>
      <c r="AA292" t="s">
        <v>1217</v>
      </c>
      <c r="AB292" t="s">
        <v>1217</v>
      </c>
      <c r="AC292" t="s">
        <v>1217</v>
      </c>
      <c r="AD292" t="s">
        <v>1217</v>
      </c>
      <c r="AE292" t="s">
        <v>1217</v>
      </c>
      <c r="AF292" t="s">
        <v>1217</v>
      </c>
      <c r="AG292" t="s">
        <v>1217</v>
      </c>
      <c r="AH292"/>
      <c r="AI292" t="s">
        <v>1217</v>
      </c>
      <c r="AJ292" t="s">
        <v>1217</v>
      </c>
      <c r="AK292" t="s">
        <v>1217</v>
      </c>
      <c r="AL292" t="s">
        <v>1217</v>
      </c>
      <c r="AM292" t="s">
        <v>1217</v>
      </c>
      <c r="AN292" t="s">
        <v>1217</v>
      </c>
      <c r="AO292" t="s">
        <v>1217</v>
      </c>
      <c r="AP292"/>
      <c r="AQ292"/>
      <c r="AR292"/>
      <c r="AS292"/>
      <c r="BB292" t="str" cm="1">
        <f t="array" aca="1" ref="BB292" ca="1">IFERROR(INDIRECT(X292),"")</f>
        <v/>
      </c>
      <c r="BE292"/>
      <c r="BF292" s="435"/>
      <c r="CC292"/>
      <c r="CD292"/>
      <c r="CE292"/>
      <c r="CF292"/>
      <c r="CG292"/>
      <c r="CH292"/>
      <c r="CI292"/>
      <c r="CJ292"/>
      <c r="CK292"/>
      <c r="CL292"/>
      <c r="CM292"/>
      <c r="CN292"/>
      <c r="CO292"/>
    </row>
    <row r="293" spans="18:93">
      <c r="R293"/>
      <c r="W293">
        <v>298</v>
      </c>
      <c r="X293" t="s">
        <v>1217</v>
      </c>
      <c r="Y293" t="s">
        <v>1217</v>
      </c>
      <c r="Z293" t="s">
        <v>1217</v>
      </c>
      <c r="AA293" t="s">
        <v>1217</v>
      </c>
      <c r="AB293" t="s">
        <v>1217</v>
      </c>
      <c r="AC293" t="s">
        <v>1217</v>
      </c>
      <c r="AD293" t="s">
        <v>1217</v>
      </c>
      <c r="AE293" t="s">
        <v>1217</v>
      </c>
      <c r="AF293" t="s">
        <v>1217</v>
      </c>
      <c r="AG293" t="s">
        <v>1217</v>
      </c>
      <c r="AH293"/>
      <c r="AI293" t="s">
        <v>1217</v>
      </c>
      <c r="AJ293" t="s">
        <v>1217</v>
      </c>
      <c r="AK293" t="s">
        <v>1217</v>
      </c>
      <c r="AL293" t="s">
        <v>1217</v>
      </c>
      <c r="AM293" t="s">
        <v>1217</v>
      </c>
      <c r="AN293" t="s">
        <v>1217</v>
      </c>
      <c r="AO293" t="s">
        <v>1217</v>
      </c>
      <c r="AP293"/>
      <c r="AQ293"/>
      <c r="AR293"/>
      <c r="AS293"/>
      <c r="BB293" t="str" cm="1">
        <f t="array" aca="1" ref="BB293" ca="1">IFERROR(INDIRECT(X293),"")</f>
        <v/>
      </c>
      <c r="BE293"/>
      <c r="BF293" s="435"/>
      <c r="CC293"/>
      <c r="CD293"/>
      <c r="CE293"/>
      <c r="CF293"/>
      <c r="CG293"/>
      <c r="CH293"/>
      <c r="CI293"/>
      <c r="CJ293"/>
      <c r="CK293"/>
      <c r="CL293"/>
      <c r="CM293"/>
      <c r="CN293"/>
      <c r="CO293"/>
    </row>
    <row r="294" spans="18:93">
      <c r="R294"/>
      <c r="W294">
        <v>299</v>
      </c>
      <c r="X294" t="s">
        <v>1217</v>
      </c>
      <c r="Y294" t="s">
        <v>1217</v>
      </c>
      <c r="Z294" t="s">
        <v>1217</v>
      </c>
      <c r="AA294" t="s">
        <v>1217</v>
      </c>
      <c r="AB294" t="s">
        <v>1217</v>
      </c>
      <c r="AC294" t="s">
        <v>1217</v>
      </c>
      <c r="AD294" t="s">
        <v>1217</v>
      </c>
      <c r="AE294" t="s">
        <v>1217</v>
      </c>
      <c r="AF294" t="s">
        <v>1217</v>
      </c>
      <c r="AG294" t="s">
        <v>1217</v>
      </c>
      <c r="AH294"/>
      <c r="AI294" t="s">
        <v>1217</v>
      </c>
      <c r="AJ294" t="s">
        <v>1217</v>
      </c>
      <c r="AK294" t="s">
        <v>1217</v>
      </c>
      <c r="AL294" t="s">
        <v>1217</v>
      </c>
      <c r="AM294" t="s">
        <v>1217</v>
      </c>
      <c r="AN294" t="s">
        <v>1217</v>
      </c>
      <c r="AO294" t="s">
        <v>1217</v>
      </c>
      <c r="AP294"/>
      <c r="AQ294"/>
      <c r="AR294"/>
      <c r="AS294"/>
      <c r="BB294" t="str" cm="1">
        <f t="array" aca="1" ref="BB294" ca="1">IFERROR(INDIRECT(X294),"")</f>
        <v/>
      </c>
      <c r="BE294"/>
      <c r="BF294" s="435"/>
      <c r="CC294"/>
      <c r="CD294"/>
      <c r="CE294"/>
      <c r="CF294"/>
      <c r="CG294"/>
      <c r="CH294"/>
      <c r="CI294"/>
      <c r="CJ294"/>
      <c r="CK294"/>
      <c r="CL294"/>
      <c r="CM294"/>
      <c r="CN294"/>
      <c r="CO294"/>
    </row>
    <row r="295" spans="18:93">
      <c r="R295"/>
      <c r="W295">
        <v>300</v>
      </c>
      <c r="X295" t="s">
        <v>1217</v>
      </c>
      <c r="Y295" t="s">
        <v>1217</v>
      </c>
      <c r="Z295" t="s">
        <v>1217</v>
      </c>
      <c r="AA295" t="s">
        <v>1217</v>
      </c>
      <c r="AB295" t="s">
        <v>1217</v>
      </c>
      <c r="AC295" t="s">
        <v>1217</v>
      </c>
      <c r="AD295" t="s">
        <v>1217</v>
      </c>
      <c r="AE295" t="s">
        <v>1217</v>
      </c>
      <c r="AF295" t="s">
        <v>1217</v>
      </c>
      <c r="AG295" t="s">
        <v>1217</v>
      </c>
      <c r="AH295"/>
      <c r="AI295" t="s">
        <v>1217</v>
      </c>
      <c r="AJ295" t="s">
        <v>1217</v>
      </c>
      <c r="AK295" t="s">
        <v>1217</v>
      </c>
      <c r="AL295" t="s">
        <v>1217</v>
      </c>
      <c r="AM295" t="s">
        <v>1217</v>
      </c>
      <c r="AN295" t="s">
        <v>1217</v>
      </c>
      <c r="AO295" t="s">
        <v>1217</v>
      </c>
      <c r="AP295"/>
      <c r="AQ295"/>
      <c r="AR295"/>
      <c r="AS295"/>
      <c r="BB295" t="str" cm="1">
        <f t="array" aca="1" ref="BB295" ca="1">IFERROR(INDIRECT(X295),"")</f>
        <v/>
      </c>
      <c r="BE295"/>
      <c r="BF295" s="435"/>
      <c r="CC295"/>
      <c r="CD295"/>
      <c r="CE295"/>
      <c r="CF295"/>
      <c r="CG295"/>
      <c r="CH295"/>
      <c r="CI295"/>
      <c r="CJ295"/>
      <c r="CK295"/>
      <c r="CL295"/>
      <c r="CM295"/>
      <c r="CN295"/>
      <c r="CO295"/>
    </row>
    <row r="296" spans="18:93">
      <c r="R296"/>
      <c r="W296">
        <v>301</v>
      </c>
      <c r="X296" t="s">
        <v>1217</v>
      </c>
      <c r="Y296" t="s">
        <v>1217</v>
      </c>
      <c r="Z296" t="s">
        <v>1217</v>
      </c>
      <c r="AA296" t="s">
        <v>1217</v>
      </c>
      <c r="AB296" t="s">
        <v>1217</v>
      </c>
      <c r="AC296" t="s">
        <v>1217</v>
      </c>
      <c r="AD296" t="s">
        <v>1217</v>
      </c>
      <c r="AE296" t="s">
        <v>1217</v>
      </c>
      <c r="AF296" t="s">
        <v>1217</v>
      </c>
      <c r="AG296" t="s">
        <v>1217</v>
      </c>
      <c r="AH296"/>
      <c r="AI296" t="s">
        <v>1217</v>
      </c>
      <c r="AJ296" t="s">
        <v>1217</v>
      </c>
      <c r="AK296" t="s">
        <v>1217</v>
      </c>
      <c r="AL296" t="s">
        <v>1217</v>
      </c>
      <c r="AM296" t="s">
        <v>1217</v>
      </c>
      <c r="AN296" t="s">
        <v>1217</v>
      </c>
      <c r="AO296" t="s">
        <v>1217</v>
      </c>
      <c r="AP296"/>
      <c r="AQ296"/>
      <c r="AR296"/>
      <c r="AS296"/>
      <c r="BB296" t="str" cm="1">
        <f t="array" aca="1" ref="BB296" ca="1">IFERROR(INDIRECT(X296),"")</f>
        <v/>
      </c>
      <c r="BE296"/>
      <c r="BF296" s="435"/>
      <c r="CC296"/>
      <c r="CD296"/>
      <c r="CE296"/>
      <c r="CF296"/>
      <c r="CG296"/>
      <c r="CH296"/>
      <c r="CI296"/>
      <c r="CJ296"/>
      <c r="CK296"/>
      <c r="CL296"/>
      <c r="CM296"/>
      <c r="CN296"/>
      <c r="CO296"/>
    </row>
    <row r="297" spans="18:93">
      <c r="R297"/>
      <c r="W297">
        <v>302</v>
      </c>
      <c r="X297" t="s">
        <v>1217</v>
      </c>
      <c r="Y297" t="s">
        <v>1217</v>
      </c>
      <c r="Z297" t="s">
        <v>1217</v>
      </c>
      <c r="AA297" t="s">
        <v>1217</v>
      </c>
      <c r="AB297" t="s">
        <v>1217</v>
      </c>
      <c r="AC297" t="s">
        <v>1217</v>
      </c>
      <c r="AD297" t="s">
        <v>1217</v>
      </c>
      <c r="AE297" t="s">
        <v>1217</v>
      </c>
      <c r="AF297" t="s">
        <v>1217</v>
      </c>
      <c r="AG297" t="s">
        <v>1217</v>
      </c>
      <c r="AH297"/>
      <c r="AI297" t="s">
        <v>1217</v>
      </c>
      <c r="AJ297" t="s">
        <v>1217</v>
      </c>
      <c r="AK297" t="s">
        <v>1217</v>
      </c>
      <c r="AL297" t="s">
        <v>1217</v>
      </c>
      <c r="AM297" t="s">
        <v>1217</v>
      </c>
      <c r="AN297" t="s">
        <v>1217</v>
      </c>
      <c r="AO297" t="s">
        <v>1217</v>
      </c>
      <c r="AP297"/>
      <c r="AQ297"/>
      <c r="AR297"/>
      <c r="AS297"/>
      <c r="BB297" t="str" cm="1">
        <f t="array" aca="1" ref="BB297" ca="1">IFERROR(INDIRECT(X297),"")</f>
        <v/>
      </c>
      <c r="BE297"/>
      <c r="BF297" s="435"/>
      <c r="CC297"/>
      <c r="CD297"/>
      <c r="CE297"/>
      <c r="CF297"/>
      <c r="CG297"/>
      <c r="CH297"/>
      <c r="CI297"/>
      <c r="CJ297"/>
      <c r="CK297"/>
      <c r="CL297"/>
      <c r="CM297"/>
      <c r="CN297"/>
      <c r="CO297"/>
    </row>
    <row r="298" spans="18:93">
      <c r="R298"/>
      <c r="W298">
        <v>303</v>
      </c>
      <c r="X298" t="s">
        <v>2081</v>
      </c>
      <c r="Y298" t="s">
        <v>2082</v>
      </c>
      <c r="Z298" t="s">
        <v>2083</v>
      </c>
      <c r="AA298">
        <v>21</v>
      </c>
      <c r="AB298" t="s">
        <v>2084</v>
      </c>
      <c r="AC298">
        <v>2</v>
      </c>
      <c r="AD298">
        <v>21</v>
      </c>
      <c r="AE298">
        <v>0</v>
      </c>
      <c r="AF298">
        <v>0</v>
      </c>
      <c r="AG298" t="s">
        <v>2085</v>
      </c>
      <c r="AH298"/>
      <c r="AI298" t="s">
        <v>2086</v>
      </c>
      <c r="AJ298" t="s">
        <v>2087</v>
      </c>
      <c r="AK298" t="s">
        <v>2088</v>
      </c>
      <c r="AL298" t="s">
        <v>2089</v>
      </c>
      <c r="AM298" t="s">
        <v>2090</v>
      </c>
      <c r="AN298" t="s">
        <v>2091</v>
      </c>
      <c r="AO298" t="s">
        <v>2092</v>
      </c>
      <c r="AP298"/>
      <c r="AQ298"/>
      <c r="AR298"/>
      <c r="AS298"/>
      <c r="BB298" t="str" cm="1">
        <f t="array" aca="1" ref="BB298" ca="1">IFERROR(INDIRECT(X298),"")</f>
        <v>FULLSTÄNDIGT SVAR SAKNAS PÅ FRÅGA 4</v>
      </c>
      <c r="BE298"/>
      <c r="BF298" s="435"/>
      <c r="CC298"/>
      <c r="CD298"/>
      <c r="CE298"/>
      <c r="CF298"/>
      <c r="CG298"/>
      <c r="CH298"/>
      <c r="CI298"/>
      <c r="CJ298"/>
      <c r="CK298"/>
      <c r="CL298"/>
      <c r="CM298"/>
      <c r="CN298"/>
      <c r="CO298"/>
    </row>
    <row r="299" spans="18:93">
      <c r="R299"/>
      <c r="W299">
        <v>304</v>
      </c>
      <c r="X299" t="s">
        <v>1217</v>
      </c>
      <c r="Y299" t="s">
        <v>1217</v>
      </c>
      <c r="Z299" t="s">
        <v>1217</v>
      </c>
      <c r="AA299" t="s">
        <v>1217</v>
      </c>
      <c r="AB299" t="s">
        <v>1217</v>
      </c>
      <c r="AC299" t="s">
        <v>1217</v>
      </c>
      <c r="AD299" t="s">
        <v>1217</v>
      </c>
      <c r="AE299" t="s">
        <v>1217</v>
      </c>
      <c r="AF299" t="s">
        <v>1217</v>
      </c>
      <c r="AG299" t="s">
        <v>1217</v>
      </c>
      <c r="AH299"/>
      <c r="AI299" t="s">
        <v>1217</v>
      </c>
      <c r="AJ299" t="s">
        <v>1217</v>
      </c>
      <c r="AK299" t="s">
        <v>1217</v>
      </c>
      <c r="AL299" t="s">
        <v>1217</v>
      </c>
      <c r="AM299" t="s">
        <v>1217</v>
      </c>
      <c r="AN299" t="s">
        <v>1217</v>
      </c>
      <c r="AO299" t="s">
        <v>1217</v>
      </c>
      <c r="AP299"/>
      <c r="AQ299"/>
      <c r="AR299"/>
      <c r="AS299"/>
      <c r="BB299" t="str" cm="1">
        <f t="array" aca="1" ref="BB299" ca="1">IFERROR(INDIRECT(X299),"")</f>
        <v/>
      </c>
      <c r="BE299"/>
      <c r="BF299" s="435"/>
      <c r="CC299"/>
      <c r="CD299"/>
      <c r="CE299"/>
      <c r="CF299"/>
      <c r="CG299"/>
      <c r="CH299"/>
      <c r="CI299"/>
      <c r="CJ299"/>
      <c r="CK299"/>
      <c r="CL299"/>
      <c r="CM299"/>
      <c r="CN299"/>
      <c r="CO299"/>
    </row>
    <row r="300" spans="18:93">
      <c r="R300"/>
      <c r="W300">
        <v>305</v>
      </c>
      <c r="X300" t="s">
        <v>1217</v>
      </c>
      <c r="Y300" t="s">
        <v>1217</v>
      </c>
      <c r="Z300" t="s">
        <v>1217</v>
      </c>
      <c r="AA300" t="s">
        <v>1217</v>
      </c>
      <c r="AB300" t="s">
        <v>1217</v>
      </c>
      <c r="AC300" t="s">
        <v>1217</v>
      </c>
      <c r="AD300" t="s">
        <v>1217</v>
      </c>
      <c r="AE300" t="s">
        <v>1217</v>
      </c>
      <c r="AF300" t="s">
        <v>1217</v>
      </c>
      <c r="AG300" t="s">
        <v>1217</v>
      </c>
      <c r="AH300"/>
      <c r="AI300" t="s">
        <v>1217</v>
      </c>
      <c r="AJ300" t="s">
        <v>1217</v>
      </c>
      <c r="AK300" t="s">
        <v>1217</v>
      </c>
      <c r="AL300" t="s">
        <v>1217</v>
      </c>
      <c r="AM300" t="s">
        <v>1217</v>
      </c>
      <c r="AN300" t="s">
        <v>1217</v>
      </c>
      <c r="AO300" t="s">
        <v>1217</v>
      </c>
      <c r="AP300"/>
      <c r="AQ300"/>
      <c r="AR300"/>
      <c r="AS300"/>
      <c r="BB300" t="str" cm="1">
        <f t="array" aca="1" ref="BB300" ca="1">IFERROR(INDIRECT(X300),"")</f>
        <v/>
      </c>
      <c r="BE300"/>
      <c r="BF300" s="435"/>
      <c r="CC300"/>
      <c r="CD300"/>
      <c r="CE300"/>
      <c r="CF300"/>
      <c r="CG300"/>
      <c r="CH300"/>
      <c r="CI300"/>
      <c r="CJ300"/>
      <c r="CK300"/>
      <c r="CL300"/>
      <c r="CM300"/>
      <c r="CN300"/>
      <c r="CO300"/>
    </row>
    <row r="301" spans="18:93">
      <c r="R301"/>
      <c r="W301">
        <v>306</v>
      </c>
      <c r="X301" t="s">
        <v>1217</v>
      </c>
      <c r="Y301" t="s">
        <v>1217</v>
      </c>
      <c r="Z301" t="s">
        <v>1217</v>
      </c>
      <c r="AA301" t="s">
        <v>1217</v>
      </c>
      <c r="AB301" t="s">
        <v>1217</v>
      </c>
      <c r="AC301" t="s">
        <v>1217</v>
      </c>
      <c r="AD301" t="s">
        <v>1217</v>
      </c>
      <c r="AE301" t="s">
        <v>1217</v>
      </c>
      <c r="AF301" t="s">
        <v>1217</v>
      </c>
      <c r="AG301" t="s">
        <v>1217</v>
      </c>
      <c r="AH301"/>
      <c r="AI301" t="s">
        <v>1217</v>
      </c>
      <c r="AJ301" t="s">
        <v>1217</v>
      </c>
      <c r="AK301" t="s">
        <v>1217</v>
      </c>
      <c r="AL301" t="s">
        <v>1217</v>
      </c>
      <c r="AM301" t="s">
        <v>1217</v>
      </c>
      <c r="AN301" t="s">
        <v>1217</v>
      </c>
      <c r="AO301" t="s">
        <v>1217</v>
      </c>
      <c r="AP301"/>
      <c r="AQ301"/>
      <c r="AR301"/>
      <c r="AS301"/>
      <c r="BB301" t="str" cm="1">
        <f t="array" aca="1" ref="BB301" ca="1">IFERROR(INDIRECT(X301),"")</f>
        <v/>
      </c>
      <c r="BE301"/>
      <c r="BF301" s="435"/>
      <c r="CC301"/>
      <c r="CD301"/>
      <c r="CE301"/>
      <c r="CF301"/>
      <c r="CG301"/>
      <c r="CH301"/>
      <c r="CI301"/>
      <c r="CJ301"/>
      <c r="CK301"/>
      <c r="CL301"/>
      <c r="CM301"/>
      <c r="CN301"/>
      <c r="CO301"/>
    </row>
    <row r="302" spans="18:93">
      <c r="R302"/>
      <c r="W302">
        <v>307</v>
      </c>
      <c r="X302" t="s">
        <v>1217</v>
      </c>
      <c r="Y302" t="s">
        <v>1217</v>
      </c>
      <c r="Z302" t="s">
        <v>1217</v>
      </c>
      <c r="AA302" t="s">
        <v>1217</v>
      </c>
      <c r="AB302" t="s">
        <v>1217</v>
      </c>
      <c r="AC302" t="s">
        <v>1217</v>
      </c>
      <c r="AD302" t="s">
        <v>1217</v>
      </c>
      <c r="AE302" t="s">
        <v>1217</v>
      </c>
      <c r="AF302" t="s">
        <v>1217</v>
      </c>
      <c r="AG302" t="s">
        <v>1217</v>
      </c>
      <c r="AH302"/>
      <c r="AI302" t="s">
        <v>1217</v>
      </c>
      <c r="AJ302" t="s">
        <v>1217</v>
      </c>
      <c r="AK302" t="s">
        <v>1217</v>
      </c>
      <c r="AL302" t="s">
        <v>1217</v>
      </c>
      <c r="AM302" t="s">
        <v>1217</v>
      </c>
      <c r="AN302" t="s">
        <v>1217</v>
      </c>
      <c r="AO302" t="s">
        <v>1217</v>
      </c>
      <c r="AP302"/>
      <c r="AQ302"/>
      <c r="AR302"/>
      <c r="AS302"/>
      <c r="BB302" t="str" cm="1">
        <f t="array" aca="1" ref="BB302" ca="1">IFERROR(INDIRECT(X302),"")</f>
        <v/>
      </c>
      <c r="BE302"/>
      <c r="BF302" s="435"/>
      <c r="CC302"/>
      <c r="CD302"/>
      <c r="CE302"/>
      <c r="CF302"/>
      <c r="CG302"/>
      <c r="CH302"/>
      <c r="CI302"/>
      <c r="CJ302"/>
      <c r="CK302"/>
      <c r="CL302"/>
      <c r="CM302"/>
      <c r="CN302"/>
      <c r="CO302"/>
    </row>
    <row r="303" spans="18:93">
      <c r="R303"/>
      <c r="W303">
        <v>308</v>
      </c>
      <c r="X303" t="s">
        <v>1217</v>
      </c>
      <c r="Y303" t="s">
        <v>1217</v>
      </c>
      <c r="Z303" t="s">
        <v>1217</v>
      </c>
      <c r="AA303" t="s">
        <v>1217</v>
      </c>
      <c r="AB303" t="s">
        <v>1217</v>
      </c>
      <c r="AC303" t="s">
        <v>1217</v>
      </c>
      <c r="AD303" t="s">
        <v>1217</v>
      </c>
      <c r="AE303" t="s">
        <v>1217</v>
      </c>
      <c r="AF303" t="s">
        <v>1217</v>
      </c>
      <c r="AG303" t="s">
        <v>1217</v>
      </c>
      <c r="AH303"/>
      <c r="AI303" t="s">
        <v>1217</v>
      </c>
      <c r="AJ303" t="s">
        <v>1217</v>
      </c>
      <c r="AK303" t="s">
        <v>1217</v>
      </c>
      <c r="AL303" t="s">
        <v>1217</v>
      </c>
      <c r="AM303" t="s">
        <v>1217</v>
      </c>
      <c r="AN303" t="s">
        <v>1217</v>
      </c>
      <c r="AO303" t="s">
        <v>1217</v>
      </c>
      <c r="AP303"/>
      <c r="AQ303"/>
      <c r="AR303"/>
      <c r="AS303"/>
      <c r="BB303" t="str" cm="1">
        <f t="array" aca="1" ref="BB303" ca="1">IFERROR(INDIRECT(X303),"")</f>
        <v/>
      </c>
      <c r="BE303"/>
      <c r="BF303" s="435"/>
      <c r="CC303"/>
      <c r="CD303"/>
      <c r="CE303"/>
      <c r="CF303"/>
      <c r="CG303"/>
      <c r="CH303"/>
      <c r="CI303"/>
      <c r="CJ303"/>
      <c r="CK303"/>
      <c r="CL303"/>
      <c r="CM303"/>
      <c r="CN303"/>
      <c r="CO303"/>
    </row>
    <row r="304" spans="18:93">
      <c r="R304"/>
      <c r="W304">
        <v>309</v>
      </c>
      <c r="X304" t="s">
        <v>1217</v>
      </c>
      <c r="Y304" t="s">
        <v>1217</v>
      </c>
      <c r="Z304" t="s">
        <v>1217</v>
      </c>
      <c r="AA304" t="s">
        <v>1217</v>
      </c>
      <c r="AB304" t="s">
        <v>1217</v>
      </c>
      <c r="AC304" t="s">
        <v>1217</v>
      </c>
      <c r="AD304" t="s">
        <v>1217</v>
      </c>
      <c r="AE304" t="s">
        <v>1217</v>
      </c>
      <c r="AF304" t="s">
        <v>1217</v>
      </c>
      <c r="AG304" t="s">
        <v>1217</v>
      </c>
      <c r="AH304"/>
      <c r="AI304" t="s">
        <v>1217</v>
      </c>
      <c r="AJ304" t="s">
        <v>1217</v>
      </c>
      <c r="AK304" t="s">
        <v>1217</v>
      </c>
      <c r="AL304" t="s">
        <v>1217</v>
      </c>
      <c r="AM304" t="s">
        <v>1217</v>
      </c>
      <c r="AN304" t="s">
        <v>1217</v>
      </c>
      <c r="AO304" t="s">
        <v>1217</v>
      </c>
      <c r="AP304"/>
      <c r="AQ304"/>
      <c r="AR304"/>
      <c r="AS304"/>
      <c r="BB304" t="str" cm="1">
        <f t="array" aca="1" ref="BB304" ca="1">IFERROR(INDIRECT(X304),"")</f>
        <v/>
      </c>
      <c r="BE304"/>
      <c r="BF304" s="435"/>
      <c r="CC304"/>
      <c r="CD304"/>
      <c r="CE304"/>
      <c r="CF304"/>
      <c r="CG304"/>
      <c r="CH304"/>
      <c r="CI304"/>
      <c r="CJ304"/>
      <c r="CK304"/>
      <c r="CL304"/>
      <c r="CM304"/>
      <c r="CN304"/>
      <c r="CO304"/>
    </row>
    <row r="305" spans="18:93">
      <c r="R305"/>
      <c r="W305">
        <v>310</v>
      </c>
      <c r="X305" t="s">
        <v>1217</v>
      </c>
      <c r="Y305" t="s">
        <v>1217</v>
      </c>
      <c r="Z305" t="s">
        <v>1217</v>
      </c>
      <c r="AA305" t="s">
        <v>1217</v>
      </c>
      <c r="AB305" t="s">
        <v>1217</v>
      </c>
      <c r="AC305" t="s">
        <v>1217</v>
      </c>
      <c r="AD305" t="s">
        <v>1217</v>
      </c>
      <c r="AE305" t="s">
        <v>1217</v>
      </c>
      <c r="AF305" t="s">
        <v>1217</v>
      </c>
      <c r="AG305" t="s">
        <v>1217</v>
      </c>
      <c r="AH305"/>
      <c r="AI305" t="s">
        <v>1217</v>
      </c>
      <c r="AJ305" t="s">
        <v>1217</v>
      </c>
      <c r="AK305" t="s">
        <v>1217</v>
      </c>
      <c r="AL305" t="s">
        <v>1217</v>
      </c>
      <c r="AM305" t="s">
        <v>1217</v>
      </c>
      <c r="AN305" t="s">
        <v>1217</v>
      </c>
      <c r="AO305" t="s">
        <v>1217</v>
      </c>
      <c r="AP305"/>
      <c r="AQ305"/>
      <c r="AR305"/>
      <c r="AS305"/>
      <c r="BB305" t="str" cm="1">
        <f t="array" aca="1" ref="BB305" ca="1">IFERROR(INDIRECT(X305),"")</f>
        <v/>
      </c>
      <c r="BE305"/>
      <c r="BF305" s="435"/>
      <c r="CC305"/>
      <c r="CD305"/>
      <c r="CE305"/>
      <c r="CF305"/>
      <c r="CG305"/>
      <c r="CH305"/>
      <c r="CI305"/>
      <c r="CJ305"/>
      <c r="CK305"/>
      <c r="CL305"/>
      <c r="CM305"/>
      <c r="CN305"/>
      <c r="CO305"/>
    </row>
    <row r="306" spans="18:93">
      <c r="R306"/>
      <c r="W306">
        <v>311</v>
      </c>
      <c r="X306" t="s">
        <v>1217</v>
      </c>
      <c r="Y306" t="s">
        <v>1217</v>
      </c>
      <c r="Z306" t="s">
        <v>1217</v>
      </c>
      <c r="AA306" t="s">
        <v>1217</v>
      </c>
      <c r="AB306" t="s">
        <v>1217</v>
      </c>
      <c r="AC306" t="s">
        <v>1217</v>
      </c>
      <c r="AD306" t="s">
        <v>1217</v>
      </c>
      <c r="AE306" t="s">
        <v>1217</v>
      </c>
      <c r="AF306" t="s">
        <v>1217</v>
      </c>
      <c r="AG306" t="s">
        <v>1217</v>
      </c>
      <c r="AH306"/>
      <c r="AI306" t="s">
        <v>1217</v>
      </c>
      <c r="AJ306" t="s">
        <v>1217</v>
      </c>
      <c r="AK306" t="s">
        <v>1217</v>
      </c>
      <c r="AL306" t="s">
        <v>1217</v>
      </c>
      <c r="AM306" t="s">
        <v>1217</v>
      </c>
      <c r="AN306" t="s">
        <v>1217</v>
      </c>
      <c r="AO306" t="s">
        <v>1217</v>
      </c>
      <c r="AP306"/>
      <c r="AQ306"/>
      <c r="AR306"/>
      <c r="AS306"/>
      <c r="BB306" t="str" cm="1">
        <f t="array" aca="1" ref="BB306" ca="1">IFERROR(INDIRECT(X306),"")</f>
        <v/>
      </c>
      <c r="BE306"/>
      <c r="BF306" s="435"/>
      <c r="CC306"/>
      <c r="CD306"/>
      <c r="CE306"/>
      <c r="CF306"/>
      <c r="CG306"/>
      <c r="CH306"/>
      <c r="CI306"/>
      <c r="CJ306"/>
      <c r="CK306"/>
      <c r="CL306"/>
      <c r="CM306"/>
      <c r="CN306"/>
      <c r="CO306"/>
    </row>
    <row r="307" spans="18:93">
      <c r="R307"/>
      <c r="W307">
        <v>312</v>
      </c>
      <c r="X307" t="s">
        <v>1217</v>
      </c>
      <c r="Y307" t="s">
        <v>1217</v>
      </c>
      <c r="Z307" t="s">
        <v>1217</v>
      </c>
      <c r="AA307" t="s">
        <v>1217</v>
      </c>
      <c r="AB307" t="s">
        <v>1217</v>
      </c>
      <c r="AC307" t="s">
        <v>1217</v>
      </c>
      <c r="AD307" t="s">
        <v>1217</v>
      </c>
      <c r="AE307" t="s">
        <v>1217</v>
      </c>
      <c r="AF307" t="s">
        <v>1217</v>
      </c>
      <c r="AG307" t="s">
        <v>1217</v>
      </c>
      <c r="AH307"/>
      <c r="AI307" t="s">
        <v>1217</v>
      </c>
      <c r="AJ307" t="s">
        <v>1217</v>
      </c>
      <c r="AK307" t="s">
        <v>1217</v>
      </c>
      <c r="AL307" t="s">
        <v>1217</v>
      </c>
      <c r="AM307" t="s">
        <v>1217</v>
      </c>
      <c r="AN307" t="s">
        <v>1217</v>
      </c>
      <c r="AO307" t="s">
        <v>1217</v>
      </c>
      <c r="AP307"/>
      <c r="AQ307"/>
      <c r="AR307"/>
      <c r="AS307"/>
      <c r="BB307" t="str" cm="1">
        <f t="array" aca="1" ref="BB307" ca="1">IFERROR(INDIRECT(X307),"")</f>
        <v/>
      </c>
      <c r="BE307"/>
      <c r="BF307" s="435"/>
      <c r="CC307"/>
      <c r="CD307"/>
      <c r="CE307"/>
      <c r="CF307"/>
      <c r="CG307"/>
      <c r="CH307"/>
      <c r="CI307"/>
      <c r="CJ307"/>
      <c r="CK307"/>
      <c r="CL307"/>
      <c r="CM307"/>
      <c r="CN307"/>
      <c r="CO307"/>
    </row>
    <row r="308" spans="18:93">
      <c r="R308"/>
      <c r="W308">
        <v>313</v>
      </c>
      <c r="X308" t="s">
        <v>2093</v>
      </c>
      <c r="Y308" t="s">
        <v>2094</v>
      </c>
      <c r="Z308" t="s">
        <v>2095</v>
      </c>
      <c r="AA308">
        <v>22</v>
      </c>
      <c r="AB308" t="s">
        <v>2096</v>
      </c>
      <c r="AC308">
        <v>2</v>
      </c>
      <c r="AD308">
        <v>22</v>
      </c>
      <c r="AE308">
        <v>0</v>
      </c>
      <c r="AF308">
        <v>0</v>
      </c>
      <c r="AG308" t="s">
        <v>2097</v>
      </c>
      <c r="AH308"/>
      <c r="AI308" t="s">
        <v>2098</v>
      </c>
      <c r="AJ308" t="s">
        <v>2099</v>
      </c>
      <c r="AK308" t="s">
        <v>2100</v>
      </c>
      <c r="AL308" t="s">
        <v>2101</v>
      </c>
      <c r="AM308" t="s">
        <v>2102</v>
      </c>
      <c r="AN308" t="s">
        <v>2103</v>
      </c>
      <c r="AO308" t="s">
        <v>2104</v>
      </c>
      <c r="AP308"/>
      <c r="AQ308"/>
      <c r="AR308"/>
      <c r="AS308"/>
      <c r="BB308" t="str" cm="1">
        <f t="array" aca="1" ref="BB308" ca="1">IFERROR(INDIRECT(X308),"")</f>
        <v>FULLSTÄNDIGT SVAR SAKNAS PÅ FRÅGA 5</v>
      </c>
      <c r="BE308"/>
      <c r="BF308" s="435"/>
      <c r="CC308"/>
      <c r="CD308"/>
      <c r="CE308"/>
      <c r="CF308"/>
      <c r="CG308"/>
      <c r="CH308"/>
      <c r="CI308"/>
      <c r="CJ308"/>
      <c r="CK308"/>
      <c r="CL308"/>
      <c r="CM308"/>
      <c r="CN308"/>
      <c r="CO308"/>
    </row>
    <row r="309" spans="18:93">
      <c r="R309"/>
      <c r="W309">
        <v>314</v>
      </c>
      <c r="X309" t="s">
        <v>1217</v>
      </c>
      <c r="Y309" t="s">
        <v>1217</v>
      </c>
      <c r="Z309" t="s">
        <v>1217</v>
      </c>
      <c r="AA309" t="s">
        <v>1217</v>
      </c>
      <c r="AB309" t="s">
        <v>1217</v>
      </c>
      <c r="AC309" t="s">
        <v>1217</v>
      </c>
      <c r="AD309" t="s">
        <v>1217</v>
      </c>
      <c r="AE309" t="s">
        <v>1217</v>
      </c>
      <c r="AF309" t="s">
        <v>1217</v>
      </c>
      <c r="AG309" t="s">
        <v>1217</v>
      </c>
      <c r="AH309"/>
      <c r="AI309" t="s">
        <v>1217</v>
      </c>
      <c r="AJ309" t="s">
        <v>1217</v>
      </c>
      <c r="AK309" t="s">
        <v>1217</v>
      </c>
      <c r="AL309" t="s">
        <v>1217</v>
      </c>
      <c r="AM309" t="s">
        <v>1217</v>
      </c>
      <c r="AN309" t="s">
        <v>1217</v>
      </c>
      <c r="AO309" t="s">
        <v>1217</v>
      </c>
      <c r="AP309"/>
      <c r="AQ309"/>
      <c r="AR309"/>
      <c r="AS309"/>
      <c r="BB309" t="str" cm="1">
        <f t="array" aca="1" ref="BB309" ca="1">IFERROR(INDIRECT(X309),"")</f>
        <v/>
      </c>
      <c r="BE309"/>
      <c r="BF309" s="435"/>
      <c r="CC309"/>
      <c r="CD309"/>
      <c r="CE309"/>
      <c r="CF309"/>
      <c r="CG309"/>
      <c r="CH309"/>
      <c r="CI309"/>
      <c r="CJ309"/>
      <c r="CK309"/>
      <c r="CL309"/>
      <c r="CM309"/>
      <c r="CN309"/>
      <c r="CO309"/>
    </row>
    <row r="310" spans="18:93">
      <c r="R310"/>
      <c r="W310">
        <v>315</v>
      </c>
      <c r="X310" t="s">
        <v>1217</v>
      </c>
      <c r="Y310" t="s">
        <v>1217</v>
      </c>
      <c r="Z310" t="s">
        <v>1217</v>
      </c>
      <c r="AA310" t="s">
        <v>1217</v>
      </c>
      <c r="AB310" t="s">
        <v>1217</v>
      </c>
      <c r="AC310" t="s">
        <v>1217</v>
      </c>
      <c r="AD310" t="s">
        <v>1217</v>
      </c>
      <c r="AE310" t="s">
        <v>1217</v>
      </c>
      <c r="AF310" t="s">
        <v>1217</v>
      </c>
      <c r="AG310" t="s">
        <v>1217</v>
      </c>
      <c r="AH310"/>
      <c r="AI310" t="s">
        <v>1217</v>
      </c>
      <c r="AJ310" t="s">
        <v>1217</v>
      </c>
      <c r="AK310" t="s">
        <v>1217</v>
      </c>
      <c r="AL310" t="s">
        <v>1217</v>
      </c>
      <c r="AM310" t="s">
        <v>1217</v>
      </c>
      <c r="AN310" t="s">
        <v>1217</v>
      </c>
      <c r="AO310" t="s">
        <v>1217</v>
      </c>
      <c r="AP310"/>
      <c r="AQ310"/>
      <c r="AR310"/>
      <c r="AS310"/>
      <c r="BB310" t="str" cm="1">
        <f t="array" aca="1" ref="BB310" ca="1">IFERROR(INDIRECT(X310),"")</f>
        <v/>
      </c>
      <c r="BE310"/>
      <c r="BF310" s="435"/>
      <c r="CC310"/>
      <c r="CD310"/>
      <c r="CE310"/>
      <c r="CF310"/>
      <c r="CG310"/>
      <c r="CH310"/>
      <c r="CI310"/>
      <c r="CJ310"/>
      <c r="CK310"/>
      <c r="CL310"/>
      <c r="CM310"/>
      <c r="CN310"/>
      <c r="CO310"/>
    </row>
    <row r="311" spans="18:93">
      <c r="R311"/>
      <c r="W311">
        <v>316</v>
      </c>
      <c r="X311" t="s">
        <v>1217</v>
      </c>
      <c r="Y311" t="s">
        <v>1217</v>
      </c>
      <c r="Z311" t="s">
        <v>1217</v>
      </c>
      <c r="AA311" t="s">
        <v>1217</v>
      </c>
      <c r="AB311" t="s">
        <v>1217</v>
      </c>
      <c r="AC311" t="s">
        <v>1217</v>
      </c>
      <c r="AD311" t="s">
        <v>1217</v>
      </c>
      <c r="AE311" t="s">
        <v>1217</v>
      </c>
      <c r="AF311" t="s">
        <v>1217</v>
      </c>
      <c r="AG311" t="s">
        <v>1217</v>
      </c>
      <c r="AH311"/>
      <c r="AI311" t="s">
        <v>1217</v>
      </c>
      <c r="AJ311" t="s">
        <v>1217</v>
      </c>
      <c r="AK311" t="s">
        <v>1217</v>
      </c>
      <c r="AL311" t="s">
        <v>1217</v>
      </c>
      <c r="AM311" t="s">
        <v>1217</v>
      </c>
      <c r="AN311" t="s">
        <v>1217</v>
      </c>
      <c r="AO311" t="s">
        <v>1217</v>
      </c>
      <c r="AP311"/>
      <c r="AQ311"/>
      <c r="AR311"/>
      <c r="AS311"/>
      <c r="BB311" t="str" cm="1">
        <f t="array" aca="1" ref="BB311" ca="1">IFERROR(INDIRECT(X311),"")</f>
        <v/>
      </c>
      <c r="BE311"/>
      <c r="BF311" s="435"/>
      <c r="CC311"/>
      <c r="CD311"/>
      <c r="CE311"/>
      <c r="CF311"/>
      <c r="CG311"/>
      <c r="CH311"/>
      <c r="CI311"/>
      <c r="CJ311"/>
      <c r="CK311"/>
      <c r="CL311"/>
      <c r="CM311"/>
      <c r="CN311"/>
      <c r="CO311"/>
    </row>
    <row r="312" spans="18:93">
      <c r="R312"/>
      <c r="W312">
        <v>317</v>
      </c>
      <c r="X312" t="s">
        <v>1217</v>
      </c>
      <c r="Y312" t="s">
        <v>1217</v>
      </c>
      <c r="Z312" t="s">
        <v>1217</v>
      </c>
      <c r="AA312" t="s">
        <v>1217</v>
      </c>
      <c r="AB312" t="s">
        <v>1217</v>
      </c>
      <c r="AC312" t="s">
        <v>1217</v>
      </c>
      <c r="AD312" t="s">
        <v>1217</v>
      </c>
      <c r="AE312" t="s">
        <v>1217</v>
      </c>
      <c r="AF312" t="s">
        <v>1217</v>
      </c>
      <c r="AG312" t="s">
        <v>1217</v>
      </c>
      <c r="AH312"/>
      <c r="AI312" t="s">
        <v>1217</v>
      </c>
      <c r="AJ312" t="s">
        <v>1217</v>
      </c>
      <c r="AK312" t="s">
        <v>1217</v>
      </c>
      <c r="AL312" t="s">
        <v>1217</v>
      </c>
      <c r="AM312" t="s">
        <v>1217</v>
      </c>
      <c r="AN312" t="s">
        <v>1217</v>
      </c>
      <c r="AO312" t="s">
        <v>1217</v>
      </c>
      <c r="AP312"/>
      <c r="AQ312"/>
      <c r="AR312"/>
      <c r="AS312"/>
      <c r="BB312" t="str" cm="1">
        <f t="array" aca="1" ref="BB312" ca="1">IFERROR(INDIRECT(X312),"")</f>
        <v/>
      </c>
      <c r="BE312"/>
      <c r="BF312" s="435"/>
      <c r="CC312"/>
      <c r="CD312"/>
      <c r="CE312"/>
      <c r="CF312"/>
      <c r="CG312"/>
      <c r="CH312"/>
      <c r="CI312"/>
      <c r="CJ312"/>
      <c r="CK312"/>
      <c r="CL312"/>
      <c r="CM312"/>
      <c r="CN312"/>
      <c r="CO312"/>
    </row>
    <row r="313" spans="18:93">
      <c r="R313"/>
      <c r="W313">
        <v>318</v>
      </c>
      <c r="X313" t="s">
        <v>1217</v>
      </c>
      <c r="Y313" t="s">
        <v>1217</v>
      </c>
      <c r="Z313" t="s">
        <v>1217</v>
      </c>
      <c r="AA313" t="s">
        <v>1217</v>
      </c>
      <c r="AB313" t="s">
        <v>1217</v>
      </c>
      <c r="AC313" t="s">
        <v>1217</v>
      </c>
      <c r="AD313" t="s">
        <v>1217</v>
      </c>
      <c r="AE313" t="s">
        <v>1217</v>
      </c>
      <c r="AF313" t="s">
        <v>1217</v>
      </c>
      <c r="AG313" t="s">
        <v>1217</v>
      </c>
      <c r="AH313"/>
      <c r="AI313" t="s">
        <v>1217</v>
      </c>
      <c r="AJ313" t="s">
        <v>1217</v>
      </c>
      <c r="AK313" t="s">
        <v>1217</v>
      </c>
      <c r="AL313" t="s">
        <v>1217</v>
      </c>
      <c r="AM313" t="s">
        <v>1217</v>
      </c>
      <c r="AN313" t="s">
        <v>1217</v>
      </c>
      <c r="AO313" t="s">
        <v>1217</v>
      </c>
      <c r="AP313"/>
      <c r="AQ313"/>
      <c r="AR313"/>
      <c r="AS313"/>
      <c r="BB313" t="str" cm="1">
        <f t="array" aca="1" ref="BB313" ca="1">IFERROR(INDIRECT(X313),"")</f>
        <v/>
      </c>
      <c r="BE313"/>
      <c r="BF313" s="435"/>
      <c r="CC313"/>
      <c r="CD313"/>
      <c r="CE313"/>
      <c r="CF313"/>
      <c r="CG313"/>
      <c r="CH313"/>
      <c r="CI313"/>
      <c r="CJ313"/>
      <c r="CK313"/>
      <c r="CL313"/>
      <c r="CM313"/>
      <c r="CN313"/>
      <c r="CO313"/>
    </row>
    <row r="314" spans="18:93">
      <c r="R314"/>
      <c r="W314">
        <v>319</v>
      </c>
      <c r="X314" t="s">
        <v>1217</v>
      </c>
      <c r="Y314" t="s">
        <v>1217</v>
      </c>
      <c r="Z314" t="s">
        <v>1217</v>
      </c>
      <c r="AA314" t="s">
        <v>1217</v>
      </c>
      <c r="AB314" t="s">
        <v>1217</v>
      </c>
      <c r="AC314" t="s">
        <v>1217</v>
      </c>
      <c r="AD314" t="s">
        <v>1217</v>
      </c>
      <c r="AE314" t="s">
        <v>1217</v>
      </c>
      <c r="AF314" t="s">
        <v>1217</v>
      </c>
      <c r="AG314" t="s">
        <v>1217</v>
      </c>
      <c r="AH314"/>
      <c r="AI314" t="s">
        <v>1217</v>
      </c>
      <c r="AJ314" t="s">
        <v>1217</v>
      </c>
      <c r="AK314" t="s">
        <v>1217</v>
      </c>
      <c r="AL314" t="s">
        <v>1217</v>
      </c>
      <c r="AM314" t="s">
        <v>1217</v>
      </c>
      <c r="AN314" t="s">
        <v>1217</v>
      </c>
      <c r="AO314" t="s">
        <v>1217</v>
      </c>
      <c r="AP314"/>
      <c r="AQ314"/>
      <c r="AR314"/>
      <c r="AS314"/>
      <c r="BB314" t="str" cm="1">
        <f t="array" aca="1" ref="BB314" ca="1">IFERROR(INDIRECT(X314),"")</f>
        <v/>
      </c>
      <c r="BE314"/>
      <c r="BF314" s="435"/>
      <c r="CC314"/>
      <c r="CD314"/>
      <c r="CE314"/>
      <c r="CF314"/>
      <c r="CG314"/>
      <c r="CH314"/>
      <c r="CI314"/>
      <c r="CJ314"/>
      <c r="CK314"/>
      <c r="CL314"/>
      <c r="CM314"/>
      <c r="CN314"/>
      <c r="CO314"/>
    </row>
    <row r="315" spans="18:93">
      <c r="R315"/>
      <c r="W315">
        <v>320</v>
      </c>
      <c r="X315" t="s">
        <v>1217</v>
      </c>
      <c r="Y315" t="s">
        <v>1217</v>
      </c>
      <c r="Z315" t="s">
        <v>1217</v>
      </c>
      <c r="AA315" t="s">
        <v>1217</v>
      </c>
      <c r="AB315" t="s">
        <v>1217</v>
      </c>
      <c r="AC315" t="s">
        <v>1217</v>
      </c>
      <c r="AD315" t="s">
        <v>1217</v>
      </c>
      <c r="AE315" t="s">
        <v>1217</v>
      </c>
      <c r="AF315" t="s">
        <v>1217</v>
      </c>
      <c r="AG315" t="s">
        <v>1217</v>
      </c>
      <c r="AH315"/>
      <c r="AI315" t="s">
        <v>1217</v>
      </c>
      <c r="AJ315" t="s">
        <v>1217</v>
      </c>
      <c r="AK315" t="s">
        <v>1217</v>
      </c>
      <c r="AL315" t="s">
        <v>1217</v>
      </c>
      <c r="AM315" t="s">
        <v>1217</v>
      </c>
      <c r="AN315" t="s">
        <v>1217</v>
      </c>
      <c r="AO315" t="s">
        <v>1217</v>
      </c>
      <c r="AP315"/>
      <c r="AQ315"/>
      <c r="AR315"/>
      <c r="AS315"/>
      <c r="BB315" t="str" cm="1">
        <f t="array" aca="1" ref="BB315" ca="1">IFERROR(INDIRECT(X315),"")</f>
        <v/>
      </c>
      <c r="BE315"/>
      <c r="BF315" s="435"/>
      <c r="CC315"/>
      <c r="CD315"/>
      <c r="CE315"/>
      <c r="CF315"/>
      <c r="CG315"/>
      <c r="CH315"/>
      <c r="CI315"/>
      <c r="CJ315"/>
      <c r="CK315"/>
      <c r="CL315"/>
      <c r="CM315"/>
      <c r="CN315"/>
      <c r="CO315"/>
    </row>
    <row r="316" spans="18:93">
      <c r="R316"/>
      <c r="W316">
        <v>321</v>
      </c>
      <c r="X316" t="s">
        <v>1217</v>
      </c>
      <c r="Y316" t="s">
        <v>1217</v>
      </c>
      <c r="Z316" t="s">
        <v>1217</v>
      </c>
      <c r="AA316" t="s">
        <v>1217</v>
      </c>
      <c r="AB316" t="s">
        <v>1217</v>
      </c>
      <c r="AC316" t="s">
        <v>1217</v>
      </c>
      <c r="AD316" t="s">
        <v>1217</v>
      </c>
      <c r="AE316" t="s">
        <v>1217</v>
      </c>
      <c r="AF316" t="s">
        <v>1217</v>
      </c>
      <c r="AG316" t="s">
        <v>1217</v>
      </c>
      <c r="AH316"/>
      <c r="AI316" t="s">
        <v>1217</v>
      </c>
      <c r="AJ316" t="s">
        <v>1217</v>
      </c>
      <c r="AK316" t="s">
        <v>1217</v>
      </c>
      <c r="AL316" t="s">
        <v>1217</v>
      </c>
      <c r="AM316" t="s">
        <v>1217</v>
      </c>
      <c r="AN316" t="s">
        <v>1217</v>
      </c>
      <c r="AO316" t="s">
        <v>1217</v>
      </c>
      <c r="AP316"/>
      <c r="AQ316"/>
      <c r="AR316"/>
      <c r="AS316"/>
      <c r="BB316" t="str" cm="1">
        <f t="array" aca="1" ref="BB316" ca="1">IFERROR(INDIRECT(X316),"")</f>
        <v/>
      </c>
      <c r="BE316"/>
      <c r="BF316" s="435"/>
      <c r="CC316"/>
      <c r="CD316"/>
      <c r="CE316"/>
      <c r="CF316"/>
      <c r="CG316"/>
      <c r="CH316"/>
      <c r="CI316"/>
      <c r="CJ316"/>
      <c r="CK316"/>
      <c r="CL316"/>
      <c r="CM316"/>
      <c r="CN316"/>
      <c r="CO316"/>
    </row>
    <row r="317" spans="18:93">
      <c r="R317"/>
      <c r="W317">
        <v>322</v>
      </c>
      <c r="X317" t="s">
        <v>1217</v>
      </c>
      <c r="Y317" t="s">
        <v>1217</v>
      </c>
      <c r="Z317" t="s">
        <v>1217</v>
      </c>
      <c r="AA317" t="s">
        <v>1217</v>
      </c>
      <c r="AB317" t="s">
        <v>1217</v>
      </c>
      <c r="AC317" t="s">
        <v>1217</v>
      </c>
      <c r="AD317" t="s">
        <v>1217</v>
      </c>
      <c r="AE317" t="s">
        <v>1217</v>
      </c>
      <c r="AF317" t="s">
        <v>1217</v>
      </c>
      <c r="AG317" t="s">
        <v>1217</v>
      </c>
      <c r="AH317"/>
      <c r="AI317" t="s">
        <v>1217</v>
      </c>
      <c r="AJ317" t="s">
        <v>1217</v>
      </c>
      <c r="AK317" t="s">
        <v>1217</v>
      </c>
      <c r="AL317" t="s">
        <v>1217</v>
      </c>
      <c r="AM317" t="s">
        <v>1217</v>
      </c>
      <c r="AN317" t="s">
        <v>1217</v>
      </c>
      <c r="AO317" t="s">
        <v>1217</v>
      </c>
      <c r="AP317"/>
      <c r="AQ317"/>
      <c r="AR317"/>
      <c r="AS317"/>
      <c r="BB317" t="str" cm="1">
        <f t="array" aca="1" ref="BB317" ca="1">IFERROR(INDIRECT(X317),"")</f>
        <v/>
      </c>
      <c r="BE317"/>
      <c r="BF317" s="435"/>
      <c r="CC317"/>
      <c r="CD317"/>
      <c r="CE317"/>
      <c r="CF317"/>
      <c r="CG317"/>
      <c r="CH317"/>
      <c r="CI317"/>
      <c r="CJ317"/>
      <c r="CK317"/>
      <c r="CL317"/>
      <c r="CM317"/>
      <c r="CN317"/>
      <c r="CO317"/>
    </row>
    <row r="318" spans="18:93">
      <c r="R318"/>
      <c r="W318">
        <v>323</v>
      </c>
      <c r="X318" t="s">
        <v>2105</v>
      </c>
      <c r="Y318" t="s">
        <v>2106</v>
      </c>
      <c r="Z318" t="s">
        <v>2107</v>
      </c>
      <c r="AA318">
        <v>23</v>
      </c>
      <c r="AB318" t="s">
        <v>2108</v>
      </c>
      <c r="AC318">
        <v>2</v>
      </c>
      <c r="AD318">
        <v>23</v>
      </c>
      <c r="AE318">
        <v>0</v>
      </c>
      <c r="AF318">
        <v>0</v>
      </c>
      <c r="AG318" t="s">
        <v>2109</v>
      </c>
      <c r="AH318"/>
      <c r="AI318" t="s">
        <v>2110</v>
      </c>
      <c r="AJ318" t="s">
        <v>2111</v>
      </c>
      <c r="AK318" t="s">
        <v>2112</v>
      </c>
      <c r="AL318" t="s">
        <v>2113</v>
      </c>
      <c r="AM318" t="s">
        <v>2114</v>
      </c>
      <c r="AN318" t="s">
        <v>2115</v>
      </c>
      <c r="AO318" t="s">
        <v>2116</v>
      </c>
      <c r="AP318"/>
      <c r="AQ318"/>
      <c r="AR318"/>
      <c r="AS318"/>
      <c r="BB318" t="str" cm="1">
        <f t="array" aca="1" ref="BB318" ca="1">IFERROR(INDIRECT(X318),"")</f>
        <v>FULLSTÄNDIGT SVAR SAKNAS PÅ FRÅGA 5</v>
      </c>
      <c r="BE318"/>
      <c r="BF318" s="435"/>
      <c r="CC318"/>
      <c r="CD318"/>
      <c r="CE318"/>
      <c r="CF318"/>
      <c r="CG318"/>
      <c r="CH318"/>
      <c r="CI318"/>
      <c r="CJ318"/>
      <c r="CK318"/>
      <c r="CL318"/>
      <c r="CM318"/>
      <c r="CN318"/>
      <c r="CO318"/>
    </row>
    <row r="319" spans="18:93">
      <c r="R319"/>
      <c r="W319">
        <v>324</v>
      </c>
      <c r="X319" t="s">
        <v>1217</v>
      </c>
      <c r="Y319" t="s">
        <v>1217</v>
      </c>
      <c r="Z319" t="s">
        <v>1217</v>
      </c>
      <c r="AA319" t="s">
        <v>1217</v>
      </c>
      <c r="AB319" t="s">
        <v>1217</v>
      </c>
      <c r="AC319" t="s">
        <v>1217</v>
      </c>
      <c r="AD319" t="s">
        <v>1217</v>
      </c>
      <c r="AE319" t="s">
        <v>1217</v>
      </c>
      <c r="AF319" t="s">
        <v>1217</v>
      </c>
      <c r="AG319" t="s">
        <v>1217</v>
      </c>
      <c r="AH319"/>
      <c r="AI319" t="s">
        <v>1217</v>
      </c>
      <c r="AJ319" t="s">
        <v>1217</v>
      </c>
      <c r="AK319" t="s">
        <v>1217</v>
      </c>
      <c r="AL319" t="s">
        <v>1217</v>
      </c>
      <c r="AM319" t="s">
        <v>1217</v>
      </c>
      <c r="AN319" t="s">
        <v>1217</v>
      </c>
      <c r="AO319" t="s">
        <v>1217</v>
      </c>
      <c r="AP319"/>
      <c r="AQ319"/>
      <c r="AR319"/>
      <c r="AS319"/>
      <c r="BB319" t="str" cm="1">
        <f t="array" aca="1" ref="BB319" ca="1">IFERROR(INDIRECT(X319),"")</f>
        <v/>
      </c>
      <c r="BE319"/>
      <c r="BF319" s="435"/>
      <c r="CC319"/>
      <c r="CD319"/>
      <c r="CE319"/>
      <c r="CF319"/>
      <c r="CG319"/>
      <c r="CH319"/>
      <c r="CI319"/>
      <c r="CJ319"/>
      <c r="CK319"/>
      <c r="CL319"/>
      <c r="CM319"/>
      <c r="CN319"/>
      <c r="CO319"/>
    </row>
    <row r="320" spans="18:93">
      <c r="R320"/>
      <c r="W320">
        <v>325</v>
      </c>
      <c r="X320" t="s">
        <v>1217</v>
      </c>
      <c r="Y320" t="s">
        <v>1217</v>
      </c>
      <c r="Z320" t="s">
        <v>1217</v>
      </c>
      <c r="AA320" t="s">
        <v>1217</v>
      </c>
      <c r="AB320" t="s">
        <v>1217</v>
      </c>
      <c r="AC320" t="s">
        <v>1217</v>
      </c>
      <c r="AD320" t="s">
        <v>1217</v>
      </c>
      <c r="AE320" t="s">
        <v>1217</v>
      </c>
      <c r="AF320" t="s">
        <v>1217</v>
      </c>
      <c r="AG320" t="s">
        <v>1217</v>
      </c>
      <c r="AH320"/>
      <c r="AI320" t="s">
        <v>1217</v>
      </c>
      <c r="AJ320" t="s">
        <v>1217</v>
      </c>
      <c r="AK320" t="s">
        <v>1217</v>
      </c>
      <c r="AL320" t="s">
        <v>1217</v>
      </c>
      <c r="AM320" t="s">
        <v>1217</v>
      </c>
      <c r="AN320" t="s">
        <v>1217</v>
      </c>
      <c r="AO320" t="s">
        <v>1217</v>
      </c>
      <c r="AP320"/>
      <c r="AQ320"/>
      <c r="AR320"/>
      <c r="AS320"/>
      <c r="BB320" t="str" cm="1">
        <f t="array" aca="1" ref="BB320" ca="1">IFERROR(INDIRECT(X320),"")</f>
        <v/>
      </c>
      <c r="BE320"/>
      <c r="BF320" s="435"/>
      <c r="CC320"/>
      <c r="CD320"/>
      <c r="CE320"/>
      <c r="CF320"/>
      <c r="CG320"/>
      <c r="CH320"/>
      <c r="CI320"/>
      <c r="CJ320"/>
      <c r="CK320"/>
      <c r="CL320"/>
      <c r="CM320"/>
      <c r="CN320"/>
      <c r="CO320"/>
    </row>
    <row r="321" spans="18:93">
      <c r="R321"/>
      <c r="W321">
        <v>326</v>
      </c>
      <c r="X321" t="s">
        <v>1217</v>
      </c>
      <c r="Y321" t="s">
        <v>1217</v>
      </c>
      <c r="Z321" t="s">
        <v>1217</v>
      </c>
      <c r="AA321" t="s">
        <v>1217</v>
      </c>
      <c r="AB321" t="s">
        <v>1217</v>
      </c>
      <c r="AC321" t="s">
        <v>1217</v>
      </c>
      <c r="AD321" t="s">
        <v>1217</v>
      </c>
      <c r="AE321" t="s">
        <v>1217</v>
      </c>
      <c r="AF321" t="s">
        <v>1217</v>
      </c>
      <c r="AG321" t="s">
        <v>1217</v>
      </c>
      <c r="AH321"/>
      <c r="AI321" t="s">
        <v>1217</v>
      </c>
      <c r="AJ321" t="s">
        <v>1217</v>
      </c>
      <c r="AK321" t="s">
        <v>1217</v>
      </c>
      <c r="AL321" t="s">
        <v>1217</v>
      </c>
      <c r="AM321" t="s">
        <v>1217</v>
      </c>
      <c r="AN321" t="s">
        <v>1217</v>
      </c>
      <c r="AO321" t="s">
        <v>1217</v>
      </c>
      <c r="AP321"/>
      <c r="AQ321"/>
      <c r="AR321"/>
      <c r="AS321"/>
      <c r="BB321" t="str" cm="1">
        <f t="array" aca="1" ref="BB321" ca="1">IFERROR(INDIRECT(X321),"")</f>
        <v/>
      </c>
      <c r="BE321"/>
      <c r="BF321" s="435"/>
      <c r="CC321"/>
      <c r="CD321"/>
      <c r="CE321"/>
      <c r="CF321"/>
      <c r="CG321"/>
      <c r="CH321"/>
      <c r="CI321"/>
      <c r="CJ321"/>
      <c r="CK321"/>
      <c r="CL321"/>
      <c r="CM321"/>
      <c r="CN321"/>
      <c r="CO321"/>
    </row>
    <row r="322" spans="18:93">
      <c r="R322"/>
      <c r="W322">
        <v>327</v>
      </c>
      <c r="X322" t="s">
        <v>1217</v>
      </c>
      <c r="Y322" t="s">
        <v>1217</v>
      </c>
      <c r="Z322" t="s">
        <v>1217</v>
      </c>
      <c r="AA322" t="s">
        <v>1217</v>
      </c>
      <c r="AB322" t="s">
        <v>1217</v>
      </c>
      <c r="AC322" t="s">
        <v>1217</v>
      </c>
      <c r="AD322" t="s">
        <v>1217</v>
      </c>
      <c r="AE322" t="s">
        <v>1217</v>
      </c>
      <c r="AF322" t="s">
        <v>1217</v>
      </c>
      <c r="AG322" t="s">
        <v>1217</v>
      </c>
      <c r="AH322"/>
      <c r="AI322" t="s">
        <v>1217</v>
      </c>
      <c r="AJ322" t="s">
        <v>1217</v>
      </c>
      <c r="AK322" t="s">
        <v>1217</v>
      </c>
      <c r="AL322" t="s">
        <v>1217</v>
      </c>
      <c r="AM322" t="s">
        <v>1217</v>
      </c>
      <c r="AN322" t="s">
        <v>1217</v>
      </c>
      <c r="AO322" t="s">
        <v>1217</v>
      </c>
      <c r="AP322"/>
      <c r="AQ322"/>
      <c r="AR322"/>
      <c r="AS322"/>
      <c r="BB322" t="str" cm="1">
        <f t="array" aca="1" ref="BB322" ca="1">IFERROR(INDIRECT(X322),"")</f>
        <v/>
      </c>
      <c r="BE322"/>
      <c r="BF322" s="435"/>
      <c r="CC322"/>
      <c r="CD322"/>
      <c r="CE322"/>
      <c r="CF322"/>
      <c r="CG322"/>
      <c r="CH322"/>
      <c r="CI322"/>
      <c r="CJ322"/>
      <c r="CK322"/>
      <c r="CL322"/>
      <c r="CM322"/>
      <c r="CN322"/>
      <c r="CO322"/>
    </row>
    <row r="323" spans="18:93">
      <c r="R323"/>
      <c r="W323">
        <v>328</v>
      </c>
      <c r="X323" t="s">
        <v>1217</v>
      </c>
      <c r="Y323" t="s">
        <v>1217</v>
      </c>
      <c r="Z323" t="s">
        <v>1217</v>
      </c>
      <c r="AA323" t="s">
        <v>1217</v>
      </c>
      <c r="AB323" t="s">
        <v>1217</v>
      </c>
      <c r="AC323" t="s">
        <v>1217</v>
      </c>
      <c r="AD323" t="s">
        <v>1217</v>
      </c>
      <c r="AE323" t="s">
        <v>1217</v>
      </c>
      <c r="AF323" t="s">
        <v>1217</v>
      </c>
      <c r="AG323" t="s">
        <v>1217</v>
      </c>
      <c r="AH323"/>
      <c r="AI323" t="s">
        <v>1217</v>
      </c>
      <c r="AJ323" t="s">
        <v>1217</v>
      </c>
      <c r="AK323" t="s">
        <v>1217</v>
      </c>
      <c r="AL323" t="s">
        <v>1217</v>
      </c>
      <c r="AM323" t="s">
        <v>1217</v>
      </c>
      <c r="AN323" t="s">
        <v>1217</v>
      </c>
      <c r="AO323" t="s">
        <v>1217</v>
      </c>
      <c r="AP323"/>
      <c r="AQ323"/>
      <c r="AR323"/>
      <c r="AS323"/>
      <c r="BB323" t="str" cm="1">
        <f t="array" aca="1" ref="BB323" ca="1">IFERROR(INDIRECT(X323),"")</f>
        <v/>
      </c>
      <c r="BE323"/>
      <c r="BF323" s="435"/>
      <c r="CC323"/>
      <c r="CD323"/>
      <c r="CE323"/>
      <c r="CF323"/>
      <c r="CG323"/>
      <c r="CH323"/>
      <c r="CI323"/>
      <c r="CJ323"/>
      <c r="CK323"/>
      <c r="CL323"/>
      <c r="CM323"/>
      <c r="CN323"/>
      <c r="CO323"/>
    </row>
    <row r="324" spans="18:93">
      <c r="R324"/>
      <c r="W324">
        <v>329</v>
      </c>
      <c r="X324" t="s">
        <v>1217</v>
      </c>
      <c r="Y324" t="s">
        <v>1217</v>
      </c>
      <c r="Z324" t="s">
        <v>1217</v>
      </c>
      <c r="AA324" t="s">
        <v>1217</v>
      </c>
      <c r="AB324" t="s">
        <v>1217</v>
      </c>
      <c r="AC324" t="s">
        <v>1217</v>
      </c>
      <c r="AD324" t="s">
        <v>1217</v>
      </c>
      <c r="AE324" t="s">
        <v>1217</v>
      </c>
      <c r="AF324" t="s">
        <v>1217</v>
      </c>
      <c r="AG324" t="s">
        <v>1217</v>
      </c>
      <c r="AH324"/>
      <c r="AI324" t="s">
        <v>1217</v>
      </c>
      <c r="AJ324" t="s">
        <v>1217</v>
      </c>
      <c r="AK324" t="s">
        <v>1217</v>
      </c>
      <c r="AL324" t="s">
        <v>1217</v>
      </c>
      <c r="AM324" t="s">
        <v>1217</v>
      </c>
      <c r="AN324" t="s">
        <v>1217</v>
      </c>
      <c r="AO324" t="s">
        <v>1217</v>
      </c>
      <c r="AP324"/>
      <c r="AQ324"/>
      <c r="AR324"/>
      <c r="AS324"/>
      <c r="BB324" t="str" cm="1">
        <f t="array" aca="1" ref="BB324" ca="1">IFERROR(INDIRECT(X324),"")</f>
        <v/>
      </c>
      <c r="BE324"/>
      <c r="BF324" s="435"/>
      <c r="CC324"/>
      <c r="CD324"/>
      <c r="CE324"/>
      <c r="CF324"/>
      <c r="CG324"/>
      <c r="CH324"/>
      <c r="CI324"/>
      <c r="CJ324"/>
      <c r="CK324"/>
      <c r="CL324"/>
      <c r="CM324"/>
      <c r="CN324"/>
      <c r="CO324"/>
    </row>
    <row r="325" spans="18:93">
      <c r="R325"/>
      <c r="W325">
        <v>330</v>
      </c>
      <c r="X325" t="s">
        <v>1217</v>
      </c>
      <c r="Y325" t="s">
        <v>1217</v>
      </c>
      <c r="Z325" t="s">
        <v>1217</v>
      </c>
      <c r="AA325" t="s">
        <v>1217</v>
      </c>
      <c r="AB325" t="s">
        <v>1217</v>
      </c>
      <c r="AC325" t="s">
        <v>1217</v>
      </c>
      <c r="AD325" t="s">
        <v>1217</v>
      </c>
      <c r="AE325" t="s">
        <v>1217</v>
      </c>
      <c r="AF325" t="s">
        <v>1217</v>
      </c>
      <c r="AG325" t="s">
        <v>1217</v>
      </c>
      <c r="AH325"/>
      <c r="AI325" t="s">
        <v>1217</v>
      </c>
      <c r="AJ325" t="s">
        <v>1217</v>
      </c>
      <c r="AK325" t="s">
        <v>1217</v>
      </c>
      <c r="AL325" t="s">
        <v>1217</v>
      </c>
      <c r="AM325" t="s">
        <v>1217</v>
      </c>
      <c r="AN325" t="s">
        <v>1217</v>
      </c>
      <c r="AO325" t="s">
        <v>1217</v>
      </c>
      <c r="AP325"/>
      <c r="AQ325"/>
      <c r="AR325"/>
      <c r="AS325"/>
      <c r="BB325" t="str" cm="1">
        <f t="array" aca="1" ref="BB325" ca="1">IFERROR(INDIRECT(X325),"")</f>
        <v/>
      </c>
      <c r="BE325"/>
      <c r="BF325" s="435"/>
      <c r="CC325"/>
      <c r="CD325"/>
      <c r="CE325"/>
      <c r="CF325"/>
      <c r="CG325"/>
      <c r="CH325"/>
      <c r="CI325"/>
      <c r="CJ325"/>
      <c r="CK325"/>
      <c r="CL325"/>
      <c r="CM325"/>
      <c r="CN325"/>
      <c r="CO325"/>
    </row>
    <row r="326" spans="18:93">
      <c r="R326"/>
      <c r="W326">
        <v>331</v>
      </c>
      <c r="X326" t="s">
        <v>1217</v>
      </c>
      <c r="Y326" t="s">
        <v>1217</v>
      </c>
      <c r="Z326" t="s">
        <v>1217</v>
      </c>
      <c r="AA326" t="s">
        <v>1217</v>
      </c>
      <c r="AB326" t="s">
        <v>1217</v>
      </c>
      <c r="AC326" t="s">
        <v>1217</v>
      </c>
      <c r="AD326" t="s">
        <v>1217</v>
      </c>
      <c r="AE326" t="s">
        <v>1217</v>
      </c>
      <c r="AF326" t="s">
        <v>1217</v>
      </c>
      <c r="AG326" t="s">
        <v>1217</v>
      </c>
      <c r="AH326"/>
      <c r="AI326" t="s">
        <v>1217</v>
      </c>
      <c r="AJ326" t="s">
        <v>1217</v>
      </c>
      <c r="AK326" t="s">
        <v>1217</v>
      </c>
      <c r="AL326" t="s">
        <v>1217</v>
      </c>
      <c r="AM326" t="s">
        <v>1217</v>
      </c>
      <c r="AN326" t="s">
        <v>1217</v>
      </c>
      <c r="AO326" t="s">
        <v>1217</v>
      </c>
      <c r="AP326"/>
      <c r="AQ326"/>
      <c r="AR326"/>
      <c r="AS326"/>
      <c r="BB326" t="str" cm="1">
        <f t="array" aca="1" ref="BB326" ca="1">IFERROR(INDIRECT(X326),"")</f>
        <v/>
      </c>
      <c r="BE326"/>
      <c r="BF326" s="435"/>
      <c r="CC326"/>
      <c r="CD326"/>
      <c r="CE326"/>
      <c r="CF326"/>
      <c r="CG326"/>
      <c r="CH326"/>
      <c r="CI326"/>
      <c r="CJ326"/>
      <c r="CK326"/>
      <c r="CL326"/>
      <c r="CM326"/>
      <c r="CN326"/>
      <c r="CO326"/>
    </row>
    <row r="327" spans="18:93">
      <c r="R327"/>
      <c r="W327">
        <v>332</v>
      </c>
      <c r="X327" t="s">
        <v>1217</v>
      </c>
      <c r="Y327" t="s">
        <v>1217</v>
      </c>
      <c r="Z327" t="s">
        <v>1217</v>
      </c>
      <c r="AA327" t="s">
        <v>1217</v>
      </c>
      <c r="AB327" t="s">
        <v>1217</v>
      </c>
      <c r="AC327" t="s">
        <v>1217</v>
      </c>
      <c r="AD327" t="s">
        <v>1217</v>
      </c>
      <c r="AE327" t="s">
        <v>1217</v>
      </c>
      <c r="AF327" t="s">
        <v>1217</v>
      </c>
      <c r="AG327" t="s">
        <v>1217</v>
      </c>
      <c r="AH327"/>
      <c r="AI327" t="s">
        <v>1217</v>
      </c>
      <c r="AJ327" t="s">
        <v>1217</v>
      </c>
      <c r="AK327" t="s">
        <v>1217</v>
      </c>
      <c r="AL327" t="s">
        <v>1217</v>
      </c>
      <c r="AM327" t="s">
        <v>1217</v>
      </c>
      <c r="AN327" t="s">
        <v>1217</v>
      </c>
      <c r="AO327" t="s">
        <v>1217</v>
      </c>
      <c r="AP327"/>
      <c r="AQ327"/>
      <c r="AR327"/>
      <c r="AS327"/>
      <c r="BB327" t="str" cm="1">
        <f t="array" aca="1" ref="BB327" ca="1">IFERROR(INDIRECT(X327),"")</f>
        <v/>
      </c>
      <c r="BE327"/>
      <c r="BF327" s="435"/>
      <c r="CC327"/>
      <c r="CD327"/>
      <c r="CE327"/>
      <c r="CF327"/>
      <c r="CG327"/>
      <c r="CH327"/>
      <c r="CI327"/>
      <c r="CJ327"/>
      <c r="CK327"/>
      <c r="CL327"/>
      <c r="CM327"/>
      <c r="CN327"/>
      <c r="CO327"/>
    </row>
    <row r="328" spans="18:93">
      <c r="R328"/>
      <c r="W328">
        <v>333</v>
      </c>
      <c r="X328" t="s">
        <v>2117</v>
      </c>
      <c r="Y328" t="s">
        <v>2118</v>
      </c>
      <c r="Z328" t="s">
        <v>2119</v>
      </c>
      <c r="AA328">
        <v>24</v>
      </c>
      <c r="AB328" t="s">
        <v>2120</v>
      </c>
      <c r="AC328">
        <v>2</v>
      </c>
      <c r="AD328">
        <v>24</v>
      </c>
      <c r="AE328">
        <v>0</v>
      </c>
      <c r="AF328">
        <v>0</v>
      </c>
      <c r="AG328" t="s">
        <v>2121</v>
      </c>
      <c r="AH328"/>
      <c r="AI328" t="s">
        <v>2122</v>
      </c>
      <c r="AJ328" t="s">
        <v>2123</v>
      </c>
      <c r="AK328" t="s">
        <v>2124</v>
      </c>
      <c r="AL328" t="s">
        <v>2125</v>
      </c>
      <c r="AM328" t="s">
        <v>2126</v>
      </c>
      <c r="AN328" t="s">
        <v>2127</v>
      </c>
      <c r="AO328" t="s">
        <v>2128</v>
      </c>
      <c r="AP328"/>
      <c r="AQ328"/>
      <c r="AR328"/>
      <c r="AS328"/>
      <c r="BB328" t="str" cm="1">
        <f t="array" aca="1" ref="BB328" ca="1">IFERROR(INDIRECT(X328),"")</f>
        <v>FULLSTÄNDIGT SVAR SAKNAS PÅ FRÅGA 6</v>
      </c>
      <c r="BE328"/>
      <c r="BF328" s="435"/>
      <c r="CC328"/>
      <c r="CD328"/>
      <c r="CE328"/>
      <c r="CF328"/>
      <c r="CG328"/>
      <c r="CH328"/>
      <c r="CI328"/>
      <c r="CJ328"/>
      <c r="CK328"/>
      <c r="CL328"/>
      <c r="CM328"/>
      <c r="CN328"/>
      <c r="CO328"/>
    </row>
    <row r="329" spans="18:93">
      <c r="R329"/>
      <c r="W329">
        <v>334</v>
      </c>
      <c r="X329" t="s">
        <v>1217</v>
      </c>
      <c r="Y329" t="s">
        <v>1217</v>
      </c>
      <c r="Z329" t="s">
        <v>1217</v>
      </c>
      <c r="AA329" t="s">
        <v>1217</v>
      </c>
      <c r="AB329" t="s">
        <v>1217</v>
      </c>
      <c r="AC329" t="s">
        <v>1217</v>
      </c>
      <c r="AD329" t="s">
        <v>1217</v>
      </c>
      <c r="AE329" t="s">
        <v>1217</v>
      </c>
      <c r="AF329" t="s">
        <v>1217</v>
      </c>
      <c r="AG329" t="s">
        <v>1217</v>
      </c>
      <c r="AH329"/>
      <c r="AI329" t="s">
        <v>1217</v>
      </c>
      <c r="AJ329" t="s">
        <v>1217</v>
      </c>
      <c r="AK329" t="s">
        <v>1217</v>
      </c>
      <c r="AL329" t="s">
        <v>1217</v>
      </c>
      <c r="AM329" t="s">
        <v>1217</v>
      </c>
      <c r="AN329" t="s">
        <v>1217</v>
      </c>
      <c r="AO329" t="s">
        <v>1217</v>
      </c>
      <c r="AP329"/>
      <c r="AQ329"/>
      <c r="AR329"/>
      <c r="AS329"/>
      <c r="BB329" t="str" cm="1">
        <f t="array" aca="1" ref="BB329" ca="1">IFERROR(INDIRECT(X329),"")</f>
        <v/>
      </c>
      <c r="BE329"/>
      <c r="BF329" s="435"/>
      <c r="CC329"/>
      <c r="CD329"/>
      <c r="CE329"/>
      <c r="CF329"/>
      <c r="CG329"/>
      <c r="CH329"/>
      <c r="CI329"/>
      <c r="CJ329"/>
      <c r="CK329"/>
      <c r="CL329"/>
      <c r="CM329"/>
      <c r="CN329"/>
      <c r="CO329"/>
    </row>
    <row r="330" spans="18:93">
      <c r="R330"/>
      <c r="W330">
        <v>335</v>
      </c>
      <c r="X330" t="s">
        <v>1217</v>
      </c>
      <c r="Y330" t="s">
        <v>1217</v>
      </c>
      <c r="Z330" t="s">
        <v>1217</v>
      </c>
      <c r="AA330" t="s">
        <v>1217</v>
      </c>
      <c r="AB330" t="s">
        <v>1217</v>
      </c>
      <c r="AC330" t="s">
        <v>1217</v>
      </c>
      <c r="AD330" t="s">
        <v>1217</v>
      </c>
      <c r="AE330" t="s">
        <v>1217</v>
      </c>
      <c r="AF330" t="s">
        <v>1217</v>
      </c>
      <c r="AG330" t="s">
        <v>1217</v>
      </c>
      <c r="AH330"/>
      <c r="AI330" t="s">
        <v>1217</v>
      </c>
      <c r="AJ330" t="s">
        <v>1217</v>
      </c>
      <c r="AK330" t="s">
        <v>1217</v>
      </c>
      <c r="AL330" t="s">
        <v>1217</v>
      </c>
      <c r="AM330" t="s">
        <v>1217</v>
      </c>
      <c r="AN330" t="s">
        <v>1217</v>
      </c>
      <c r="AO330" t="s">
        <v>1217</v>
      </c>
      <c r="AP330"/>
      <c r="AQ330"/>
      <c r="AR330"/>
      <c r="AS330"/>
      <c r="BB330" t="str" cm="1">
        <f t="array" aca="1" ref="BB330" ca="1">IFERROR(INDIRECT(X330),"")</f>
        <v/>
      </c>
      <c r="BE330"/>
      <c r="BF330" s="435"/>
      <c r="CC330"/>
      <c r="CD330"/>
      <c r="CE330"/>
      <c r="CF330"/>
      <c r="CG330"/>
      <c r="CH330"/>
      <c r="CI330"/>
      <c r="CJ330"/>
      <c r="CK330"/>
      <c r="CL330"/>
      <c r="CM330"/>
      <c r="CN330"/>
      <c r="CO330"/>
    </row>
    <row r="331" spans="18:93">
      <c r="R331"/>
      <c r="W331">
        <v>336</v>
      </c>
      <c r="X331" t="s">
        <v>1217</v>
      </c>
      <c r="Y331" t="s">
        <v>1217</v>
      </c>
      <c r="Z331" t="s">
        <v>1217</v>
      </c>
      <c r="AA331" t="s">
        <v>1217</v>
      </c>
      <c r="AB331" t="s">
        <v>1217</v>
      </c>
      <c r="AC331" t="s">
        <v>1217</v>
      </c>
      <c r="AD331" t="s">
        <v>1217</v>
      </c>
      <c r="AE331" t="s">
        <v>1217</v>
      </c>
      <c r="AF331" t="s">
        <v>1217</v>
      </c>
      <c r="AG331" t="s">
        <v>1217</v>
      </c>
      <c r="AH331"/>
      <c r="AI331" t="s">
        <v>1217</v>
      </c>
      <c r="AJ331" t="s">
        <v>1217</v>
      </c>
      <c r="AK331" t="s">
        <v>1217</v>
      </c>
      <c r="AL331" t="s">
        <v>1217</v>
      </c>
      <c r="AM331" t="s">
        <v>1217</v>
      </c>
      <c r="AN331" t="s">
        <v>1217</v>
      </c>
      <c r="AO331" t="s">
        <v>1217</v>
      </c>
      <c r="AP331"/>
      <c r="AQ331"/>
      <c r="AR331"/>
      <c r="AS331"/>
      <c r="BB331" t="str" cm="1">
        <f t="array" aca="1" ref="BB331" ca="1">IFERROR(INDIRECT(X331),"")</f>
        <v/>
      </c>
      <c r="BE331"/>
      <c r="BF331" s="435"/>
      <c r="CC331"/>
      <c r="CD331"/>
      <c r="CE331"/>
      <c r="CF331"/>
      <c r="CG331"/>
      <c r="CH331"/>
      <c r="CI331"/>
      <c r="CJ331"/>
      <c r="CK331"/>
      <c r="CL331"/>
      <c r="CM331"/>
      <c r="CN331"/>
      <c r="CO331"/>
    </row>
    <row r="332" spans="18:93">
      <c r="R332"/>
      <c r="W332">
        <v>337</v>
      </c>
      <c r="X332" t="s">
        <v>1217</v>
      </c>
      <c r="Y332" t="s">
        <v>1217</v>
      </c>
      <c r="Z332" t="s">
        <v>1217</v>
      </c>
      <c r="AA332" t="s">
        <v>1217</v>
      </c>
      <c r="AB332" t="s">
        <v>1217</v>
      </c>
      <c r="AC332" t="s">
        <v>1217</v>
      </c>
      <c r="AD332" t="s">
        <v>1217</v>
      </c>
      <c r="AE332" t="s">
        <v>1217</v>
      </c>
      <c r="AF332" t="s">
        <v>1217</v>
      </c>
      <c r="AG332" t="s">
        <v>1217</v>
      </c>
      <c r="AH332"/>
      <c r="AI332" t="s">
        <v>1217</v>
      </c>
      <c r="AJ332" t="s">
        <v>1217</v>
      </c>
      <c r="AK332" t="s">
        <v>1217</v>
      </c>
      <c r="AL332" t="s">
        <v>1217</v>
      </c>
      <c r="AM332" t="s">
        <v>1217</v>
      </c>
      <c r="AN332" t="s">
        <v>1217</v>
      </c>
      <c r="AO332" t="s">
        <v>1217</v>
      </c>
      <c r="AP332"/>
      <c r="AQ332"/>
      <c r="AR332"/>
      <c r="AS332"/>
      <c r="BB332" t="str" cm="1">
        <f t="array" aca="1" ref="BB332" ca="1">IFERROR(INDIRECT(X332),"")</f>
        <v/>
      </c>
      <c r="BE332"/>
      <c r="BF332" s="435"/>
      <c r="CC332"/>
      <c r="CD332"/>
      <c r="CE332"/>
      <c r="CF332"/>
      <c r="CG332"/>
      <c r="CH332"/>
      <c r="CI332"/>
      <c r="CJ332"/>
      <c r="CK332"/>
      <c r="CL332"/>
      <c r="CM332"/>
      <c r="CN332"/>
      <c r="CO332"/>
    </row>
    <row r="333" spans="18:93">
      <c r="R333"/>
      <c r="W333">
        <v>338</v>
      </c>
      <c r="X333" t="s">
        <v>1217</v>
      </c>
      <c r="Y333" t="s">
        <v>1217</v>
      </c>
      <c r="Z333" t="s">
        <v>1217</v>
      </c>
      <c r="AA333" t="s">
        <v>1217</v>
      </c>
      <c r="AB333" t="s">
        <v>1217</v>
      </c>
      <c r="AC333" t="s">
        <v>1217</v>
      </c>
      <c r="AD333" t="s">
        <v>1217</v>
      </c>
      <c r="AE333" t="s">
        <v>1217</v>
      </c>
      <c r="AF333" t="s">
        <v>1217</v>
      </c>
      <c r="AG333" t="s">
        <v>1217</v>
      </c>
      <c r="AH333"/>
      <c r="AI333" t="s">
        <v>1217</v>
      </c>
      <c r="AJ333" t="s">
        <v>1217</v>
      </c>
      <c r="AK333" t="s">
        <v>1217</v>
      </c>
      <c r="AL333" t="s">
        <v>1217</v>
      </c>
      <c r="AM333" t="s">
        <v>1217</v>
      </c>
      <c r="AN333" t="s">
        <v>1217</v>
      </c>
      <c r="AO333" t="s">
        <v>1217</v>
      </c>
      <c r="AP333"/>
      <c r="AQ333"/>
      <c r="AR333"/>
      <c r="AS333"/>
      <c r="BB333" t="str" cm="1">
        <f t="array" aca="1" ref="BB333" ca="1">IFERROR(INDIRECT(X333),"")</f>
        <v/>
      </c>
      <c r="BE333"/>
      <c r="BF333" s="435"/>
      <c r="CC333"/>
      <c r="CD333"/>
      <c r="CE333"/>
      <c r="CF333"/>
      <c r="CG333"/>
      <c r="CH333"/>
      <c r="CI333"/>
      <c r="CJ333"/>
      <c r="CK333"/>
      <c r="CL333"/>
      <c r="CM333"/>
      <c r="CN333"/>
      <c r="CO333"/>
    </row>
    <row r="334" spans="18:93">
      <c r="R334"/>
      <c r="W334">
        <v>339</v>
      </c>
      <c r="X334" t="s">
        <v>1217</v>
      </c>
      <c r="Y334" t="s">
        <v>1217</v>
      </c>
      <c r="Z334" t="s">
        <v>1217</v>
      </c>
      <c r="AA334" t="s">
        <v>1217</v>
      </c>
      <c r="AB334" t="s">
        <v>1217</v>
      </c>
      <c r="AC334" t="s">
        <v>1217</v>
      </c>
      <c r="AD334" t="s">
        <v>1217</v>
      </c>
      <c r="AE334" t="s">
        <v>1217</v>
      </c>
      <c r="AF334" t="s">
        <v>1217</v>
      </c>
      <c r="AG334" t="s">
        <v>1217</v>
      </c>
      <c r="AH334"/>
      <c r="AI334" t="s">
        <v>1217</v>
      </c>
      <c r="AJ334" t="s">
        <v>1217</v>
      </c>
      <c r="AK334" t="s">
        <v>1217</v>
      </c>
      <c r="AL334" t="s">
        <v>1217</v>
      </c>
      <c r="AM334" t="s">
        <v>1217</v>
      </c>
      <c r="AN334" t="s">
        <v>1217</v>
      </c>
      <c r="AO334" t="s">
        <v>1217</v>
      </c>
      <c r="AP334"/>
      <c r="AQ334"/>
      <c r="AR334"/>
      <c r="AS334"/>
      <c r="BB334" t="str" cm="1">
        <f t="array" aca="1" ref="BB334" ca="1">IFERROR(INDIRECT(X334),"")</f>
        <v/>
      </c>
      <c r="BE334"/>
      <c r="BF334" s="435"/>
      <c r="CC334"/>
      <c r="CD334"/>
      <c r="CE334"/>
      <c r="CF334"/>
      <c r="CG334"/>
      <c r="CH334"/>
      <c r="CI334"/>
      <c r="CJ334"/>
      <c r="CK334"/>
      <c r="CL334"/>
      <c r="CM334"/>
      <c r="CN334"/>
      <c r="CO334"/>
    </row>
    <row r="335" spans="18:93">
      <c r="R335"/>
      <c r="W335">
        <v>340</v>
      </c>
      <c r="X335" t="s">
        <v>1217</v>
      </c>
      <c r="Y335" t="s">
        <v>1217</v>
      </c>
      <c r="Z335" t="s">
        <v>1217</v>
      </c>
      <c r="AA335" t="s">
        <v>1217</v>
      </c>
      <c r="AB335" t="s">
        <v>1217</v>
      </c>
      <c r="AC335" t="s">
        <v>1217</v>
      </c>
      <c r="AD335" t="s">
        <v>1217</v>
      </c>
      <c r="AE335" t="s">
        <v>1217</v>
      </c>
      <c r="AF335" t="s">
        <v>1217</v>
      </c>
      <c r="AG335" t="s">
        <v>1217</v>
      </c>
      <c r="AH335"/>
      <c r="AI335" t="s">
        <v>1217</v>
      </c>
      <c r="AJ335" t="s">
        <v>1217</v>
      </c>
      <c r="AK335" t="s">
        <v>1217</v>
      </c>
      <c r="AL335" t="s">
        <v>1217</v>
      </c>
      <c r="AM335" t="s">
        <v>1217</v>
      </c>
      <c r="AN335" t="s">
        <v>1217</v>
      </c>
      <c r="AO335" t="s">
        <v>1217</v>
      </c>
      <c r="AP335"/>
      <c r="AQ335"/>
      <c r="AR335"/>
      <c r="AS335"/>
      <c r="BB335" t="str" cm="1">
        <f t="array" aca="1" ref="BB335" ca="1">IFERROR(INDIRECT(X335),"")</f>
        <v/>
      </c>
      <c r="BE335"/>
      <c r="BF335" s="435"/>
      <c r="CC335"/>
      <c r="CD335"/>
      <c r="CE335"/>
      <c r="CF335"/>
      <c r="CG335"/>
      <c r="CH335"/>
      <c r="CI335"/>
      <c r="CJ335"/>
      <c r="CK335"/>
      <c r="CL335"/>
      <c r="CM335"/>
      <c r="CN335"/>
      <c r="CO335"/>
    </row>
    <row r="336" spans="18:93">
      <c r="R336"/>
      <c r="W336">
        <v>341</v>
      </c>
      <c r="X336" t="s">
        <v>1217</v>
      </c>
      <c r="Y336" t="s">
        <v>1217</v>
      </c>
      <c r="Z336" t="s">
        <v>1217</v>
      </c>
      <c r="AA336" t="s">
        <v>1217</v>
      </c>
      <c r="AB336" t="s">
        <v>1217</v>
      </c>
      <c r="AC336" t="s">
        <v>1217</v>
      </c>
      <c r="AD336" t="s">
        <v>1217</v>
      </c>
      <c r="AE336" t="s">
        <v>1217</v>
      </c>
      <c r="AF336" t="s">
        <v>1217</v>
      </c>
      <c r="AG336" t="s">
        <v>1217</v>
      </c>
      <c r="AH336"/>
      <c r="AI336" t="s">
        <v>1217</v>
      </c>
      <c r="AJ336" t="s">
        <v>1217</v>
      </c>
      <c r="AK336" t="s">
        <v>1217</v>
      </c>
      <c r="AL336" t="s">
        <v>1217</v>
      </c>
      <c r="AM336" t="s">
        <v>1217</v>
      </c>
      <c r="AN336" t="s">
        <v>1217</v>
      </c>
      <c r="AO336" t="s">
        <v>1217</v>
      </c>
      <c r="AP336"/>
      <c r="AQ336"/>
      <c r="AR336"/>
      <c r="AS336"/>
      <c r="BB336" t="str" cm="1">
        <f t="array" aca="1" ref="BB336" ca="1">IFERROR(INDIRECT(X336),"")</f>
        <v/>
      </c>
      <c r="BE336"/>
      <c r="BF336" s="435"/>
      <c r="CC336"/>
      <c r="CD336"/>
      <c r="CE336"/>
      <c r="CF336"/>
      <c r="CG336"/>
      <c r="CH336"/>
      <c r="CI336"/>
      <c r="CJ336"/>
      <c r="CK336"/>
      <c r="CL336"/>
      <c r="CM336"/>
      <c r="CN336"/>
      <c r="CO336"/>
    </row>
    <row r="337" spans="18:93">
      <c r="R337"/>
      <c r="W337">
        <v>342</v>
      </c>
      <c r="X337" t="s">
        <v>1217</v>
      </c>
      <c r="Y337" t="s">
        <v>1217</v>
      </c>
      <c r="Z337" t="s">
        <v>1217</v>
      </c>
      <c r="AA337" t="s">
        <v>1217</v>
      </c>
      <c r="AB337" t="s">
        <v>1217</v>
      </c>
      <c r="AC337" t="s">
        <v>1217</v>
      </c>
      <c r="AD337" t="s">
        <v>1217</v>
      </c>
      <c r="AE337" t="s">
        <v>1217</v>
      </c>
      <c r="AF337" t="s">
        <v>1217</v>
      </c>
      <c r="AG337" t="s">
        <v>1217</v>
      </c>
      <c r="AH337"/>
      <c r="AI337" t="s">
        <v>1217</v>
      </c>
      <c r="AJ337" t="s">
        <v>1217</v>
      </c>
      <c r="AK337" t="s">
        <v>1217</v>
      </c>
      <c r="AL337" t="s">
        <v>1217</v>
      </c>
      <c r="AM337" t="s">
        <v>1217</v>
      </c>
      <c r="AN337" t="s">
        <v>1217</v>
      </c>
      <c r="AO337" t="s">
        <v>1217</v>
      </c>
      <c r="AP337"/>
      <c r="AQ337"/>
      <c r="AR337"/>
      <c r="AS337"/>
      <c r="BB337" t="str" cm="1">
        <f t="array" aca="1" ref="BB337" ca="1">IFERROR(INDIRECT(X337),"")</f>
        <v/>
      </c>
      <c r="BE337"/>
      <c r="BF337" s="435"/>
      <c r="CC337"/>
      <c r="CD337"/>
      <c r="CE337"/>
      <c r="CF337"/>
      <c r="CG337"/>
      <c r="CH337"/>
      <c r="CI337"/>
      <c r="CJ337"/>
      <c r="CK337"/>
      <c r="CL337"/>
      <c r="CM337"/>
      <c r="CN337"/>
      <c r="CO337"/>
    </row>
    <row r="338" spans="18:93">
      <c r="R338"/>
      <c r="W338">
        <v>343</v>
      </c>
      <c r="X338" t="s">
        <v>2129</v>
      </c>
      <c r="Y338" t="s">
        <v>2130</v>
      </c>
      <c r="Z338" t="s">
        <v>2131</v>
      </c>
      <c r="AA338">
        <v>25</v>
      </c>
      <c r="AB338" t="s">
        <v>2132</v>
      </c>
      <c r="AC338">
        <v>2</v>
      </c>
      <c r="AD338">
        <v>25</v>
      </c>
      <c r="AE338">
        <v>0</v>
      </c>
      <c r="AF338">
        <v>0</v>
      </c>
      <c r="AG338" t="s">
        <v>2133</v>
      </c>
      <c r="AH338"/>
      <c r="AI338" t="s">
        <v>2134</v>
      </c>
      <c r="AJ338" t="s">
        <v>2135</v>
      </c>
      <c r="AK338" t="s">
        <v>2136</v>
      </c>
      <c r="AL338" t="s">
        <v>2137</v>
      </c>
      <c r="AM338" t="s">
        <v>2138</v>
      </c>
      <c r="AN338" t="s">
        <v>2139</v>
      </c>
      <c r="AO338" t="s">
        <v>2140</v>
      </c>
      <c r="AP338"/>
      <c r="AQ338"/>
      <c r="AR338"/>
      <c r="AS338"/>
      <c r="BB338" t="str" cm="1">
        <f t="array" aca="1" ref="BB338" ca="1">IFERROR(INDIRECT(X338),"")</f>
        <v>FULLSTÄNDIGT SVAR SAKNAS PÅ FRÅGA 7</v>
      </c>
      <c r="BE338"/>
      <c r="BF338" s="435"/>
      <c r="CC338"/>
      <c r="CD338"/>
      <c r="CE338"/>
      <c r="CF338"/>
      <c r="CG338"/>
      <c r="CH338"/>
      <c r="CI338"/>
      <c r="CJ338"/>
      <c r="CK338"/>
      <c r="CL338"/>
      <c r="CM338"/>
      <c r="CN338"/>
      <c r="CO338"/>
    </row>
    <row r="339" spans="18:93">
      <c r="R339"/>
      <c r="W339">
        <v>344</v>
      </c>
      <c r="X339" t="s">
        <v>1217</v>
      </c>
      <c r="Y339" t="s">
        <v>1217</v>
      </c>
      <c r="Z339" t="s">
        <v>1217</v>
      </c>
      <c r="AA339" t="s">
        <v>1217</v>
      </c>
      <c r="AB339" t="s">
        <v>1217</v>
      </c>
      <c r="AC339" t="s">
        <v>1217</v>
      </c>
      <c r="AD339" t="s">
        <v>1217</v>
      </c>
      <c r="AE339" t="s">
        <v>1217</v>
      </c>
      <c r="AF339" t="s">
        <v>1217</v>
      </c>
      <c r="AG339" t="s">
        <v>1217</v>
      </c>
      <c r="AH339"/>
      <c r="AI339" t="s">
        <v>1217</v>
      </c>
      <c r="AJ339" t="s">
        <v>1217</v>
      </c>
      <c r="AK339" t="s">
        <v>1217</v>
      </c>
      <c r="AL339" t="s">
        <v>1217</v>
      </c>
      <c r="AM339" t="s">
        <v>1217</v>
      </c>
      <c r="AN339" t="s">
        <v>1217</v>
      </c>
      <c r="AO339" t="s">
        <v>1217</v>
      </c>
      <c r="AP339"/>
      <c r="AQ339"/>
      <c r="AR339"/>
      <c r="AS339"/>
      <c r="BB339" t="str" cm="1">
        <f t="array" aca="1" ref="BB339" ca="1">IFERROR(INDIRECT(X339),"")</f>
        <v/>
      </c>
      <c r="BE339"/>
      <c r="BF339" s="435"/>
      <c r="CC339"/>
      <c r="CD339"/>
      <c r="CE339"/>
      <c r="CF339"/>
      <c r="CG339"/>
      <c r="CH339"/>
      <c r="CI339"/>
      <c r="CJ339"/>
      <c r="CK339"/>
      <c r="CL339"/>
      <c r="CM339"/>
      <c r="CN339"/>
      <c r="CO339"/>
    </row>
    <row r="340" spans="18:93">
      <c r="R340"/>
      <c r="W340">
        <v>345</v>
      </c>
      <c r="X340" t="s">
        <v>1217</v>
      </c>
      <c r="Y340" t="s">
        <v>1217</v>
      </c>
      <c r="Z340" t="s">
        <v>1217</v>
      </c>
      <c r="AA340" t="s">
        <v>1217</v>
      </c>
      <c r="AB340" t="s">
        <v>1217</v>
      </c>
      <c r="AC340" t="s">
        <v>1217</v>
      </c>
      <c r="AD340" t="s">
        <v>1217</v>
      </c>
      <c r="AE340" t="s">
        <v>1217</v>
      </c>
      <c r="AF340" t="s">
        <v>1217</v>
      </c>
      <c r="AG340" t="s">
        <v>1217</v>
      </c>
      <c r="AH340"/>
      <c r="AI340" t="s">
        <v>1217</v>
      </c>
      <c r="AJ340" t="s">
        <v>1217</v>
      </c>
      <c r="AK340" t="s">
        <v>1217</v>
      </c>
      <c r="AL340" t="s">
        <v>1217</v>
      </c>
      <c r="AM340" t="s">
        <v>1217</v>
      </c>
      <c r="AN340" t="s">
        <v>1217</v>
      </c>
      <c r="AO340" t="s">
        <v>1217</v>
      </c>
      <c r="AP340"/>
      <c r="AQ340"/>
      <c r="AR340"/>
      <c r="AS340"/>
      <c r="BB340" t="str" cm="1">
        <f t="array" aca="1" ref="BB340" ca="1">IFERROR(INDIRECT(X340),"")</f>
        <v/>
      </c>
      <c r="BE340"/>
      <c r="BF340" s="435"/>
      <c r="CC340"/>
      <c r="CD340"/>
      <c r="CE340"/>
      <c r="CF340"/>
      <c r="CG340"/>
      <c r="CH340"/>
      <c r="CI340"/>
      <c r="CJ340"/>
      <c r="CK340"/>
      <c r="CL340"/>
      <c r="CM340"/>
      <c r="CN340"/>
      <c r="CO340"/>
    </row>
    <row r="341" spans="18:93">
      <c r="R341"/>
      <c r="W341">
        <v>346</v>
      </c>
      <c r="X341" t="s">
        <v>1217</v>
      </c>
      <c r="Y341" t="s">
        <v>1217</v>
      </c>
      <c r="Z341" t="s">
        <v>1217</v>
      </c>
      <c r="AA341" t="s">
        <v>1217</v>
      </c>
      <c r="AB341" t="s">
        <v>1217</v>
      </c>
      <c r="AC341" t="s">
        <v>1217</v>
      </c>
      <c r="AD341" t="s">
        <v>1217</v>
      </c>
      <c r="AE341" t="s">
        <v>1217</v>
      </c>
      <c r="AF341" t="s">
        <v>1217</v>
      </c>
      <c r="AG341" t="s">
        <v>1217</v>
      </c>
      <c r="AH341"/>
      <c r="AI341" t="s">
        <v>1217</v>
      </c>
      <c r="AJ341" t="s">
        <v>1217</v>
      </c>
      <c r="AK341" t="s">
        <v>1217</v>
      </c>
      <c r="AL341" t="s">
        <v>1217</v>
      </c>
      <c r="AM341" t="s">
        <v>1217</v>
      </c>
      <c r="AN341" t="s">
        <v>1217</v>
      </c>
      <c r="AO341" t="s">
        <v>1217</v>
      </c>
      <c r="AP341"/>
      <c r="AQ341"/>
      <c r="AR341"/>
      <c r="AS341"/>
      <c r="BB341" t="str" cm="1">
        <f t="array" aca="1" ref="BB341" ca="1">IFERROR(INDIRECT(X341),"")</f>
        <v/>
      </c>
      <c r="BE341"/>
      <c r="BF341" s="435"/>
      <c r="CC341"/>
      <c r="CD341"/>
      <c r="CE341"/>
      <c r="CF341"/>
      <c r="CG341"/>
      <c r="CH341"/>
      <c r="CI341"/>
      <c r="CJ341"/>
      <c r="CK341"/>
      <c r="CL341"/>
      <c r="CM341"/>
      <c r="CN341"/>
      <c r="CO341"/>
    </row>
    <row r="342" spans="18:93">
      <c r="R342"/>
      <c r="W342">
        <v>347</v>
      </c>
      <c r="X342" t="s">
        <v>1217</v>
      </c>
      <c r="Y342" t="s">
        <v>1217</v>
      </c>
      <c r="Z342" t="s">
        <v>1217</v>
      </c>
      <c r="AA342" t="s">
        <v>1217</v>
      </c>
      <c r="AB342" t="s">
        <v>1217</v>
      </c>
      <c r="AC342" t="s">
        <v>1217</v>
      </c>
      <c r="AD342" t="s">
        <v>1217</v>
      </c>
      <c r="AE342" t="s">
        <v>1217</v>
      </c>
      <c r="AF342" t="s">
        <v>1217</v>
      </c>
      <c r="AG342" t="s">
        <v>1217</v>
      </c>
      <c r="AH342"/>
      <c r="AI342" t="s">
        <v>1217</v>
      </c>
      <c r="AJ342" t="s">
        <v>1217</v>
      </c>
      <c r="AK342" t="s">
        <v>1217</v>
      </c>
      <c r="AL342" t="s">
        <v>1217</v>
      </c>
      <c r="AM342" t="s">
        <v>1217</v>
      </c>
      <c r="AN342" t="s">
        <v>1217</v>
      </c>
      <c r="AO342" t="s">
        <v>1217</v>
      </c>
      <c r="AP342"/>
      <c r="AQ342"/>
      <c r="AR342"/>
      <c r="AS342"/>
      <c r="BB342" t="str" cm="1">
        <f t="array" aca="1" ref="BB342" ca="1">IFERROR(INDIRECT(X342),"")</f>
        <v/>
      </c>
      <c r="BE342"/>
      <c r="BF342" s="435"/>
      <c r="CC342"/>
      <c r="CD342"/>
      <c r="CE342"/>
      <c r="CF342"/>
      <c r="CG342"/>
      <c r="CH342"/>
      <c r="CI342"/>
      <c r="CJ342"/>
      <c r="CK342"/>
      <c r="CL342"/>
      <c r="CM342"/>
      <c r="CN342"/>
      <c r="CO342"/>
    </row>
    <row r="343" spans="18:93">
      <c r="R343"/>
      <c r="W343">
        <v>348</v>
      </c>
      <c r="X343" t="s">
        <v>1217</v>
      </c>
      <c r="Y343" t="s">
        <v>1217</v>
      </c>
      <c r="Z343" t="s">
        <v>1217</v>
      </c>
      <c r="AA343" t="s">
        <v>1217</v>
      </c>
      <c r="AB343" t="s">
        <v>1217</v>
      </c>
      <c r="AC343" t="s">
        <v>1217</v>
      </c>
      <c r="AD343" t="s">
        <v>1217</v>
      </c>
      <c r="AE343" t="s">
        <v>1217</v>
      </c>
      <c r="AF343" t="s">
        <v>1217</v>
      </c>
      <c r="AG343" t="s">
        <v>1217</v>
      </c>
      <c r="AH343"/>
      <c r="AI343" t="s">
        <v>1217</v>
      </c>
      <c r="AJ343" t="s">
        <v>1217</v>
      </c>
      <c r="AK343" t="s">
        <v>1217</v>
      </c>
      <c r="AL343" t="s">
        <v>1217</v>
      </c>
      <c r="AM343" t="s">
        <v>1217</v>
      </c>
      <c r="AN343" t="s">
        <v>1217</v>
      </c>
      <c r="AO343" t="s">
        <v>1217</v>
      </c>
      <c r="AP343"/>
      <c r="AQ343"/>
      <c r="AR343"/>
      <c r="AS343"/>
      <c r="BB343" t="str" cm="1">
        <f t="array" aca="1" ref="BB343" ca="1">IFERROR(INDIRECT(X343),"")</f>
        <v/>
      </c>
      <c r="BE343"/>
      <c r="BF343" s="435"/>
      <c r="CC343"/>
      <c r="CD343"/>
      <c r="CE343"/>
      <c r="CF343"/>
      <c r="CG343"/>
      <c r="CH343"/>
      <c r="CI343"/>
      <c r="CJ343"/>
      <c r="CK343"/>
      <c r="CL343"/>
      <c r="CM343"/>
      <c r="CN343"/>
      <c r="CO343"/>
    </row>
    <row r="344" spans="18:93">
      <c r="R344"/>
      <c r="W344">
        <v>349</v>
      </c>
      <c r="X344" t="s">
        <v>1217</v>
      </c>
      <c r="Y344" t="s">
        <v>1217</v>
      </c>
      <c r="Z344" t="s">
        <v>1217</v>
      </c>
      <c r="AA344" t="s">
        <v>1217</v>
      </c>
      <c r="AB344" t="s">
        <v>1217</v>
      </c>
      <c r="AC344" t="s">
        <v>1217</v>
      </c>
      <c r="AD344" t="s">
        <v>1217</v>
      </c>
      <c r="AE344" t="s">
        <v>1217</v>
      </c>
      <c r="AF344" t="s">
        <v>1217</v>
      </c>
      <c r="AG344" t="s">
        <v>1217</v>
      </c>
      <c r="AH344"/>
      <c r="AI344" t="s">
        <v>1217</v>
      </c>
      <c r="AJ344" t="s">
        <v>1217</v>
      </c>
      <c r="AK344" t="s">
        <v>1217</v>
      </c>
      <c r="AL344" t="s">
        <v>1217</v>
      </c>
      <c r="AM344" t="s">
        <v>1217</v>
      </c>
      <c r="AN344" t="s">
        <v>1217</v>
      </c>
      <c r="AO344" t="s">
        <v>1217</v>
      </c>
      <c r="AP344"/>
      <c r="AQ344"/>
      <c r="AR344"/>
      <c r="AS344"/>
      <c r="BB344" t="str" cm="1">
        <f t="array" aca="1" ref="BB344" ca="1">IFERROR(INDIRECT(X344),"")</f>
        <v/>
      </c>
      <c r="BE344"/>
      <c r="BF344" s="435"/>
      <c r="CC344"/>
      <c r="CD344"/>
      <c r="CE344"/>
      <c r="CF344"/>
      <c r="CG344"/>
      <c r="CH344"/>
      <c r="CI344"/>
      <c r="CJ344"/>
      <c r="CK344"/>
      <c r="CL344"/>
      <c r="CM344"/>
      <c r="CN344"/>
      <c r="CO344"/>
    </row>
    <row r="345" spans="18:93">
      <c r="R345"/>
      <c r="W345">
        <v>350</v>
      </c>
      <c r="X345" t="s">
        <v>1217</v>
      </c>
      <c r="Y345" t="s">
        <v>1217</v>
      </c>
      <c r="Z345" t="s">
        <v>1217</v>
      </c>
      <c r="AA345" t="s">
        <v>1217</v>
      </c>
      <c r="AB345" t="s">
        <v>1217</v>
      </c>
      <c r="AC345" t="s">
        <v>1217</v>
      </c>
      <c r="AD345" t="s">
        <v>1217</v>
      </c>
      <c r="AE345" t="s">
        <v>1217</v>
      </c>
      <c r="AF345" t="s">
        <v>1217</v>
      </c>
      <c r="AG345" t="s">
        <v>1217</v>
      </c>
      <c r="AH345"/>
      <c r="AI345" t="s">
        <v>1217</v>
      </c>
      <c r="AJ345" t="s">
        <v>1217</v>
      </c>
      <c r="AK345" t="s">
        <v>1217</v>
      </c>
      <c r="AL345" t="s">
        <v>1217</v>
      </c>
      <c r="AM345" t="s">
        <v>1217</v>
      </c>
      <c r="AN345" t="s">
        <v>1217</v>
      </c>
      <c r="AO345" t="s">
        <v>1217</v>
      </c>
      <c r="AP345"/>
      <c r="AQ345"/>
      <c r="AR345"/>
      <c r="AS345"/>
      <c r="BB345" t="str" cm="1">
        <f t="array" aca="1" ref="BB345" ca="1">IFERROR(INDIRECT(X345),"")</f>
        <v/>
      </c>
      <c r="BE345"/>
      <c r="BF345" s="435"/>
      <c r="CC345"/>
      <c r="CD345"/>
      <c r="CE345"/>
      <c r="CF345"/>
      <c r="CG345"/>
      <c r="CH345"/>
      <c r="CI345"/>
      <c r="CJ345"/>
      <c r="CK345"/>
      <c r="CL345"/>
      <c r="CM345"/>
      <c r="CN345"/>
      <c r="CO345"/>
    </row>
    <row r="346" spans="18:93">
      <c r="R346"/>
      <c r="W346">
        <v>351</v>
      </c>
      <c r="X346" t="s">
        <v>1217</v>
      </c>
      <c r="Y346" t="s">
        <v>1217</v>
      </c>
      <c r="Z346" t="s">
        <v>1217</v>
      </c>
      <c r="AA346" t="s">
        <v>1217</v>
      </c>
      <c r="AB346" t="s">
        <v>1217</v>
      </c>
      <c r="AC346" t="s">
        <v>1217</v>
      </c>
      <c r="AD346" t="s">
        <v>1217</v>
      </c>
      <c r="AE346" t="s">
        <v>1217</v>
      </c>
      <c r="AF346" t="s">
        <v>1217</v>
      </c>
      <c r="AG346" t="s">
        <v>1217</v>
      </c>
      <c r="AH346"/>
      <c r="AI346" t="s">
        <v>1217</v>
      </c>
      <c r="AJ346" t="s">
        <v>1217</v>
      </c>
      <c r="AK346" t="s">
        <v>1217</v>
      </c>
      <c r="AL346" t="s">
        <v>1217</v>
      </c>
      <c r="AM346" t="s">
        <v>1217</v>
      </c>
      <c r="AN346" t="s">
        <v>1217</v>
      </c>
      <c r="AO346" t="s">
        <v>1217</v>
      </c>
      <c r="AP346"/>
      <c r="AQ346"/>
      <c r="AR346"/>
      <c r="AS346"/>
      <c r="BB346" t="str" cm="1">
        <f t="array" aca="1" ref="BB346" ca="1">IFERROR(INDIRECT(X346),"")</f>
        <v/>
      </c>
      <c r="BE346"/>
      <c r="BF346" s="435"/>
      <c r="CC346"/>
      <c r="CD346"/>
      <c r="CE346"/>
      <c r="CF346"/>
      <c r="CG346"/>
      <c r="CH346"/>
      <c r="CI346"/>
      <c r="CJ346"/>
      <c r="CK346"/>
      <c r="CL346"/>
      <c r="CM346"/>
      <c r="CN346"/>
      <c r="CO346"/>
    </row>
    <row r="347" spans="18:93">
      <c r="R347"/>
      <c r="W347">
        <v>352</v>
      </c>
      <c r="X347" t="s">
        <v>1217</v>
      </c>
      <c r="Y347" t="s">
        <v>1217</v>
      </c>
      <c r="Z347" t="s">
        <v>1217</v>
      </c>
      <c r="AA347" t="s">
        <v>1217</v>
      </c>
      <c r="AB347" t="s">
        <v>1217</v>
      </c>
      <c r="AC347" t="s">
        <v>1217</v>
      </c>
      <c r="AD347" t="s">
        <v>1217</v>
      </c>
      <c r="AE347" t="s">
        <v>1217</v>
      </c>
      <c r="AF347" t="s">
        <v>1217</v>
      </c>
      <c r="AG347" t="s">
        <v>1217</v>
      </c>
      <c r="AH347"/>
      <c r="AI347" t="s">
        <v>1217</v>
      </c>
      <c r="AJ347" t="s">
        <v>1217</v>
      </c>
      <c r="AK347" t="s">
        <v>1217</v>
      </c>
      <c r="AL347" t="s">
        <v>1217</v>
      </c>
      <c r="AM347" t="s">
        <v>1217</v>
      </c>
      <c r="AN347" t="s">
        <v>1217</v>
      </c>
      <c r="AO347" t="s">
        <v>1217</v>
      </c>
      <c r="AP347"/>
      <c r="AQ347"/>
      <c r="AR347"/>
      <c r="AS347"/>
      <c r="BB347" t="str" cm="1">
        <f t="array" aca="1" ref="BB347" ca="1">IFERROR(INDIRECT(X347),"")</f>
        <v/>
      </c>
      <c r="BE347"/>
      <c r="BF347" s="435"/>
      <c r="CC347"/>
      <c r="CD347"/>
      <c r="CE347"/>
      <c r="CF347"/>
      <c r="CG347"/>
      <c r="CH347"/>
      <c r="CI347"/>
      <c r="CJ347"/>
      <c r="CK347"/>
      <c r="CL347"/>
      <c r="CM347"/>
      <c r="CN347"/>
      <c r="CO347"/>
    </row>
    <row r="348" spans="18:93">
      <c r="R348"/>
      <c r="W348">
        <v>353</v>
      </c>
      <c r="X348" t="s">
        <v>1217</v>
      </c>
      <c r="Y348" t="s">
        <v>1217</v>
      </c>
      <c r="Z348" t="s">
        <v>1217</v>
      </c>
      <c r="AA348" t="s">
        <v>1217</v>
      </c>
      <c r="AB348" t="s">
        <v>1217</v>
      </c>
      <c r="AC348" t="s">
        <v>1217</v>
      </c>
      <c r="AD348" t="s">
        <v>1217</v>
      </c>
      <c r="AE348" t="s">
        <v>1217</v>
      </c>
      <c r="AF348" t="s">
        <v>1217</v>
      </c>
      <c r="AG348" t="s">
        <v>1217</v>
      </c>
      <c r="AH348"/>
      <c r="AI348" t="s">
        <v>1217</v>
      </c>
      <c r="AJ348" t="s">
        <v>1217</v>
      </c>
      <c r="AK348" t="s">
        <v>1217</v>
      </c>
      <c r="AL348" t="s">
        <v>1217</v>
      </c>
      <c r="AM348" t="s">
        <v>1217</v>
      </c>
      <c r="AN348" t="s">
        <v>1217</v>
      </c>
      <c r="AO348" t="s">
        <v>1217</v>
      </c>
      <c r="AP348"/>
      <c r="AQ348"/>
      <c r="AR348"/>
      <c r="AS348"/>
      <c r="BB348" t="str" cm="1">
        <f t="array" aca="1" ref="BB348" ca="1">IFERROR(INDIRECT(X348),"")</f>
        <v/>
      </c>
      <c r="BE348"/>
      <c r="BF348" s="435"/>
      <c r="CC348"/>
      <c r="CD348"/>
      <c r="CE348"/>
      <c r="CF348"/>
      <c r="CG348"/>
      <c r="CH348"/>
      <c r="CI348"/>
      <c r="CJ348"/>
      <c r="CK348"/>
      <c r="CL348"/>
      <c r="CM348"/>
      <c r="CN348"/>
      <c r="CO348"/>
    </row>
    <row r="349" spans="18:93">
      <c r="R349"/>
      <c r="W349">
        <v>354</v>
      </c>
      <c r="X349" t="s">
        <v>2141</v>
      </c>
      <c r="Y349" t="s">
        <v>2142</v>
      </c>
      <c r="Z349" t="s">
        <v>2143</v>
      </c>
      <c r="AA349">
        <v>26</v>
      </c>
      <c r="AB349" t="s">
        <v>2144</v>
      </c>
      <c r="AC349">
        <v>2</v>
      </c>
      <c r="AD349">
        <v>26</v>
      </c>
      <c r="AE349">
        <v>0</v>
      </c>
      <c r="AF349">
        <v>0</v>
      </c>
      <c r="AG349" t="s">
        <v>2145</v>
      </c>
      <c r="AH349"/>
      <c r="AI349" t="s">
        <v>2146</v>
      </c>
      <c r="AJ349" t="s">
        <v>2147</v>
      </c>
      <c r="AK349" t="s">
        <v>2148</v>
      </c>
      <c r="AL349" t="s">
        <v>2149</v>
      </c>
      <c r="AM349" t="s">
        <v>2150</v>
      </c>
      <c r="AN349" t="s">
        <v>2151</v>
      </c>
      <c r="AO349" t="s">
        <v>2152</v>
      </c>
      <c r="AP349"/>
      <c r="AQ349"/>
      <c r="AR349"/>
      <c r="AS349"/>
      <c r="BB349" t="str" cm="1">
        <f t="array" aca="1" ref="BB349" ca="1">IFERROR(INDIRECT(X349),"")</f>
        <v>FULLSTÄNDIGT SVAR SAKNAS PÅ FRÅGA 8</v>
      </c>
      <c r="BE349"/>
      <c r="BF349" s="435"/>
      <c r="CC349"/>
      <c r="CD349"/>
      <c r="CE349"/>
      <c r="CF349"/>
      <c r="CG349"/>
      <c r="CH349"/>
      <c r="CI349"/>
      <c r="CJ349"/>
      <c r="CK349"/>
      <c r="CL349"/>
      <c r="CM349"/>
      <c r="CN349"/>
      <c r="CO349"/>
    </row>
    <row r="350" spans="18:93">
      <c r="R350"/>
      <c r="W350">
        <v>355</v>
      </c>
      <c r="X350" t="s">
        <v>1217</v>
      </c>
      <c r="Y350" t="s">
        <v>1217</v>
      </c>
      <c r="Z350" t="s">
        <v>1217</v>
      </c>
      <c r="AA350" t="s">
        <v>1217</v>
      </c>
      <c r="AB350" t="s">
        <v>1217</v>
      </c>
      <c r="AC350" t="s">
        <v>1217</v>
      </c>
      <c r="AD350" t="s">
        <v>1217</v>
      </c>
      <c r="AE350" t="s">
        <v>1217</v>
      </c>
      <c r="AF350" t="s">
        <v>1217</v>
      </c>
      <c r="AG350" t="s">
        <v>1217</v>
      </c>
      <c r="AH350"/>
      <c r="AI350" t="s">
        <v>1217</v>
      </c>
      <c r="AJ350" t="s">
        <v>1217</v>
      </c>
      <c r="AK350" t="s">
        <v>1217</v>
      </c>
      <c r="AL350" t="s">
        <v>1217</v>
      </c>
      <c r="AM350" t="s">
        <v>1217</v>
      </c>
      <c r="AN350" t="s">
        <v>1217</v>
      </c>
      <c r="AO350" t="s">
        <v>1217</v>
      </c>
      <c r="AP350"/>
      <c r="AQ350"/>
      <c r="AR350"/>
      <c r="AS350"/>
      <c r="BB350" t="str" cm="1">
        <f t="array" aca="1" ref="BB350" ca="1">IFERROR(INDIRECT(X350),"")</f>
        <v/>
      </c>
      <c r="BE350"/>
      <c r="BF350" s="435"/>
      <c r="CC350"/>
      <c r="CD350"/>
      <c r="CE350"/>
      <c r="CF350"/>
      <c r="CG350"/>
      <c r="CH350"/>
      <c r="CI350"/>
      <c r="CJ350"/>
      <c r="CK350"/>
      <c r="CL350"/>
      <c r="CM350"/>
      <c r="CN350"/>
      <c r="CO350"/>
    </row>
    <row r="351" spans="18:93">
      <c r="R351"/>
      <c r="W351">
        <v>356</v>
      </c>
      <c r="X351" t="s">
        <v>1217</v>
      </c>
      <c r="Y351" t="s">
        <v>1217</v>
      </c>
      <c r="Z351" t="s">
        <v>1217</v>
      </c>
      <c r="AA351" t="s">
        <v>1217</v>
      </c>
      <c r="AB351" t="s">
        <v>1217</v>
      </c>
      <c r="AC351" t="s">
        <v>1217</v>
      </c>
      <c r="AD351" t="s">
        <v>1217</v>
      </c>
      <c r="AE351" t="s">
        <v>1217</v>
      </c>
      <c r="AF351" t="s">
        <v>1217</v>
      </c>
      <c r="AG351" t="s">
        <v>1217</v>
      </c>
      <c r="AH351"/>
      <c r="AI351" t="s">
        <v>1217</v>
      </c>
      <c r="AJ351" t="s">
        <v>1217</v>
      </c>
      <c r="AK351" t="s">
        <v>1217</v>
      </c>
      <c r="AL351" t="s">
        <v>1217</v>
      </c>
      <c r="AM351" t="s">
        <v>1217</v>
      </c>
      <c r="AN351" t="s">
        <v>1217</v>
      </c>
      <c r="AO351" t="s">
        <v>1217</v>
      </c>
      <c r="AP351"/>
      <c r="AQ351"/>
      <c r="AR351"/>
      <c r="AS351"/>
      <c r="BB351" t="str" cm="1">
        <f t="array" aca="1" ref="BB351" ca="1">IFERROR(INDIRECT(X351),"")</f>
        <v/>
      </c>
      <c r="BE351"/>
      <c r="BF351" s="435"/>
      <c r="CC351"/>
      <c r="CD351"/>
      <c r="CE351"/>
      <c r="CF351"/>
      <c r="CG351"/>
      <c r="CH351"/>
      <c r="CI351"/>
      <c r="CJ351"/>
      <c r="CK351"/>
      <c r="CL351"/>
      <c r="CM351"/>
      <c r="CN351"/>
      <c r="CO351"/>
    </row>
    <row r="352" spans="18:93">
      <c r="R352"/>
      <c r="W352">
        <v>357</v>
      </c>
      <c r="X352" t="s">
        <v>1217</v>
      </c>
      <c r="Y352" t="s">
        <v>1217</v>
      </c>
      <c r="Z352" t="s">
        <v>1217</v>
      </c>
      <c r="AA352" t="s">
        <v>1217</v>
      </c>
      <c r="AB352" t="s">
        <v>1217</v>
      </c>
      <c r="AC352" t="s">
        <v>1217</v>
      </c>
      <c r="AD352" t="s">
        <v>1217</v>
      </c>
      <c r="AE352" t="s">
        <v>1217</v>
      </c>
      <c r="AF352" t="s">
        <v>1217</v>
      </c>
      <c r="AG352" t="s">
        <v>1217</v>
      </c>
      <c r="AH352"/>
      <c r="AI352" t="s">
        <v>1217</v>
      </c>
      <c r="AJ352" t="s">
        <v>1217</v>
      </c>
      <c r="AK352" t="s">
        <v>1217</v>
      </c>
      <c r="AL352" t="s">
        <v>1217</v>
      </c>
      <c r="AM352" t="s">
        <v>1217</v>
      </c>
      <c r="AN352" t="s">
        <v>1217</v>
      </c>
      <c r="AO352" t="s">
        <v>1217</v>
      </c>
      <c r="AP352"/>
      <c r="AQ352"/>
      <c r="AR352"/>
      <c r="AS352"/>
      <c r="BB352" t="str" cm="1">
        <f t="array" aca="1" ref="BB352" ca="1">IFERROR(INDIRECT(X352),"")</f>
        <v/>
      </c>
      <c r="BE352"/>
      <c r="BF352" s="435"/>
      <c r="CC352"/>
      <c r="CD352"/>
      <c r="CE352"/>
      <c r="CF352"/>
      <c r="CG352"/>
      <c r="CH352"/>
      <c r="CI352"/>
      <c r="CJ352"/>
      <c r="CK352"/>
      <c r="CL352"/>
      <c r="CM352"/>
      <c r="CN352"/>
      <c r="CO352"/>
    </row>
    <row r="353" spans="18:93">
      <c r="R353"/>
      <c r="W353">
        <v>358</v>
      </c>
      <c r="X353" t="s">
        <v>1217</v>
      </c>
      <c r="Y353" t="s">
        <v>1217</v>
      </c>
      <c r="Z353" t="s">
        <v>1217</v>
      </c>
      <c r="AA353" t="s">
        <v>1217</v>
      </c>
      <c r="AB353" t="s">
        <v>1217</v>
      </c>
      <c r="AC353" t="s">
        <v>1217</v>
      </c>
      <c r="AD353" t="s">
        <v>1217</v>
      </c>
      <c r="AE353" t="s">
        <v>1217</v>
      </c>
      <c r="AF353" t="s">
        <v>1217</v>
      </c>
      <c r="AG353" t="s">
        <v>1217</v>
      </c>
      <c r="AH353"/>
      <c r="AI353" t="s">
        <v>1217</v>
      </c>
      <c r="AJ353" t="s">
        <v>1217</v>
      </c>
      <c r="AK353" t="s">
        <v>1217</v>
      </c>
      <c r="AL353" t="s">
        <v>1217</v>
      </c>
      <c r="AM353" t="s">
        <v>1217</v>
      </c>
      <c r="AN353" t="s">
        <v>1217</v>
      </c>
      <c r="AO353" t="s">
        <v>1217</v>
      </c>
      <c r="AP353"/>
      <c r="AQ353"/>
      <c r="AR353"/>
      <c r="AS353"/>
      <c r="BB353" t="str" cm="1">
        <f t="array" aca="1" ref="BB353" ca="1">IFERROR(INDIRECT(X353),"")</f>
        <v/>
      </c>
      <c r="BE353"/>
      <c r="BF353" s="435"/>
      <c r="CC353"/>
      <c r="CD353"/>
      <c r="CE353"/>
      <c r="CF353"/>
      <c r="CG353"/>
      <c r="CH353"/>
      <c r="CI353"/>
      <c r="CJ353"/>
      <c r="CK353"/>
      <c r="CL353"/>
      <c r="CM353"/>
      <c r="CN353"/>
      <c r="CO353"/>
    </row>
    <row r="354" spans="18:93">
      <c r="R354"/>
      <c r="W354">
        <v>359</v>
      </c>
      <c r="X354" t="s">
        <v>1217</v>
      </c>
      <c r="Y354" t="s">
        <v>1217</v>
      </c>
      <c r="Z354" t="s">
        <v>1217</v>
      </c>
      <c r="AA354" t="s">
        <v>1217</v>
      </c>
      <c r="AB354" t="s">
        <v>1217</v>
      </c>
      <c r="AC354" t="s">
        <v>1217</v>
      </c>
      <c r="AD354" t="s">
        <v>1217</v>
      </c>
      <c r="AE354" t="s">
        <v>1217</v>
      </c>
      <c r="AF354" t="s">
        <v>1217</v>
      </c>
      <c r="AG354" t="s">
        <v>1217</v>
      </c>
      <c r="AH354"/>
      <c r="AI354" t="s">
        <v>1217</v>
      </c>
      <c r="AJ354" t="s">
        <v>1217</v>
      </c>
      <c r="AK354" t="s">
        <v>1217</v>
      </c>
      <c r="AL354" t="s">
        <v>1217</v>
      </c>
      <c r="AM354" t="s">
        <v>1217</v>
      </c>
      <c r="AN354" t="s">
        <v>1217</v>
      </c>
      <c r="AO354" t="s">
        <v>1217</v>
      </c>
      <c r="AP354"/>
      <c r="AQ354"/>
      <c r="AR354"/>
      <c r="AS354"/>
      <c r="BB354" t="str" cm="1">
        <f t="array" aca="1" ref="BB354" ca="1">IFERROR(INDIRECT(X354),"")</f>
        <v/>
      </c>
      <c r="BE354"/>
      <c r="BF354" s="435"/>
      <c r="CC354"/>
      <c r="CD354"/>
      <c r="CE354"/>
      <c r="CF354"/>
      <c r="CG354"/>
      <c r="CH354"/>
      <c r="CI354"/>
      <c r="CJ354"/>
      <c r="CK354"/>
      <c r="CL354"/>
      <c r="CM354"/>
      <c r="CN354"/>
      <c r="CO354"/>
    </row>
    <row r="355" spans="18:93">
      <c r="R355"/>
      <c r="W355">
        <v>360</v>
      </c>
      <c r="X355" t="s">
        <v>1217</v>
      </c>
      <c r="Y355" t="s">
        <v>1217</v>
      </c>
      <c r="Z355" t="s">
        <v>1217</v>
      </c>
      <c r="AA355" t="s">
        <v>1217</v>
      </c>
      <c r="AB355" t="s">
        <v>1217</v>
      </c>
      <c r="AC355" t="s">
        <v>1217</v>
      </c>
      <c r="AD355" t="s">
        <v>1217</v>
      </c>
      <c r="AE355" t="s">
        <v>1217</v>
      </c>
      <c r="AF355" t="s">
        <v>1217</v>
      </c>
      <c r="AG355" t="s">
        <v>1217</v>
      </c>
      <c r="AH355"/>
      <c r="AI355" t="s">
        <v>1217</v>
      </c>
      <c r="AJ355" t="s">
        <v>1217</v>
      </c>
      <c r="AK355" t="s">
        <v>1217</v>
      </c>
      <c r="AL355" t="s">
        <v>1217</v>
      </c>
      <c r="AM355" t="s">
        <v>1217</v>
      </c>
      <c r="AN355" t="s">
        <v>1217</v>
      </c>
      <c r="AO355" t="s">
        <v>1217</v>
      </c>
      <c r="AP355"/>
      <c r="AQ355"/>
      <c r="AR355"/>
      <c r="AS355"/>
      <c r="BB355" t="str" cm="1">
        <f t="array" aca="1" ref="BB355" ca="1">IFERROR(INDIRECT(X355),"")</f>
        <v/>
      </c>
      <c r="BE355"/>
      <c r="BF355" s="435"/>
      <c r="CC355"/>
      <c r="CD355"/>
      <c r="CE355"/>
      <c r="CF355"/>
      <c r="CG355"/>
      <c r="CH355"/>
      <c r="CI355"/>
      <c r="CJ355"/>
      <c r="CK355"/>
      <c r="CL355"/>
      <c r="CM355"/>
      <c r="CN355"/>
      <c r="CO355"/>
    </row>
    <row r="356" spans="18:93">
      <c r="R356"/>
      <c r="W356">
        <v>361</v>
      </c>
      <c r="X356" t="s">
        <v>1217</v>
      </c>
      <c r="Y356" t="s">
        <v>1217</v>
      </c>
      <c r="Z356" t="s">
        <v>1217</v>
      </c>
      <c r="AA356" t="s">
        <v>1217</v>
      </c>
      <c r="AB356" t="s">
        <v>1217</v>
      </c>
      <c r="AC356" t="s">
        <v>1217</v>
      </c>
      <c r="AD356" t="s">
        <v>1217</v>
      </c>
      <c r="AE356" t="s">
        <v>1217</v>
      </c>
      <c r="AF356" t="s">
        <v>1217</v>
      </c>
      <c r="AG356" t="s">
        <v>1217</v>
      </c>
      <c r="AH356"/>
      <c r="AI356" t="s">
        <v>1217</v>
      </c>
      <c r="AJ356" t="s">
        <v>1217</v>
      </c>
      <c r="AK356" t="s">
        <v>1217</v>
      </c>
      <c r="AL356" t="s">
        <v>1217</v>
      </c>
      <c r="AM356" t="s">
        <v>1217</v>
      </c>
      <c r="AN356" t="s">
        <v>1217</v>
      </c>
      <c r="AO356" t="s">
        <v>1217</v>
      </c>
      <c r="AP356"/>
      <c r="AQ356"/>
      <c r="AR356"/>
      <c r="AS356"/>
      <c r="BB356" t="str" cm="1">
        <f t="array" aca="1" ref="BB356" ca="1">IFERROR(INDIRECT(X356),"")</f>
        <v/>
      </c>
      <c r="BE356"/>
      <c r="BF356" s="435"/>
      <c r="CC356"/>
      <c r="CD356"/>
      <c r="CE356"/>
      <c r="CF356"/>
      <c r="CG356"/>
      <c r="CH356"/>
      <c r="CI356"/>
      <c r="CJ356"/>
      <c r="CK356"/>
      <c r="CL356"/>
      <c r="CM356"/>
      <c r="CN356"/>
      <c r="CO356"/>
    </row>
    <row r="357" spans="18:93">
      <c r="R357"/>
      <c r="W357">
        <v>362</v>
      </c>
      <c r="X357" t="s">
        <v>1217</v>
      </c>
      <c r="Y357" t="s">
        <v>1217</v>
      </c>
      <c r="Z357" t="s">
        <v>1217</v>
      </c>
      <c r="AA357" t="s">
        <v>1217</v>
      </c>
      <c r="AB357" t="s">
        <v>1217</v>
      </c>
      <c r="AC357" t="s">
        <v>1217</v>
      </c>
      <c r="AD357" t="s">
        <v>1217</v>
      </c>
      <c r="AE357" t="s">
        <v>1217</v>
      </c>
      <c r="AF357" t="s">
        <v>1217</v>
      </c>
      <c r="AG357" t="s">
        <v>1217</v>
      </c>
      <c r="AH357"/>
      <c r="AI357" t="s">
        <v>1217</v>
      </c>
      <c r="AJ357" t="s">
        <v>1217</v>
      </c>
      <c r="AK357" t="s">
        <v>1217</v>
      </c>
      <c r="AL357" t="s">
        <v>1217</v>
      </c>
      <c r="AM357" t="s">
        <v>1217</v>
      </c>
      <c r="AN357" t="s">
        <v>1217</v>
      </c>
      <c r="AO357" t="s">
        <v>1217</v>
      </c>
      <c r="AP357"/>
      <c r="AQ357"/>
      <c r="AR357"/>
      <c r="AS357"/>
      <c r="BB357" t="str" cm="1">
        <f t="array" aca="1" ref="BB357" ca="1">IFERROR(INDIRECT(X357),"")</f>
        <v/>
      </c>
      <c r="BE357"/>
      <c r="BF357" s="435"/>
      <c r="CC357"/>
      <c r="CD357"/>
      <c r="CE357"/>
      <c r="CF357"/>
      <c r="CG357"/>
      <c r="CH357"/>
      <c r="CI357"/>
      <c r="CJ357"/>
      <c r="CK357"/>
      <c r="CL357"/>
      <c r="CM357"/>
      <c r="CN357"/>
      <c r="CO357"/>
    </row>
    <row r="358" spans="18:93">
      <c r="R358"/>
      <c r="W358">
        <v>363</v>
      </c>
      <c r="X358" t="s">
        <v>1217</v>
      </c>
      <c r="Y358" t="s">
        <v>1217</v>
      </c>
      <c r="Z358" t="s">
        <v>1217</v>
      </c>
      <c r="AA358" t="s">
        <v>1217</v>
      </c>
      <c r="AB358" t="s">
        <v>1217</v>
      </c>
      <c r="AC358" t="s">
        <v>1217</v>
      </c>
      <c r="AD358" t="s">
        <v>1217</v>
      </c>
      <c r="AE358" t="s">
        <v>1217</v>
      </c>
      <c r="AF358" t="s">
        <v>1217</v>
      </c>
      <c r="AG358" t="s">
        <v>1217</v>
      </c>
      <c r="AH358"/>
      <c r="AI358" t="s">
        <v>1217</v>
      </c>
      <c r="AJ358" t="s">
        <v>1217</v>
      </c>
      <c r="AK358" t="s">
        <v>1217</v>
      </c>
      <c r="AL358" t="s">
        <v>1217</v>
      </c>
      <c r="AM358" t="s">
        <v>1217</v>
      </c>
      <c r="AN358" t="s">
        <v>1217</v>
      </c>
      <c r="AO358" t="s">
        <v>1217</v>
      </c>
      <c r="AP358"/>
      <c r="AQ358"/>
      <c r="AR358"/>
      <c r="AS358"/>
      <c r="BB358" t="str" cm="1">
        <f t="array" aca="1" ref="BB358" ca="1">IFERROR(INDIRECT(X358),"")</f>
        <v/>
      </c>
      <c r="BE358"/>
      <c r="BF358" s="435"/>
      <c r="CC358"/>
      <c r="CD358"/>
      <c r="CE358"/>
      <c r="CF358"/>
      <c r="CG358"/>
      <c r="CH358"/>
      <c r="CI358"/>
      <c r="CJ358"/>
      <c r="CK358"/>
      <c r="CL358"/>
      <c r="CM358"/>
      <c r="CN358"/>
      <c r="CO358"/>
    </row>
    <row r="359" spans="18:93">
      <c r="R359"/>
      <c r="W359">
        <v>364</v>
      </c>
      <c r="X359" t="s">
        <v>2153</v>
      </c>
      <c r="Y359" t="s">
        <v>2154</v>
      </c>
      <c r="Z359" t="s">
        <v>2155</v>
      </c>
      <c r="AA359">
        <v>27</v>
      </c>
      <c r="AB359" t="s">
        <v>2156</v>
      </c>
      <c r="AC359">
        <v>2</v>
      </c>
      <c r="AD359">
        <v>27</v>
      </c>
      <c r="AE359">
        <v>0</v>
      </c>
      <c r="AF359">
        <v>0</v>
      </c>
      <c r="AG359" t="s">
        <v>2157</v>
      </c>
      <c r="AH359"/>
      <c r="AI359" t="s">
        <v>2158</v>
      </c>
      <c r="AJ359" t="s">
        <v>2159</v>
      </c>
      <c r="AK359" t="s">
        <v>2160</v>
      </c>
      <c r="AL359" t="s">
        <v>2161</v>
      </c>
      <c r="AM359" t="s">
        <v>2162</v>
      </c>
      <c r="AN359" t="s">
        <v>2163</v>
      </c>
      <c r="AO359" t="s">
        <v>2164</v>
      </c>
      <c r="AP359"/>
      <c r="AQ359"/>
      <c r="AR359"/>
      <c r="AS359"/>
      <c r="BB359" t="str" cm="1">
        <f t="array" aca="1" ref="BB359" ca="1">IFERROR(INDIRECT(X359),"")</f>
        <v>FULLSTÄNDIGT SVAR SAKNAS PÅ FRÅGA 9</v>
      </c>
      <c r="BE359"/>
      <c r="BF359" s="435"/>
      <c r="CC359"/>
      <c r="CD359"/>
      <c r="CE359"/>
      <c r="CF359"/>
      <c r="CG359"/>
      <c r="CH359"/>
      <c r="CI359"/>
      <c r="CJ359"/>
      <c r="CK359"/>
      <c r="CL359"/>
      <c r="CM359"/>
      <c r="CN359"/>
      <c r="CO359"/>
    </row>
    <row r="360" spans="18:93">
      <c r="R360"/>
      <c r="W360">
        <v>365</v>
      </c>
      <c r="X360" t="s">
        <v>1217</v>
      </c>
      <c r="Y360" t="s">
        <v>1217</v>
      </c>
      <c r="Z360" t="s">
        <v>1217</v>
      </c>
      <c r="AA360" t="s">
        <v>1217</v>
      </c>
      <c r="AB360" t="s">
        <v>1217</v>
      </c>
      <c r="AC360" t="s">
        <v>1217</v>
      </c>
      <c r="AD360" t="s">
        <v>1217</v>
      </c>
      <c r="AE360" t="s">
        <v>1217</v>
      </c>
      <c r="AF360" t="s">
        <v>1217</v>
      </c>
      <c r="AG360" t="s">
        <v>1217</v>
      </c>
      <c r="AH360"/>
      <c r="AI360" t="s">
        <v>1217</v>
      </c>
      <c r="AJ360" t="s">
        <v>1217</v>
      </c>
      <c r="AK360" t="s">
        <v>1217</v>
      </c>
      <c r="AL360" t="s">
        <v>1217</v>
      </c>
      <c r="AM360" t="s">
        <v>1217</v>
      </c>
      <c r="AN360" t="s">
        <v>1217</v>
      </c>
      <c r="AO360" t="s">
        <v>1217</v>
      </c>
      <c r="AP360"/>
      <c r="AQ360"/>
      <c r="AR360"/>
      <c r="AS360"/>
      <c r="BB360" t="str" cm="1">
        <f t="array" aca="1" ref="BB360" ca="1">IFERROR(INDIRECT(X360),"")</f>
        <v/>
      </c>
      <c r="BE360"/>
      <c r="BF360" s="435"/>
      <c r="CC360"/>
      <c r="CD360"/>
      <c r="CE360"/>
      <c r="CF360"/>
      <c r="CG360"/>
      <c r="CH360"/>
      <c r="CI360"/>
      <c r="CJ360"/>
      <c r="CK360"/>
      <c r="CL360"/>
      <c r="CM360"/>
      <c r="CN360"/>
      <c r="CO360"/>
    </row>
    <row r="361" spans="18:93">
      <c r="R361"/>
      <c r="W361">
        <v>366</v>
      </c>
      <c r="X361" t="s">
        <v>1217</v>
      </c>
      <c r="Y361" t="s">
        <v>1217</v>
      </c>
      <c r="Z361" t="s">
        <v>1217</v>
      </c>
      <c r="AA361" t="s">
        <v>1217</v>
      </c>
      <c r="AB361" t="s">
        <v>1217</v>
      </c>
      <c r="AC361" t="s">
        <v>1217</v>
      </c>
      <c r="AD361" t="s">
        <v>1217</v>
      </c>
      <c r="AE361" t="s">
        <v>1217</v>
      </c>
      <c r="AF361" t="s">
        <v>1217</v>
      </c>
      <c r="AG361" t="s">
        <v>1217</v>
      </c>
      <c r="AH361"/>
      <c r="AI361" t="s">
        <v>1217</v>
      </c>
      <c r="AJ361" t="s">
        <v>1217</v>
      </c>
      <c r="AK361" t="s">
        <v>1217</v>
      </c>
      <c r="AL361" t="s">
        <v>1217</v>
      </c>
      <c r="AM361" t="s">
        <v>1217</v>
      </c>
      <c r="AN361" t="s">
        <v>1217</v>
      </c>
      <c r="AO361" t="s">
        <v>1217</v>
      </c>
      <c r="AP361"/>
      <c r="AQ361"/>
      <c r="AR361"/>
      <c r="AS361"/>
      <c r="BB361" t="str" cm="1">
        <f t="array" aca="1" ref="BB361" ca="1">IFERROR(INDIRECT(X361),"")</f>
        <v/>
      </c>
      <c r="BE361"/>
      <c r="BF361" s="435"/>
      <c r="CC361"/>
      <c r="CD361"/>
      <c r="CE361"/>
      <c r="CF361"/>
      <c r="CG361"/>
      <c r="CH361"/>
      <c r="CI361"/>
      <c r="CJ361"/>
      <c r="CK361"/>
      <c r="CL361"/>
      <c r="CM361"/>
      <c r="CN361"/>
      <c r="CO361"/>
    </row>
    <row r="362" spans="18:93">
      <c r="R362"/>
      <c r="W362">
        <v>367</v>
      </c>
      <c r="X362" t="s">
        <v>1217</v>
      </c>
      <c r="Y362" t="s">
        <v>1217</v>
      </c>
      <c r="Z362" t="s">
        <v>1217</v>
      </c>
      <c r="AA362" t="s">
        <v>1217</v>
      </c>
      <c r="AB362" t="s">
        <v>1217</v>
      </c>
      <c r="AC362" t="s">
        <v>1217</v>
      </c>
      <c r="AD362" t="s">
        <v>1217</v>
      </c>
      <c r="AE362" t="s">
        <v>1217</v>
      </c>
      <c r="AF362" t="s">
        <v>1217</v>
      </c>
      <c r="AG362" t="s">
        <v>1217</v>
      </c>
      <c r="AH362"/>
      <c r="AI362" t="s">
        <v>1217</v>
      </c>
      <c r="AJ362" t="s">
        <v>1217</v>
      </c>
      <c r="AK362" t="s">
        <v>1217</v>
      </c>
      <c r="AL362" t="s">
        <v>1217</v>
      </c>
      <c r="AM362" t="s">
        <v>1217</v>
      </c>
      <c r="AN362" t="s">
        <v>1217</v>
      </c>
      <c r="AO362" t="s">
        <v>1217</v>
      </c>
      <c r="AP362"/>
      <c r="AQ362"/>
      <c r="AR362"/>
      <c r="AS362"/>
      <c r="BB362" t="str" cm="1">
        <f t="array" aca="1" ref="BB362" ca="1">IFERROR(INDIRECT(X362),"")</f>
        <v/>
      </c>
      <c r="BE362"/>
      <c r="BF362" s="435"/>
      <c r="CC362"/>
      <c r="CD362"/>
      <c r="CE362"/>
      <c r="CF362"/>
      <c r="CG362"/>
      <c r="CH362"/>
      <c r="CI362"/>
      <c r="CJ362"/>
      <c r="CK362"/>
      <c r="CL362"/>
      <c r="CM362"/>
      <c r="CN362"/>
      <c r="CO362"/>
    </row>
    <row r="363" spans="18:93">
      <c r="R363"/>
      <c r="W363">
        <v>368</v>
      </c>
      <c r="X363" t="s">
        <v>1217</v>
      </c>
      <c r="Y363" t="s">
        <v>1217</v>
      </c>
      <c r="Z363" t="s">
        <v>1217</v>
      </c>
      <c r="AA363" t="s">
        <v>1217</v>
      </c>
      <c r="AB363" t="s">
        <v>1217</v>
      </c>
      <c r="AC363" t="s">
        <v>1217</v>
      </c>
      <c r="AD363" t="s">
        <v>1217</v>
      </c>
      <c r="AE363" t="s">
        <v>1217</v>
      </c>
      <c r="AF363" t="s">
        <v>1217</v>
      </c>
      <c r="AG363" t="s">
        <v>1217</v>
      </c>
      <c r="AH363"/>
      <c r="AI363" t="s">
        <v>1217</v>
      </c>
      <c r="AJ363" t="s">
        <v>1217</v>
      </c>
      <c r="AK363" t="s">
        <v>1217</v>
      </c>
      <c r="AL363" t="s">
        <v>1217</v>
      </c>
      <c r="AM363" t="s">
        <v>1217</v>
      </c>
      <c r="AN363" t="s">
        <v>1217</v>
      </c>
      <c r="AO363" t="s">
        <v>1217</v>
      </c>
      <c r="AP363"/>
      <c r="AQ363"/>
      <c r="AR363"/>
      <c r="AS363"/>
      <c r="BB363" t="str" cm="1">
        <f t="array" aca="1" ref="BB363" ca="1">IFERROR(INDIRECT(X363),"")</f>
        <v/>
      </c>
      <c r="BE363"/>
      <c r="BF363" s="435"/>
      <c r="CC363"/>
      <c r="CD363"/>
      <c r="CE363"/>
      <c r="CF363"/>
      <c r="CG363"/>
      <c r="CH363"/>
      <c r="CI363"/>
      <c r="CJ363"/>
      <c r="CK363"/>
      <c r="CL363"/>
      <c r="CM363"/>
      <c r="CN363"/>
      <c r="CO363"/>
    </row>
    <row r="364" spans="18:93">
      <c r="R364"/>
      <c r="W364">
        <v>369</v>
      </c>
      <c r="X364" t="s">
        <v>1217</v>
      </c>
      <c r="Y364" t="s">
        <v>1217</v>
      </c>
      <c r="Z364" t="s">
        <v>1217</v>
      </c>
      <c r="AA364" t="s">
        <v>1217</v>
      </c>
      <c r="AB364" t="s">
        <v>1217</v>
      </c>
      <c r="AC364" t="s">
        <v>1217</v>
      </c>
      <c r="AD364" t="s">
        <v>1217</v>
      </c>
      <c r="AE364" t="s">
        <v>1217</v>
      </c>
      <c r="AF364" t="s">
        <v>1217</v>
      </c>
      <c r="AG364" t="s">
        <v>1217</v>
      </c>
      <c r="AH364"/>
      <c r="AI364" t="s">
        <v>1217</v>
      </c>
      <c r="AJ364" t="s">
        <v>1217</v>
      </c>
      <c r="AK364" t="s">
        <v>1217</v>
      </c>
      <c r="AL364" t="s">
        <v>1217</v>
      </c>
      <c r="AM364" t="s">
        <v>1217</v>
      </c>
      <c r="AN364" t="s">
        <v>1217</v>
      </c>
      <c r="AO364" t="s">
        <v>1217</v>
      </c>
      <c r="AP364"/>
      <c r="AQ364"/>
      <c r="AR364"/>
      <c r="AS364"/>
      <c r="BB364" t="str" cm="1">
        <f t="array" aca="1" ref="BB364" ca="1">IFERROR(INDIRECT(X364),"")</f>
        <v/>
      </c>
      <c r="BE364"/>
      <c r="BF364" s="435"/>
      <c r="CC364"/>
      <c r="CD364"/>
      <c r="CE364"/>
      <c r="CF364"/>
      <c r="CG364"/>
      <c r="CH364"/>
      <c r="CI364"/>
      <c r="CJ364"/>
      <c r="CK364"/>
      <c r="CL364"/>
      <c r="CM364"/>
      <c r="CN364"/>
      <c r="CO364"/>
    </row>
    <row r="365" spans="18:93">
      <c r="R365"/>
      <c r="W365">
        <v>370</v>
      </c>
      <c r="X365" t="s">
        <v>1217</v>
      </c>
      <c r="Y365" t="s">
        <v>1217</v>
      </c>
      <c r="Z365" t="s">
        <v>1217</v>
      </c>
      <c r="AA365" t="s">
        <v>1217</v>
      </c>
      <c r="AB365" t="s">
        <v>1217</v>
      </c>
      <c r="AC365" t="s">
        <v>1217</v>
      </c>
      <c r="AD365" t="s">
        <v>1217</v>
      </c>
      <c r="AE365" t="s">
        <v>1217</v>
      </c>
      <c r="AF365" t="s">
        <v>1217</v>
      </c>
      <c r="AG365" t="s">
        <v>1217</v>
      </c>
      <c r="AH365"/>
      <c r="AI365" t="s">
        <v>1217</v>
      </c>
      <c r="AJ365" t="s">
        <v>1217</v>
      </c>
      <c r="AK365" t="s">
        <v>1217</v>
      </c>
      <c r="AL365" t="s">
        <v>1217</v>
      </c>
      <c r="AM365" t="s">
        <v>1217</v>
      </c>
      <c r="AN365" t="s">
        <v>1217</v>
      </c>
      <c r="AO365" t="s">
        <v>1217</v>
      </c>
      <c r="AP365"/>
      <c r="AQ365"/>
      <c r="AR365"/>
      <c r="AS365"/>
      <c r="BB365" t="str" cm="1">
        <f t="array" aca="1" ref="BB365" ca="1">IFERROR(INDIRECT(X365),"")</f>
        <v/>
      </c>
      <c r="BE365"/>
      <c r="BF365" s="435"/>
      <c r="CC365"/>
      <c r="CD365"/>
      <c r="CE365"/>
      <c r="CF365"/>
      <c r="CG365"/>
      <c r="CH365"/>
      <c r="CI365"/>
      <c r="CJ365"/>
      <c r="CK365"/>
      <c r="CL365"/>
      <c r="CM365"/>
      <c r="CN365"/>
      <c r="CO365"/>
    </row>
    <row r="366" spans="18:93">
      <c r="R366"/>
      <c r="W366">
        <v>371</v>
      </c>
      <c r="X366" t="s">
        <v>1217</v>
      </c>
      <c r="Y366" t="s">
        <v>1217</v>
      </c>
      <c r="Z366" t="s">
        <v>1217</v>
      </c>
      <c r="AA366" t="s">
        <v>1217</v>
      </c>
      <c r="AB366" t="s">
        <v>1217</v>
      </c>
      <c r="AC366" t="s">
        <v>1217</v>
      </c>
      <c r="AD366" t="s">
        <v>1217</v>
      </c>
      <c r="AE366" t="s">
        <v>1217</v>
      </c>
      <c r="AF366" t="s">
        <v>1217</v>
      </c>
      <c r="AG366" t="s">
        <v>1217</v>
      </c>
      <c r="AH366"/>
      <c r="AI366" t="s">
        <v>1217</v>
      </c>
      <c r="AJ366" t="s">
        <v>1217</v>
      </c>
      <c r="AK366" t="s">
        <v>1217</v>
      </c>
      <c r="AL366" t="s">
        <v>1217</v>
      </c>
      <c r="AM366" t="s">
        <v>1217</v>
      </c>
      <c r="AN366" t="s">
        <v>1217</v>
      </c>
      <c r="AO366" t="s">
        <v>1217</v>
      </c>
      <c r="AP366"/>
      <c r="AQ366"/>
      <c r="AR366"/>
      <c r="AS366"/>
      <c r="BB366" t="str" cm="1">
        <f t="array" aca="1" ref="BB366" ca="1">IFERROR(INDIRECT(X366),"")</f>
        <v/>
      </c>
      <c r="BE366"/>
      <c r="BF366" s="435"/>
      <c r="CC366"/>
      <c r="CD366"/>
      <c r="CE366"/>
      <c r="CF366"/>
      <c r="CG366"/>
      <c r="CH366"/>
      <c r="CI366"/>
      <c r="CJ366"/>
      <c r="CK366"/>
      <c r="CL366"/>
      <c r="CM366"/>
      <c r="CN366"/>
      <c r="CO366"/>
    </row>
    <row r="367" spans="18:93">
      <c r="R367"/>
      <c r="W367">
        <v>372</v>
      </c>
      <c r="X367" t="s">
        <v>1217</v>
      </c>
      <c r="Y367" t="s">
        <v>1217</v>
      </c>
      <c r="Z367" t="s">
        <v>1217</v>
      </c>
      <c r="AA367" t="s">
        <v>1217</v>
      </c>
      <c r="AB367" t="s">
        <v>1217</v>
      </c>
      <c r="AC367" t="s">
        <v>1217</v>
      </c>
      <c r="AD367" t="s">
        <v>1217</v>
      </c>
      <c r="AE367" t="s">
        <v>1217</v>
      </c>
      <c r="AF367" t="s">
        <v>1217</v>
      </c>
      <c r="AG367" t="s">
        <v>1217</v>
      </c>
      <c r="AH367"/>
      <c r="AI367" t="s">
        <v>1217</v>
      </c>
      <c r="AJ367" t="s">
        <v>1217</v>
      </c>
      <c r="AK367" t="s">
        <v>1217</v>
      </c>
      <c r="AL367" t="s">
        <v>1217</v>
      </c>
      <c r="AM367" t="s">
        <v>1217</v>
      </c>
      <c r="AN367" t="s">
        <v>1217</v>
      </c>
      <c r="AO367" t="s">
        <v>1217</v>
      </c>
      <c r="AP367"/>
      <c r="AQ367"/>
      <c r="AR367"/>
      <c r="AS367"/>
      <c r="BB367" t="str" cm="1">
        <f t="array" aca="1" ref="BB367" ca="1">IFERROR(INDIRECT(X367),"")</f>
        <v/>
      </c>
      <c r="BE367"/>
      <c r="BF367" s="435"/>
      <c r="CC367"/>
      <c r="CD367"/>
      <c r="CE367"/>
      <c r="CF367"/>
      <c r="CG367"/>
      <c r="CH367"/>
      <c r="CI367"/>
      <c r="CJ367"/>
      <c r="CK367"/>
      <c r="CL367"/>
      <c r="CM367"/>
      <c r="CN367"/>
      <c r="CO367"/>
    </row>
    <row r="368" spans="18:93">
      <c r="R368"/>
      <c r="W368">
        <v>373</v>
      </c>
      <c r="X368" t="s">
        <v>1217</v>
      </c>
      <c r="Y368" t="s">
        <v>1217</v>
      </c>
      <c r="Z368" t="s">
        <v>1217</v>
      </c>
      <c r="AA368" t="s">
        <v>1217</v>
      </c>
      <c r="AB368" t="s">
        <v>1217</v>
      </c>
      <c r="AC368" t="s">
        <v>1217</v>
      </c>
      <c r="AD368" t="s">
        <v>1217</v>
      </c>
      <c r="AE368" t="s">
        <v>1217</v>
      </c>
      <c r="AF368" t="s">
        <v>1217</v>
      </c>
      <c r="AG368" t="s">
        <v>1217</v>
      </c>
      <c r="AH368"/>
      <c r="AI368" t="s">
        <v>1217</v>
      </c>
      <c r="AJ368" t="s">
        <v>1217</v>
      </c>
      <c r="AK368" t="s">
        <v>1217</v>
      </c>
      <c r="AL368" t="s">
        <v>1217</v>
      </c>
      <c r="AM368" t="s">
        <v>1217</v>
      </c>
      <c r="AN368" t="s">
        <v>1217</v>
      </c>
      <c r="AO368" t="s">
        <v>1217</v>
      </c>
      <c r="AP368"/>
      <c r="AQ368"/>
      <c r="AR368"/>
      <c r="AS368"/>
      <c r="BB368" t="str" cm="1">
        <f t="array" aca="1" ref="BB368" ca="1">IFERROR(INDIRECT(X368),"")</f>
        <v/>
      </c>
      <c r="BE368"/>
      <c r="BF368" s="435"/>
      <c r="CC368"/>
      <c r="CD368"/>
      <c r="CE368"/>
      <c r="CF368"/>
      <c r="CG368"/>
      <c r="CH368"/>
      <c r="CI368"/>
      <c r="CJ368"/>
      <c r="CK368"/>
      <c r="CL368"/>
      <c r="CM368"/>
      <c r="CN368"/>
      <c r="CO368"/>
    </row>
    <row r="369" spans="18:93">
      <c r="R369"/>
      <c r="W369">
        <v>374</v>
      </c>
      <c r="X369" t="s">
        <v>2165</v>
      </c>
      <c r="Y369" t="s">
        <v>2166</v>
      </c>
      <c r="Z369" t="s">
        <v>2167</v>
      </c>
      <c r="AA369">
        <v>28</v>
      </c>
      <c r="AB369" t="s">
        <v>2168</v>
      </c>
      <c r="AC369">
        <v>2</v>
      </c>
      <c r="AD369">
        <v>28</v>
      </c>
      <c r="AE369">
        <v>0</v>
      </c>
      <c r="AF369">
        <v>0</v>
      </c>
      <c r="AG369" t="s">
        <v>2169</v>
      </c>
      <c r="AH369"/>
      <c r="AI369" t="s">
        <v>2170</v>
      </c>
      <c r="AJ369" t="s">
        <v>2171</v>
      </c>
      <c r="AK369" t="s">
        <v>2172</v>
      </c>
      <c r="AL369" t="s">
        <v>2173</v>
      </c>
      <c r="AM369" t="s">
        <v>2174</v>
      </c>
      <c r="AN369" t="s">
        <v>2175</v>
      </c>
      <c r="AO369" t="s">
        <v>2176</v>
      </c>
      <c r="AP369"/>
      <c r="AQ369"/>
      <c r="AR369"/>
      <c r="AS369"/>
      <c r="BB369" t="str" cm="1">
        <f t="array" aca="1" ref="BB369" ca="1">IFERROR(INDIRECT(X369),"")</f>
        <v>FULLSTÄNDIGT SVAR SAKNAS PÅ FRÅGA 10</v>
      </c>
      <c r="BE369"/>
      <c r="BF369" s="435"/>
      <c r="CC369"/>
      <c r="CD369"/>
      <c r="CE369"/>
      <c r="CF369"/>
      <c r="CG369"/>
      <c r="CH369"/>
      <c r="CI369"/>
      <c r="CJ369"/>
      <c r="CK369"/>
      <c r="CL369"/>
      <c r="CM369"/>
      <c r="CN369"/>
      <c r="CO369"/>
    </row>
    <row r="370" spans="18:93">
      <c r="R370"/>
      <c r="W370">
        <v>375</v>
      </c>
      <c r="X370" t="s">
        <v>1217</v>
      </c>
      <c r="Y370" t="s">
        <v>1217</v>
      </c>
      <c r="Z370" t="s">
        <v>1217</v>
      </c>
      <c r="AA370" t="s">
        <v>1217</v>
      </c>
      <c r="AB370" t="s">
        <v>1217</v>
      </c>
      <c r="AC370" t="s">
        <v>1217</v>
      </c>
      <c r="AD370" t="s">
        <v>1217</v>
      </c>
      <c r="AE370" t="s">
        <v>1217</v>
      </c>
      <c r="AF370" t="s">
        <v>1217</v>
      </c>
      <c r="AG370" t="s">
        <v>1217</v>
      </c>
      <c r="AH370"/>
      <c r="AI370" t="s">
        <v>1217</v>
      </c>
      <c r="AJ370" t="s">
        <v>1217</v>
      </c>
      <c r="AK370" t="s">
        <v>1217</v>
      </c>
      <c r="AL370" t="s">
        <v>1217</v>
      </c>
      <c r="AM370" t="s">
        <v>1217</v>
      </c>
      <c r="AN370" t="s">
        <v>1217</v>
      </c>
      <c r="AO370" t="s">
        <v>1217</v>
      </c>
      <c r="AP370"/>
      <c r="AQ370"/>
      <c r="AR370"/>
      <c r="AS370"/>
      <c r="BB370" t="str" cm="1">
        <f t="array" aca="1" ref="BB370" ca="1">IFERROR(INDIRECT(X370),"")</f>
        <v/>
      </c>
      <c r="BE370"/>
      <c r="BF370" s="435"/>
      <c r="CC370"/>
      <c r="CD370"/>
      <c r="CE370"/>
      <c r="CF370"/>
      <c r="CG370"/>
      <c r="CH370"/>
      <c r="CI370"/>
      <c r="CJ370"/>
      <c r="CK370"/>
      <c r="CL370"/>
      <c r="CM370"/>
      <c r="CN370"/>
      <c r="CO370"/>
    </row>
    <row r="371" spans="18:93">
      <c r="R371"/>
      <c r="W371">
        <v>376</v>
      </c>
      <c r="X371" t="s">
        <v>1217</v>
      </c>
      <c r="Y371" t="s">
        <v>1217</v>
      </c>
      <c r="Z371" t="s">
        <v>1217</v>
      </c>
      <c r="AA371" t="s">
        <v>1217</v>
      </c>
      <c r="AB371" t="s">
        <v>1217</v>
      </c>
      <c r="AC371" t="s">
        <v>1217</v>
      </c>
      <c r="AD371" t="s">
        <v>1217</v>
      </c>
      <c r="AE371" t="s">
        <v>1217</v>
      </c>
      <c r="AF371" t="s">
        <v>1217</v>
      </c>
      <c r="AG371" t="s">
        <v>1217</v>
      </c>
      <c r="AH371"/>
      <c r="AI371" t="s">
        <v>1217</v>
      </c>
      <c r="AJ371" t="s">
        <v>1217</v>
      </c>
      <c r="AK371" t="s">
        <v>1217</v>
      </c>
      <c r="AL371" t="s">
        <v>1217</v>
      </c>
      <c r="AM371" t="s">
        <v>1217</v>
      </c>
      <c r="AN371" t="s">
        <v>1217</v>
      </c>
      <c r="AO371" t="s">
        <v>1217</v>
      </c>
      <c r="AP371"/>
      <c r="AQ371"/>
      <c r="AR371"/>
      <c r="AS371"/>
      <c r="BB371" t="str" cm="1">
        <f t="array" aca="1" ref="BB371" ca="1">IFERROR(INDIRECT(X371),"")</f>
        <v/>
      </c>
      <c r="BE371"/>
      <c r="BF371" s="435"/>
      <c r="CC371"/>
      <c r="CD371"/>
      <c r="CE371"/>
      <c r="CF371"/>
      <c r="CG371"/>
      <c r="CH371"/>
      <c r="CI371"/>
      <c r="CJ371"/>
      <c r="CK371"/>
      <c r="CL371"/>
      <c r="CM371"/>
      <c r="CN371"/>
      <c r="CO371"/>
    </row>
    <row r="372" spans="18:93">
      <c r="R372"/>
      <c r="W372">
        <v>377</v>
      </c>
      <c r="X372" t="s">
        <v>1217</v>
      </c>
      <c r="Y372" t="s">
        <v>1217</v>
      </c>
      <c r="Z372" t="s">
        <v>1217</v>
      </c>
      <c r="AA372" t="s">
        <v>1217</v>
      </c>
      <c r="AB372" t="s">
        <v>1217</v>
      </c>
      <c r="AC372" t="s">
        <v>1217</v>
      </c>
      <c r="AD372" t="s">
        <v>1217</v>
      </c>
      <c r="AE372" t="s">
        <v>1217</v>
      </c>
      <c r="AF372" t="s">
        <v>1217</v>
      </c>
      <c r="AG372" t="s">
        <v>1217</v>
      </c>
      <c r="AH372"/>
      <c r="AI372" t="s">
        <v>1217</v>
      </c>
      <c r="AJ372" t="s">
        <v>1217</v>
      </c>
      <c r="AK372" t="s">
        <v>1217</v>
      </c>
      <c r="AL372" t="s">
        <v>1217</v>
      </c>
      <c r="AM372" t="s">
        <v>1217</v>
      </c>
      <c r="AN372" t="s">
        <v>1217</v>
      </c>
      <c r="AO372" t="s">
        <v>1217</v>
      </c>
      <c r="AP372"/>
      <c r="AQ372"/>
      <c r="AR372"/>
      <c r="AS372"/>
      <c r="BB372" t="str" cm="1">
        <f t="array" aca="1" ref="BB372" ca="1">IFERROR(INDIRECT(X372),"")</f>
        <v/>
      </c>
      <c r="BE372"/>
      <c r="BF372" s="435"/>
      <c r="CC372"/>
      <c r="CD372"/>
      <c r="CE372"/>
      <c r="CF372"/>
      <c r="CG372"/>
      <c r="CH372"/>
      <c r="CI372"/>
      <c r="CJ372"/>
      <c r="CK372"/>
      <c r="CL372"/>
      <c r="CM372"/>
      <c r="CN372"/>
      <c r="CO372"/>
    </row>
    <row r="373" spans="18:93">
      <c r="R373"/>
      <c r="W373">
        <v>378</v>
      </c>
      <c r="X373" t="s">
        <v>1217</v>
      </c>
      <c r="Y373" t="s">
        <v>1217</v>
      </c>
      <c r="Z373" t="s">
        <v>1217</v>
      </c>
      <c r="AA373" t="s">
        <v>1217</v>
      </c>
      <c r="AB373" t="s">
        <v>1217</v>
      </c>
      <c r="AC373" t="s">
        <v>1217</v>
      </c>
      <c r="AD373" t="s">
        <v>1217</v>
      </c>
      <c r="AE373" t="s">
        <v>1217</v>
      </c>
      <c r="AF373" t="s">
        <v>1217</v>
      </c>
      <c r="AG373" t="s">
        <v>1217</v>
      </c>
      <c r="AH373"/>
      <c r="AI373" t="s">
        <v>1217</v>
      </c>
      <c r="AJ373" t="s">
        <v>1217</v>
      </c>
      <c r="AK373" t="s">
        <v>1217</v>
      </c>
      <c r="AL373" t="s">
        <v>1217</v>
      </c>
      <c r="AM373" t="s">
        <v>1217</v>
      </c>
      <c r="AN373" t="s">
        <v>1217</v>
      </c>
      <c r="AO373" t="s">
        <v>1217</v>
      </c>
      <c r="AP373"/>
      <c r="AQ373"/>
      <c r="AR373"/>
      <c r="AS373"/>
      <c r="BB373" t="str" cm="1">
        <f t="array" aca="1" ref="BB373" ca="1">IFERROR(INDIRECT(X373),"")</f>
        <v/>
      </c>
      <c r="BE373"/>
      <c r="BF373" s="435"/>
      <c r="CC373"/>
      <c r="CD373"/>
      <c r="CE373"/>
      <c r="CF373"/>
      <c r="CG373"/>
      <c r="CH373"/>
      <c r="CI373"/>
      <c r="CJ373"/>
      <c r="CK373"/>
      <c r="CL373"/>
      <c r="CM373"/>
      <c r="CN373"/>
      <c r="CO373"/>
    </row>
    <row r="374" spans="18:93">
      <c r="R374"/>
      <c r="W374">
        <v>379</v>
      </c>
      <c r="X374" t="s">
        <v>1217</v>
      </c>
      <c r="Y374" t="s">
        <v>1217</v>
      </c>
      <c r="Z374" t="s">
        <v>1217</v>
      </c>
      <c r="AA374" t="s">
        <v>1217</v>
      </c>
      <c r="AB374" t="s">
        <v>1217</v>
      </c>
      <c r="AC374" t="s">
        <v>1217</v>
      </c>
      <c r="AD374" t="s">
        <v>1217</v>
      </c>
      <c r="AE374" t="s">
        <v>1217</v>
      </c>
      <c r="AF374" t="s">
        <v>1217</v>
      </c>
      <c r="AG374" t="s">
        <v>1217</v>
      </c>
      <c r="AH374"/>
      <c r="AI374" t="s">
        <v>1217</v>
      </c>
      <c r="AJ374" t="s">
        <v>1217</v>
      </c>
      <c r="AK374" t="s">
        <v>1217</v>
      </c>
      <c r="AL374" t="s">
        <v>1217</v>
      </c>
      <c r="AM374" t="s">
        <v>1217</v>
      </c>
      <c r="AN374" t="s">
        <v>1217</v>
      </c>
      <c r="AO374" t="s">
        <v>1217</v>
      </c>
      <c r="AP374"/>
      <c r="AQ374"/>
      <c r="AR374"/>
      <c r="AS374"/>
      <c r="BB374" t="str" cm="1">
        <f t="array" aca="1" ref="BB374" ca="1">IFERROR(INDIRECT(X374),"")</f>
        <v/>
      </c>
      <c r="BE374"/>
      <c r="BF374" s="435"/>
      <c r="CC374"/>
      <c r="CD374"/>
      <c r="CE374"/>
      <c r="CF374"/>
      <c r="CG374"/>
      <c r="CH374"/>
      <c r="CI374"/>
      <c r="CJ374"/>
      <c r="CK374"/>
      <c r="CL374"/>
      <c r="CM374"/>
      <c r="CN374"/>
      <c r="CO374"/>
    </row>
    <row r="375" spans="18:93">
      <c r="R375"/>
      <c r="W375">
        <v>380</v>
      </c>
      <c r="X375" t="s">
        <v>1217</v>
      </c>
      <c r="Y375" t="s">
        <v>1217</v>
      </c>
      <c r="Z375" t="s">
        <v>1217</v>
      </c>
      <c r="AA375" t="s">
        <v>1217</v>
      </c>
      <c r="AB375" t="s">
        <v>1217</v>
      </c>
      <c r="AC375" t="s">
        <v>1217</v>
      </c>
      <c r="AD375" t="s">
        <v>1217</v>
      </c>
      <c r="AE375" t="s">
        <v>1217</v>
      </c>
      <c r="AF375" t="s">
        <v>1217</v>
      </c>
      <c r="AG375" t="s">
        <v>1217</v>
      </c>
      <c r="AH375"/>
      <c r="AI375" t="s">
        <v>1217</v>
      </c>
      <c r="AJ375" t="s">
        <v>1217</v>
      </c>
      <c r="AK375" t="s">
        <v>1217</v>
      </c>
      <c r="AL375" t="s">
        <v>1217</v>
      </c>
      <c r="AM375" t="s">
        <v>1217</v>
      </c>
      <c r="AN375" t="s">
        <v>1217</v>
      </c>
      <c r="AO375" t="s">
        <v>1217</v>
      </c>
      <c r="AP375"/>
      <c r="AQ375"/>
      <c r="AR375"/>
      <c r="AS375"/>
      <c r="BB375" t="str" cm="1">
        <f t="array" aca="1" ref="BB375" ca="1">IFERROR(INDIRECT(X375),"")</f>
        <v/>
      </c>
      <c r="BE375"/>
      <c r="BF375" s="435"/>
      <c r="CC375"/>
      <c r="CD375"/>
      <c r="CE375"/>
      <c r="CF375"/>
      <c r="CG375"/>
      <c r="CH375"/>
      <c r="CI375"/>
      <c r="CJ375"/>
      <c r="CK375"/>
      <c r="CL375"/>
      <c r="CM375"/>
      <c r="CN375"/>
      <c r="CO375"/>
    </row>
    <row r="376" spans="18:93">
      <c r="R376"/>
      <c r="W376">
        <v>381</v>
      </c>
      <c r="X376" t="s">
        <v>1217</v>
      </c>
      <c r="Y376" t="s">
        <v>1217</v>
      </c>
      <c r="Z376" t="s">
        <v>1217</v>
      </c>
      <c r="AA376" t="s">
        <v>1217</v>
      </c>
      <c r="AB376" t="s">
        <v>1217</v>
      </c>
      <c r="AC376" t="s">
        <v>1217</v>
      </c>
      <c r="AD376" t="s">
        <v>1217</v>
      </c>
      <c r="AE376" t="s">
        <v>1217</v>
      </c>
      <c r="AF376" t="s">
        <v>1217</v>
      </c>
      <c r="AG376" t="s">
        <v>1217</v>
      </c>
      <c r="AH376"/>
      <c r="AI376" t="s">
        <v>1217</v>
      </c>
      <c r="AJ376" t="s">
        <v>1217</v>
      </c>
      <c r="AK376" t="s">
        <v>1217</v>
      </c>
      <c r="AL376" t="s">
        <v>1217</v>
      </c>
      <c r="AM376" t="s">
        <v>1217</v>
      </c>
      <c r="AN376" t="s">
        <v>1217</v>
      </c>
      <c r="AO376" t="s">
        <v>1217</v>
      </c>
      <c r="AP376"/>
      <c r="AQ376"/>
      <c r="AR376"/>
      <c r="AS376"/>
      <c r="BB376" t="str" cm="1">
        <f t="array" aca="1" ref="BB376" ca="1">IFERROR(INDIRECT(X376),"")</f>
        <v/>
      </c>
      <c r="BE376"/>
      <c r="BF376" s="435"/>
      <c r="CC376"/>
      <c r="CD376"/>
      <c r="CE376"/>
      <c r="CF376"/>
      <c r="CG376"/>
      <c r="CH376"/>
      <c r="CI376"/>
      <c r="CJ376"/>
      <c r="CK376"/>
      <c r="CL376"/>
      <c r="CM376"/>
      <c r="CN376"/>
      <c r="CO376"/>
    </row>
    <row r="377" spans="18:93">
      <c r="R377"/>
      <c r="W377">
        <v>382</v>
      </c>
      <c r="X377" t="s">
        <v>1217</v>
      </c>
      <c r="Y377" t="s">
        <v>1217</v>
      </c>
      <c r="Z377" t="s">
        <v>1217</v>
      </c>
      <c r="AA377" t="s">
        <v>1217</v>
      </c>
      <c r="AB377" t="s">
        <v>1217</v>
      </c>
      <c r="AC377" t="s">
        <v>1217</v>
      </c>
      <c r="AD377" t="s">
        <v>1217</v>
      </c>
      <c r="AE377" t="s">
        <v>1217</v>
      </c>
      <c r="AF377" t="s">
        <v>1217</v>
      </c>
      <c r="AG377" t="s">
        <v>1217</v>
      </c>
      <c r="AH377"/>
      <c r="AI377" t="s">
        <v>1217</v>
      </c>
      <c r="AJ377" t="s">
        <v>1217</v>
      </c>
      <c r="AK377" t="s">
        <v>1217</v>
      </c>
      <c r="AL377" t="s">
        <v>1217</v>
      </c>
      <c r="AM377" t="s">
        <v>1217</v>
      </c>
      <c r="AN377" t="s">
        <v>1217</v>
      </c>
      <c r="AO377" t="s">
        <v>1217</v>
      </c>
      <c r="AP377"/>
      <c r="AQ377"/>
      <c r="AR377"/>
      <c r="AS377"/>
      <c r="BB377" t="str" cm="1">
        <f t="array" aca="1" ref="BB377" ca="1">IFERROR(INDIRECT(X377),"")</f>
        <v/>
      </c>
      <c r="BE377"/>
      <c r="BF377" s="435"/>
      <c r="CC377"/>
      <c r="CD377"/>
      <c r="CE377"/>
      <c r="CF377"/>
      <c r="CG377"/>
      <c r="CH377"/>
      <c r="CI377"/>
      <c r="CJ377"/>
      <c r="CK377"/>
      <c r="CL377"/>
      <c r="CM377"/>
      <c r="CN377"/>
      <c r="CO377"/>
    </row>
    <row r="378" spans="18:93">
      <c r="R378"/>
      <c r="W378">
        <v>383</v>
      </c>
      <c r="X378" t="s">
        <v>1217</v>
      </c>
      <c r="Y378" t="s">
        <v>1217</v>
      </c>
      <c r="Z378" t="s">
        <v>1217</v>
      </c>
      <c r="AA378" t="s">
        <v>1217</v>
      </c>
      <c r="AB378" t="s">
        <v>1217</v>
      </c>
      <c r="AC378" t="s">
        <v>1217</v>
      </c>
      <c r="AD378" t="s">
        <v>1217</v>
      </c>
      <c r="AE378" t="s">
        <v>1217</v>
      </c>
      <c r="AF378" t="s">
        <v>1217</v>
      </c>
      <c r="AG378" t="s">
        <v>1217</v>
      </c>
      <c r="AH378"/>
      <c r="AI378" t="s">
        <v>1217</v>
      </c>
      <c r="AJ378" t="s">
        <v>1217</v>
      </c>
      <c r="AK378" t="s">
        <v>1217</v>
      </c>
      <c r="AL378" t="s">
        <v>1217</v>
      </c>
      <c r="AM378" t="s">
        <v>1217</v>
      </c>
      <c r="AN378" t="s">
        <v>1217</v>
      </c>
      <c r="AO378" t="s">
        <v>1217</v>
      </c>
      <c r="AP378"/>
      <c r="AQ378"/>
      <c r="AR378"/>
      <c r="AS378"/>
      <c r="BB378" t="str" cm="1">
        <f t="array" aca="1" ref="BB378" ca="1">IFERROR(INDIRECT(X378),"")</f>
        <v/>
      </c>
      <c r="BE378"/>
      <c r="BF378" s="435"/>
      <c r="CC378"/>
      <c r="CD378"/>
      <c r="CE378"/>
      <c r="CF378"/>
      <c r="CG378"/>
      <c r="CH378"/>
      <c r="CI378"/>
      <c r="CJ378"/>
      <c r="CK378"/>
      <c r="CL378"/>
      <c r="CM378"/>
      <c r="CN378"/>
      <c r="CO378"/>
    </row>
    <row r="379" spans="18:93">
      <c r="R379"/>
      <c r="W379">
        <v>384</v>
      </c>
      <c r="X379" t="s">
        <v>1217</v>
      </c>
      <c r="Y379" t="s">
        <v>1217</v>
      </c>
      <c r="Z379" t="s">
        <v>1217</v>
      </c>
      <c r="AA379" t="s">
        <v>1217</v>
      </c>
      <c r="AB379" t="s">
        <v>1217</v>
      </c>
      <c r="AC379" t="s">
        <v>1217</v>
      </c>
      <c r="AD379" t="s">
        <v>1217</v>
      </c>
      <c r="AE379" t="s">
        <v>1217</v>
      </c>
      <c r="AF379" t="s">
        <v>1217</v>
      </c>
      <c r="AG379" t="s">
        <v>1217</v>
      </c>
      <c r="AH379"/>
      <c r="AI379" t="s">
        <v>1217</v>
      </c>
      <c r="AJ379" t="s">
        <v>1217</v>
      </c>
      <c r="AK379" t="s">
        <v>1217</v>
      </c>
      <c r="AL379" t="s">
        <v>1217</v>
      </c>
      <c r="AM379" t="s">
        <v>1217</v>
      </c>
      <c r="AN379" t="s">
        <v>1217</v>
      </c>
      <c r="AO379" t="s">
        <v>1217</v>
      </c>
      <c r="AP379"/>
      <c r="AQ379"/>
      <c r="AR379"/>
      <c r="AS379"/>
      <c r="BB379" t="str" cm="1">
        <f t="array" aca="1" ref="BB379" ca="1">IFERROR(INDIRECT(X379),"")</f>
        <v/>
      </c>
      <c r="BE379"/>
      <c r="BF379" s="435"/>
      <c r="CC379"/>
      <c r="CD379"/>
      <c r="CE379"/>
      <c r="CF379"/>
      <c r="CG379"/>
      <c r="CH379"/>
      <c r="CI379"/>
      <c r="CJ379"/>
      <c r="CK379"/>
      <c r="CL379"/>
      <c r="CM379"/>
      <c r="CN379"/>
      <c r="CO379"/>
    </row>
    <row r="380" spans="18:93">
      <c r="R380"/>
      <c r="W380">
        <v>385</v>
      </c>
      <c r="X380" t="s">
        <v>2177</v>
      </c>
      <c r="Y380" t="s">
        <v>2178</v>
      </c>
      <c r="Z380" t="s">
        <v>2179</v>
      </c>
      <c r="AA380">
        <v>29</v>
      </c>
      <c r="AB380" t="s">
        <v>2180</v>
      </c>
      <c r="AC380">
        <v>2</v>
      </c>
      <c r="AD380">
        <v>29</v>
      </c>
      <c r="AE380">
        <v>0</v>
      </c>
      <c r="AF380">
        <v>0</v>
      </c>
      <c r="AG380" t="s">
        <v>2181</v>
      </c>
      <c r="AH380"/>
      <c r="AI380" t="s">
        <v>2182</v>
      </c>
      <c r="AJ380" t="s">
        <v>2183</v>
      </c>
      <c r="AK380" t="s">
        <v>2184</v>
      </c>
      <c r="AL380" t="s">
        <v>2185</v>
      </c>
      <c r="AM380" t="s">
        <v>2186</v>
      </c>
      <c r="AN380" t="s">
        <v>2187</v>
      </c>
      <c r="AO380" t="s">
        <v>2188</v>
      </c>
      <c r="AP380"/>
      <c r="AQ380"/>
      <c r="AR380"/>
      <c r="AS380"/>
      <c r="BB380" t="str" cm="1">
        <f t="array" aca="1" ref="BB380" ca="1">IFERROR(INDIRECT(X380),"")</f>
        <v>FULLSTÄNDIGT SVAR SAKNAS PÅ FRÅGA 11</v>
      </c>
      <c r="BE380"/>
      <c r="BF380" s="435"/>
      <c r="CC380"/>
      <c r="CD380"/>
      <c r="CE380"/>
      <c r="CF380"/>
      <c r="CG380"/>
      <c r="CH380"/>
      <c r="CI380"/>
      <c r="CJ380"/>
      <c r="CK380"/>
      <c r="CL380"/>
      <c r="CM380"/>
      <c r="CN380"/>
      <c r="CO380"/>
    </row>
    <row r="381" spans="18:93">
      <c r="R381"/>
      <c r="W381">
        <v>386</v>
      </c>
      <c r="X381" t="s">
        <v>1217</v>
      </c>
      <c r="Y381" t="s">
        <v>1217</v>
      </c>
      <c r="Z381" t="s">
        <v>1217</v>
      </c>
      <c r="AA381" t="s">
        <v>1217</v>
      </c>
      <c r="AB381" t="s">
        <v>1217</v>
      </c>
      <c r="AC381" t="s">
        <v>1217</v>
      </c>
      <c r="AD381" t="s">
        <v>1217</v>
      </c>
      <c r="AE381" t="s">
        <v>1217</v>
      </c>
      <c r="AF381" t="s">
        <v>1217</v>
      </c>
      <c r="AG381" t="s">
        <v>1217</v>
      </c>
      <c r="AH381"/>
      <c r="AI381" t="s">
        <v>1217</v>
      </c>
      <c r="AJ381" t="s">
        <v>1217</v>
      </c>
      <c r="AK381" t="s">
        <v>1217</v>
      </c>
      <c r="AL381" t="s">
        <v>1217</v>
      </c>
      <c r="AM381" t="s">
        <v>1217</v>
      </c>
      <c r="AN381" t="s">
        <v>1217</v>
      </c>
      <c r="AO381" t="s">
        <v>1217</v>
      </c>
      <c r="AP381"/>
      <c r="AQ381"/>
      <c r="AR381"/>
      <c r="AS381"/>
      <c r="BB381" t="str" cm="1">
        <f t="array" aca="1" ref="BB381" ca="1">IFERROR(INDIRECT(X381),"")</f>
        <v/>
      </c>
      <c r="BE381"/>
      <c r="BF381" s="435"/>
      <c r="CC381"/>
      <c r="CD381"/>
      <c r="CE381"/>
      <c r="CF381"/>
      <c r="CG381"/>
      <c r="CH381"/>
      <c r="CI381"/>
      <c r="CJ381"/>
      <c r="CK381"/>
      <c r="CL381"/>
      <c r="CM381"/>
      <c r="CN381"/>
      <c r="CO381"/>
    </row>
    <row r="382" spans="18:93">
      <c r="R382"/>
      <c r="W382">
        <v>387</v>
      </c>
      <c r="X382" t="s">
        <v>1217</v>
      </c>
      <c r="Y382" t="s">
        <v>1217</v>
      </c>
      <c r="Z382" t="s">
        <v>1217</v>
      </c>
      <c r="AA382" t="s">
        <v>1217</v>
      </c>
      <c r="AB382" t="s">
        <v>1217</v>
      </c>
      <c r="AC382" t="s">
        <v>1217</v>
      </c>
      <c r="AD382" t="s">
        <v>1217</v>
      </c>
      <c r="AE382" t="s">
        <v>1217</v>
      </c>
      <c r="AF382" t="s">
        <v>1217</v>
      </c>
      <c r="AG382" t="s">
        <v>1217</v>
      </c>
      <c r="AH382"/>
      <c r="AI382" t="s">
        <v>1217</v>
      </c>
      <c r="AJ382" t="s">
        <v>1217</v>
      </c>
      <c r="AK382" t="s">
        <v>1217</v>
      </c>
      <c r="AL382" t="s">
        <v>1217</v>
      </c>
      <c r="AM382" t="s">
        <v>1217</v>
      </c>
      <c r="AN382" t="s">
        <v>1217</v>
      </c>
      <c r="AO382" t="s">
        <v>1217</v>
      </c>
      <c r="AP382"/>
      <c r="AQ382"/>
      <c r="AR382"/>
      <c r="AS382"/>
      <c r="BB382" t="str" cm="1">
        <f t="array" aca="1" ref="BB382" ca="1">IFERROR(INDIRECT(X382),"")</f>
        <v/>
      </c>
      <c r="BE382"/>
      <c r="BF382" s="435"/>
      <c r="CC382"/>
      <c r="CD382"/>
      <c r="CE382"/>
      <c r="CF382"/>
      <c r="CG382"/>
      <c r="CH382"/>
      <c r="CI382"/>
      <c r="CJ382"/>
      <c r="CK382"/>
      <c r="CL382"/>
      <c r="CM382"/>
      <c r="CN382"/>
      <c r="CO382"/>
    </row>
    <row r="383" spans="18:93">
      <c r="R383"/>
      <c r="W383">
        <v>388</v>
      </c>
      <c r="X383" t="s">
        <v>1217</v>
      </c>
      <c r="Y383" t="s">
        <v>1217</v>
      </c>
      <c r="Z383" t="s">
        <v>1217</v>
      </c>
      <c r="AA383" t="s">
        <v>1217</v>
      </c>
      <c r="AB383" t="s">
        <v>1217</v>
      </c>
      <c r="AC383" t="s">
        <v>1217</v>
      </c>
      <c r="AD383" t="s">
        <v>1217</v>
      </c>
      <c r="AE383" t="s">
        <v>1217</v>
      </c>
      <c r="AF383" t="s">
        <v>1217</v>
      </c>
      <c r="AG383" t="s">
        <v>1217</v>
      </c>
      <c r="AH383"/>
      <c r="AI383" t="s">
        <v>1217</v>
      </c>
      <c r="AJ383" t="s">
        <v>1217</v>
      </c>
      <c r="AK383" t="s">
        <v>1217</v>
      </c>
      <c r="AL383" t="s">
        <v>1217</v>
      </c>
      <c r="AM383" t="s">
        <v>1217</v>
      </c>
      <c r="AN383" t="s">
        <v>1217</v>
      </c>
      <c r="AO383" t="s">
        <v>1217</v>
      </c>
      <c r="AP383"/>
      <c r="AQ383"/>
      <c r="AR383"/>
      <c r="AS383"/>
      <c r="BB383" t="str" cm="1">
        <f t="array" aca="1" ref="BB383" ca="1">IFERROR(INDIRECT(X383),"")</f>
        <v/>
      </c>
      <c r="BE383"/>
      <c r="BF383" s="435"/>
      <c r="CC383"/>
      <c r="CD383"/>
      <c r="CE383"/>
      <c r="CF383"/>
      <c r="CG383"/>
      <c r="CH383"/>
      <c r="CI383"/>
      <c r="CJ383"/>
      <c r="CK383"/>
      <c r="CL383"/>
      <c r="CM383"/>
      <c r="CN383"/>
      <c r="CO383"/>
    </row>
    <row r="384" spans="18:93">
      <c r="R384"/>
      <c r="W384">
        <v>389</v>
      </c>
      <c r="X384" t="s">
        <v>1217</v>
      </c>
      <c r="Y384" t="s">
        <v>1217</v>
      </c>
      <c r="Z384" t="s">
        <v>1217</v>
      </c>
      <c r="AA384" t="s">
        <v>1217</v>
      </c>
      <c r="AB384" t="s">
        <v>1217</v>
      </c>
      <c r="AC384" t="s">
        <v>1217</v>
      </c>
      <c r="AD384" t="s">
        <v>1217</v>
      </c>
      <c r="AE384" t="s">
        <v>1217</v>
      </c>
      <c r="AF384" t="s">
        <v>1217</v>
      </c>
      <c r="AG384" t="s">
        <v>1217</v>
      </c>
      <c r="AH384"/>
      <c r="AI384" t="s">
        <v>1217</v>
      </c>
      <c r="AJ384" t="s">
        <v>1217</v>
      </c>
      <c r="AK384" t="s">
        <v>1217</v>
      </c>
      <c r="AL384" t="s">
        <v>1217</v>
      </c>
      <c r="AM384" t="s">
        <v>1217</v>
      </c>
      <c r="AN384" t="s">
        <v>1217</v>
      </c>
      <c r="AO384" t="s">
        <v>1217</v>
      </c>
      <c r="AP384"/>
      <c r="AQ384"/>
      <c r="AR384"/>
      <c r="AS384"/>
      <c r="BB384" t="str" cm="1">
        <f t="array" aca="1" ref="BB384" ca="1">IFERROR(INDIRECT(X384),"")</f>
        <v/>
      </c>
      <c r="BE384"/>
      <c r="BF384" s="435"/>
      <c r="CC384"/>
      <c r="CD384"/>
      <c r="CE384"/>
      <c r="CF384"/>
      <c r="CG384"/>
      <c r="CH384"/>
      <c r="CI384"/>
      <c r="CJ384"/>
      <c r="CK384"/>
      <c r="CL384"/>
      <c r="CM384"/>
      <c r="CN384"/>
      <c r="CO384"/>
    </row>
    <row r="385" spans="18:93">
      <c r="R385"/>
      <c r="W385">
        <v>390</v>
      </c>
      <c r="X385" t="s">
        <v>1217</v>
      </c>
      <c r="Y385" t="s">
        <v>1217</v>
      </c>
      <c r="Z385" t="s">
        <v>1217</v>
      </c>
      <c r="AA385" t="s">
        <v>1217</v>
      </c>
      <c r="AB385" t="s">
        <v>1217</v>
      </c>
      <c r="AC385" t="s">
        <v>1217</v>
      </c>
      <c r="AD385" t="s">
        <v>1217</v>
      </c>
      <c r="AE385" t="s">
        <v>1217</v>
      </c>
      <c r="AF385" t="s">
        <v>1217</v>
      </c>
      <c r="AG385" t="s">
        <v>1217</v>
      </c>
      <c r="AH385"/>
      <c r="AI385" t="s">
        <v>1217</v>
      </c>
      <c r="AJ385" t="s">
        <v>1217</v>
      </c>
      <c r="AK385" t="s">
        <v>1217</v>
      </c>
      <c r="AL385" t="s">
        <v>1217</v>
      </c>
      <c r="AM385" t="s">
        <v>1217</v>
      </c>
      <c r="AN385" t="s">
        <v>1217</v>
      </c>
      <c r="AO385" t="s">
        <v>1217</v>
      </c>
      <c r="AP385"/>
      <c r="AQ385"/>
      <c r="AR385"/>
      <c r="AS385"/>
      <c r="BB385" t="str" cm="1">
        <f t="array" aca="1" ref="BB385" ca="1">IFERROR(INDIRECT(X385),"")</f>
        <v/>
      </c>
      <c r="BE385"/>
      <c r="BF385" s="435"/>
      <c r="CC385"/>
      <c r="CD385"/>
      <c r="CE385"/>
      <c r="CF385"/>
      <c r="CG385"/>
      <c r="CH385"/>
      <c r="CI385"/>
      <c r="CJ385"/>
      <c r="CK385"/>
      <c r="CL385"/>
      <c r="CM385"/>
      <c r="CN385"/>
      <c r="CO385"/>
    </row>
    <row r="386" spans="18:93">
      <c r="R386"/>
      <c r="W386">
        <v>391</v>
      </c>
      <c r="X386" t="s">
        <v>1217</v>
      </c>
      <c r="Y386" t="s">
        <v>1217</v>
      </c>
      <c r="Z386" t="s">
        <v>1217</v>
      </c>
      <c r="AA386" t="s">
        <v>1217</v>
      </c>
      <c r="AB386" t="s">
        <v>1217</v>
      </c>
      <c r="AC386" t="s">
        <v>1217</v>
      </c>
      <c r="AD386" t="s">
        <v>1217</v>
      </c>
      <c r="AE386" t="s">
        <v>1217</v>
      </c>
      <c r="AF386" t="s">
        <v>1217</v>
      </c>
      <c r="AG386" t="s">
        <v>1217</v>
      </c>
      <c r="AH386"/>
      <c r="AI386" t="s">
        <v>1217</v>
      </c>
      <c r="AJ386" t="s">
        <v>1217</v>
      </c>
      <c r="AK386" t="s">
        <v>1217</v>
      </c>
      <c r="AL386" t="s">
        <v>1217</v>
      </c>
      <c r="AM386" t="s">
        <v>1217</v>
      </c>
      <c r="AN386" t="s">
        <v>1217</v>
      </c>
      <c r="AO386" t="s">
        <v>1217</v>
      </c>
      <c r="AP386"/>
      <c r="AQ386"/>
      <c r="AR386"/>
      <c r="AS386"/>
      <c r="BB386" t="str" cm="1">
        <f t="array" aca="1" ref="BB386" ca="1">IFERROR(INDIRECT(X386),"")</f>
        <v/>
      </c>
      <c r="BE386"/>
      <c r="BF386" s="435"/>
      <c r="CC386"/>
      <c r="CD386"/>
      <c r="CE386"/>
      <c r="CF386"/>
      <c r="CG386"/>
      <c r="CH386"/>
      <c r="CI386"/>
      <c r="CJ386"/>
      <c r="CK386"/>
      <c r="CL386"/>
      <c r="CM386"/>
      <c r="CN386"/>
      <c r="CO386"/>
    </row>
    <row r="387" spans="18:93">
      <c r="R387"/>
      <c r="W387">
        <v>392</v>
      </c>
      <c r="X387" t="s">
        <v>1217</v>
      </c>
      <c r="Y387" t="s">
        <v>1217</v>
      </c>
      <c r="Z387" t="s">
        <v>1217</v>
      </c>
      <c r="AA387" t="s">
        <v>1217</v>
      </c>
      <c r="AB387" t="s">
        <v>1217</v>
      </c>
      <c r="AC387" t="s">
        <v>1217</v>
      </c>
      <c r="AD387" t="s">
        <v>1217</v>
      </c>
      <c r="AE387" t="s">
        <v>1217</v>
      </c>
      <c r="AF387" t="s">
        <v>1217</v>
      </c>
      <c r="AG387" t="s">
        <v>1217</v>
      </c>
      <c r="AH387"/>
      <c r="AI387" t="s">
        <v>1217</v>
      </c>
      <c r="AJ387" t="s">
        <v>1217</v>
      </c>
      <c r="AK387" t="s">
        <v>1217</v>
      </c>
      <c r="AL387" t="s">
        <v>1217</v>
      </c>
      <c r="AM387" t="s">
        <v>1217</v>
      </c>
      <c r="AN387" t="s">
        <v>1217</v>
      </c>
      <c r="AO387" t="s">
        <v>1217</v>
      </c>
      <c r="AP387"/>
      <c r="AQ387"/>
      <c r="AR387"/>
      <c r="AS387"/>
      <c r="BB387" t="str" cm="1">
        <f t="array" aca="1" ref="BB387" ca="1">IFERROR(INDIRECT(X387),"")</f>
        <v/>
      </c>
      <c r="BE387"/>
      <c r="BF387" s="435"/>
      <c r="CC387"/>
      <c r="CD387"/>
      <c r="CE387"/>
      <c r="CF387"/>
      <c r="CG387"/>
      <c r="CH387"/>
      <c r="CI387"/>
      <c r="CJ387"/>
      <c r="CK387"/>
      <c r="CL387"/>
      <c r="CM387"/>
      <c r="CN387"/>
      <c r="CO387"/>
    </row>
    <row r="388" spans="18:93">
      <c r="R388"/>
      <c r="W388">
        <v>393</v>
      </c>
      <c r="X388" t="s">
        <v>1217</v>
      </c>
      <c r="Y388" t="s">
        <v>1217</v>
      </c>
      <c r="Z388" t="s">
        <v>1217</v>
      </c>
      <c r="AA388" t="s">
        <v>1217</v>
      </c>
      <c r="AB388" t="s">
        <v>1217</v>
      </c>
      <c r="AC388" t="s">
        <v>1217</v>
      </c>
      <c r="AD388" t="s">
        <v>1217</v>
      </c>
      <c r="AE388" t="s">
        <v>1217</v>
      </c>
      <c r="AF388" t="s">
        <v>1217</v>
      </c>
      <c r="AG388" t="s">
        <v>1217</v>
      </c>
      <c r="AH388"/>
      <c r="AI388" t="s">
        <v>1217</v>
      </c>
      <c r="AJ388" t="s">
        <v>1217</v>
      </c>
      <c r="AK388" t="s">
        <v>1217</v>
      </c>
      <c r="AL388" t="s">
        <v>1217</v>
      </c>
      <c r="AM388" t="s">
        <v>1217</v>
      </c>
      <c r="AN388" t="s">
        <v>1217</v>
      </c>
      <c r="AO388" t="s">
        <v>1217</v>
      </c>
      <c r="AP388"/>
      <c r="AQ388"/>
      <c r="AR388"/>
      <c r="AS388"/>
      <c r="BB388" t="str" cm="1">
        <f t="array" aca="1" ref="BB388" ca="1">IFERROR(INDIRECT(X388),"")</f>
        <v/>
      </c>
      <c r="BE388"/>
      <c r="BF388" s="435"/>
      <c r="CC388"/>
      <c r="CD388"/>
      <c r="CE388"/>
      <c r="CF388"/>
      <c r="CG388"/>
      <c r="CH388"/>
      <c r="CI388"/>
      <c r="CJ388"/>
      <c r="CK388"/>
      <c r="CL388"/>
      <c r="CM388"/>
      <c r="CN388"/>
      <c r="CO388"/>
    </row>
    <row r="389" spans="18:93">
      <c r="R389"/>
      <c r="W389">
        <v>394</v>
      </c>
      <c r="X389" t="s">
        <v>1217</v>
      </c>
      <c r="Y389" t="s">
        <v>1217</v>
      </c>
      <c r="Z389" t="s">
        <v>1217</v>
      </c>
      <c r="AA389" t="s">
        <v>1217</v>
      </c>
      <c r="AB389" t="s">
        <v>1217</v>
      </c>
      <c r="AC389" t="s">
        <v>1217</v>
      </c>
      <c r="AD389" t="s">
        <v>1217</v>
      </c>
      <c r="AE389" t="s">
        <v>1217</v>
      </c>
      <c r="AF389" t="s">
        <v>1217</v>
      </c>
      <c r="AG389" t="s">
        <v>1217</v>
      </c>
      <c r="AH389"/>
      <c r="AI389" t="s">
        <v>1217</v>
      </c>
      <c r="AJ389" t="s">
        <v>1217</v>
      </c>
      <c r="AK389" t="s">
        <v>1217</v>
      </c>
      <c r="AL389" t="s">
        <v>1217</v>
      </c>
      <c r="AM389" t="s">
        <v>1217</v>
      </c>
      <c r="AN389" t="s">
        <v>1217</v>
      </c>
      <c r="AO389" t="s">
        <v>1217</v>
      </c>
      <c r="AP389"/>
      <c r="AQ389"/>
      <c r="AR389"/>
      <c r="AS389"/>
      <c r="BB389" t="str" cm="1">
        <f t="array" aca="1" ref="BB389" ca="1">IFERROR(INDIRECT(X389),"")</f>
        <v/>
      </c>
      <c r="BE389"/>
      <c r="BF389" s="435"/>
      <c r="CC389"/>
      <c r="CD389"/>
      <c r="CE389"/>
      <c r="CF389"/>
      <c r="CG389"/>
      <c r="CH389"/>
      <c r="CI389"/>
      <c r="CJ389"/>
      <c r="CK389"/>
      <c r="CL389"/>
      <c r="CM389"/>
      <c r="CN389"/>
      <c r="CO389"/>
    </row>
    <row r="390" spans="18:93">
      <c r="R390"/>
      <c r="W390">
        <v>395</v>
      </c>
      <c r="X390" t="s">
        <v>2189</v>
      </c>
      <c r="Y390" t="s">
        <v>2190</v>
      </c>
      <c r="Z390" t="s">
        <v>2191</v>
      </c>
      <c r="AA390">
        <v>30</v>
      </c>
      <c r="AB390" t="s">
        <v>2192</v>
      </c>
      <c r="AC390">
        <v>2</v>
      </c>
      <c r="AD390">
        <v>30</v>
      </c>
      <c r="AE390">
        <v>0</v>
      </c>
      <c r="AF390">
        <v>0</v>
      </c>
      <c r="AG390" t="s">
        <v>2193</v>
      </c>
      <c r="AH390"/>
      <c r="AI390" t="s">
        <v>2194</v>
      </c>
      <c r="AJ390" t="s">
        <v>2195</v>
      </c>
      <c r="AK390" t="s">
        <v>2196</v>
      </c>
      <c r="AL390" t="s">
        <v>2197</v>
      </c>
      <c r="AM390" t="s">
        <v>2198</v>
      </c>
      <c r="AN390" t="s">
        <v>2199</v>
      </c>
      <c r="AO390" t="s">
        <v>2200</v>
      </c>
      <c r="AP390"/>
      <c r="AQ390"/>
      <c r="AR390"/>
      <c r="AS390"/>
      <c r="BB390" t="str" cm="1">
        <f t="array" aca="1" ref="BB390" ca="1">IFERROR(INDIRECT(X390),"")</f>
        <v>FULLSTÄNDIGT SVAR SAKNAS PÅ FRÅGA 12</v>
      </c>
      <c r="BE390"/>
      <c r="BF390" s="435"/>
      <c r="CC390"/>
      <c r="CD390"/>
      <c r="CE390"/>
      <c r="CF390"/>
      <c r="CG390"/>
      <c r="CH390"/>
      <c r="CI390"/>
      <c r="CJ390"/>
      <c r="CK390"/>
      <c r="CL390"/>
      <c r="CM390"/>
      <c r="CN390"/>
      <c r="CO390"/>
    </row>
    <row r="391" spans="18:93">
      <c r="R391"/>
      <c r="W391">
        <v>396</v>
      </c>
      <c r="X391" t="s">
        <v>1217</v>
      </c>
      <c r="Y391" t="s">
        <v>1217</v>
      </c>
      <c r="Z391" t="s">
        <v>1217</v>
      </c>
      <c r="AA391" t="s">
        <v>1217</v>
      </c>
      <c r="AB391" t="s">
        <v>1217</v>
      </c>
      <c r="AC391" t="s">
        <v>1217</v>
      </c>
      <c r="AD391" t="s">
        <v>1217</v>
      </c>
      <c r="AE391" t="s">
        <v>1217</v>
      </c>
      <c r="AF391" t="s">
        <v>1217</v>
      </c>
      <c r="AG391" t="s">
        <v>1217</v>
      </c>
      <c r="AH391"/>
      <c r="AI391" t="s">
        <v>1217</v>
      </c>
      <c r="AJ391" t="s">
        <v>1217</v>
      </c>
      <c r="AK391" t="s">
        <v>1217</v>
      </c>
      <c r="AL391" t="s">
        <v>1217</v>
      </c>
      <c r="AM391" t="s">
        <v>1217</v>
      </c>
      <c r="AN391" t="s">
        <v>1217</v>
      </c>
      <c r="AO391" t="s">
        <v>1217</v>
      </c>
      <c r="AP391"/>
      <c r="AQ391"/>
      <c r="AR391"/>
      <c r="AS391"/>
      <c r="BB391" t="str" cm="1">
        <f t="array" aca="1" ref="BB391" ca="1">IFERROR(INDIRECT(X391),"")</f>
        <v/>
      </c>
      <c r="BE391"/>
      <c r="BF391" s="435"/>
      <c r="CC391"/>
      <c r="CD391"/>
      <c r="CE391"/>
      <c r="CF391"/>
      <c r="CG391"/>
      <c r="CH391"/>
      <c r="CI391"/>
      <c r="CJ391"/>
      <c r="CK391"/>
      <c r="CL391"/>
      <c r="CM391"/>
      <c r="CN391"/>
      <c r="CO391"/>
    </row>
    <row r="392" spans="18:93">
      <c r="R392"/>
      <c r="W392">
        <v>397</v>
      </c>
      <c r="X392" t="s">
        <v>1217</v>
      </c>
      <c r="Y392" t="s">
        <v>1217</v>
      </c>
      <c r="Z392" t="s">
        <v>1217</v>
      </c>
      <c r="AA392" t="s">
        <v>1217</v>
      </c>
      <c r="AB392" t="s">
        <v>1217</v>
      </c>
      <c r="AC392" t="s">
        <v>1217</v>
      </c>
      <c r="AD392" t="s">
        <v>1217</v>
      </c>
      <c r="AE392" t="s">
        <v>1217</v>
      </c>
      <c r="AF392" t="s">
        <v>1217</v>
      </c>
      <c r="AG392" t="s">
        <v>1217</v>
      </c>
      <c r="AH392"/>
      <c r="AI392" t="s">
        <v>1217</v>
      </c>
      <c r="AJ392" t="s">
        <v>1217</v>
      </c>
      <c r="AK392" t="s">
        <v>1217</v>
      </c>
      <c r="AL392" t="s">
        <v>1217</v>
      </c>
      <c r="AM392" t="s">
        <v>1217</v>
      </c>
      <c r="AN392" t="s">
        <v>1217</v>
      </c>
      <c r="AO392" t="s">
        <v>1217</v>
      </c>
      <c r="AP392"/>
      <c r="AQ392"/>
      <c r="AR392"/>
      <c r="AS392"/>
      <c r="BB392" t="str" cm="1">
        <f t="array" aca="1" ref="BB392" ca="1">IFERROR(INDIRECT(X392),"")</f>
        <v/>
      </c>
      <c r="BE392"/>
      <c r="BF392" s="435"/>
      <c r="CC392"/>
      <c r="CD392"/>
      <c r="CE392"/>
      <c r="CF392"/>
      <c r="CG392"/>
      <c r="CH392"/>
      <c r="CI392"/>
      <c r="CJ392"/>
      <c r="CK392"/>
      <c r="CL392"/>
      <c r="CM392"/>
      <c r="CN392"/>
      <c r="CO392"/>
    </row>
    <row r="393" spans="18:93">
      <c r="R393"/>
      <c r="W393">
        <v>398</v>
      </c>
      <c r="X393" t="s">
        <v>1217</v>
      </c>
      <c r="Y393" t="s">
        <v>1217</v>
      </c>
      <c r="Z393" t="s">
        <v>1217</v>
      </c>
      <c r="AA393" t="s">
        <v>1217</v>
      </c>
      <c r="AB393" t="s">
        <v>1217</v>
      </c>
      <c r="AC393" t="s">
        <v>1217</v>
      </c>
      <c r="AD393" t="s">
        <v>1217</v>
      </c>
      <c r="AE393" t="s">
        <v>1217</v>
      </c>
      <c r="AF393" t="s">
        <v>1217</v>
      </c>
      <c r="AG393" t="s">
        <v>1217</v>
      </c>
      <c r="AH393"/>
      <c r="AI393" t="s">
        <v>1217</v>
      </c>
      <c r="AJ393" t="s">
        <v>1217</v>
      </c>
      <c r="AK393" t="s">
        <v>1217</v>
      </c>
      <c r="AL393" t="s">
        <v>1217</v>
      </c>
      <c r="AM393" t="s">
        <v>1217</v>
      </c>
      <c r="AN393" t="s">
        <v>1217</v>
      </c>
      <c r="AO393" t="s">
        <v>1217</v>
      </c>
      <c r="AP393"/>
      <c r="AQ393"/>
      <c r="AR393"/>
      <c r="AS393"/>
      <c r="BB393" t="str" cm="1">
        <f t="array" aca="1" ref="BB393" ca="1">IFERROR(INDIRECT(X393),"")</f>
        <v/>
      </c>
      <c r="BE393"/>
      <c r="BF393" s="435"/>
      <c r="CC393"/>
      <c r="CD393"/>
      <c r="CE393"/>
      <c r="CF393"/>
      <c r="CG393"/>
      <c r="CH393"/>
      <c r="CI393"/>
      <c r="CJ393"/>
      <c r="CK393"/>
      <c r="CL393"/>
      <c r="CM393"/>
      <c r="CN393"/>
      <c r="CO393"/>
    </row>
    <row r="394" spans="18:93">
      <c r="R394"/>
      <c r="W394">
        <v>399</v>
      </c>
      <c r="X394" t="s">
        <v>1217</v>
      </c>
      <c r="Y394" t="s">
        <v>1217</v>
      </c>
      <c r="Z394" t="s">
        <v>1217</v>
      </c>
      <c r="AA394" t="s">
        <v>1217</v>
      </c>
      <c r="AB394" t="s">
        <v>1217</v>
      </c>
      <c r="AC394" t="s">
        <v>1217</v>
      </c>
      <c r="AD394" t="s">
        <v>1217</v>
      </c>
      <c r="AE394" t="s">
        <v>1217</v>
      </c>
      <c r="AF394" t="s">
        <v>1217</v>
      </c>
      <c r="AG394" t="s">
        <v>1217</v>
      </c>
      <c r="AH394"/>
      <c r="AI394" t="s">
        <v>1217</v>
      </c>
      <c r="AJ394" t="s">
        <v>1217</v>
      </c>
      <c r="AK394" t="s">
        <v>1217</v>
      </c>
      <c r="AL394" t="s">
        <v>1217</v>
      </c>
      <c r="AM394" t="s">
        <v>1217</v>
      </c>
      <c r="AN394" t="s">
        <v>1217</v>
      </c>
      <c r="AO394" t="s">
        <v>1217</v>
      </c>
      <c r="AP394"/>
      <c r="AQ394"/>
      <c r="AR394"/>
      <c r="AS394"/>
      <c r="BB394" t="str" cm="1">
        <f t="array" aca="1" ref="BB394" ca="1">IFERROR(INDIRECT(X394),"")</f>
        <v/>
      </c>
      <c r="BE394"/>
      <c r="BF394" s="435"/>
      <c r="CC394"/>
      <c r="CD394"/>
      <c r="CE394"/>
      <c r="CF394"/>
      <c r="CG394"/>
      <c r="CH394"/>
      <c r="CI394"/>
      <c r="CJ394"/>
      <c r="CK394"/>
      <c r="CL394"/>
      <c r="CM394"/>
      <c r="CN394"/>
      <c r="CO394"/>
    </row>
    <row r="395" spans="18:93">
      <c r="R395"/>
      <c r="W395">
        <v>400</v>
      </c>
      <c r="X395" t="s">
        <v>1217</v>
      </c>
      <c r="Y395" t="s">
        <v>1217</v>
      </c>
      <c r="Z395" t="s">
        <v>1217</v>
      </c>
      <c r="AA395" t="s">
        <v>1217</v>
      </c>
      <c r="AB395" t="s">
        <v>1217</v>
      </c>
      <c r="AC395" t="s">
        <v>1217</v>
      </c>
      <c r="AD395" t="s">
        <v>1217</v>
      </c>
      <c r="AE395" t="s">
        <v>1217</v>
      </c>
      <c r="AF395" t="s">
        <v>1217</v>
      </c>
      <c r="AG395" t="s">
        <v>1217</v>
      </c>
      <c r="AH395"/>
      <c r="AI395" t="s">
        <v>1217</v>
      </c>
      <c r="AJ395" t="s">
        <v>1217</v>
      </c>
      <c r="AK395" t="s">
        <v>1217</v>
      </c>
      <c r="AL395" t="s">
        <v>1217</v>
      </c>
      <c r="AM395" t="s">
        <v>1217</v>
      </c>
      <c r="AN395" t="s">
        <v>1217</v>
      </c>
      <c r="AO395" t="s">
        <v>1217</v>
      </c>
      <c r="AP395"/>
      <c r="AQ395"/>
      <c r="AR395"/>
      <c r="AS395"/>
      <c r="BB395" t="str" cm="1">
        <f t="array" aca="1" ref="BB395" ca="1">IFERROR(INDIRECT(X395),"")</f>
        <v/>
      </c>
      <c r="BE395"/>
      <c r="BF395" s="435"/>
      <c r="CC395"/>
      <c r="CD395"/>
      <c r="CE395"/>
      <c r="CF395"/>
      <c r="CG395"/>
      <c r="CH395"/>
      <c r="CI395"/>
      <c r="CJ395"/>
      <c r="CK395"/>
      <c r="CL395"/>
      <c r="CM395"/>
      <c r="CN395"/>
      <c r="CO395"/>
    </row>
    <row r="396" spans="18:93">
      <c r="R396"/>
      <c r="W396">
        <v>401</v>
      </c>
      <c r="X396" t="s">
        <v>1217</v>
      </c>
      <c r="Y396" t="s">
        <v>1217</v>
      </c>
      <c r="Z396" t="s">
        <v>1217</v>
      </c>
      <c r="AA396" t="s">
        <v>1217</v>
      </c>
      <c r="AB396" t="s">
        <v>1217</v>
      </c>
      <c r="AC396" t="s">
        <v>1217</v>
      </c>
      <c r="AD396" t="s">
        <v>1217</v>
      </c>
      <c r="AE396" t="s">
        <v>1217</v>
      </c>
      <c r="AF396" t="s">
        <v>1217</v>
      </c>
      <c r="AG396" t="s">
        <v>1217</v>
      </c>
      <c r="AH396"/>
      <c r="AI396" t="s">
        <v>1217</v>
      </c>
      <c r="AJ396" t="s">
        <v>1217</v>
      </c>
      <c r="AK396" t="s">
        <v>1217</v>
      </c>
      <c r="AL396" t="s">
        <v>1217</v>
      </c>
      <c r="AM396" t="s">
        <v>1217</v>
      </c>
      <c r="AN396" t="s">
        <v>1217</v>
      </c>
      <c r="AO396" t="s">
        <v>1217</v>
      </c>
      <c r="AP396"/>
      <c r="AQ396"/>
      <c r="AR396"/>
      <c r="AS396"/>
      <c r="BB396" t="str" cm="1">
        <f t="array" aca="1" ref="BB396" ca="1">IFERROR(INDIRECT(X396),"")</f>
        <v/>
      </c>
      <c r="BE396"/>
      <c r="BF396" s="435"/>
      <c r="CC396"/>
      <c r="CD396"/>
      <c r="CE396"/>
      <c r="CF396"/>
      <c r="CG396"/>
      <c r="CH396"/>
      <c r="CI396"/>
      <c r="CJ396"/>
      <c r="CK396"/>
      <c r="CL396"/>
      <c r="CM396"/>
      <c r="CN396"/>
      <c r="CO396"/>
    </row>
    <row r="397" spans="18:93">
      <c r="R397"/>
      <c r="W397">
        <v>402</v>
      </c>
      <c r="X397" t="s">
        <v>1217</v>
      </c>
      <c r="Y397" t="s">
        <v>1217</v>
      </c>
      <c r="Z397" t="s">
        <v>1217</v>
      </c>
      <c r="AA397" t="s">
        <v>1217</v>
      </c>
      <c r="AB397" t="s">
        <v>1217</v>
      </c>
      <c r="AC397" t="s">
        <v>1217</v>
      </c>
      <c r="AD397" t="s">
        <v>1217</v>
      </c>
      <c r="AE397" t="s">
        <v>1217</v>
      </c>
      <c r="AF397" t="s">
        <v>1217</v>
      </c>
      <c r="AG397" t="s">
        <v>1217</v>
      </c>
      <c r="AH397"/>
      <c r="AI397" t="s">
        <v>1217</v>
      </c>
      <c r="AJ397" t="s">
        <v>1217</v>
      </c>
      <c r="AK397" t="s">
        <v>1217</v>
      </c>
      <c r="AL397" t="s">
        <v>1217</v>
      </c>
      <c r="AM397" t="s">
        <v>1217</v>
      </c>
      <c r="AN397" t="s">
        <v>1217</v>
      </c>
      <c r="AO397" t="s">
        <v>1217</v>
      </c>
      <c r="AP397"/>
      <c r="AQ397"/>
      <c r="AR397"/>
      <c r="AS397"/>
      <c r="BB397" t="str" cm="1">
        <f t="array" aca="1" ref="BB397" ca="1">IFERROR(INDIRECT(X397),"")</f>
        <v/>
      </c>
      <c r="BE397"/>
      <c r="BF397" s="435"/>
      <c r="CC397"/>
      <c r="CD397"/>
      <c r="CE397"/>
      <c r="CF397"/>
      <c r="CG397"/>
      <c r="CH397"/>
      <c r="CI397"/>
      <c r="CJ397"/>
      <c r="CK397"/>
      <c r="CL397"/>
      <c r="CM397"/>
      <c r="CN397"/>
      <c r="CO397"/>
    </row>
    <row r="398" spans="18:93">
      <c r="R398"/>
      <c r="W398">
        <v>403</v>
      </c>
      <c r="X398" t="s">
        <v>1217</v>
      </c>
      <c r="Y398" t="s">
        <v>1217</v>
      </c>
      <c r="Z398" t="s">
        <v>1217</v>
      </c>
      <c r="AA398" t="s">
        <v>1217</v>
      </c>
      <c r="AB398" t="s">
        <v>1217</v>
      </c>
      <c r="AC398" t="s">
        <v>1217</v>
      </c>
      <c r="AD398" t="s">
        <v>1217</v>
      </c>
      <c r="AE398" t="s">
        <v>1217</v>
      </c>
      <c r="AF398" t="s">
        <v>1217</v>
      </c>
      <c r="AG398" t="s">
        <v>1217</v>
      </c>
      <c r="AH398"/>
      <c r="AI398" t="s">
        <v>1217</v>
      </c>
      <c r="AJ398" t="s">
        <v>1217</v>
      </c>
      <c r="AK398" t="s">
        <v>1217</v>
      </c>
      <c r="AL398" t="s">
        <v>1217</v>
      </c>
      <c r="AM398" t="s">
        <v>1217</v>
      </c>
      <c r="AN398" t="s">
        <v>1217</v>
      </c>
      <c r="AO398" t="s">
        <v>1217</v>
      </c>
      <c r="AP398"/>
      <c r="AQ398"/>
      <c r="AR398"/>
      <c r="AS398"/>
      <c r="BB398" t="str" cm="1">
        <f t="array" aca="1" ref="BB398" ca="1">IFERROR(INDIRECT(X398),"")</f>
        <v/>
      </c>
      <c r="BE398"/>
      <c r="BF398" s="435"/>
      <c r="CC398"/>
      <c r="CD398"/>
      <c r="CE398"/>
      <c r="CF398"/>
      <c r="CG398"/>
      <c r="CH398"/>
      <c r="CI398"/>
      <c r="CJ398"/>
      <c r="CK398"/>
      <c r="CL398"/>
      <c r="CM398"/>
      <c r="CN398"/>
      <c r="CO398"/>
    </row>
    <row r="399" spans="18:93">
      <c r="R399"/>
      <c r="W399">
        <v>404</v>
      </c>
      <c r="X399" t="s">
        <v>1217</v>
      </c>
      <c r="Y399" t="s">
        <v>1217</v>
      </c>
      <c r="Z399" t="s">
        <v>1217</v>
      </c>
      <c r="AA399" t="s">
        <v>1217</v>
      </c>
      <c r="AB399" t="s">
        <v>1217</v>
      </c>
      <c r="AC399" t="s">
        <v>1217</v>
      </c>
      <c r="AD399" t="s">
        <v>1217</v>
      </c>
      <c r="AE399" t="s">
        <v>1217</v>
      </c>
      <c r="AF399" t="s">
        <v>1217</v>
      </c>
      <c r="AG399" t="s">
        <v>1217</v>
      </c>
      <c r="AH399"/>
      <c r="AI399" t="s">
        <v>1217</v>
      </c>
      <c r="AJ399" t="s">
        <v>1217</v>
      </c>
      <c r="AK399" t="s">
        <v>1217</v>
      </c>
      <c r="AL399" t="s">
        <v>1217</v>
      </c>
      <c r="AM399" t="s">
        <v>1217</v>
      </c>
      <c r="AN399" t="s">
        <v>1217</v>
      </c>
      <c r="AO399" t="s">
        <v>1217</v>
      </c>
      <c r="AP399"/>
      <c r="AQ399"/>
      <c r="AR399"/>
      <c r="AS399"/>
      <c r="BB399" t="str" cm="1">
        <f t="array" aca="1" ref="BB399" ca="1">IFERROR(INDIRECT(X399),"")</f>
        <v/>
      </c>
      <c r="BE399"/>
      <c r="BF399" s="435"/>
      <c r="CC399"/>
      <c r="CD399"/>
      <c r="CE399"/>
      <c r="CF399"/>
      <c r="CG399"/>
      <c r="CH399"/>
      <c r="CI399"/>
      <c r="CJ399"/>
      <c r="CK399"/>
      <c r="CL399"/>
      <c r="CM399"/>
      <c r="CN399"/>
      <c r="CO399"/>
    </row>
    <row r="400" spans="18:93">
      <c r="R400"/>
      <c r="W400">
        <v>405</v>
      </c>
      <c r="X400" t="s">
        <v>2201</v>
      </c>
      <c r="Y400" t="s">
        <v>2202</v>
      </c>
      <c r="Z400" t="s">
        <v>2203</v>
      </c>
      <c r="AA400">
        <v>31</v>
      </c>
      <c r="AB400" t="s">
        <v>2204</v>
      </c>
      <c r="AC400">
        <v>2</v>
      </c>
      <c r="AD400">
        <v>31</v>
      </c>
      <c r="AE400">
        <v>0</v>
      </c>
      <c r="AF400">
        <v>0</v>
      </c>
      <c r="AG400" t="s">
        <v>2205</v>
      </c>
      <c r="AH400"/>
      <c r="AI400" t="s">
        <v>2206</v>
      </c>
      <c r="AJ400" t="s">
        <v>2207</v>
      </c>
      <c r="AK400" t="s">
        <v>2208</v>
      </c>
      <c r="AL400" t="s">
        <v>2209</v>
      </c>
      <c r="AM400" t="s">
        <v>2210</v>
      </c>
      <c r="AN400" t="s">
        <v>2211</v>
      </c>
      <c r="AO400" t="s">
        <v>2212</v>
      </c>
      <c r="AP400"/>
      <c r="AQ400"/>
      <c r="AR400"/>
      <c r="AS400"/>
      <c r="BB400" t="str" cm="1">
        <f t="array" aca="1" ref="BB400" ca="1">IFERROR(INDIRECT(X400),"")</f>
        <v>FULLSTÄNDIGT SVAR SAKNAS PÅ FRÅGA 13</v>
      </c>
      <c r="BE400"/>
      <c r="BF400" s="435"/>
      <c r="CC400"/>
      <c r="CD400"/>
      <c r="CE400"/>
      <c r="CF400"/>
      <c r="CG400"/>
      <c r="CH400"/>
      <c r="CI400"/>
      <c r="CJ400"/>
      <c r="CK400"/>
      <c r="CL400"/>
      <c r="CM400"/>
      <c r="CN400"/>
      <c r="CO400"/>
    </row>
    <row r="401" spans="18:93">
      <c r="R401"/>
      <c r="W401">
        <v>406</v>
      </c>
      <c r="X401" t="s">
        <v>1217</v>
      </c>
      <c r="Y401" t="s">
        <v>1217</v>
      </c>
      <c r="Z401" t="s">
        <v>1217</v>
      </c>
      <c r="AA401" t="s">
        <v>1217</v>
      </c>
      <c r="AB401" t="s">
        <v>1217</v>
      </c>
      <c r="AC401" t="s">
        <v>1217</v>
      </c>
      <c r="AD401" t="s">
        <v>1217</v>
      </c>
      <c r="AE401" t="s">
        <v>1217</v>
      </c>
      <c r="AF401" t="s">
        <v>1217</v>
      </c>
      <c r="AG401" t="s">
        <v>1217</v>
      </c>
      <c r="AH401"/>
      <c r="AI401" t="s">
        <v>1217</v>
      </c>
      <c r="AJ401" t="s">
        <v>1217</v>
      </c>
      <c r="AK401" t="s">
        <v>1217</v>
      </c>
      <c r="AL401" t="s">
        <v>1217</v>
      </c>
      <c r="AM401" t="s">
        <v>1217</v>
      </c>
      <c r="AN401" t="s">
        <v>1217</v>
      </c>
      <c r="AO401" t="s">
        <v>1217</v>
      </c>
      <c r="AP401"/>
      <c r="AQ401"/>
      <c r="AR401"/>
      <c r="AS401"/>
      <c r="BB401" t="str" cm="1">
        <f t="array" aca="1" ref="BB401" ca="1">IFERROR(INDIRECT(X401),"")</f>
        <v/>
      </c>
      <c r="BF401" s="435"/>
      <c r="CC401"/>
      <c r="CD401"/>
      <c r="CE401"/>
      <c r="CF401"/>
      <c r="CG401"/>
      <c r="CH401"/>
      <c r="CI401"/>
      <c r="CJ401"/>
      <c r="CK401"/>
      <c r="CL401"/>
      <c r="CM401"/>
      <c r="CN401"/>
      <c r="CO401"/>
    </row>
    <row r="402" spans="18:93">
      <c r="R402"/>
      <c r="W402">
        <v>407</v>
      </c>
      <c r="X402" t="s">
        <v>1217</v>
      </c>
      <c r="Y402" t="s">
        <v>1217</v>
      </c>
      <c r="Z402" t="s">
        <v>1217</v>
      </c>
      <c r="AA402" t="s">
        <v>1217</v>
      </c>
      <c r="AB402" t="s">
        <v>1217</v>
      </c>
      <c r="AC402" t="s">
        <v>1217</v>
      </c>
      <c r="AD402" t="s">
        <v>1217</v>
      </c>
      <c r="AE402" t="s">
        <v>1217</v>
      </c>
      <c r="AF402" t="s">
        <v>1217</v>
      </c>
      <c r="AG402" t="s">
        <v>1217</v>
      </c>
      <c r="AH402"/>
      <c r="AI402" t="s">
        <v>1217</v>
      </c>
      <c r="AJ402" t="s">
        <v>1217</v>
      </c>
      <c r="AK402" t="s">
        <v>1217</v>
      </c>
      <c r="AL402" t="s">
        <v>1217</v>
      </c>
      <c r="AM402" t="s">
        <v>1217</v>
      </c>
      <c r="AN402" t="s">
        <v>1217</v>
      </c>
      <c r="AO402" t="s">
        <v>1217</v>
      </c>
      <c r="AP402"/>
      <c r="AQ402"/>
      <c r="AR402"/>
      <c r="AS402"/>
      <c r="BB402" t="str" cm="1">
        <f t="array" aca="1" ref="BB402" ca="1">IFERROR(INDIRECT(X402),"")</f>
        <v/>
      </c>
      <c r="BF402" s="435"/>
      <c r="CC402"/>
      <c r="CD402"/>
      <c r="CE402"/>
      <c r="CF402"/>
      <c r="CG402"/>
      <c r="CH402"/>
      <c r="CI402"/>
      <c r="CJ402"/>
      <c r="CK402"/>
      <c r="CL402"/>
      <c r="CM402"/>
      <c r="CN402"/>
      <c r="CO402"/>
    </row>
    <row r="403" spans="18:93">
      <c r="R403"/>
      <c r="W403">
        <v>408</v>
      </c>
      <c r="X403" t="s">
        <v>1217</v>
      </c>
      <c r="Y403" t="s">
        <v>1217</v>
      </c>
      <c r="Z403" t="s">
        <v>1217</v>
      </c>
      <c r="AA403" t="s">
        <v>1217</v>
      </c>
      <c r="AB403" t="s">
        <v>1217</v>
      </c>
      <c r="AC403" t="s">
        <v>1217</v>
      </c>
      <c r="AD403" t="s">
        <v>1217</v>
      </c>
      <c r="AE403" t="s">
        <v>1217</v>
      </c>
      <c r="AF403" t="s">
        <v>1217</v>
      </c>
      <c r="AG403" t="s">
        <v>1217</v>
      </c>
      <c r="AH403"/>
      <c r="AI403" t="s">
        <v>1217</v>
      </c>
      <c r="AJ403" t="s">
        <v>1217</v>
      </c>
      <c r="AK403" t="s">
        <v>1217</v>
      </c>
      <c r="AL403" t="s">
        <v>1217</v>
      </c>
      <c r="AM403" t="s">
        <v>1217</v>
      </c>
      <c r="AN403" t="s">
        <v>1217</v>
      </c>
      <c r="AO403" t="s">
        <v>1217</v>
      </c>
      <c r="AP403"/>
      <c r="AQ403"/>
      <c r="AR403"/>
      <c r="AS403"/>
      <c r="BB403" t="str" cm="1">
        <f t="array" aca="1" ref="BB403" ca="1">IFERROR(INDIRECT(X403),"")</f>
        <v/>
      </c>
      <c r="BF403" s="435"/>
      <c r="CC403"/>
      <c r="CD403"/>
      <c r="CE403"/>
      <c r="CF403"/>
      <c r="CG403"/>
      <c r="CH403"/>
      <c r="CI403"/>
      <c r="CJ403"/>
      <c r="CK403"/>
      <c r="CL403"/>
      <c r="CM403"/>
      <c r="CN403"/>
      <c r="CO403"/>
    </row>
    <row r="404" spans="18:93">
      <c r="R404"/>
      <c r="W404">
        <v>409</v>
      </c>
      <c r="X404" t="s">
        <v>1217</v>
      </c>
      <c r="Y404" t="s">
        <v>1217</v>
      </c>
      <c r="Z404" t="s">
        <v>1217</v>
      </c>
      <c r="AA404" t="s">
        <v>1217</v>
      </c>
      <c r="AB404" t="s">
        <v>1217</v>
      </c>
      <c r="AC404" t="s">
        <v>1217</v>
      </c>
      <c r="AD404" t="s">
        <v>1217</v>
      </c>
      <c r="AE404" t="s">
        <v>1217</v>
      </c>
      <c r="AF404" t="s">
        <v>1217</v>
      </c>
      <c r="AG404" t="s">
        <v>1217</v>
      </c>
      <c r="AH404"/>
      <c r="AI404" t="s">
        <v>1217</v>
      </c>
      <c r="AJ404" t="s">
        <v>1217</v>
      </c>
      <c r="AK404" t="s">
        <v>1217</v>
      </c>
      <c r="AL404" t="s">
        <v>1217</v>
      </c>
      <c r="AM404" t="s">
        <v>1217</v>
      </c>
      <c r="AN404" t="s">
        <v>1217</v>
      </c>
      <c r="AO404" t="s">
        <v>1217</v>
      </c>
      <c r="AP404"/>
      <c r="AQ404"/>
      <c r="AR404"/>
      <c r="AS404"/>
      <c r="BB404" t="str" cm="1">
        <f t="array" aca="1" ref="BB404" ca="1">IFERROR(INDIRECT(X404),"")</f>
        <v/>
      </c>
      <c r="BF404" s="435"/>
      <c r="CC404"/>
      <c r="CD404"/>
      <c r="CE404"/>
      <c r="CF404"/>
      <c r="CG404"/>
      <c r="CH404"/>
      <c r="CI404"/>
      <c r="CJ404"/>
      <c r="CK404"/>
    </row>
    <row r="405" spans="18:93">
      <c r="R405"/>
      <c r="W405">
        <v>410</v>
      </c>
      <c r="X405" t="s">
        <v>1217</v>
      </c>
      <c r="Y405" t="s">
        <v>1217</v>
      </c>
      <c r="Z405" t="s">
        <v>1217</v>
      </c>
      <c r="AA405" t="s">
        <v>1217</v>
      </c>
      <c r="AB405" t="s">
        <v>1217</v>
      </c>
      <c r="AC405" t="s">
        <v>1217</v>
      </c>
      <c r="AD405" t="s">
        <v>1217</v>
      </c>
      <c r="AE405" t="s">
        <v>1217</v>
      </c>
      <c r="AF405" t="s">
        <v>1217</v>
      </c>
      <c r="AG405" t="s">
        <v>1217</v>
      </c>
      <c r="AH405"/>
      <c r="AI405" t="s">
        <v>1217</v>
      </c>
      <c r="AJ405" t="s">
        <v>1217</v>
      </c>
      <c r="AK405" t="s">
        <v>1217</v>
      </c>
      <c r="AL405" t="s">
        <v>1217</v>
      </c>
      <c r="AM405" t="s">
        <v>1217</v>
      </c>
      <c r="AN405" t="s">
        <v>1217</v>
      </c>
      <c r="AO405" t="s">
        <v>1217</v>
      </c>
      <c r="AP405"/>
      <c r="AQ405"/>
      <c r="AR405"/>
      <c r="AS405"/>
      <c r="BB405" t="str" cm="1">
        <f t="array" aca="1" ref="BB405" ca="1">IFERROR(INDIRECT(X405),"")</f>
        <v/>
      </c>
      <c r="BF405" s="435"/>
      <c r="CC405"/>
      <c r="CD405"/>
      <c r="CE405"/>
      <c r="CF405"/>
      <c r="CG405"/>
      <c r="CH405"/>
      <c r="CI405"/>
      <c r="CJ405"/>
      <c r="CK405"/>
    </row>
    <row r="406" spans="18:93">
      <c r="R406"/>
      <c r="W406">
        <v>411</v>
      </c>
      <c r="X406" t="s">
        <v>1217</v>
      </c>
      <c r="Y406" t="s">
        <v>1217</v>
      </c>
      <c r="Z406" t="s">
        <v>1217</v>
      </c>
      <c r="AA406" t="s">
        <v>1217</v>
      </c>
      <c r="AB406" t="s">
        <v>1217</v>
      </c>
      <c r="AC406" t="s">
        <v>1217</v>
      </c>
      <c r="AD406" t="s">
        <v>1217</v>
      </c>
      <c r="AE406" t="s">
        <v>1217</v>
      </c>
      <c r="AF406" t="s">
        <v>1217</v>
      </c>
      <c r="AG406" t="s">
        <v>1217</v>
      </c>
      <c r="AH406"/>
      <c r="AI406" t="s">
        <v>1217</v>
      </c>
      <c r="AJ406" t="s">
        <v>1217</v>
      </c>
      <c r="AK406" t="s">
        <v>1217</v>
      </c>
      <c r="AL406" t="s">
        <v>1217</v>
      </c>
      <c r="AM406" t="s">
        <v>1217</v>
      </c>
      <c r="AN406" t="s">
        <v>1217</v>
      </c>
      <c r="AO406" t="s">
        <v>1217</v>
      </c>
      <c r="AP406"/>
      <c r="AQ406"/>
      <c r="AR406"/>
      <c r="AS406"/>
      <c r="BB406" t="str" cm="1">
        <f t="array" aca="1" ref="BB406" ca="1">IFERROR(INDIRECT(X406),"")</f>
        <v/>
      </c>
      <c r="BF406" s="435"/>
      <c r="CC406"/>
      <c r="CD406"/>
      <c r="CE406"/>
      <c r="CF406"/>
      <c r="CG406"/>
      <c r="CH406"/>
      <c r="CI406"/>
      <c r="CJ406"/>
      <c r="CK406"/>
    </row>
    <row r="407" spans="18:93">
      <c r="R407"/>
      <c r="W407">
        <v>412</v>
      </c>
      <c r="X407" t="s">
        <v>1217</v>
      </c>
      <c r="Y407" t="s">
        <v>1217</v>
      </c>
      <c r="Z407" t="s">
        <v>1217</v>
      </c>
      <c r="AA407" t="s">
        <v>1217</v>
      </c>
      <c r="AB407" t="s">
        <v>1217</v>
      </c>
      <c r="AC407" t="s">
        <v>1217</v>
      </c>
      <c r="AD407" t="s">
        <v>1217</v>
      </c>
      <c r="AE407" t="s">
        <v>1217</v>
      </c>
      <c r="AF407" t="s">
        <v>1217</v>
      </c>
      <c r="AG407" t="s">
        <v>1217</v>
      </c>
      <c r="AH407"/>
      <c r="AI407" t="s">
        <v>1217</v>
      </c>
      <c r="AJ407" t="s">
        <v>1217</v>
      </c>
      <c r="AK407" t="s">
        <v>1217</v>
      </c>
      <c r="AL407" t="s">
        <v>1217</v>
      </c>
      <c r="AM407" t="s">
        <v>1217</v>
      </c>
      <c r="AN407" t="s">
        <v>1217</v>
      </c>
      <c r="AO407" t="s">
        <v>1217</v>
      </c>
      <c r="AP407"/>
      <c r="AQ407"/>
      <c r="AR407"/>
      <c r="AS407"/>
      <c r="BB407" t="str" cm="1">
        <f t="array" aca="1" ref="BB407" ca="1">IFERROR(INDIRECT(X407),"")</f>
        <v/>
      </c>
      <c r="BF407" s="435"/>
      <c r="CC407"/>
      <c r="CD407"/>
      <c r="CE407"/>
      <c r="CF407"/>
      <c r="CG407"/>
      <c r="CH407"/>
      <c r="CI407"/>
      <c r="CJ407"/>
      <c r="CK407"/>
    </row>
    <row r="408" spans="18:93">
      <c r="R408"/>
      <c r="W408">
        <v>413</v>
      </c>
      <c r="X408" t="s">
        <v>1217</v>
      </c>
      <c r="Y408" t="s">
        <v>1217</v>
      </c>
      <c r="Z408" t="s">
        <v>1217</v>
      </c>
      <c r="AA408" t="s">
        <v>1217</v>
      </c>
      <c r="AB408" t="s">
        <v>1217</v>
      </c>
      <c r="AC408" t="s">
        <v>1217</v>
      </c>
      <c r="AD408" t="s">
        <v>1217</v>
      </c>
      <c r="AE408" t="s">
        <v>1217</v>
      </c>
      <c r="AF408" t="s">
        <v>1217</v>
      </c>
      <c r="AG408" t="s">
        <v>1217</v>
      </c>
      <c r="AH408"/>
      <c r="AI408" t="s">
        <v>1217</v>
      </c>
      <c r="AJ408" t="s">
        <v>1217</v>
      </c>
      <c r="AK408" t="s">
        <v>1217</v>
      </c>
      <c r="AL408" t="s">
        <v>1217</v>
      </c>
      <c r="AM408" t="s">
        <v>1217</v>
      </c>
      <c r="AN408" t="s">
        <v>1217</v>
      </c>
      <c r="AO408" t="s">
        <v>1217</v>
      </c>
      <c r="AP408"/>
      <c r="AQ408"/>
      <c r="AR408"/>
      <c r="AS408"/>
      <c r="BB408" t="str" cm="1">
        <f t="array" aca="1" ref="BB408" ca="1">IFERROR(INDIRECT(X408),"")</f>
        <v/>
      </c>
      <c r="BF408" s="435"/>
      <c r="CC408"/>
      <c r="CD408"/>
      <c r="CE408"/>
      <c r="CF408"/>
      <c r="CG408"/>
      <c r="CH408"/>
      <c r="CI408"/>
      <c r="CJ408"/>
      <c r="CK408"/>
    </row>
    <row r="409" spans="18:93">
      <c r="R409"/>
      <c r="W409">
        <v>414</v>
      </c>
      <c r="X409" t="s">
        <v>1217</v>
      </c>
      <c r="Y409" t="s">
        <v>1217</v>
      </c>
      <c r="Z409" t="s">
        <v>1217</v>
      </c>
      <c r="AA409" t="s">
        <v>1217</v>
      </c>
      <c r="AB409" t="s">
        <v>1217</v>
      </c>
      <c r="AC409" t="s">
        <v>1217</v>
      </c>
      <c r="AD409" t="s">
        <v>1217</v>
      </c>
      <c r="AE409" t="s">
        <v>1217</v>
      </c>
      <c r="AF409" t="s">
        <v>1217</v>
      </c>
      <c r="AG409" t="s">
        <v>1217</v>
      </c>
      <c r="AH409"/>
      <c r="AI409" t="s">
        <v>1217</v>
      </c>
      <c r="AJ409" t="s">
        <v>1217</v>
      </c>
      <c r="AK409" t="s">
        <v>1217</v>
      </c>
      <c r="AL409" t="s">
        <v>1217</v>
      </c>
      <c r="AM409" t="s">
        <v>1217</v>
      </c>
      <c r="AN409" t="s">
        <v>1217</v>
      </c>
      <c r="AO409" t="s">
        <v>1217</v>
      </c>
      <c r="AP409"/>
      <c r="AQ409"/>
      <c r="AR409"/>
      <c r="AS409"/>
      <c r="BB409" t="str" cm="1">
        <f t="array" aca="1" ref="BB409" ca="1">IFERROR(INDIRECT(X409),"")</f>
        <v/>
      </c>
      <c r="BF409" s="435"/>
      <c r="CC409"/>
      <c r="CD409"/>
      <c r="CE409"/>
      <c r="CF409"/>
      <c r="CG409"/>
      <c r="CH409"/>
      <c r="CI409"/>
      <c r="CJ409"/>
      <c r="CK409"/>
    </row>
    <row r="410" spans="18:93">
      <c r="R410"/>
      <c r="W410">
        <v>415</v>
      </c>
      <c r="X410" t="s">
        <v>1217</v>
      </c>
      <c r="Y410" t="s">
        <v>1217</v>
      </c>
      <c r="Z410" t="s">
        <v>1217</v>
      </c>
      <c r="AA410" t="s">
        <v>1217</v>
      </c>
      <c r="AB410" t="s">
        <v>1217</v>
      </c>
      <c r="AC410" t="s">
        <v>1217</v>
      </c>
      <c r="AD410" t="s">
        <v>1217</v>
      </c>
      <c r="AE410" t="s">
        <v>1217</v>
      </c>
      <c r="AF410" t="s">
        <v>1217</v>
      </c>
      <c r="AG410" t="s">
        <v>1217</v>
      </c>
      <c r="AH410"/>
      <c r="AI410" t="s">
        <v>1217</v>
      </c>
      <c r="AJ410" t="s">
        <v>1217</v>
      </c>
      <c r="AK410" t="s">
        <v>1217</v>
      </c>
      <c r="AL410" t="s">
        <v>1217</v>
      </c>
      <c r="AM410" t="s">
        <v>1217</v>
      </c>
      <c r="AN410" t="s">
        <v>1217</v>
      </c>
      <c r="AO410" t="s">
        <v>1217</v>
      </c>
      <c r="AP410"/>
      <c r="AQ410"/>
      <c r="AR410"/>
      <c r="AS410"/>
      <c r="BB410" t="str" cm="1">
        <f t="array" aca="1" ref="BB410" ca="1">IFERROR(INDIRECT(X410),"")</f>
        <v/>
      </c>
      <c r="CC410"/>
      <c r="CD410"/>
      <c r="CE410"/>
      <c r="CF410"/>
      <c r="CG410"/>
      <c r="CH410"/>
      <c r="CI410"/>
      <c r="CJ410"/>
      <c r="CK410"/>
    </row>
    <row r="411" spans="18:93">
      <c r="R411"/>
      <c r="W411">
        <v>416</v>
      </c>
      <c r="X411" t="s">
        <v>2213</v>
      </c>
      <c r="Y411" t="s">
        <v>2214</v>
      </c>
      <c r="Z411" t="s">
        <v>2215</v>
      </c>
      <c r="AA411">
        <v>32</v>
      </c>
      <c r="AB411" t="s">
        <v>2216</v>
      </c>
      <c r="AC411">
        <v>2</v>
      </c>
      <c r="AD411">
        <v>32</v>
      </c>
      <c r="AE411">
        <v>0</v>
      </c>
      <c r="AF411">
        <v>0</v>
      </c>
      <c r="AG411" t="s">
        <v>2217</v>
      </c>
      <c r="AH411"/>
      <c r="AI411" t="s">
        <v>2218</v>
      </c>
      <c r="AJ411" t="s">
        <v>2219</v>
      </c>
      <c r="AK411" t="s">
        <v>2220</v>
      </c>
      <c r="AL411" t="s">
        <v>2221</v>
      </c>
      <c r="AM411" t="s">
        <v>2222</v>
      </c>
      <c r="AN411" t="s">
        <v>2223</v>
      </c>
      <c r="AO411" t="s">
        <v>2224</v>
      </c>
      <c r="AP411"/>
      <c r="AQ411"/>
      <c r="AR411"/>
      <c r="AS411"/>
      <c r="BB411" t="str" cm="1">
        <f t="array" aca="1" ref="BB411" ca="1">IFERROR(INDIRECT(X411),"")</f>
        <v>FULLSTÄNDIGT SVAR SAKNAS PÅ FRÅGA 14</v>
      </c>
      <c r="CC411"/>
      <c r="CD411"/>
      <c r="CE411"/>
      <c r="CF411"/>
      <c r="CG411"/>
      <c r="CH411"/>
      <c r="CI411"/>
      <c r="CJ411"/>
      <c r="CK411"/>
    </row>
    <row r="412" spans="18:93">
      <c r="R412"/>
      <c r="W412">
        <v>417</v>
      </c>
      <c r="X412" t="s">
        <v>1217</v>
      </c>
      <c r="Y412" t="s">
        <v>1217</v>
      </c>
      <c r="Z412" t="s">
        <v>1217</v>
      </c>
      <c r="AA412" t="s">
        <v>1217</v>
      </c>
      <c r="AB412" t="s">
        <v>1217</v>
      </c>
      <c r="AC412" t="s">
        <v>1217</v>
      </c>
      <c r="AD412" t="s">
        <v>1217</v>
      </c>
      <c r="AE412" t="s">
        <v>1217</v>
      </c>
      <c r="AF412" t="s">
        <v>1217</v>
      </c>
      <c r="AG412" t="s">
        <v>1217</v>
      </c>
      <c r="AH412"/>
      <c r="AI412" t="s">
        <v>1217</v>
      </c>
      <c r="AJ412" t="s">
        <v>1217</v>
      </c>
      <c r="AK412" t="s">
        <v>1217</v>
      </c>
      <c r="AL412" t="s">
        <v>1217</v>
      </c>
      <c r="AM412" t="s">
        <v>1217</v>
      </c>
      <c r="AN412" t="s">
        <v>1217</v>
      </c>
      <c r="AO412" t="s">
        <v>1217</v>
      </c>
      <c r="AP412"/>
      <c r="AQ412"/>
      <c r="AR412"/>
      <c r="AS412"/>
      <c r="BB412" t="str" cm="1">
        <f t="array" aca="1" ref="BB412" ca="1">IFERROR(INDIRECT(X412),"")</f>
        <v/>
      </c>
      <c r="CC412"/>
      <c r="CD412"/>
      <c r="CE412"/>
      <c r="CF412"/>
      <c r="CG412"/>
      <c r="CH412"/>
      <c r="CI412"/>
      <c r="CJ412"/>
      <c r="CK412"/>
    </row>
    <row r="413" spans="18:93">
      <c r="R413"/>
      <c r="W413">
        <v>418</v>
      </c>
      <c r="X413" t="s">
        <v>1217</v>
      </c>
      <c r="Y413" t="s">
        <v>1217</v>
      </c>
      <c r="Z413" t="s">
        <v>1217</v>
      </c>
      <c r="AA413" t="s">
        <v>1217</v>
      </c>
      <c r="AB413" t="s">
        <v>1217</v>
      </c>
      <c r="AC413" t="s">
        <v>1217</v>
      </c>
      <c r="AD413" t="s">
        <v>1217</v>
      </c>
      <c r="AE413" t="s">
        <v>1217</v>
      </c>
      <c r="AF413" t="s">
        <v>1217</v>
      </c>
      <c r="AG413" t="s">
        <v>1217</v>
      </c>
      <c r="AH413"/>
      <c r="AI413" t="s">
        <v>1217</v>
      </c>
      <c r="AJ413" t="s">
        <v>1217</v>
      </c>
      <c r="AK413" t="s">
        <v>1217</v>
      </c>
      <c r="AL413" t="s">
        <v>1217</v>
      </c>
      <c r="AM413" t="s">
        <v>1217</v>
      </c>
      <c r="AN413" t="s">
        <v>1217</v>
      </c>
      <c r="AO413" t="s">
        <v>1217</v>
      </c>
      <c r="AP413"/>
      <c r="AQ413"/>
      <c r="AR413"/>
      <c r="AS413"/>
      <c r="BB413" t="str" cm="1">
        <f t="array" aca="1" ref="BB413" ca="1">IFERROR(INDIRECT(X413),"")</f>
        <v/>
      </c>
      <c r="CC413"/>
      <c r="CD413"/>
      <c r="CE413"/>
      <c r="CF413"/>
      <c r="CG413"/>
      <c r="CH413"/>
      <c r="CI413"/>
      <c r="CJ413"/>
      <c r="CK413"/>
    </row>
    <row r="414" spans="18:93">
      <c r="R414"/>
      <c r="W414">
        <v>419</v>
      </c>
      <c r="X414" t="s">
        <v>1217</v>
      </c>
      <c r="Y414" t="s">
        <v>1217</v>
      </c>
      <c r="Z414" t="s">
        <v>1217</v>
      </c>
      <c r="AA414" t="s">
        <v>1217</v>
      </c>
      <c r="AB414" t="s">
        <v>1217</v>
      </c>
      <c r="AC414" t="s">
        <v>1217</v>
      </c>
      <c r="AD414" t="s">
        <v>1217</v>
      </c>
      <c r="AE414" t="s">
        <v>1217</v>
      </c>
      <c r="AF414" t="s">
        <v>1217</v>
      </c>
      <c r="AG414" t="s">
        <v>1217</v>
      </c>
      <c r="AH414"/>
      <c r="AI414" t="s">
        <v>1217</v>
      </c>
      <c r="AJ414" t="s">
        <v>1217</v>
      </c>
      <c r="AK414" t="s">
        <v>1217</v>
      </c>
      <c r="AL414" t="s">
        <v>1217</v>
      </c>
      <c r="AM414" t="s">
        <v>1217</v>
      </c>
      <c r="AN414" t="s">
        <v>1217</v>
      </c>
      <c r="AO414" t="s">
        <v>1217</v>
      </c>
      <c r="AP414"/>
      <c r="AQ414"/>
      <c r="AR414"/>
      <c r="AS414"/>
      <c r="BB414" t="str" cm="1">
        <f t="array" aca="1" ref="BB414" ca="1">IFERROR(INDIRECT(X414),"")</f>
        <v/>
      </c>
      <c r="CC414"/>
      <c r="CD414"/>
      <c r="CE414"/>
      <c r="CF414"/>
      <c r="CG414"/>
      <c r="CH414"/>
      <c r="CI414"/>
      <c r="CJ414"/>
      <c r="CK414"/>
    </row>
    <row r="415" spans="18:93">
      <c r="R415"/>
      <c r="W415">
        <v>420</v>
      </c>
      <c r="X415" t="s">
        <v>1217</v>
      </c>
      <c r="Y415" t="s">
        <v>1217</v>
      </c>
      <c r="Z415" t="s">
        <v>1217</v>
      </c>
      <c r="AA415" t="s">
        <v>1217</v>
      </c>
      <c r="AB415" t="s">
        <v>1217</v>
      </c>
      <c r="AC415" t="s">
        <v>1217</v>
      </c>
      <c r="AD415" t="s">
        <v>1217</v>
      </c>
      <c r="AE415" t="s">
        <v>1217</v>
      </c>
      <c r="AF415" t="s">
        <v>1217</v>
      </c>
      <c r="AG415" t="s">
        <v>1217</v>
      </c>
      <c r="AH415"/>
      <c r="AI415" t="s">
        <v>1217</v>
      </c>
      <c r="AJ415" t="s">
        <v>1217</v>
      </c>
      <c r="AK415" t="s">
        <v>1217</v>
      </c>
      <c r="AL415" t="s">
        <v>1217</v>
      </c>
      <c r="AM415" t="s">
        <v>1217</v>
      </c>
      <c r="AN415" t="s">
        <v>1217</v>
      </c>
      <c r="AO415" t="s">
        <v>1217</v>
      </c>
      <c r="AP415"/>
      <c r="AQ415"/>
      <c r="AR415"/>
      <c r="AS415"/>
      <c r="BB415" t="str" cm="1">
        <f t="array" aca="1" ref="BB415" ca="1">IFERROR(INDIRECT(X415),"")</f>
        <v/>
      </c>
      <c r="CC415"/>
      <c r="CD415"/>
      <c r="CE415"/>
      <c r="CF415"/>
      <c r="CG415"/>
      <c r="CH415"/>
      <c r="CI415"/>
      <c r="CJ415"/>
      <c r="CK415"/>
    </row>
    <row r="416" spans="18:93">
      <c r="R416"/>
      <c r="W416">
        <v>421</v>
      </c>
      <c r="X416" t="s">
        <v>1217</v>
      </c>
      <c r="Y416" t="s">
        <v>1217</v>
      </c>
      <c r="Z416" t="s">
        <v>1217</v>
      </c>
      <c r="AA416" t="s">
        <v>1217</v>
      </c>
      <c r="AB416" t="s">
        <v>1217</v>
      </c>
      <c r="AC416" t="s">
        <v>1217</v>
      </c>
      <c r="AD416" t="s">
        <v>1217</v>
      </c>
      <c r="AE416" t="s">
        <v>1217</v>
      </c>
      <c r="AF416" t="s">
        <v>1217</v>
      </c>
      <c r="AG416" t="s">
        <v>1217</v>
      </c>
      <c r="AH416"/>
      <c r="AI416" t="s">
        <v>1217</v>
      </c>
      <c r="AJ416" t="s">
        <v>1217</v>
      </c>
      <c r="AK416" t="s">
        <v>1217</v>
      </c>
      <c r="AL416" t="s">
        <v>1217</v>
      </c>
      <c r="AM416" t="s">
        <v>1217</v>
      </c>
      <c r="AN416" t="s">
        <v>1217</v>
      </c>
      <c r="AO416" t="s">
        <v>1217</v>
      </c>
      <c r="AP416"/>
      <c r="AQ416"/>
      <c r="AR416"/>
      <c r="AS416"/>
      <c r="BB416" t="str" cm="1">
        <f t="array" aca="1" ref="BB416" ca="1">IFERROR(INDIRECT(X416),"")</f>
        <v/>
      </c>
      <c r="CC416"/>
      <c r="CD416"/>
      <c r="CE416"/>
      <c r="CF416"/>
      <c r="CG416"/>
      <c r="CH416"/>
      <c r="CI416"/>
      <c r="CJ416"/>
      <c r="CK416"/>
    </row>
    <row r="417" spans="18:89">
      <c r="R417"/>
      <c r="W417">
        <v>422</v>
      </c>
      <c r="X417" t="s">
        <v>1217</v>
      </c>
      <c r="Y417" t="s">
        <v>1217</v>
      </c>
      <c r="Z417" t="s">
        <v>1217</v>
      </c>
      <c r="AA417" t="s">
        <v>1217</v>
      </c>
      <c r="AB417" t="s">
        <v>1217</v>
      </c>
      <c r="AC417" t="s">
        <v>1217</v>
      </c>
      <c r="AD417" t="s">
        <v>1217</v>
      </c>
      <c r="AE417" t="s">
        <v>1217</v>
      </c>
      <c r="AF417" t="s">
        <v>1217</v>
      </c>
      <c r="AG417" t="s">
        <v>1217</v>
      </c>
      <c r="AH417"/>
      <c r="AI417" t="s">
        <v>1217</v>
      </c>
      <c r="AJ417" t="s">
        <v>1217</v>
      </c>
      <c r="AK417" t="s">
        <v>1217</v>
      </c>
      <c r="AL417" t="s">
        <v>1217</v>
      </c>
      <c r="AM417" t="s">
        <v>1217</v>
      </c>
      <c r="AN417" t="s">
        <v>1217</v>
      </c>
      <c r="AO417" t="s">
        <v>1217</v>
      </c>
      <c r="AP417"/>
      <c r="AQ417"/>
      <c r="AR417"/>
      <c r="AS417"/>
      <c r="BB417" t="str" cm="1">
        <f t="array" aca="1" ref="BB417" ca="1">IFERROR(INDIRECT(X417),"")</f>
        <v/>
      </c>
      <c r="CC417"/>
      <c r="CD417"/>
      <c r="CE417"/>
      <c r="CF417"/>
      <c r="CG417"/>
      <c r="CH417"/>
      <c r="CI417"/>
      <c r="CJ417"/>
      <c r="CK417"/>
    </row>
    <row r="418" spans="18:89">
      <c r="R418"/>
      <c r="W418">
        <v>423</v>
      </c>
      <c r="X418" t="s">
        <v>1217</v>
      </c>
      <c r="Y418" t="s">
        <v>1217</v>
      </c>
      <c r="Z418" t="s">
        <v>1217</v>
      </c>
      <c r="AA418" t="s">
        <v>1217</v>
      </c>
      <c r="AB418" t="s">
        <v>1217</v>
      </c>
      <c r="AC418" t="s">
        <v>1217</v>
      </c>
      <c r="AD418" t="s">
        <v>1217</v>
      </c>
      <c r="AE418" t="s">
        <v>1217</v>
      </c>
      <c r="AF418" t="s">
        <v>1217</v>
      </c>
      <c r="AG418" t="s">
        <v>1217</v>
      </c>
      <c r="AH418"/>
      <c r="AI418" t="s">
        <v>1217</v>
      </c>
      <c r="AJ418" t="s">
        <v>1217</v>
      </c>
      <c r="AK418" t="s">
        <v>1217</v>
      </c>
      <c r="AL418" t="s">
        <v>1217</v>
      </c>
      <c r="AM418" t="s">
        <v>1217</v>
      </c>
      <c r="AN418" t="s">
        <v>1217</v>
      </c>
      <c r="AO418" t="s">
        <v>1217</v>
      </c>
      <c r="AP418"/>
      <c r="AQ418"/>
      <c r="AR418"/>
      <c r="AS418"/>
      <c r="BB418" t="str" cm="1">
        <f t="array" aca="1" ref="BB418" ca="1">IFERROR(INDIRECT(X418),"")</f>
        <v/>
      </c>
      <c r="CC418"/>
      <c r="CD418"/>
      <c r="CE418"/>
      <c r="CF418"/>
      <c r="CG418"/>
      <c r="CH418"/>
      <c r="CI418"/>
      <c r="CJ418"/>
      <c r="CK418"/>
    </row>
    <row r="419" spans="18:89">
      <c r="R419"/>
      <c r="W419">
        <v>424</v>
      </c>
      <c r="X419" t="s">
        <v>1217</v>
      </c>
      <c r="Y419" t="s">
        <v>1217</v>
      </c>
      <c r="Z419" t="s">
        <v>1217</v>
      </c>
      <c r="AA419" t="s">
        <v>1217</v>
      </c>
      <c r="AB419" t="s">
        <v>1217</v>
      </c>
      <c r="AC419" t="s">
        <v>1217</v>
      </c>
      <c r="AD419" t="s">
        <v>1217</v>
      </c>
      <c r="AE419" t="s">
        <v>1217</v>
      </c>
      <c r="AF419" t="s">
        <v>1217</v>
      </c>
      <c r="AG419" t="s">
        <v>1217</v>
      </c>
      <c r="AH419"/>
      <c r="AI419" t="s">
        <v>1217</v>
      </c>
      <c r="AJ419" t="s">
        <v>1217</v>
      </c>
      <c r="AK419" t="s">
        <v>1217</v>
      </c>
      <c r="AL419" t="s">
        <v>1217</v>
      </c>
      <c r="AM419" t="s">
        <v>1217</v>
      </c>
      <c r="AN419" t="s">
        <v>1217</v>
      </c>
      <c r="AO419" t="s">
        <v>1217</v>
      </c>
      <c r="AP419"/>
      <c r="AQ419"/>
      <c r="AR419"/>
      <c r="AS419"/>
      <c r="BB419" t="str" cm="1">
        <f t="array" aca="1" ref="BB419" ca="1">IFERROR(INDIRECT(X419),"")</f>
        <v/>
      </c>
      <c r="CC419"/>
      <c r="CD419"/>
      <c r="CE419"/>
      <c r="CF419"/>
      <c r="CG419"/>
      <c r="CH419"/>
      <c r="CI419"/>
      <c r="CJ419"/>
      <c r="CK419"/>
    </row>
    <row r="420" spans="18:89">
      <c r="R420"/>
      <c r="W420">
        <v>425</v>
      </c>
      <c r="X420" t="s">
        <v>1217</v>
      </c>
      <c r="Y420" t="s">
        <v>1217</v>
      </c>
      <c r="Z420" t="s">
        <v>1217</v>
      </c>
      <c r="AA420" t="s">
        <v>1217</v>
      </c>
      <c r="AB420" t="s">
        <v>1217</v>
      </c>
      <c r="AC420" t="s">
        <v>1217</v>
      </c>
      <c r="AD420" t="s">
        <v>1217</v>
      </c>
      <c r="AE420" t="s">
        <v>1217</v>
      </c>
      <c r="AF420" t="s">
        <v>1217</v>
      </c>
      <c r="AG420" t="s">
        <v>1217</v>
      </c>
      <c r="AH420"/>
      <c r="AI420" t="s">
        <v>1217</v>
      </c>
      <c r="AJ420" t="s">
        <v>1217</v>
      </c>
      <c r="AK420" t="s">
        <v>1217</v>
      </c>
      <c r="AL420" t="s">
        <v>1217</v>
      </c>
      <c r="AM420" t="s">
        <v>1217</v>
      </c>
      <c r="AN420" t="s">
        <v>1217</v>
      </c>
      <c r="AO420" t="s">
        <v>1217</v>
      </c>
      <c r="AP420"/>
      <c r="AQ420"/>
      <c r="AR420"/>
      <c r="AS420"/>
      <c r="BB420" t="str" cm="1">
        <f t="array" aca="1" ref="BB420" ca="1">IFERROR(INDIRECT(X420),"")</f>
        <v/>
      </c>
      <c r="CC420"/>
      <c r="CD420"/>
      <c r="CE420"/>
      <c r="CF420"/>
      <c r="CG420"/>
      <c r="CH420"/>
      <c r="CI420"/>
      <c r="CJ420"/>
      <c r="CK420"/>
    </row>
    <row r="421" spans="18:89">
      <c r="R421"/>
      <c r="W421">
        <v>426</v>
      </c>
      <c r="X421" t="s">
        <v>1217</v>
      </c>
      <c r="Y421" t="s">
        <v>1217</v>
      </c>
      <c r="Z421" t="s">
        <v>1217</v>
      </c>
      <c r="AA421" t="s">
        <v>1217</v>
      </c>
      <c r="AB421" t="s">
        <v>1217</v>
      </c>
      <c r="AC421" t="s">
        <v>1217</v>
      </c>
      <c r="AD421" t="s">
        <v>1217</v>
      </c>
      <c r="AE421" t="s">
        <v>1217</v>
      </c>
      <c r="AF421" t="s">
        <v>1217</v>
      </c>
      <c r="AG421" t="s">
        <v>1217</v>
      </c>
      <c r="AH421"/>
      <c r="AI421" t="s">
        <v>1217</v>
      </c>
      <c r="AJ421" t="s">
        <v>1217</v>
      </c>
      <c r="AK421" t="s">
        <v>1217</v>
      </c>
      <c r="AL421" t="s">
        <v>1217</v>
      </c>
      <c r="AM421" t="s">
        <v>1217</v>
      </c>
      <c r="AN421" t="s">
        <v>1217</v>
      </c>
      <c r="AO421" t="s">
        <v>1217</v>
      </c>
      <c r="AP421"/>
      <c r="AQ421"/>
      <c r="AR421"/>
      <c r="AS421"/>
      <c r="BB421" t="str" cm="1">
        <f t="array" aca="1" ref="BB421" ca="1">IFERROR(INDIRECT(X421),"")</f>
        <v/>
      </c>
      <c r="CC421"/>
      <c r="CD421"/>
      <c r="CE421"/>
      <c r="CF421"/>
      <c r="CG421"/>
      <c r="CH421"/>
      <c r="CI421"/>
      <c r="CJ421"/>
      <c r="CK421"/>
    </row>
    <row r="422" spans="18:89">
      <c r="R422"/>
      <c r="W422">
        <v>427</v>
      </c>
      <c r="X422" t="s">
        <v>2225</v>
      </c>
      <c r="Y422" t="s">
        <v>2226</v>
      </c>
      <c r="Z422" t="s">
        <v>2227</v>
      </c>
      <c r="AA422">
        <v>33</v>
      </c>
      <c r="AB422" t="s">
        <v>2228</v>
      </c>
      <c r="AC422">
        <v>2</v>
      </c>
      <c r="AD422">
        <v>33</v>
      </c>
      <c r="AE422">
        <v>0</v>
      </c>
      <c r="AF422">
        <v>0</v>
      </c>
      <c r="AG422" t="s">
        <v>2229</v>
      </c>
      <c r="AH422"/>
      <c r="AI422" t="s">
        <v>2230</v>
      </c>
      <c r="AJ422" t="s">
        <v>2231</v>
      </c>
      <c r="AK422" t="s">
        <v>2232</v>
      </c>
      <c r="AL422" t="s">
        <v>2233</v>
      </c>
      <c r="AM422" t="s">
        <v>2234</v>
      </c>
      <c r="AN422" t="s">
        <v>2235</v>
      </c>
      <c r="AO422" t="s">
        <v>2236</v>
      </c>
      <c r="AP422"/>
      <c r="AQ422"/>
      <c r="AR422"/>
      <c r="AS422"/>
      <c r="BB422" t="str" cm="1">
        <f t="array" aca="1" ref="BB422" ca="1">IFERROR(INDIRECT(X422),"")</f>
        <v>FULLSTÄNDIGT SVAR SAKNAS PÅ FRÅGA 15</v>
      </c>
      <c r="CC422"/>
      <c r="CD422"/>
      <c r="CE422"/>
      <c r="CF422"/>
      <c r="CG422"/>
      <c r="CH422"/>
      <c r="CI422"/>
      <c r="CJ422"/>
      <c r="CK422"/>
    </row>
    <row r="423" spans="18:89">
      <c r="R423"/>
      <c r="W423">
        <v>428</v>
      </c>
      <c r="X423" t="s">
        <v>1217</v>
      </c>
      <c r="Y423" t="s">
        <v>1217</v>
      </c>
      <c r="Z423" t="s">
        <v>1217</v>
      </c>
      <c r="AA423" t="s">
        <v>1217</v>
      </c>
      <c r="AB423" t="s">
        <v>1217</v>
      </c>
      <c r="AC423" t="s">
        <v>1217</v>
      </c>
      <c r="AD423" t="s">
        <v>1217</v>
      </c>
      <c r="AE423" t="s">
        <v>1217</v>
      </c>
      <c r="AF423" t="s">
        <v>1217</v>
      </c>
      <c r="AG423" t="s">
        <v>1217</v>
      </c>
      <c r="AH423"/>
      <c r="AI423" t="s">
        <v>1217</v>
      </c>
      <c r="AJ423" t="s">
        <v>1217</v>
      </c>
      <c r="AK423" t="s">
        <v>1217</v>
      </c>
      <c r="AL423" t="s">
        <v>1217</v>
      </c>
      <c r="AM423" t="s">
        <v>1217</v>
      </c>
      <c r="AN423" t="s">
        <v>1217</v>
      </c>
      <c r="AO423" t="s">
        <v>1217</v>
      </c>
      <c r="AP423"/>
      <c r="AQ423"/>
      <c r="AR423"/>
      <c r="AS423"/>
      <c r="BB423" t="str" cm="1">
        <f t="array" aca="1" ref="BB423" ca="1">IFERROR(INDIRECT(X423),"")</f>
        <v/>
      </c>
      <c r="CC423"/>
      <c r="CD423"/>
      <c r="CE423"/>
      <c r="CF423"/>
      <c r="CG423"/>
      <c r="CH423"/>
      <c r="CI423"/>
      <c r="CJ423"/>
      <c r="CK423"/>
    </row>
    <row r="424" spans="18:89">
      <c r="R424"/>
      <c r="W424">
        <v>429</v>
      </c>
      <c r="X424" t="s">
        <v>1217</v>
      </c>
      <c r="Y424" t="s">
        <v>1217</v>
      </c>
      <c r="Z424" t="s">
        <v>1217</v>
      </c>
      <c r="AA424" t="s">
        <v>1217</v>
      </c>
      <c r="AB424" t="s">
        <v>1217</v>
      </c>
      <c r="AC424" t="s">
        <v>1217</v>
      </c>
      <c r="AD424" t="s">
        <v>1217</v>
      </c>
      <c r="AE424" t="s">
        <v>1217</v>
      </c>
      <c r="AF424" t="s">
        <v>1217</v>
      </c>
      <c r="AG424" t="s">
        <v>1217</v>
      </c>
      <c r="AH424"/>
      <c r="AI424" t="s">
        <v>1217</v>
      </c>
      <c r="AJ424" t="s">
        <v>1217</v>
      </c>
      <c r="AK424" t="s">
        <v>1217</v>
      </c>
      <c r="AL424" t="s">
        <v>1217</v>
      </c>
      <c r="AM424" t="s">
        <v>1217</v>
      </c>
      <c r="AN424" t="s">
        <v>1217</v>
      </c>
      <c r="AO424" t="s">
        <v>1217</v>
      </c>
      <c r="AP424"/>
      <c r="AQ424"/>
      <c r="AR424"/>
      <c r="AS424"/>
      <c r="BB424" t="str" cm="1">
        <f t="array" aca="1" ref="BB424" ca="1">IFERROR(INDIRECT(X424),"")</f>
        <v/>
      </c>
      <c r="CC424"/>
      <c r="CD424"/>
      <c r="CE424"/>
      <c r="CF424"/>
      <c r="CG424"/>
      <c r="CH424"/>
      <c r="CI424"/>
      <c r="CJ424"/>
      <c r="CK424"/>
    </row>
    <row r="425" spans="18:89">
      <c r="R425"/>
      <c r="W425">
        <v>430</v>
      </c>
      <c r="X425" t="s">
        <v>1217</v>
      </c>
      <c r="Y425" t="s">
        <v>1217</v>
      </c>
      <c r="Z425" t="s">
        <v>1217</v>
      </c>
      <c r="AA425" t="s">
        <v>1217</v>
      </c>
      <c r="AB425" t="s">
        <v>1217</v>
      </c>
      <c r="AC425" t="s">
        <v>1217</v>
      </c>
      <c r="AD425" t="s">
        <v>1217</v>
      </c>
      <c r="AE425" t="s">
        <v>1217</v>
      </c>
      <c r="AF425" t="s">
        <v>1217</v>
      </c>
      <c r="AG425" t="s">
        <v>1217</v>
      </c>
      <c r="AH425"/>
      <c r="AI425" t="s">
        <v>1217</v>
      </c>
      <c r="AJ425" t="s">
        <v>1217</v>
      </c>
      <c r="AK425" t="s">
        <v>1217</v>
      </c>
      <c r="AL425" t="s">
        <v>1217</v>
      </c>
      <c r="AM425" t="s">
        <v>1217</v>
      </c>
      <c r="AN425" t="s">
        <v>1217</v>
      </c>
      <c r="AO425" t="s">
        <v>1217</v>
      </c>
      <c r="AP425"/>
      <c r="AQ425"/>
      <c r="AR425"/>
      <c r="AS425"/>
      <c r="BB425" t="str" cm="1">
        <f t="array" aca="1" ref="BB425" ca="1">IFERROR(INDIRECT(X425),"")</f>
        <v/>
      </c>
      <c r="CC425"/>
      <c r="CD425"/>
      <c r="CE425"/>
      <c r="CF425"/>
      <c r="CG425"/>
      <c r="CH425"/>
      <c r="CI425"/>
      <c r="CJ425"/>
      <c r="CK425"/>
    </row>
    <row r="426" spans="18:89">
      <c r="R426"/>
      <c r="W426">
        <v>431</v>
      </c>
      <c r="X426" t="s">
        <v>1217</v>
      </c>
      <c r="Y426" t="s">
        <v>1217</v>
      </c>
      <c r="Z426" t="s">
        <v>1217</v>
      </c>
      <c r="AA426" t="s">
        <v>1217</v>
      </c>
      <c r="AB426" t="s">
        <v>1217</v>
      </c>
      <c r="AC426" t="s">
        <v>1217</v>
      </c>
      <c r="AD426" t="s">
        <v>1217</v>
      </c>
      <c r="AE426" t="s">
        <v>1217</v>
      </c>
      <c r="AF426" t="s">
        <v>1217</v>
      </c>
      <c r="AG426" t="s">
        <v>1217</v>
      </c>
      <c r="AH426"/>
      <c r="AI426" t="s">
        <v>1217</v>
      </c>
      <c r="AJ426" t="s">
        <v>1217</v>
      </c>
      <c r="AK426" t="s">
        <v>1217</v>
      </c>
      <c r="AL426" t="s">
        <v>1217</v>
      </c>
      <c r="AM426" t="s">
        <v>1217</v>
      </c>
      <c r="AN426" t="s">
        <v>1217</v>
      </c>
      <c r="AO426" t="s">
        <v>1217</v>
      </c>
      <c r="AP426"/>
      <c r="AQ426"/>
      <c r="AR426"/>
      <c r="AS426"/>
      <c r="BB426" t="str" cm="1">
        <f t="array" aca="1" ref="BB426" ca="1">IFERROR(INDIRECT(X426),"")</f>
        <v/>
      </c>
      <c r="CC426"/>
      <c r="CD426"/>
      <c r="CE426"/>
      <c r="CF426"/>
      <c r="CG426"/>
      <c r="CH426"/>
      <c r="CI426"/>
      <c r="CJ426"/>
      <c r="CK426"/>
    </row>
    <row r="427" spans="18:89">
      <c r="R427"/>
      <c r="W427">
        <v>432</v>
      </c>
      <c r="X427" t="s">
        <v>1217</v>
      </c>
      <c r="Y427" t="s">
        <v>1217</v>
      </c>
      <c r="Z427" t="s">
        <v>1217</v>
      </c>
      <c r="AA427" t="s">
        <v>1217</v>
      </c>
      <c r="AB427" t="s">
        <v>1217</v>
      </c>
      <c r="AC427" t="s">
        <v>1217</v>
      </c>
      <c r="AD427" t="s">
        <v>1217</v>
      </c>
      <c r="AE427" t="s">
        <v>1217</v>
      </c>
      <c r="AF427" t="s">
        <v>1217</v>
      </c>
      <c r="AG427" t="s">
        <v>1217</v>
      </c>
      <c r="AH427"/>
      <c r="AI427" t="s">
        <v>1217</v>
      </c>
      <c r="AJ427" t="s">
        <v>1217</v>
      </c>
      <c r="AK427" t="s">
        <v>1217</v>
      </c>
      <c r="AL427" t="s">
        <v>1217</v>
      </c>
      <c r="AM427" t="s">
        <v>1217</v>
      </c>
      <c r="AN427" t="s">
        <v>1217</v>
      </c>
      <c r="AO427" t="s">
        <v>1217</v>
      </c>
      <c r="AP427"/>
      <c r="AQ427"/>
      <c r="AR427"/>
      <c r="AS427"/>
      <c r="BB427" t="str" cm="1">
        <f t="array" aca="1" ref="BB427" ca="1">IFERROR(INDIRECT(X427),"")</f>
        <v/>
      </c>
      <c r="CC427"/>
      <c r="CD427"/>
      <c r="CE427"/>
      <c r="CF427"/>
      <c r="CG427"/>
      <c r="CH427"/>
      <c r="CI427"/>
      <c r="CJ427"/>
      <c r="CK427"/>
    </row>
    <row r="428" spans="18:89">
      <c r="R428"/>
      <c r="W428">
        <v>433</v>
      </c>
      <c r="X428" t="s">
        <v>1217</v>
      </c>
      <c r="Y428" t="s">
        <v>1217</v>
      </c>
      <c r="Z428" t="s">
        <v>1217</v>
      </c>
      <c r="AA428" t="s">
        <v>1217</v>
      </c>
      <c r="AB428" t="s">
        <v>1217</v>
      </c>
      <c r="AC428" t="s">
        <v>1217</v>
      </c>
      <c r="AD428" t="s">
        <v>1217</v>
      </c>
      <c r="AE428" t="s">
        <v>1217</v>
      </c>
      <c r="AF428" t="s">
        <v>1217</v>
      </c>
      <c r="AG428" t="s">
        <v>1217</v>
      </c>
      <c r="AH428"/>
      <c r="AI428" t="s">
        <v>1217</v>
      </c>
      <c r="AJ428" t="s">
        <v>1217</v>
      </c>
      <c r="AK428" t="s">
        <v>1217</v>
      </c>
      <c r="AL428" t="s">
        <v>1217</v>
      </c>
      <c r="AM428" t="s">
        <v>1217</v>
      </c>
      <c r="AN428" t="s">
        <v>1217</v>
      </c>
      <c r="AO428" t="s">
        <v>1217</v>
      </c>
      <c r="AP428"/>
      <c r="AQ428"/>
      <c r="AR428"/>
      <c r="AS428"/>
      <c r="BB428" t="str" cm="1">
        <f t="array" aca="1" ref="BB428" ca="1">IFERROR(INDIRECT(X428),"")</f>
        <v/>
      </c>
      <c r="CC428"/>
      <c r="CD428"/>
      <c r="CE428"/>
      <c r="CF428"/>
      <c r="CG428"/>
      <c r="CH428"/>
      <c r="CI428"/>
      <c r="CJ428"/>
      <c r="CK428"/>
    </row>
    <row r="429" spans="18:89">
      <c r="R429"/>
      <c r="W429">
        <v>434</v>
      </c>
      <c r="X429" t="s">
        <v>1217</v>
      </c>
      <c r="Y429" t="s">
        <v>1217</v>
      </c>
      <c r="Z429" t="s">
        <v>1217</v>
      </c>
      <c r="AA429" t="s">
        <v>1217</v>
      </c>
      <c r="AB429" t="s">
        <v>1217</v>
      </c>
      <c r="AC429" t="s">
        <v>1217</v>
      </c>
      <c r="AD429" t="s">
        <v>1217</v>
      </c>
      <c r="AE429" t="s">
        <v>1217</v>
      </c>
      <c r="AF429" t="s">
        <v>1217</v>
      </c>
      <c r="AG429" t="s">
        <v>1217</v>
      </c>
      <c r="AH429"/>
      <c r="AI429" t="s">
        <v>1217</v>
      </c>
      <c r="AJ429" t="s">
        <v>1217</v>
      </c>
      <c r="AK429" t="s">
        <v>1217</v>
      </c>
      <c r="AL429" t="s">
        <v>1217</v>
      </c>
      <c r="AM429" t="s">
        <v>1217</v>
      </c>
      <c r="AN429" t="s">
        <v>1217</v>
      </c>
      <c r="AO429" t="s">
        <v>1217</v>
      </c>
      <c r="AP429"/>
      <c r="AQ429"/>
      <c r="AR429"/>
      <c r="AS429"/>
      <c r="BB429" t="str" cm="1">
        <f t="array" aca="1" ref="BB429" ca="1">IFERROR(INDIRECT(X429),"")</f>
        <v/>
      </c>
      <c r="CC429"/>
      <c r="CD429"/>
      <c r="CE429"/>
      <c r="CF429"/>
      <c r="CG429"/>
      <c r="CH429"/>
      <c r="CI429"/>
      <c r="CJ429"/>
      <c r="CK429"/>
    </row>
    <row r="430" spans="18:89">
      <c r="R430"/>
      <c r="W430">
        <v>435</v>
      </c>
      <c r="X430" t="s">
        <v>1217</v>
      </c>
      <c r="Y430" t="s">
        <v>1217</v>
      </c>
      <c r="Z430" t="s">
        <v>1217</v>
      </c>
      <c r="AA430" t="s">
        <v>1217</v>
      </c>
      <c r="AB430" t="s">
        <v>1217</v>
      </c>
      <c r="AC430" t="s">
        <v>1217</v>
      </c>
      <c r="AD430" t="s">
        <v>1217</v>
      </c>
      <c r="AE430" t="s">
        <v>1217</v>
      </c>
      <c r="AF430" t="s">
        <v>1217</v>
      </c>
      <c r="AG430" t="s">
        <v>1217</v>
      </c>
      <c r="AH430"/>
      <c r="AI430" t="s">
        <v>1217</v>
      </c>
      <c r="AJ430" t="s">
        <v>1217</v>
      </c>
      <c r="AK430" t="s">
        <v>1217</v>
      </c>
      <c r="AL430" t="s">
        <v>1217</v>
      </c>
      <c r="AM430" t="s">
        <v>1217</v>
      </c>
      <c r="AN430" t="s">
        <v>1217</v>
      </c>
      <c r="AO430" t="s">
        <v>1217</v>
      </c>
      <c r="AP430"/>
      <c r="AQ430"/>
      <c r="AR430"/>
      <c r="AS430"/>
      <c r="BB430" t="str" cm="1">
        <f t="array" aca="1" ref="BB430" ca="1">IFERROR(INDIRECT(X430),"")</f>
        <v/>
      </c>
      <c r="CC430"/>
      <c r="CD430"/>
      <c r="CE430"/>
      <c r="CF430"/>
      <c r="CG430"/>
      <c r="CH430"/>
      <c r="CI430"/>
      <c r="CJ430"/>
      <c r="CK430"/>
    </row>
    <row r="431" spans="18:89">
      <c r="R431"/>
      <c r="W431">
        <v>436</v>
      </c>
      <c r="X431" t="s">
        <v>1217</v>
      </c>
      <c r="Y431" t="s">
        <v>1217</v>
      </c>
      <c r="Z431" t="s">
        <v>1217</v>
      </c>
      <c r="AA431" t="s">
        <v>1217</v>
      </c>
      <c r="AB431" t="s">
        <v>1217</v>
      </c>
      <c r="AC431" t="s">
        <v>1217</v>
      </c>
      <c r="AD431" t="s">
        <v>1217</v>
      </c>
      <c r="AE431" t="s">
        <v>1217</v>
      </c>
      <c r="AF431" t="s">
        <v>1217</v>
      </c>
      <c r="AG431" t="s">
        <v>1217</v>
      </c>
      <c r="AH431"/>
      <c r="AI431" t="s">
        <v>1217</v>
      </c>
      <c r="AJ431" t="s">
        <v>1217</v>
      </c>
      <c r="AK431" t="s">
        <v>1217</v>
      </c>
      <c r="AL431" t="s">
        <v>1217</v>
      </c>
      <c r="AM431" t="s">
        <v>1217</v>
      </c>
      <c r="AN431" t="s">
        <v>1217</v>
      </c>
      <c r="AO431" t="s">
        <v>1217</v>
      </c>
      <c r="AP431"/>
      <c r="AQ431"/>
      <c r="AR431"/>
      <c r="AS431"/>
      <c r="BB431" t="str" cm="1">
        <f t="array" aca="1" ref="BB431" ca="1">IFERROR(INDIRECT(X431),"")</f>
        <v/>
      </c>
      <c r="CC431"/>
      <c r="CD431"/>
      <c r="CE431"/>
      <c r="CF431"/>
      <c r="CG431"/>
      <c r="CH431"/>
      <c r="CI431"/>
      <c r="CJ431"/>
      <c r="CK431"/>
    </row>
    <row r="432" spans="18:89">
      <c r="R432"/>
      <c r="W432">
        <v>437</v>
      </c>
      <c r="X432" t="s">
        <v>1217</v>
      </c>
      <c r="Y432" t="s">
        <v>1217</v>
      </c>
      <c r="Z432" t="s">
        <v>1217</v>
      </c>
      <c r="AA432" t="s">
        <v>1217</v>
      </c>
      <c r="AB432" t="s">
        <v>1217</v>
      </c>
      <c r="AC432" t="s">
        <v>1217</v>
      </c>
      <c r="AD432" t="s">
        <v>1217</v>
      </c>
      <c r="AE432" t="s">
        <v>1217</v>
      </c>
      <c r="AF432" t="s">
        <v>1217</v>
      </c>
      <c r="AG432" t="s">
        <v>1217</v>
      </c>
      <c r="AH432"/>
      <c r="AI432" t="s">
        <v>1217</v>
      </c>
      <c r="AJ432" t="s">
        <v>1217</v>
      </c>
      <c r="AK432" t="s">
        <v>1217</v>
      </c>
      <c r="AL432" t="s">
        <v>1217</v>
      </c>
      <c r="AM432" t="s">
        <v>1217</v>
      </c>
      <c r="AN432" t="s">
        <v>1217</v>
      </c>
      <c r="AO432" t="s">
        <v>1217</v>
      </c>
      <c r="AP432"/>
      <c r="AQ432"/>
      <c r="AR432"/>
      <c r="AS432"/>
      <c r="BB432" t="str" cm="1">
        <f t="array" aca="1" ref="BB432" ca="1">IFERROR(INDIRECT(X432),"")</f>
        <v/>
      </c>
      <c r="CC432"/>
      <c r="CD432"/>
      <c r="CE432"/>
      <c r="CF432"/>
      <c r="CG432"/>
      <c r="CH432"/>
      <c r="CI432"/>
      <c r="CJ432"/>
      <c r="CK432"/>
    </row>
    <row r="433" spans="18:89">
      <c r="R433"/>
      <c r="W433">
        <v>438</v>
      </c>
      <c r="X433" t="s">
        <v>2237</v>
      </c>
      <c r="Y433" t="s">
        <v>2238</v>
      </c>
      <c r="Z433" t="s">
        <v>2239</v>
      </c>
      <c r="AA433">
        <v>34</v>
      </c>
      <c r="AB433" t="s">
        <v>2240</v>
      </c>
      <c r="AC433">
        <v>2</v>
      </c>
      <c r="AD433">
        <v>34</v>
      </c>
      <c r="AE433">
        <v>0</v>
      </c>
      <c r="AF433">
        <v>0</v>
      </c>
      <c r="AG433" t="s">
        <v>2241</v>
      </c>
      <c r="AH433"/>
      <c r="AI433" t="s">
        <v>2242</v>
      </c>
      <c r="AJ433" t="s">
        <v>2243</v>
      </c>
      <c r="AK433" t="s">
        <v>2244</v>
      </c>
      <c r="AL433" t="s">
        <v>2245</v>
      </c>
      <c r="AM433" t="s">
        <v>2246</v>
      </c>
      <c r="AN433" t="s">
        <v>2247</v>
      </c>
      <c r="AO433" t="s">
        <v>2248</v>
      </c>
      <c r="AP433"/>
      <c r="AQ433"/>
      <c r="AR433"/>
      <c r="AS433"/>
      <c r="BB433" t="str" cm="1">
        <f t="array" aca="1" ref="BB433" ca="1">IFERROR(INDIRECT(X433),"")</f>
        <v>FRÅGAN ÄR OBESVARAD</v>
      </c>
      <c r="CC433"/>
      <c r="CD433"/>
      <c r="CE433"/>
      <c r="CF433"/>
      <c r="CG433"/>
      <c r="CH433"/>
      <c r="CI433"/>
      <c r="CJ433"/>
      <c r="CK433"/>
    </row>
    <row r="434" spans="18:89">
      <c r="R434"/>
      <c r="W434">
        <v>439</v>
      </c>
      <c r="X434" t="s">
        <v>1217</v>
      </c>
      <c r="Y434" t="s">
        <v>1217</v>
      </c>
      <c r="Z434" t="s">
        <v>1217</v>
      </c>
      <c r="AA434" t="s">
        <v>1217</v>
      </c>
      <c r="AB434" t="s">
        <v>1217</v>
      </c>
      <c r="AC434" t="s">
        <v>1217</v>
      </c>
      <c r="AD434" t="s">
        <v>1217</v>
      </c>
      <c r="AE434" t="s">
        <v>1217</v>
      </c>
      <c r="AF434" t="s">
        <v>1217</v>
      </c>
      <c r="AG434" t="s">
        <v>1217</v>
      </c>
      <c r="AH434"/>
      <c r="AI434" t="s">
        <v>1217</v>
      </c>
      <c r="AJ434" t="s">
        <v>1217</v>
      </c>
      <c r="AK434" t="s">
        <v>1217</v>
      </c>
      <c r="AL434" t="s">
        <v>1217</v>
      </c>
      <c r="AM434" t="s">
        <v>1217</v>
      </c>
      <c r="AN434" t="s">
        <v>1217</v>
      </c>
      <c r="AO434" t="s">
        <v>1217</v>
      </c>
      <c r="AP434"/>
      <c r="AQ434"/>
      <c r="AR434"/>
      <c r="AS434"/>
      <c r="BB434" t="str" cm="1">
        <f t="array" aca="1" ref="BB434" ca="1">IFERROR(INDIRECT(X434),"")</f>
        <v/>
      </c>
      <c r="CC434"/>
      <c r="CD434"/>
      <c r="CE434"/>
      <c r="CF434"/>
      <c r="CG434"/>
      <c r="CH434"/>
      <c r="CI434"/>
      <c r="CJ434"/>
      <c r="CK434"/>
    </row>
    <row r="435" spans="18:89">
      <c r="R435"/>
      <c r="W435">
        <v>440</v>
      </c>
      <c r="X435" t="s">
        <v>1217</v>
      </c>
      <c r="Y435" t="s">
        <v>1217</v>
      </c>
      <c r="Z435" t="s">
        <v>1217</v>
      </c>
      <c r="AA435" t="s">
        <v>1217</v>
      </c>
      <c r="AB435" t="s">
        <v>1217</v>
      </c>
      <c r="AC435" t="s">
        <v>1217</v>
      </c>
      <c r="AD435" t="s">
        <v>1217</v>
      </c>
      <c r="AE435" t="s">
        <v>1217</v>
      </c>
      <c r="AF435" t="s">
        <v>1217</v>
      </c>
      <c r="AG435" t="s">
        <v>1217</v>
      </c>
      <c r="AH435"/>
      <c r="AI435" t="s">
        <v>1217</v>
      </c>
      <c r="AJ435" t="s">
        <v>1217</v>
      </c>
      <c r="AK435" t="s">
        <v>1217</v>
      </c>
      <c r="AL435" t="s">
        <v>1217</v>
      </c>
      <c r="AM435" t="s">
        <v>1217</v>
      </c>
      <c r="AN435" t="s">
        <v>1217</v>
      </c>
      <c r="AO435" t="s">
        <v>1217</v>
      </c>
      <c r="AP435"/>
      <c r="AQ435"/>
      <c r="AR435"/>
      <c r="AS435"/>
      <c r="BB435" t="str" cm="1">
        <f t="array" aca="1" ref="BB435" ca="1">IFERROR(INDIRECT(X435),"")</f>
        <v/>
      </c>
      <c r="CC435"/>
      <c r="CD435"/>
      <c r="CE435"/>
      <c r="CF435"/>
      <c r="CG435"/>
      <c r="CH435"/>
      <c r="CI435"/>
      <c r="CJ435"/>
      <c r="CK435"/>
    </row>
    <row r="436" spans="18:89">
      <c r="R436"/>
      <c r="W436">
        <v>441</v>
      </c>
      <c r="X436" t="s">
        <v>1217</v>
      </c>
      <c r="Y436" t="s">
        <v>1217</v>
      </c>
      <c r="Z436" t="s">
        <v>1217</v>
      </c>
      <c r="AA436" t="s">
        <v>1217</v>
      </c>
      <c r="AB436" t="s">
        <v>1217</v>
      </c>
      <c r="AC436" t="s">
        <v>1217</v>
      </c>
      <c r="AD436" t="s">
        <v>1217</v>
      </c>
      <c r="AE436" t="s">
        <v>1217</v>
      </c>
      <c r="AF436" t="s">
        <v>1217</v>
      </c>
      <c r="AG436" t="s">
        <v>1217</v>
      </c>
      <c r="AH436"/>
      <c r="AI436" t="s">
        <v>1217</v>
      </c>
      <c r="AJ436" t="s">
        <v>1217</v>
      </c>
      <c r="AK436" t="s">
        <v>1217</v>
      </c>
      <c r="AL436" t="s">
        <v>1217</v>
      </c>
      <c r="AM436" t="s">
        <v>1217</v>
      </c>
      <c r="AN436" t="s">
        <v>1217</v>
      </c>
      <c r="AO436" t="s">
        <v>1217</v>
      </c>
      <c r="AP436"/>
      <c r="AQ436"/>
      <c r="AR436"/>
      <c r="AS436"/>
      <c r="BB436" t="str" cm="1">
        <f t="array" aca="1" ref="BB436" ca="1">IFERROR(INDIRECT(X436),"")</f>
        <v/>
      </c>
      <c r="CC436"/>
      <c r="CD436"/>
      <c r="CE436"/>
      <c r="CF436"/>
      <c r="CG436"/>
      <c r="CH436"/>
      <c r="CI436"/>
      <c r="CJ436"/>
      <c r="CK436"/>
    </row>
    <row r="437" spans="18:89">
      <c r="R437"/>
      <c r="W437">
        <v>442</v>
      </c>
      <c r="X437" t="s">
        <v>1217</v>
      </c>
      <c r="Y437" t="s">
        <v>1217</v>
      </c>
      <c r="Z437" t="s">
        <v>1217</v>
      </c>
      <c r="AA437" t="s">
        <v>1217</v>
      </c>
      <c r="AB437" t="s">
        <v>1217</v>
      </c>
      <c r="AC437" t="s">
        <v>1217</v>
      </c>
      <c r="AD437" t="s">
        <v>1217</v>
      </c>
      <c r="AE437" t="s">
        <v>1217</v>
      </c>
      <c r="AF437" t="s">
        <v>1217</v>
      </c>
      <c r="AG437" t="s">
        <v>1217</v>
      </c>
      <c r="AH437"/>
      <c r="AI437" t="s">
        <v>1217</v>
      </c>
      <c r="AJ437" t="s">
        <v>1217</v>
      </c>
      <c r="AK437" t="s">
        <v>1217</v>
      </c>
      <c r="AL437" t="s">
        <v>1217</v>
      </c>
      <c r="AM437" t="s">
        <v>1217</v>
      </c>
      <c r="AN437" t="s">
        <v>1217</v>
      </c>
      <c r="AO437" t="s">
        <v>1217</v>
      </c>
      <c r="AP437"/>
      <c r="AQ437"/>
      <c r="AR437"/>
      <c r="AS437"/>
      <c r="BB437" t="str" cm="1">
        <f t="array" aca="1" ref="BB437" ca="1">IFERROR(INDIRECT(X437),"")</f>
        <v/>
      </c>
      <c r="CC437"/>
      <c r="CD437"/>
      <c r="CE437"/>
      <c r="CF437"/>
      <c r="CG437"/>
      <c r="CH437"/>
      <c r="CI437"/>
      <c r="CJ437"/>
      <c r="CK437"/>
    </row>
    <row r="438" spans="18:89">
      <c r="R438"/>
      <c r="W438">
        <v>443</v>
      </c>
      <c r="X438" t="s">
        <v>1217</v>
      </c>
      <c r="Y438" t="s">
        <v>1217</v>
      </c>
      <c r="Z438" t="s">
        <v>1217</v>
      </c>
      <c r="AA438" t="s">
        <v>1217</v>
      </c>
      <c r="AB438" t="s">
        <v>1217</v>
      </c>
      <c r="AC438" t="s">
        <v>1217</v>
      </c>
      <c r="AD438" t="s">
        <v>1217</v>
      </c>
      <c r="AE438" t="s">
        <v>1217</v>
      </c>
      <c r="AF438" t="s">
        <v>1217</v>
      </c>
      <c r="AG438" t="s">
        <v>1217</v>
      </c>
      <c r="AH438"/>
      <c r="AI438" t="s">
        <v>1217</v>
      </c>
      <c r="AJ438" t="s">
        <v>1217</v>
      </c>
      <c r="AK438" t="s">
        <v>1217</v>
      </c>
      <c r="AL438" t="s">
        <v>1217</v>
      </c>
      <c r="AM438" t="s">
        <v>1217</v>
      </c>
      <c r="AN438" t="s">
        <v>1217</v>
      </c>
      <c r="AO438" t="s">
        <v>1217</v>
      </c>
      <c r="AP438"/>
      <c r="AQ438"/>
      <c r="AR438"/>
      <c r="AS438"/>
      <c r="BB438" t="str" cm="1">
        <f t="array" aca="1" ref="BB438" ca="1">IFERROR(INDIRECT(X438),"")</f>
        <v/>
      </c>
      <c r="CC438"/>
      <c r="CD438"/>
      <c r="CE438"/>
      <c r="CF438"/>
      <c r="CG438"/>
      <c r="CH438"/>
      <c r="CI438"/>
      <c r="CJ438"/>
      <c r="CK438"/>
    </row>
    <row r="439" spans="18:89">
      <c r="R439"/>
      <c r="W439">
        <v>444</v>
      </c>
      <c r="X439" t="s">
        <v>1217</v>
      </c>
      <c r="Y439" t="s">
        <v>1217</v>
      </c>
      <c r="Z439" t="s">
        <v>1217</v>
      </c>
      <c r="AA439" t="s">
        <v>1217</v>
      </c>
      <c r="AB439" t="s">
        <v>1217</v>
      </c>
      <c r="AC439" t="s">
        <v>1217</v>
      </c>
      <c r="AD439" t="s">
        <v>1217</v>
      </c>
      <c r="AE439" t="s">
        <v>1217</v>
      </c>
      <c r="AF439" t="s">
        <v>1217</v>
      </c>
      <c r="AG439" t="s">
        <v>1217</v>
      </c>
      <c r="AH439"/>
      <c r="AI439" t="s">
        <v>1217</v>
      </c>
      <c r="AJ439" t="s">
        <v>1217</v>
      </c>
      <c r="AK439" t="s">
        <v>1217</v>
      </c>
      <c r="AL439" t="s">
        <v>1217</v>
      </c>
      <c r="AM439" t="s">
        <v>1217</v>
      </c>
      <c r="AN439" t="s">
        <v>1217</v>
      </c>
      <c r="AO439" t="s">
        <v>1217</v>
      </c>
      <c r="AP439"/>
      <c r="AQ439"/>
      <c r="AR439"/>
      <c r="AS439"/>
      <c r="BB439" t="str" cm="1">
        <f t="array" aca="1" ref="BB439" ca="1">IFERROR(INDIRECT(X439),"")</f>
        <v/>
      </c>
      <c r="CC439"/>
      <c r="CD439"/>
      <c r="CE439"/>
      <c r="CF439"/>
      <c r="CG439"/>
      <c r="CH439"/>
      <c r="CI439"/>
      <c r="CJ439"/>
      <c r="CK439"/>
    </row>
    <row r="440" spans="18:89">
      <c r="R440"/>
      <c r="W440">
        <v>445</v>
      </c>
      <c r="X440" t="s">
        <v>1217</v>
      </c>
      <c r="Y440" t="s">
        <v>1217</v>
      </c>
      <c r="Z440" t="s">
        <v>1217</v>
      </c>
      <c r="AA440" t="s">
        <v>1217</v>
      </c>
      <c r="AB440" t="s">
        <v>1217</v>
      </c>
      <c r="AC440" t="s">
        <v>1217</v>
      </c>
      <c r="AD440" t="s">
        <v>1217</v>
      </c>
      <c r="AE440" t="s">
        <v>1217</v>
      </c>
      <c r="AF440" t="s">
        <v>1217</v>
      </c>
      <c r="AG440" t="s">
        <v>1217</v>
      </c>
      <c r="AH440"/>
      <c r="AI440" t="s">
        <v>1217</v>
      </c>
      <c r="AJ440" t="s">
        <v>1217</v>
      </c>
      <c r="AK440" t="s">
        <v>1217</v>
      </c>
      <c r="AL440" t="s">
        <v>1217</v>
      </c>
      <c r="AM440" t="s">
        <v>1217</v>
      </c>
      <c r="AN440" t="s">
        <v>1217</v>
      </c>
      <c r="AO440" t="s">
        <v>1217</v>
      </c>
      <c r="AP440"/>
      <c r="AQ440"/>
      <c r="AR440"/>
      <c r="AS440"/>
      <c r="BB440" t="str" cm="1">
        <f t="array" aca="1" ref="BB440" ca="1">IFERROR(INDIRECT(X440),"")</f>
        <v/>
      </c>
      <c r="CC440"/>
      <c r="CD440"/>
      <c r="CE440"/>
      <c r="CF440"/>
      <c r="CG440"/>
      <c r="CH440"/>
      <c r="CI440"/>
      <c r="CJ440"/>
      <c r="CK440"/>
    </row>
    <row r="441" spans="18:89">
      <c r="R441"/>
      <c r="W441">
        <v>446</v>
      </c>
      <c r="X441" t="s">
        <v>1217</v>
      </c>
      <c r="Y441" t="s">
        <v>1217</v>
      </c>
      <c r="Z441" t="s">
        <v>1217</v>
      </c>
      <c r="AA441" t="s">
        <v>1217</v>
      </c>
      <c r="AB441" t="s">
        <v>1217</v>
      </c>
      <c r="AC441" t="s">
        <v>1217</v>
      </c>
      <c r="AD441" t="s">
        <v>1217</v>
      </c>
      <c r="AE441" t="s">
        <v>1217</v>
      </c>
      <c r="AF441" t="s">
        <v>1217</v>
      </c>
      <c r="AG441" t="s">
        <v>1217</v>
      </c>
      <c r="AH441"/>
      <c r="AI441" t="s">
        <v>1217</v>
      </c>
      <c r="AJ441" t="s">
        <v>1217</v>
      </c>
      <c r="AK441" t="s">
        <v>1217</v>
      </c>
      <c r="AL441" t="s">
        <v>1217</v>
      </c>
      <c r="AM441" t="s">
        <v>1217</v>
      </c>
      <c r="AN441" t="s">
        <v>1217</v>
      </c>
      <c r="AO441" t="s">
        <v>1217</v>
      </c>
      <c r="AP441"/>
      <c r="AQ441"/>
      <c r="AR441"/>
      <c r="AS441"/>
      <c r="BB441" t="str" cm="1">
        <f t="array" aca="1" ref="BB441" ca="1">IFERROR(INDIRECT(X441),"")</f>
        <v/>
      </c>
      <c r="CC441"/>
      <c r="CD441"/>
      <c r="CE441"/>
      <c r="CF441"/>
      <c r="CG441"/>
      <c r="CH441"/>
      <c r="CI441"/>
      <c r="CJ441"/>
      <c r="CK441"/>
    </row>
    <row r="442" spans="18:89">
      <c r="R442"/>
      <c r="W442">
        <v>447</v>
      </c>
      <c r="X442" t="s">
        <v>1217</v>
      </c>
      <c r="Y442" t="s">
        <v>1217</v>
      </c>
      <c r="Z442" t="s">
        <v>1217</v>
      </c>
      <c r="AA442" t="s">
        <v>1217</v>
      </c>
      <c r="AB442" t="s">
        <v>1217</v>
      </c>
      <c r="AC442" t="s">
        <v>1217</v>
      </c>
      <c r="AD442" t="s">
        <v>1217</v>
      </c>
      <c r="AE442" t="s">
        <v>1217</v>
      </c>
      <c r="AF442" t="s">
        <v>1217</v>
      </c>
      <c r="AG442" t="s">
        <v>1217</v>
      </c>
      <c r="AH442"/>
      <c r="AI442" t="s">
        <v>1217</v>
      </c>
      <c r="AJ442" t="s">
        <v>1217</v>
      </c>
      <c r="AK442" t="s">
        <v>1217</v>
      </c>
      <c r="AL442" t="s">
        <v>1217</v>
      </c>
      <c r="AM442" t="s">
        <v>1217</v>
      </c>
      <c r="AN442" t="s">
        <v>1217</v>
      </c>
      <c r="AO442" t="s">
        <v>1217</v>
      </c>
      <c r="AP442"/>
      <c r="AQ442"/>
      <c r="AR442"/>
      <c r="AS442"/>
      <c r="BB442" t="str" cm="1">
        <f t="array" aca="1" ref="BB442" ca="1">IFERROR(INDIRECT(X442),"")</f>
        <v/>
      </c>
      <c r="CC442"/>
      <c r="CD442"/>
      <c r="CE442"/>
      <c r="CF442"/>
      <c r="CG442"/>
      <c r="CH442"/>
      <c r="CI442"/>
      <c r="CJ442"/>
      <c r="CK442"/>
    </row>
    <row r="443" spans="18:89">
      <c r="R443"/>
      <c r="W443">
        <v>448</v>
      </c>
      <c r="X443" t="s">
        <v>1217</v>
      </c>
      <c r="Y443" t="s">
        <v>1217</v>
      </c>
      <c r="Z443" t="s">
        <v>1217</v>
      </c>
      <c r="AA443" t="s">
        <v>1217</v>
      </c>
      <c r="AB443" t="s">
        <v>1217</v>
      </c>
      <c r="AC443" t="s">
        <v>1217</v>
      </c>
      <c r="AD443" t="s">
        <v>1217</v>
      </c>
      <c r="AE443" t="s">
        <v>1217</v>
      </c>
      <c r="AF443" t="s">
        <v>1217</v>
      </c>
      <c r="AG443" t="s">
        <v>1217</v>
      </c>
      <c r="AH443"/>
      <c r="AI443" t="s">
        <v>1217</v>
      </c>
      <c r="AJ443" t="s">
        <v>1217</v>
      </c>
      <c r="AK443" t="s">
        <v>1217</v>
      </c>
      <c r="AL443" t="s">
        <v>1217</v>
      </c>
      <c r="AM443" t="s">
        <v>1217</v>
      </c>
      <c r="AN443" t="s">
        <v>1217</v>
      </c>
      <c r="AO443" t="s">
        <v>1217</v>
      </c>
      <c r="AP443"/>
      <c r="AQ443"/>
      <c r="AR443"/>
      <c r="AS443"/>
      <c r="BB443" t="str" cm="1">
        <f t="array" aca="1" ref="BB443" ca="1">IFERROR(INDIRECT(X443),"")</f>
        <v/>
      </c>
      <c r="CC443"/>
      <c r="CD443"/>
      <c r="CE443"/>
      <c r="CF443"/>
      <c r="CG443"/>
      <c r="CH443"/>
      <c r="CI443"/>
      <c r="CJ443"/>
      <c r="CK443"/>
    </row>
    <row r="444" spans="18:89">
      <c r="R444"/>
      <c r="W444">
        <v>449</v>
      </c>
      <c r="X444" t="s">
        <v>2249</v>
      </c>
      <c r="Y444" t="s">
        <v>2250</v>
      </c>
      <c r="Z444" t="s">
        <v>2251</v>
      </c>
      <c r="AA444">
        <v>35</v>
      </c>
      <c r="AB444" t="s">
        <v>2252</v>
      </c>
      <c r="AC444">
        <v>2</v>
      </c>
      <c r="AD444">
        <v>35</v>
      </c>
      <c r="AE444">
        <v>0</v>
      </c>
      <c r="AF444">
        <v>0</v>
      </c>
      <c r="AG444" t="s">
        <v>2253</v>
      </c>
      <c r="AH444"/>
      <c r="AI444" t="s">
        <v>2254</v>
      </c>
      <c r="AJ444" t="s">
        <v>2255</v>
      </c>
      <c r="AK444" t="s">
        <v>2256</v>
      </c>
      <c r="AL444" t="s">
        <v>2257</v>
      </c>
      <c r="AM444" t="s">
        <v>2258</v>
      </c>
      <c r="AN444" t="s">
        <v>2259</v>
      </c>
      <c r="AO444" t="s">
        <v>2260</v>
      </c>
      <c r="AP444"/>
      <c r="AQ444"/>
      <c r="AR444"/>
      <c r="AS444"/>
      <c r="BB444" t="str" cm="1">
        <f t="array" aca="1" ref="BB444" ca="1">IFERROR(INDIRECT(X444),"")</f>
        <v>FRÅGAN ÄR OBESVARAD</v>
      </c>
      <c r="CC444"/>
      <c r="CD444"/>
      <c r="CE444"/>
      <c r="CF444"/>
      <c r="CG444"/>
      <c r="CH444"/>
      <c r="CI444"/>
      <c r="CJ444"/>
      <c r="CK444"/>
    </row>
    <row r="445" spans="18:89">
      <c r="R445"/>
      <c r="W445">
        <v>450</v>
      </c>
      <c r="X445" t="s">
        <v>1217</v>
      </c>
      <c r="Y445" t="s">
        <v>1217</v>
      </c>
      <c r="Z445" t="s">
        <v>1217</v>
      </c>
      <c r="AA445" t="s">
        <v>1217</v>
      </c>
      <c r="AB445" t="s">
        <v>1217</v>
      </c>
      <c r="AC445" t="s">
        <v>1217</v>
      </c>
      <c r="AD445" t="s">
        <v>1217</v>
      </c>
      <c r="AE445" t="s">
        <v>1217</v>
      </c>
      <c r="AF445" t="s">
        <v>1217</v>
      </c>
      <c r="AG445" t="s">
        <v>1217</v>
      </c>
      <c r="AH445"/>
      <c r="AI445" t="s">
        <v>1217</v>
      </c>
      <c r="AJ445" t="s">
        <v>1217</v>
      </c>
      <c r="AK445" t="s">
        <v>1217</v>
      </c>
      <c r="AL445" t="s">
        <v>1217</v>
      </c>
      <c r="AM445" t="s">
        <v>1217</v>
      </c>
      <c r="AN445" t="s">
        <v>1217</v>
      </c>
      <c r="AO445" t="s">
        <v>1217</v>
      </c>
      <c r="AP445"/>
      <c r="AQ445"/>
      <c r="AR445"/>
      <c r="AS445"/>
      <c r="BB445" t="str" cm="1">
        <f t="array" aca="1" ref="BB445" ca="1">IFERROR(INDIRECT(X445),"")</f>
        <v/>
      </c>
      <c r="CC445"/>
      <c r="CD445"/>
      <c r="CE445"/>
      <c r="CF445"/>
      <c r="CG445"/>
      <c r="CH445"/>
      <c r="CI445"/>
      <c r="CJ445"/>
      <c r="CK445"/>
    </row>
    <row r="446" spans="18:89">
      <c r="R446"/>
      <c r="W446">
        <v>451</v>
      </c>
      <c r="X446" t="s">
        <v>1217</v>
      </c>
      <c r="Y446" t="s">
        <v>1217</v>
      </c>
      <c r="Z446" t="s">
        <v>1217</v>
      </c>
      <c r="AA446" t="s">
        <v>1217</v>
      </c>
      <c r="AB446" t="s">
        <v>1217</v>
      </c>
      <c r="AC446" t="s">
        <v>1217</v>
      </c>
      <c r="AD446" t="s">
        <v>1217</v>
      </c>
      <c r="AE446" t="s">
        <v>1217</v>
      </c>
      <c r="AF446" t="s">
        <v>1217</v>
      </c>
      <c r="AG446" t="s">
        <v>1217</v>
      </c>
      <c r="AH446"/>
      <c r="AI446" t="s">
        <v>1217</v>
      </c>
      <c r="AJ446" t="s">
        <v>1217</v>
      </c>
      <c r="AK446" t="s">
        <v>1217</v>
      </c>
      <c r="AL446" t="s">
        <v>1217</v>
      </c>
      <c r="AM446" t="s">
        <v>1217</v>
      </c>
      <c r="AN446" t="s">
        <v>1217</v>
      </c>
      <c r="AO446" t="s">
        <v>1217</v>
      </c>
      <c r="AP446"/>
      <c r="AQ446"/>
      <c r="AR446"/>
      <c r="AS446"/>
      <c r="BB446" t="str" cm="1">
        <f t="array" aca="1" ref="BB446" ca="1">IFERROR(INDIRECT(X446),"")</f>
        <v/>
      </c>
      <c r="CC446"/>
      <c r="CD446"/>
      <c r="CE446"/>
      <c r="CF446"/>
      <c r="CG446"/>
      <c r="CH446"/>
      <c r="CI446"/>
      <c r="CJ446"/>
      <c r="CK446"/>
    </row>
    <row r="447" spans="18:89">
      <c r="R447"/>
      <c r="W447">
        <v>452</v>
      </c>
      <c r="X447" t="s">
        <v>1217</v>
      </c>
      <c r="Y447" t="s">
        <v>1217</v>
      </c>
      <c r="Z447" t="s">
        <v>1217</v>
      </c>
      <c r="AA447" t="s">
        <v>1217</v>
      </c>
      <c r="AB447" t="s">
        <v>1217</v>
      </c>
      <c r="AC447" t="s">
        <v>1217</v>
      </c>
      <c r="AD447" t="s">
        <v>1217</v>
      </c>
      <c r="AE447" t="s">
        <v>1217</v>
      </c>
      <c r="AF447" t="s">
        <v>1217</v>
      </c>
      <c r="AG447" t="s">
        <v>1217</v>
      </c>
      <c r="AH447"/>
      <c r="AI447" t="s">
        <v>1217</v>
      </c>
      <c r="AJ447" t="s">
        <v>1217</v>
      </c>
      <c r="AK447" t="s">
        <v>1217</v>
      </c>
      <c r="AL447" t="s">
        <v>1217</v>
      </c>
      <c r="AM447" t="s">
        <v>1217</v>
      </c>
      <c r="AN447" t="s">
        <v>1217</v>
      </c>
      <c r="AO447" t="s">
        <v>1217</v>
      </c>
      <c r="AP447"/>
      <c r="AQ447"/>
      <c r="AR447"/>
      <c r="AS447"/>
      <c r="BB447" t="str" cm="1">
        <f t="array" aca="1" ref="BB447" ca="1">IFERROR(INDIRECT(X447),"")</f>
        <v/>
      </c>
      <c r="CC447"/>
      <c r="CD447"/>
      <c r="CE447"/>
      <c r="CF447"/>
      <c r="CG447"/>
      <c r="CH447"/>
      <c r="CI447"/>
      <c r="CJ447"/>
      <c r="CK447"/>
    </row>
    <row r="448" spans="18:89">
      <c r="R448"/>
      <c r="W448">
        <v>453</v>
      </c>
      <c r="X448" t="s">
        <v>1217</v>
      </c>
      <c r="Y448" t="s">
        <v>1217</v>
      </c>
      <c r="Z448" t="s">
        <v>1217</v>
      </c>
      <c r="AA448" t="s">
        <v>1217</v>
      </c>
      <c r="AB448" t="s">
        <v>1217</v>
      </c>
      <c r="AC448" t="s">
        <v>1217</v>
      </c>
      <c r="AD448" t="s">
        <v>1217</v>
      </c>
      <c r="AE448" t="s">
        <v>1217</v>
      </c>
      <c r="AF448" t="s">
        <v>1217</v>
      </c>
      <c r="AG448" t="s">
        <v>1217</v>
      </c>
      <c r="AH448"/>
      <c r="AI448" t="s">
        <v>1217</v>
      </c>
      <c r="AJ448" t="s">
        <v>1217</v>
      </c>
      <c r="AK448" t="s">
        <v>1217</v>
      </c>
      <c r="AL448" t="s">
        <v>1217</v>
      </c>
      <c r="AM448" t="s">
        <v>1217</v>
      </c>
      <c r="AN448" t="s">
        <v>1217</v>
      </c>
      <c r="AO448" t="s">
        <v>1217</v>
      </c>
      <c r="AP448"/>
      <c r="AQ448"/>
      <c r="AR448"/>
      <c r="AS448"/>
      <c r="BB448" t="str" cm="1">
        <f t="array" aca="1" ref="BB448" ca="1">IFERROR(INDIRECT(X448),"")</f>
        <v/>
      </c>
      <c r="CC448"/>
      <c r="CD448"/>
      <c r="CE448"/>
      <c r="CF448"/>
      <c r="CG448"/>
      <c r="CH448"/>
      <c r="CI448"/>
      <c r="CJ448"/>
      <c r="CK448"/>
    </row>
    <row r="449" spans="18:89">
      <c r="R449"/>
      <c r="W449">
        <v>454</v>
      </c>
      <c r="X449" t="s">
        <v>1217</v>
      </c>
      <c r="Y449" t="s">
        <v>1217</v>
      </c>
      <c r="Z449" t="s">
        <v>1217</v>
      </c>
      <c r="AA449" t="s">
        <v>1217</v>
      </c>
      <c r="AB449" t="s">
        <v>1217</v>
      </c>
      <c r="AC449" t="s">
        <v>1217</v>
      </c>
      <c r="AD449" t="s">
        <v>1217</v>
      </c>
      <c r="AE449" t="s">
        <v>1217</v>
      </c>
      <c r="AF449" t="s">
        <v>1217</v>
      </c>
      <c r="AG449" t="s">
        <v>1217</v>
      </c>
      <c r="AH449"/>
      <c r="AI449" t="s">
        <v>1217</v>
      </c>
      <c r="AJ449" t="s">
        <v>1217</v>
      </c>
      <c r="AK449" t="s">
        <v>1217</v>
      </c>
      <c r="AL449" t="s">
        <v>1217</v>
      </c>
      <c r="AM449" t="s">
        <v>1217</v>
      </c>
      <c r="AN449" t="s">
        <v>1217</v>
      </c>
      <c r="AO449" t="s">
        <v>1217</v>
      </c>
      <c r="AP449"/>
      <c r="AQ449"/>
      <c r="AR449"/>
      <c r="AS449"/>
      <c r="BB449" t="str" cm="1">
        <f t="array" aca="1" ref="BB449" ca="1">IFERROR(INDIRECT(X449),"")</f>
        <v/>
      </c>
      <c r="CC449"/>
      <c r="CD449"/>
      <c r="CE449"/>
      <c r="CF449"/>
      <c r="CG449"/>
      <c r="CH449"/>
      <c r="CI449"/>
      <c r="CJ449"/>
      <c r="CK449"/>
    </row>
    <row r="450" spans="18:89">
      <c r="R450"/>
      <c r="W450">
        <v>455</v>
      </c>
      <c r="X450" t="s">
        <v>1217</v>
      </c>
      <c r="Y450" t="s">
        <v>1217</v>
      </c>
      <c r="Z450" t="s">
        <v>1217</v>
      </c>
      <c r="AA450" t="s">
        <v>1217</v>
      </c>
      <c r="AB450" t="s">
        <v>1217</v>
      </c>
      <c r="AC450" t="s">
        <v>1217</v>
      </c>
      <c r="AD450" t="s">
        <v>1217</v>
      </c>
      <c r="AE450" t="s">
        <v>1217</v>
      </c>
      <c r="AF450" t="s">
        <v>1217</v>
      </c>
      <c r="AG450" t="s">
        <v>1217</v>
      </c>
      <c r="AH450"/>
      <c r="AI450" t="s">
        <v>1217</v>
      </c>
      <c r="AJ450" t="s">
        <v>1217</v>
      </c>
      <c r="AK450" t="s">
        <v>1217</v>
      </c>
      <c r="AL450" t="s">
        <v>1217</v>
      </c>
      <c r="AM450" t="s">
        <v>1217</v>
      </c>
      <c r="AN450" t="s">
        <v>1217</v>
      </c>
      <c r="AO450" t="s">
        <v>1217</v>
      </c>
      <c r="AP450"/>
      <c r="AQ450"/>
      <c r="AR450"/>
      <c r="AS450"/>
      <c r="BB450" t="str" cm="1">
        <f t="array" aca="1" ref="BB450" ca="1">IFERROR(INDIRECT(X450),"")</f>
        <v/>
      </c>
      <c r="CC450"/>
      <c r="CD450"/>
      <c r="CE450"/>
      <c r="CF450"/>
      <c r="CG450"/>
      <c r="CH450"/>
      <c r="CI450"/>
      <c r="CJ450"/>
      <c r="CK450"/>
    </row>
    <row r="451" spans="18:89">
      <c r="R451"/>
      <c r="W451">
        <v>456</v>
      </c>
      <c r="X451" t="s">
        <v>1217</v>
      </c>
      <c r="Y451" t="s">
        <v>1217</v>
      </c>
      <c r="Z451" t="s">
        <v>1217</v>
      </c>
      <c r="AA451" t="s">
        <v>1217</v>
      </c>
      <c r="AB451" t="s">
        <v>1217</v>
      </c>
      <c r="AC451" t="s">
        <v>1217</v>
      </c>
      <c r="AD451" t="s">
        <v>1217</v>
      </c>
      <c r="AE451" t="s">
        <v>1217</v>
      </c>
      <c r="AF451" t="s">
        <v>1217</v>
      </c>
      <c r="AG451" t="s">
        <v>1217</v>
      </c>
      <c r="AH451"/>
      <c r="AI451" t="s">
        <v>1217</v>
      </c>
      <c r="AJ451" t="s">
        <v>1217</v>
      </c>
      <c r="AK451" t="s">
        <v>1217</v>
      </c>
      <c r="AL451" t="s">
        <v>1217</v>
      </c>
      <c r="AM451" t="s">
        <v>1217</v>
      </c>
      <c r="AN451" t="s">
        <v>1217</v>
      </c>
      <c r="AO451" t="s">
        <v>1217</v>
      </c>
      <c r="AP451"/>
      <c r="AQ451"/>
      <c r="AR451"/>
      <c r="AS451"/>
      <c r="BB451" t="str" cm="1">
        <f t="array" aca="1" ref="BB451" ca="1">IFERROR(INDIRECT(X451),"")</f>
        <v/>
      </c>
      <c r="CC451"/>
      <c r="CD451"/>
      <c r="CE451"/>
      <c r="CF451"/>
      <c r="CG451"/>
      <c r="CH451"/>
      <c r="CI451"/>
      <c r="CJ451"/>
      <c r="CK451"/>
    </row>
    <row r="452" spans="18:89">
      <c r="R452"/>
      <c r="W452">
        <v>457</v>
      </c>
      <c r="X452" t="s">
        <v>1217</v>
      </c>
      <c r="Y452" t="s">
        <v>1217</v>
      </c>
      <c r="Z452" t="s">
        <v>1217</v>
      </c>
      <c r="AA452" t="s">
        <v>1217</v>
      </c>
      <c r="AB452" t="s">
        <v>1217</v>
      </c>
      <c r="AC452" t="s">
        <v>1217</v>
      </c>
      <c r="AD452" t="s">
        <v>1217</v>
      </c>
      <c r="AE452" t="s">
        <v>1217</v>
      </c>
      <c r="AF452" t="s">
        <v>1217</v>
      </c>
      <c r="AG452" t="s">
        <v>1217</v>
      </c>
      <c r="AH452"/>
      <c r="AI452" t="s">
        <v>1217</v>
      </c>
      <c r="AJ452" t="s">
        <v>1217</v>
      </c>
      <c r="AK452" t="s">
        <v>1217</v>
      </c>
      <c r="AL452" t="s">
        <v>1217</v>
      </c>
      <c r="AM452" t="s">
        <v>1217</v>
      </c>
      <c r="AN452" t="s">
        <v>1217</v>
      </c>
      <c r="AO452" t="s">
        <v>1217</v>
      </c>
      <c r="AP452"/>
      <c r="AQ452"/>
      <c r="AR452"/>
      <c r="AS452"/>
      <c r="BB452" t="str" cm="1">
        <f t="array" aca="1" ref="BB452" ca="1">IFERROR(INDIRECT(X452),"")</f>
        <v/>
      </c>
      <c r="CC452"/>
      <c r="CD452"/>
      <c r="CE452"/>
      <c r="CF452"/>
      <c r="CG452"/>
      <c r="CH452"/>
      <c r="CI452"/>
      <c r="CJ452"/>
      <c r="CK452"/>
    </row>
    <row r="453" spans="18:89">
      <c r="R453"/>
      <c r="W453">
        <v>458</v>
      </c>
      <c r="X453" t="s">
        <v>1217</v>
      </c>
      <c r="Y453" t="s">
        <v>1217</v>
      </c>
      <c r="Z453" t="s">
        <v>1217</v>
      </c>
      <c r="AA453" t="s">
        <v>1217</v>
      </c>
      <c r="AB453" t="s">
        <v>1217</v>
      </c>
      <c r="AC453" t="s">
        <v>1217</v>
      </c>
      <c r="AD453" t="s">
        <v>1217</v>
      </c>
      <c r="AE453" t="s">
        <v>1217</v>
      </c>
      <c r="AF453" t="s">
        <v>1217</v>
      </c>
      <c r="AG453" t="s">
        <v>1217</v>
      </c>
      <c r="AH453"/>
      <c r="AI453" t="s">
        <v>1217</v>
      </c>
      <c r="AJ453" t="s">
        <v>1217</v>
      </c>
      <c r="AK453" t="s">
        <v>1217</v>
      </c>
      <c r="AL453" t="s">
        <v>1217</v>
      </c>
      <c r="AM453" t="s">
        <v>1217</v>
      </c>
      <c r="AN453" t="s">
        <v>1217</v>
      </c>
      <c r="AO453" t="s">
        <v>1217</v>
      </c>
      <c r="AP453"/>
      <c r="AQ453"/>
      <c r="AR453"/>
      <c r="AS453"/>
      <c r="BB453" t="str" cm="1">
        <f t="array" aca="1" ref="BB453" ca="1">IFERROR(INDIRECT(X453),"")</f>
        <v/>
      </c>
      <c r="CC453"/>
      <c r="CD453"/>
      <c r="CE453"/>
      <c r="CF453"/>
      <c r="CG453"/>
      <c r="CH453"/>
      <c r="CI453"/>
      <c r="CJ453"/>
      <c r="CK453"/>
    </row>
    <row r="454" spans="18:89">
      <c r="R454"/>
      <c r="W454">
        <v>459</v>
      </c>
      <c r="X454" t="s">
        <v>1217</v>
      </c>
      <c r="Y454" t="s">
        <v>1217</v>
      </c>
      <c r="Z454" t="s">
        <v>1217</v>
      </c>
      <c r="AA454" t="s">
        <v>1217</v>
      </c>
      <c r="AB454" t="s">
        <v>1217</v>
      </c>
      <c r="AC454" t="s">
        <v>1217</v>
      </c>
      <c r="AD454" t="s">
        <v>1217</v>
      </c>
      <c r="AE454" t="s">
        <v>1217</v>
      </c>
      <c r="AF454" t="s">
        <v>1217</v>
      </c>
      <c r="AG454" t="s">
        <v>1217</v>
      </c>
      <c r="AH454"/>
      <c r="AI454" t="s">
        <v>1217</v>
      </c>
      <c r="AJ454" t="s">
        <v>1217</v>
      </c>
      <c r="AK454" t="s">
        <v>1217</v>
      </c>
      <c r="AL454" t="s">
        <v>1217</v>
      </c>
      <c r="AM454" t="s">
        <v>1217</v>
      </c>
      <c r="AN454" t="s">
        <v>1217</v>
      </c>
      <c r="AO454" t="s">
        <v>1217</v>
      </c>
      <c r="AP454"/>
      <c r="AQ454"/>
      <c r="AR454"/>
      <c r="AS454"/>
      <c r="BB454" t="str" cm="1">
        <f t="array" aca="1" ref="BB454" ca="1">IFERROR(INDIRECT(X454),"")</f>
        <v/>
      </c>
      <c r="CC454"/>
      <c r="CD454"/>
      <c r="CE454"/>
      <c r="CF454"/>
      <c r="CG454"/>
      <c r="CH454"/>
      <c r="CI454"/>
      <c r="CJ454"/>
      <c r="CK454"/>
    </row>
    <row r="455" spans="18:89">
      <c r="R455"/>
      <c r="W455">
        <v>460</v>
      </c>
      <c r="X455" t="s">
        <v>1217</v>
      </c>
      <c r="Y455" t="s">
        <v>1217</v>
      </c>
      <c r="Z455" t="s">
        <v>1217</v>
      </c>
      <c r="AA455" t="s">
        <v>1217</v>
      </c>
      <c r="AB455" t="s">
        <v>1217</v>
      </c>
      <c r="AC455" t="s">
        <v>1217</v>
      </c>
      <c r="AD455" t="s">
        <v>1217</v>
      </c>
      <c r="AE455" t="s">
        <v>1217</v>
      </c>
      <c r="AF455" t="s">
        <v>1217</v>
      </c>
      <c r="AG455" t="s">
        <v>1217</v>
      </c>
      <c r="AH455"/>
      <c r="AI455" t="s">
        <v>1217</v>
      </c>
      <c r="AJ455" t="s">
        <v>1217</v>
      </c>
      <c r="AK455" t="s">
        <v>1217</v>
      </c>
      <c r="AL455" t="s">
        <v>1217</v>
      </c>
      <c r="AM455" t="s">
        <v>1217</v>
      </c>
      <c r="AN455" t="s">
        <v>1217</v>
      </c>
      <c r="AO455" t="s">
        <v>1217</v>
      </c>
      <c r="AP455"/>
      <c r="AQ455"/>
      <c r="AR455"/>
      <c r="AS455"/>
      <c r="BB455" t="str" cm="1">
        <f t="array" aca="1" ref="BB455" ca="1">IFERROR(INDIRECT(X455),"")</f>
        <v/>
      </c>
      <c r="CC455"/>
      <c r="CD455"/>
      <c r="CE455"/>
      <c r="CF455"/>
      <c r="CG455"/>
      <c r="CH455"/>
      <c r="CI455"/>
      <c r="CJ455"/>
      <c r="CK455"/>
    </row>
    <row r="456" spans="18:89">
      <c r="R456"/>
      <c r="W456">
        <v>461</v>
      </c>
      <c r="X456" t="s">
        <v>1217</v>
      </c>
      <c r="Y456" t="s">
        <v>1217</v>
      </c>
      <c r="Z456" t="s">
        <v>1217</v>
      </c>
      <c r="AA456" t="s">
        <v>1217</v>
      </c>
      <c r="AB456" t="s">
        <v>1217</v>
      </c>
      <c r="AC456" t="s">
        <v>1217</v>
      </c>
      <c r="AD456" t="s">
        <v>1217</v>
      </c>
      <c r="AE456" t="s">
        <v>1217</v>
      </c>
      <c r="AF456" t="s">
        <v>1217</v>
      </c>
      <c r="AG456" t="s">
        <v>1217</v>
      </c>
      <c r="AH456"/>
      <c r="AI456" t="s">
        <v>1217</v>
      </c>
      <c r="AJ456" t="s">
        <v>1217</v>
      </c>
      <c r="AK456" t="s">
        <v>1217</v>
      </c>
      <c r="AL456" t="s">
        <v>1217</v>
      </c>
      <c r="AM456" t="s">
        <v>1217</v>
      </c>
      <c r="AN456" t="s">
        <v>1217</v>
      </c>
      <c r="AO456" t="s">
        <v>1217</v>
      </c>
      <c r="AP456"/>
      <c r="AQ456"/>
      <c r="AR456"/>
      <c r="AS456"/>
      <c r="BB456" t="str" cm="1">
        <f t="array" aca="1" ref="BB456" ca="1">IFERROR(INDIRECT(X456),"")</f>
        <v/>
      </c>
      <c r="CC456"/>
      <c r="CD456"/>
      <c r="CE456"/>
      <c r="CF456"/>
      <c r="CG456"/>
      <c r="CH456"/>
      <c r="CI456"/>
      <c r="CJ456"/>
      <c r="CK456"/>
    </row>
    <row r="457" spans="18:89">
      <c r="R457"/>
      <c r="W457">
        <v>462</v>
      </c>
      <c r="X457" t="s">
        <v>1217</v>
      </c>
      <c r="Y457" t="s">
        <v>1217</v>
      </c>
      <c r="Z457" t="s">
        <v>1217</v>
      </c>
      <c r="AA457" t="s">
        <v>1217</v>
      </c>
      <c r="AB457" t="s">
        <v>1217</v>
      </c>
      <c r="AC457" t="s">
        <v>1217</v>
      </c>
      <c r="AD457" t="s">
        <v>1217</v>
      </c>
      <c r="AE457" t="s">
        <v>1217</v>
      </c>
      <c r="AF457" t="s">
        <v>1217</v>
      </c>
      <c r="AG457" t="s">
        <v>1217</v>
      </c>
      <c r="AH457"/>
      <c r="AI457" t="s">
        <v>1217</v>
      </c>
      <c r="AJ457" t="s">
        <v>1217</v>
      </c>
      <c r="AK457" t="s">
        <v>1217</v>
      </c>
      <c r="AL457" t="s">
        <v>1217</v>
      </c>
      <c r="AM457" t="s">
        <v>1217</v>
      </c>
      <c r="AN457" t="s">
        <v>1217</v>
      </c>
      <c r="AO457" t="s">
        <v>1217</v>
      </c>
      <c r="AP457"/>
      <c r="AQ457"/>
      <c r="AR457"/>
      <c r="AS457"/>
      <c r="BB457" t="str" cm="1">
        <f t="array" aca="1" ref="BB457" ca="1">IFERROR(INDIRECT(X457),"")</f>
        <v/>
      </c>
      <c r="CC457"/>
      <c r="CD457"/>
      <c r="CE457"/>
      <c r="CF457"/>
      <c r="CG457"/>
      <c r="CH457"/>
      <c r="CI457"/>
      <c r="CJ457"/>
      <c r="CK457"/>
    </row>
    <row r="458" spans="18:89">
      <c r="R458"/>
      <c r="W458">
        <v>463</v>
      </c>
      <c r="X458" t="s">
        <v>1217</v>
      </c>
      <c r="Y458" t="s">
        <v>1217</v>
      </c>
      <c r="Z458" t="s">
        <v>1217</v>
      </c>
      <c r="AA458" t="s">
        <v>1217</v>
      </c>
      <c r="AB458" t="s">
        <v>1217</v>
      </c>
      <c r="AC458" t="s">
        <v>1217</v>
      </c>
      <c r="AD458" t="s">
        <v>1217</v>
      </c>
      <c r="AE458" t="s">
        <v>1217</v>
      </c>
      <c r="AF458" t="s">
        <v>1217</v>
      </c>
      <c r="AG458" t="s">
        <v>1217</v>
      </c>
      <c r="AH458"/>
      <c r="AI458" t="s">
        <v>1217</v>
      </c>
      <c r="AJ458" t="s">
        <v>1217</v>
      </c>
      <c r="AK458" t="s">
        <v>1217</v>
      </c>
      <c r="AL458" t="s">
        <v>1217</v>
      </c>
      <c r="AM458" t="s">
        <v>1217</v>
      </c>
      <c r="AN458" t="s">
        <v>1217</v>
      </c>
      <c r="AO458" t="s">
        <v>1217</v>
      </c>
      <c r="AP458"/>
      <c r="AQ458"/>
      <c r="AR458"/>
      <c r="AS458"/>
      <c r="BB458" t="str" cm="1">
        <f t="array" aca="1" ref="BB458" ca="1">IFERROR(INDIRECT(X458),"")</f>
        <v/>
      </c>
      <c r="CC458"/>
      <c r="CD458"/>
      <c r="CE458"/>
      <c r="CF458"/>
      <c r="CG458"/>
      <c r="CH458"/>
      <c r="CI458"/>
      <c r="CJ458"/>
      <c r="CK458"/>
    </row>
    <row r="459" spans="18:89">
      <c r="R459"/>
      <c r="W459">
        <v>464</v>
      </c>
      <c r="X459" t="s">
        <v>1217</v>
      </c>
      <c r="Y459" t="s">
        <v>1217</v>
      </c>
      <c r="Z459" t="s">
        <v>1217</v>
      </c>
      <c r="AA459" t="s">
        <v>1217</v>
      </c>
      <c r="AB459" t="s">
        <v>1217</v>
      </c>
      <c r="AC459" t="s">
        <v>1217</v>
      </c>
      <c r="AD459" t="s">
        <v>1217</v>
      </c>
      <c r="AE459" t="s">
        <v>1217</v>
      </c>
      <c r="AF459" t="s">
        <v>1217</v>
      </c>
      <c r="AG459" t="s">
        <v>1217</v>
      </c>
      <c r="AH459"/>
      <c r="AI459" t="s">
        <v>1217</v>
      </c>
      <c r="AJ459" t="s">
        <v>1217</v>
      </c>
      <c r="AK459" t="s">
        <v>1217</v>
      </c>
      <c r="AL459" t="s">
        <v>1217</v>
      </c>
      <c r="AM459" t="s">
        <v>1217</v>
      </c>
      <c r="AN459" t="s">
        <v>1217</v>
      </c>
      <c r="AO459" t="s">
        <v>1217</v>
      </c>
      <c r="AP459"/>
      <c r="AQ459"/>
      <c r="AR459"/>
      <c r="AS459"/>
      <c r="BB459" t="str" cm="1">
        <f t="array" aca="1" ref="BB459" ca="1">IFERROR(INDIRECT(X459),"")</f>
        <v/>
      </c>
      <c r="CC459"/>
      <c r="CD459"/>
      <c r="CE459"/>
      <c r="CF459"/>
      <c r="CG459"/>
      <c r="CH459"/>
      <c r="CI459"/>
      <c r="CJ459"/>
      <c r="CK459"/>
    </row>
    <row r="460" spans="18:89">
      <c r="R460"/>
      <c r="W460">
        <v>465</v>
      </c>
      <c r="X460" t="s">
        <v>1217</v>
      </c>
      <c r="Y460" t="s">
        <v>1217</v>
      </c>
      <c r="Z460" t="s">
        <v>1217</v>
      </c>
      <c r="AA460" t="s">
        <v>1217</v>
      </c>
      <c r="AB460" t="s">
        <v>1217</v>
      </c>
      <c r="AC460" t="s">
        <v>1217</v>
      </c>
      <c r="AD460" t="s">
        <v>1217</v>
      </c>
      <c r="AE460" t="s">
        <v>1217</v>
      </c>
      <c r="AF460" t="s">
        <v>1217</v>
      </c>
      <c r="AG460" t="s">
        <v>1217</v>
      </c>
      <c r="AH460"/>
      <c r="AI460" t="s">
        <v>1217</v>
      </c>
      <c r="AJ460" t="s">
        <v>1217</v>
      </c>
      <c r="AK460" t="s">
        <v>1217</v>
      </c>
      <c r="AL460" t="s">
        <v>1217</v>
      </c>
      <c r="AM460" t="s">
        <v>1217</v>
      </c>
      <c r="AN460" t="s">
        <v>1217</v>
      </c>
      <c r="AO460" t="s">
        <v>1217</v>
      </c>
      <c r="AP460"/>
      <c r="AQ460"/>
      <c r="AR460"/>
      <c r="AS460"/>
      <c r="BB460" t="str" cm="1">
        <f t="array" aca="1" ref="BB460" ca="1">IFERROR(INDIRECT(X460),"")</f>
        <v/>
      </c>
      <c r="CC460"/>
      <c r="CD460"/>
      <c r="CE460"/>
      <c r="CF460"/>
      <c r="CG460"/>
      <c r="CH460"/>
      <c r="CI460"/>
      <c r="CJ460"/>
      <c r="CK460"/>
    </row>
    <row r="461" spans="18:89">
      <c r="R461"/>
      <c r="W461">
        <v>466</v>
      </c>
      <c r="X461" t="s">
        <v>2261</v>
      </c>
      <c r="Y461" t="s">
        <v>2262</v>
      </c>
      <c r="Z461" t="s">
        <v>2263</v>
      </c>
      <c r="AA461">
        <v>0</v>
      </c>
      <c r="AB461" t="s">
        <v>2264</v>
      </c>
      <c r="AC461">
        <v>3</v>
      </c>
      <c r="AD461">
        <v>36</v>
      </c>
      <c r="AE461">
        <v>36</v>
      </c>
      <c r="AF461">
        <v>0</v>
      </c>
      <c r="AG461" t="s">
        <v>2265</v>
      </c>
      <c r="AH461"/>
      <c r="AI461" t="s">
        <v>2266</v>
      </c>
      <c r="AJ461" t="s">
        <v>2267</v>
      </c>
      <c r="AK461" t="s">
        <v>2268</v>
      </c>
      <c r="AL461" t="s">
        <v>2269</v>
      </c>
      <c r="AM461" t="s">
        <v>2270</v>
      </c>
      <c r="AN461" t="s">
        <v>2271</v>
      </c>
      <c r="AO461" t="s">
        <v>2272</v>
      </c>
      <c r="AP461"/>
      <c r="AQ461"/>
      <c r="AR461"/>
      <c r="AS461"/>
      <c r="BB461" t="str" cm="1">
        <f t="array" aca="1" ref="BB461" ca="1">IFERROR(INDIRECT(X461),"")</f>
        <v>FULLSTÄNDIGT SVAR SAKNAS PÅ FRÅGA 3</v>
      </c>
      <c r="CC461"/>
      <c r="CD461"/>
      <c r="CE461"/>
      <c r="CF461"/>
      <c r="CG461"/>
      <c r="CH461"/>
      <c r="CI461"/>
      <c r="CJ461"/>
      <c r="CK461"/>
    </row>
    <row r="462" spans="18:89">
      <c r="R462"/>
      <c r="W462">
        <v>467</v>
      </c>
      <c r="X462" t="s">
        <v>1217</v>
      </c>
      <c r="Y462" t="s">
        <v>1217</v>
      </c>
      <c r="Z462" t="s">
        <v>1217</v>
      </c>
      <c r="AA462" t="s">
        <v>1217</v>
      </c>
      <c r="AB462" t="s">
        <v>1217</v>
      </c>
      <c r="AC462" t="s">
        <v>1217</v>
      </c>
      <c r="AD462" t="s">
        <v>1217</v>
      </c>
      <c r="AE462" t="s">
        <v>1217</v>
      </c>
      <c r="AF462" t="s">
        <v>1217</v>
      </c>
      <c r="AG462" t="s">
        <v>1217</v>
      </c>
      <c r="AH462"/>
      <c r="AI462" t="s">
        <v>1217</v>
      </c>
      <c r="AJ462" t="s">
        <v>1217</v>
      </c>
      <c r="AK462" t="s">
        <v>1217</v>
      </c>
      <c r="AL462" t="s">
        <v>1217</v>
      </c>
      <c r="AM462" t="s">
        <v>1217</v>
      </c>
      <c r="AN462" t="s">
        <v>1217</v>
      </c>
      <c r="AO462" t="s">
        <v>1217</v>
      </c>
      <c r="AP462"/>
      <c r="AQ462"/>
      <c r="AR462"/>
      <c r="AS462"/>
      <c r="BB462" t="str" cm="1">
        <f t="array" aca="1" ref="BB462" ca="1">IFERROR(INDIRECT(X462),"")</f>
        <v/>
      </c>
      <c r="CC462"/>
      <c r="CD462"/>
      <c r="CE462"/>
      <c r="CF462"/>
      <c r="CG462"/>
      <c r="CH462"/>
      <c r="CI462"/>
      <c r="CJ462"/>
      <c r="CK462"/>
    </row>
    <row r="463" spans="18:89">
      <c r="R463"/>
      <c r="W463">
        <v>468</v>
      </c>
      <c r="X463" t="s">
        <v>1217</v>
      </c>
      <c r="Y463" t="s">
        <v>1217</v>
      </c>
      <c r="Z463" t="s">
        <v>1217</v>
      </c>
      <c r="AA463" t="s">
        <v>1217</v>
      </c>
      <c r="AB463" t="s">
        <v>1217</v>
      </c>
      <c r="AC463" t="s">
        <v>1217</v>
      </c>
      <c r="AD463" t="s">
        <v>1217</v>
      </c>
      <c r="AE463" t="s">
        <v>1217</v>
      </c>
      <c r="AF463" t="s">
        <v>1217</v>
      </c>
      <c r="AG463" t="s">
        <v>1217</v>
      </c>
      <c r="AH463"/>
      <c r="AI463" t="s">
        <v>1217</v>
      </c>
      <c r="AJ463" t="s">
        <v>1217</v>
      </c>
      <c r="AK463" t="s">
        <v>1217</v>
      </c>
      <c r="AL463" t="s">
        <v>1217</v>
      </c>
      <c r="AM463" t="s">
        <v>1217</v>
      </c>
      <c r="AN463" t="s">
        <v>1217</v>
      </c>
      <c r="AO463" t="s">
        <v>1217</v>
      </c>
      <c r="AP463"/>
      <c r="AQ463"/>
      <c r="AR463"/>
      <c r="AS463"/>
      <c r="BB463" t="str" cm="1">
        <f t="array" aca="1" ref="BB463" ca="1">IFERROR(INDIRECT(X463),"")</f>
        <v/>
      </c>
      <c r="CC463"/>
      <c r="CD463"/>
      <c r="CE463"/>
      <c r="CF463"/>
      <c r="CG463"/>
      <c r="CH463"/>
      <c r="CI463"/>
      <c r="CJ463"/>
      <c r="CK463"/>
    </row>
    <row r="464" spans="18:89">
      <c r="R464"/>
      <c r="W464">
        <v>469</v>
      </c>
      <c r="X464" t="s">
        <v>1217</v>
      </c>
      <c r="Y464" t="s">
        <v>1217</v>
      </c>
      <c r="Z464" t="s">
        <v>1217</v>
      </c>
      <c r="AA464" t="s">
        <v>1217</v>
      </c>
      <c r="AB464" t="s">
        <v>1217</v>
      </c>
      <c r="AC464" t="s">
        <v>1217</v>
      </c>
      <c r="AD464" t="s">
        <v>1217</v>
      </c>
      <c r="AE464" t="s">
        <v>1217</v>
      </c>
      <c r="AF464" t="s">
        <v>1217</v>
      </c>
      <c r="AG464" t="s">
        <v>1217</v>
      </c>
      <c r="AH464"/>
      <c r="AI464" t="s">
        <v>1217</v>
      </c>
      <c r="AJ464" t="s">
        <v>1217</v>
      </c>
      <c r="AK464" t="s">
        <v>1217</v>
      </c>
      <c r="AL464" t="s">
        <v>1217</v>
      </c>
      <c r="AM464" t="s">
        <v>1217</v>
      </c>
      <c r="AN464" t="s">
        <v>1217</v>
      </c>
      <c r="AO464" t="s">
        <v>1217</v>
      </c>
      <c r="AP464"/>
      <c r="AQ464"/>
      <c r="AR464"/>
      <c r="AS464"/>
      <c r="BB464" t="str" cm="1">
        <f t="array" aca="1" ref="BB464" ca="1">IFERROR(INDIRECT(X464),"")</f>
        <v/>
      </c>
      <c r="CC464"/>
      <c r="CD464"/>
      <c r="CE464"/>
      <c r="CF464"/>
      <c r="CG464"/>
      <c r="CH464"/>
      <c r="CI464"/>
      <c r="CJ464"/>
      <c r="CK464"/>
    </row>
    <row r="465" spans="18:89">
      <c r="R465"/>
      <c r="W465">
        <v>470</v>
      </c>
      <c r="X465" t="s">
        <v>1217</v>
      </c>
      <c r="Y465" t="s">
        <v>1217</v>
      </c>
      <c r="Z465" t="s">
        <v>1217</v>
      </c>
      <c r="AA465" t="s">
        <v>1217</v>
      </c>
      <c r="AB465" t="s">
        <v>1217</v>
      </c>
      <c r="AC465" t="s">
        <v>1217</v>
      </c>
      <c r="AD465" t="s">
        <v>1217</v>
      </c>
      <c r="AE465" t="s">
        <v>1217</v>
      </c>
      <c r="AF465" t="s">
        <v>1217</v>
      </c>
      <c r="AG465" t="s">
        <v>1217</v>
      </c>
      <c r="AH465"/>
      <c r="AI465" t="s">
        <v>1217</v>
      </c>
      <c r="AJ465" t="s">
        <v>1217</v>
      </c>
      <c r="AK465" t="s">
        <v>1217</v>
      </c>
      <c r="AL465" t="s">
        <v>1217</v>
      </c>
      <c r="AM465" t="s">
        <v>1217</v>
      </c>
      <c r="AN465" t="s">
        <v>1217</v>
      </c>
      <c r="AO465" t="s">
        <v>1217</v>
      </c>
      <c r="AP465"/>
      <c r="AQ465"/>
      <c r="AR465"/>
      <c r="AS465"/>
      <c r="BB465" t="str" cm="1">
        <f t="array" aca="1" ref="BB465" ca="1">IFERROR(INDIRECT(X465),"")</f>
        <v/>
      </c>
      <c r="CC465"/>
      <c r="CD465"/>
      <c r="CE465"/>
      <c r="CF465"/>
      <c r="CG465"/>
      <c r="CH465"/>
      <c r="CI465"/>
      <c r="CJ465"/>
      <c r="CK465"/>
    </row>
    <row r="466" spans="18:89">
      <c r="R466"/>
      <c r="W466">
        <v>471</v>
      </c>
      <c r="X466" t="s">
        <v>1217</v>
      </c>
      <c r="Y466" t="s">
        <v>1217</v>
      </c>
      <c r="Z466" t="s">
        <v>1217</v>
      </c>
      <c r="AA466" t="s">
        <v>1217</v>
      </c>
      <c r="AB466" t="s">
        <v>1217</v>
      </c>
      <c r="AC466" t="s">
        <v>1217</v>
      </c>
      <c r="AD466" t="s">
        <v>1217</v>
      </c>
      <c r="AE466" t="s">
        <v>1217</v>
      </c>
      <c r="AF466" t="s">
        <v>1217</v>
      </c>
      <c r="AG466" t="s">
        <v>1217</v>
      </c>
      <c r="AH466"/>
      <c r="AI466" t="s">
        <v>1217</v>
      </c>
      <c r="AJ466" t="s">
        <v>1217</v>
      </c>
      <c r="AK466" t="s">
        <v>1217</v>
      </c>
      <c r="AL466" t="s">
        <v>1217</v>
      </c>
      <c r="AM466" t="s">
        <v>1217</v>
      </c>
      <c r="AN466" t="s">
        <v>1217</v>
      </c>
      <c r="AO466" t="s">
        <v>1217</v>
      </c>
      <c r="AP466"/>
      <c r="AQ466"/>
      <c r="AR466"/>
      <c r="AS466"/>
      <c r="BB466" t="str" cm="1">
        <f t="array" aca="1" ref="BB466" ca="1">IFERROR(INDIRECT(X466),"")</f>
        <v/>
      </c>
      <c r="CC466"/>
      <c r="CD466"/>
      <c r="CE466"/>
      <c r="CF466"/>
      <c r="CG466"/>
      <c r="CH466"/>
      <c r="CI466"/>
      <c r="CJ466"/>
      <c r="CK466"/>
    </row>
    <row r="467" spans="18:89">
      <c r="R467"/>
      <c r="W467">
        <v>472</v>
      </c>
      <c r="X467" t="s">
        <v>1217</v>
      </c>
      <c r="Y467" t="s">
        <v>1217</v>
      </c>
      <c r="Z467" t="s">
        <v>1217</v>
      </c>
      <c r="AA467" t="s">
        <v>1217</v>
      </c>
      <c r="AB467" t="s">
        <v>1217</v>
      </c>
      <c r="AC467" t="s">
        <v>1217</v>
      </c>
      <c r="AD467" t="s">
        <v>1217</v>
      </c>
      <c r="AE467" t="s">
        <v>1217</v>
      </c>
      <c r="AF467" t="s">
        <v>1217</v>
      </c>
      <c r="AG467" t="s">
        <v>1217</v>
      </c>
      <c r="AH467"/>
      <c r="AI467" t="s">
        <v>1217</v>
      </c>
      <c r="AJ467" t="s">
        <v>1217</v>
      </c>
      <c r="AK467" t="s">
        <v>1217</v>
      </c>
      <c r="AL467" t="s">
        <v>1217</v>
      </c>
      <c r="AM467" t="s">
        <v>1217</v>
      </c>
      <c r="AN467" t="s">
        <v>1217</v>
      </c>
      <c r="AO467" t="s">
        <v>1217</v>
      </c>
      <c r="AP467"/>
      <c r="AQ467"/>
      <c r="AR467"/>
      <c r="AS467"/>
      <c r="BB467" t="str" cm="1">
        <f t="array" aca="1" ref="BB467" ca="1">IFERROR(INDIRECT(X467),"")</f>
        <v/>
      </c>
      <c r="CC467"/>
      <c r="CD467"/>
      <c r="CE467"/>
      <c r="CF467"/>
      <c r="CG467"/>
      <c r="CH467"/>
      <c r="CI467"/>
      <c r="CJ467"/>
      <c r="CK467"/>
    </row>
    <row r="468" spans="18:89">
      <c r="R468"/>
      <c r="W468">
        <v>473</v>
      </c>
      <c r="X468" t="s">
        <v>1217</v>
      </c>
      <c r="Y468" t="s">
        <v>1217</v>
      </c>
      <c r="Z468" t="s">
        <v>1217</v>
      </c>
      <c r="AA468" t="s">
        <v>1217</v>
      </c>
      <c r="AB468" t="s">
        <v>1217</v>
      </c>
      <c r="AC468" t="s">
        <v>1217</v>
      </c>
      <c r="AD468" t="s">
        <v>1217</v>
      </c>
      <c r="AE468" t="s">
        <v>1217</v>
      </c>
      <c r="AF468" t="s">
        <v>1217</v>
      </c>
      <c r="AG468" t="s">
        <v>1217</v>
      </c>
      <c r="AH468"/>
      <c r="AI468" t="s">
        <v>1217</v>
      </c>
      <c r="AJ468" t="s">
        <v>1217</v>
      </c>
      <c r="AK468" t="s">
        <v>1217</v>
      </c>
      <c r="AL468" t="s">
        <v>1217</v>
      </c>
      <c r="AM468" t="s">
        <v>1217</v>
      </c>
      <c r="AN468" t="s">
        <v>1217</v>
      </c>
      <c r="AO468" t="s">
        <v>1217</v>
      </c>
      <c r="AP468"/>
      <c r="AQ468"/>
      <c r="AR468"/>
      <c r="AS468"/>
      <c r="BB468" t="str" cm="1">
        <f t="array" aca="1" ref="BB468" ca="1">IFERROR(INDIRECT(X468),"")</f>
        <v/>
      </c>
      <c r="CC468"/>
      <c r="CD468"/>
      <c r="CE468"/>
      <c r="CF468"/>
      <c r="CG468"/>
      <c r="CH468"/>
      <c r="CI468"/>
      <c r="CJ468"/>
      <c r="CK468"/>
    </row>
    <row r="469" spans="18:89">
      <c r="R469"/>
      <c r="W469">
        <v>474</v>
      </c>
      <c r="X469" t="s">
        <v>1217</v>
      </c>
      <c r="Y469" t="s">
        <v>1217</v>
      </c>
      <c r="Z469" t="s">
        <v>1217</v>
      </c>
      <c r="AA469" t="s">
        <v>1217</v>
      </c>
      <c r="AB469" t="s">
        <v>1217</v>
      </c>
      <c r="AC469" t="s">
        <v>1217</v>
      </c>
      <c r="AD469" t="s">
        <v>1217</v>
      </c>
      <c r="AE469" t="s">
        <v>1217</v>
      </c>
      <c r="AF469" t="s">
        <v>1217</v>
      </c>
      <c r="AG469" t="s">
        <v>1217</v>
      </c>
      <c r="AH469"/>
      <c r="AI469" t="s">
        <v>1217</v>
      </c>
      <c r="AJ469" t="s">
        <v>1217</v>
      </c>
      <c r="AK469" t="s">
        <v>1217</v>
      </c>
      <c r="AL469" t="s">
        <v>1217</v>
      </c>
      <c r="AM469" t="s">
        <v>1217</v>
      </c>
      <c r="AN469" t="s">
        <v>1217</v>
      </c>
      <c r="AO469" t="s">
        <v>1217</v>
      </c>
      <c r="AP469"/>
      <c r="AQ469"/>
      <c r="AR469"/>
      <c r="AS469"/>
      <c r="BB469" t="str" cm="1">
        <f t="array" aca="1" ref="BB469" ca="1">IFERROR(INDIRECT(X469),"")</f>
        <v/>
      </c>
      <c r="CC469"/>
      <c r="CD469"/>
      <c r="CE469"/>
      <c r="CF469"/>
      <c r="CG469"/>
      <c r="CH469"/>
      <c r="CI469"/>
      <c r="CJ469"/>
      <c r="CK469"/>
    </row>
    <row r="470" spans="18:89">
      <c r="R470"/>
      <c r="W470">
        <v>475</v>
      </c>
      <c r="X470" t="s">
        <v>1217</v>
      </c>
      <c r="Y470" t="s">
        <v>1217</v>
      </c>
      <c r="Z470" t="s">
        <v>1217</v>
      </c>
      <c r="AA470" t="s">
        <v>1217</v>
      </c>
      <c r="AB470" t="s">
        <v>1217</v>
      </c>
      <c r="AC470" t="s">
        <v>1217</v>
      </c>
      <c r="AD470" t="s">
        <v>1217</v>
      </c>
      <c r="AE470" t="s">
        <v>1217</v>
      </c>
      <c r="AF470" t="s">
        <v>1217</v>
      </c>
      <c r="AG470" t="s">
        <v>1217</v>
      </c>
      <c r="AH470"/>
      <c r="AI470" t="s">
        <v>1217</v>
      </c>
      <c r="AJ470" t="s">
        <v>1217</v>
      </c>
      <c r="AK470" t="s">
        <v>1217</v>
      </c>
      <c r="AL470" t="s">
        <v>1217</v>
      </c>
      <c r="AM470" t="s">
        <v>1217</v>
      </c>
      <c r="AN470" t="s">
        <v>1217</v>
      </c>
      <c r="AO470" t="s">
        <v>1217</v>
      </c>
      <c r="AP470"/>
      <c r="AQ470"/>
      <c r="AR470"/>
      <c r="AS470"/>
      <c r="BB470" t="str" cm="1">
        <f t="array" aca="1" ref="BB470" ca="1">IFERROR(INDIRECT(X470),"")</f>
        <v/>
      </c>
      <c r="CC470"/>
      <c r="CD470"/>
      <c r="CE470"/>
      <c r="CF470"/>
      <c r="CG470"/>
      <c r="CH470"/>
      <c r="CI470"/>
      <c r="CJ470"/>
      <c r="CK470"/>
    </row>
    <row r="471" spans="18:89">
      <c r="R471"/>
      <c r="W471">
        <v>476</v>
      </c>
      <c r="X471" t="s">
        <v>1217</v>
      </c>
      <c r="Y471" t="s">
        <v>1217</v>
      </c>
      <c r="Z471" t="s">
        <v>1217</v>
      </c>
      <c r="AA471" t="s">
        <v>1217</v>
      </c>
      <c r="AB471" t="s">
        <v>1217</v>
      </c>
      <c r="AC471" t="s">
        <v>1217</v>
      </c>
      <c r="AD471" t="s">
        <v>1217</v>
      </c>
      <c r="AE471" t="s">
        <v>1217</v>
      </c>
      <c r="AF471" t="s">
        <v>1217</v>
      </c>
      <c r="AG471" t="s">
        <v>1217</v>
      </c>
      <c r="AH471"/>
      <c r="AI471" t="s">
        <v>1217</v>
      </c>
      <c r="AJ471" t="s">
        <v>1217</v>
      </c>
      <c r="AK471" t="s">
        <v>1217</v>
      </c>
      <c r="AL471" t="s">
        <v>1217</v>
      </c>
      <c r="AM471" t="s">
        <v>1217</v>
      </c>
      <c r="AN471" t="s">
        <v>1217</v>
      </c>
      <c r="AO471" t="s">
        <v>1217</v>
      </c>
      <c r="AP471"/>
      <c r="AQ471"/>
      <c r="AR471"/>
      <c r="AS471"/>
      <c r="BB471" t="str" cm="1">
        <f t="array" aca="1" ref="BB471" ca="1">IFERROR(INDIRECT(X471),"")</f>
        <v/>
      </c>
      <c r="CC471"/>
      <c r="CD471"/>
      <c r="CE471"/>
      <c r="CF471"/>
      <c r="CG471"/>
      <c r="CH471"/>
      <c r="CI471"/>
      <c r="CJ471"/>
      <c r="CK471"/>
    </row>
    <row r="472" spans="18:89">
      <c r="R472"/>
      <c r="W472">
        <v>477</v>
      </c>
      <c r="X472" t="s">
        <v>1217</v>
      </c>
      <c r="Y472" t="s">
        <v>1217</v>
      </c>
      <c r="Z472" t="s">
        <v>1217</v>
      </c>
      <c r="AA472" t="s">
        <v>1217</v>
      </c>
      <c r="AB472" t="s">
        <v>1217</v>
      </c>
      <c r="AC472" t="s">
        <v>1217</v>
      </c>
      <c r="AD472" t="s">
        <v>1217</v>
      </c>
      <c r="AE472" t="s">
        <v>1217</v>
      </c>
      <c r="AF472" t="s">
        <v>1217</v>
      </c>
      <c r="AG472" t="s">
        <v>1217</v>
      </c>
      <c r="AH472"/>
      <c r="AI472" t="s">
        <v>1217</v>
      </c>
      <c r="AJ472" t="s">
        <v>1217</v>
      </c>
      <c r="AK472" t="s">
        <v>1217</v>
      </c>
      <c r="AL472" t="s">
        <v>1217</v>
      </c>
      <c r="AM472" t="s">
        <v>1217</v>
      </c>
      <c r="AN472" t="s">
        <v>1217</v>
      </c>
      <c r="AO472" t="s">
        <v>1217</v>
      </c>
      <c r="AP472"/>
      <c r="AQ472"/>
      <c r="AR472"/>
      <c r="AS472"/>
      <c r="BB472" t="str" cm="1">
        <f t="array" aca="1" ref="BB472" ca="1">IFERROR(INDIRECT(X472),"")</f>
        <v/>
      </c>
      <c r="CC472"/>
      <c r="CD472"/>
      <c r="CE472"/>
      <c r="CF472"/>
      <c r="CG472"/>
      <c r="CH472"/>
      <c r="CI472"/>
      <c r="CJ472"/>
      <c r="CK472"/>
    </row>
    <row r="473" spans="18:89">
      <c r="R473"/>
      <c r="W473">
        <v>478</v>
      </c>
      <c r="X473" t="s">
        <v>2273</v>
      </c>
      <c r="Y473" t="s">
        <v>2274</v>
      </c>
      <c r="Z473" t="s">
        <v>2275</v>
      </c>
      <c r="AA473">
        <v>0</v>
      </c>
      <c r="AB473" t="s">
        <v>2276</v>
      </c>
      <c r="AC473">
        <v>3</v>
      </c>
      <c r="AD473">
        <v>37</v>
      </c>
      <c r="AE473">
        <v>37</v>
      </c>
      <c r="AF473">
        <v>0</v>
      </c>
      <c r="AG473" t="s">
        <v>2277</v>
      </c>
      <c r="AH473"/>
      <c r="AI473" t="s">
        <v>2278</v>
      </c>
      <c r="AJ473" t="s">
        <v>2279</v>
      </c>
      <c r="AK473" t="s">
        <v>2280</v>
      </c>
      <c r="AL473" t="s">
        <v>2281</v>
      </c>
      <c r="AM473" t="s">
        <v>2282</v>
      </c>
      <c r="AN473" t="s">
        <v>2283</v>
      </c>
      <c r="AO473" t="s">
        <v>2284</v>
      </c>
      <c r="AP473"/>
      <c r="AQ473"/>
      <c r="AR473"/>
      <c r="AS473"/>
      <c r="BB473" t="str" cm="1">
        <f t="array" aca="1" ref="BB473" ca="1">IFERROR(INDIRECT(X473),"")</f>
        <v>FULLSTÄNDIGT SVAR SAKNAS PÅ FRÅGA 4</v>
      </c>
      <c r="CC473"/>
      <c r="CD473"/>
      <c r="CE473"/>
      <c r="CF473"/>
      <c r="CG473"/>
      <c r="CH473"/>
      <c r="CI473"/>
      <c r="CJ473"/>
      <c r="CK473"/>
    </row>
    <row r="474" spans="18:89">
      <c r="R474"/>
      <c r="W474">
        <v>479</v>
      </c>
      <c r="X474" t="s">
        <v>1217</v>
      </c>
      <c r="Y474" t="s">
        <v>1217</v>
      </c>
      <c r="Z474" t="s">
        <v>1217</v>
      </c>
      <c r="AA474" t="s">
        <v>1217</v>
      </c>
      <c r="AB474" t="s">
        <v>1217</v>
      </c>
      <c r="AC474" t="s">
        <v>1217</v>
      </c>
      <c r="AD474" t="s">
        <v>1217</v>
      </c>
      <c r="AE474" t="s">
        <v>1217</v>
      </c>
      <c r="AF474" t="s">
        <v>1217</v>
      </c>
      <c r="AG474" t="s">
        <v>1217</v>
      </c>
      <c r="AH474"/>
      <c r="AI474" t="s">
        <v>1217</v>
      </c>
      <c r="AJ474" t="s">
        <v>1217</v>
      </c>
      <c r="AK474" t="s">
        <v>1217</v>
      </c>
      <c r="AL474" t="s">
        <v>1217</v>
      </c>
      <c r="AM474" t="s">
        <v>1217</v>
      </c>
      <c r="AN474" t="s">
        <v>1217</v>
      </c>
      <c r="AO474" t="s">
        <v>1217</v>
      </c>
      <c r="AP474"/>
      <c r="AQ474"/>
      <c r="AR474"/>
      <c r="AS474"/>
      <c r="BB474" t="str" cm="1">
        <f t="array" aca="1" ref="BB474" ca="1">IFERROR(INDIRECT(X474),"")</f>
        <v/>
      </c>
      <c r="CC474"/>
      <c r="CD474"/>
      <c r="CE474"/>
      <c r="CF474"/>
      <c r="CG474"/>
      <c r="CH474"/>
      <c r="CI474"/>
      <c r="CJ474"/>
      <c r="CK474"/>
    </row>
    <row r="475" spans="18:89">
      <c r="R475"/>
      <c r="W475">
        <v>480</v>
      </c>
      <c r="X475" t="s">
        <v>1217</v>
      </c>
      <c r="Y475" t="s">
        <v>1217</v>
      </c>
      <c r="Z475" t="s">
        <v>1217</v>
      </c>
      <c r="AA475" t="s">
        <v>1217</v>
      </c>
      <c r="AB475" t="s">
        <v>1217</v>
      </c>
      <c r="AC475" t="s">
        <v>1217</v>
      </c>
      <c r="AD475" t="s">
        <v>1217</v>
      </c>
      <c r="AE475" t="s">
        <v>1217</v>
      </c>
      <c r="AF475" t="s">
        <v>1217</v>
      </c>
      <c r="AG475" t="s">
        <v>1217</v>
      </c>
      <c r="AH475"/>
      <c r="AI475" t="s">
        <v>1217</v>
      </c>
      <c r="AJ475" t="s">
        <v>1217</v>
      </c>
      <c r="AK475" t="s">
        <v>1217</v>
      </c>
      <c r="AL475" t="s">
        <v>1217</v>
      </c>
      <c r="AM475" t="s">
        <v>1217</v>
      </c>
      <c r="AN475" t="s">
        <v>1217</v>
      </c>
      <c r="AO475" t="s">
        <v>1217</v>
      </c>
      <c r="AP475"/>
      <c r="AQ475"/>
      <c r="AR475"/>
      <c r="AS475"/>
      <c r="BB475" t="str" cm="1">
        <f t="array" aca="1" ref="BB475" ca="1">IFERROR(INDIRECT(X475),"")</f>
        <v/>
      </c>
      <c r="CC475"/>
      <c r="CD475"/>
      <c r="CE475"/>
      <c r="CF475"/>
      <c r="CG475"/>
      <c r="CH475"/>
      <c r="CI475"/>
      <c r="CJ475"/>
      <c r="CK475"/>
    </row>
    <row r="476" spans="18:89">
      <c r="R476"/>
      <c r="W476">
        <v>481</v>
      </c>
      <c r="X476" t="s">
        <v>1217</v>
      </c>
      <c r="Y476" t="s">
        <v>1217</v>
      </c>
      <c r="Z476" t="s">
        <v>1217</v>
      </c>
      <c r="AA476" t="s">
        <v>1217</v>
      </c>
      <c r="AB476" t="s">
        <v>1217</v>
      </c>
      <c r="AC476" t="s">
        <v>1217</v>
      </c>
      <c r="AD476" t="s">
        <v>1217</v>
      </c>
      <c r="AE476" t="s">
        <v>1217</v>
      </c>
      <c r="AF476" t="s">
        <v>1217</v>
      </c>
      <c r="AG476" t="s">
        <v>1217</v>
      </c>
      <c r="AH476"/>
      <c r="AI476" t="s">
        <v>1217</v>
      </c>
      <c r="AJ476" t="s">
        <v>1217</v>
      </c>
      <c r="AK476" t="s">
        <v>1217</v>
      </c>
      <c r="AL476" t="s">
        <v>1217</v>
      </c>
      <c r="AM476" t="s">
        <v>1217</v>
      </c>
      <c r="AN476" t="s">
        <v>1217</v>
      </c>
      <c r="AO476" t="s">
        <v>1217</v>
      </c>
      <c r="AP476"/>
      <c r="AQ476"/>
      <c r="AR476"/>
      <c r="AS476"/>
      <c r="BB476" t="str" cm="1">
        <f t="array" aca="1" ref="BB476" ca="1">IFERROR(INDIRECT(X476),"")</f>
        <v/>
      </c>
      <c r="CC476"/>
      <c r="CD476"/>
      <c r="CE476"/>
      <c r="CF476"/>
      <c r="CG476"/>
      <c r="CH476"/>
      <c r="CI476"/>
      <c r="CJ476"/>
      <c r="CK476"/>
    </row>
    <row r="477" spans="18:89">
      <c r="R477"/>
      <c r="W477">
        <v>482</v>
      </c>
      <c r="X477" t="s">
        <v>1217</v>
      </c>
      <c r="Y477" t="s">
        <v>1217</v>
      </c>
      <c r="Z477" t="s">
        <v>1217</v>
      </c>
      <c r="AA477" t="s">
        <v>1217</v>
      </c>
      <c r="AB477" t="s">
        <v>1217</v>
      </c>
      <c r="AC477" t="s">
        <v>1217</v>
      </c>
      <c r="AD477" t="s">
        <v>1217</v>
      </c>
      <c r="AE477" t="s">
        <v>1217</v>
      </c>
      <c r="AF477" t="s">
        <v>1217</v>
      </c>
      <c r="AG477" t="s">
        <v>1217</v>
      </c>
      <c r="AH477"/>
      <c r="AI477" t="s">
        <v>1217</v>
      </c>
      <c r="AJ477" t="s">
        <v>1217</v>
      </c>
      <c r="AK477" t="s">
        <v>1217</v>
      </c>
      <c r="AL477" t="s">
        <v>1217</v>
      </c>
      <c r="AM477" t="s">
        <v>1217</v>
      </c>
      <c r="AN477" t="s">
        <v>1217</v>
      </c>
      <c r="AO477" t="s">
        <v>1217</v>
      </c>
      <c r="AP477"/>
      <c r="AQ477"/>
      <c r="AR477"/>
      <c r="AS477"/>
      <c r="BB477" t="str" cm="1">
        <f t="array" aca="1" ref="BB477" ca="1">IFERROR(INDIRECT(X477),"")</f>
        <v/>
      </c>
      <c r="CC477"/>
      <c r="CD477"/>
      <c r="CE477"/>
      <c r="CF477"/>
      <c r="CG477"/>
      <c r="CH477"/>
      <c r="CI477"/>
      <c r="CJ477"/>
      <c r="CK477"/>
    </row>
    <row r="478" spans="18:89">
      <c r="R478"/>
      <c r="W478">
        <v>483</v>
      </c>
      <c r="X478" t="s">
        <v>1217</v>
      </c>
      <c r="Y478" t="s">
        <v>1217</v>
      </c>
      <c r="Z478" t="s">
        <v>1217</v>
      </c>
      <c r="AA478" t="s">
        <v>1217</v>
      </c>
      <c r="AB478" t="s">
        <v>1217</v>
      </c>
      <c r="AC478" t="s">
        <v>1217</v>
      </c>
      <c r="AD478" t="s">
        <v>1217</v>
      </c>
      <c r="AE478" t="s">
        <v>1217</v>
      </c>
      <c r="AF478" t="s">
        <v>1217</v>
      </c>
      <c r="AG478" t="s">
        <v>1217</v>
      </c>
      <c r="AH478"/>
      <c r="AI478" t="s">
        <v>1217</v>
      </c>
      <c r="AJ478" t="s">
        <v>1217</v>
      </c>
      <c r="AK478" t="s">
        <v>1217</v>
      </c>
      <c r="AL478" t="s">
        <v>1217</v>
      </c>
      <c r="AM478" t="s">
        <v>1217</v>
      </c>
      <c r="AN478" t="s">
        <v>1217</v>
      </c>
      <c r="AO478" t="s">
        <v>1217</v>
      </c>
      <c r="AP478"/>
      <c r="AQ478"/>
      <c r="AR478"/>
      <c r="AS478"/>
      <c r="BB478" t="str" cm="1">
        <f t="array" aca="1" ref="BB478" ca="1">IFERROR(INDIRECT(X478),"")</f>
        <v/>
      </c>
      <c r="CC478"/>
      <c r="CD478"/>
      <c r="CE478"/>
      <c r="CF478"/>
      <c r="CG478"/>
      <c r="CH478"/>
      <c r="CI478"/>
      <c r="CJ478"/>
      <c r="CK478"/>
    </row>
    <row r="479" spans="18:89">
      <c r="R479"/>
      <c r="W479">
        <v>484</v>
      </c>
      <c r="X479" t="s">
        <v>1217</v>
      </c>
      <c r="Y479" t="s">
        <v>1217</v>
      </c>
      <c r="Z479" t="s">
        <v>1217</v>
      </c>
      <c r="AA479" t="s">
        <v>1217</v>
      </c>
      <c r="AB479" t="s">
        <v>1217</v>
      </c>
      <c r="AC479" t="s">
        <v>1217</v>
      </c>
      <c r="AD479" t="s">
        <v>1217</v>
      </c>
      <c r="AE479" t="s">
        <v>1217</v>
      </c>
      <c r="AF479" t="s">
        <v>1217</v>
      </c>
      <c r="AG479" t="s">
        <v>1217</v>
      </c>
      <c r="AH479"/>
      <c r="AI479" t="s">
        <v>1217</v>
      </c>
      <c r="AJ479" t="s">
        <v>1217</v>
      </c>
      <c r="AK479" t="s">
        <v>1217</v>
      </c>
      <c r="AL479" t="s">
        <v>1217</v>
      </c>
      <c r="AM479" t="s">
        <v>1217</v>
      </c>
      <c r="AN479" t="s">
        <v>1217</v>
      </c>
      <c r="AO479" t="s">
        <v>1217</v>
      </c>
      <c r="AP479"/>
      <c r="AQ479"/>
      <c r="AR479"/>
      <c r="AS479"/>
      <c r="BB479" t="str" cm="1">
        <f t="array" aca="1" ref="BB479" ca="1">IFERROR(INDIRECT(X479),"")</f>
        <v/>
      </c>
      <c r="CC479"/>
      <c r="CD479"/>
      <c r="CE479"/>
      <c r="CF479"/>
      <c r="CG479"/>
      <c r="CH479"/>
      <c r="CI479"/>
      <c r="CJ479"/>
      <c r="CK479"/>
    </row>
    <row r="480" spans="18:89">
      <c r="R480"/>
      <c r="W480">
        <v>485</v>
      </c>
      <c r="X480" t="s">
        <v>1217</v>
      </c>
      <c r="Y480" t="s">
        <v>1217</v>
      </c>
      <c r="Z480" t="s">
        <v>1217</v>
      </c>
      <c r="AA480" t="s">
        <v>1217</v>
      </c>
      <c r="AB480" t="s">
        <v>1217</v>
      </c>
      <c r="AC480" t="s">
        <v>1217</v>
      </c>
      <c r="AD480" t="s">
        <v>1217</v>
      </c>
      <c r="AE480" t="s">
        <v>1217</v>
      </c>
      <c r="AF480" t="s">
        <v>1217</v>
      </c>
      <c r="AG480" t="s">
        <v>1217</v>
      </c>
      <c r="AH480"/>
      <c r="AI480" t="s">
        <v>1217</v>
      </c>
      <c r="AJ480" t="s">
        <v>1217</v>
      </c>
      <c r="AK480" t="s">
        <v>1217</v>
      </c>
      <c r="AL480" t="s">
        <v>1217</v>
      </c>
      <c r="AM480" t="s">
        <v>1217</v>
      </c>
      <c r="AN480" t="s">
        <v>1217</v>
      </c>
      <c r="AO480" t="s">
        <v>1217</v>
      </c>
      <c r="AP480"/>
      <c r="AQ480"/>
      <c r="AR480"/>
      <c r="AS480"/>
      <c r="BB480" t="str" cm="1">
        <f t="array" aca="1" ref="BB480" ca="1">IFERROR(INDIRECT(X480),"")</f>
        <v/>
      </c>
      <c r="CC480"/>
      <c r="CD480"/>
      <c r="CE480"/>
      <c r="CF480"/>
      <c r="CG480"/>
      <c r="CH480"/>
      <c r="CI480"/>
      <c r="CJ480"/>
      <c r="CK480"/>
    </row>
    <row r="481" spans="18:89">
      <c r="R481"/>
      <c r="W481">
        <v>486</v>
      </c>
      <c r="X481" t="s">
        <v>1217</v>
      </c>
      <c r="Y481" t="s">
        <v>1217</v>
      </c>
      <c r="Z481" t="s">
        <v>1217</v>
      </c>
      <c r="AA481" t="s">
        <v>1217</v>
      </c>
      <c r="AB481" t="s">
        <v>1217</v>
      </c>
      <c r="AC481" t="s">
        <v>1217</v>
      </c>
      <c r="AD481" t="s">
        <v>1217</v>
      </c>
      <c r="AE481" t="s">
        <v>1217</v>
      </c>
      <c r="AF481" t="s">
        <v>1217</v>
      </c>
      <c r="AG481" t="s">
        <v>1217</v>
      </c>
      <c r="AH481"/>
      <c r="AI481" t="s">
        <v>1217</v>
      </c>
      <c r="AJ481" t="s">
        <v>1217</v>
      </c>
      <c r="AK481" t="s">
        <v>1217</v>
      </c>
      <c r="AL481" t="s">
        <v>1217</v>
      </c>
      <c r="AM481" t="s">
        <v>1217</v>
      </c>
      <c r="AN481" t="s">
        <v>1217</v>
      </c>
      <c r="AO481" t="s">
        <v>1217</v>
      </c>
      <c r="AP481"/>
      <c r="AQ481"/>
      <c r="AR481"/>
      <c r="AS481"/>
      <c r="BB481" t="str" cm="1">
        <f t="array" aca="1" ref="BB481" ca="1">IFERROR(INDIRECT(X481),"")</f>
        <v/>
      </c>
      <c r="CC481"/>
      <c r="CD481"/>
      <c r="CE481"/>
      <c r="CF481"/>
      <c r="CG481"/>
      <c r="CH481"/>
      <c r="CI481"/>
      <c r="CJ481"/>
      <c r="CK481"/>
    </row>
    <row r="482" spans="18:89">
      <c r="R482"/>
      <c r="W482">
        <v>487</v>
      </c>
      <c r="X482" t="s">
        <v>1217</v>
      </c>
      <c r="Y482" t="s">
        <v>1217</v>
      </c>
      <c r="Z482" t="s">
        <v>1217</v>
      </c>
      <c r="AA482" t="s">
        <v>1217</v>
      </c>
      <c r="AB482" t="s">
        <v>1217</v>
      </c>
      <c r="AC482" t="s">
        <v>1217</v>
      </c>
      <c r="AD482" t="s">
        <v>1217</v>
      </c>
      <c r="AE482" t="s">
        <v>1217</v>
      </c>
      <c r="AF482" t="s">
        <v>1217</v>
      </c>
      <c r="AG482" t="s">
        <v>1217</v>
      </c>
      <c r="AH482"/>
      <c r="AI482" t="s">
        <v>1217</v>
      </c>
      <c r="AJ482" t="s">
        <v>1217</v>
      </c>
      <c r="AK482" t="s">
        <v>1217</v>
      </c>
      <c r="AL482" t="s">
        <v>1217</v>
      </c>
      <c r="AM482" t="s">
        <v>1217</v>
      </c>
      <c r="AN482" t="s">
        <v>1217</v>
      </c>
      <c r="AO482" t="s">
        <v>1217</v>
      </c>
      <c r="AP482"/>
      <c r="AQ482"/>
      <c r="AR482"/>
      <c r="AS482"/>
      <c r="BB482" t="str" cm="1">
        <f t="array" aca="1" ref="BB482" ca="1">IFERROR(INDIRECT(X482),"")</f>
        <v/>
      </c>
      <c r="CC482"/>
      <c r="CD482"/>
      <c r="CE482"/>
      <c r="CF482"/>
      <c r="CG482"/>
      <c r="CH482"/>
      <c r="CI482"/>
      <c r="CJ482"/>
      <c r="CK482"/>
    </row>
    <row r="483" spans="18:89">
      <c r="R483"/>
      <c r="W483">
        <v>488</v>
      </c>
      <c r="X483" t="s">
        <v>1217</v>
      </c>
      <c r="Y483" t="s">
        <v>1217</v>
      </c>
      <c r="Z483" t="s">
        <v>1217</v>
      </c>
      <c r="AA483" t="s">
        <v>1217</v>
      </c>
      <c r="AB483" t="s">
        <v>1217</v>
      </c>
      <c r="AC483" t="s">
        <v>1217</v>
      </c>
      <c r="AD483" t="s">
        <v>1217</v>
      </c>
      <c r="AE483" t="s">
        <v>1217</v>
      </c>
      <c r="AF483" t="s">
        <v>1217</v>
      </c>
      <c r="AG483" t="s">
        <v>1217</v>
      </c>
      <c r="AH483"/>
      <c r="AI483" t="s">
        <v>1217</v>
      </c>
      <c r="AJ483" t="s">
        <v>1217</v>
      </c>
      <c r="AK483" t="s">
        <v>1217</v>
      </c>
      <c r="AL483" t="s">
        <v>1217</v>
      </c>
      <c r="AM483" t="s">
        <v>1217</v>
      </c>
      <c r="AN483" t="s">
        <v>1217</v>
      </c>
      <c r="AO483" t="s">
        <v>1217</v>
      </c>
      <c r="AP483"/>
      <c r="AQ483"/>
      <c r="AR483"/>
      <c r="AS483"/>
      <c r="BB483" t="str" cm="1">
        <f t="array" aca="1" ref="BB483" ca="1">IFERROR(INDIRECT(X483),"")</f>
        <v/>
      </c>
      <c r="CC483"/>
      <c r="CD483"/>
      <c r="CE483"/>
      <c r="CF483"/>
      <c r="CG483"/>
      <c r="CH483"/>
      <c r="CI483"/>
      <c r="CJ483"/>
      <c r="CK483"/>
    </row>
    <row r="484" spans="18:89">
      <c r="R484"/>
      <c r="W484">
        <v>489</v>
      </c>
      <c r="X484" t="s">
        <v>1217</v>
      </c>
      <c r="Y484" t="s">
        <v>1217</v>
      </c>
      <c r="Z484" t="s">
        <v>1217</v>
      </c>
      <c r="AA484" t="s">
        <v>1217</v>
      </c>
      <c r="AB484" t="s">
        <v>1217</v>
      </c>
      <c r="AC484" t="s">
        <v>1217</v>
      </c>
      <c r="AD484" t="s">
        <v>1217</v>
      </c>
      <c r="AE484" t="s">
        <v>1217</v>
      </c>
      <c r="AF484" t="s">
        <v>1217</v>
      </c>
      <c r="AG484" t="s">
        <v>1217</v>
      </c>
      <c r="AH484"/>
      <c r="AI484" t="s">
        <v>1217</v>
      </c>
      <c r="AJ484" t="s">
        <v>1217</v>
      </c>
      <c r="AK484" t="s">
        <v>1217</v>
      </c>
      <c r="AL484" t="s">
        <v>1217</v>
      </c>
      <c r="AM484" t="s">
        <v>1217</v>
      </c>
      <c r="AN484" t="s">
        <v>1217</v>
      </c>
      <c r="AO484" t="s">
        <v>1217</v>
      </c>
      <c r="AP484"/>
      <c r="AQ484"/>
      <c r="AR484"/>
      <c r="AS484"/>
      <c r="BB484" t="str" cm="1">
        <f t="array" aca="1" ref="BB484" ca="1">IFERROR(INDIRECT(X484),"")</f>
        <v/>
      </c>
      <c r="CC484"/>
      <c r="CD484"/>
      <c r="CE484"/>
      <c r="CF484"/>
      <c r="CG484"/>
      <c r="CH484"/>
      <c r="CI484"/>
      <c r="CJ484"/>
      <c r="CK484"/>
    </row>
    <row r="485" spans="18:89">
      <c r="R485"/>
      <c r="W485">
        <v>490</v>
      </c>
      <c r="X485" t="s">
        <v>2285</v>
      </c>
      <c r="Y485" t="s">
        <v>2286</v>
      </c>
      <c r="Z485" t="s">
        <v>2287</v>
      </c>
      <c r="AA485">
        <v>0</v>
      </c>
      <c r="AB485" t="s">
        <v>2288</v>
      </c>
      <c r="AC485">
        <v>3</v>
      </c>
      <c r="AD485">
        <v>38</v>
      </c>
      <c r="AE485">
        <v>38</v>
      </c>
      <c r="AF485">
        <v>0</v>
      </c>
      <c r="AG485" t="s">
        <v>2289</v>
      </c>
      <c r="AH485"/>
      <c r="AI485" t="s">
        <v>2290</v>
      </c>
      <c r="AJ485" t="s">
        <v>2291</v>
      </c>
      <c r="AK485" t="s">
        <v>2292</v>
      </c>
      <c r="AL485" t="s">
        <v>2293</v>
      </c>
      <c r="AM485" t="s">
        <v>2294</v>
      </c>
      <c r="AN485" t="s">
        <v>2295</v>
      </c>
      <c r="AO485" t="s">
        <v>2296</v>
      </c>
      <c r="AP485"/>
      <c r="AQ485"/>
      <c r="AR485"/>
      <c r="AS485"/>
      <c r="BB485" t="str" cm="1">
        <f t="array" aca="1" ref="BB485" ca="1">IFERROR(INDIRECT(X485),"")</f>
        <v>FULLSTÄNDIGT SVAR SAKNAS PÅ FRÅGA 7</v>
      </c>
      <c r="CC485"/>
      <c r="CD485"/>
      <c r="CE485"/>
      <c r="CF485"/>
      <c r="CG485"/>
      <c r="CH485"/>
      <c r="CI485"/>
      <c r="CJ485"/>
      <c r="CK485"/>
    </row>
    <row r="486" spans="18:89">
      <c r="R486"/>
      <c r="W486">
        <v>491</v>
      </c>
      <c r="X486" t="s">
        <v>1217</v>
      </c>
      <c r="Y486" t="s">
        <v>1217</v>
      </c>
      <c r="Z486" t="s">
        <v>1217</v>
      </c>
      <c r="AA486" t="s">
        <v>1217</v>
      </c>
      <c r="AB486" t="s">
        <v>1217</v>
      </c>
      <c r="AC486" t="s">
        <v>1217</v>
      </c>
      <c r="AD486" t="s">
        <v>1217</v>
      </c>
      <c r="AE486" t="s">
        <v>1217</v>
      </c>
      <c r="AF486" t="s">
        <v>1217</v>
      </c>
      <c r="AG486" t="s">
        <v>1217</v>
      </c>
      <c r="AH486"/>
      <c r="AI486" t="s">
        <v>1217</v>
      </c>
      <c r="AJ486" t="s">
        <v>1217</v>
      </c>
      <c r="AK486" t="s">
        <v>1217</v>
      </c>
      <c r="AL486" t="s">
        <v>1217</v>
      </c>
      <c r="AM486" t="s">
        <v>1217</v>
      </c>
      <c r="AN486" t="s">
        <v>1217</v>
      </c>
      <c r="AO486" t="s">
        <v>1217</v>
      </c>
      <c r="AP486"/>
      <c r="AQ486"/>
      <c r="AR486"/>
      <c r="AS486"/>
      <c r="BB486" t="str" cm="1">
        <f t="array" aca="1" ref="BB486" ca="1">IFERROR(INDIRECT(X486),"")</f>
        <v/>
      </c>
      <c r="CC486"/>
      <c r="CD486"/>
      <c r="CE486"/>
      <c r="CF486"/>
      <c r="CG486"/>
      <c r="CH486"/>
      <c r="CI486"/>
      <c r="CJ486"/>
      <c r="CK486"/>
    </row>
    <row r="487" spans="18:89">
      <c r="R487"/>
      <c r="W487">
        <v>492</v>
      </c>
      <c r="X487" t="s">
        <v>1217</v>
      </c>
      <c r="Y487" t="s">
        <v>1217</v>
      </c>
      <c r="Z487" t="s">
        <v>1217</v>
      </c>
      <c r="AA487" t="s">
        <v>1217</v>
      </c>
      <c r="AB487" t="s">
        <v>1217</v>
      </c>
      <c r="AC487" t="s">
        <v>1217</v>
      </c>
      <c r="AD487" t="s">
        <v>1217</v>
      </c>
      <c r="AE487" t="s">
        <v>1217</v>
      </c>
      <c r="AF487" t="s">
        <v>1217</v>
      </c>
      <c r="AG487" t="s">
        <v>1217</v>
      </c>
      <c r="AH487"/>
      <c r="AI487" t="s">
        <v>1217</v>
      </c>
      <c r="AJ487" t="s">
        <v>1217</v>
      </c>
      <c r="AK487" t="s">
        <v>1217</v>
      </c>
      <c r="AL487" t="s">
        <v>1217</v>
      </c>
      <c r="AM487" t="s">
        <v>1217</v>
      </c>
      <c r="AN487" t="s">
        <v>1217</v>
      </c>
      <c r="AO487" t="s">
        <v>1217</v>
      </c>
      <c r="AP487"/>
      <c r="AQ487"/>
      <c r="AR487"/>
      <c r="AS487"/>
      <c r="BB487" t="str" cm="1">
        <f t="array" aca="1" ref="BB487" ca="1">IFERROR(INDIRECT(X487),"")</f>
        <v/>
      </c>
      <c r="CC487"/>
      <c r="CD487"/>
      <c r="CE487"/>
      <c r="CF487"/>
      <c r="CG487"/>
      <c r="CH487"/>
      <c r="CI487"/>
      <c r="CJ487"/>
      <c r="CK487"/>
    </row>
    <row r="488" spans="18:89">
      <c r="R488"/>
      <c r="W488">
        <v>493</v>
      </c>
      <c r="X488" t="s">
        <v>1217</v>
      </c>
      <c r="Y488" t="s">
        <v>1217</v>
      </c>
      <c r="Z488" t="s">
        <v>1217</v>
      </c>
      <c r="AA488" t="s">
        <v>1217</v>
      </c>
      <c r="AB488" t="s">
        <v>1217</v>
      </c>
      <c r="AC488" t="s">
        <v>1217</v>
      </c>
      <c r="AD488" t="s">
        <v>1217</v>
      </c>
      <c r="AE488" t="s">
        <v>1217</v>
      </c>
      <c r="AF488" t="s">
        <v>1217</v>
      </c>
      <c r="AG488" t="s">
        <v>1217</v>
      </c>
      <c r="AH488"/>
      <c r="AI488" t="s">
        <v>1217</v>
      </c>
      <c r="AJ488" t="s">
        <v>1217</v>
      </c>
      <c r="AK488" t="s">
        <v>1217</v>
      </c>
      <c r="AL488" t="s">
        <v>1217</v>
      </c>
      <c r="AM488" t="s">
        <v>1217</v>
      </c>
      <c r="AN488" t="s">
        <v>1217</v>
      </c>
      <c r="AO488" t="s">
        <v>1217</v>
      </c>
      <c r="AP488"/>
      <c r="AQ488"/>
      <c r="AR488"/>
      <c r="AS488"/>
      <c r="BB488" t="str" cm="1">
        <f t="array" aca="1" ref="BB488" ca="1">IFERROR(INDIRECT(X488),"")</f>
        <v/>
      </c>
      <c r="CC488"/>
      <c r="CD488"/>
      <c r="CE488"/>
      <c r="CF488"/>
      <c r="CG488"/>
      <c r="CH488"/>
      <c r="CI488"/>
      <c r="CJ488"/>
      <c r="CK488"/>
    </row>
    <row r="489" spans="18:89">
      <c r="R489"/>
      <c r="W489">
        <v>494</v>
      </c>
      <c r="X489" t="s">
        <v>1217</v>
      </c>
      <c r="Y489" t="s">
        <v>1217</v>
      </c>
      <c r="Z489" t="s">
        <v>1217</v>
      </c>
      <c r="AA489" t="s">
        <v>1217</v>
      </c>
      <c r="AB489" t="s">
        <v>1217</v>
      </c>
      <c r="AC489" t="s">
        <v>1217</v>
      </c>
      <c r="AD489" t="s">
        <v>1217</v>
      </c>
      <c r="AE489" t="s">
        <v>1217</v>
      </c>
      <c r="AF489" t="s">
        <v>1217</v>
      </c>
      <c r="AG489" t="s">
        <v>1217</v>
      </c>
      <c r="AH489"/>
      <c r="AI489" t="s">
        <v>1217</v>
      </c>
      <c r="AJ489" t="s">
        <v>1217</v>
      </c>
      <c r="AK489" t="s">
        <v>1217</v>
      </c>
      <c r="AL489" t="s">
        <v>1217</v>
      </c>
      <c r="AM489" t="s">
        <v>1217</v>
      </c>
      <c r="AN489" t="s">
        <v>1217</v>
      </c>
      <c r="AO489" t="s">
        <v>1217</v>
      </c>
      <c r="AP489"/>
      <c r="AQ489"/>
      <c r="AR489"/>
      <c r="AS489"/>
      <c r="BB489" t="str" cm="1">
        <f t="array" aca="1" ref="BB489" ca="1">IFERROR(INDIRECT(X489),"")</f>
        <v/>
      </c>
      <c r="CC489"/>
      <c r="CD489"/>
      <c r="CE489"/>
      <c r="CF489"/>
      <c r="CG489"/>
      <c r="CH489"/>
      <c r="CI489"/>
      <c r="CJ489"/>
      <c r="CK489"/>
    </row>
    <row r="490" spans="18:89">
      <c r="R490"/>
      <c r="W490">
        <v>495</v>
      </c>
      <c r="X490" t="s">
        <v>1217</v>
      </c>
      <c r="Y490" t="s">
        <v>1217</v>
      </c>
      <c r="Z490" t="s">
        <v>1217</v>
      </c>
      <c r="AA490" t="s">
        <v>1217</v>
      </c>
      <c r="AB490" t="s">
        <v>1217</v>
      </c>
      <c r="AC490" t="s">
        <v>1217</v>
      </c>
      <c r="AD490" t="s">
        <v>1217</v>
      </c>
      <c r="AE490" t="s">
        <v>1217</v>
      </c>
      <c r="AF490" t="s">
        <v>1217</v>
      </c>
      <c r="AG490" t="s">
        <v>1217</v>
      </c>
      <c r="AH490"/>
      <c r="AI490" t="s">
        <v>1217</v>
      </c>
      <c r="AJ490" t="s">
        <v>1217</v>
      </c>
      <c r="AK490" t="s">
        <v>1217</v>
      </c>
      <c r="AL490" t="s">
        <v>1217</v>
      </c>
      <c r="AM490" t="s">
        <v>1217</v>
      </c>
      <c r="AN490" t="s">
        <v>1217</v>
      </c>
      <c r="AO490" t="s">
        <v>1217</v>
      </c>
      <c r="AP490"/>
      <c r="AQ490"/>
      <c r="AR490"/>
      <c r="AS490"/>
      <c r="BB490" t="str" cm="1">
        <f t="array" aca="1" ref="BB490" ca="1">IFERROR(INDIRECT(X490),"")</f>
        <v/>
      </c>
      <c r="CC490"/>
      <c r="CD490"/>
      <c r="CE490"/>
      <c r="CF490"/>
      <c r="CG490"/>
      <c r="CH490"/>
      <c r="CI490"/>
      <c r="CJ490"/>
      <c r="CK490"/>
    </row>
    <row r="491" spans="18:89">
      <c r="R491"/>
      <c r="W491">
        <v>496</v>
      </c>
      <c r="X491" t="s">
        <v>1217</v>
      </c>
      <c r="Y491" t="s">
        <v>1217</v>
      </c>
      <c r="Z491" t="s">
        <v>1217</v>
      </c>
      <c r="AA491" t="s">
        <v>1217</v>
      </c>
      <c r="AB491" t="s">
        <v>1217</v>
      </c>
      <c r="AC491" t="s">
        <v>1217</v>
      </c>
      <c r="AD491" t="s">
        <v>1217</v>
      </c>
      <c r="AE491" t="s">
        <v>1217</v>
      </c>
      <c r="AF491" t="s">
        <v>1217</v>
      </c>
      <c r="AG491" t="s">
        <v>1217</v>
      </c>
      <c r="AH491"/>
      <c r="AI491" t="s">
        <v>1217</v>
      </c>
      <c r="AJ491" t="s">
        <v>1217</v>
      </c>
      <c r="AK491" t="s">
        <v>1217</v>
      </c>
      <c r="AL491" t="s">
        <v>1217</v>
      </c>
      <c r="AM491" t="s">
        <v>1217</v>
      </c>
      <c r="AN491" t="s">
        <v>1217</v>
      </c>
      <c r="AO491" t="s">
        <v>1217</v>
      </c>
      <c r="AP491"/>
      <c r="AQ491"/>
      <c r="AR491"/>
      <c r="AS491"/>
      <c r="BB491" t="str" cm="1">
        <f t="array" aca="1" ref="BB491" ca="1">IFERROR(INDIRECT(X491),"")</f>
        <v/>
      </c>
      <c r="CC491"/>
      <c r="CD491"/>
      <c r="CE491"/>
      <c r="CF491"/>
      <c r="CG491"/>
      <c r="CH491"/>
      <c r="CI491"/>
      <c r="CJ491"/>
      <c r="CK491"/>
    </row>
    <row r="492" spans="18:89">
      <c r="R492"/>
      <c r="W492">
        <v>497</v>
      </c>
      <c r="X492" t="s">
        <v>1217</v>
      </c>
      <c r="Y492" t="s">
        <v>1217</v>
      </c>
      <c r="Z492" t="s">
        <v>1217</v>
      </c>
      <c r="AA492" t="s">
        <v>1217</v>
      </c>
      <c r="AB492" t="s">
        <v>1217</v>
      </c>
      <c r="AC492" t="s">
        <v>1217</v>
      </c>
      <c r="AD492" t="s">
        <v>1217</v>
      </c>
      <c r="AE492" t="s">
        <v>1217</v>
      </c>
      <c r="AF492" t="s">
        <v>1217</v>
      </c>
      <c r="AG492" t="s">
        <v>1217</v>
      </c>
      <c r="AH492"/>
      <c r="AI492" t="s">
        <v>1217</v>
      </c>
      <c r="AJ492" t="s">
        <v>1217</v>
      </c>
      <c r="AK492" t="s">
        <v>1217</v>
      </c>
      <c r="AL492" t="s">
        <v>1217</v>
      </c>
      <c r="AM492" t="s">
        <v>1217</v>
      </c>
      <c r="AN492" t="s">
        <v>1217</v>
      </c>
      <c r="AO492" t="s">
        <v>1217</v>
      </c>
      <c r="AP492"/>
      <c r="AQ492"/>
      <c r="AR492"/>
      <c r="AS492"/>
      <c r="BB492" t="str" cm="1">
        <f t="array" aca="1" ref="BB492" ca="1">IFERROR(INDIRECT(X492),"")</f>
        <v/>
      </c>
      <c r="CC492"/>
      <c r="CD492"/>
      <c r="CE492"/>
      <c r="CF492"/>
      <c r="CG492"/>
      <c r="CH492"/>
      <c r="CI492"/>
      <c r="CJ492"/>
      <c r="CK492"/>
    </row>
    <row r="493" spans="18:89">
      <c r="R493"/>
      <c r="W493">
        <v>498</v>
      </c>
      <c r="X493" t="s">
        <v>1217</v>
      </c>
      <c r="Y493" t="s">
        <v>1217</v>
      </c>
      <c r="Z493" t="s">
        <v>1217</v>
      </c>
      <c r="AA493" t="s">
        <v>1217</v>
      </c>
      <c r="AB493" t="s">
        <v>1217</v>
      </c>
      <c r="AC493" t="s">
        <v>1217</v>
      </c>
      <c r="AD493" t="s">
        <v>1217</v>
      </c>
      <c r="AE493" t="s">
        <v>1217</v>
      </c>
      <c r="AF493" t="s">
        <v>1217</v>
      </c>
      <c r="AG493" t="s">
        <v>1217</v>
      </c>
      <c r="AH493"/>
      <c r="AI493" t="s">
        <v>1217</v>
      </c>
      <c r="AJ493" t="s">
        <v>1217</v>
      </c>
      <c r="AK493" t="s">
        <v>1217</v>
      </c>
      <c r="AL493" t="s">
        <v>1217</v>
      </c>
      <c r="AM493" t="s">
        <v>1217</v>
      </c>
      <c r="AN493" t="s">
        <v>1217</v>
      </c>
      <c r="AO493" t="s">
        <v>1217</v>
      </c>
      <c r="AP493"/>
      <c r="AQ493"/>
      <c r="AR493"/>
      <c r="AS493"/>
      <c r="BB493" t="str" cm="1">
        <f t="array" aca="1" ref="BB493" ca="1">IFERROR(INDIRECT(X493),"")</f>
        <v/>
      </c>
      <c r="CC493"/>
      <c r="CD493"/>
      <c r="CE493"/>
      <c r="CF493"/>
      <c r="CG493"/>
      <c r="CH493"/>
      <c r="CI493"/>
      <c r="CJ493"/>
      <c r="CK493"/>
    </row>
    <row r="494" spans="18:89">
      <c r="R494"/>
      <c r="W494">
        <v>499</v>
      </c>
      <c r="X494" t="s">
        <v>1217</v>
      </c>
      <c r="Y494" t="s">
        <v>1217</v>
      </c>
      <c r="Z494" t="s">
        <v>1217</v>
      </c>
      <c r="AA494" t="s">
        <v>1217</v>
      </c>
      <c r="AB494" t="s">
        <v>1217</v>
      </c>
      <c r="AC494" t="s">
        <v>1217</v>
      </c>
      <c r="AD494" t="s">
        <v>1217</v>
      </c>
      <c r="AE494" t="s">
        <v>1217</v>
      </c>
      <c r="AF494" t="s">
        <v>1217</v>
      </c>
      <c r="AG494" t="s">
        <v>1217</v>
      </c>
      <c r="AH494"/>
      <c r="AI494" t="s">
        <v>1217</v>
      </c>
      <c r="AJ494" t="s">
        <v>1217</v>
      </c>
      <c r="AK494" t="s">
        <v>1217</v>
      </c>
      <c r="AL494" t="s">
        <v>1217</v>
      </c>
      <c r="AM494" t="s">
        <v>1217</v>
      </c>
      <c r="AN494" t="s">
        <v>1217</v>
      </c>
      <c r="AO494" t="s">
        <v>1217</v>
      </c>
      <c r="AP494"/>
      <c r="AQ494"/>
      <c r="AR494"/>
      <c r="AS494"/>
      <c r="BB494" t="str" cm="1">
        <f t="array" aca="1" ref="BB494" ca="1">IFERROR(INDIRECT(X494),"")</f>
        <v/>
      </c>
      <c r="CC494"/>
      <c r="CD494"/>
      <c r="CE494"/>
      <c r="CF494"/>
      <c r="CG494"/>
      <c r="CH494"/>
      <c r="CI494"/>
      <c r="CJ494"/>
      <c r="CK494"/>
    </row>
    <row r="495" spans="18:89">
      <c r="R495"/>
      <c r="W495">
        <v>500</v>
      </c>
      <c r="X495" t="s">
        <v>1217</v>
      </c>
      <c r="Y495" t="s">
        <v>1217</v>
      </c>
      <c r="Z495" t="s">
        <v>1217</v>
      </c>
      <c r="AA495" t="s">
        <v>1217</v>
      </c>
      <c r="AB495" t="s">
        <v>1217</v>
      </c>
      <c r="AC495" t="s">
        <v>1217</v>
      </c>
      <c r="AD495" t="s">
        <v>1217</v>
      </c>
      <c r="AE495" t="s">
        <v>1217</v>
      </c>
      <c r="AF495" t="s">
        <v>1217</v>
      </c>
      <c r="AG495" t="s">
        <v>1217</v>
      </c>
      <c r="AH495"/>
      <c r="AI495" t="s">
        <v>1217</v>
      </c>
      <c r="AJ495" t="s">
        <v>1217</v>
      </c>
      <c r="AK495" t="s">
        <v>1217</v>
      </c>
      <c r="AL495" t="s">
        <v>1217</v>
      </c>
      <c r="AM495" t="s">
        <v>1217</v>
      </c>
      <c r="AN495" t="s">
        <v>1217</v>
      </c>
      <c r="AO495" t="s">
        <v>1217</v>
      </c>
      <c r="AP495"/>
      <c r="AQ495"/>
      <c r="AR495"/>
      <c r="AS495"/>
      <c r="BB495" t="str" cm="1">
        <f t="array" aca="1" ref="BB495" ca="1">IFERROR(INDIRECT(X495),"")</f>
        <v/>
      </c>
      <c r="CC495"/>
      <c r="CD495"/>
      <c r="CE495"/>
      <c r="CF495"/>
      <c r="CG495"/>
      <c r="CH495"/>
      <c r="CI495"/>
      <c r="CJ495"/>
      <c r="CK495"/>
    </row>
    <row r="496" spans="18:89">
      <c r="R496"/>
      <c r="W496">
        <v>501</v>
      </c>
      <c r="X496" t="s">
        <v>1217</v>
      </c>
      <c r="Y496" t="s">
        <v>1217</v>
      </c>
      <c r="Z496" t="s">
        <v>1217</v>
      </c>
      <c r="AA496" t="s">
        <v>1217</v>
      </c>
      <c r="AB496" t="s">
        <v>1217</v>
      </c>
      <c r="AC496" t="s">
        <v>1217</v>
      </c>
      <c r="AD496" t="s">
        <v>1217</v>
      </c>
      <c r="AE496" t="s">
        <v>1217</v>
      </c>
      <c r="AF496" t="s">
        <v>1217</v>
      </c>
      <c r="AG496" t="s">
        <v>1217</v>
      </c>
      <c r="AH496"/>
      <c r="AI496" t="s">
        <v>1217</v>
      </c>
      <c r="AJ496" t="s">
        <v>1217</v>
      </c>
      <c r="AK496" t="s">
        <v>1217</v>
      </c>
      <c r="AL496" t="s">
        <v>1217</v>
      </c>
      <c r="AM496" t="s">
        <v>1217</v>
      </c>
      <c r="AN496" t="s">
        <v>1217</v>
      </c>
      <c r="AO496" t="s">
        <v>1217</v>
      </c>
      <c r="AP496"/>
      <c r="AQ496"/>
      <c r="AR496"/>
      <c r="AS496"/>
      <c r="BB496" t="str" cm="1">
        <f t="array" aca="1" ref="BB496" ca="1">IFERROR(INDIRECT(X496),"")</f>
        <v/>
      </c>
      <c r="CC496"/>
      <c r="CD496"/>
      <c r="CE496"/>
      <c r="CF496"/>
      <c r="CG496"/>
      <c r="CH496"/>
      <c r="CI496"/>
      <c r="CJ496"/>
      <c r="CK496"/>
    </row>
    <row r="497" spans="18:89">
      <c r="R497"/>
      <c r="W497">
        <v>502</v>
      </c>
      <c r="X497" t="s">
        <v>1217</v>
      </c>
      <c r="Y497" t="s">
        <v>1217</v>
      </c>
      <c r="Z497" t="s">
        <v>1217</v>
      </c>
      <c r="AA497" t="s">
        <v>1217</v>
      </c>
      <c r="AB497" t="s">
        <v>1217</v>
      </c>
      <c r="AC497" t="s">
        <v>1217</v>
      </c>
      <c r="AD497" t="s">
        <v>1217</v>
      </c>
      <c r="AE497" t="s">
        <v>1217</v>
      </c>
      <c r="AF497" t="s">
        <v>1217</v>
      </c>
      <c r="AG497" t="s">
        <v>1217</v>
      </c>
      <c r="AH497"/>
      <c r="AI497" t="s">
        <v>1217</v>
      </c>
      <c r="AJ497" t="s">
        <v>1217</v>
      </c>
      <c r="AK497" t="s">
        <v>1217</v>
      </c>
      <c r="AL497" t="s">
        <v>1217</v>
      </c>
      <c r="AM497" t="s">
        <v>1217</v>
      </c>
      <c r="AN497" t="s">
        <v>1217</v>
      </c>
      <c r="AO497" t="s">
        <v>1217</v>
      </c>
      <c r="AP497"/>
      <c r="AQ497"/>
      <c r="AR497"/>
      <c r="AS497"/>
      <c r="BB497" t="str" cm="1">
        <f t="array" aca="1" ref="BB497" ca="1">IFERROR(INDIRECT(X497),"")</f>
        <v/>
      </c>
      <c r="CC497"/>
      <c r="CD497"/>
      <c r="CE497"/>
      <c r="CF497"/>
      <c r="CG497"/>
      <c r="CH497"/>
      <c r="CI497"/>
      <c r="CJ497"/>
      <c r="CK497"/>
    </row>
    <row r="498" spans="18:89">
      <c r="R498"/>
      <c r="W498">
        <v>503</v>
      </c>
      <c r="X498" t="s">
        <v>2297</v>
      </c>
      <c r="Y498" t="s">
        <v>2298</v>
      </c>
      <c r="Z498" t="s">
        <v>2299</v>
      </c>
      <c r="AA498">
        <v>0</v>
      </c>
      <c r="AB498" t="s">
        <v>2300</v>
      </c>
      <c r="AC498">
        <v>3</v>
      </c>
      <c r="AD498">
        <v>39</v>
      </c>
      <c r="AE498">
        <v>39</v>
      </c>
      <c r="AF498">
        <v>0</v>
      </c>
      <c r="AG498" t="s">
        <v>2301</v>
      </c>
      <c r="AH498"/>
      <c r="AI498" t="s">
        <v>2302</v>
      </c>
      <c r="AJ498" t="s">
        <v>2303</v>
      </c>
      <c r="AK498" t="s">
        <v>2304</v>
      </c>
      <c r="AL498" t="s">
        <v>2305</v>
      </c>
      <c r="AM498" t="s">
        <v>2306</v>
      </c>
      <c r="AN498" t="s">
        <v>2307</v>
      </c>
      <c r="AO498" t="s">
        <v>2308</v>
      </c>
      <c r="AP498"/>
      <c r="AQ498"/>
      <c r="AR498"/>
      <c r="AS498"/>
      <c r="BB498" t="str" cm="1">
        <f t="array" aca="1" ref="BB498" ca="1">IFERROR(INDIRECT(X498),"")</f>
        <v>FULLSTÄNDIGT SVAR SAKNAS PÅ FRÅGA 8</v>
      </c>
      <c r="CC498"/>
      <c r="CD498"/>
      <c r="CE498"/>
      <c r="CF498"/>
      <c r="CG498"/>
      <c r="CH498"/>
      <c r="CI498"/>
      <c r="CJ498"/>
      <c r="CK498"/>
    </row>
    <row r="499" spans="18:89">
      <c r="R499"/>
      <c r="W499">
        <v>504</v>
      </c>
      <c r="X499" t="s">
        <v>1217</v>
      </c>
      <c r="Y499" t="s">
        <v>1217</v>
      </c>
      <c r="Z499" t="s">
        <v>1217</v>
      </c>
      <c r="AA499" t="s">
        <v>1217</v>
      </c>
      <c r="AB499" t="s">
        <v>1217</v>
      </c>
      <c r="AC499" t="s">
        <v>1217</v>
      </c>
      <c r="AD499" t="s">
        <v>1217</v>
      </c>
      <c r="AE499" t="s">
        <v>1217</v>
      </c>
      <c r="AF499" t="s">
        <v>1217</v>
      </c>
      <c r="AG499" t="s">
        <v>1217</v>
      </c>
      <c r="AH499"/>
      <c r="AI499" t="s">
        <v>1217</v>
      </c>
      <c r="AJ499" t="s">
        <v>1217</v>
      </c>
      <c r="AK499" t="s">
        <v>1217</v>
      </c>
      <c r="AL499" t="s">
        <v>1217</v>
      </c>
      <c r="AM499" t="s">
        <v>1217</v>
      </c>
      <c r="AN499" t="s">
        <v>1217</v>
      </c>
      <c r="AO499" t="s">
        <v>1217</v>
      </c>
      <c r="AP499"/>
      <c r="AQ499"/>
      <c r="AR499"/>
      <c r="AS499"/>
      <c r="BB499" t="str" cm="1">
        <f t="array" aca="1" ref="BB499" ca="1">IFERROR(INDIRECT(X499),"")</f>
        <v/>
      </c>
      <c r="CC499"/>
      <c r="CD499"/>
      <c r="CE499"/>
      <c r="CF499"/>
      <c r="CG499"/>
      <c r="CH499"/>
      <c r="CI499"/>
      <c r="CJ499"/>
      <c r="CK499"/>
    </row>
    <row r="500" spans="18:89">
      <c r="R500"/>
      <c r="W500">
        <v>505</v>
      </c>
      <c r="X500" t="s">
        <v>1217</v>
      </c>
      <c r="Y500" t="s">
        <v>1217</v>
      </c>
      <c r="Z500" t="s">
        <v>1217</v>
      </c>
      <c r="AA500" t="s">
        <v>1217</v>
      </c>
      <c r="AB500" t="s">
        <v>1217</v>
      </c>
      <c r="AC500" t="s">
        <v>1217</v>
      </c>
      <c r="AD500" t="s">
        <v>1217</v>
      </c>
      <c r="AE500" t="s">
        <v>1217</v>
      </c>
      <c r="AF500" t="s">
        <v>1217</v>
      </c>
      <c r="AG500" t="s">
        <v>1217</v>
      </c>
      <c r="AH500"/>
      <c r="AI500" t="s">
        <v>1217</v>
      </c>
      <c r="AJ500" t="s">
        <v>1217</v>
      </c>
      <c r="AK500" t="s">
        <v>1217</v>
      </c>
      <c r="AL500" t="s">
        <v>1217</v>
      </c>
      <c r="AM500" t="s">
        <v>1217</v>
      </c>
      <c r="AN500" t="s">
        <v>1217</v>
      </c>
      <c r="AO500" t="s">
        <v>1217</v>
      </c>
      <c r="AP500"/>
      <c r="AQ500"/>
      <c r="AR500"/>
      <c r="AS500"/>
      <c r="BB500" t="str" cm="1">
        <f t="array" aca="1" ref="BB500" ca="1">IFERROR(INDIRECT(X500),"")</f>
        <v/>
      </c>
      <c r="CC500"/>
      <c r="CD500"/>
      <c r="CE500"/>
      <c r="CF500"/>
      <c r="CG500"/>
      <c r="CH500"/>
      <c r="CI500"/>
      <c r="CJ500"/>
      <c r="CK500"/>
    </row>
    <row r="501" spans="18:89">
      <c r="R501"/>
      <c r="W501">
        <v>506</v>
      </c>
      <c r="X501" t="s">
        <v>1217</v>
      </c>
      <c r="Y501" t="s">
        <v>1217</v>
      </c>
      <c r="Z501" t="s">
        <v>1217</v>
      </c>
      <c r="AA501" t="s">
        <v>1217</v>
      </c>
      <c r="AB501" t="s">
        <v>1217</v>
      </c>
      <c r="AC501" t="s">
        <v>1217</v>
      </c>
      <c r="AD501" t="s">
        <v>1217</v>
      </c>
      <c r="AE501" t="s">
        <v>1217</v>
      </c>
      <c r="AF501" t="s">
        <v>1217</v>
      </c>
      <c r="AG501" t="s">
        <v>1217</v>
      </c>
      <c r="AH501"/>
      <c r="AI501" t="s">
        <v>1217</v>
      </c>
      <c r="AJ501" t="s">
        <v>1217</v>
      </c>
      <c r="AK501" t="s">
        <v>1217</v>
      </c>
      <c r="AL501" t="s">
        <v>1217</v>
      </c>
      <c r="AM501" t="s">
        <v>1217</v>
      </c>
      <c r="AN501" t="s">
        <v>1217</v>
      </c>
      <c r="AO501" t="s">
        <v>1217</v>
      </c>
      <c r="AP501"/>
      <c r="AQ501"/>
      <c r="AR501"/>
      <c r="AS501"/>
      <c r="BB501" t="str" cm="1">
        <f t="array" aca="1" ref="BB501" ca="1">IFERROR(INDIRECT(X501),"")</f>
        <v/>
      </c>
      <c r="CC501"/>
      <c r="CD501"/>
      <c r="CE501"/>
      <c r="CF501"/>
      <c r="CG501"/>
      <c r="CH501"/>
      <c r="CI501"/>
      <c r="CJ501"/>
      <c r="CK501"/>
    </row>
    <row r="502" spans="18:89">
      <c r="R502"/>
      <c r="W502">
        <v>507</v>
      </c>
      <c r="X502" t="s">
        <v>1217</v>
      </c>
      <c r="Y502" t="s">
        <v>1217</v>
      </c>
      <c r="Z502" t="s">
        <v>1217</v>
      </c>
      <c r="AA502" t="s">
        <v>1217</v>
      </c>
      <c r="AB502" t="s">
        <v>1217</v>
      </c>
      <c r="AC502" t="s">
        <v>1217</v>
      </c>
      <c r="AD502" t="s">
        <v>1217</v>
      </c>
      <c r="AE502" t="s">
        <v>1217</v>
      </c>
      <c r="AF502" t="s">
        <v>1217</v>
      </c>
      <c r="AG502" t="s">
        <v>1217</v>
      </c>
      <c r="AH502"/>
      <c r="AI502" t="s">
        <v>1217</v>
      </c>
      <c r="AJ502" t="s">
        <v>1217</v>
      </c>
      <c r="AK502" t="s">
        <v>1217</v>
      </c>
      <c r="AL502" t="s">
        <v>1217</v>
      </c>
      <c r="AM502" t="s">
        <v>1217</v>
      </c>
      <c r="AN502" t="s">
        <v>1217</v>
      </c>
      <c r="AO502" t="s">
        <v>1217</v>
      </c>
      <c r="AP502"/>
      <c r="AQ502"/>
      <c r="AR502"/>
      <c r="AS502"/>
      <c r="BB502" t="str" cm="1">
        <f t="array" aca="1" ref="BB502" ca="1">IFERROR(INDIRECT(X502),"")</f>
        <v/>
      </c>
      <c r="CC502"/>
      <c r="CD502"/>
      <c r="CE502"/>
      <c r="CF502"/>
      <c r="CG502"/>
      <c r="CH502"/>
      <c r="CI502"/>
      <c r="CJ502"/>
      <c r="CK502"/>
    </row>
    <row r="503" spans="18:89">
      <c r="R503"/>
      <c r="W503">
        <v>508</v>
      </c>
      <c r="X503" t="s">
        <v>1217</v>
      </c>
      <c r="Y503" t="s">
        <v>1217</v>
      </c>
      <c r="Z503" t="s">
        <v>1217</v>
      </c>
      <c r="AA503" t="s">
        <v>1217</v>
      </c>
      <c r="AB503" t="s">
        <v>1217</v>
      </c>
      <c r="AC503" t="s">
        <v>1217</v>
      </c>
      <c r="AD503" t="s">
        <v>1217</v>
      </c>
      <c r="AE503" t="s">
        <v>1217</v>
      </c>
      <c r="AF503" t="s">
        <v>1217</v>
      </c>
      <c r="AG503" t="s">
        <v>1217</v>
      </c>
      <c r="AH503"/>
      <c r="AI503" t="s">
        <v>1217</v>
      </c>
      <c r="AJ503" t="s">
        <v>1217</v>
      </c>
      <c r="AK503" t="s">
        <v>1217</v>
      </c>
      <c r="AL503" t="s">
        <v>1217</v>
      </c>
      <c r="AM503" t="s">
        <v>1217</v>
      </c>
      <c r="AN503" t="s">
        <v>1217</v>
      </c>
      <c r="AO503" t="s">
        <v>1217</v>
      </c>
      <c r="AP503"/>
      <c r="AQ503"/>
      <c r="AR503"/>
      <c r="AS503"/>
      <c r="BB503" t="str" cm="1">
        <f t="array" aca="1" ref="BB503" ca="1">IFERROR(INDIRECT(X503),"")</f>
        <v/>
      </c>
      <c r="CC503"/>
      <c r="CD503"/>
      <c r="CE503"/>
      <c r="CF503"/>
      <c r="CG503"/>
      <c r="CH503"/>
      <c r="CI503"/>
      <c r="CJ503"/>
      <c r="CK503"/>
    </row>
    <row r="504" spans="18:89">
      <c r="R504"/>
      <c r="W504">
        <v>509</v>
      </c>
      <c r="X504" t="s">
        <v>1217</v>
      </c>
      <c r="Y504" t="s">
        <v>1217</v>
      </c>
      <c r="Z504" t="s">
        <v>1217</v>
      </c>
      <c r="AA504" t="s">
        <v>1217</v>
      </c>
      <c r="AB504" t="s">
        <v>1217</v>
      </c>
      <c r="AC504" t="s">
        <v>1217</v>
      </c>
      <c r="AD504" t="s">
        <v>1217</v>
      </c>
      <c r="AE504" t="s">
        <v>1217</v>
      </c>
      <c r="AF504" t="s">
        <v>1217</v>
      </c>
      <c r="AG504" t="s">
        <v>1217</v>
      </c>
      <c r="AH504"/>
      <c r="AI504" t="s">
        <v>1217</v>
      </c>
      <c r="AJ504" t="s">
        <v>1217</v>
      </c>
      <c r="AK504" t="s">
        <v>1217</v>
      </c>
      <c r="AL504" t="s">
        <v>1217</v>
      </c>
      <c r="AM504" t="s">
        <v>1217</v>
      </c>
      <c r="AN504" t="s">
        <v>1217</v>
      </c>
      <c r="AO504" t="s">
        <v>1217</v>
      </c>
      <c r="AP504"/>
      <c r="AQ504"/>
      <c r="AR504"/>
      <c r="AS504"/>
      <c r="BB504" t="str" cm="1">
        <f t="array" aca="1" ref="BB504" ca="1">IFERROR(INDIRECT(X504),"")</f>
        <v/>
      </c>
      <c r="CC504"/>
      <c r="CD504"/>
      <c r="CE504"/>
      <c r="CF504"/>
      <c r="CG504"/>
      <c r="CH504"/>
      <c r="CI504"/>
      <c r="CJ504"/>
      <c r="CK504"/>
    </row>
    <row r="505" spans="18:89">
      <c r="R505"/>
      <c r="W505">
        <v>510</v>
      </c>
      <c r="X505" t="s">
        <v>1217</v>
      </c>
      <c r="Y505" t="s">
        <v>1217</v>
      </c>
      <c r="Z505" t="s">
        <v>1217</v>
      </c>
      <c r="AA505" t="s">
        <v>1217</v>
      </c>
      <c r="AB505" t="s">
        <v>1217</v>
      </c>
      <c r="AC505" t="s">
        <v>1217</v>
      </c>
      <c r="AD505" t="s">
        <v>1217</v>
      </c>
      <c r="AE505" t="s">
        <v>1217</v>
      </c>
      <c r="AF505" t="s">
        <v>1217</v>
      </c>
      <c r="AG505" t="s">
        <v>1217</v>
      </c>
      <c r="AH505"/>
      <c r="AI505" t="s">
        <v>1217</v>
      </c>
      <c r="AJ505" t="s">
        <v>1217</v>
      </c>
      <c r="AK505" t="s">
        <v>1217</v>
      </c>
      <c r="AL505" t="s">
        <v>1217</v>
      </c>
      <c r="AM505" t="s">
        <v>1217</v>
      </c>
      <c r="AN505" t="s">
        <v>1217</v>
      </c>
      <c r="AO505" t="s">
        <v>1217</v>
      </c>
      <c r="AP505"/>
      <c r="AQ505"/>
      <c r="AR505"/>
      <c r="AS505"/>
      <c r="BB505" t="str" cm="1">
        <f t="array" aca="1" ref="BB505" ca="1">IFERROR(INDIRECT(X505),"")</f>
        <v/>
      </c>
      <c r="CC505"/>
      <c r="CD505"/>
      <c r="CE505"/>
      <c r="CF505"/>
      <c r="CG505"/>
      <c r="CH505"/>
      <c r="CI505"/>
      <c r="CJ505"/>
      <c r="CK505"/>
    </row>
    <row r="506" spans="18:89">
      <c r="R506"/>
      <c r="W506">
        <v>511</v>
      </c>
      <c r="X506" t="s">
        <v>1217</v>
      </c>
      <c r="Y506" t="s">
        <v>1217</v>
      </c>
      <c r="Z506" t="s">
        <v>1217</v>
      </c>
      <c r="AA506" t="s">
        <v>1217</v>
      </c>
      <c r="AB506" t="s">
        <v>1217</v>
      </c>
      <c r="AC506" t="s">
        <v>1217</v>
      </c>
      <c r="AD506" t="s">
        <v>1217</v>
      </c>
      <c r="AE506" t="s">
        <v>1217</v>
      </c>
      <c r="AF506" t="s">
        <v>1217</v>
      </c>
      <c r="AG506" t="s">
        <v>1217</v>
      </c>
      <c r="AH506"/>
      <c r="AI506" t="s">
        <v>1217</v>
      </c>
      <c r="AJ506" t="s">
        <v>1217</v>
      </c>
      <c r="AK506" t="s">
        <v>1217</v>
      </c>
      <c r="AL506" t="s">
        <v>1217</v>
      </c>
      <c r="AM506" t="s">
        <v>1217</v>
      </c>
      <c r="AN506" t="s">
        <v>1217</v>
      </c>
      <c r="AO506" t="s">
        <v>1217</v>
      </c>
      <c r="AP506"/>
      <c r="AQ506"/>
      <c r="AR506"/>
      <c r="AS506"/>
      <c r="BB506" t="str" cm="1">
        <f t="array" aca="1" ref="BB506" ca="1">IFERROR(INDIRECT(X506),"")</f>
        <v/>
      </c>
      <c r="CC506"/>
      <c r="CD506"/>
      <c r="CE506"/>
      <c r="CF506"/>
      <c r="CG506"/>
      <c r="CH506"/>
      <c r="CI506"/>
      <c r="CJ506"/>
      <c r="CK506"/>
    </row>
    <row r="507" spans="18:89">
      <c r="R507"/>
      <c r="W507">
        <v>512</v>
      </c>
      <c r="X507" t="s">
        <v>1217</v>
      </c>
      <c r="Y507" t="s">
        <v>1217</v>
      </c>
      <c r="Z507" t="s">
        <v>1217</v>
      </c>
      <c r="AA507" t="s">
        <v>1217</v>
      </c>
      <c r="AB507" t="s">
        <v>1217</v>
      </c>
      <c r="AC507" t="s">
        <v>1217</v>
      </c>
      <c r="AD507" t="s">
        <v>1217</v>
      </c>
      <c r="AE507" t="s">
        <v>1217</v>
      </c>
      <c r="AF507" t="s">
        <v>1217</v>
      </c>
      <c r="AG507" t="s">
        <v>1217</v>
      </c>
      <c r="AH507"/>
      <c r="AI507" t="s">
        <v>1217</v>
      </c>
      <c r="AJ507" t="s">
        <v>1217</v>
      </c>
      <c r="AK507" t="s">
        <v>1217</v>
      </c>
      <c r="AL507" t="s">
        <v>1217</v>
      </c>
      <c r="AM507" t="s">
        <v>1217</v>
      </c>
      <c r="AN507" t="s">
        <v>1217</v>
      </c>
      <c r="AO507" t="s">
        <v>1217</v>
      </c>
      <c r="AP507"/>
      <c r="AQ507"/>
      <c r="AR507"/>
      <c r="AS507"/>
      <c r="BB507" t="str" cm="1">
        <f t="array" aca="1" ref="BB507" ca="1">IFERROR(INDIRECT(X507),"")</f>
        <v/>
      </c>
      <c r="CC507"/>
      <c r="CD507"/>
      <c r="CE507"/>
      <c r="CF507"/>
      <c r="CG507"/>
      <c r="CH507"/>
      <c r="CI507"/>
      <c r="CJ507"/>
      <c r="CK507"/>
    </row>
    <row r="508" spans="18:89">
      <c r="R508"/>
      <c r="W508">
        <v>513</v>
      </c>
      <c r="X508" t="s">
        <v>1217</v>
      </c>
      <c r="Y508" t="s">
        <v>1217</v>
      </c>
      <c r="Z508" t="s">
        <v>1217</v>
      </c>
      <c r="AA508" t="s">
        <v>1217</v>
      </c>
      <c r="AB508" t="s">
        <v>1217</v>
      </c>
      <c r="AC508" t="s">
        <v>1217</v>
      </c>
      <c r="AD508" t="s">
        <v>1217</v>
      </c>
      <c r="AE508" t="s">
        <v>1217</v>
      </c>
      <c r="AF508" t="s">
        <v>1217</v>
      </c>
      <c r="AG508" t="s">
        <v>1217</v>
      </c>
      <c r="AH508"/>
      <c r="AI508" t="s">
        <v>1217</v>
      </c>
      <c r="AJ508" t="s">
        <v>1217</v>
      </c>
      <c r="AK508" t="s">
        <v>1217</v>
      </c>
      <c r="AL508" t="s">
        <v>1217</v>
      </c>
      <c r="AM508" t="s">
        <v>1217</v>
      </c>
      <c r="AN508" t="s">
        <v>1217</v>
      </c>
      <c r="AO508" t="s">
        <v>1217</v>
      </c>
      <c r="AP508"/>
      <c r="AQ508"/>
      <c r="AR508"/>
      <c r="AS508"/>
      <c r="BB508" t="str" cm="1">
        <f t="array" aca="1" ref="BB508" ca="1">IFERROR(INDIRECT(X508),"")</f>
        <v/>
      </c>
      <c r="CC508"/>
      <c r="CD508"/>
      <c r="CE508"/>
      <c r="CF508"/>
      <c r="CG508"/>
      <c r="CH508"/>
      <c r="CI508"/>
      <c r="CJ508"/>
      <c r="CK508"/>
    </row>
    <row r="509" spans="18:89">
      <c r="R509"/>
      <c r="W509">
        <v>514</v>
      </c>
      <c r="X509" t="s">
        <v>1217</v>
      </c>
      <c r="Y509" t="s">
        <v>1217</v>
      </c>
      <c r="Z509" t="s">
        <v>1217</v>
      </c>
      <c r="AA509" t="s">
        <v>1217</v>
      </c>
      <c r="AB509" t="s">
        <v>1217</v>
      </c>
      <c r="AC509" t="s">
        <v>1217</v>
      </c>
      <c r="AD509" t="s">
        <v>1217</v>
      </c>
      <c r="AE509" t="s">
        <v>1217</v>
      </c>
      <c r="AF509" t="s">
        <v>1217</v>
      </c>
      <c r="AG509" t="s">
        <v>1217</v>
      </c>
      <c r="AH509"/>
      <c r="AI509" t="s">
        <v>1217</v>
      </c>
      <c r="AJ509" t="s">
        <v>1217</v>
      </c>
      <c r="AK509" t="s">
        <v>1217</v>
      </c>
      <c r="AL509" t="s">
        <v>1217</v>
      </c>
      <c r="AM509" t="s">
        <v>1217</v>
      </c>
      <c r="AN509" t="s">
        <v>1217</v>
      </c>
      <c r="AO509" t="s">
        <v>1217</v>
      </c>
      <c r="AP509"/>
      <c r="AQ509"/>
      <c r="AR509"/>
      <c r="AS509"/>
      <c r="BB509" t="str" cm="1">
        <f t="array" aca="1" ref="BB509" ca="1">IFERROR(INDIRECT(X509),"")</f>
        <v/>
      </c>
      <c r="CC509"/>
      <c r="CD509"/>
      <c r="CE509"/>
      <c r="CF509"/>
      <c r="CG509"/>
      <c r="CH509"/>
      <c r="CI509"/>
      <c r="CJ509"/>
      <c r="CK509"/>
    </row>
    <row r="510" spans="18:89">
      <c r="R510"/>
      <c r="W510">
        <v>515</v>
      </c>
      <c r="X510" t="s">
        <v>2309</v>
      </c>
      <c r="Y510" t="s">
        <v>2310</v>
      </c>
      <c r="Z510" t="s">
        <v>2311</v>
      </c>
      <c r="AA510">
        <v>0</v>
      </c>
      <c r="AB510" t="s">
        <v>2312</v>
      </c>
      <c r="AC510">
        <v>3</v>
      </c>
      <c r="AD510">
        <v>40</v>
      </c>
      <c r="AE510">
        <v>40</v>
      </c>
      <c r="AF510">
        <v>0</v>
      </c>
      <c r="AG510" t="s">
        <v>2313</v>
      </c>
      <c r="AH510"/>
      <c r="AI510" t="s">
        <v>2314</v>
      </c>
      <c r="AJ510" t="s">
        <v>2315</v>
      </c>
      <c r="AK510" t="s">
        <v>2316</v>
      </c>
      <c r="AL510" t="s">
        <v>2317</v>
      </c>
      <c r="AM510" t="s">
        <v>2318</v>
      </c>
      <c r="AN510" t="s">
        <v>2319</v>
      </c>
      <c r="AO510" t="s">
        <v>2320</v>
      </c>
      <c r="AP510"/>
      <c r="AQ510"/>
      <c r="AR510"/>
      <c r="AS510"/>
      <c r="BB510" t="str" cm="1">
        <f t="array" aca="1" ref="BB510" ca="1">IFERROR(INDIRECT(X510),"")</f>
        <v>FULLSTÄNDIGT SVAR SAKNAS PÅ FRÅGA 9</v>
      </c>
      <c r="CC510"/>
      <c r="CD510"/>
      <c r="CE510"/>
      <c r="CF510"/>
      <c r="CG510"/>
      <c r="CH510"/>
      <c r="CI510"/>
      <c r="CJ510"/>
      <c r="CK510"/>
    </row>
    <row r="511" spans="18:89">
      <c r="R511"/>
      <c r="W511">
        <v>516</v>
      </c>
      <c r="X511" t="s">
        <v>1217</v>
      </c>
      <c r="Y511" t="s">
        <v>1217</v>
      </c>
      <c r="Z511" t="s">
        <v>1217</v>
      </c>
      <c r="AA511" t="s">
        <v>1217</v>
      </c>
      <c r="AB511" t="s">
        <v>1217</v>
      </c>
      <c r="AC511" t="s">
        <v>1217</v>
      </c>
      <c r="AD511" t="s">
        <v>1217</v>
      </c>
      <c r="AE511" t="s">
        <v>1217</v>
      </c>
      <c r="AF511" t="s">
        <v>1217</v>
      </c>
      <c r="AG511" t="s">
        <v>1217</v>
      </c>
      <c r="AH511"/>
      <c r="AI511" t="s">
        <v>1217</v>
      </c>
      <c r="AJ511" t="s">
        <v>1217</v>
      </c>
      <c r="AK511" t="s">
        <v>1217</v>
      </c>
      <c r="AL511" t="s">
        <v>1217</v>
      </c>
      <c r="AM511" t="s">
        <v>1217</v>
      </c>
      <c r="AN511" t="s">
        <v>1217</v>
      </c>
      <c r="AO511" t="s">
        <v>1217</v>
      </c>
      <c r="AP511"/>
      <c r="AQ511"/>
      <c r="AR511"/>
      <c r="AS511"/>
      <c r="BB511" t="str" cm="1">
        <f t="array" aca="1" ref="BB511" ca="1">IFERROR(INDIRECT(X511),"")</f>
        <v/>
      </c>
      <c r="CC511"/>
      <c r="CD511"/>
      <c r="CE511"/>
      <c r="CF511"/>
      <c r="CG511"/>
      <c r="CH511"/>
      <c r="CI511"/>
      <c r="CJ511"/>
      <c r="CK511"/>
    </row>
    <row r="512" spans="18:89">
      <c r="R512"/>
      <c r="W512">
        <v>517</v>
      </c>
      <c r="X512" t="s">
        <v>1217</v>
      </c>
      <c r="Y512" t="s">
        <v>1217</v>
      </c>
      <c r="Z512" t="s">
        <v>1217</v>
      </c>
      <c r="AA512" t="s">
        <v>1217</v>
      </c>
      <c r="AB512" t="s">
        <v>1217</v>
      </c>
      <c r="AC512" t="s">
        <v>1217</v>
      </c>
      <c r="AD512" t="s">
        <v>1217</v>
      </c>
      <c r="AE512" t="s">
        <v>1217</v>
      </c>
      <c r="AF512" t="s">
        <v>1217</v>
      </c>
      <c r="AG512" t="s">
        <v>1217</v>
      </c>
      <c r="AH512"/>
      <c r="AI512" t="s">
        <v>1217</v>
      </c>
      <c r="AJ512" t="s">
        <v>1217</v>
      </c>
      <c r="AK512" t="s">
        <v>1217</v>
      </c>
      <c r="AL512" t="s">
        <v>1217</v>
      </c>
      <c r="AM512" t="s">
        <v>1217</v>
      </c>
      <c r="AN512" t="s">
        <v>1217</v>
      </c>
      <c r="AO512" t="s">
        <v>1217</v>
      </c>
      <c r="AP512"/>
      <c r="AQ512"/>
      <c r="AR512"/>
      <c r="AS512"/>
      <c r="BB512" t="str" cm="1">
        <f t="array" aca="1" ref="BB512" ca="1">IFERROR(INDIRECT(X512),"")</f>
        <v/>
      </c>
      <c r="CC512"/>
      <c r="CD512"/>
      <c r="CE512"/>
      <c r="CF512"/>
      <c r="CG512"/>
      <c r="CH512"/>
      <c r="CI512"/>
      <c r="CJ512"/>
      <c r="CK512"/>
    </row>
    <row r="513" spans="18:89">
      <c r="R513"/>
      <c r="W513">
        <v>518</v>
      </c>
      <c r="X513" t="s">
        <v>1217</v>
      </c>
      <c r="Y513" t="s">
        <v>1217</v>
      </c>
      <c r="Z513" t="s">
        <v>1217</v>
      </c>
      <c r="AA513" t="s">
        <v>1217</v>
      </c>
      <c r="AB513" t="s">
        <v>1217</v>
      </c>
      <c r="AC513" t="s">
        <v>1217</v>
      </c>
      <c r="AD513" t="s">
        <v>1217</v>
      </c>
      <c r="AE513" t="s">
        <v>1217</v>
      </c>
      <c r="AF513" t="s">
        <v>1217</v>
      </c>
      <c r="AG513" t="s">
        <v>1217</v>
      </c>
      <c r="AH513"/>
      <c r="AI513" t="s">
        <v>1217</v>
      </c>
      <c r="AJ513" t="s">
        <v>1217</v>
      </c>
      <c r="AK513" t="s">
        <v>1217</v>
      </c>
      <c r="AL513" t="s">
        <v>1217</v>
      </c>
      <c r="AM513" t="s">
        <v>1217</v>
      </c>
      <c r="AN513" t="s">
        <v>1217</v>
      </c>
      <c r="AO513" t="s">
        <v>1217</v>
      </c>
      <c r="AP513"/>
      <c r="AQ513"/>
      <c r="AR513"/>
      <c r="AS513"/>
      <c r="BB513" t="str" cm="1">
        <f t="array" aca="1" ref="BB513" ca="1">IFERROR(INDIRECT(X513),"")</f>
        <v/>
      </c>
      <c r="CC513"/>
      <c r="CD513"/>
      <c r="CE513"/>
      <c r="CF513"/>
      <c r="CG513"/>
      <c r="CH513"/>
      <c r="CI513"/>
      <c r="CJ513"/>
      <c r="CK513"/>
    </row>
    <row r="514" spans="18:89">
      <c r="R514"/>
      <c r="W514">
        <v>519</v>
      </c>
      <c r="X514" t="s">
        <v>1217</v>
      </c>
      <c r="Y514" t="s">
        <v>1217</v>
      </c>
      <c r="Z514" t="s">
        <v>1217</v>
      </c>
      <c r="AA514" t="s">
        <v>1217</v>
      </c>
      <c r="AB514" t="s">
        <v>1217</v>
      </c>
      <c r="AC514" t="s">
        <v>1217</v>
      </c>
      <c r="AD514" t="s">
        <v>1217</v>
      </c>
      <c r="AE514" t="s">
        <v>1217</v>
      </c>
      <c r="AF514" t="s">
        <v>1217</v>
      </c>
      <c r="AG514" t="s">
        <v>1217</v>
      </c>
      <c r="AH514"/>
      <c r="AI514" t="s">
        <v>1217</v>
      </c>
      <c r="AJ514" t="s">
        <v>1217</v>
      </c>
      <c r="AK514" t="s">
        <v>1217</v>
      </c>
      <c r="AL514" t="s">
        <v>1217</v>
      </c>
      <c r="AM514" t="s">
        <v>1217</v>
      </c>
      <c r="AN514" t="s">
        <v>1217</v>
      </c>
      <c r="AO514" t="s">
        <v>1217</v>
      </c>
      <c r="AP514"/>
      <c r="AQ514"/>
      <c r="AR514"/>
      <c r="AS514"/>
      <c r="BB514" t="str" cm="1">
        <f t="array" aca="1" ref="BB514" ca="1">IFERROR(INDIRECT(X514),"")</f>
        <v/>
      </c>
      <c r="CC514"/>
      <c r="CD514"/>
      <c r="CE514"/>
      <c r="CF514"/>
      <c r="CG514"/>
      <c r="CH514"/>
      <c r="CI514"/>
      <c r="CJ514"/>
      <c r="CK514"/>
    </row>
    <row r="515" spans="18:89">
      <c r="R515"/>
      <c r="W515">
        <v>520</v>
      </c>
      <c r="X515" t="s">
        <v>1217</v>
      </c>
      <c r="Y515" t="s">
        <v>1217</v>
      </c>
      <c r="Z515" t="s">
        <v>1217</v>
      </c>
      <c r="AA515" t="s">
        <v>1217</v>
      </c>
      <c r="AB515" t="s">
        <v>1217</v>
      </c>
      <c r="AC515" t="s">
        <v>1217</v>
      </c>
      <c r="AD515" t="s">
        <v>1217</v>
      </c>
      <c r="AE515" t="s">
        <v>1217</v>
      </c>
      <c r="AF515" t="s">
        <v>1217</v>
      </c>
      <c r="AG515" t="s">
        <v>1217</v>
      </c>
      <c r="AH515"/>
      <c r="AI515" t="s">
        <v>1217</v>
      </c>
      <c r="AJ515" t="s">
        <v>1217</v>
      </c>
      <c r="AK515" t="s">
        <v>1217</v>
      </c>
      <c r="AL515" t="s">
        <v>1217</v>
      </c>
      <c r="AM515" t="s">
        <v>1217</v>
      </c>
      <c r="AN515" t="s">
        <v>1217</v>
      </c>
      <c r="AO515" t="s">
        <v>1217</v>
      </c>
      <c r="AP515"/>
      <c r="AQ515"/>
      <c r="AR515"/>
      <c r="AS515"/>
      <c r="BB515" t="str" cm="1">
        <f t="array" aca="1" ref="BB515" ca="1">IFERROR(INDIRECT(X515),"")</f>
        <v/>
      </c>
      <c r="CC515"/>
      <c r="CD515"/>
      <c r="CE515"/>
      <c r="CF515"/>
      <c r="CG515"/>
      <c r="CH515"/>
      <c r="CI515"/>
      <c r="CJ515"/>
      <c r="CK515"/>
    </row>
    <row r="516" spans="18:89">
      <c r="R516"/>
      <c r="W516">
        <v>521</v>
      </c>
      <c r="X516" t="s">
        <v>1217</v>
      </c>
      <c r="Y516" t="s">
        <v>1217</v>
      </c>
      <c r="Z516" t="s">
        <v>1217</v>
      </c>
      <c r="AA516" t="s">
        <v>1217</v>
      </c>
      <c r="AB516" t="s">
        <v>1217</v>
      </c>
      <c r="AC516" t="s">
        <v>1217</v>
      </c>
      <c r="AD516" t="s">
        <v>1217</v>
      </c>
      <c r="AE516" t="s">
        <v>1217</v>
      </c>
      <c r="AF516" t="s">
        <v>1217</v>
      </c>
      <c r="AG516" t="s">
        <v>1217</v>
      </c>
      <c r="AH516"/>
      <c r="AI516" t="s">
        <v>1217</v>
      </c>
      <c r="AJ516" t="s">
        <v>1217</v>
      </c>
      <c r="AK516" t="s">
        <v>1217</v>
      </c>
      <c r="AL516" t="s">
        <v>1217</v>
      </c>
      <c r="AM516" t="s">
        <v>1217</v>
      </c>
      <c r="AN516" t="s">
        <v>1217</v>
      </c>
      <c r="AO516" t="s">
        <v>1217</v>
      </c>
      <c r="AP516"/>
      <c r="AQ516"/>
      <c r="AR516"/>
      <c r="AS516"/>
      <c r="BB516" t="str" cm="1">
        <f t="array" aca="1" ref="BB516" ca="1">IFERROR(INDIRECT(X516),"")</f>
        <v/>
      </c>
      <c r="CC516"/>
      <c r="CD516"/>
      <c r="CE516"/>
      <c r="CF516"/>
      <c r="CG516"/>
      <c r="CH516"/>
      <c r="CI516"/>
      <c r="CJ516"/>
      <c r="CK516"/>
    </row>
    <row r="517" spans="18:89">
      <c r="R517"/>
      <c r="W517">
        <v>522</v>
      </c>
      <c r="X517" t="s">
        <v>1217</v>
      </c>
      <c r="Y517" t="s">
        <v>1217</v>
      </c>
      <c r="Z517" t="s">
        <v>1217</v>
      </c>
      <c r="AA517" t="s">
        <v>1217</v>
      </c>
      <c r="AB517" t="s">
        <v>1217</v>
      </c>
      <c r="AC517" t="s">
        <v>1217</v>
      </c>
      <c r="AD517" t="s">
        <v>1217</v>
      </c>
      <c r="AE517" t="s">
        <v>1217</v>
      </c>
      <c r="AF517" t="s">
        <v>1217</v>
      </c>
      <c r="AG517" t="s">
        <v>1217</v>
      </c>
      <c r="AH517"/>
      <c r="AI517" t="s">
        <v>1217</v>
      </c>
      <c r="AJ517" t="s">
        <v>1217</v>
      </c>
      <c r="AK517" t="s">
        <v>1217</v>
      </c>
      <c r="AL517" t="s">
        <v>1217</v>
      </c>
      <c r="AM517" t="s">
        <v>1217</v>
      </c>
      <c r="AN517" t="s">
        <v>1217</v>
      </c>
      <c r="AO517" t="s">
        <v>1217</v>
      </c>
      <c r="AP517"/>
      <c r="AQ517"/>
      <c r="AR517"/>
      <c r="AS517"/>
      <c r="BB517" t="str" cm="1">
        <f t="array" aca="1" ref="BB517" ca="1">IFERROR(INDIRECT(X517),"")</f>
        <v/>
      </c>
      <c r="CC517"/>
      <c r="CD517"/>
      <c r="CE517"/>
      <c r="CF517"/>
      <c r="CG517"/>
      <c r="CH517"/>
      <c r="CI517"/>
      <c r="CJ517"/>
      <c r="CK517"/>
    </row>
    <row r="518" spans="18:89">
      <c r="R518"/>
      <c r="W518">
        <v>523</v>
      </c>
      <c r="X518" t="s">
        <v>1217</v>
      </c>
      <c r="Y518" t="s">
        <v>1217</v>
      </c>
      <c r="Z518" t="s">
        <v>1217</v>
      </c>
      <c r="AA518" t="s">
        <v>1217</v>
      </c>
      <c r="AB518" t="s">
        <v>1217</v>
      </c>
      <c r="AC518" t="s">
        <v>1217</v>
      </c>
      <c r="AD518" t="s">
        <v>1217</v>
      </c>
      <c r="AE518" t="s">
        <v>1217</v>
      </c>
      <c r="AF518" t="s">
        <v>1217</v>
      </c>
      <c r="AG518" t="s">
        <v>1217</v>
      </c>
      <c r="AH518"/>
      <c r="AI518" t="s">
        <v>1217</v>
      </c>
      <c r="AJ518" t="s">
        <v>1217</v>
      </c>
      <c r="AK518" t="s">
        <v>1217</v>
      </c>
      <c r="AL518" t="s">
        <v>1217</v>
      </c>
      <c r="AM518" t="s">
        <v>1217</v>
      </c>
      <c r="AN518" t="s">
        <v>1217</v>
      </c>
      <c r="AO518" t="s">
        <v>1217</v>
      </c>
      <c r="AP518"/>
      <c r="AQ518"/>
      <c r="AR518"/>
      <c r="AS518"/>
      <c r="BB518" t="str" cm="1">
        <f t="array" aca="1" ref="BB518" ca="1">IFERROR(INDIRECT(X518),"")</f>
        <v/>
      </c>
      <c r="CC518"/>
      <c r="CD518"/>
      <c r="CE518"/>
      <c r="CF518"/>
      <c r="CG518"/>
      <c r="CH518"/>
      <c r="CI518"/>
      <c r="CJ518"/>
      <c r="CK518"/>
    </row>
    <row r="519" spans="18:89">
      <c r="R519"/>
      <c r="W519">
        <v>524</v>
      </c>
      <c r="X519" t="s">
        <v>1217</v>
      </c>
      <c r="Y519" t="s">
        <v>1217</v>
      </c>
      <c r="Z519" t="s">
        <v>1217</v>
      </c>
      <c r="AA519" t="s">
        <v>1217</v>
      </c>
      <c r="AB519" t="s">
        <v>1217</v>
      </c>
      <c r="AC519" t="s">
        <v>1217</v>
      </c>
      <c r="AD519" t="s">
        <v>1217</v>
      </c>
      <c r="AE519" t="s">
        <v>1217</v>
      </c>
      <c r="AF519" t="s">
        <v>1217</v>
      </c>
      <c r="AG519" t="s">
        <v>1217</v>
      </c>
      <c r="AH519"/>
      <c r="AI519" t="s">
        <v>1217</v>
      </c>
      <c r="AJ519" t="s">
        <v>1217</v>
      </c>
      <c r="AK519" t="s">
        <v>1217</v>
      </c>
      <c r="AL519" t="s">
        <v>1217</v>
      </c>
      <c r="AM519" t="s">
        <v>1217</v>
      </c>
      <c r="AN519" t="s">
        <v>1217</v>
      </c>
      <c r="AO519" t="s">
        <v>1217</v>
      </c>
      <c r="AP519"/>
      <c r="AQ519"/>
      <c r="AR519"/>
      <c r="AS519"/>
      <c r="BB519" t="str" cm="1">
        <f t="array" aca="1" ref="BB519" ca="1">IFERROR(INDIRECT(X519),"")</f>
        <v/>
      </c>
      <c r="CC519"/>
      <c r="CD519"/>
      <c r="CE519"/>
      <c r="CF519"/>
      <c r="CG519"/>
      <c r="CH519"/>
      <c r="CI519"/>
      <c r="CJ519"/>
      <c r="CK519"/>
    </row>
    <row r="520" spans="18:89">
      <c r="R520"/>
      <c r="W520">
        <v>525</v>
      </c>
      <c r="X520" t="s">
        <v>1217</v>
      </c>
      <c r="Y520" t="s">
        <v>1217</v>
      </c>
      <c r="Z520" t="s">
        <v>1217</v>
      </c>
      <c r="AA520" t="s">
        <v>1217</v>
      </c>
      <c r="AB520" t="s">
        <v>1217</v>
      </c>
      <c r="AC520" t="s">
        <v>1217</v>
      </c>
      <c r="AD520" t="s">
        <v>1217</v>
      </c>
      <c r="AE520" t="s">
        <v>1217</v>
      </c>
      <c r="AF520" t="s">
        <v>1217</v>
      </c>
      <c r="AG520" t="s">
        <v>1217</v>
      </c>
      <c r="AH520"/>
      <c r="AI520" t="s">
        <v>1217</v>
      </c>
      <c r="AJ520" t="s">
        <v>1217</v>
      </c>
      <c r="AK520" t="s">
        <v>1217</v>
      </c>
      <c r="AL520" t="s">
        <v>1217</v>
      </c>
      <c r="AM520" t="s">
        <v>1217</v>
      </c>
      <c r="AN520" t="s">
        <v>1217</v>
      </c>
      <c r="AO520" t="s">
        <v>1217</v>
      </c>
      <c r="AP520"/>
      <c r="AQ520"/>
      <c r="AR520"/>
      <c r="AS520"/>
      <c r="BB520" t="str" cm="1">
        <f t="array" aca="1" ref="BB520" ca="1">IFERROR(INDIRECT(X520),"")</f>
        <v/>
      </c>
      <c r="CC520"/>
      <c r="CD520"/>
      <c r="CE520"/>
      <c r="CF520"/>
      <c r="CG520"/>
      <c r="CH520"/>
      <c r="CI520"/>
      <c r="CJ520"/>
      <c r="CK520"/>
    </row>
    <row r="521" spans="18:89">
      <c r="R521"/>
      <c r="W521">
        <v>526</v>
      </c>
      <c r="X521" t="s">
        <v>1217</v>
      </c>
      <c r="Y521" t="s">
        <v>1217</v>
      </c>
      <c r="Z521" t="s">
        <v>1217</v>
      </c>
      <c r="AA521" t="s">
        <v>1217</v>
      </c>
      <c r="AB521" t="s">
        <v>1217</v>
      </c>
      <c r="AC521" t="s">
        <v>1217</v>
      </c>
      <c r="AD521" t="s">
        <v>1217</v>
      </c>
      <c r="AE521" t="s">
        <v>1217</v>
      </c>
      <c r="AF521" t="s">
        <v>1217</v>
      </c>
      <c r="AG521" t="s">
        <v>1217</v>
      </c>
      <c r="AH521"/>
      <c r="AI521" t="s">
        <v>1217</v>
      </c>
      <c r="AJ521" t="s">
        <v>1217</v>
      </c>
      <c r="AK521" t="s">
        <v>1217</v>
      </c>
      <c r="AL521" t="s">
        <v>1217</v>
      </c>
      <c r="AM521" t="s">
        <v>1217</v>
      </c>
      <c r="AN521" t="s">
        <v>1217</v>
      </c>
      <c r="AO521" t="s">
        <v>1217</v>
      </c>
      <c r="AP521"/>
      <c r="AQ521"/>
      <c r="AR521"/>
      <c r="AS521"/>
      <c r="BB521" t="str" cm="1">
        <f t="array" aca="1" ref="BB521" ca="1">IFERROR(INDIRECT(X521),"")</f>
        <v/>
      </c>
      <c r="CC521"/>
      <c r="CD521"/>
      <c r="CE521"/>
      <c r="CF521"/>
      <c r="CG521"/>
      <c r="CH521"/>
      <c r="CI521"/>
      <c r="CJ521"/>
      <c r="CK521"/>
    </row>
    <row r="522" spans="18:89">
      <c r="R522"/>
      <c r="W522">
        <v>527</v>
      </c>
      <c r="X522" t="s">
        <v>2321</v>
      </c>
      <c r="Y522" t="s">
        <v>2322</v>
      </c>
      <c r="Z522" t="s">
        <v>2323</v>
      </c>
      <c r="AA522">
        <v>0</v>
      </c>
      <c r="AB522" t="s">
        <v>2324</v>
      </c>
      <c r="AC522">
        <v>3</v>
      </c>
      <c r="AD522">
        <v>41</v>
      </c>
      <c r="AE522">
        <v>41</v>
      </c>
      <c r="AF522">
        <v>0</v>
      </c>
      <c r="AG522" t="s">
        <v>2325</v>
      </c>
      <c r="AH522"/>
      <c r="AI522" t="s">
        <v>2326</v>
      </c>
      <c r="AJ522" t="s">
        <v>2327</v>
      </c>
      <c r="AK522" t="s">
        <v>2328</v>
      </c>
      <c r="AL522" t="s">
        <v>2329</v>
      </c>
      <c r="AM522" t="s">
        <v>2330</v>
      </c>
      <c r="AN522" t="s">
        <v>2331</v>
      </c>
      <c r="AO522" t="s">
        <v>2332</v>
      </c>
      <c r="AP522"/>
      <c r="AQ522"/>
      <c r="AR522"/>
      <c r="AS522"/>
      <c r="BB522" t="str" cm="1">
        <f t="array" aca="1" ref="BB522" ca="1">IFERROR(INDIRECT(X522),"")</f>
        <v>FULLSTÄNDIGT SVAR SAKNAS PÅ FRÅGA 10</v>
      </c>
      <c r="CC522"/>
      <c r="CD522"/>
      <c r="CE522"/>
      <c r="CF522"/>
      <c r="CG522"/>
      <c r="CH522"/>
      <c r="CI522"/>
      <c r="CJ522"/>
      <c r="CK522"/>
    </row>
    <row r="523" spans="18:89">
      <c r="R523"/>
      <c r="W523">
        <v>528</v>
      </c>
      <c r="X523" t="s">
        <v>1217</v>
      </c>
      <c r="Y523" t="s">
        <v>1217</v>
      </c>
      <c r="Z523" t="s">
        <v>1217</v>
      </c>
      <c r="AA523" t="s">
        <v>1217</v>
      </c>
      <c r="AB523" t="s">
        <v>1217</v>
      </c>
      <c r="AC523" t="s">
        <v>1217</v>
      </c>
      <c r="AD523" t="s">
        <v>1217</v>
      </c>
      <c r="AE523" t="s">
        <v>1217</v>
      </c>
      <c r="AF523" t="s">
        <v>1217</v>
      </c>
      <c r="AG523" t="s">
        <v>1217</v>
      </c>
      <c r="AH523"/>
      <c r="AI523" t="s">
        <v>1217</v>
      </c>
      <c r="AJ523" t="s">
        <v>1217</v>
      </c>
      <c r="AK523" t="s">
        <v>1217</v>
      </c>
      <c r="AL523" t="s">
        <v>1217</v>
      </c>
      <c r="AM523" t="s">
        <v>1217</v>
      </c>
      <c r="AN523" t="s">
        <v>1217</v>
      </c>
      <c r="AO523" t="s">
        <v>1217</v>
      </c>
      <c r="AP523"/>
      <c r="AQ523"/>
      <c r="AR523"/>
      <c r="AS523"/>
      <c r="BB523" t="str" cm="1">
        <f t="array" aca="1" ref="BB523" ca="1">IFERROR(INDIRECT(X523),"")</f>
        <v/>
      </c>
      <c r="CC523"/>
      <c r="CD523"/>
      <c r="CE523"/>
      <c r="CF523"/>
      <c r="CG523"/>
      <c r="CH523"/>
      <c r="CI523"/>
      <c r="CJ523"/>
      <c r="CK523"/>
    </row>
    <row r="524" spans="18:89">
      <c r="R524"/>
      <c r="W524">
        <v>529</v>
      </c>
      <c r="X524" t="s">
        <v>1217</v>
      </c>
      <c r="Y524" t="s">
        <v>1217</v>
      </c>
      <c r="Z524" t="s">
        <v>1217</v>
      </c>
      <c r="AA524" t="s">
        <v>1217</v>
      </c>
      <c r="AB524" t="s">
        <v>1217</v>
      </c>
      <c r="AC524" t="s">
        <v>1217</v>
      </c>
      <c r="AD524" t="s">
        <v>1217</v>
      </c>
      <c r="AE524" t="s">
        <v>1217</v>
      </c>
      <c r="AF524" t="s">
        <v>1217</v>
      </c>
      <c r="AG524" t="s">
        <v>1217</v>
      </c>
      <c r="AH524"/>
      <c r="AI524" t="s">
        <v>1217</v>
      </c>
      <c r="AJ524" t="s">
        <v>1217</v>
      </c>
      <c r="AK524" t="s">
        <v>1217</v>
      </c>
      <c r="AL524" t="s">
        <v>1217</v>
      </c>
      <c r="AM524" t="s">
        <v>1217</v>
      </c>
      <c r="AN524" t="s">
        <v>1217</v>
      </c>
      <c r="AO524" t="s">
        <v>1217</v>
      </c>
      <c r="AP524"/>
      <c r="AQ524"/>
      <c r="AR524"/>
      <c r="AS524"/>
      <c r="BB524" t="str" cm="1">
        <f t="array" aca="1" ref="BB524" ca="1">IFERROR(INDIRECT(X524),"")</f>
        <v/>
      </c>
      <c r="CC524"/>
      <c r="CD524"/>
      <c r="CE524"/>
      <c r="CF524"/>
      <c r="CG524"/>
      <c r="CH524"/>
      <c r="CI524"/>
      <c r="CJ524"/>
      <c r="CK524"/>
    </row>
    <row r="525" spans="18:89">
      <c r="R525"/>
      <c r="W525">
        <v>530</v>
      </c>
      <c r="X525" t="s">
        <v>1217</v>
      </c>
      <c r="Y525" t="s">
        <v>1217</v>
      </c>
      <c r="Z525" t="s">
        <v>1217</v>
      </c>
      <c r="AA525" t="s">
        <v>1217</v>
      </c>
      <c r="AB525" t="s">
        <v>1217</v>
      </c>
      <c r="AC525" t="s">
        <v>1217</v>
      </c>
      <c r="AD525" t="s">
        <v>1217</v>
      </c>
      <c r="AE525" t="s">
        <v>1217</v>
      </c>
      <c r="AF525" t="s">
        <v>1217</v>
      </c>
      <c r="AG525" t="s">
        <v>1217</v>
      </c>
      <c r="AH525"/>
      <c r="AI525" t="s">
        <v>1217</v>
      </c>
      <c r="AJ525" t="s">
        <v>1217</v>
      </c>
      <c r="AK525" t="s">
        <v>1217</v>
      </c>
      <c r="AL525" t="s">
        <v>1217</v>
      </c>
      <c r="AM525" t="s">
        <v>1217</v>
      </c>
      <c r="AN525" t="s">
        <v>1217</v>
      </c>
      <c r="AO525" t="s">
        <v>1217</v>
      </c>
      <c r="AP525"/>
      <c r="AQ525"/>
      <c r="AR525"/>
      <c r="AS525"/>
      <c r="BB525" t="str" cm="1">
        <f t="array" aca="1" ref="BB525" ca="1">IFERROR(INDIRECT(X525),"")</f>
        <v/>
      </c>
      <c r="CC525"/>
      <c r="CD525"/>
      <c r="CE525"/>
      <c r="CF525"/>
      <c r="CG525"/>
      <c r="CH525"/>
      <c r="CI525"/>
      <c r="CJ525"/>
      <c r="CK525"/>
    </row>
    <row r="526" spans="18:89">
      <c r="R526"/>
      <c r="W526">
        <v>531</v>
      </c>
      <c r="X526" t="s">
        <v>1217</v>
      </c>
      <c r="Y526" t="s">
        <v>1217</v>
      </c>
      <c r="Z526" t="s">
        <v>1217</v>
      </c>
      <c r="AA526" t="s">
        <v>1217</v>
      </c>
      <c r="AB526" t="s">
        <v>1217</v>
      </c>
      <c r="AC526" t="s">
        <v>1217</v>
      </c>
      <c r="AD526" t="s">
        <v>1217</v>
      </c>
      <c r="AE526" t="s">
        <v>1217</v>
      </c>
      <c r="AF526" t="s">
        <v>1217</v>
      </c>
      <c r="AG526" t="s">
        <v>1217</v>
      </c>
      <c r="AH526"/>
      <c r="AI526" t="s">
        <v>1217</v>
      </c>
      <c r="AJ526" t="s">
        <v>1217</v>
      </c>
      <c r="AK526" t="s">
        <v>1217</v>
      </c>
      <c r="AL526" t="s">
        <v>1217</v>
      </c>
      <c r="AM526" t="s">
        <v>1217</v>
      </c>
      <c r="AN526" t="s">
        <v>1217</v>
      </c>
      <c r="AO526" t="s">
        <v>1217</v>
      </c>
      <c r="AP526"/>
      <c r="AQ526"/>
      <c r="AR526"/>
      <c r="AS526"/>
      <c r="BB526" t="str" cm="1">
        <f t="array" aca="1" ref="BB526" ca="1">IFERROR(INDIRECT(X526),"")</f>
        <v/>
      </c>
      <c r="CC526"/>
      <c r="CD526"/>
      <c r="CE526"/>
      <c r="CF526"/>
      <c r="CG526"/>
      <c r="CH526"/>
      <c r="CI526"/>
      <c r="CJ526"/>
      <c r="CK526"/>
    </row>
    <row r="527" spans="18:89">
      <c r="R527"/>
      <c r="W527">
        <v>532</v>
      </c>
      <c r="X527" t="s">
        <v>1217</v>
      </c>
      <c r="Y527" t="s">
        <v>1217</v>
      </c>
      <c r="Z527" t="s">
        <v>1217</v>
      </c>
      <c r="AA527" t="s">
        <v>1217</v>
      </c>
      <c r="AB527" t="s">
        <v>1217</v>
      </c>
      <c r="AC527" t="s">
        <v>1217</v>
      </c>
      <c r="AD527" t="s">
        <v>1217</v>
      </c>
      <c r="AE527" t="s">
        <v>1217</v>
      </c>
      <c r="AF527" t="s">
        <v>1217</v>
      </c>
      <c r="AG527" t="s">
        <v>1217</v>
      </c>
      <c r="AH527"/>
      <c r="AI527" t="s">
        <v>1217</v>
      </c>
      <c r="AJ527" t="s">
        <v>1217</v>
      </c>
      <c r="AK527" t="s">
        <v>1217</v>
      </c>
      <c r="AL527" t="s">
        <v>1217</v>
      </c>
      <c r="AM527" t="s">
        <v>1217</v>
      </c>
      <c r="AN527" t="s">
        <v>1217</v>
      </c>
      <c r="AO527" t="s">
        <v>1217</v>
      </c>
      <c r="AP527"/>
      <c r="AQ527"/>
      <c r="AR527"/>
      <c r="AS527"/>
      <c r="BB527" t="str" cm="1">
        <f t="array" aca="1" ref="BB527" ca="1">IFERROR(INDIRECT(X527),"")</f>
        <v/>
      </c>
      <c r="CC527"/>
      <c r="CD527"/>
      <c r="CE527"/>
      <c r="CF527"/>
      <c r="CG527"/>
      <c r="CH527"/>
      <c r="CI527"/>
      <c r="CJ527"/>
      <c r="CK527"/>
    </row>
    <row r="528" spans="18:89">
      <c r="R528"/>
      <c r="W528">
        <v>533</v>
      </c>
      <c r="X528" t="s">
        <v>1217</v>
      </c>
      <c r="Y528" t="s">
        <v>1217</v>
      </c>
      <c r="Z528" t="s">
        <v>1217</v>
      </c>
      <c r="AA528" t="s">
        <v>1217</v>
      </c>
      <c r="AB528" t="s">
        <v>1217</v>
      </c>
      <c r="AC528" t="s">
        <v>1217</v>
      </c>
      <c r="AD528" t="s">
        <v>1217</v>
      </c>
      <c r="AE528" t="s">
        <v>1217</v>
      </c>
      <c r="AF528" t="s">
        <v>1217</v>
      </c>
      <c r="AG528" t="s">
        <v>1217</v>
      </c>
      <c r="AH528"/>
      <c r="AI528" t="s">
        <v>1217</v>
      </c>
      <c r="AJ528" t="s">
        <v>1217</v>
      </c>
      <c r="AK528" t="s">
        <v>1217</v>
      </c>
      <c r="AL528" t="s">
        <v>1217</v>
      </c>
      <c r="AM528" t="s">
        <v>1217</v>
      </c>
      <c r="AN528" t="s">
        <v>1217</v>
      </c>
      <c r="AO528" t="s">
        <v>1217</v>
      </c>
      <c r="AP528"/>
      <c r="AQ528"/>
      <c r="AR528"/>
      <c r="AS528"/>
      <c r="BB528" t="str" cm="1">
        <f t="array" aca="1" ref="BB528" ca="1">IFERROR(INDIRECT(X528),"")</f>
        <v/>
      </c>
      <c r="CC528"/>
      <c r="CD528"/>
      <c r="CE528"/>
      <c r="CF528"/>
      <c r="CG528"/>
      <c r="CH528"/>
      <c r="CI528"/>
      <c r="CJ528"/>
      <c r="CK528"/>
    </row>
    <row r="529" spans="18:89">
      <c r="R529"/>
      <c r="W529">
        <v>534</v>
      </c>
      <c r="X529" t="s">
        <v>1217</v>
      </c>
      <c r="Y529" t="s">
        <v>1217</v>
      </c>
      <c r="Z529" t="s">
        <v>1217</v>
      </c>
      <c r="AA529" t="s">
        <v>1217</v>
      </c>
      <c r="AB529" t="s">
        <v>1217</v>
      </c>
      <c r="AC529" t="s">
        <v>1217</v>
      </c>
      <c r="AD529" t="s">
        <v>1217</v>
      </c>
      <c r="AE529" t="s">
        <v>1217</v>
      </c>
      <c r="AF529" t="s">
        <v>1217</v>
      </c>
      <c r="AG529" t="s">
        <v>1217</v>
      </c>
      <c r="AH529"/>
      <c r="AI529" t="s">
        <v>1217</v>
      </c>
      <c r="AJ529" t="s">
        <v>1217</v>
      </c>
      <c r="AK529" t="s">
        <v>1217</v>
      </c>
      <c r="AL529" t="s">
        <v>1217</v>
      </c>
      <c r="AM529" t="s">
        <v>1217</v>
      </c>
      <c r="AN529" t="s">
        <v>1217</v>
      </c>
      <c r="AO529" t="s">
        <v>1217</v>
      </c>
      <c r="AP529"/>
      <c r="AQ529"/>
      <c r="AR529"/>
      <c r="AS529"/>
      <c r="BB529" t="str" cm="1">
        <f t="array" aca="1" ref="BB529" ca="1">IFERROR(INDIRECT(X529),"")</f>
        <v/>
      </c>
      <c r="CC529"/>
      <c r="CD529"/>
      <c r="CE529"/>
      <c r="CF529"/>
      <c r="CG529"/>
      <c r="CH529"/>
      <c r="CI529"/>
      <c r="CJ529"/>
      <c r="CK529"/>
    </row>
    <row r="530" spans="18:89">
      <c r="R530"/>
      <c r="W530">
        <v>535</v>
      </c>
      <c r="X530" t="s">
        <v>1217</v>
      </c>
      <c r="Y530" t="s">
        <v>1217</v>
      </c>
      <c r="Z530" t="s">
        <v>1217</v>
      </c>
      <c r="AA530" t="s">
        <v>1217</v>
      </c>
      <c r="AB530" t="s">
        <v>1217</v>
      </c>
      <c r="AC530" t="s">
        <v>1217</v>
      </c>
      <c r="AD530" t="s">
        <v>1217</v>
      </c>
      <c r="AE530" t="s">
        <v>1217</v>
      </c>
      <c r="AF530" t="s">
        <v>1217</v>
      </c>
      <c r="AG530" t="s">
        <v>1217</v>
      </c>
      <c r="AH530"/>
      <c r="AI530" t="s">
        <v>1217</v>
      </c>
      <c r="AJ530" t="s">
        <v>1217</v>
      </c>
      <c r="AK530" t="s">
        <v>1217</v>
      </c>
      <c r="AL530" t="s">
        <v>1217</v>
      </c>
      <c r="AM530" t="s">
        <v>1217</v>
      </c>
      <c r="AN530" t="s">
        <v>1217</v>
      </c>
      <c r="AO530" t="s">
        <v>1217</v>
      </c>
      <c r="AP530"/>
      <c r="AQ530"/>
      <c r="AR530"/>
      <c r="AS530"/>
      <c r="BB530" t="str" cm="1">
        <f t="array" aca="1" ref="BB530" ca="1">IFERROR(INDIRECT(X530),"")</f>
        <v/>
      </c>
      <c r="CC530"/>
      <c r="CD530"/>
      <c r="CE530"/>
      <c r="CF530"/>
      <c r="CG530"/>
      <c r="CH530"/>
      <c r="CI530"/>
      <c r="CJ530"/>
      <c r="CK530"/>
    </row>
    <row r="531" spans="18:89">
      <c r="R531"/>
      <c r="W531">
        <v>536</v>
      </c>
      <c r="X531" t="s">
        <v>1217</v>
      </c>
      <c r="Y531" t="s">
        <v>1217</v>
      </c>
      <c r="Z531" t="s">
        <v>1217</v>
      </c>
      <c r="AA531" t="s">
        <v>1217</v>
      </c>
      <c r="AB531" t="s">
        <v>1217</v>
      </c>
      <c r="AC531" t="s">
        <v>1217</v>
      </c>
      <c r="AD531" t="s">
        <v>1217</v>
      </c>
      <c r="AE531" t="s">
        <v>1217</v>
      </c>
      <c r="AF531" t="s">
        <v>1217</v>
      </c>
      <c r="AG531" t="s">
        <v>1217</v>
      </c>
      <c r="AH531"/>
      <c r="AI531" t="s">
        <v>1217</v>
      </c>
      <c r="AJ531" t="s">
        <v>1217</v>
      </c>
      <c r="AK531" t="s">
        <v>1217</v>
      </c>
      <c r="AL531" t="s">
        <v>1217</v>
      </c>
      <c r="AM531" t="s">
        <v>1217</v>
      </c>
      <c r="AN531" t="s">
        <v>1217</v>
      </c>
      <c r="AO531" t="s">
        <v>1217</v>
      </c>
      <c r="AP531"/>
      <c r="AQ531"/>
      <c r="AR531"/>
      <c r="AS531"/>
      <c r="BB531" t="str" cm="1">
        <f t="array" aca="1" ref="BB531" ca="1">IFERROR(INDIRECT(X531),"")</f>
        <v/>
      </c>
      <c r="CC531"/>
      <c r="CD531"/>
      <c r="CE531"/>
      <c r="CF531"/>
      <c r="CG531"/>
      <c r="CH531"/>
      <c r="CI531"/>
      <c r="CJ531"/>
      <c r="CK531"/>
    </row>
    <row r="532" spans="18:89">
      <c r="R532"/>
      <c r="W532">
        <v>537</v>
      </c>
      <c r="X532" t="s">
        <v>1217</v>
      </c>
      <c r="Y532" t="s">
        <v>1217</v>
      </c>
      <c r="Z532" t="s">
        <v>1217</v>
      </c>
      <c r="AA532" t="s">
        <v>1217</v>
      </c>
      <c r="AB532" t="s">
        <v>1217</v>
      </c>
      <c r="AC532" t="s">
        <v>1217</v>
      </c>
      <c r="AD532" t="s">
        <v>1217</v>
      </c>
      <c r="AE532" t="s">
        <v>1217</v>
      </c>
      <c r="AF532" t="s">
        <v>1217</v>
      </c>
      <c r="AG532" t="s">
        <v>1217</v>
      </c>
      <c r="AH532"/>
      <c r="AI532" t="s">
        <v>1217</v>
      </c>
      <c r="AJ532" t="s">
        <v>1217</v>
      </c>
      <c r="AK532" t="s">
        <v>1217</v>
      </c>
      <c r="AL532" t="s">
        <v>1217</v>
      </c>
      <c r="AM532" t="s">
        <v>1217</v>
      </c>
      <c r="AN532" t="s">
        <v>1217</v>
      </c>
      <c r="AO532" t="s">
        <v>1217</v>
      </c>
      <c r="AP532"/>
      <c r="AQ532"/>
      <c r="AR532"/>
      <c r="AS532"/>
      <c r="BB532" t="str" cm="1">
        <f t="array" aca="1" ref="BB532" ca="1">IFERROR(INDIRECT(X532),"")</f>
        <v/>
      </c>
      <c r="CC532"/>
      <c r="CD532"/>
      <c r="CE532"/>
      <c r="CF532"/>
      <c r="CG532"/>
      <c r="CH532"/>
      <c r="CI532"/>
      <c r="CJ532"/>
      <c r="CK532"/>
    </row>
    <row r="533" spans="18:89">
      <c r="R533"/>
      <c r="W533">
        <v>538</v>
      </c>
      <c r="X533" t="s">
        <v>1217</v>
      </c>
      <c r="Y533" t="s">
        <v>1217</v>
      </c>
      <c r="Z533" t="s">
        <v>1217</v>
      </c>
      <c r="AA533" t="s">
        <v>1217</v>
      </c>
      <c r="AB533" t="s">
        <v>1217</v>
      </c>
      <c r="AC533" t="s">
        <v>1217</v>
      </c>
      <c r="AD533" t="s">
        <v>1217</v>
      </c>
      <c r="AE533" t="s">
        <v>1217</v>
      </c>
      <c r="AF533" t="s">
        <v>1217</v>
      </c>
      <c r="AG533" t="s">
        <v>1217</v>
      </c>
      <c r="AH533"/>
      <c r="AI533" t="s">
        <v>1217</v>
      </c>
      <c r="AJ533" t="s">
        <v>1217</v>
      </c>
      <c r="AK533" t="s">
        <v>1217</v>
      </c>
      <c r="AL533" t="s">
        <v>1217</v>
      </c>
      <c r="AM533" t="s">
        <v>1217</v>
      </c>
      <c r="AN533" t="s">
        <v>1217</v>
      </c>
      <c r="AO533" t="s">
        <v>1217</v>
      </c>
      <c r="AP533"/>
      <c r="AQ533"/>
      <c r="AR533"/>
      <c r="AS533"/>
      <c r="BB533" t="str" cm="1">
        <f t="array" aca="1" ref="BB533" ca="1">IFERROR(INDIRECT(X533),"")</f>
        <v/>
      </c>
      <c r="CC533"/>
      <c r="CD533"/>
      <c r="CE533"/>
      <c r="CF533"/>
      <c r="CG533"/>
      <c r="CH533"/>
      <c r="CI533"/>
      <c r="CJ533"/>
      <c r="CK533"/>
    </row>
    <row r="534" spans="18:89">
      <c r="R534"/>
      <c r="W534">
        <v>539</v>
      </c>
      <c r="X534" t="s">
        <v>2333</v>
      </c>
      <c r="Y534" t="s">
        <v>2334</v>
      </c>
      <c r="Z534" t="s">
        <v>2335</v>
      </c>
      <c r="AA534">
        <v>0</v>
      </c>
      <c r="AB534" t="s">
        <v>2336</v>
      </c>
      <c r="AC534">
        <v>3</v>
      </c>
      <c r="AD534">
        <v>42</v>
      </c>
      <c r="AE534">
        <v>42</v>
      </c>
      <c r="AF534">
        <v>0</v>
      </c>
      <c r="AG534" t="s">
        <v>2337</v>
      </c>
      <c r="AH534"/>
      <c r="AI534" t="s">
        <v>2338</v>
      </c>
      <c r="AJ534" t="s">
        <v>2339</v>
      </c>
      <c r="AK534" t="s">
        <v>2340</v>
      </c>
      <c r="AL534" t="s">
        <v>2341</v>
      </c>
      <c r="AM534" t="s">
        <v>2342</v>
      </c>
      <c r="AN534" t="s">
        <v>2343</v>
      </c>
      <c r="AO534" t="s">
        <v>2344</v>
      </c>
      <c r="AP534"/>
      <c r="AQ534"/>
      <c r="AR534"/>
      <c r="AS534"/>
      <c r="BB534" t="str" cm="1">
        <f t="array" aca="1" ref="BB534" ca="1">IFERROR(INDIRECT(X534),"")</f>
        <v>FULLSTÄNDIGT SVAR SAKNAS PÅ FRÅGA 11</v>
      </c>
      <c r="CC534"/>
      <c r="CD534"/>
      <c r="CE534"/>
      <c r="CF534"/>
      <c r="CG534"/>
      <c r="CH534"/>
      <c r="CI534"/>
      <c r="CJ534"/>
      <c r="CK534"/>
    </row>
    <row r="535" spans="18:89">
      <c r="R535"/>
      <c r="W535">
        <v>540</v>
      </c>
      <c r="X535" t="s">
        <v>1217</v>
      </c>
      <c r="Y535" t="s">
        <v>1217</v>
      </c>
      <c r="Z535" t="s">
        <v>1217</v>
      </c>
      <c r="AA535" t="s">
        <v>1217</v>
      </c>
      <c r="AB535" t="s">
        <v>1217</v>
      </c>
      <c r="AC535" t="s">
        <v>1217</v>
      </c>
      <c r="AD535" t="s">
        <v>1217</v>
      </c>
      <c r="AE535" t="s">
        <v>1217</v>
      </c>
      <c r="AF535" t="s">
        <v>1217</v>
      </c>
      <c r="AG535" t="s">
        <v>1217</v>
      </c>
      <c r="AH535"/>
      <c r="AI535" t="s">
        <v>1217</v>
      </c>
      <c r="AJ535" t="s">
        <v>1217</v>
      </c>
      <c r="AK535" t="s">
        <v>1217</v>
      </c>
      <c r="AL535" t="s">
        <v>1217</v>
      </c>
      <c r="AM535" t="s">
        <v>1217</v>
      </c>
      <c r="AN535" t="s">
        <v>1217</v>
      </c>
      <c r="AO535" t="s">
        <v>1217</v>
      </c>
      <c r="AP535"/>
      <c r="AQ535"/>
      <c r="AR535"/>
      <c r="AS535"/>
      <c r="BB535" t="str" cm="1">
        <f t="array" aca="1" ref="BB535" ca="1">IFERROR(INDIRECT(X535),"")</f>
        <v/>
      </c>
      <c r="CC535"/>
      <c r="CD535"/>
      <c r="CE535"/>
      <c r="CF535"/>
      <c r="CG535"/>
      <c r="CH535"/>
      <c r="CI535"/>
      <c r="CJ535"/>
      <c r="CK535"/>
    </row>
    <row r="536" spans="18:89">
      <c r="R536"/>
      <c r="W536">
        <v>541</v>
      </c>
      <c r="X536" t="s">
        <v>1217</v>
      </c>
      <c r="Y536" t="s">
        <v>1217</v>
      </c>
      <c r="Z536" t="s">
        <v>1217</v>
      </c>
      <c r="AA536" t="s">
        <v>1217</v>
      </c>
      <c r="AB536" t="s">
        <v>1217</v>
      </c>
      <c r="AC536" t="s">
        <v>1217</v>
      </c>
      <c r="AD536" t="s">
        <v>1217</v>
      </c>
      <c r="AE536" t="s">
        <v>1217</v>
      </c>
      <c r="AF536" t="s">
        <v>1217</v>
      </c>
      <c r="AG536" t="s">
        <v>1217</v>
      </c>
      <c r="AH536"/>
      <c r="AI536" t="s">
        <v>1217</v>
      </c>
      <c r="AJ536" t="s">
        <v>1217</v>
      </c>
      <c r="AK536" t="s">
        <v>1217</v>
      </c>
      <c r="AL536" t="s">
        <v>1217</v>
      </c>
      <c r="AM536" t="s">
        <v>1217</v>
      </c>
      <c r="AN536" t="s">
        <v>1217</v>
      </c>
      <c r="AO536" t="s">
        <v>1217</v>
      </c>
      <c r="AP536"/>
      <c r="AQ536"/>
      <c r="AR536"/>
      <c r="AS536"/>
      <c r="BB536" t="str" cm="1">
        <f t="array" aca="1" ref="BB536" ca="1">IFERROR(INDIRECT(X536),"")</f>
        <v/>
      </c>
      <c r="CC536"/>
      <c r="CD536"/>
      <c r="CE536"/>
      <c r="CF536"/>
      <c r="CG536"/>
      <c r="CH536"/>
      <c r="CI536"/>
      <c r="CJ536"/>
      <c r="CK536"/>
    </row>
    <row r="537" spans="18:89">
      <c r="R537"/>
      <c r="W537">
        <v>542</v>
      </c>
      <c r="X537" t="s">
        <v>1217</v>
      </c>
      <c r="Y537" t="s">
        <v>1217</v>
      </c>
      <c r="Z537" t="s">
        <v>1217</v>
      </c>
      <c r="AA537" t="s">
        <v>1217</v>
      </c>
      <c r="AB537" t="s">
        <v>1217</v>
      </c>
      <c r="AC537" t="s">
        <v>1217</v>
      </c>
      <c r="AD537" t="s">
        <v>1217</v>
      </c>
      <c r="AE537" t="s">
        <v>1217</v>
      </c>
      <c r="AF537" t="s">
        <v>1217</v>
      </c>
      <c r="AG537" t="s">
        <v>1217</v>
      </c>
      <c r="AH537"/>
      <c r="AI537" t="s">
        <v>1217</v>
      </c>
      <c r="AJ537" t="s">
        <v>1217</v>
      </c>
      <c r="AK537" t="s">
        <v>1217</v>
      </c>
      <c r="AL537" t="s">
        <v>1217</v>
      </c>
      <c r="AM537" t="s">
        <v>1217</v>
      </c>
      <c r="AN537" t="s">
        <v>1217</v>
      </c>
      <c r="AO537" t="s">
        <v>1217</v>
      </c>
      <c r="AP537"/>
      <c r="AQ537"/>
      <c r="AR537"/>
      <c r="AS537"/>
      <c r="BB537" t="str" cm="1">
        <f t="array" aca="1" ref="BB537" ca="1">IFERROR(INDIRECT(X537),"")</f>
        <v/>
      </c>
      <c r="CC537"/>
      <c r="CD537"/>
      <c r="CE537"/>
      <c r="CF537"/>
      <c r="CG537"/>
      <c r="CH537"/>
      <c r="CI537"/>
      <c r="CJ537"/>
      <c r="CK537"/>
    </row>
    <row r="538" spans="18:89">
      <c r="R538"/>
      <c r="W538">
        <v>543</v>
      </c>
      <c r="X538" t="s">
        <v>1217</v>
      </c>
      <c r="Y538" t="s">
        <v>1217</v>
      </c>
      <c r="Z538" t="s">
        <v>1217</v>
      </c>
      <c r="AA538" t="s">
        <v>1217</v>
      </c>
      <c r="AB538" t="s">
        <v>1217</v>
      </c>
      <c r="AC538" t="s">
        <v>1217</v>
      </c>
      <c r="AD538" t="s">
        <v>1217</v>
      </c>
      <c r="AE538" t="s">
        <v>1217</v>
      </c>
      <c r="AF538" t="s">
        <v>1217</v>
      </c>
      <c r="AG538" t="s">
        <v>1217</v>
      </c>
      <c r="AH538"/>
      <c r="AI538" t="s">
        <v>1217</v>
      </c>
      <c r="AJ538" t="s">
        <v>1217</v>
      </c>
      <c r="AK538" t="s">
        <v>1217</v>
      </c>
      <c r="AL538" t="s">
        <v>1217</v>
      </c>
      <c r="AM538" t="s">
        <v>1217</v>
      </c>
      <c r="AN538" t="s">
        <v>1217</v>
      </c>
      <c r="AO538" t="s">
        <v>1217</v>
      </c>
      <c r="AP538"/>
      <c r="AQ538"/>
      <c r="AR538"/>
      <c r="AS538"/>
      <c r="BB538" t="str" cm="1">
        <f t="array" aca="1" ref="BB538" ca="1">IFERROR(INDIRECT(X538),"")</f>
        <v/>
      </c>
      <c r="CC538"/>
      <c r="CD538"/>
      <c r="CE538"/>
      <c r="CF538"/>
      <c r="CG538"/>
      <c r="CH538"/>
      <c r="CI538"/>
      <c r="CJ538"/>
      <c r="CK538"/>
    </row>
    <row r="539" spans="18:89">
      <c r="R539"/>
      <c r="W539">
        <v>544</v>
      </c>
      <c r="X539" t="s">
        <v>1217</v>
      </c>
      <c r="Y539" t="s">
        <v>1217</v>
      </c>
      <c r="Z539" t="s">
        <v>1217</v>
      </c>
      <c r="AA539" t="s">
        <v>1217</v>
      </c>
      <c r="AB539" t="s">
        <v>1217</v>
      </c>
      <c r="AC539" t="s">
        <v>1217</v>
      </c>
      <c r="AD539" t="s">
        <v>1217</v>
      </c>
      <c r="AE539" t="s">
        <v>1217</v>
      </c>
      <c r="AF539" t="s">
        <v>1217</v>
      </c>
      <c r="AG539" t="s">
        <v>1217</v>
      </c>
      <c r="AH539"/>
      <c r="AI539" t="s">
        <v>1217</v>
      </c>
      <c r="AJ539" t="s">
        <v>1217</v>
      </c>
      <c r="AK539" t="s">
        <v>1217</v>
      </c>
      <c r="AL539" t="s">
        <v>1217</v>
      </c>
      <c r="AM539" t="s">
        <v>1217</v>
      </c>
      <c r="AN539" t="s">
        <v>1217</v>
      </c>
      <c r="AO539" t="s">
        <v>1217</v>
      </c>
      <c r="AP539"/>
      <c r="AQ539"/>
      <c r="AR539"/>
      <c r="AS539"/>
      <c r="BB539" t="str" cm="1">
        <f t="array" aca="1" ref="BB539" ca="1">IFERROR(INDIRECT(X539),"")</f>
        <v/>
      </c>
      <c r="CC539"/>
      <c r="CD539"/>
      <c r="CE539"/>
      <c r="CF539"/>
      <c r="CG539"/>
      <c r="CH539"/>
      <c r="CI539"/>
      <c r="CJ539"/>
      <c r="CK539"/>
    </row>
    <row r="540" spans="18:89">
      <c r="R540"/>
      <c r="W540">
        <v>545</v>
      </c>
      <c r="X540" t="s">
        <v>1217</v>
      </c>
      <c r="Y540" t="s">
        <v>1217</v>
      </c>
      <c r="Z540" t="s">
        <v>1217</v>
      </c>
      <c r="AA540" t="s">
        <v>1217</v>
      </c>
      <c r="AB540" t="s">
        <v>1217</v>
      </c>
      <c r="AC540" t="s">
        <v>1217</v>
      </c>
      <c r="AD540" t="s">
        <v>1217</v>
      </c>
      <c r="AE540" t="s">
        <v>1217</v>
      </c>
      <c r="AF540" t="s">
        <v>1217</v>
      </c>
      <c r="AG540" t="s">
        <v>1217</v>
      </c>
      <c r="AH540"/>
      <c r="AI540" t="s">
        <v>1217</v>
      </c>
      <c r="AJ540" t="s">
        <v>1217</v>
      </c>
      <c r="AK540" t="s">
        <v>1217</v>
      </c>
      <c r="AL540" t="s">
        <v>1217</v>
      </c>
      <c r="AM540" t="s">
        <v>1217</v>
      </c>
      <c r="AN540" t="s">
        <v>1217</v>
      </c>
      <c r="AO540" t="s">
        <v>1217</v>
      </c>
      <c r="AP540"/>
      <c r="AQ540"/>
      <c r="AR540"/>
      <c r="AS540"/>
      <c r="BB540" t="str" cm="1">
        <f t="array" aca="1" ref="BB540" ca="1">IFERROR(INDIRECT(X540),"")</f>
        <v/>
      </c>
      <c r="CC540"/>
      <c r="CD540"/>
      <c r="CE540"/>
      <c r="CF540"/>
      <c r="CG540"/>
      <c r="CH540"/>
      <c r="CI540"/>
      <c r="CJ540"/>
      <c r="CK540"/>
    </row>
    <row r="541" spans="18:89">
      <c r="R541"/>
      <c r="W541">
        <v>546</v>
      </c>
      <c r="X541" t="s">
        <v>1217</v>
      </c>
      <c r="Y541" t="s">
        <v>1217</v>
      </c>
      <c r="Z541" t="s">
        <v>1217</v>
      </c>
      <c r="AA541" t="s">
        <v>1217</v>
      </c>
      <c r="AB541" t="s">
        <v>1217</v>
      </c>
      <c r="AC541" t="s">
        <v>1217</v>
      </c>
      <c r="AD541" t="s">
        <v>1217</v>
      </c>
      <c r="AE541" t="s">
        <v>1217</v>
      </c>
      <c r="AF541" t="s">
        <v>1217</v>
      </c>
      <c r="AG541" t="s">
        <v>1217</v>
      </c>
      <c r="AH541"/>
      <c r="AI541" t="s">
        <v>1217</v>
      </c>
      <c r="AJ541" t="s">
        <v>1217</v>
      </c>
      <c r="AK541" t="s">
        <v>1217</v>
      </c>
      <c r="AL541" t="s">
        <v>1217</v>
      </c>
      <c r="AM541" t="s">
        <v>1217</v>
      </c>
      <c r="AN541" t="s">
        <v>1217</v>
      </c>
      <c r="AO541" t="s">
        <v>1217</v>
      </c>
      <c r="AP541"/>
      <c r="AQ541"/>
      <c r="AR541"/>
      <c r="AS541"/>
      <c r="BB541" t="str" cm="1">
        <f t="array" aca="1" ref="BB541" ca="1">IFERROR(INDIRECT(X541),"")</f>
        <v/>
      </c>
      <c r="CC541"/>
      <c r="CD541"/>
      <c r="CE541"/>
      <c r="CF541"/>
      <c r="CG541"/>
      <c r="CH541"/>
      <c r="CI541"/>
      <c r="CJ541"/>
      <c r="CK541"/>
    </row>
    <row r="542" spans="18:89">
      <c r="R542"/>
      <c r="W542">
        <v>547</v>
      </c>
      <c r="X542" t="s">
        <v>1217</v>
      </c>
      <c r="Y542" t="s">
        <v>1217</v>
      </c>
      <c r="Z542" t="s">
        <v>1217</v>
      </c>
      <c r="AA542" t="s">
        <v>1217</v>
      </c>
      <c r="AB542" t="s">
        <v>1217</v>
      </c>
      <c r="AC542" t="s">
        <v>1217</v>
      </c>
      <c r="AD542" t="s">
        <v>1217</v>
      </c>
      <c r="AE542" t="s">
        <v>1217</v>
      </c>
      <c r="AF542" t="s">
        <v>1217</v>
      </c>
      <c r="AG542" t="s">
        <v>1217</v>
      </c>
      <c r="AH542"/>
      <c r="AI542" t="s">
        <v>1217</v>
      </c>
      <c r="AJ542" t="s">
        <v>1217</v>
      </c>
      <c r="AK542" t="s">
        <v>1217</v>
      </c>
      <c r="AL542" t="s">
        <v>1217</v>
      </c>
      <c r="AM542" t="s">
        <v>1217</v>
      </c>
      <c r="AN542" t="s">
        <v>1217</v>
      </c>
      <c r="AO542" t="s">
        <v>1217</v>
      </c>
      <c r="AP542"/>
      <c r="AQ542"/>
      <c r="AR542"/>
      <c r="AS542"/>
      <c r="BB542" t="str" cm="1">
        <f t="array" aca="1" ref="BB542" ca="1">IFERROR(INDIRECT(X542),"")</f>
        <v/>
      </c>
      <c r="CC542"/>
      <c r="CD542"/>
      <c r="CE542"/>
      <c r="CF542"/>
      <c r="CG542"/>
      <c r="CH542"/>
      <c r="CI542"/>
      <c r="CJ542"/>
      <c r="CK542"/>
    </row>
    <row r="543" spans="18:89">
      <c r="R543"/>
      <c r="W543">
        <v>548</v>
      </c>
      <c r="X543" t="s">
        <v>1217</v>
      </c>
      <c r="Y543" t="s">
        <v>1217</v>
      </c>
      <c r="Z543" t="s">
        <v>1217</v>
      </c>
      <c r="AA543" t="s">
        <v>1217</v>
      </c>
      <c r="AB543" t="s">
        <v>1217</v>
      </c>
      <c r="AC543" t="s">
        <v>1217</v>
      </c>
      <c r="AD543" t="s">
        <v>1217</v>
      </c>
      <c r="AE543" t="s">
        <v>1217</v>
      </c>
      <c r="AF543" t="s">
        <v>1217</v>
      </c>
      <c r="AG543" t="s">
        <v>1217</v>
      </c>
      <c r="AH543"/>
      <c r="AI543" t="s">
        <v>1217</v>
      </c>
      <c r="AJ543" t="s">
        <v>1217</v>
      </c>
      <c r="AK543" t="s">
        <v>1217</v>
      </c>
      <c r="AL543" t="s">
        <v>1217</v>
      </c>
      <c r="AM543" t="s">
        <v>1217</v>
      </c>
      <c r="AN543" t="s">
        <v>1217</v>
      </c>
      <c r="AO543" t="s">
        <v>1217</v>
      </c>
      <c r="AP543"/>
      <c r="AQ543"/>
      <c r="AR543"/>
      <c r="AS543"/>
      <c r="BB543" t="str" cm="1">
        <f t="array" aca="1" ref="BB543" ca="1">IFERROR(INDIRECT(X543),"")</f>
        <v/>
      </c>
      <c r="CC543"/>
      <c r="CD543"/>
      <c r="CE543"/>
      <c r="CF543"/>
      <c r="CG543"/>
      <c r="CH543"/>
      <c r="CI543"/>
      <c r="CJ543"/>
      <c r="CK543"/>
    </row>
    <row r="544" spans="18:89">
      <c r="R544"/>
      <c r="W544">
        <v>549</v>
      </c>
      <c r="X544" t="s">
        <v>1217</v>
      </c>
      <c r="Y544" t="s">
        <v>1217</v>
      </c>
      <c r="Z544" t="s">
        <v>1217</v>
      </c>
      <c r="AA544" t="s">
        <v>1217</v>
      </c>
      <c r="AB544" t="s">
        <v>1217</v>
      </c>
      <c r="AC544" t="s">
        <v>1217</v>
      </c>
      <c r="AD544" t="s">
        <v>1217</v>
      </c>
      <c r="AE544" t="s">
        <v>1217</v>
      </c>
      <c r="AF544" t="s">
        <v>1217</v>
      </c>
      <c r="AG544" t="s">
        <v>1217</v>
      </c>
      <c r="AH544"/>
      <c r="AI544" t="s">
        <v>1217</v>
      </c>
      <c r="AJ544" t="s">
        <v>1217</v>
      </c>
      <c r="AK544" t="s">
        <v>1217</v>
      </c>
      <c r="AL544" t="s">
        <v>1217</v>
      </c>
      <c r="AM544" t="s">
        <v>1217</v>
      </c>
      <c r="AN544" t="s">
        <v>1217</v>
      </c>
      <c r="AO544" t="s">
        <v>1217</v>
      </c>
      <c r="AP544"/>
      <c r="AQ544"/>
      <c r="AR544"/>
      <c r="AS544"/>
      <c r="BB544" t="str" cm="1">
        <f t="array" aca="1" ref="BB544" ca="1">IFERROR(INDIRECT(X544),"")</f>
        <v/>
      </c>
      <c r="CC544"/>
      <c r="CD544"/>
      <c r="CE544"/>
      <c r="CF544"/>
      <c r="CG544"/>
      <c r="CH544"/>
      <c r="CI544"/>
      <c r="CJ544"/>
      <c r="CK544"/>
    </row>
    <row r="545" spans="18:89">
      <c r="R545"/>
      <c r="W545">
        <v>550</v>
      </c>
      <c r="X545" t="s">
        <v>1217</v>
      </c>
      <c r="Y545" t="s">
        <v>1217</v>
      </c>
      <c r="Z545" t="s">
        <v>1217</v>
      </c>
      <c r="AA545" t="s">
        <v>1217</v>
      </c>
      <c r="AB545" t="s">
        <v>1217</v>
      </c>
      <c r="AC545" t="s">
        <v>1217</v>
      </c>
      <c r="AD545" t="s">
        <v>1217</v>
      </c>
      <c r="AE545" t="s">
        <v>1217</v>
      </c>
      <c r="AF545" t="s">
        <v>1217</v>
      </c>
      <c r="AG545" t="s">
        <v>1217</v>
      </c>
      <c r="AH545"/>
      <c r="AI545" t="s">
        <v>1217</v>
      </c>
      <c r="AJ545" t="s">
        <v>1217</v>
      </c>
      <c r="AK545" t="s">
        <v>1217</v>
      </c>
      <c r="AL545" t="s">
        <v>1217</v>
      </c>
      <c r="AM545" t="s">
        <v>1217</v>
      </c>
      <c r="AN545" t="s">
        <v>1217</v>
      </c>
      <c r="AO545" t="s">
        <v>1217</v>
      </c>
      <c r="AP545"/>
      <c r="AQ545"/>
      <c r="AR545"/>
      <c r="AS545"/>
      <c r="BB545" t="str" cm="1">
        <f t="array" aca="1" ref="BB545" ca="1">IFERROR(INDIRECT(X545),"")</f>
        <v/>
      </c>
      <c r="CC545"/>
      <c r="CD545"/>
      <c r="CE545"/>
      <c r="CF545"/>
      <c r="CG545"/>
      <c r="CH545"/>
      <c r="CI545"/>
      <c r="CJ545"/>
      <c r="CK545"/>
    </row>
    <row r="546" spans="18:89">
      <c r="R546"/>
      <c r="W546">
        <v>551</v>
      </c>
      <c r="X546" t="s">
        <v>2345</v>
      </c>
      <c r="Y546" t="s">
        <v>2346</v>
      </c>
      <c r="Z546" t="s">
        <v>2347</v>
      </c>
      <c r="AA546">
        <v>0</v>
      </c>
      <c r="AB546" t="s">
        <v>2348</v>
      </c>
      <c r="AC546">
        <v>3</v>
      </c>
      <c r="AD546">
        <v>43</v>
      </c>
      <c r="AE546">
        <v>43</v>
      </c>
      <c r="AF546">
        <v>0</v>
      </c>
      <c r="AG546" t="s">
        <v>2349</v>
      </c>
      <c r="AH546"/>
      <c r="AI546" t="s">
        <v>2350</v>
      </c>
      <c r="AJ546" t="s">
        <v>2351</v>
      </c>
      <c r="AK546" t="s">
        <v>2352</v>
      </c>
      <c r="AL546" t="s">
        <v>2353</v>
      </c>
      <c r="AM546" t="s">
        <v>2354</v>
      </c>
      <c r="AN546" t="s">
        <v>2355</v>
      </c>
      <c r="AO546" t="s">
        <v>2356</v>
      </c>
      <c r="AP546"/>
      <c r="AQ546"/>
      <c r="AR546"/>
      <c r="AS546"/>
      <c r="BB546" t="str" cm="1">
        <f t="array" aca="1" ref="BB546" ca="1">IFERROR(INDIRECT(X546),"")</f>
        <v>FULLSTÄNDIGT SVAR SAKNAS PÅ FRÅGA 11</v>
      </c>
      <c r="CC546"/>
      <c r="CD546"/>
      <c r="CE546"/>
      <c r="CF546"/>
      <c r="CG546"/>
      <c r="CH546"/>
      <c r="CI546"/>
      <c r="CJ546"/>
      <c r="CK546"/>
    </row>
    <row r="547" spans="18:89">
      <c r="R547"/>
      <c r="W547">
        <v>552</v>
      </c>
      <c r="X547" t="s">
        <v>1217</v>
      </c>
      <c r="Y547" t="s">
        <v>1217</v>
      </c>
      <c r="Z547" t="s">
        <v>1217</v>
      </c>
      <c r="AA547" t="s">
        <v>1217</v>
      </c>
      <c r="AB547" t="s">
        <v>1217</v>
      </c>
      <c r="AC547" t="s">
        <v>1217</v>
      </c>
      <c r="AD547" t="s">
        <v>1217</v>
      </c>
      <c r="AE547" t="s">
        <v>1217</v>
      </c>
      <c r="AF547" t="s">
        <v>1217</v>
      </c>
      <c r="AG547" t="s">
        <v>1217</v>
      </c>
      <c r="AH547"/>
      <c r="AI547" t="s">
        <v>1217</v>
      </c>
      <c r="AJ547" t="s">
        <v>1217</v>
      </c>
      <c r="AK547" t="s">
        <v>1217</v>
      </c>
      <c r="AL547" t="s">
        <v>1217</v>
      </c>
      <c r="AM547" t="s">
        <v>1217</v>
      </c>
      <c r="AN547" t="s">
        <v>1217</v>
      </c>
      <c r="AO547" t="s">
        <v>1217</v>
      </c>
      <c r="AP547"/>
      <c r="AQ547"/>
      <c r="AR547"/>
      <c r="AS547"/>
      <c r="BB547" t="str" cm="1">
        <f t="array" aca="1" ref="BB547" ca="1">IFERROR(INDIRECT(X547),"")</f>
        <v/>
      </c>
      <c r="CC547"/>
      <c r="CD547"/>
      <c r="CE547"/>
      <c r="CF547"/>
      <c r="CG547"/>
      <c r="CH547"/>
      <c r="CI547"/>
      <c r="CJ547"/>
      <c r="CK547"/>
    </row>
    <row r="548" spans="18:89">
      <c r="R548"/>
      <c r="W548">
        <v>553</v>
      </c>
      <c r="X548" t="s">
        <v>1217</v>
      </c>
      <c r="Y548" t="s">
        <v>1217</v>
      </c>
      <c r="Z548" t="s">
        <v>1217</v>
      </c>
      <c r="AA548" t="s">
        <v>1217</v>
      </c>
      <c r="AB548" t="s">
        <v>1217</v>
      </c>
      <c r="AC548" t="s">
        <v>1217</v>
      </c>
      <c r="AD548" t="s">
        <v>1217</v>
      </c>
      <c r="AE548" t="s">
        <v>1217</v>
      </c>
      <c r="AF548" t="s">
        <v>1217</v>
      </c>
      <c r="AG548" t="s">
        <v>1217</v>
      </c>
      <c r="AH548"/>
      <c r="AI548" t="s">
        <v>1217</v>
      </c>
      <c r="AJ548" t="s">
        <v>1217</v>
      </c>
      <c r="AK548" t="s">
        <v>1217</v>
      </c>
      <c r="AL548" t="s">
        <v>1217</v>
      </c>
      <c r="AM548" t="s">
        <v>1217</v>
      </c>
      <c r="AN548" t="s">
        <v>1217</v>
      </c>
      <c r="AO548" t="s">
        <v>1217</v>
      </c>
      <c r="AP548"/>
      <c r="AQ548"/>
      <c r="AR548"/>
      <c r="AS548"/>
      <c r="BB548" t="str" cm="1">
        <f t="array" aca="1" ref="BB548" ca="1">IFERROR(INDIRECT(X548),"")</f>
        <v/>
      </c>
      <c r="CC548"/>
      <c r="CD548"/>
      <c r="CE548"/>
      <c r="CF548"/>
      <c r="CG548"/>
      <c r="CH548"/>
      <c r="CI548"/>
      <c r="CJ548"/>
      <c r="CK548"/>
    </row>
    <row r="549" spans="18:89">
      <c r="R549"/>
      <c r="W549">
        <v>554</v>
      </c>
      <c r="X549" t="s">
        <v>1217</v>
      </c>
      <c r="Y549" t="s">
        <v>1217</v>
      </c>
      <c r="Z549" t="s">
        <v>1217</v>
      </c>
      <c r="AA549" t="s">
        <v>1217</v>
      </c>
      <c r="AB549" t="s">
        <v>1217</v>
      </c>
      <c r="AC549" t="s">
        <v>1217</v>
      </c>
      <c r="AD549" t="s">
        <v>1217</v>
      </c>
      <c r="AE549" t="s">
        <v>1217</v>
      </c>
      <c r="AF549" t="s">
        <v>1217</v>
      </c>
      <c r="AG549" t="s">
        <v>1217</v>
      </c>
      <c r="AH549"/>
      <c r="AI549" t="s">
        <v>1217</v>
      </c>
      <c r="AJ549" t="s">
        <v>1217</v>
      </c>
      <c r="AK549" t="s">
        <v>1217</v>
      </c>
      <c r="AL549" t="s">
        <v>1217</v>
      </c>
      <c r="AM549" t="s">
        <v>1217</v>
      </c>
      <c r="AN549" t="s">
        <v>1217</v>
      </c>
      <c r="AO549" t="s">
        <v>1217</v>
      </c>
      <c r="AP549"/>
      <c r="AQ549"/>
      <c r="AR549"/>
      <c r="AS549"/>
      <c r="BB549" t="str" cm="1">
        <f t="array" aca="1" ref="BB549" ca="1">IFERROR(INDIRECT(X549),"")</f>
        <v/>
      </c>
      <c r="CC549"/>
      <c r="CD549"/>
      <c r="CE549"/>
      <c r="CF549"/>
      <c r="CG549"/>
      <c r="CH549"/>
      <c r="CI549"/>
      <c r="CJ549"/>
      <c r="CK549"/>
    </row>
    <row r="550" spans="18:89">
      <c r="R550"/>
      <c r="W550">
        <v>555</v>
      </c>
      <c r="X550" t="s">
        <v>1217</v>
      </c>
      <c r="Y550" t="s">
        <v>1217</v>
      </c>
      <c r="Z550" t="s">
        <v>1217</v>
      </c>
      <c r="AA550" t="s">
        <v>1217</v>
      </c>
      <c r="AB550" t="s">
        <v>1217</v>
      </c>
      <c r="AC550" t="s">
        <v>1217</v>
      </c>
      <c r="AD550" t="s">
        <v>1217</v>
      </c>
      <c r="AE550" t="s">
        <v>1217</v>
      </c>
      <c r="AF550" t="s">
        <v>1217</v>
      </c>
      <c r="AG550" t="s">
        <v>1217</v>
      </c>
      <c r="AH550"/>
      <c r="AI550" t="s">
        <v>1217</v>
      </c>
      <c r="AJ550" t="s">
        <v>1217</v>
      </c>
      <c r="AK550" t="s">
        <v>1217</v>
      </c>
      <c r="AL550" t="s">
        <v>1217</v>
      </c>
      <c r="AM550" t="s">
        <v>1217</v>
      </c>
      <c r="AN550" t="s">
        <v>1217</v>
      </c>
      <c r="AO550" t="s">
        <v>1217</v>
      </c>
      <c r="AP550"/>
      <c r="AQ550"/>
      <c r="AR550"/>
      <c r="AS550"/>
      <c r="BB550" t="str" cm="1">
        <f t="array" aca="1" ref="BB550" ca="1">IFERROR(INDIRECT(X550),"")</f>
        <v/>
      </c>
      <c r="CC550"/>
      <c r="CD550"/>
      <c r="CE550"/>
      <c r="CF550"/>
      <c r="CG550"/>
      <c r="CH550"/>
      <c r="CI550"/>
      <c r="CJ550"/>
      <c r="CK550"/>
    </row>
    <row r="551" spans="18:89">
      <c r="R551"/>
      <c r="W551">
        <v>556</v>
      </c>
      <c r="X551" t="s">
        <v>1217</v>
      </c>
      <c r="Y551" t="s">
        <v>1217</v>
      </c>
      <c r="Z551" t="s">
        <v>1217</v>
      </c>
      <c r="AA551" t="s">
        <v>1217</v>
      </c>
      <c r="AB551" t="s">
        <v>1217</v>
      </c>
      <c r="AC551" t="s">
        <v>1217</v>
      </c>
      <c r="AD551" t="s">
        <v>1217</v>
      </c>
      <c r="AE551" t="s">
        <v>1217</v>
      </c>
      <c r="AF551" t="s">
        <v>1217</v>
      </c>
      <c r="AG551" t="s">
        <v>1217</v>
      </c>
      <c r="AH551"/>
      <c r="AI551" t="s">
        <v>1217</v>
      </c>
      <c r="AJ551" t="s">
        <v>1217</v>
      </c>
      <c r="AK551" t="s">
        <v>1217</v>
      </c>
      <c r="AL551" t="s">
        <v>1217</v>
      </c>
      <c r="AM551" t="s">
        <v>1217</v>
      </c>
      <c r="AN551" t="s">
        <v>1217</v>
      </c>
      <c r="AO551" t="s">
        <v>1217</v>
      </c>
      <c r="AP551"/>
      <c r="AQ551"/>
      <c r="AR551"/>
      <c r="AS551"/>
      <c r="BB551" t="str" cm="1">
        <f t="array" aca="1" ref="BB551" ca="1">IFERROR(INDIRECT(X551),"")</f>
        <v/>
      </c>
      <c r="CC551"/>
      <c r="CD551"/>
      <c r="CE551"/>
      <c r="CF551"/>
      <c r="CG551"/>
      <c r="CH551"/>
      <c r="CI551"/>
      <c r="CJ551"/>
      <c r="CK551"/>
    </row>
    <row r="552" spans="18:89">
      <c r="R552"/>
      <c r="W552">
        <v>557</v>
      </c>
      <c r="X552" t="s">
        <v>1217</v>
      </c>
      <c r="Y552" t="s">
        <v>1217</v>
      </c>
      <c r="Z552" t="s">
        <v>1217</v>
      </c>
      <c r="AA552" t="s">
        <v>1217</v>
      </c>
      <c r="AB552" t="s">
        <v>1217</v>
      </c>
      <c r="AC552" t="s">
        <v>1217</v>
      </c>
      <c r="AD552" t="s">
        <v>1217</v>
      </c>
      <c r="AE552" t="s">
        <v>1217</v>
      </c>
      <c r="AF552" t="s">
        <v>1217</v>
      </c>
      <c r="AG552" t="s">
        <v>1217</v>
      </c>
      <c r="AH552"/>
      <c r="AI552" t="s">
        <v>1217</v>
      </c>
      <c r="AJ552" t="s">
        <v>1217</v>
      </c>
      <c r="AK552" t="s">
        <v>1217</v>
      </c>
      <c r="AL552" t="s">
        <v>1217</v>
      </c>
      <c r="AM552" t="s">
        <v>1217</v>
      </c>
      <c r="AN552" t="s">
        <v>1217</v>
      </c>
      <c r="AO552" t="s">
        <v>1217</v>
      </c>
      <c r="AP552"/>
      <c r="AQ552"/>
      <c r="AR552"/>
      <c r="AS552"/>
      <c r="BB552" t="str" cm="1">
        <f t="array" aca="1" ref="BB552" ca="1">IFERROR(INDIRECT(X552),"")</f>
        <v/>
      </c>
      <c r="CC552"/>
      <c r="CD552"/>
      <c r="CE552"/>
      <c r="CF552"/>
      <c r="CG552"/>
      <c r="CH552"/>
      <c r="CI552"/>
      <c r="CJ552"/>
      <c r="CK552"/>
    </row>
    <row r="553" spans="18:89">
      <c r="R553"/>
      <c r="W553">
        <v>558</v>
      </c>
      <c r="X553" t="s">
        <v>1217</v>
      </c>
      <c r="Y553" t="s">
        <v>1217</v>
      </c>
      <c r="Z553" t="s">
        <v>1217</v>
      </c>
      <c r="AA553" t="s">
        <v>1217</v>
      </c>
      <c r="AB553" t="s">
        <v>1217</v>
      </c>
      <c r="AC553" t="s">
        <v>1217</v>
      </c>
      <c r="AD553" t="s">
        <v>1217</v>
      </c>
      <c r="AE553" t="s">
        <v>1217</v>
      </c>
      <c r="AF553" t="s">
        <v>1217</v>
      </c>
      <c r="AG553" t="s">
        <v>1217</v>
      </c>
      <c r="AH553"/>
      <c r="AI553" t="s">
        <v>1217</v>
      </c>
      <c r="AJ553" t="s">
        <v>1217</v>
      </c>
      <c r="AK553" t="s">
        <v>1217</v>
      </c>
      <c r="AL553" t="s">
        <v>1217</v>
      </c>
      <c r="AM553" t="s">
        <v>1217</v>
      </c>
      <c r="AN553" t="s">
        <v>1217</v>
      </c>
      <c r="AO553" t="s">
        <v>1217</v>
      </c>
      <c r="AP553"/>
      <c r="AQ553"/>
      <c r="AR553"/>
      <c r="AS553"/>
      <c r="BB553" t="str" cm="1">
        <f t="array" aca="1" ref="BB553" ca="1">IFERROR(INDIRECT(X553),"")</f>
        <v/>
      </c>
      <c r="CC553"/>
      <c r="CD553"/>
      <c r="CE553"/>
      <c r="CF553"/>
      <c r="CG553"/>
      <c r="CH553"/>
      <c r="CI553"/>
      <c r="CJ553"/>
      <c r="CK553"/>
    </row>
    <row r="554" spans="18:89">
      <c r="R554"/>
      <c r="W554">
        <v>559</v>
      </c>
      <c r="X554" t="s">
        <v>1217</v>
      </c>
      <c r="Y554" t="s">
        <v>1217</v>
      </c>
      <c r="Z554" t="s">
        <v>1217</v>
      </c>
      <c r="AA554" t="s">
        <v>1217</v>
      </c>
      <c r="AB554" t="s">
        <v>1217</v>
      </c>
      <c r="AC554" t="s">
        <v>1217</v>
      </c>
      <c r="AD554" t="s">
        <v>1217</v>
      </c>
      <c r="AE554" t="s">
        <v>1217</v>
      </c>
      <c r="AF554" t="s">
        <v>1217</v>
      </c>
      <c r="AG554" t="s">
        <v>1217</v>
      </c>
      <c r="AH554"/>
      <c r="AI554" t="s">
        <v>1217</v>
      </c>
      <c r="AJ554" t="s">
        <v>1217</v>
      </c>
      <c r="AK554" t="s">
        <v>1217</v>
      </c>
      <c r="AL554" t="s">
        <v>1217</v>
      </c>
      <c r="AM554" t="s">
        <v>1217</v>
      </c>
      <c r="AN554" t="s">
        <v>1217</v>
      </c>
      <c r="AO554" t="s">
        <v>1217</v>
      </c>
      <c r="AP554"/>
      <c r="AQ554"/>
      <c r="AR554"/>
      <c r="AS554"/>
      <c r="BB554" t="str" cm="1">
        <f t="array" aca="1" ref="BB554" ca="1">IFERROR(INDIRECT(X554),"")</f>
        <v/>
      </c>
      <c r="CC554"/>
      <c r="CD554"/>
      <c r="CE554"/>
      <c r="CF554"/>
      <c r="CG554"/>
      <c r="CH554"/>
      <c r="CI554"/>
      <c r="CJ554"/>
      <c r="CK554"/>
    </row>
    <row r="555" spans="18:89">
      <c r="R555"/>
      <c r="W555">
        <v>560</v>
      </c>
      <c r="X555" t="s">
        <v>1217</v>
      </c>
      <c r="Y555" t="s">
        <v>1217</v>
      </c>
      <c r="Z555" t="s">
        <v>1217</v>
      </c>
      <c r="AA555" t="s">
        <v>1217</v>
      </c>
      <c r="AB555" t="s">
        <v>1217</v>
      </c>
      <c r="AC555" t="s">
        <v>1217</v>
      </c>
      <c r="AD555" t="s">
        <v>1217</v>
      </c>
      <c r="AE555" t="s">
        <v>1217</v>
      </c>
      <c r="AF555" t="s">
        <v>1217</v>
      </c>
      <c r="AG555" t="s">
        <v>1217</v>
      </c>
      <c r="AH555"/>
      <c r="AI555" t="s">
        <v>1217</v>
      </c>
      <c r="AJ555" t="s">
        <v>1217</v>
      </c>
      <c r="AK555" t="s">
        <v>1217</v>
      </c>
      <c r="AL555" t="s">
        <v>1217</v>
      </c>
      <c r="AM555" t="s">
        <v>1217</v>
      </c>
      <c r="AN555" t="s">
        <v>1217</v>
      </c>
      <c r="AO555" t="s">
        <v>1217</v>
      </c>
      <c r="AP555"/>
      <c r="AQ555"/>
      <c r="AR555"/>
      <c r="AS555"/>
      <c r="BB555" t="str" cm="1">
        <f t="array" aca="1" ref="BB555" ca="1">IFERROR(INDIRECT(X555),"")</f>
        <v/>
      </c>
      <c r="CC555"/>
      <c r="CD555"/>
      <c r="CE555"/>
      <c r="CF555"/>
      <c r="CG555"/>
      <c r="CH555"/>
      <c r="CI555"/>
      <c r="CJ555"/>
      <c r="CK555"/>
    </row>
    <row r="556" spans="18:89">
      <c r="R556"/>
      <c r="W556">
        <v>561</v>
      </c>
      <c r="X556" t="s">
        <v>1217</v>
      </c>
      <c r="Y556" t="s">
        <v>1217</v>
      </c>
      <c r="Z556" t="s">
        <v>1217</v>
      </c>
      <c r="AA556" t="s">
        <v>1217</v>
      </c>
      <c r="AB556" t="s">
        <v>1217</v>
      </c>
      <c r="AC556" t="s">
        <v>1217</v>
      </c>
      <c r="AD556" t="s">
        <v>1217</v>
      </c>
      <c r="AE556" t="s">
        <v>1217</v>
      </c>
      <c r="AF556" t="s">
        <v>1217</v>
      </c>
      <c r="AG556" t="s">
        <v>1217</v>
      </c>
      <c r="AH556"/>
      <c r="AI556" t="s">
        <v>1217</v>
      </c>
      <c r="AJ556" t="s">
        <v>1217</v>
      </c>
      <c r="AK556" t="s">
        <v>1217</v>
      </c>
      <c r="AL556" t="s">
        <v>1217</v>
      </c>
      <c r="AM556" t="s">
        <v>1217</v>
      </c>
      <c r="AN556" t="s">
        <v>1217</v>
      </c>
      <c r="AO556" t="s">
        <v>1217</v>
      </c>
      <c r="AP556"/>
      <c r="AQ556"/>
      <c r="AR556"/>
      <c r="AS556"/>
      <c r="BB556" t="str" cm="1">
        <f t="array" aca="1" ref="BB556" ca="1">IFERROR(INDIRECT(X556),"")</f>
        <v/>
      </c>
      <c r="CC556"/>
      <c r="CD556"/>
      <c r="CE556"/>
      <c r="CF556"/>
      <c r="CG556"/>
      <c r="CH556"/>
      <c r="CI556"/>
      <c r="CJ556"/>
      <c r="CK556"/>
    </row>
    <row r="557" spans="18:89">
      <c r="R557"/>
      <c r="W557">
        <v>562</v>
      </c>
      <c r="X557" t="s">
        <v>1217</v>
      </c>
      <c r="Y557" t="s">
        <v>1217</v>
      </c>
      <c r="Z557" t="s">
        <v>1217</v>
      </c>
      <c r="AA557" t="s">
        <v>1217</v>
      </c>
      <c r="AB557" t="s">
        <v>1217</v>
      </c>
      <c r="AC557" t="s">
        <v>1217</v>
      </c>
      <c r="AD557" t="s">
        <v>1217</v>
      </c>
      <c r="AE557" t="s">
        <v>1217</v>
      </c>
      <c r="AF557" t="s">
        <v>1217</v>
      </c>
      <c r="AG557" t="s">
        <v>1217</v>
      </c>
      <c r="AH557"/>
      <c r="AI557" t="s">
        <v>1217</v>
      </c>
      <c r="AJ557" t="s">
        <v>1217</v>
      </c>
      <c r="AK557" t="s">
        <v>1217</v>
      </c>
      <c r="AL557" t="s">
        <v>1217</v>
      </c>
      <c r="AM557" t="s">
        <v>1217</v>
      </c>
      <c r="AN557" t="s">
        <v>1217</v>
      </c>
      <c r="AO557" t="s">
        <v>1217</v>
      </c>
      <c r="AP557"/>
      <c r="AQ557"/>
      <c r="AR557"/>
      <c r="AS557"/>
      <c r="BB557" t="str" cm="1">
        <f t="array" aca="1" ref="BB557" ca="1">IFERROR(INDIRECT(X557),"")</f>
        <v/>
      </c>
      <c r="CC557"/>
      <c r="CD557"/>
      <c r="CE557"/>
      <c r="CF557"/>
      <c r="CG557"/>
      <c r="CH557"/>
      <c r="CI557"/>
      <c r="CJ557"/>
      <c r="CK557"/>
    </row>
    <row r="558" spans="18:89">
      <c r="R558"/>
      <c r="W558">
        <v>563</v>
      </c>
      <c r="X558" t="s">
        <v>2357</v>
      </c>
      <c r="Y558" t="s">
        <v>2358</v>
      </c>
      <c r="Z558" t="s">
        <v>2359</v>
      </c>
      <c r="AA558">
        <v>0</v>
      </c>
      <c r="AB558" t="s">
        <v>2360</v>
      </c>
      <c r="AC558">
        <v>3</v>
      </c>
      <c r="AD558">
        <v>44</v>
      </c>
      <c r="AE558">
        <v>44</v>
      </c>
      <c r="AF558">
        <v>0</v>
      </c>
      <c r="AG558" t="s">
        <v>2361</v>
      </c>
      <c r="AH558"/>
      <c r="AI558" t="s">
        <v>2362</v>
      </c>
      <c r="AJ558" t="s">
        <v>2363</v>
      </c>
      <c r="AK558" t="s">
        <v>2364</v>
      </c>
      <c r="AL558" t="s">
        <v>2365</v>
      </c>
      <c r="AM558" t="s">
        <v>2366</v>
      </c>
      <c r="AN558" t="s">
        <v>2367</v>
      </c>
      <c r="AO558" t="s">
        <v>2368</v>
      </c>
      <c r="AP558"/>
      <c r="AQ558"/>
      <c r="AR558"/>
      <c r="AS558"/>
      <c r="BB558" t="str" cm="1">
        <f t="array" aca="1" ref="BB558" ca="1">IFERROR(INDIRECT(X558),"")</f>
        <v>FULLSTÄNDIGT SVAR SAKNAS PÅ FRÅGA 12</v>
      </c>
      <c r="CC558"/>
      <c r="CD558"/>
      <c r="CE558"/>
      <c r="CF558"/>
      <c r="CG558"/>
      <c r="CH558"/>
      <c r="CI558"/>
      <c r="CJ558"/>
      <c r="CK558"/>
    </row>
    <row r="559" spans="18:89">
      <c r="R559"/>
      <c r="W559">
        <v>564</v>
      </c>
      <c r="X559" t="s">
        <v>1217</v>
      </c>
      <c r="Y559" t="s">
        <v>1217</v>
      </c>
      <c r="Z559" t="s">
        <v>1217</v>
      </c>
      <c r="AA559" t="s">
        <v>1217</v>
      </c>
      <c r="AB559" t="s">
        <v>1217</v>
      </c>
      <c r="AC559" t="s">
        <v>1217</v>
      </c>
      <c r="AD559" t="s">
        <v>1217</v>
      </c>
      <c r="AE559" t="s">
        <v>1217</v>
      </c>
      <c r="AF559" t="s">
        <v>1217</v>
      </c>
      <c r="AG559" t="s">
        <v>1217</v>
      </c>
      <c r="AH559"/>
      <c r="AI559" t="s">
        <v>1217</v>
      </c>
      <c r="AJ559" t="s">
        <v>1217</v>
      </c>
      <c r="AK559" t="s">
        <v>1217</v>
      </c>
      <c r="AL559" t="s">
        <v>1217</v>
      </c>
      <c r="AM559" t="s">
        <v>1217</v>
      </c>
      <c r="AN559" t="s">
        <v>1217</v>
      </c>
      <c r="AO559" t="s">
        <v>1217</v>
      </c>
      <c r="AP559"/>
      <c r="AQ559"/>
      <c r="AR559"/>
      <c r="AS559"/>
      <c r="BB559" t="str" cm="1">
        <f t="array" aca="1" ref="BB559" ca="1">IFERROR(INDIRECT(X559),"")</f>
        <v/>
      </c>
      <c r="CC559"/>
      <c r="CD559"/>
      <c r="CE559"/>
      <c r="CF559"/>
      <c r="CG559"/>
      <c r="CH559"/>
      <c r="CI559"/>
      <c r="CJ559"/>
      <c r="CK559"/>
    </row>
    <row r="560" spans="18:89">
      <c r="R560"/>
      <c r="W560">
        <v>565</v>
      </c>
      <c r="X560" t="s">
        <v>1217</v>
      </c>
      <c r="Y560" t="s">
        <v>1217</v>
      </c>
      <c r="Z560" t="s">
        <v>1217</v>
      </c>
      <c r="AA560" t="s">
        <v>1217</v>
      </c>
      <c r="AB560" t="s">
        <v>1217</v>
      </c>
      <c r="AC560" t="s">
        <v>1217</v>
      </c>
      <c r="AD560" t="s">
        <v>1217</v>
      </c>
      <c r="AE560" t="s">
        <v>1217</v>
      </c>
      <c r="AF560" t="s">
        <v>1217</v>
      </c>
      <c r="AG560" t="s">
        <v>1217</v>
      </c>
      <c r="AH560"/>
      <c r="AI560" t="s">
        <v>1217</v>
      </c>
      <c r="AJ560" t="s">
        <v>1217</v>
      </c>
      <c r="AK560" t="s">
        <v>1217</v>
      </c>
      <c r="AL560" t="s">
        <v>1217</v>
      </c>
      <c r="AM560" t="s">
        <v>1217</v>
      </c>
      <c r="AN560" t="s">
        <v>1217</v>
      </c>
      <c r="AO560" t="s">
        <v>1217</v>
      </c>
      <c r="AP560"/>
      <c r="AQ560"/>
      <c r="AR560"/>
      <c r="AS560"/>
      <c r="BB560" t="str" cm="1">
        <f t="array" aca="1" ref="BB560" ca="1">IFERROR(INDIRECT(X560),"")</f>
        <v/>
      </c>
      <c r="CC560"/>
      <c r="CD560"/>
      <c r="CE560"/>
      <c r="CF560"/>
      <c r="CG560"/>
      <c r="CH560"/>
      <c r="CI560"/>
      <c r="CJ560"/>
      <c r="CK560"/>
    </row>
    <row r="561" spans="18:89">
      <c r="R561"/>
      <c r="W561">
        <v>566</v>
      </c>
      <c r="X561" t="s">
        <v>1217</v>
      </c>
      <c r="Y561" t="s">
        <v>1217</v>
      </c>
      <c r="Z561" t="s">
        <v>1217</v>
      </c>
      <c r="AA561" t="s">
        <v>1217</v>
      </c>
      <c r="AB561" t="s">
        <v>1217</v>
      </c>
      <c r="AC561" t="s">
        <v>1217</v>
      </c>
      <c r="AD561" t="s">
        <v>1217</v>
      </c>
      <c r="AE561" t="s">
        <v>1217</v>
      </c>
      <c r="AF561" t="s">
        <v>1217</v>
      </c>
      <c r="AG561" t="s">
        <v>1217</v>
      </c>
      <c r="AH561"/>
      <c r="AI561" t="s">
        <v>1217</v>
      </c>
      <c r="AJ561" t="s">
        <v>1217</v>
      </c>
      <c r="AK561" t="s">
        <v>1217</v>
      </c>
      <c r="AL561" t="s">
        <v>1217</v>
      </c>
      <c r="AM561" t="s">
        <v>1217</v>
      </c>
      <c r="AN561" t="s">
        <v>1217</v>
      </c>
      <c r="AO561" t="s">
        <v>1217</v>
      </c>
      <c r="AP561"/>
      <c r="AQ561"/>
      <c r="AR561"/>
      <c r="AS561"/>
      <c r="BB561" t="str" cm="1">
        <f t="array" aca="1" ref="BB561" ca="1">IFERROR(INDIRECT(X561),"")</f>
        <v/>
      </c>
      <c r="CC561"/>
      <c r="CD561"/>
      <c r="CE561"/>
      <c r="CF561"/>
      <c r="CG561"/>
      <c r="CH561"/>
      <c r="CI561"/>
      <c r="CJ561"/>
      <c r="CK561"/>
    </row>
    <row r="562" spans="18:89">
      <c r="R562"/>
      <c r="W562">
        <v>567</v>
      </c>
      <c r="X562" t="s">
        <v>1217</v>
      </c>
      <c r="Y562" t="s">
        <v>1217</v>
      </c>
      <c r="Z562" t="s">
        <v>1217</v>
      </c>
      <c r="AA562" t="s">
        <v>1217</v>
      </c>
      <c r="AB562" t="s">
        <v>1217</v>
      </c>
      <c r="AC562" t="s">
        <v>1217</v>
      </c>
      <c r="AD562" t="s">
        <v>1217</v>
      </c>
      <c r="AE562" t="s">
        <v>1217</v>
      </c>
      <c r="AF562" t="s">
        <v>1217</v>
      </c>
      <c r="AG562" t="s">
        <v>1217</v>
      </c>
      <c r="AH562"/>
      <c r="AI562" t="s">
        <v>1217</v>
      </c>
      <c r="AJ562" t="s">
        <v>1217</v>
      </c>
      <c r="AK562" t="s">
        <v>1217</v>
      </c>
      <c r="AL562" t="s">
        <v>1217</v>
      </c>
      <c r="AM562" t="s">
        <v>1217</v>
      </c>
      <c r="AN562" t="s">
        <v>1217</v>
      </c>
      <c r="AO562" t="s">
        <v>1217</v>
      </c>
      <c r="AP562"/>
      <c r="AQ562"/>
      <c r="AR562"/>
      <c r="AS562"/>
      <c r="BB562" t="str" cm="1">
        <f t="array" aca="1" ref="BB562" ca="1">IFERROR(INDIRECT(X562),"")</f>
        <v/>
      </c>
      <c r="CC562"/>
      <c r="CD562"/>
      <c r="CE562"/>
      <c r="CF562"/>
      <c r="CG562"/>
      <c r="CH562"/>
      <c r="CI562"/>
      <c r="CJ562"/>
      <c r="CK562"/>
    </row>
    <row r="563" spans="18:89">
      <c r="R563"/>
      <c r="W563">
        <v>568</v>
      </c>
      <c r="X563" t="s">
        <v>1217</v>
      </c>
      <c r="Y563" t="s">
        <v>1217</v>
      </c>
      <c r="Z563" t="s">
        <v>1217</v>
      </c>
      <c r="AA563" t="s">
        <v>1217</v>
      </c>
      <c r="AB563" t="s">
        <v>1217</v>
      </c>
      <c r="AC563" t="s">
        <v>1217</v>
      </c>
      <c r="AD563" t="s">
        <v>1217</v>
      </c>
      <c r="AE563" t="s">
        <v>1217</v>
      </c>
      <c r="AF563" t="s">
        <v>1217</v>
      </c>
      <c r="AG563" t="s">
        <v>1217</v>
      </c>
      <c r="AH563"/>
      <c r="AI563" t="s">
        <v>1217</v>
      </c>
      <c r="AJ563" t="s">
        <v>1217</v>
      </c>
      <c r="AK563" t="s">
        <v>1217</v>
      </c>
      <c r="AL563" t="s">
        <v>1217</v>
      </c>
      <c r="AM563" t="s">
        <v>1217</v>
      </c>
      <c r="AN563" t="s">
        <v>1217</v>
      </c>
      <c r="AO563" t="s">
        <v>1217</v>
      </c>
      <c r="AP563"/>
      <c r="AQ563"/>
      <c r="AR563"/>
      <c r="AS563"/>
      <c r="BB563" t="str" cm="1">
        <f t="array" aca="1" ref="BB563" ca="1">IFERROR(INDIRECT(X563),"")</f>
        <v/>
      </c>
      <c r="CC563"/>
      <c r="CD563"/>
      <c r="CE563"/>
      <c r="CF563"/>
      <c r="CG563"/>
      <c r="CH563"/>
      <c r="CI563"/>
      <c r="CJ563"/>
      <c r="CK563"/>
    </row>
    <row r="564" spans="18:89">
      <c r="R564"/>
      <c r="W564">
        <v>569</v>
      </c>
      <c r="X564" t="s">
        <v>1217</v>
      </c>
      <c r="Y564" t="s">
        <v>1217</v>
      </c>
      <c r="Z564" t="s">
        <v>1217</v>
      </c>
      <c r="AA564" t="s">
        <v>1217</v>
      </c>
      <c r="AB564" t="s">
        <v>1217</v>
      </c>
      <c r="AC564" t="s">
        <v>1217</v>
      </c>
      <c r="AD564" t="s">
        <v>1217</v>
      </c>
      <c r="AE564" t="s">
        <v>1217</v>
      </c>
      <c r="AF564" t="s">
        <v>1217</v>
      </c>
      <c r="AG564" t="s">
        <v>1217</v>
      </c>
      <c r="AH564"/>
      <c r="AI564" t="s">
        <v>1217</v>
      </c>
      <c r="AJ564" t="s">
        <v>1217</v>
      </c>
      <c r="AK564" t="s">
        <v>1217</v>
      </c>
      <c r="AL564" t="s">
        <v>1217</v>
      </c>
      <c r="AM564" t="s">
        <v>1217</v>
      </c>
      <c r="AN564" t="s">
        <v>1217</v>
      </c>
      <c r="AO564" t="s">
        <v>1217</v>
      </c>
      <c r="AP564"/>
      <c r="AQ564"/>
      <c r="AR564"/>
      <c r="AS564"/>
      <c r="BB564" t="str" cm="1">
        <f t="array" aca="1" ref="BB564" ca="1">IFERROR(INDIRECT(X564),"")</f>
        <v/>
      </c>
      <c r="CC564"/>
      <c r="CD564"/>
      <c r="CE564"/>
      <c r="CF564"/>
      <c r="CG564"/>
      <c r="CH564"/>
      <c r="CI564"/>
      <c r="CJ564"/>
      <c r="CK564"/>
    </row>
    <row r="565" spans="18:89">
      <c r="R565"/>
      <c r="W565">
        <v>570</v>
      </c>
      <c r="X565" t="s">
        <v>1217</v>
      </c>
      <c r="Y565" t="s">
        <v>1217</v>
      </c>
      <c r="Z565" t="s">
        <v>1217</v>
      </c>
      <c r="AA565" t="s">
        <v>1217</v>
      </c>
      <c r="AB565" t="s">
        <v>1217</v>
      </c>
      <c r="AC565" t="s">
        <v>1217</v>
      </c>
      <c r="AD565" t="s">
        <v>1217</v>
      </c>
      <c r="AE565" t="s">
        <v>1217</v>
      </c>
      <c r="AF565" t="s">
        <v>1217</v>
      </c>
      <c r="AG565" t="s">
        <v>1217</v>
      </c>
      <c r="AH565"/>
      <c r="AI565" t="s">
        <v>1217</v>
      </c>
      <c r="AJ565" t="s">
        <v>1217</v>
      </c>
      <c r="AK565" t="s">
        <v>1217</v>
      </c>
      <c r="AL565" t="s">
        <v>1217</v>
      </c>
      <c r="AM565" t="s">
        <v>1217</v>
      </c>
      <c r="AN565" t="s">
        <v>1217</v>
      </c>
      <c r="AO565" t="s">
        <v>1217</v>
      </c>
      <c r="AP565"/>
      <c r="AQ565"/>
      <c r="AR565"/>
      <c r="AS565"/>
      <c r="BB565" t="str" cm="1">
        <f t="array" aca="1" ref="BB565" ca="1">IFERROR(INDIRECT(X565),"")</f>
        <v/>
      </c>
      <c r="CC565"/>
      <c r="CD565"/>
      <c r="CE565"/>
      <c r="CF565"/>
      <c r="CG565"/>
      <c r="CH565"/>
      <c r="CI565"/>
      <c r="CJ565"/>
      <c r="CK565"/>
    </row>
    <row r="566" spans="18:89">
      <c r="R566"/>
      <c r="W566">
        <v>571</v>
      </c>
      <c r="X566" t="s">
        <v>1217</v>
      </c>
      <c r="Y566" t="s">
        <v>1217</v>
      </c>
      <c r="Z566" t="s">
        <v>1217</v>
      </c>
      <c r="AA566" t="s">
        <v>1217</v>
      </c>
      <c r="AB566" t="s">
        <v>1217</v>
      </c>
      <c r="AC566" t="s">
        <v>1217</v>
      </c>
      <c r="AD566" t="s">
        <v>1217</v>
      </c>
      <c r="AE566" t="s">
        <v>1217</v>
      </c>
      <c r="AF566" t="s">
        <v>1217</v>
      </c>
      <c r="AG566" t="s">
        <v>1217</v>
      </c>
      <c r="AH566"/>
      <c r="AI566" t="s">
        <v>1217</v>
      </c>
      <c r="AJ566" t="s">
        <v>1217</v>
      </c>
      <c r="AK566" t="s">
        <v>1217</v>
      </c>
      <c r="AL566" t="s">
        <v>1217</v>
      </c>
      <c r="AM566" t="s">
        <v>1217</v>
      </c>
      <c r="AN566" t="s">
        <v>1217</v>
      </c>
      <c r="AO566" t="s">
        <v>1217</v>
      </c>
      <c r="AP566"/>
      <c r="AQ566"/>
      <c r="AR566"/>
      <c r="AS566"/>
      <c r="BB566" t="str" cm="1">
        <f t="array" aca="1" ref="BB566" ca="1">IFERROR(INDIRECT(X566),"")</f>
        <v/>
      </c>
      <c r="CC566"/>
      <c r="CD566"/>
      <c r="CE566"/>
      <c r="CF566"/>
      <c r="CG566"/>
      <c r="CH566"/>
      <c r="CI566"/>
      <c r="CJ566"/>
      <c r="CK566"/>
    </row>
    <row r="567" spans="18:89">
      <c r="R567"/>
      <c r="W567">
        <v>572</v>
      </c>
      <c r="X567" t="s">
        <v>1217</v>
      </c>
      <c r="Y567" t="s">
        <v>1217</v>
      </c>
      <c r="Z567" t="s">
        <v>1217</v>
      </c>
      <c r="AA567" t="s">
        <v>1217</v>
      </c>
      <c r="AB567" t="s">
        <v>1217</v>
      </c>
      <c r="AC567" t="s">
        <v>1217</v>
      </c>
      <c r="AD567" t="s">
        <v>1217</v>
      </c>
      <c r="AE567" t="s">
        <v>1217</v>
      </c>
      <c r="AF567" t="s">
        <v>1217</v>
      </c>
      <c r="AG567" t="s">
        <v>1217</v>
      </c>
      <c r="AH567"/>
      <c r="AI567" t="s">
        <v>1217</v>
      </c>
      <c r="AJ567" t="s">
        <v>1217</v>
      </c>
      <c r="AK567" t="s">
        <v>1217</v>
      </c>
      <c r="AL567" t="s">
        <v>1217</v>
      </c>
      <c r="AM567" t="s">
        <v>1217</v>
      </c>
      <c r="AN567" t="s">
        <v>1217</v>
      </c>
      <c r="AO567" t="s">
        <v>1217</v>
      </c>
      <c r="AP567"/>
      <c r="AQ567"/>
      <c r="AR567"/>
      <c r="AS567"/>
      <c r="BB567" t="str" cm="1">
        <f t="array" aca="1" ref="BB567" ca="1">IFERROR(INDIRECT(X567),"")</f>
        <v/>
      </c>
      <c r="CC567"/>
      <c r="CD567"/>
      <c r="CE567"/>
      <c r="CF567"/>
      <c r="CG567"/>
      <c r="CH567"/>
      <c r="CI567"/>
      <c r="CJ567"/>
      <c r="CK567"/>
    </row>
    <row r="568" spans="18:89">
      <c r="R568"/>
      <c r="W568">
        <v>573</v>
      </c>
      <c r="X568" t="s">
        <v>1217</v>
      </c>
      <c r="Y568" t="s">
        <v>1217</v>
      </c>
      <c r="Z568" t="s">
        <v>1217</v>
      </c>
      <c r="AA568" t="s">
        <v>1217</v>
      </c>
      <c r="AB568" t="s">
        <v>1217</v>
      </c>
      <c r="AC568" t="s">
        <v>1217</v>
      </c>
      <c r="AD568" t="s">
        <v>1217</v>
      </c>
      <c r="AE568" t="s">
        <v>1217</v>
      </c>
      <c r="AF568" t="s">
        <v>1217</v>
      </c>
      <c r="AG568" t="s">
        <v>1217</v>
      </c>
      <c r="AH568"/>
      <c r="AI568" t="s">
        <v>1217</v>
      </c>
      <c r="AJ568" t="s">
        <v>1217</v>
      </c>
      <c r="AK568" t="s">
        <v>1217</v>
      </c>
      <c r="AL568" t="s">
        <v>1217</v>
      </c>
      <c r="AM568" t="s">
        <v>1217</v>
      </c>
      <c r="AN568" t="s">
        <v>1217</v>
      </c>
      <c r="AO568" t="s">
        <v>1217</v>
      </c>
      <c r="AP568"/>
      <c r="AQ568"/>
      <c r="AR568"/>
      <c r="AS568"/>
      <c r="BB568" t="str" cm="1">
        <f t="array" aca="1" ref="BB568" ca="1">IFERROR(INDIRECT(X568),"")</f>
        <v/>
      </c>
      <c r="CC568"/>
      <c r="CD568"/>
      <c r="CE568"/>
      <c r="CF568"/>
      <c r="CG568"/>
      <c r="CH568"/>
      <c r="CI568"/>
      <c r="CJ568"/>
      <c r="CK568"/>
    </row>
    <row r="569" spans="18:89">
      <c r="R569"/>
      <c r="W569">
        <v>574</v>
      </c>
      <c r="X569" t="s">
        <v>1217</v>
      </c>
      <c r="Y569" t="s">
        <v>1217</v>
      </c>
      <c r="Z569" t="s">
        <v>1217</v>
      </c>
      <c r="AA569" t="s">
        <v>1217</v>
      </c>
      <c r="AB569" t="s">
        <v>1217</v>
      </c>
      <c r="AC569" t="s">
        <v>1217</v>
      </c>
      <c r="AD569" t="s">
        <v>1217</v>
      </c>
      <c r="AE569" t="s">
        <v>1217</v>
      </c>
      <c r="AF569" t="s">
        <v>1217</v>
      </c>
      <c r="AG569" t="s">
        <v>1217</v>
      </c>
      <c r="AH569"/>
      <c r="AI569" t="s">
        <v>1217</v>
      </c>
      <c r="AJ569" t="s">
        <v>1217</v>
      </c>
      <c r="AK569" t="s">
        <v>1217</v>
      </c>
      <c r="AL569" t="s">
        <v>1217</v>
      </c>
      <c r="AM569" t="s">
        <v>1217</v>
      </c>
      <c r="AN569" t="s">
        <v>1217</v>
      </c>
      <c r="AO569" t="s">
        <v>1217</v>
      </c>
      <c r="AP569"/>
      <c r="AQ569"/>
      <c r="AR569"/>
      <c r="AS569"/>
      <c r="BB569" t="str" cm="1">
        <f t="array" aca="1" ref="BB569" ca="1">IFERROR(INDIRECT(X569),"")</f>
        <v/>
      </c>
      <c r="CC569"/>
      <c r="CD569"/>
      <c r="CE569"/>
      <c r="CF569"/>
      <c r="CG569"/>
      <c r="CH569"/>
      <c r="CI569"/>
      <c r="CJ569"/>
      <c r="CK569"/>
    </row>
    <row r="570" spans="18:89">
      <c r="R570"/>
      <c r="W570">
        <v>575</v>
      </c>
      <c r="X570" t="s">
        <v>2369</v>
      </c>
      <c r="Y570" t="s">
        <v>2370</v>
      </c>
      <c r="Z570" t="s">
        <v>2371</v>
      </c>
      <c r="AA570">
        <v>0</v>
      </c>
      <c r="AB570" t="s">
        <v>2372</v>
      </c>
      <c r="AC570">
        <v>3</v>
      </c>
      <c r="AD570">
        <v>45</v>
      </c>
      <c r="AE570">
        <v>45</v>
      </c>
      <c r="AF570">
        <v>0</v>
      </c>
      <c r="AG570" t="s">
        <v>2373</v>
      </c>
      <c r="AH570"/>
      <c r="AI570" t="s">
        <v>2374</v>
      </c>
      <c r="AJ570" t="s">
        <v>2375</v>
      </c>
      <c r="AK570" t="s">
        <v>2376</v>
      </c>
      <c r="AL570" t="s">
        <v>2377</v>
      </c>
      <c r="AM570" t="s">
        <v>2378</v>
      </c>
      <c r="AN570" t="s">
        <v>2379</v>
      </c>
      <c r="AO570" t="s">
        <v>2380</v>
      </c>
      <c r="AP570"/>
      <c r="AQ570"/>
      <c r="AR570"/>
      <c r="AS570"/>
      <c r="BB570" t="str" cm="1">
        <f t="array" aca="1" ref="BB570" ca="1">IFERROR(INDIRECT(X570),"")</f>
        <v>FULLSTÄNDIGT SVAR SAKNAS PÅ FRÅGA 12</v>
      </c>
      <c r="CC570"/>
      <c r="CD570"/>
      <c r="CE570"/>
      <c r="CF570"/>
      <c r="CG570"/>
      <c r="CH570"/>
      <c r="CI570"/>
      <c r="CJ570"/>
      <c r="CK570"/>
    </row>
    <row r="571" spans="18:89">
      <c r="R571"/>
      <c r="W571">
        <v>576</v>
      </c>
      <c r="X571" t="s">
        <v>1217</v>
      </c>
      <c r="Y571" t="s">
        <v>1217</v>
      </c>
      <c r="Z571" t="s">
        <v>1217</v>
      </c>
      <c r="AA571" t="s">
        <v>1217</v>
      </c>
      <c r="AB571" t="s">
        <v>1217</v>
      </c>
      <c r="AC571" t="s">
        <v>1217</v>
      </c>
      <c r="AD571" t="s">
        <v>1217</v>
      </c>
      <c r="AE571" t="s">
        <v>1217</v>
      </c>
      <c r="AF571" t="s">
        <v>1217</v>
      </c>
      <c r="AG571" t="s">
        <v>1217</v>
      </c>
      <c r="AH571"/>
      <c r="AI571" t="s">
        <v>1217</v>
      </c>
      <c r="AJ571" t="s">
        <v>1217</v>
      </c>
      <c r="AK571" t="s">
        <v>1217</v>
      </c>
      <c r="AL571" t="s">
        <v>1217</v>
      </c>
      <c r="AM571" t="s">
        <v>1217</v>
      </c>
      <c r="AN571" t="s">
        <v>1217</v>
      </c>
      <c r="AO571" t="s">
        <v>1217</v>
      </c>
      <c r="AP571"/>
      <c r="AQ571"/>
      <c r="AR571"/>
      <c r="AS571"/>
      <c r="BB571" t="str" cm="1">
        <f t="array" aca="1" ref="BB571" ca="1">IFERROR(INDIRECT(X571),"")</f>
        <v/>
      </c>
      <c r="CC571"/>
      <c r="CD571"/>
      <c r="CE571"/>
      <c r="CF571"/>
      <c r="CG571"/>
      <c r="CH571"/>
      <c r="CI571"/>
      <c r="CJ571"/>
      <c r="CK571"/>
    </row>
    <row r="572" spans="18:89">
      <c r="R572"/>
      <c r="W572">
        <v>577</v>
      </c>
      <c r="X572" t="s">
        <v>1217</v>
      </c>
      <c r="Y572" t="s">
        <v>1217</v>
      </c>
      <c r="Z572" t="s">
        <v>1217</v>
      </c>
      <c r="AA572" t="s">
        <v>1217</v>
      </c>
      <c r="AB572" t="s">
        <v>1217</v>
      </c>
      <c r="AC572" t="s">
        <v>1217</v>
      </c>
      <c r="AD572" t="s">
        <v>1217</v>
      </c>
      <c r="AE572" t="s">
        <v>1217</v>
      </c>
      <c r="AF572" t="s">
        <v>1217</v>
      </c>
      <c r="AG572" t="s">
        <v>1217</v>
      </c>
      <c r="AH572"/>
      <c r="AI572" t="s">
        <v>1217</v>
      </c>
      <c r="AJ572" t="s">
        <v>1217</v>
      </c>
      <c r="AK572" t="s">
        <v>1217</v>
      </c>
      <c r="AL572" t="s">
        <v>1217</v>
      </c>
      <c r="AM572" t="s">
        <v>1217</v>
      </c>
      <c r="AN572" t="s">
        <v>1217</v>
      </c>
      <c r="AO572" t="s">
        <v>1217</v>
      </c>
      <c r="AP572"/>
      <c r="AQ572"/>
      <c r="AR572"/>
      <c r="AS572"/>
      <c r="BB572" t="str" cm="1">
        <f t="array" aca="1" ref="BB572" ca="1">IFERROR(INDIRECT(X572),"")</f>
        <v/>
      </c>
      <c r="CC572"/>
      <c r="CD572"/>
      <c r="CE572"/>
      <c r="CF572"/>
      <c r="CG572"/>
      <c r="CH572"/>
      <c r="CI572"/>
      <c r="CJ572"/>
      <c r="CK572"/>
    </row>
    <row r="573" spans="18:89">
      <c r="R573"/>
      <c r="W573">
        <v>578</v>
      </c>
      <c r="X573" t="s">
        <v>1217</v>
      </c>
      <c r="Y573" t="s">
        <v>1217</v>
      </c>
      <c r="Z573" t="s">
        <v>1217</v>
      </c>
      <c r="AA573" t="s">
        <v>1217</v>
      </c>
      <c r="AB573" t="s">
        <v>1217</v>
      </c>
      <c r="AC573" t="s">
        <v>1217</v>
      </c>
      <c r="AD573" t="s">
        <v>1217</v>
      </c>
      <c r="AE573" t="s">
        <v>1217</v>
      </c>
      <c r="AF573" t="s">
        <v>1217</v>
      </c>
      <c r="AG573" t="s">
        <v>1217</v>
      </c>
      <c r="AH573"/>
      <c r="AI573" t="s">
        <v>1217</v>
      </c>
      <c r="AJ573" t="s">
        <v>1217</v>
      </c>
      <c r="AK573" t="s">
        <v>1217</v>
      </c>
      <c r="AL573" t="s">
        <v>1217</v>
      </c>
      <c r="AM573" t="s">
        <v>1217</v>
      </c>
      <c r="AN573" t="s">
        <v>1217</v>
      </c>
      <c r="AO573" t="s">
        <v>1217</v>
      </c>
      <c r="AP573"/>
      <c r="AQ573"/>
      <c r="AR573"/>
      <c r="AS573"/>
      <c r="BB573" t="str" cm="1">
        <f t="array" aca="1" ref="BB573" ca="1">IFERROR(INDIRECT(X573),"")</f>
        <v/>
      </c>
      <c r="CC573"/>
      <c r="CD573"/>
      <c r="CE573"/>
      <c r="CF573"/>
      <c r="CG573"/>
      <c r="CH573"/>
      <c r="CI573"/>
      <c r="CJ573"/>
      <c r="CK573"/>
    </row>
    <row r="574" spans="18:89">
      <c r="R574"/>
      <c r="W574">
        <v>579</v>
      </c>
      <c r="X574" t="s">
        <v>1217</v>
      </c>
      <c r="Y574" t="s">
        <v>1217</v>
      </c>
      <c r="Z574" t="s">
        <v>1217</v>
      </c>
      <c r="AA574" t="s">
        <v>1217</v>
      </c>
      <c r="AB574" t="s">
        <v>1217</v>
      </c>
      <c r="AC574" t="s">
        <v>1217</v>
      </c>
      <c r="AD574" t="s">
        <v>1217</v>
      </c>
      <c r="AE574" t="s">
        <v>1217</v>
      </c>
      <c r="AF574" t="s">
        <v>1217</v>
      </c>
      <c r="AG574" t="s">
        <v>1217</v>
      </c>
      <c r="AH574"/>
      <c r="AI574" t="s">
        <v>1217</v>
      </c>
      <c r="AJ574" t="s">
        <v>1217</v>
      </c>
      <c r="AK574" t="s">
        <v>1217</v>
      </c>
      <c r="AL574" t="s">
        <v>1217</v>
      </c>
      <c r="AM574" t="s">
        <v>1217</v>
      </c>
      <c r="AN574" t="s">
        <v>1217</v>
      </c>
      <c r="AO574" t="s">
        <v>1217</v>
      </c>
      <c r="AP574"/>
      <c r="AQ574"/>
      <c r="AR574"/>
      <c r="AS574"/>
      <c r="BB574" t="str" cm="1">
        <f t="array" aca="1" ref="BB574" ca="1">IFERROR(INDIRECT(X574),"")</f>
        <v/>
      </c>
      <c r="CC574"/>
      <c r="CD574"/>
      <c r="CE574"/>
      <c r="CF574"/>
      <c r="CG574"/>
      <c r="CH574"/>
      <c r="CI574"/>
      <c r="CJ574"/>
      <c r="CK574"/>
    </row>
    <row r="575" spans="18:89">
      <c r="R575"/>
      <c r="W575">
        <v>580</v>
      </c>
      <c r="X575" t="s">
        <v>1217</v>
      </c>
      <c r="Y575" t="s">
        <v>1217</v>
      </c>
      <c r="Z575" t="s">
        <v>1217</v>
      </c>
      <c r="AA575" t="s">
        <v>1217</v>
      </c>
      <c r="AB575" t="s">
        <v>1217</v>
      </c>
      <c r="AC575" t="s">
        <v>1217</v>
      </c>
      <c r="AD575" t="s">
        <v>1217</v>
      </c>
      <c r="AE575" t="s">
        <v>1217</v>
      </c>
      <c r="AF575" t="s">
        <v>1217</v>
      </c>
      <c r="AG575" t="s">
        <v>1217</v>
      </c>
      <c r="AH575"/>
      <c r="AI575" t="s">
        <v>1217</v>
      </c>
      <c r="AJ575" t="s">
        <v>1217</v>
      </c>
      <c r="AK575" t="s">
        <v>1217</v>
      </c>
      <c r="AL575" t="s">
        <v>1217</v>
      </c>
      <c r="AM575" t="s">
        <v>1217</v>
      </c>
      <c r="AN575" t="s">
        <v>1217</v>
      </c>
      <c r="AO575" t="s">
        <v>1217</v>
      </c>
      <c r="AP575"/>
      <c r="AQ575"/>
      <c r="AR575"/>
      <c r="AS575"/>
      <c r="BB575" t="str" cm="1">
        <f t="array" aca="1" ref="BB575" ca="1">IFERROR(INDIRECT(X575),"")</f>
        <v/>
      </c>
      <c r="CC575"/>
      <c r="CD575"/>
      <c r="CE575"/>
      <c r="CF575"/>
      <c r="CG575"/>
      <c r="CH575"/>
      <c r="CI575"/>
      <c r="CJ575"/>
      <c r="CK575"/>
    </row>
    <row r="576" spans="18:89">
      <c r="R576"/>
      <c r="W576">
        <v>581</v>
      </c>
      <c r="X576" t="s">
        <v>1217</v>
      </c>
      <c r="Y576" t="s">
        <v>1217</v>
      </c>
      <c r="Z576" t="s">
        <v>1217</v>
      </c>
      <c r="AA576" t="s">
        <v>1217</v>
      </c>
      <c r="AB576" t="s">
        <v>1217</v>
      </c>
      <c r="AC576" t="s">
        <v>1217</v>
      </c>
      <c r="AD576" t="s">
        <v>1217</v>
      </c>
      <c r="AE576" t="s">
        <v>1217</v>
      </c>
      <c r="AF576" t="s">
        <v>1217</v>
      </c>
      <c r="AG576" t="s">
        <v>1217</v>
      </c>
      <c r="AH576"/>
      <c r="AI576" t="s">
        <v>1217</v>
      </c>
      <c r="AJ576" t="s">
        <v>1217</v>
      </c>
      <c r="AK576" t="s">
        <v>1217</v>
      </c>
      <c r="AL576" t="s">
        <v>1217</v>
      </c>
      <c r="AM576" t="s">
        <v>1217</v>
      </c>
      <c r="AN576" t="s">
        <v>1217</v>
      </c>
      <c r="AO576" t="s">
        <v>1217</v>
      </c>
      <c r="AP576"/>
      <c r="AQ576"/>
      <c r="AR576"/>
      <c r="AS576"/>
      <c r="BB576" t="str" cm="1">
        <f t="array" aca="1" ref="BB576" ca="1">IFERROR(INDIRECT(X576),"")</f>
        <v/>
      </c>
      <c r="CC576"/>
      <c r="CD576"/>
      <c r="CE576"/>
      <c r="CF576"/>
      <c r="CG576"/>
      <c r="CH576"/>
      <c r="CI576"/>
      <c r="CJ576"/>
      <c r="CK576"/>
    </row>
    <row r="577" spans="18:89">
      <c r="R577"/>
      <c r="W577">
        <v>582</v>
      </c>
      <c r="X577" t="s">
        <v>1217</v>
      </c>
      <c r="Y577" t="s">
        <v>1217</v>
      </c>
      <c r="Z577" t="s">
        <v>1217</v>
      </c>
      <c r="AA577" t="s">
        <v>1217</v>
      </c>
      <c r="AB577" t="s">
        <v>1217</v>
      </c>
      <c r="AC577" t="s">
        <v>1217</v>
      </c>
      <c r="AD577" t="s">
        <v>1217</v>
      </c>
      <c r="AE577" t="s">
        <v>1217</v>
      </c>
      <c r="AF577" t="s">
        <v>1217</v>
      </c>
      <c r="AG577" t="s">
        <v>1217</v>
      </c>
      <c r="AH577"/>
      <c r="AI577" t="s">
        <v>1217</v>
      </c>
      <c r="AJ577" t="s">
        <v>1217</v>
      </c>
      <c r="AK577" t="s">
        <v>1217</v>
      </c>
      <c r="AL577" t="s">
        <v>1217</v>
      </c>
      <c r="AM577" t="s">
        <v>1217</v>
      </c>
      <c r="AN577" t="s">
        <v>1217</v>
      </c>
      <c r="AO577" t="s">
        <v>1217</v>
      </c>
      <c r="AP577"/>
      <c r="AQ577"/>
      <c r="AR577"/>
      <c r="AS577"/>
      <c r="BB577" t="str" cm="1">
        <f t="array" aca="1" ref="BB577" ca="1">IFERROR(INDIRECT(X577),"")</f>
        <v/>
      </c>
      <c r="CC577"/>
      <c r="CD577"/>
      <c r="CE577"/>
      <c r="CF577"/>
      <c r="CG577"/>
      <c r="CH577"/>
      <c r="CI577"/>
      <c r="CJ577"/>
      <c r="CK577"/>
    </row>
    <row r="578" spans="18:89">
      <c r="R578"/>
      <c r="W578">
        <v>583</v>
      </c>
      <c r="X578" t="s">
        <v>1217</v>
      </c>
      <c r="Y578" t="s">
        <v>1217</v>
      </c>
      <c r="Z578" t="s">
        <v>1217</v>
      </c>
      <c r="AA578" t="s">
        <v>1217</v>
      </c>
      <c r="AB578" t="s">
        <v>1217</v>
      </c>
      <c r="AC578" t="s">
        <v>1217</v>
      </c>
      <c r="AD578" t="s">
        <v>1217</v>
      </c>
      <c r="AE578" t="s">
        <v>1217</v>
      </c>
      <c r="AF578" t="s">
        <v>1217</v>
      </c>
      <c r="AG578" t="s">
        <v>1217</v>
      </c>
      <c r="AH578"/>
      <c r="AI578" t="s">
        <v>1217</v>
      </c>
      <c r="AJ578" t="s">
        <v>1217</v>
      </c>
      <c r="AK578" t="s">
        <v>1217</v>
      </c>
      <c r="AL578" t="s">
        <v>1217</v>
      </c>
      <c r="AM578" t="s">
        <v>1217</v>
      </c>
      <c r="AN578" t="s">
        <v>1217</v>
      </c>
      <c r="AO578" t="s">
        <v>1217</v>
      </c>
      <c r="AP578"/>
      <c r="AQ578"/>
      <c r="AR578"/>
      <c r="AS578"/>
      <c r="BB578" t="str" cm="1">
        <f t="array" aca="1" ref="BB578" ca="1">IFERROR(INDIRECT(X578),"")</f>
        <v/>
      </c>
      <c r="CC578"/>
      <c r="CD578"/>
      <c r="CE578"/>
      <c r="CF578"/>
      <c r="CG578"/>
      <c r="CH578"/>
      <c r="CI578"/>
      <c r="CJ578"/>
      <c r="CK578"/>
    </row>
    <row r="579" spans="18:89">
      <c r="R579"/>
      <c r="W579">
        <v>584</v>
      </c>
      <c r="X579" t="s">
        <v>1217</v>
      </c>
      <c r="Y579" t="s">
        <v>1217</v>
      </c>
      <c r="Z579" t="s">
        <v>1217</v>
      </c>
      <c r="AA579" t="s">
        <v>1217</v>
      </c>
      <c r="AB579" t="s">
        <v>1217</v>
      </c>
      <c r="AC579" t="s">
        <v>1217</v>
      </c>
      <c r="AD579" t="s">
        <v>1217</v>
      </c>
      <c r="AE579" t="s">
        <v>1217</v>
      </c>
      <c r="AF579" t="s">
        <v>1217</v>
      </c>
      <c r="AG579" t="s">
        <v>1217</v>
      </c>
      <c r="AH579"/>
      <c r="AI579" t="s">
        <v>1217</v>
      </c>
      <c r="AJ579" t="s">
        <v>1217</v>
      </c>
      <c r="AK579" t="s">
        <v>1217</v>
      </c>
      <c r="AL579" t="s">
        <v>1217</v>
      </c>
      <c r="AM579" t="s">
        <v>1217</v>
      </c>
      <c r="AN579" t="s">
        <v>1217</v>
      </c>
      <c r="AO579" t="s">
        <v>1217</v>
      </c>
      <c r="AP579"/>
      <c r="AQ579"/>
      <c r="AR579"/>
      <c r="AS579"/>
      <c r="BB579" t="str" cm="1">
        <f t="array" aca="1" ref="BB579" ca="1">IFERROR(INDIRECT(X579),"")</f>
        <v/>
      </c>
      <c r="CC579"/>
      <c r="CD579"/>
      <c r="CE579"/>
      <c r="CF579"/>
      <c r="CG579"/>
      <c r="CH579"/>
      <c r="CI579"/>
      <c r="CJ579"/>
      <c r="CK579"/>
    </row>
    <row r="580" spans="18:89">
      <c r="R580"/>
      <c r="W580">
        <v>585</v>
      </c>
      <c r="X580" t="s">
        <v>1217</v>
      </c>
      <c r="Y580" t="s">
        <v>1217</v>
      </c>
      <c r="Z580" t="s">
        <v>1217</v>
      </c>
      <c r="AA580" t="s">
        <v>1217</v>
      </c>
      <c r="AB580" t="s">
        <v>1217</v>
      </c>
      <c r="AC580" t="s">
        <v>1217</v>
      </c>
      <c r="AD580" t="s">
        <v>1217</v>
      </c>
      <c r="AE580" t="s">
        <v>1217</v>
      </c>
      <c r="AF580" t="s">
        <v>1217</v>
      </c>
      <c r="AG580" t="s">
        <v>1217</v>
      </c>
      <c r="AH580"/>
      <c r="AI580" t="s">
        <v>1217</v>
      </c>
      <c r="AJ580" t="s">
        <v>1217</v>
      </c>
      <c r="AK580" t="s">
        <v>1217</v>
      </c>
      <c r="AL580" t="s">
        <v>1217</v>
      </c>
      <c r="AM580" t="s">
        <v>1217</v>
      </c>
      <c r="AN580" t="s">
        <v>1217</v>
      </c>
      <c r="AO580" t="s">
        <v>1217</v>
      </c>
      <c r="AP580"/>
      <c r="AQ580"/>
      <c r="AR580"/>
      <c r="AS580"/>
      <c r="BB580" t="str" cm="1">
        <f t="array" aca="1" ref="BB580" ca="1">IFERROR(INDIRECT(X580),"")</f>
        <v/>
      </c>
      <c r="CC580"/>
      <c r="CD580"/>
      <c r="CE580"/>
      <c r="CF580"/>
      <c r="CG580"/>
      <c r="CH580"/>
      <c r="CI580"/>
      <c r="CJ580"/>
      <c r="CK580"/>
    </row>
    <row r="581" spans="18:89">
      <c r="R581"/>
      <c r="W581">
        <v>586</v>
      </c>
      <c r="X581" t="s">
        <v>1217</v>
      </c>
      <c r="Y581" t="s">
        <v>1217</v>
      </c>
      <c r="Z581" t="s">
        <v>1217</v>
      </c>
      <c r="AA581" t="s">
        <v>1217</v>
      </c>
      <c r="AB581" t="s">
        <v>1217</v>
      </c>
      <c r="AC581" t="s">
        <v>1217</v>
      </c>
      <c r="AD581" t="s">
        <v>1217</v>
      </c>
      <c r="AE581" t="s">
        <v>1217</v>
      </c>
      <c r="AF581" t="s">
        <v>1217</v>
      </c>
      <c r="AG581" t="s">
        <v>1217</v>
      </c>
      <c r="AH581"/>
      <c r="AI581" t="s">
        <v>1217</v>
      </c>
      <c r="AJ581" t="s">
        <v>1217</v>
      </c>
      <c r="AK581" t="s">
        <v>1217</v>
      </c>
      <c r="AL581" t="s">
        <v>1217</v>
      </c>
      <c r="AM581" t="s">
        <v>1217</v>
      </c>
      <c r="AN581" t="s">
        <v>1217</v>
      </c>
      <c r="AO581" t="s">
        <v>1217</v>
      </c>
      <c r="AP581"/>
      <c r="AQ581"/>
      <c r="AR581"/>
      <c r="AS581"/>
      <c r="BB581" t="str" cm="1">
        <f t="array" aca="1" ref="BB581" ca="1">IFERROR(INDIRECT(X581),"")</f>
        <v/>
      </c>
      <c r="CC581"/>
      <c r="CD581"/>
      <c r="CE581"/>
      <c r="CF581"/>
      <c r="CG581"/>
      <c r="CH581"/>
      <c r="CI581"/>
      <c r="CJ581"/>
      <c r="CK581"/>
    </row>
    <row r="582" spans="18:89">
      <c r="R582"/>
      <c r="W582">
        <v>587</v>
      </c>
      <c r="X582" t="s">
        <v>2381</v>
      </c>
      <c r="Y582" t="s">
        <v>2382</v>
      </c>
      <c r="Z582" t="s">
        <v>2383</v>
      </c>
      <c r="AA582">
        <v>0</v>
      </c>
      <c r="AB582" t="s">
        <v>2384</v>
      </c>
      <c r="AC582">
        <v>3</v>
      </c>
      <c r="AD582">
        <v>46</v>
      </c>
      <c r="AE582">
        <v>46</v>
      </c>
      <c r="AF582">
        <v>0</v>
      </c>
      <c r="AG582" t="s">
        <v>2385</v>
      </c>
      <c r="AH582"/>
      <c r="AI582" t="s">
        <v>2386</v>
      </c>
      <c r="AJ582" t="s">
        <v>2387</v>
      </c>
      <c r="AK582" t="s">
        <v>2388</v>
      </c>
      <c r="AL582" t="s">
        <v>2389</v>
      </c>
      <c r="AM582" t="s">
        <v>2390</v>
      </c>
      <c r="AN582" t="s">
        <v>2391</v>
      </c>
      <c r="AO582" t="s">
        <v>2392</v>
      </c>
      <c r="AP582"/>
      <c r="AQ582"/>
      <c r="AR582"/>
      <c r="AS582"/>
      <c r="BB582" t="str" cm="1">
        <f t="array" aca="1" ref="BB582" ca="1">IFERROR(INDIRECT(X582),"")</f>
        <v>FULLSTÄNDIGT SVAR SAKNAS PÅ FRÅGA 13</v>
      </c>
      <c r="CC582"/>
      <c r="CD582"/>
      <c r="CE582"/>
      <c r="CF582"/>
      <c r="CG582"/>
      <c r="CH582"/>
      <c r="CI582"/>
      <c r="CJ582"/>
      <c r="CK582"/>
    </row>
    <row r="583" spans="18:89">
      <c r="R583"/>
      <c r="W583">
        <v>588</v>
      </c>
      <c r="X583" t="s">
        <v>1217</v>
      </c>
      <c r="Y583" t="s">
        <v>1217</v>
      </c>
      <c r="Z583" t="s">
        <v>1217</v>
      </c>
      <c r="AA583" t="s">
        <v>1217</v>
      </c>
      <c r="AB583" t="s">
        <v>1217</v>
      </c>
      <c r="AC583" t="s">
        <v>1217</v>
      </c>
      <c r="AD583" t="s">
        <v>1217</v>
      </c>
      <c r="AE583" t="s">
        <v>1217</v>
      </c>
      <c r="AF583" t="s">
        <v>1217</v>
      </c>
      <c r="AG583" t="s">
        <v>1217</v>
      </c>
      <c r="AH583"/>
      <c r="AI583" t="s">
        <v>1217</v>
      </c>
      <c r="AJ583" t="s">
        <v>1217</v>
      </c>
      <c r="AK583" t="s">
        <v>1217</v>
      </c>
      <c r="AL583" t="s">
        <v>1217</v>
      </c>
      <c r="AM583" t="s">
        <v>1217</v>
      </c>
      <c r="AN583" t="s">
        <v>1217</v>
      </c>
      <c r="AO583" t="s">
        <v>1217</v>
      </c>
      <c r="AP583"/>
      <c r="AQ583"/>
      <c r="AR583"/>
      <c r="AS583"/>
      <c r="BB583" t="str" cm="1">
        <f t="array" aca="1" ref="BB583" ca="1">IFERROR(INDIRECT(X583),"")</f>
        <v/>
      </c>
      <c r="CC583"/>
      <c r="CD583"/>
      <c r="CE583"/>
      <c r="CF583"/>
      <c r="CG583"/>
      <c r="CH583"/>
      <c r="CI583"/>
      <c r="CJ583"/>
      <c r="CK583"/>
    </row>
    <row r="584" spans="18:89">
      <c r="R584"/>
      <c r="W584">
        <v>589</v>
      </c>
      <c r="X584" t="s">
        <v>1217</v>
      </c>
      <c r="Y584" t="s">
        <v>1217</v>
      </c>
      <c r="Z584" t="s">
        <v>1217</v>
      </c>
      <c r="AA584" t="s">
        <v>1217</v>
      </c>
      <c r="AB584" t="s">
        <v>1217</v>
      </c>
      <c r="AC584" t="s">
        <v>1217</v>
      </c>
      <c r="AD584" t="s">
        <v>1217</v>
      </c>
      <c r="AE584" t="s">
        <v>1217</v>
      </c>
      <c r="AF584" t="s">
        <v>1217</v>
      </c>
      <c r="AG584" t="s">
        <v>1217</v>
      </c>
      <c r="AH584"/>
      <c r="AI584" t="s">
        <v>1217</v>
      </c>
      <c r="AJ584" t="s">
        <v>1217</v>
      </c>
      <c r="AK584" t="s">
        <v>1217</v>
      </c>
      <c r="AL584" t="s">
        <v>1217</v>
      </c>
      <c r="AM584" t="s">
        <v>1217</v>
      </c>
      <c r="AN584" t="s">
        <v>1217</v>
      </c>
      <c r="AO584" t="s">
        <v>1217</v>
      </c>
      <c r="AP584"/>
      <c r="AQ584"/>
      <c r="AR584"/>
      <c r="AS584"/>
      <c r="BB584" t="str" cm="1">
        <f t="array" aca="1" ref="BB584" ca="1">IFERROR(INDIRECT(X584),"")</f>
        <v/>
      </c>
      <c r="CC584"/>
      <c r="CD584"/>
      <c r="CE584"/>
      <c r="CF584"/>
      <c r="CG584"/>
      <c r="CH584"/>
      <c r="CI584"/>
      <c r="CJ584"/>
      <c r="CK584"/>
    </row>
    <row r="585" spans="18:89">
      <c r="R585"/>
      <c r="W585">
        <v>590</v>
      </c>
      <c r="X585" t="s">
        <v>1217</v>
      </c>
      <c r="Y585" t="s">
        <v>1217</v>
      </c>
      <c r="Z585" t="s">
        <v>1217</v>
      </c>
      <c r="AA585" t="s">
        <v>1217</v>
      </c>
      <c r="AB585" t="s">
        <v>1217</v>
      </c>
      <c r="AC585" t="s">
        <v>1217</v>
      </c>
      <c r="AD585" t="s">
        <v>1217</v>
      </c>
      <c r="AE585" t="s">
        <v>1217</v>
      </c>
      <c r="AF585" t="s">
        <v>1217</v>
      </c>
      <c r="AG585" t="s">
        <v>1217</v>
      </c>
      <c r="AH585"/>
      <c r="AI585" t="s">
        <v>1217</v>
      </c>
      <c r="AJ585" t="s">
        <v>1217</v>
      </c>
      <c r="AK585" t="s">
        <v>1217</v>
      </c>
      <c r="AL585" t="s">
        <v>1217</v>
      </c>
      <c r="AM585" t="s">
        <v>1217</v>
      </c>
      <c r="AN585" t="s">
        <v>1217</v>
      </c>
      <c r="AO585" t="s">
        <v>1217</v>
      </c>
      <c r="AP585"/>
      <c r="AQ585"/>
      <c r="AR585"/>
      <c r="AS585"/>
      <c r="BB585" t="str" cm="1">
        <f t="array" aca="1" ref="BB585" ca="1">IFERROR(INDIRECT(X585),"")</f>
        <v/>
      </c>
      <c r="CC585"/>
      <c r="CD585"/>
      <c r="CE585"/>
      <c r="CF585"/>
      <c r="CG585"/>
      <c r="CH585"/>
      <c r="CI585"/>
      <c r="CJ585"/>
      <c r="CK585"/>
    </row>
    <row r="586" spans="18:89">
      <c r="R586"/>
      <c r="W586">
        <v>591</v>
      </c>
      <c r="X586" t="s">
        <v>1217</v>
      </c>
      <c r="Y586" t="s">
        <v>1217</v>
      </c>
      <c r="Z586" t="s">
        <v>1217</v>
      </c>
      <c r="AA586" t="s">
        <v>1217</v>
      </c>
      <c r="AB586" t="s">
        <v>1217</v>
      </c>
      <c r="AC586" t="s">
        <v>1217</v>
      </c>
      <c r="AD586" t="s">
        <v>1217</v>
      </c>
      <c r="AE586" t="s">
        <v>1217</v>
      </c>
      <c r="AF586" t="s">
        <v>1217</v>
      </c>
      <c r="AG586" t="s">
        <v>1217</v>
      </c>
      <c r="AH586"/>
      <c r="AI586" t="s">
        <v>1217</v>
      </c>
      <c r="AJ586" t="s">
        <v>1217</v>
      </c>
      <c r="AK586" t="s">
        <v>1217</v>
      </c>
      <c r="AL586" t="s">
        <v>1217</v>
      </c>
      <c r="AM586" t="s">
        <v>1217</v>
      </c>
      <c r="AN586" t="s">
        <v>1217</v>
      </c>
      <c r="AO586" t="s">
        <v>1217</v>
      </c>
      <c r="AP586"/>
      <c r="AQ586"/>
      <c r="AR586"/>
      <c r="AS586"/>
      <c r="BB586" t="str" cm="1">
        <f t="array" aca="1" ref="BB586" ca="1">IFERROR(INDIRECT(X586),"")</f>
        <v/>
      </c>
      <c r="CC586"/>
      <c r="CD586"/>
      <c r="CE586"/>
      <c r="CF586"/>
      <c r="CG586"/>
      <c r="CH586"/>
      <c r="CI586"/>
      <c r="CJ586"/>
      <c r="CK586"/>
    </row>
    <row r="587" spans="18:89">
      <c r="R587"/>
      <c r="W587">
        <v>592</v>
      </c>
      <c r="X587" t="s">
        <v>1217</v>
      </c>
      <c r="Y587" t="s">
        <v>1217</v>
      </c>
      <c r="Z587" t="s">
        <v>1217</v>
      </c>
      <c r="AA587" t="s">
        <v>1217</v>
      </c>
      <c r="AB587" t="s">
        <v>1217</v>
      </c>
      <c r="AC587" t="s">
        <v>1217</v>
      </c>
      <c r="AD587" t="s">
        <v>1217</v>
      </c>
      <c r="AE587" t="s">
        <v>1217</v>
      </c>
      <c r="AF587" t="s">
        <v>1217</v>
      </c>
      <c r="AG587" t="s">
        <v>1217</v>
      </c>
      <c r="AH587"/>
      <c r="AI587" t="s">
        <v>1217</v>
      </c>
      <c r="AJ587" t="s">
        <v>1217</v>
      </c>
      <c r="AK587" t="s">
        <v>1217</v>
      </c>
      <c r="AL587" t="s">
        <v>1217</v>
      </c>
      <c r="AM587" t="s">
        <v>1217</v>
      </c>
      <c r="AN587" t="s">
        <v>1217</v>
      </c>
      <c r="AO587" t="s">
        <v>1217</v>
      </c>
      <c r="AP587"/>
      <c r="AQ587"/>
      <c r="AR587"/>
      <c r="AS587"/>
      <c r="BB587" t="str" cm="1">
        <f t="array" aca="1" ref="BB587" ca="1">IFERROR(INDIRECT(X587),"")</f>
        <v/>
      </c>
      <c r="CC587"/>
      <c r="CD587"/>
      <c r="CE587"/>
      <c r="CF587"/>
      <c r="CG587"/>
      <c r="CH587"/>
      <c r="CI587"/>
      <c r="CJ587"/>
      <c r="CK587"/>
    </row>
    <row r="588" spans="18:89">
      <c r="R588"/>
      <c r="W588">
        <v>593</v>
      </c>
      <c r="X588" t="s">
        <v>1217</v>
      </c>
      <c r="Y588" t="s">
        <v>1217</v>
      </c>
      <c r="Z588" t="s">
        <v>1217</v>
      </c>
      <c r="AA588" t="s">
        <v>1217</v>
      </c>
      <c r="AB588" t="s">
        <v>1217</v>
      </c>
      <c r="AC588" t="s">
        <v>1217</v>
      </c>
      <c r="AD588" t="s">
        <v>1217</v>
      </c>
      <c r="AE588" t="s">
        <v>1217</v>
      </c>
      <c r="AF588" t="s">
        <v>1217</v>
      </c>
      <c r="AG588" t="s">
        <v>1217</v>
      </c>
      <c r="AH588"/>
      <c r="AI588" t="s">
        <v>1217</v>
      </c>
      <c r="AJ588" t="s">
        <v>1217</v>
      </c>
      <c r="AK588" t="s">
        <v>1217</v>
      </c>
      <c r="AL588" t="s">
        <v>1217</v>
      </c>
      <c r="AM588" t="s">
        <v>1217</v>
      </c>
      <c r="AN588" t="s">
        <v>1217</v>
      </c>
      <c r="AO588" t="s">
        <v>1217</v>
      </c>
      <c r="AP588"/>
      <c r="AQ588"/>
      <c r="AR588"/>
      <c r="AS588"/>
      <c r="BB588" t="str" cm="1">
        <f t="array" aca="1" ref="BB588" ca="1">IFERROR(INDIRECT(X588),"")</f>
        <v/>
      </c>
      <c r="CC588"/>
      <c r="CD588"/>
      <c r="CE588"/>
      <c r="CF588"/>
      <c r="CG588"/>
      <c r="CH588"/>
      <c r="CI588"/>
      <c r="CJ588"/>
      <c r="CK588"/>
    </row>
    <row r="589" spans="18:89">
      <c r="R589"/>
      <c r="W589">
        <v>594</v>
      </c>
      <c r="X589" t="s">
        <v>1217</v>
      </c>
      <c r="Y589" t="s">
        <v>1217</v>
      </c>
      <c r="Z589" t="s">
        <v>1217</v>
      </c>
      <c r="AA589" t="s">
        <v>1217</v>
      </c>
      <c r="AB589" t="s">
        <v>1217</v>
      </c>
      <c r="AC589" t="s">
        <v>1217</v>
      </c>
      <c r="AD589" t="s">
        <v>1217</v>
      </c>
      <c r="AE589" t="s">
        <v>1217</v>
      </c>
      <c r="AF589" t="s">
        <v>1217</v>
      </c>
      <c r="AG589" t="s">
        <v>1217</v>
      </c>
      <c r="AH589"/>
      <c r="AI589" t="s">
        <v>1217</v>
      </c>
      <c r="AJ589" t="s">
        <v>1217</v>
      </c>
      <c r="AK589" t="s">
        <v>1217</v>
      </c>
      <c r="AL589" t="s">
        <v>1217</v>
      </c>
      <c r="AM589" t="s">
        <v>1217</v>
      </c>
      <c r="AN589" t="s">
        <v>1217</v>
      </c>
      <c r="AO589" t="s">
        <v>1217</v>
      </c>
      <c r="AP589"/>
      <c r="AQ589"/>
      <c r="AR589"/>
      <c r="AS589"/>
      <c r="BB589" t="str" cm="1">
        <f t="array" aca="1" ref="BB589" ca="1">IFERROR(INDIRECT(X589),"")</f>
        <v/>
      </c>
      <c r="CC589"/>
      <c r="CD589"/>
      <c r="CE589"/>
      <c r="CF589"/>
      <c r="CG589"/>
      <c r="CH589"/>
      <c r="CI589"/>
      <c r="CJ589"/>
      <c r="CK589"/>
    </row>
    <row r="590" spans="18:89">
      <c r="R590"/>
      <c r="W590">
        <v>595</v>
      </c>
      <c r="X590" t="s">
        <v>1217</v>
      </c>
      <c r="Y590" t="s">
        <v>1217</v>
      </c>
      <c r="Z590" t="s">
        <v>1217</v>
      </c>
      <c r="AA590" t="s">
        <v>1217</v>
      </c>
      <c r="AB590" t="s">
        <v>1217</v>
      </c>
      <c r="AC590" t="s">
        <v>1217</v>
      </c>
      <c r="AD590" t="s">
        <v>1217</v>
      </c>
      <c r="AE590" t="s">
        <v>1217</v>
      </c>
      <c r="AF590" t="s">
        <v>1217</v>
      </c>
      <c r="AG590" t="s">
        <v>1217</v>
      </c>
      <c r="AH590"/>
      <c r="AI590" t="s">
        <v>1217</v>
      </c>
      <c r="AJ590" t="s">
        <v>1217</v>
      </c>
      <c r="AK590" t="s">
        <v>1217</v>
      </c>
      <c r="AL590" t="s">
        <v>1217</v>
      </c>
      <c r="AM590" t="s">
        <v>1217</v>
      </c>
      <c r="AN590" t="s">
        <v>1217</v>
      </c>
      <c r="AO590" t="s">
        <v>1217</v>
      </c>
      <c r="AP590"/>
      <c r="AQ590"/>
      <c r="AR590"/>
      <c r="AS590"/>
      <c r="BB590" t="str" cm="1">
        <f t="array" aca="1" ref="BB590" ca="1">IFERROR(INDIRECT(X590),"")</f>
        <v/>
      </c>
      <c r="CC590"/>
      <c r="CD590"/>
      <c r="CE590"/>
      <c r="CF590"/>
      <c r="CG590"/>
      <c r="CH590"/>
      <c r="CI590"/>
      <c r="CJ590"/>
      <c r="CK590"/>
    </row>
    <row r="591" spans="18:89">
      <c r="R591"/>
      <c r="W591">
        <v>596</v>
      </c>
      <c r="X591" t="s">
        <v>1217</v>
      </c>
      <c r="Y591" t="s">
        <v>1217</v>
      </c>
      <c r="Z591" t="s">
        <v>1217</v>
      </c>
      <c r="AA591" t="s">
        <v>1217</v>
      </c>
      <c r="AB591" t="s">
        <v>1217</v>
      </c>
      <c r="AC591" t="s">
        <v>1217</v>
      </c>
      <c r="AD591" t="s">
        <v>1217</v>
      </c>
      <c r="AE591" t="s">
        <v>1217</v>
      </c>
      <c r="AF591" t="s">
        <v>1217</v>
      </c>
      <c r="AG591" t="s">
        <v>1217</v>
      </c>
      <c r="AH591"/>
      <c r="AI591" t="s">
        <v>1217</v>
      </c>
      <c r="AJ591" t="s">
        <v>1217</v>
      </c>
      <c r="AK591" t="s">
        <v>1217</v>
      </c>
      <c r="AL591" t="s">
        <v>1217</v>
      </c>
      <c r="AM591" t="s">
        <v>1217</v>
      </c>
      <c r="AN591" t="s">
        <v>1217</v>
      </c>
      <c r="AO591" t="s">
        <v>1217</v>
      </c>
      <c r="AP591"/>
      <c r="AQ591"/>
      <c r="AR591"/>
      <c r="AS591"/>
      <c r="BB591" t="str" cm="1">
        <f t="array" aca="1" ref="BB591" ca="1">IFERROR(INDIRECT(X591),"")</f>
        <v/>
      </c>
      <c r="CC591"/>
      <c r="CD591"/>
      <c r="CE591"/>
      <c r="CF591"/>
      <c r="CG591"/>
      <c r="CH591"/>
      <c r="CI591"/>
      <c r="CJ591"/>
      <c r="CK591"/>
    </row>
    <row r="592" spans="18:89">
      <c r="R592"/>
      <c r="W592">
        <v>597</v>
      </c>
      <c r="X592" t="s">
        <v>1217</v>
      </c>
      <c r="Y592" t="s">
        <v>1217</v>
      </c>
      <c r="Z592" t="s">
        <v>1217</v>
      </c>
      <c r="AA592" t="s">
        <v>1217</v>
      </c>
      <c r="AB592" t="s">
        <v>1217</v>
      </c>
      <c r="AC592" t="s">
        <v>1217</v>
      </c>
      <c r="AD592" t="s">
        <v>1217</v>
      </c>
      <c r="AE592" t="s">
        <v>1217</v>
      </c>
      <c r="AF592" t="s">
        <v>1217</v>
      </c>
      <c r="AG592" t="s">
        <v>1217</v>
      </c>
      <c r="AH592"/>
      <c r="AI592" t="s">
        <v>1217</v>
      </c>
      <c r="AJ592" t="s">
        <v>1217</v>
      </c>
      <c r="AK592" t="s">
        <v>1217</v>
      </c>
      <c r="AL592" t="s">
        <v>1217</v>
      </c>
      <c r="AM592" t="s">
        <v>1217</v>
      </c>
      <c r="AN592" t="s">
        <v>1217</v>
      </c>
      <c r="AO592" t="s">
        <v>1217</v>
      </c>
      <c r="AP592"/>
      <c r="AQ592"/>
      <c r="AR592"/>
      <c r="AS592"/>
      <c r="BB592" t="str" cm="1">
        <f t="array" aca="1" ref="BB592" ca="1">IFERROR(INDIRECT(X592),"")</f>
        <v/>
      </c>
      <c r="CC592"/>
      <c r="CD592"/>
      <c r="CE592"/>
      <c r="CF592"/>
      <c r="CG592"/>
      <c r="CH592"/>
      <c r="CI592"/>
      <c r="CJ592"/>
      <c r="CK592"/>
    </row>
    <row r="593" spans="18:89">
      <c r="R593"/>
      <c r="W593">
        <v>598</v>
      </c>
      <c r="X593" t="s">
        <v>1217</v>
      </c>
      <c r="Y593" t="s">
        <v>1217</v>
      </c>
      <c r="Z593" t="s">
        <v>1217</v>
      </c>
      <c r="AA593" t="s">
        <v>1217</v>
      </c>
      <c r="AB593" t="s">
        <v>1217</v>
      </c>
      <c r="AC593" t="s">
        <v>1217</v>
      </c>
      <c r="AD593" t="s">
        <v>1217</v>
      </c>
      <c r="AE593" t="s">
        <v>1217</v>
      </c>
      <c r="AF593" t="s">
        <v>1217</v>
      </c>
      <c r="AG593" t="s">
        <v>1217</v>
      </c>
      <c r="AH593"/>
      <c r="AI593" t="s">
        <v>1217</v>
      </c>
      <c r="AJ593" t="s">
        <v>1217</v>
      </c>
      <c r="AK593" t="s">
        <v>1217</v>
      </c>
      <c r="AL593" t="s">
        <v>1217</v>
      </c>
      <c r="AM593" t="s">
        <v>1217</v>
      </c>
      <c r="AN593" t="s">
        <v>1217</v>
      </c>
      <c r="AO593" t="s">
        <v>1217</v>
      </c>
      <c r="AP593"/>
      <c r="AQ593"/>
      <c r="AR593"/>
      <c r="AS593"/>
      <c r="BB593" t="str" cm="1">
        <f t="array" aca="1" ref="BB593" ca="1">IFERROR(INDIRECT(X593),"")</f>
        <v/>
      </c>
      <c r="CC593"/>
      <c r="CD593"/>
      <c r="CE593"/>
      <c r="CF593"/>
      <c r="CG593"/>
      <c r="CH593"/>
      <c r="CI593"/>
      <c r="CJ593"/>
      <c r="CK593"/>
    </row>
    <row r="594" spans="18:89">
      <c r="R594"/>
      <c r="W594">
        <v>599</v>
      </c>
      <c r="X594" t="s">
        <v>1217</v>
      </c>
      <c r="Y594" t="s">
        <v>1217</v>
      </c>
      <c r="Z594" t="s">
        <v>1217</v>
      </c>
      <c r="AA594" t="s">
        <v>1217</v>
      </c>
      <c r="AB594" t="s">
        <v>1217</v>
      </c>
      <c r="AC594" t="s">
        <v>1217</v>
      </c>
      <c r="AD594" t="s">
        <v>1217</v>
      </c>
      <c r="AE594" t="s">
        <v>1217</v>
      </c>
      <c r="AF594" t="s">
        <v>1217</v>
      </c>
      <c r="AG594" t="s">
        <v>1217</v>
      </c>
      <c r="AH594"/>
      <c r="AI594" t="s">
        <v>1217</v>
      </c>
      <c r="AJ594" t="s">
        <v>1217</v>
      </c>
      <c r="AK594" t="s">
        <v>1217</v>
      </c>
      <c r="AL594" t="s">
        <v>1217</v>
      </c>
      <c r="AM594" t="s">
        <v>1217</v>
      </c>
      <c r="AN594" t="s">
        <v>1217</v>
      </c>
      <c r="AO594" t="s">
        <v>1217</v>
      </c>
      <c r="AP594"/>
      <c r="AQ594"/>
      <c r="AR594"/>
      <c r="AS594"/>
      <c r="BB594" t="str" cm="1">
        <f t="array" aca="1" ref="BB594" ca="1">IFERROR(INDIRECT(X594),"")</f>
        <v/>
      </c>
      <c r="CC594"/>
      <c r="CD594"/>
      <c r="CE594"/>
      <c r="CF594"/>
      <c r="CG594"/>
      <c r="CH594"/>
      <c r="CI594"/>
      <c r="CJ594"/>
      <c r="CK594"/>
    </row>
    <row r="595" spans="18:89">
      <c r="R595"/>
      <c r="W595">
        <v>600</v>
      </c>
      <c r="X595" t="s">
        <v>2393</v>
      </c>
      <c r="Y595" t="s">
        <v>2394</v>
      </c>
      <c r="Z595" t="s">
        <v>2395</v>
      </c>
      <c r="AA595">
        <v>0</v>
      </c>
      <c r="AB595" t="s">
        <v>2396</v>
      </c>
      <c r="AC595">
        <v>3</v>
      </c>
      <c r="AD595">
        <v>47</v>
      </c>
      <c r="AE595">
        <v>47</v>
      </c>
      <c r="AF595">
        <v>0</v>
      </c>
      <c r="AG595" t="s">
        <v>2397</v>
      </c>
      <c r="AH595"/>
      <c r="AI595" t="s">
        <v>2398</v>
      </c>
      <c r="AJ595" t="s">
        <v>2399</v>
      </c>
      <c r="AK595" t="s">
        <v>2400</v>
      </c>
      <c r="AL595" t="s">
        <v>2401</v>
      </c>
      <c r="AM595" t="s">
        <v>2402</v>
      </c>
      <c r="AN595" t="s">
        <v>2403</v>
      </c>
      <c r="AO595" t="s">
        <v>2404</v>
      </c>
      <c r="AP595"/>
      <c r="AQ595"/>
      <c r="AR595"/>
      <c r="AS595"/>
      <c r="BB595" t="str" cm="1">
        <f t="array" aca="1" ref="BB595" ca="1">IFERROR(INDIRECT(X595),"")</f>
        <v>FULLSTÄNDIGT SVAR SAKNAS PÅ FRÅGA 14</v>
      </c>
      <c r="CC595"/>
      <c r="CD595"/>
      <c r="CE595"/>
      <c r="CF595"/>
      <c r="CG595"/>
      <c r="CH595"/>
      <c r="CI595"/>
      <c r="CJ595"/>
      <c r="CK595"/>
    </row>
    <row r="596" spans="18:89">
      <c r="R596"/>
      <c r="W596">
        <v>601</v>
      </c>
      <c r="X596" t="s">
        <v>1217</v>
      </c>
      <c r="Y596" t="s">
        <v>1217</v>
      </c>
      <c r="Z596" t="s">
        <v>1217</v>
      </c>
      <c r="AA596" t="s">
        <v>1217</v>
      </c>
      <c r="AB596" t="s">
        <v>1217</v>
      </c>
      <c r="AC596" t="s">
        <v>1217</v>
      </c>
      <c r="AD596" t="s">
        <v>1217</v>
      </c>
      <c r="AE596" t="s">
        <v>1217</v>
      </c>
      <c r="AF596" t="s">
        <v>1217</v>
      </c>
      <c r="AG596" t="s">
        <v>1217</v>
      </c>
      <c r="AH596"/>
      <c r="AI596" t="s">
        <v>1217</v>
      </c>
      <c r="AJ596" t="s">
        <v>1217</v>
      </c>
      <c r="AK596" t="s">
        <v>1217</v>
      </c>
      <c r="AL596" t="s">
        <v>1217</v>
      </c>
      <c r="AM596" t="s">
        <v>1217</v>
      </c>
      <c r="AN596" t="s">
        <v>1217</v>
      </c>
      <c r="AO596" t="s">
        <v>1217</v>
      </c>
      <c r="AP596"/>
      <c r="AQ596"/>
      <c r="AR596"/>
      <c r="AS596"/>
      <c r="BB596" t="str" cm="1">
        <f t="array" aca="1" ref="BB596" ca="1">IFERROR(INDIRECT(X596),"")</f>
        <v/>
      </c>
      <c r="CC596"/>
      <c r="CD596"/>
      <c r="CE596"/>
      <c r="CF596"/>
      <c r="CG596"/>
      <c r="CH596"/>
      <c r="CI596"/>
      <c r="CJ596"/>
      <c r="CK596"/>
    </row>
    <row r="597" spans="18:89">
      <c r="R597"/>
      <c r="W597">
        <v>602</v>
      </c>
      <c r="X597" t="s">
        <v>1217</v>
      </c>
      <c r="Y597" t="s">
        <v>1217</v>
      </c>
      <c r="Z597" t="s">
        <v>1217</v>
      </c>
      <c r="AA597" t="s">
        <v>1217</v>
      </c>
      <c r="AB597" t="s">
        <v>1217</v>
      </c>
      <c r="AC597" t="s">
        <v>1217</v>
      </c>
      <c r="AD597" t="s">
        <v>1217</v>
      </c>
      <c r="AE597" t="s">
        <v>1217</v>
      </c>
      <c r="AF597" t="s">
        <v>1217</v>
      </c>
      <c r="AG597" t="s">
        <v>1217</v>
      </c>
      <c r="AH597"/>
      <c r="AI597" t="s">
        <v>1217</v>
      </c>
      <c r="AJ597" t="s">
        <v>1217</v>
      </c>
      <c r="AK597" t="s">
        <v>1217</v>
      </c>
      <c r="AL597" t="s">
        <v>1217</v>
      </c>
      <c r="AM597" t="s">
        <v>1217</v>
      </c>
      <c r="AN597" t="s">
        <v>1217</v>
      </c>
      <c r="AO597" t="s">
        <v>1217</v>
      </c>
      <c r="AP597"/>
      <c r="AQ597"/>
      <c r="AR597"/>
      <c r="AS597"/>
      <c r="BB597" t="str" cm="1">
        <f t="array" aca="1" ref="BB597" ca="1">IFERROR(INDIRECT(X597),"")</f>
        <v/>
      </c>
      <c r="CC597"/>
      <c r="CD597"/>
      <c r="CE597"/>
      <c r="CF597"/>
      <c r="CG597"/>
      <c r="CH597"/>
      <c r="CI597"/>
      <c r="CJ597"/>
      <c r="CK597"/>
    </row>
    <row r="598" spans="18:89">
      <c r="R598"/>
      <c r="W598">
        <v>603</v>
      </c>
      <c r="X598" t="s">
        <v>1217</v>
      </c>
      <c r="Y598" t="s">
        <v>1217</v>
      </c>
      <c r="Z598" t="s">
        <v>1217</v>
      </c>
      <c r="AA598" t="s">
        <v>1217</v>
      </c>
      <c r="AB598" t="s">
        <v>1217</v>
      </c>
      <c r="AC598" t="s">
        <v>1217</v>
      </c>
      <c r="AD598" t="s">
        <v>1217</v>
      </c>
      <c r="AE598" t="s">
        <v>1217</v>
      </c>
      <c r="AF598" t="s">
        <v>1217</v>
      </c>
      <c r="AG598" t="s">
        <v>1217</v>
      </c>
      <c r="AH598"/>
      <c r="AI598" t="s">
        <v>1217</v>
      </c>
      <c r="AJ598" t="s">
        <v>1217</v>
      </c>
      <c r="AK598" t="s">
        <v>1217</v>
      </c>
      <c r="AL598" t="s">
        <v>1217</v>
      </c>
      <c r="AM598" t="s">
        <v>1217</v>
      </c>
      <c r="AN598" t="s">
        <v>1217</v>
      </c>
      <c r="AO598" t="s">
        <v>1217</v>
      </c>
      <c r="AP598"/>
      <c r="AQ598"/>
      <c r="AR598"/>
      <c r="AS598"/>
      <c r="BB598" t="str" cm="1">
        <f t="array" aca="1" ref="BB598" ca="1">IFERROR(INDIRECT(X598),"")</f>
        <v/>
      </c>
      <c r="CC598"/>
      <c r="CD598"/>
      <c r="CE598"/>
      <c r="CF598"/>
      <c r="CG598"/>
      <c r="CH598"/>
      <c r="CI598"/>
      <c r="CJ598"/>
      <c r="CK598"/>
    </row>
    <row r="599" spans="18:89">
      <c r="R599"/>
      <c r="W599">
        <v>604</v>
      </c>
      <c r="X599" t="s">
        <v>1217</v>
      </c>
      <c r="Y599" t="s">
        <v>1217</v>
      </c>
      <c r="Z599" t="s">
        <v>1217</v>
      </c>
      <c r="AA599" t="s">
        <v>1217</v>
      </c>
      <c r="AB599" t="s">
        <v>1217</v>
      </c>
      <c r="AC599" t="s">
        <v>1217</v>
      </c>
      <c r="AD599" t="s">
        <v>1217</v>
      </c>
      <c r="AE599" t="s">
        <v>1217</v>
      </c>
      <c r="AF599" t="s">
        <v>1217</v>
      </c>
      <c r="AG599" t="s">
        <v>1217</v>
      </c>
      <c r="AH599"/>
      <c r="AI599" t="s">
        <v>1217</v>
      </c>
      <c r="AJ599" t="s">
        <v>1217</v>
      </c>
      <c r="AK599" t="s">
        <v>1217</v>
      </c>
      <c r="AL599" t="s">
        <v>1217</v>
      </c>
      <c r="AM599" t="s">
        <v>1217</v>
      </c>
      <c r="AN599" t="s">
        <v>1217</v>
      </c>
      <c r="AO599" t="s">
        <v>1217</v>
      </c>
      <c r="AP599"/>
      <c r="AQ599"/>
      <c r="AR599"/>
      <c r="AS599"/>
      <c r="BB599" t="str" cm="1">
        <f t="array" aca="1" ref="BB599" ca="1">IFERROR(INDIRECT(X599),"")</f>
        <v/>
      </c>
      <c r="CC599"/>
      <c r="CD599"/>
      <c r="CE599"/>
      <c r="CF599"/>
      <c r="CG599"/>
      <c r="CH599"/>
      <c r="CI599"/>
      <c r="CJ599"/>
      <c r="CK599"/>
    </row>
    <row r="600" spans="18:89">
      <c r="R600"/>
      <c r="W600">
        <v>605</v>
      </c>
      <c r="X600" t="s">
        <v>1217</v>
      </c>
      <c r="Y600" t="s">
        <v>1217</v>
      </c>
      <c r="Z600" t="s">
        <v>1217</v>
      </c>
      <c r="AA600" t="s">
        <v>1217</v>
      </c>
      <c r="AB600" t="s">
        <v>1217</v>
      </c>
      <c r="AC600" t="s">
        <v>1217</v>
      </c>
      <c r="AD600" t="s">
        <v>1217</v>
      </c>
      <c r="AE600" t="s">
        <v>1217</v>
      </c>
      <c r="AF600" t="s">
        <v>1217</v>
      </c>
      <c r="AG600" t="s">
        <v>1217</v>
      </c>
      <c r="AH600"/>
      <c r="AI600" t="s">
        <v>1217</v>
      </c>
      <c r="AJ600" t="s">
        <v>1217</v>
      </c>
      <c r="AK600" t="s">
        <v>1217</v>
      </c>
      <c r="AL600" t="s">
        <v>1217</v>
      </c>
      <c r="AM600" t="s">
        <v>1217</v>
      </c>
      <c r="AN600" t="s">
        <v>1217</v>
      </c>
      <c r="AO600" t="s">
        <v>1217</v>
      </c>
      <c r="AP600"/>
      <c r="AQ600"/>
      <c r="AR600"/>
      <c r="AS600"/>
      <c r="BB600" t="str" cm="1">
        <f t="array" aca="1" ref="BB600" ca="1">IFERROR(INDIRECT(X600),"")</f>
        <v/>
      </c>
      <c r="CC600"/>
      <c r="CD600"/>
      <c r="CE600"/>
      <c r="CF600"/>
      <c r="CG600"/>
      <c r="CH600"/>
      <c r="CI600"/>
      <c r="CJ600"/>
      <c r="CK600"/>
    </row>
    <row r="601" spans="18:89">
      <c r="R601"/>
      <c r="W601">
        <v>606</v>
      </c>
      <c r="X601" t="s">
        <v>1217</v>
      </c>
      <c r="Y601" t="s">
        <v>1217</v>
      </c>
      <c r="Z601" t="s">
        <v>1217</v>
      </c>
      <c r="AA601" t="s">
        <v>1217</v>
      </c>
      <c r="AB601" t="s">
        <v>1217</v>
      </c>
      <c r="AC601" t="s">
        <v>1217</v>
      </c>
      <c r="AD601" t="s">
        <v>1217</v>
      </c>
      <c r="AE601" t="s">
        <v>1217</v>
      </c>
      <c r="AF601" t="s">
        <v>1217</v>
      </c>
      <c r="AG601" t="s">
        <v>1217</v>
      </c>
      <c r="AH601"/>
      <c r="AI601" t="s">
        <v>1217</v>
      </c>
      <c r="AJ601" t="s">
        <v>1217</v>
      </c>
      <c r="AK601" t="s">
        <v>1217</v>
      </c>
      <c r="AL601" t="s">
        <v>1217</v>
      </c>
      <c r="AM601" t="s">
        <v>1217</v>
      </c>
      <c r="AN601" t="s">
        <v>1217</v>
      </c>
      <c r="AO601" t="s">
        <v>1217</v>
      </c>
      <c r="AP601"/>
      <c r="AQ601"/>
      <c r="AR601"/>
      <c r="AS601"/>
      <c r="BB601" t="str" cm="1">
        <f t="array" aca="1" ref="BB601" ca="1">IFERROR(INDIRECT(X601),"")</f>
        <v/>
      </c>
      <c r="CC601"/>
      <c r="CD601"/>
      <c r="CE601"/>
      <c r="CF601"/>
      <c r="CG601"/>
      <c r="CH601"/>
      <c r="CI601"/>
      <c r="CJ601"/>
      <c r="CK601"/>
    </row>
    <row r="602" spans="18:89">
      <c r="R602"/>
      <c r="W602">
        <v>607</v>
      </c>
      <c r="X602" t="s">
        <v>1217</v>
      </c>
      <c r="Y602" t="s">
        <v>1217</v>
      </c>
      <c r="Z602" t="s">
        <v>1217</v>
      </c>
      <c r="AA602" t="s">
        <v>1217</v>
      </c>
      <c r="AB602" t="s">
        <v>1217</v>
      </c>
      <c r="AC602" t="s">
        <v>1217</v>
      </c>
      <c r="AD602" t="s">
        <v>1217</v>
      </c>
      <c r="AE602" t="s">
        <v>1217</v>
      </c>
      <c r="AF602" t="s">
        <v>1217</v>
      </c>
      <c r="AG602" t="s">
        <v>1217</v>
      </c>
      <c r="AH602"/>
      <c r="AI602" t="s">
        <v>1217</v>
      </c>
      <c r="AJ602" t="s">
        <v>1217</v>
      </c>
      <c r="AK602" t="s">
        <v>1217</v>
      </c>
      <c r="AL602" t="s">
        <v>1217</v>
      </c>
      <c r="AM602" t="s">
        <v>1217</v>
      </c>
      <c r="AN602" t="s">
        <v>1217</v>
      </c>
      <c r="AO602" t="s">
        <v>1217</v>
      </c>
      <c r="AP602"/>
      <c r="AQ602"/>
      <c r="AR602"/>
      <c r="AS602"/>
      <c r="BB602" t="str" cm="1">
        <f t="array" aca="1" ref="BB602" ca="1">IFERROR(INDIRECT(X602),"")</f>
        <v/>
      </c>
      <c r="CC602"/>
      <c r="CD602"/>
      <c r="CE602"/>
      <c r="CF602"/>
      <c r="CG602"/>
      <c r="CH602"/>
      <c r="CI602"/>
      <c r="CJ602"/>
      <c r="CK602"/>
    </row>
    <row r="603" spans="18:89">
      <c r="R603"/>
      <c r="W603">
        <v>608</v>
      </c>
      <c r="X603" t="s">
        <v>1217</v>
      </c>
      <c r="Y603" t="s">
        <v>1217</v>
      </c>
      <c r="Z603" t="s">
        <v>1217</v>
      </c>
      <c r="AA603" t="s">
        <v>1217</v>
      </c>
      <c r="AB603" t="s">
        <v>1217</v>
      </c>
      <c r="AC603" t="s">
        <v>1217</v>
      </c>
      <c r="AD603" t="s">
        <v>1217</v>
      </c>
      <c r="AE603" t="s">
        <v>1217</v>
      </c>
      <c r="AF603" t="s">
        <v>1217</v>
      </c>
      <c r="AG603" t="s">
        <v>1217</v>
      </c>
      <c r="AH603"/>
      <c r="AI603" t="s">
        <v>1217</v>
      </c>
      <c r="AJ603" t="s">
        <v>1217</v>
      </c>
      <c r="AK603" t="s">
        <v>1217</v>
      </c>
      <c r="AL603" t="s">
        <v>1217</v>
      </c>
      <c r="AM603" t="s">
        <v>1217</v>
      </c>
      <c r="AN603" t="s">
        <v>1217</v>
      </c>
      <c r="AO603" t="s">
        <v>1217</v>
      </c>
      <c r="AP603"/>
      <c r="AQ603"/>
      <c r="AR603"/>
      <c r="AS603"/>
      <c r="BB603" t="str" cm="1">
        <f t="array" aca="1" ref="BB603" ca="1">IFERROR(INDIRECT(X603),"")</f>
        <v/>
      </c>
      <c r="CC603"/>
      <c r="CD603"/>
      <c r="CE603"/>
      <c r="CF603"/>
      <c r="CG603"/>
      <c r="CH603"/>
      <c r="CI603"/>
      <c r="CJ603"/>
      <c r="CK603"/>
    </row>
    <row r="604" spans="18:89">
      <c r="R604"/>
      <c r="W604">
        <v>609</v>
      </c>
      <c r="X604" t="s">
        <v>1217</v>
      </c>
      <c r="Y604" t="s">
        <v>1217</v>
      </c>
      <c r="Z604" t="s">
        <v>1217</v>
      </c>
      <c r="AA604" t="s">
        <v>1217</v>
      </c>
      <c r="AB604" t="s">
        <v>1217</v>
      </c>
      <c r="AC604" t="s">
        <v>1217</v>
      </c>
      <c r="AD604" t="s">
        <v>1217</v>
      </c>
      <c r="AE604" t="s">
        <v>1217</v>
      </c>
      <c r="AF604" t="s">
        <v>1217</v>
      </c>
      <c r="AG604" t="s">
        <v>1217</v>
      </c>
      <c r="AH604"/>
      <c r="AI604" t="s">
        <v>1217</v>
      </c>
      <c r="AJ604" t="s">
        <v>1217</v>
      </c>
      <c r="AK604" t="s">
        <v>1217</v>
      </c>
      <c r="AL604" t="s">
        <v>1217</v>
      </c>
      <c r="AM604" t="s">
        <v>1217</v>
      </c>
      <c r="AN604" t="s">
        <v>1217</v>
      </c>
      <c r="AO604" t="s">
        <v>1217</v>
      </c>
      <c r="AP604"/>
      <c r="AQ604"/>
      <c r="AR604"/>
      <c r="AS604"/>
      <c r="BB604" t="str" cm="1">
        <f t="array" aca="1" ref="BB604" ca="1">IFERROR(INDIRECT(X604),"")</f>
        <v/>
      </c>
      <c r="CC604"/>
      <c r="CD604"/>
      <c r="CE604"/>
      <c r="CF604"/>
      <c r="CG604"/>
      <c r="CH604"/>
      <c r="CI604"/>
      <c r="CJ604"/>
      <c r="CK604"/>
    </row>
    <row r="605" spans="18:89">
      <c r="R605"/>
      <c r="W605">
        <v>610</v>
      </c>
      <c r="X605" t="s">
        <v>1217</v>
      </c>
      <c r="Y605" t="s">
        <v>1217</v>
      </c>
      <c r="Z605" t="s">
        <v>1217</v>
      </c>
      <c r="AA605" t="s">
        <v>1217</v>
      </c>
      <c r="AB605" t="s">
        <v>1217</v>
      </c>
      <c r="AC605" t="s">
        <v>1217</v>
      </c>
      <c r="AD605" t="s">
        <v>1217</v>
      </c>
      <c r="AE605" t="s">
        <v>1217</v>
      </c>
      <c r="AF605" t="s">
        <v>1217</v>
      </c>
      <c r="AG605" t="s">
        <v>1217</v>
      </c>
      <c r="AH605"/>
      <c r="AI605" t="s">
        <v>1217</v>
      </c>
      <c r="AJ605" t="s">
        <v>1217</v>
      </c>
      <c r="AK605" t="s">
        <v>1217</v>
      </c>
      <c r="AL605" t="s">
        <v>1217</v>
      </c>
      <c r="AM605" t="s">
        <v>1217</v>
      </c>
      <c r="AN605" t="s">
        <v>1217</v>
      </c>
      <c r="AO605" t="s">
        <v>1217</v>
      </c>
      <c r="AP605"/>
      <c r="AQ605"/>
      <c r="AR605"/>
      <c r="AS605"/>
      <c r="BB605" t="str" cm="1">
        <f t="array" aca="1" ref="BB605" ca="1">IFERROR(INDIRECT(X605),"")</f>
        <v/>
      </c>
      <c r="CC605"/>
      <c r="CD605"/>
      <c r="CE605"/>
      <c r="CF605"/>
      <c r="CG605"/>
      <c r="CH605"/>
      <c r="CI605"/>
      <c r="CJ605"/>
      <c r="CK605"/>
    </row>
    <row r="606" spans="18:89">
      <c r="R606"/>
      <c r="W606">
        <v>611</v>
      </c>
      <c r="X606" t="s">
        <v>1217</v>
      </c>
      <c r="Y606" t="s">
        <v>1217</v>
      </c>
      <c r="Z606" t="s">
        <v>1217</v>
      </c>
      <c r="AA606" t="s">
        <v>1217</v>
      </c>
      <c r="AB606" t="s">
        <v>1217</v>
      </c>
      <c r="AC606" t="s">
        <v>1217</v>
      </c>
      <c r="AD606" t="s">
        <v>1217</v>
      </c>
      <c r="AE606" t="s">
        <v>1217</v>
      </c>
      <c r="AF606" t="s">
        <v>1217</v>
      </c>
      <c r="AG606" t="s">
        <v>1217</v>
      </c>
      <c r="AH606"/>
      <c r="AI606" t="s">
        <v>1217</v>
      </c>
      <c r="AJ606" t="s">
        <v>1217</v>
      </c>
      <c r="AK606" t="s">
        <v>1217</v>
      </c>
      <c r="AL606" t="s">
        <v>1217</v>
      </c>
      <c r="AM606" t="s">
        <v>1217</v>
      </c>
      <c r="AN606" t="s">
        <v>1217</v>
      </c>
      <c r="AO606" t="s">
        <v>1217</v>
      </c>
      <c r="AP606"/>
      <c r="AQ606"/>
      <c r="AR606"/>
      <c r="AS606"/>
      <c r="BB606" t="str" cm="1">
        <f t="array" aca="1" ref="BB606" ca="1">IFERROR(INDIRECT(X606),"")</f>
        <v/>
      </c>
      <c r="CC606"/>
      <c r="CD606"/>
      <c r="CE606"/>
      <c r="CF606"/>
      <c r="CG606"/>
      <c r="CH606"/>
      <c r="CI606"/>
      <c r="CJ606"/>
      <c r="CK606"/>
    </row>
    <row r="607" spans="18:89">
      <c r="R607"/>
      <c r="W607">
        <v>612</v>
      </c>
      <c r="X607" t="s">
        <v>1217</v>
      </c>
      <c r="Y607" t="s">
        <v>1217</v>
      </c>
      <c r="Z607" t="s">
        <v>1217</v>
      </c>
      <c r="AA607" t="s">
        <v>1217</v>
      </c>
      <c r="AB607" t="s">
        <v>1217</v>
      </c>
      <c r="AC607" t="s">
        <v>1217</v>
      </c>
      <c r="AD607" t="s">
        <v>1217</v>
      </c>
      <c r="AE607" t="s">
        <v>1217</v>
      </c>
      <c r="AF607" t="s">
        <v>1217</v>
      </c>
      <c r="AG607" t="s">
        <v>1217</v>
      </c>
      <c r="AH607"/>
      <c r="AI607" t="s">
        <v>1217</v>
      </c>
      <c r="AJ607" t="s">
        <v>1217</v>
      </c>
      <c r="AK607" t="s">
        <v>1217</v>
      </c>
      <c r="AL607" t="s">
        <v>1217</v>
      </c>
      <c r="AM607" t="s">
        <v>1217</v>
      </c>
      <c r="AN607" t="s">
        <v>1217</v>
      </c>
      <c r="AO607" t="s">
        <v>1217</v>
      </c>
      <c r="AP607"/>
      <c r="AQ607"/>
      <c r="AR607"/>
      <c r="AS607"/>
      <c r="BB607" t="str" cm="1">
        <f t="array" aca="1" ref="BB607" ca="1">IFERROR(INDIRECT(X607),"")</f>
        <v/>
      </c>
      <c r="CC607"/>
      <c r="CD607"/>
      <c r="CE607"/>
      <c r="CF607"/>
      <c r="CG607"/>
      <c r="CH607"/>
      <c r="CI607"/>
      <c r="CJ607"/>
      <c r="CK607"/>
    </row>
    <row r="608" spans="18:89">
      <c r="R608"/>
      <c r="W608">
        <v>613</v>
      </c>
      <c r="X608" t="s">
        <v>2405</v>
      </c>
      <c r="Y608" t="s">
        <v>2406</v>
      </c>
      <c r="Z608" t="s">
        <v>2407</v>
      </c>
      <c r="AA608">
        <v>0</v>
      </c>
      <c r="AB608" t="s">
        <v>2408</v>
      </c>
      <c r="AC608">
        <v>3</v>
      </c>
      <c r="AD608">
        <v>48</v>
      </c>
      <c r="AE608">
        <v>48</v>
      </c>
      <c r="AF608">
        <v>0</v>
      </c>
      <c r="AG608" t="s">
        <v>2409</v>
      </c>
      <c r="AH608"/>
      <c r="AI608" t="s">
        <v>2410</v>
      </c>
      <c r="AJ608" t="s">
        <v>2411</v>
      </c>
      <c r="AK608" t="s">
        <v>2412</v>
      </c>
      <c r="AL608" t="s">
        <v>2413</v>
      </c>
      <c r="AM608" t="s">
        <v>2414</v>
      </c>
      <c r="AN608" t="s">
        <v>2415</v>
      </c>
      <c r="AO608" t="s">
        <v>2416</v>
      </c>
      <c r="AP608"/>
      <c r="AQ608"/>
      <c r="AR608"/>
      <c r="AS608"/>
      <c r="BB608" t="str" cm="1">
        <f t="array" aca="1" ref="BB608" ca="1">IFERROR(INDIRECT(X608),"")</f>
        <v>FULLSTÄNDIGT SVAR SAKNAS PÅ FRÅGA 15</v>
      </c>
      <c r="CC608"/>
      <c r="CD608"/>
      <c r="CE608"/>
      <c r="CF608"/>
      <c r="CG608"/>
      <c r="CH608"/>
      <c r="CI608"/>
      <c r="CJ608"/>
      <c r="CK608"/>
    </row>
    <row r="609" spans="18:89">
      <c r="R609"/>
      <c r="W609">
        <v>614</v>
      </c>
      <c r="X609" t="s">
        <v>1217</v>
      </c>
      <c r="Y609" t="s">
        <v>1217</v>
      </c>
      <c r="Z609" t="s">
        <v>1217</v>
      </c>
      <c r="AA609" t="s">
        <v>1217</v>
      </c>
      <c r="AB609" t="s">
        <v>1217</v>
      </c>
      <c r="AC609" t="s">
        <v>1217</v>
      </c>
      <c r="AD609" t="s">
        <v>1217</v>
      </c>
      <c r="AE609" t="s">
        <v>1217</v>
      </c>
      <c r="AF609" t="s">
        <v>1217</v>
      </c>
      <c r="AG609" t="s">
        <v>1217</v>
      </c>
      <c r="AH609"/>
      <c r="AI609" t="s">
        <v>1217</v>
      </c>
      <c r="AJ609" t="s">
        <v>1217</v>
      </c>
      <c r="AK609" t="s">
        <v>1217</v>
      </c>
      <c r="AL609" t="s">
        <v>1217</v>
      </c>
      <c r="AM609" t="s">
        <v>1217</v>
      </c>
      <c r="AN609" t="s">
        <v>1217</v>
      </c>
      <c r="AO609" t="s">
        <v>1217</v>
      </c>
      <c r="AP609"/>
      <c r="AQ609"/>
      <c r="AR609"/>
      <c r="AS609"/>
      <c r="BB609" t="str" cm="1">
        <f t="array" aca="1" ref="BB609" ca="1">IFERROR(INDIRECT(X609),"")</f>
        <v/>
      </c>
      <c r="CC609"/>
      <c r="CD609"/>
      <c r="CE609"/>
      <c r="CF609"/>
      <c r="CG609"/>
      <c r="CH609"/>
      <c r="CI609"/>
      <c r="CJ609"/>
      <c r="CK609"/>
    </row>
    <row r="610" spans="18:89">
      <c r="R610"/>
      <c r="W610">
        <v>615</v>
      </c>
      <c r="X610" t="s">
        <v>1217</v>
      </c>
      <c r="Y610" t="s">
        <v>1217</v>
      </c>
      <c r="Z610" t="s">
        <v>1217</v>
      </c>
      <c r="AA610" t="s">
        <v>1217</v>
      </c>
      <c r="AB610" t="s">
        <v>1217</v>
      </c>
      <c r="AC610" t="s">
        <v>1217</v>
      </c>
      <c r="AD610" t="s">
        <v>1217</v>
      </c>
      <c r="AE610" t="s">
        <v>1217</v>
      </c>
      <c r="AF610" t="s">
        <v>1217</v>
      </c>
      <c r="AG610" t="s">
        <v>1217</v>
      </c>
      <c r="AH610"/>
      <c r="AI610" t="s">
        <v>1217</v>
      </c>
      <c r="AJ610" t="s">
        <v>1217</v>
      </c>
      <c r="AK610" t="s">
        <v>1217</v>
      </c>
      <c r="AL610" t="s">
        <v>1217</v>
      </c>
      <c r="AM610" t="s">
        <v>1217</v>
      </c>
      <c r="AN610" t="s">
        <v>1217</v>
      </c>
      <c r="AO610" t="s">
        <v>1217</v>
      </c>
      <c r="AP610"/>
      <c r="AQ610"/>
      <c r="AR610"/>
      <c r="AS610"/>
      <c r="BB610" t="str" cm="1">
        <f t="array" aca="1" ref="BB610" ca="1">IFERROR(INDIRECT(X610),"")</f>
        <v/>
      </c>
      <c r="CC610"/>
      <c r="CD610"/>
      <c r="CE610"/>
      <c r="CF610"/>
      <c r="CG610"/>
      <c r="CH610"/>
      <c r="CI610"/>
      <c r="CJ610"/>
      <c r="CK610"/>
    </row>
    <row r="611" spans="18:89">
      <c r="R611"/>
      <c r="W611">
        <v>616</v>
      </c>
      <c r="X611" t="s">
        <v>1217</v>
      </c>
      <c r="Y611" t="s">
        <v>1217</v>
      </c>
      <c r="Z611" t="s">
        <v>1217</v>
      </c>
      <c r="AA611" t="s">
        <v>1217</v>
      </c>
      <c r="AB611" t="s">
        <v>1217</v>
      </c>
      <c r="AC611" t="s">
        <v>1217</v>
      </c>
      <c r="AD611" t="s">
        <v>1217</v>
      </c>
      <c r="AE611" t="s">
        <v>1217</v>
      </c>
      <c r="AF611" t="s">
        <v>1217</v>
      </c>
      <c r="AG611" t="s">
        <v>1217</v>
      </c>
      <c r="AH611"/>
      <c r="AI611" t="s">
        <v>1217</v>
      </c>
      <c r="AJ611" t="s">
        <v>1217</v>
      </c>
      <c r="AK611" t="s">
        <v>1217</v>
      </c>
      <c r="AL611" t="s">
        <v>1217</v>
      </c>
      <c r="AM611" t="s">
        <v>1217</v>
      </c>
      <c r="AN611" t="s">
        <v>1217</v>
      </c>
      <c r="AO611" t="s">
        <v>1217</v>
      </c>
      <c r="AP611"/>
      <c r="AQ611"/>
      <c r="AR611"/>
      <c r="AS611"/>
      <c r="BB611" t="str" cm="1">
        <f t="array" aca="1" ref="BB611" ca="1">IFERROR(INDIRECT(X611),"")</f>
        <v/>
      </c>
      <c r="CC611"/>
      <c r="CD611"/>
      <c r="CE611"/>
      <c r="CF611"/>
      <c r="CG611"/>
      <c r="CH611"/>
      <c r="CI611"/>
      <c r="CJ611"/>
      <c r="CK611"/>
    </row>
    <row r="612" spans="18:89">
      <c r="R612"/>
      <c r="W612">
        <v>617</v>
      </c>
      <c r="X612" t="s">
        <v>1217</v>
      </c>
      <c r="Y612" t="s">
        <v>1217</v>
      </c>
      <c r="Z612" t="s">
        <v>1217</v>
      </c>
      <c r="AA612" t="s">
        <v>1217</v>
      </c>
      <c r="AB612" t="s">
        <v>1217</v>
      </c>
      <c r="AC612" t="s">
        <v>1217</v>
      </c>
      <c r="AD612" t="s">
        <v>1217</v>
      </c>
      <c r="AE612" t="s">
        <v>1217</v>
      </c>
      <c r="AF612" t="s">
        <v>1217</v>
      </c>
      <c r="AG612" t="s">
        <v>1217</v>
      </c>
      <c r="AH612"/>
      <c r="AI612" t="s">
        <v>1217</v>
      </c>
      <c r="AJ612" t="s">
        <v>1217</v>
      </c>
      <c r="AK612" t="s">
        <v>1217</v>
      </c>
      <c r="AL612" t="s">
        <v>1217</v>
      </c>
      <c r="AM612" t="s">
        <v>1217</v>
      </c>
      <c r="AN612" t="s">
        <v>1217</v>
      </c>
      <c r="AO612" t="s">
        <v>1217</v>
      </c>
      <c r="AP612"/>
      <c r="AQ612"/>
      <c r="AR612"/>
      <c r="AS612"/>
      <c r="BB612" t="str" cm="1">
        <f t="array" aca="1" ref="BB612" ca="1">IFERROR(INDIRECT(X612),"")</f>
        <v/>
      </c>
      <c r="CC612"/>
      <c r="CD612"/>
      <c r="CE612"/>
      <c r="CF612"/>
      <c r="CG612"/>
      <c r="CH612"/>
      <c r="CI612"/>
      <c r="CJ612"/>
      <c r="CK612"/>
    </row>
    <row r="613" spans="18:89">
      <c r="R613"/>
      <c r="W613">
        <v>618</v>
      </c>
      <c r="X613" t="s">
        <v>1217</v>
      </c>
      <c r="Y613" t="s">
        <v>1217</v>
      </c>
      <c r="Z613" t="s">
        <v>1217</v>
      </c>
      <c r="AA613" t="s">
        <v>1217</v>
      </c>
      <c r="AB613" t="s">
        <v>1217</v>
      </c>
      <c r="AC613" t="s">
        <v>1217</v>
      </c>
      <c r="AD613" t="s">
        <v>1217</v>
      </c>
      <c r="AE613" t="s">
        <v>1217</v>
      </c>
      <c r="AF613" t="s">
        <v>1217</v>
      </c>
      <c r="AG613" t="s">
        <v>1217</v>
      </c>
      <c r="AH613"/>
      <c r="AI613" t="s">
        <v>1217</v>
      </c>
      <c r="AJ613" t="s">
        <v>1217</v>
      </c>
      <c r="AK613" t="s">
        <v>1217</v>
      </c>
      <c r="AL613" t="s">
        <v>1217</v>
      </c>
      <c r="AM613" t="s">
        <v>1217</v>
      </c>
      <c r="AN613" t="s">
        <v>1217</v>
      </c>
      <c r="AO613" t="s">
        <v>1217</v>
      </c>
      <c r="AP613"/>
      <c r="AQ613"/>
      <c r="AR613"/>
      <c r="AS613"/>
      <c r="BB613" t="str" cm="1">
        <f t="array" aca="1" ref="BB613" ca="1">IFERROR(INDIRECT(X613),"")</f>
        <v/>
      </c>
      <c r="CC613"/>
      <c r="CD613"/>
      <c r="CE613"/>
      <c r="CF613"/>
      <c r="CG613"/>
      <c r="CH613"/>
      <c r="CI613"/>
      <c r="CJ613"/>
      <c r="CK613"/>
    </row>
    <row r="614" spans="18:89">
      <c r="R614"/>
      <c r="W614">
        <v>619</v>
      </c>
      <c r="X614" t="s">
        <v>1217</v>
      </c>
      <c r="Y614" t="s">
        <v>1217</v>
      </c>
      <c r="Z614" t="s">
        <v>1217</v>
      </c>
      <c r="AA614" t="s">
        <v>1217</v>
      </c>
      <c r="AB614" t="s">
        <v>1217</v>
      </c>
      <c r="AC614" t="s">
        <v>1217</v>
      </c>
      <c r="AD614" t="s">
        <v>1217</v>
      </c>
      <c r="AE614" t="s">
        <v>1217</v>
      </c>
      <c r="AF614" t="s">
        <v>1217</v>
      </c>
      <c r="AG614" t="s">
        <v>1217</v>
      </c>
      <c r="AH614"/>
      <c r="AI614" t="s">
        <v>1217</v>
      </c>
      <c r="AJ614" t="s">
        <v>1217</v>
      </c>
      <c r="AK614" t="s">
        <v>1217</v>
      </c>
      <c r="AL614" t="s">
        <v>1217</v>
      </c>
      <c r="AM614" t="s">
        <v>1217</v>
      </c>
      <c r="AN614" t="s">
        <v>1217</v>
      </c>
      <c r="AO614" t="s">
        <v>1217</v>
      </c>
      <c r="AP614"/>
      <c r="AQ614"/>
      <c r="AR614"/>
      <c r="AS614"/>
      <c r="BB614" t="str" cm="1">
        <f t="array" aca="1" ref="BB614" ca="1">IFERROR(INDIRECT(X614),"")</f>
        <v/>
      </c>
      <c r="CC614"/>
      <c r="CD614"/>
      <c r="CE614"/>
      <c r="CF614"/>
      <c r="CG614"/>
      <c r="CH614"/>
      <c r="CI614"/>
      <c r="CJ614"/>
      <c r="CK614"/>
    </row>
    <row r="615" spans="18:89">
      <c r="R615"/>
      <c r="W615">
        <v>620</v>
      </c>
      <c r="X615" t="s">
        <v>1217</v>
      </c>
      <c r="Y615" t="s">
        <v>1217</v>
      </c>
      <c r="Z615" t="s">
        <v>1217</v>
      </c>
      <c r="AA615" t="s">
        <v>1217</v>
      </c>
      <c r="AB615" t="s">
        <v>1217</v>
      </c>
      <c r="AC615" t="s">
        <v>1217</v>
      </c>
      <c r="AD615" t="s">
        <v>1217</v>
      </c>
      <c r="AE615" t="s">
        <v>1217</v>
      </c>
      <c r="AF615" t="s">
        <v>1217</v>
      </c>
      <c r="AG615" t="s">
        <v>1217</v>
      </c>
      <c r="AH615"/>
      <c r="AI615" t="s">
        <v>1217</v>
      </c>
      <c r="AJ615" t="s">
        <v>1217</v>
      </c>
      <c r="AK615" t="s">
        <v>1217</v>
      </c>
      <c r="AL615" t="s">
        <v>1217</v>
      </c>
      <c r="AM615" t="s">
        <v>1217</v>
      </c>
      <c r="AN615" t="s">
        <v>1217</v>
      </c>
      <c r="AO615" t="s">
        <v>1217</v>
      </c>
      <c r="AP615"/>
      <c r="AQ615"/>
      <c r="AR615"/>
      <c r="AS615"/>
      <c r="BB615" t="str" cm="1">
        <f t="array" aca="1" ref="BB615" ca="1">IFERROR(INDIRECT(X615),"")</f>
        <v/>
      </c>
      <c r="CC615"/>
      <c r="CD615"/>
      <c r="CE615"/>
      <c r="CF615"/>
      <c r="CG615"/>
      <c r="CH615"/>
      <c r="CI615"/>
      <c r="CJ615"/>
      <c r="CK615"/>
    </row>
    <row r="616" spans="18:89">
      <c r="R616"/>
      <c r="W616">
        <v>621</v>
      </c>
      <c r="X616" t="s">
        <v>1217</v>
      </c>
      <c r="Y616" t="s">
        <v>1217</v>
      </c>
      <c r="Z616" t="s">
        <v>1217</v>
      </c>
      <c r="AA616" t="s">
        <v>1217</v>
      </c>
      <c r="AB616" t="s">
        <v>1217</v>
      </c>
      <c r="AC616" t="s">
        <v>1217</v>
      </c>
      <c r="AD616" t="s">
        <v>1217</v>
      </c>
      <c r="AE616" t="s">
        <v>1217</v>
      </c>
      <c r="AF616" t="s">
        <v>1217</v>
      </c>
      <c r="AG616" t="s">
        <v>1217</v>
      </c>
      <c r="AH616"/>
      <c r="AI616" t="s">
        <v>1217</v>
      </c>
      <c r="AJ616" t="s">
        <v>1217</v>
      </c>
      <c r="AK616" t="s">
        <v>1217</v>
      </c>
      <c r="AL616" t="s">
        <v>1217</v>
      </c>
      <c r="AM616" t="s">
        <v>1217</v>
      </c>
      <c r="AN616" t="s">
        <v>1217</v>
      </c>
      <c r="AO616" t="s">
        <v>1217</v>
      </c>
      <c r="AP616"/>
      <c r="AQ616"/>
      <c r="AR616"/>
      <c r="AS616"/>
      <c r="BB616" t="str" cm="1">
        <f t="array" aca="1" ref="BB616" ca="1">IFERROR(INDIRECT(X616),"")</f>
        <v/>
      </c>
      <c r="CC616"/>
      <c r="CD616"/>
      <c r="CE616"/>
      <c r="CF616"/>
      <c r="CG616"/>
      <c r="CH616"/>
      <c r="CI616"/>
      <c r="CJ616"/>
      <c r="CK616"/>
    </row>
    <row r="617" spans="18:89">
      <c r="R617"/>
      <c r="W617">
        <v>622</v>
      </c>
      <c r="X617" t="s">
        <v>1217</v>
      </c>
      <c r="Y617" t="s">
        <v>1217</v>
      </c>
      <c r="Z617" t="s">
        <v>1217</v>
      </c>
      <c r="AA617" t="s">
        <v>1217</v>
      </c>
      <c r="AB617" t="s">
        <v>1217</v>
      </c>
      <c r="AC617" t="s">
        <v>1217</v>
      </c>
      <c r="AD617" t="s">
        <v>1217</v>
      </c>
      <c r="AE617" t="s">
        <v>1217</v>
      </c>
      <c r="AF617" t="s">
        <v>1217</v>
      </c>
      <c r="AG617" t="s">
        <v>1217</v>
      </c>
      <c r="AH617"/>
      <c r="AI617" t="s">
        <v>1217</v>
      </c>
      <c r="AJ617" t="s">
        <v>1217</v>
      </c>
      <c r="AK617" t="s">
        <v>1217</v>
      </c>
      <c r="AL617" t="s">
        <v>1217</v>
      </c>
      <c r="AM617" t="s">
        <v>1217</v>
      </c>
      <c r="AN617" t="s">
        <v>1217</v>
      </c>
      <c r="AO617" t="s">
        <v>1217</v>
      </c>
      <c r="AP617"/>
      <c r="AQ617"/>
      <c r="AR617"/>
      <c r="AS617"/>
      <c r="BB617" t="str" cm="1">
        <f t="array" aca="1" ref="BB617" ca="1">IFERROR(INDIRECT(X617),"")</f>
        <v/>
      </c>
      <c r="CC617"/>
      <c r="CD617"/>
      <c r="CE617"/>
      <c r="CF617"/>
      <c r="CG617"/>
      <c r="CH617"/>
      <c r="CI617"/>
      <c r="CJ617"/>
      <c r="CK617"/>
    </row>
    <row r="618" spans="18:89">
      <c r="R618"/>
      <c r="W618">
        <v>623</v>
      </c>
      <c r="X618" t="s">
        <v>1217</v>
      </c>
      <c r="Y618" t="s">
        <v>1217</v>
      </c>
      <c r="Z618" t="s">
        <v>1217</v>
      </c>
      <c r="AA618" t="s">
        <v>1217</v>
      </c>
      <c r="AB618" t="s">
        <v>1217</v>
      </c>
      <c r="AC618" t="s">
        <v>1217</v>
      </c>
      <c r="AD618" t="s">
        <v>1217</v>
      </c>
      <c r="AE618" t="s">
        <v>1217</v>
      </c>
      <c r="AF618" t="s">
        <v>1217</v>
      </c>
      <c r="AG618" t="s">
        <v>1217</v>
      </c>
      <c r="AH618"/>
      <c r="AI618" t="s">
        <v>1217</v>
      </c>
      <c r="AJ618" t="s">
        <v>1217</v>
      </c>
      <c r="AK618" t="s">
        <v>1217</v>
      </c>
      <c r="AL618" t="s">
        <v>1217</v>
      </c>
      <c r="AM618" t="s">
        <v>1217</v>
      </c>
      <c r="AN618" t="s">
        <v>1217</v>
      </c>
      <c r="AO618" t="s">
        <v>1217</v>
      </c>
      <c r="AP618"/>
      <c r="AQ618"/>
      <c r="AR618"/>
      <c r="AS618"/>
      <c r="BB618" t="str" cm="1">
        <f t="array" aca="1" ref="BB618" ca="1">IFERROR(INDIRECT(X618),"")</f>
        <v/>
      </c>
      <c r="CC618"/>
      <c r="CD618"/>
      <c r="CE618"/>
      <c r="CF618"/>
      <c r="CG618"/>
      <c r="CH618"/>
      <c r="CI618"/>
      <c r="CJ618"/>
      <c r="CK618"/>
    </row>
    <row r="619" spans="18:89">
      <c r="R619"/>
      <c r="W619">
        <v>624</v>
      </c>
      <c r="X619" t="s">
        <v>1217</v>
      </c>
      <c r="Y619" t="s">
        <v>1217</v>
      </c>
      <c r="Z619" t="s">
        <v>1217</v>
      </c>
      <c r="AA619" t="s">
        <v>1217</v>
      </c>
      <c r="AB619" t="s">
        <v>1217</v>
      </c>
      <c r="AC619" t="s">
        <v>1217</v>
      </c>
      <c r="AD619" t="s">
        <v>1217</v>
      </c>
      <c r="AE619" t="s">
        <v>1217</v>
      </c>
      <c r="AF619" t="s">
        <v>1217</v>
      </c>
      <c r="AG619" t="s">
        <v>1217</v>
      </c>
      <c r="AH619"/>
      <c r="AI619" t="s">
        <v>1217</v>
      </c>
      <c r="AJ619" t="s">
        <v>1217</v>
      </c>
      <c r="AK619" t="s">
        <v>1217</v>
      </c>
      <c r="AL619" t="s">
        <v>1217</v>
      </c>
      <c r="AM619" t="s">
        <v>1217</v>
      </c>
      <c r="AN619" t="s">
        <v>1217</v>
      </c>
      <c r="AO619" t="s">
        <v>1217</v>
      </c>
      <c r="AP619"/>
      <c r="AQ619"/>
      <c r="AR619"/>
      <c r="AS619"/>
      <c r="BB619" t="str" cm="1">
        <f t="array" aca="1" ref="BB619" ca="1">IFERROR(INDIRECT(X619),"")</f>
        <v/>
      </c>
      <c r="CC619"/>
      <c r="CD619"/>
      <c r="CE619"/>
      <c r="CF619"/>
      <c r="CG619"/>
      <c r="CH619"/>
      <c r="CI619"/>
      <c r="CJ619"/>
      <c r="CK619"/>
    </row>
    <row r="620" spans="18:89">
      <c r="R620"/>
      <c r="W620">
        <v>625</v>
      </c>
      <c r="X620" t="s">
        <v>2417</v>
      </c>
      <c r="Y620" t="s">
        <v>2418</v>
      </c>
      <c r="Z620" t="s">
        <v>2419</v>
      </c>
      <c r="AA620">
        <v>0</v>
      </c>
      <c r="AB620" t="s">
        <v>2420</v>
      </c>
      <c r="AC620">
        <v>3</v>
      </c>
      <c r="AD620">
        <v>49</v>
      </c>
      <c r="AE620">
        <v>49</v>
      </c>
      <c r="AF620">
        <v>0</v>
      </c>
      <c r="AG620" t="s">
        <v>2421</v>
      </c>
      <c r="AH620"/>
      <c r="AI620" t="s">
        <v>2422</v>
      </c>
      <c r="AJ620" t="s">
        <v>2423</v>
      </c>
      <c r="AK620" t="s">
        <v>2424</v>
      </c>
      <c r="AL620" t="s">
        <v>2425</v>
      </c>
      <c r="AM620" t="s">
        <v>2426</v>
      </c>
      <c r="AN620" t="s">
        <v>2427</v>
      </c>
      <c r="AO620" t="s">
        <v>2428</v>
      </c>
      <c r="AP620"/>
      <c r="AQ620"/>
      <c r="AR620"/>
      <c r="AS620"/>
      <c r="BB620" t="str" cm="1">
        <f t="array" aca="1" ref="BB620" ca="1">IFERROR(INDIRECT(X620),"")</f>
        <v>FULLSTÄNDIGT SVAR SAKNAS PÅ FRÅGA 16</v>
      </c>
      <c r="CC620"/>
      <c r="CD620"/>
      <c r="CE620"/>
      <c r="CF620"/>
      <c r="CG620"/>
      <c r="CH620"/>
      <c r="CI620"/>
      <c r="CJ620"/>
      <c r="CK620"/>
    </row>
    <row r="621" spans="18:89">
      <c r="R621"/>
      <c r="W621">
        <v>626</v>
      </c>
      <c r="X621" t="s">
        <v>1217</v>
      </c>
      <c r="Y621" t="s">
        <v>1217</v>
      </c>
      <c r="Z621" t="s">
        <v>1217</v>
      </c>
      <c r="AA621" t="s">
        <v>1217</v>
      </c>
      <c r="AB621" t="s">
        <v>1217</v>
      </c>
      <c r="AC621" t="s">
        <v>1217</v>
      </c>
      <c r="AD621" t="s">
        <v>1217</v>
      </c>
      <c r="AE621" t="s">
        <v>1217</v>
      </c>
      <c r="AF621" t="s">
        <v>1217</v>
      </c>
      <c r="AG621" t="s">
        <v>1217</v>
      </c>
      <c r="AH621"/>
      <c r="AI621" t="s">
        <v>1217</v>
      </c>
      <c r="AJ621" t="s">
        <v>1217</v>
      </c>
      <c r="AK621" t="s">
        <v>1217</v>
      </c>
      <c r="AL621" t="s">
        <v>1217</v>
      </c>
      <c r="AM621" t="s">
        <v>1217</v>
      </c>
      <c r="AN621" t="s">
        <v>1217</v>
      </c>
      <c r="AO621" t="s">
        <v>1217</v>
      </c>
      <c r="AP621"/>
      <c r="AQ621"/>
      <c r="AR621"/>
      <c r="AS621"/>
      <c r="BB621" t="str" cm="1">
        <f t="array" aca="1" ref="BB621" ca="1">IFERROR(INDIRECT(X621),"")</f>
        <v/>
      </c>
      <c r="CC621"/>
      <c r="CD621"/>
      <c r="CE621"/>
      <c r="CF621"/>
      <c r="CG621"/>
      <c r="CH621"/>
      <c r="CI621"/>
      <c r="CJ621"/>
      <c r="CK621"/>
    </row>
    <row r="622" spans="18:89">
      <c r="R622"/>
      <c r="W622">
        <v>627</v>
      </c>
      <c r="X622" t="s">
        <v>1217</v>
      </c>
      <c r="Y622" t="s">
        <v>1217</v>
      </c>
      <c r="Z622" t="s">
        <v>1217</v>
      </c>
      <c r="AA622" t="s">
        <v>1217</v>
      </c>
      <c r="AB622" t="s">
        <v>1217</v>
      </c>
      <c r="AC622" t="s">
        <v>1217</v>
      </c>
      <c r="AD622" t="s">
        <v>1217</v>
      </c>
      <c r="AE622" t="s">
        <v>1217</v>
      </c>
      <c r="AF622" t="s">
        <v>1217</v>
      </c>
      <c r="AG622" t="s">
        <v>1217</v>
      </c>
      <c r="AH622"/>
      <c r="AI622" t="s">
        <v>1217</v>
      </c>
      <c r="AJ622" t="s">
        <v>1217</v>
      </c>
      <c r="AK622" t="s">
        <v>1217</v>
      </c>
      <c r="AL622" t="s">
        <v>1217</v>
      </c>
      <c r="AM622" t="s">
        <v>1217</v>
      </c>
      <c r="AN622" t="s">
        <v>1217</v>
      </c>
      <c r="AO622" t="s">
        <v>1217</v>
      </c>
      <c r="AP622"/>
      <c r="AQ622"/>
      <c r="AR622"/>
      <c r="AS622"/>
      <c r="BB622" t="str" cm="1">
        <f t="array" aca="1" ref="BB622" ca="1">IFERROR(INDIRECT(X622),"")</f>
        <v/>
      </c>
      <c r="CC622"/>
      <c r="CD622"/>
      <c r="CE622"/>
      <c r="CF622"/>
      <c r="CG622"/>
      <c r="CH622"/>
      <c r="CI622"/>
      <c r="CJ622"/>
      <c r="CK622"/>
    </row>
    <row r="623" spans="18:89">
      <c r="R623"/>
      <c r="W623">
        <v>628</v>
      </c>
      <c r="X623" t="s">
        <v>1217</v>
      </c>
      <c r="Y623" t="s">
        <v>1217</v>
      </c>
      <c r="Z623" t="s">
        <v>1217</v>
      </c>
      <c r="AA623" t="s">
        <v>1217</v>
      </c>
      <c r="AB623" t="s">
        <v>1217</v>
      </c>
      <c r="AC623" t="s">
        <v>1217</v>
      </c>
      <c r="AD623" t="s">
        <v>1217</v>
      </c>
      <c r="AE623" t="s">
        <v>1217</v>
      </c>
      <c r="AF623" t="s">
        <v>1217</v>
      </c>
      <c r="AG623" t="s">
        <v>1217</v>
      </c>
      <c r="AH623"/>
      <c r="AI623" t="s">
        <v>1217</v>
      </c>
      <c r="AJ623" t="s">
        <v>1217</v>
      </c>
      <c r="AK623" t="s">
        <v>1217</v>
      </c>
      <c r="AL623" t="s">
        <v>1217</v>
      </c>
      <c r="AM623" t="s">
        <v>1217</v>
      </c>
      <c r="AN623" t="s">
        <v>1217</v>
      </c>
      <c r="AO623" t="s">
        <v>1217</v>
      </c>
      <c r="AP623"/>
      <c r="AQ623"/>
      <c r="AR623"/>
      <c r="AS623"/>
      <c r="BB623" t="str" cm="1">
        <f t="array" aca="1" ref="BB623" ca="1">IFERROR(INDIRECT(X623),"")</f>
        <v/>
      </c>
      <c r="CC623"/>
      <c r="CD623"/>
      <c r="CE623"/>
      <c r="CF623"/>
      <c r="CG623"/>
      <c r="CH623"/>
      <c r="CI623"/>
      <c r="CJ623"/>
      <c r="CK623"/>
    </row>
    <row r="624" spans="18:89">
      <c r="R624"/>
      <c r="W624">
        <v>629</v>
      </c>
      <c r="X624" t="s">
        <v>1217</v>
      </c>
      <c r="Y624" t="s">
        <v>1217</v>
      </c>
      <c r="Z624" t="s">
        <v>1217</v>
      </c>
      <c r="AA624" t="s">
        <v>1217</v>
      </c>
      <c r="AB624" t="s">
        <v>1217</v>
      </c>
      <c r="AC624" t="s">
        <v>1217</v>
      </c>
      <c r="AD624" t="s">
        <v>1217</v>
      </c>
      <c r="AE624" t="s">
        <v>1217</v>
      </c>
      <c r="AF624" t="s">
        <v>1217</v>
      </c>
      <c r="AG624" t="s">
        <v>1217</v>
      </c>
      <c r="AH624"/>
      <c r="AI624" t="s">
        <v>1217</v>
      </c>
      <c r="AJ624" t="s">
        <v>1217</v>
      </c>
      <c r="AK624" t="s">
        <v>1217</v>
      </c>
      <c r="AL624" t="s">
        <v>1217</v>
      </c>
      <c r="AM624" t="s">
        <v>1217</v>
      </c>
      <c r="AN624" t="s">
        <v>1217</v>
      </c>
      <c r="AO624" t="s">
        <v>1217</v>
      </c>
      <c r="AP624"/>
      <c r="AQ624"/>
      <c r="AR624"/>
      <c r="AS624"/>
      <c r="BB624" t="str" cm="1">
        <f t="array" aca="1" ref="BB624" ca="1">IFERROR(INDIRECT(X624),"")</f>
        <v/>
      </c>
      <c r="CC624"/>
      <c r="CD624"/>
      <c r="CE624"/>
      <c r="CF624"/>
      <c r="CG624"/>
      <c r="CH624"/>
      <c r="CI624"/>
      <c r="CJ624"/>
      <c r="CK624"/>
    </row>
    <row r="625" spans="18:89">
      <c r="R625"/>
      <c r="W625">
        <v>630</v>
      </c>
      <c r="X625" t="s">
        <v>1217</v>
      </c>
      <c r="Y625" t="s">
        <v>1217</v>
      </c>
      <c r="Z625" t="s">
        <v>1217</v>
      </c>
      <c r="AA625" t="s">
        <v>1217</v>
      </c>
      <c r="AB625" t="s">
        <v>1217</v>
      </c>
      <c r="AC625" t="s">
        <v>1217</v>
      </c>
      <c r="AD625" t="s">
        <v>1217</v>
      </c>
      <c r="AE625" t="s">
        <v>1217</v>
      </c>
      <c r="AF625" t="s">
        <v>1217</v>
      </c>
      <c r="AG625" t="s">
        <v>1217</v>
      </c>
      <c r="AH625"/>
      <c r="AI625" t="s">
        <v>1217</v>
      </c>
      <c r="AJ625" t="s">
        <v>1217</v>
      </c>
      <c r="AK625" t="s">
        <v>1217</v>
      </c>
      <c r="AL625" t="s">
        <v>1217</v>
      </c>
      <c r="AM625" t="s">
        <v>1217</v>
      </c>
      <c r="AN625" t="s">
        <v>1217</v>
      </c>
      <c r="AO625" t="s">
        <v>1217</v>
      </c>
      <c r="AP625"/>
      <c r="AQ625"/>
      <c r="AR625"/>
      <c r="AS625"/>
      <c r="BB625" t="str" cm="1">
        <f t="array" aca="1" ref="BB625" ca="1">IFERROR(INDIRECT(X625),"")</f>
        <v/>
      </c>
      <c r="CC625"/>
      <c r="CD625"/>
      <c r="CE625"/>
      <c r="CF625"/>
      <c r="CG625"/>
      <c r="CH625"/>
      <c r="CI625"/>
      <c r="CJ625"/>
      <c r="CK625"/>
    </row>
    <row r="626" spans="18:89">
      <c r="R626"/>
      <c r="W626">
        <v>631</v>
      </c>
      <c r="X626" t="s">
        <v>1217</v>
      </c>
      <c r="Y626" t="s">
        <v>1217</v>
      </c>
      <c r="Z626" t="s">
        <v>1217</v>
      </c>
      <c r="AA626" t="s">
        <v>1217</v>
      </c>
      <c r="AB626" t="s">
        <v>1217</v>
      </c>
      <c r="AC626" t="s">
        <v>1217</v>
      </c>
      <c r="AD626" t="s">
        <v>1217</v>
      </c>
      <c r="AE626" t="s">
        <v>1217</v>
      </c>
      <c r="AF626" t="s">
        <v>1217</v>
      </c>
      <c r="AG626" t="s">
        <v>1217</v>
      </c>
      <c r="AH626"/>
      <c r="AI626" t="s">
        <v>1217</v>
      </c>
      <c r="AJ626" t="s">
        <v>1217</v>
      </c>
      <c r="AK626" t="s">
        <v>1217</v>
      </c>
      <c r="AL626" t="s">
        <v>1217</v>
      </c>
      <c r="AM626" t="s">
        <v>1217</v>
      </c>
      <c r="AN626" t="s">
        <v>1217</v>
      </c>
      <c r="AO626" t="s">
        <v>1217</v>
      </c>
      <c r="AP626"/>
      <c r="AQ626"/>
      <c r="AR626"/>
      <c r="AS626"/>
      <c r="BB626" t="str" cm="1">
        <f t="array" aca="1" ref="BB626" ca="1">IFERROR(INDIRECT(X626),"")</f>
        <v/>
      </c>
      <c r="CC626"/>
      <c r="CD626"/>
      <c r="CE626"/>
      <c r="CF626"/>
      <c r="CG626"/>
      <c r="CH626"/>
      <c r="CI626"/>
      <c r="CJ626"/>
      <c r="CK626"/>
    </row>
    <row r="627" spans="18:89">
      <c r="R627"/>
      <c r="W627">
        <v>632</v>
      </c>
      <c r="X627" t="s">
        <v>1217</v>
      </c>
      <c r="Y627" t="s">
        <v>1217</v>
      </c>
      <c r="Z627" t="s">
        <v>1217</v>
      </c>
      <c r="AA627" t="s">
        <v>1217</v>
      </c>
      <c r="AB627" t="s">
        <v>1217</v>
      </c>
      <c r="AC627" t="s">
        <v>1217</v>
      </c>
      <c r="AD627" t="s">
        <v>1217</v>
      </c>
      <c r="AE627" t="s">
        <v>1217</v>
      </c>
      <c r="AF627" t="s">
        <v>1217</v>
      </c>
      <c r="AG627" t="s">
        <v>1217</v>
      </c>
      <c r="AH627"/>
      <c r="AI627" t="s">
        <v>1217</v>
      </c>
      <c r="AJ627" t="s">
        <v>1217</v>
      </c>
      <c r="AK627" t="s">
        <v>1217</v>
      </c>
      <c r="AL627" t="s">
        <v>1217</v>
      </c>
      <c r="AM627" t="s">
        <v>1217</v>
      </c>
      <c r="AN627" t="s">
        <v>1217</v>
      </c>
      <c r="AO627" t="s">
        <v>1217</v>
      </c>
      <c r="AP627"/>
      <c r="AQ627"/>
      <c r="AR627"/>
      <c r="AS627"/>
      <c r="BB627" t="str" cm="1">
        <f t="array" aca="1" ref="BB627" ca="1">IFERROR(INDIRECT(X627),"")</f>
        <v/>
      </c>
    </row>
    <row r="628" spans="18:89">
      <c r="R628"/>
      <c r="W628">
        <v>633</v>
      </c>
      <c r="X628" t="s">
        <v>1217</v>
      </c>
      <c r="Y628" t="s">
        <v>1217</v>
      </c>
      <c r="Z628" t="s">
        <v>1217</v>
      </c>
      <c r="AA628" t="s">
        <v>1217</v>
      </c>
      <c r="AB628" t="s">
        <v>1217</v>
      </c>
      <c r="AC628" t="s">
        <v>1217</v>
      </c>
      <c r="AD628" t="s">
        <v>1217</v>
      </c>
      <c r="AE628" t="s">
        <v>1217</v>
      </c>
      <c r="AF628" t="s">
        <v>1217</v>
      </c>
      <c r="AG628" t="s">
        <v>1217</v>
      </c>
      <c r="AH628"/>
      <c r="AI628" t="s">
        <v>1217</v>
      </c>
      <c r="AJ628" t="s">
        <v>1217</v>
      </c>
      <c r="AK628" t="s">
        <v>1217</v>
      </c>
      <c r="AL628" t="s">
        <v>1217</v>
      </c>
      <c r="AM628" t="s">
        <v>1217</v>
      </c>
      <c r="AN628" t="s">
        <v>1217</v>
      </c>
      <c r="AO628" t="s">
        <v>1217</v>
      </c>
      <c r="AP628"/>
      <c r="AQ628"/>
      <c r="AR628"/>
      <c r="AS628"/>
      <c r="BB628" t="str" cm="1">
        <f t="array" aca="1" ref="BB628" ca="1">IFERROR(INDIRECT(X628),"")</f>
        <v/>
      </c>
    </row>
    <row r="629" spans="18:89">
      <c r="R629"/>
      <c r="W629">
        <v>634</v>
      </c>
      <c r="X629" t="s">
        <v>1217</v>
      </c>
      <c r="Y629" t="s">
        <v>1217</v>
      </c>
      <c r="Z629" t="s">
        <v>1217</v>
      </c>
      <c r="AA629" t="s">
        <v>1217</v>
      </c>
      <c r="AB629" t="s">
        <v>1217</v>
      </c>
      <c r="AC629" t="s">
        <v>1217</v>
      </c>
      <c r="AD629" t="s">
        <v>1217</v>
      </c>
      <c r="AE629" t="s">
        <v>1217</v>
      </c>
      <c r="AF629" t="s">
        <v>1217</v>
      </c>
      <c r="AG629" t="s">
        <v>1217</v>
      </c>
      <c r="AH629"/>
      <c r="AI629" t="s">
        <v>1217</v>
      </c>
      <c r="AJ629" t="s">
        <v>1217</v>
      </c>
      <c r="AK629" t="s">
        <v>1217</v>
      </c>
      <c r="AL629" t="s">
        <v>1217</v>
      </c>
      <c r="AM629" t="s">
        <v>1217</v>
      </c>
      <c r="AN629" t="s">
        <v>1217</v>
      </c>
      <c r="AO629" t="s">
        <v>1217</v>
      </c>
      <c r="AP629"/>
      <c r="AQ629"/>
      <c r="AR629"/>
      <c r="AS629"/>
      <c r="BB629" t="str" cm="1">
        <f t="array" aca="1" ref="BB629" ca="1">IFERROR(INDIRECT(X629),"")</f>
        <v/>
      </c>
    </row>
    <row r="630" spans="18:89">
      <c r="R630"/>
      <c r="W630">
        <v>635</v>
      </c>
      <c r="X630" t="s">
        <v>1217</v>
      </c>
      <c r="Y630" t="s">
        <v>1217</v>
      </c>
      <c r="Z630" t="s">
        <v>1217</v>
      </c>
      <c r="AA630" t="s">
        <v>1217</v>
      </c>
      <c r="AB630" t="s">
        <v>1217</v>
      </c>
      <c r="AC630" t="s">
        <v>1217</v>
      </c>
      <c r="AD630" t="s">
        <v>1217</v>
      </c>
      <c r="AE630" t="s">
        <v>1217</v>
      </c>
      <c r="AF630" t="s">
        <v>1217</v>
      </c>
      <c r="AG630" t="s">
        <v>1217</v>
      </c>
      <c r="AH630"/>
      <c r="AI630" t="s">
        <v>1217</v>
      </c>
      <c r="AJ630" t="s">
        <v>1217</v>
      </c>
      <c r="AK630" t="s">
        <v>1217</v>
      </c>
      <c r="AL630" t="s">
        <v>1217</v>
      </c>
      <c r="AM630" t="s">
        <v>1217</v>
      </c>
      <c r="AN630" t="s">
        <v>1217</v>
      </c>
      <c r="AO630" t="s">
        <v>1217</v>
      </c>
      <c r="AP630"/>
      <c r="AQ630"/>
      <c r="AR630"/>
      <c r="AS630"/>
      <c r="BB630" t="str" cm="1">
        <f t="array" aca="1" ref="BB630" ca="1">IFERROR(INDIRECT(X630),"")</f>
        <v/>
      </c>
    </row>
    <row r="631" spans="18:89">
      <c r="R631"/>
      <c r="W631">
        <v>636</v>
      </c>
      <c r="X631" t="s">
        <v>1217</v>
      </c>
      <c r="Y631" t="s">
        <v>1217</v>
      </c>
      <c r="Z631" t="s">
        <v>1217</v>
      </c>
      <c r="AA631" t="s">
        <v>1217</v>
      </c>
      <c r="AB631" t="s">
        <v>1217</v>
      </c>
      <c r="AC631" t="s">
        <v>1217</v>
      </c>
      <c r="AD631" t="s">
        <v>1217</v>
      </c>
      <c r="AE631" t="s">
        <v>1217</v>
      </c>
      <c r="AF631" t="s">
        <v>1217</v>
      </c>
      <c r="AG631" t="s">
        <v>1217</v>
      </c>
      <c r="AH631"/>
      <c r="AI631" t="s">
        <v>1217</v>
      </c>
      <c r="AJ631" t="s">
        <v>1217</v>
      </c>
      <c r="AK631" t="s">
        <v>1217</v>
      </c>
      <c r="AL631" t="s">
        <v>1217</v>
      </c>
      <c r="AM631" t="s">
        <v>1217</v>
      </c>
      <c r="AN631" t="s">
        <v>1217</v>
      </c>
      <c r="AO631" t="s">
        <v>1217</v>
      </c>
      <c r="AP631"/>
      <c r="AQ631"/>
      <c r="AR631"/>
      <c r="AS631"/>
      <c r="BB631" t="str" cm="1">
        <f t="array" aca="1" ref="BB631" ca="1">IFERROR(INDIRECT(X631),"")</f>
        <v/>
      </c>
    </row>
    <row r="632" spans="18:89">
      <c r="R632"/>
      <c r="W632">
        <v>637</v>
      </c>
      <c r="X632" t="s">
        <v>2429</v>
      </c>
      <c r="Y632" t="s">
        <v>2430</v>
      </c>
      <c r="Z632" t="s">
        <v>2431</v>
      </c>
      <c r="AA632">
        <v>0</v>
      </c>
      <c r="AB632" t="s">
        <v>2432</v>
      </c>
      <c r="AC632">
        <v>3</v>
      </c>
      <c r="AD632">
        <v>50</v>
      </c>
      <c r="AE632">
        <v>50</v>
      </c>
      <c r="AF632">
        <v>0</v>
      </c>
      <c r="AG632" t="s">
        <v>2433</v>
      </c>
      <c r="AH632"/>
      <c r="AI632" t="s">
        <v>2434</v>
      </c>
      <c r="AJ632" t="s">
        <v>2435</v>
      </c>
      <c r="AK632" t="s">
        <v>2436</v>
      </c>
      <c r="AL632" t="s">
        <v>2437</v>
      </c>
      <c r="AM632" t="s">
        <v>2438</v>
      </c>
      <c r="AN632" t="s">
        <v>2439</v>
      </c>
      <c r="AO632" t="s">
        <v>2440</v>
      </c>
      <c r="AP632"/>
      <c r="AQ632"/>
      <c r="AR632"/>
      <c r="AS632"/>
      <c r="BB632" t="str" cm="1">
        <f t="array" aca="1" ref="BB632" ca="1">IFERROR(INDIRECT(X632),"")</f>
        <v>FULLSTÄNDIGT SVAR SAKNAS PÅ FRÅGA 17</v>
      </c>
    </row>
    <row r="633" spans="18:89">
      <c r="R633"/>
      <c r="W633">
        <v>638</v>
      </c>
      <c r="X633" t="s">
        <v>1217</v>
      </c>
      <c r="Y633" t="s">
        <v>1217</v>
      </c>
      <c r="Z633" t="s">
        <v>1217</v>
      </c>
      <c r="AA633" t="s">
        <v>1217</v>
      </c>
      <c r="AB633" t="s">
        <v>1217</v>
      </c>
      <c r="AC633" t="s">
        <v>1217</v>
      </c>
      <c r="AD633" t="s">
        <v>1217</v>
      </c>
      <c r="AE633" t="s">
        <v>1217</v>
      </c>
      <c r="AF633" t="s">
        <v>1217</v>
      </c>
      <c r="AG633" t="s">
        <v>1217</v>
      </c>
      <c r="AH633"/>
      <c r="AI633" t="s">
        <v>1217</v>
      </c>
      <c r="AJ633" t="s">
        <v>1217</v>
      </c>
      <c r="AK633" t="s">
        <v>1217</v>
      </c>
      <c r="AL633" t="s">
        <v>1217</v>
      </c>
      <c r="AM633" t="s">
        <v>1217</v>
      </c>
      <c r="AN633" t="s">
        <v>1217</v>
      </c>
      <c r="AO633" t="s">
        <v>1217</v>
      </c>
      <c r="AP633"/>
      <c r="AQ633"/>
      <c r="AR633"/>
      <c r="AS633"/>
      <c r="BB633" t="str" cm="1">
        <f t="array" aca="1" ref="BB633" ca="1">IFERROR(INDIRECT(X633),"")</f>
        <v/>
      </c>
    </row>
    <row r="634" spans="18:89">
      <c r="R634"/>
      <c r="W634">
        <v>639</v>
      </c>
      <c r="X634" t="s">
        <v>1217</v>
      </c>
      <c r="Y634" t="s">
        <v>1217</v>
      </c>
      <c r="Z634" t="s">
        <v>1217</v>
      </c>
      <c r="AA634" t="s">
        <v>1217</v>
      </c>
      <c r="AB634" t="s">
        <v>1217</v>
      </c>
      <c r="AC634" t="s">
        <v>1217</v>
      </c>
      <c r="AD634" t="s">
        <v>1217</v>
      </c>
      <c r="AE634" t="s">
        <v>1217</v>
      </c>
      <c r="AF634" t="s">
        <v>1217</v>
      </c>
      <c r="AG634" t="s">
        <v>1217</v>
      </c>
      <c r="AH634"/>
      <c r="AI634" t="s">
        <v>1217</v>
      </c>
      <c r="AJ634" t="s">
        <v>1217</v>
      </c>
      <c r="AK634" t="s">
        <v>1217</v>
      </c>
      <c r="AL634" t="s">
        <v>1217</v>
      </c>
      <c r="AM634" t="s">
        <v>1217</v>
      </c>
      <c r="AN634" t="s">
        <v>1217</v>
      </c>
      <c r="AO634" t="s">
        <v>1217</v>
      </c>
      <c r="AP634"/>
      <c r="AQ634"/>
      <c r="AR634"/>
      <c r="AS634"/>
      <c r="BB634" t="str" cm="1">
        <f t="array" aca="1" ref="BB634" ca="1">IFERROR(INDIRECT(X634),"")</f>
        <v/>
      </c>
    </row>
    <row r="635" spans="18:89">
      <c r="R635"/>
      <c r="W635">
        <v>640</v>
      </c>
      <c r="X635" t="s">
        <v>1217</v>
      </c>
      <c r="Y635" t="s">
        <v>1217</v>
      </c>
      <c r="Z635" t="s">
        <v>1217</v>
      </c>
      <c r="AA635" t="s">
        <v>1217</v>
      </c>
      <c r="AB635" t="s">
        <v>1217</v>
      </c>
      <c r="AC635" t="s">
        <v>1217</v>
      </c>
      <c r="AD635" t="s">
        <v>1217</v>
      </c>
      <c r="AE635" t="s">
        <v>1217</v>
      </c>
      <c r="AF635" t="s">
        <v>1217</v>
      </c>
      <c r="AG635" t="s">
        <v>1217</v>
      </c>
      <c r="AH635"/>
      <c r="AI635" t="s">
        <v>1217</v>
      </c>
      <c r="AJ635" t="s">
        <v>1217</v>
      </c>
      <c r="AK635" t="s">
        <v>1217</v>
      </c>
      <c r="AL635" t="s">
        <v>1217</v>
      </c>
      <c r="AM635" t="s">
        <v>1217</v>
      </c>
      <c r="AN635" t="s">
        <v>1217</v>
      </c>
      <c r="AO635" t="s">
        <v>1217</v>
      </c>
      <c r="AP635"/>
      <c r="AQ635"/>
      <c r="AR635"/>
      <c r="AS635"/>
      <c r="BB635" t="str" cm="1">
        <f t="array" aca="1" ref="BB635" ca="1">IFERROR(INDIRECT(X635),"")</f>
        <v/>
      </c>
    </row>
    <row r="636" spans="18:89">
      <c r="R636"/>
      <c r="W636">
        <v>641</v>
      </c>
      <c r="X636" t="s">
        <v>1217</v>
      </c>
      <c r="Y636" t="s">
        <v>1217</v>
      </c>
      <c r="Z636" t="s">
        <v>1217</v>
      </c>
      <c r="AA636" t="s">
        <v>1217</v>
      </c>
      <c r="AB636" t="s">
        <v>1217</v>
      </c>
      <c r="AC636" t="s">
        <v>1217</v>
      </c>
      <c r="AD636" t="s">
        <v>1217</v>
      </c>
      <c r="AE636" t="s">
        <v>1217</v>
      </c>
      <c r="AF636" t="s">
        <v>1217</v>
      </c>
      <c r="AG636" t="s">
        <v>1217</v>
      </c>
      <c r="AH636"/>
      <c r="AI636" t="s">
        <v>1217</v>
      </c>
      <c r="AJ636" t="s">
        <v>1217</v>
      </c>
      <c r="AK636" t="s">
        <v>1217</v>
      </c>
      <c r="AL636" t="s">
        <v>1217</v>
      </c>
      <c r="AM636" t="s">
        <v>1217</v>
      </c>
      <c r="AN636" t="s">
        <v>1217</v>
      </c>
      <c r="AO636" t="s">
        <v>1217</v>
      </c>
      <c r="AP636"/>
      <c r="AQ636"/>
      <c r="AR636"/>
      <c r="AS636"/>
      <c r="BB636" t="str" cm="1">
        <f t="array" aca="1" ref="BB636" ca="1">IFERROR(INDIRECT(X636),"")</f>
        <v/>
      </c>
    </row>
    <row r="637" spans="18:89">
      <c r="R637"/>
      <c r="W637">
        <v>642</v>
      </c>
      <c r="X637" t="s">
        <v>1217</v>
      </c>
      <c r="Y637" t="s">
        <v>1217</v>
      </c>
      <c r="Z637" t="s">
        <v>1217</v>
      </c>
      <c r="AA637" t="s">
        <v>1217</v>
      </c>
      <c r="AB637" t="s">
        <v>1217</v>
      </c>
      <c r="AC637" t="s">
        <v>1217</v>
      </c>
      <c r="AD637" t="s">
        <v>1217</v>
      </c>
      <c r="AE637" t="s">
        <v>1217</v>
      </c>
      <c r="AF637" t="s">
        <v>1217</v>
      </c>
      <c r="AG637" t="s">
        <v>1217</v>
      </c>
      <c r="AH637"/>
      <c r="AI637" t="s">
        <v>1217</v>
      </c>
      <c r="AJ637" t="s">
        <v>1217</v>
      </c>
      <c r="AK637" t="s">
        <v>1217</v>
      </c>
      <c r="AL637" t="s">
        <v>1217</v>
      </c>
      <c r="AM637" t="s">
        <v>1217</v>
      </c>
      <c r="AN637" t="s">
        <v>1217</v>
      </c>
      <c r="AO637" t="s">
        <v>1217</v>
      </c>
      <c r="AP637"/>
      <c r="AQ637"/>
      <c r="AR637"/>
      <c r="AS637"/>
      <c r="BB637" t="str" cm="1">
        <f t="array" aca="1" ref="BB637" ca="1">IFERROR(INDIRECT(X637),"")</f>
        <v/>
      </c>
    </row>
    <row r="638" spans="18:89">
      <c r="R638"/>
      <c r="W638">
        <v>643</v>
      </c>
      <c r="X638" t="s">
        <v>1217</v>
      </c>
      <c r="Y638" t="s">
        <v>1217</v>
      </c>
      <c r="Z638" t="s">
        <v>1217</v>
      </c>
      <c r="AA638" t="s">
        <v>1217</v>
      </c>
      <c r="AB638" t="s">
        <v>1217</v>
      </c>
      <c r="AC638" t="s">
        <v>1217</v>
      </c>
      <c r="AD638" t="s">
        <v>1217</v>
      </c>
      <c r="AE638" t="s">
        <v>1217</v>
      </c>
      <c r="AF638" t="s">
        <v>1217</v>
      </c>
      <c r="AG638" t="s">
        <v>1217</v>
      </c>
      <c r="AH638"/>
      <c r="AI638" t="s">
        <v>1217</v>
      </c>
      <c r="AJ638" t="s">
        <v>1217</v>
      </c>
      <c r="AK638" t="s">
        <v>1217</v>
      </c>
      <c r="AL638" t="s">
        <v>1217</v>
      </c>
      <c r="AM638" t="s">
        <v>1217</v>
      </c>
      <c r="AN638" t="s">
        <v>1217</v>
      </c>
      <c r="AO638" t="s">
        <v>1217</v>
      </c>
      <c r="AP638"/>
      <c r="AQ638"/>
      <c r="AR638"/>
      <c r="AS638"/>
      <c r="BB638" t="str" cm="1">
        <f t="array" aca="1" ref="BB638" ca="1">IFERROR(INDIRECT(X638),"")</f>
        <v/>
      </c>
    </row>
    <row r="639" spans="18:89">
      <c r="R639"/>
      <c r="W639">
        <v>644</v>
      </c>
      <c r="X639" t="s">
        <v>1217</v>
      </c>
      <c r="Y639" t="s">
        <v>1217</v>
      </c>
      <c r="Z639" t="s">
        <v>1217</v>
      </c>
      <c r="AA639" t="s">
        <v>1217</v>
      </c>
      <c r="AB639" t="s">
        <v>1217</v>
      </c>
      <c r="AC639" t="s">
        <v>1217</v>
      </c>
      <c r="AD639" t="s">
        <v>1217</v>
      </c>
      <c r="AE639" t="s">
        <v>1217</v>
      </c>
      <c r="AF639" t="s">
        <v>1217</v>
      </c>
      <c r="AG639" t="s">
        <v>1217</v>
      </c>
      <c r="AH639"/>
      <c r="AI639" t="s">
        <v>1217</v>
      </c>
      <c r="AJ639" t="s">
        <v>1217</v>
      </c>
      <c r="AK639" t="s">
        <v>1217</v>
      </c>
      <c r="AL639" t="s">
        <v>1217</v>
      </c>
      <c r="AM639" t="s">
        <v>1217</v>
      </c>
      <c r="AN639" t="s">
        <v>1217</v>
      </c>
      <c r="AO639" t="s">
        <v>1217</v>
      </c>
      <c r="AP639"/>
      <c r="AQ639"/>
      <c r="AR639"/>
      <c r="AS639"/>
      <c r="BB639" t="str" cm="1">
        <f t="array" aca="1" ref="BB639" ca="1">IFERROR(INDIRECT(X639),"")</f>
        <v/>
      </c>
    </row>
    <row r="640" spans="18:89">
      <c r="R640"/>
      <c r="W640">
        <v>645</v>
      </c>
      <c r="X640" t="s">
        <v>1217</v>
      </c>
      <c r="Y640" t="s">
        <v>1217</v>
      </c>
      <c r="Z640" t="s">
        <v>1217</v>
      </c>
      <c r="AA640" t="s">
        <v>1217</v>
      </c>
      <c r="AB640" t="s">
        <v>1217</v>
      </c>
      <c r="AC640" t="s">
        <v>1217</v>
      </c>
      <c r="AD640" t="s">
        <v>1217</v>
      </c>
      <c r="AE640" t="s">
        <v>1217</v>
      </c>
      <c r="AF640" t="s">
        <v>1217</v>
      </c>
      <c r="AG640" t="s">
        <v>1217</v>
      </c>
      <c r="AH640"/>
      <c r="AI640" t="s">
        <v>1217</v>
      </c>
      <c r="AJ640" t="s">
        <v>1217</v>
      </c>
      <c r="AK640" t="s">
        <v>1217</v>
      </c>
      <c r="AL640" t="s">
        <v>1217</v>
      </c>
      <c r="AM640" t="s">
        <v>1217</v>
      </c>
      <c r="AN640" t="s">
        <v>1217</v>
      </c>
      <c r="AO640" t="s">
        <v>1217</v>
      </c>
      <c r="AP640"/>
      <c r="AQ640"/>
      <c r="AR640"/>
      <c r="AS640"/>
      <c r="BB640" t="str" cm="1">
        <f t="array" aca="1" ref="BB640" ca="1">IFERROR(INDIRECT(X640),"")</f>
        <v/>
      </c>
    </row>
    <row r="641" spans="18:54">
      <c r="R641"/>
      <c r="W641">
        <v>646</v>
      </c>
      <c r="X641" t="s">
        <v>1217</v>
      </c>
      <c r="Y641" t="s">
        <v>1217</v>
      </c>
      <c r="Z641" t="s">
        <v>1217</v>
      </c>
      <c r="AA641" t="s">
        <v>1217</v>
      </c>
      <c r="AB641" t="s">
        <v>1217</v>
      </c>
      <c r="AC641" t="s">
        <v>1217</v>
      </c>
      <c r="AD641" t="s">
        <v>1217</v>
      </c>
      <c r="AE641" t="s">
        <v>1217</v>
      </c>
      <c r="AF641" t="s">
        <v>1217</v>
      </c>
      <c r="AG641" t="s">
        <v>1217</v>
      </c>
      <c r="AH641"/>
      <c r="AI641" t="s">
        <v>1217</v>
      </c>
      <c r="AJ641" t="s">
        <v>1217</v>
      </c>
      <c r="AK641" t="s">
        <v>1217</v>
      </c>
      <c r="AL641" t="s">
        <v>1217</v>
      </c>
      <c r="AM641" t="s">
        <v>1217</v>
      </c>
      <c r="AN641" t="s">
        <v>1217</v>
      </c>
      <c r="AO641" t="s">
        <v>1217</v>
      </c>
      <c r="AP641"/>
      <c r="AQ641"/>
      <c r="AR641"/>
      <c r="AS641"/>
      <c r="BB641" t="str" cm="1">
        <f t="array" aca="1" ref="BB641" ca="1">IFERROR(INDIRECT(X641),"")</f>
        <v/>
      </c>
    </row>
    <row r="642" spans="18:54">
      <c r="R642"/>
      <c r="W642">
        <v>647</v>
      </c>
      <c r="X642" t="s">
        <v>1217</v>
      </c>
      <c r="Y642" t="s">
        <v>1217</v>
      </c>
      <c r="Z642" t="s">
        <v>1217</v>
      </c>
      <c r="AA642" t="s">
        <v>1217</v>
      </c>
      <c r="AB642" t="s">
        <v>1217</v>
      </c>
      <c r="AC642" t="s">
        <v>1217</v>
      </c>
      <c r="AD642" t="s">
        <v>1217</v>
      </c>
      <c r="AE642" t="s">
        <v>1217</v>
      </c>
      <c r="AF642" t="s">
        <v>1217</v>
      </c>
      <c r="AG642" t="s">
        <v>1217</v>
      </c>
      <c r="AH642"/>
      <c r="AI642" t="s">
        <v>1217</v>
      </c>
      <c r="AJ642" t="s">
        <v>1217</v>
      </c>
      <c r="AK642" t="s">
        <v>1217</v>
      </c>
      <c r="AL642" t="s">
        <v>1217</v>
      </c>
      <c r="AM642" t="s">
        <v>1217</v>
      </c>
      <c r="AN642" t="s">
        <v>1217</v>
      </c>
      <c r="AO642" t="s">
        <v>1217</v>
      </c>
      <c r="AP642"/>
      <c r="AQ642"/>
      <c r="AR642"/>
      <c r="AS642"/>
      <c r="BB642" t="str" cm="1">
        <f t="array" aca="1" ref="BB642" ca="1">IFERROR(INDIRECT(X642),"")</f>
        <v/>
      </c>
    </row>
    <row r="643" spans="18:54">
      <c r="R643"/>
      <c r="W643">
        <v>648</v>
      </c>
      <c r="X643" t="s">
        <v>1217</v>
      </c>
      <c r="Y643" t="s">
        <v>1217</v>
      </c>
      <c r="Z643" t="s">
        <v>1217</v>
      </c>
      <c r="AA643" t="s">
        <v>1217</v>
      </c>
      <c r="AB643" t="s">
        <v>1217</v>
      </c>
      <c r="AC643" t="s">
        <v>1217</v>
      </c>
      <c r="AD643" t="s">
        <v>1217</v>
      </c>
      <c r="AE643" t="s">
        <v>1217</v>
      </c>
      <c r="AF643" t="s">
        <v>1217</v>
      </c>
      <c r="AG643" t="s">
        <v>1217</v>
      </c>
      <c r="AH643"/>
      <c r="AI643" t="s">
        <v>1217</v>
      </c>
      <c r="AJ643" t="s">
        <v>1217</v>
      </c>
      <c r="AK643" t="s">
        <v>1217</v>
      </c>
      <c r="AL643" t="s">
        <v>1217</v>
      </c>
      <c r="AM643" t="s">
        <v>1217</v>
      </c>
      <c r="AN643" t="s">
        <v>1217</v>
      </c>
      <c r="AO643" t="s">
        <v>1217</v>
      </c>
      <c r="AP643"/>
      <c r="AQ643"/>
      <c r="AR643"/>
      <c r="AS643"/>
      <c r="BB643" t="str" cm="1">
        <f t="array" aca="1" ref="BB643" ca="1">IFERROR(INDIRECT(X643),"")</f>
        <v/>
      </c>
    </row>
    <row r="644" spans="18:54">
      <c r="R644"/>
      <c r="W644">
        <v>649</v>
      </c>
      <c r="X644" t="s">
        <v>1217</v>
      </c>
      <c r="Y644" t="s">
        <v>1217</v>
      </c>
      <c r="Z644" t="s">
        <v>1217</v>
      </c>
      <c r="AA644" t="s">
        <v>1217</v>
      </c>
      <c r="AB644" t="s">
        <v>1217</v>
      </c>
      <c r="AC644" t="s">
        <v>1217</v>
      </c>
      <c r="AD644" t="s">
        <v>1217</v>
      </c>
      <c r="AE644" t="s">
        <v>1217</v>
      </c>
      <c r="AF644" t="s">
        <v>1217</v>
      </c>
      <c r="AG644" t="s">
        <v>1217</v>
      </c>
      <c r="AH644"/>
      <c r="AI644" t="s">
        <v>1217</v>
      </c>
      <c r="AJ644" t="s">
        <v>1217</v>
      </c>
      <c r="AK644" t="s">
        <v>1217</v>
      </c>
      <c r="AL644" t="s">
        <v>1217</v>
      </c>
      <c r="AM644" t="s">
        <v>1217</v>
      </c>
      <c r="AN644" t="s">
        <v>1217</v>
      </c>
      <c r="AO644" t="s">
        <v>1217</v>
      </c>
      <c r="AP644"/>
      <c r="AQ644"/>
      <c r="AR644"/>
      <c r="AS644"/>
      <c r="BB644" t="str" cm="1">
        <f t="array" aca="1" ref="BB644" ca="1">IFERROR(INDIRECT(X644),"")</f>
        <v/>
      </c>
    </row>
    <row r="645" spans="18:54">
      <c r="R645"/>
      <c r="W645">
        <v>650</v>
      </c>
      <c r="X645" t="s">
        <v>2441</v>
      </c>
      <c r="Y645" t="s">
        <v>2442</v>
      </c>
      <c r="Z645" t="s">
        <v>2443</v>
      </c>
      <c r="AA645">
        <v>0</v>
      </c>
      <c r="AB645" t="s">
        <v>2444</v>
      </c>
      <c r="AC645">
        <v>3</v>
      </c>
      <c r="AD645">
        <v>51</v>
      </c>
      <c r="AE645">
        <v>51</v>
      </c>
      <c r="AF645">
        <v>0</v>
      </c>
      <c r="AG645" t="s">
        <v>2445</v>
      </c>
      <c r="AH645"/>
      <c r="AI645" t="s">
        <v>2446</v>
      </c>
      <c r="AJ645" t="s">
        <v>2447</v>
      </c>
      <c r="AK645" t="s">
        <v>2448</v>
      </c>
      <c r="AL645" t="s">
        <v>2449</v>
      </c>
      <c r="AM645" t="s">
        <v>2450</v>
      </c>
      <c r="AN645" t="s">
        <v>2451</v>
      </c>
      <c r="AO645" t="s">
        <v>2452</v>
      </c>
      <c r="AP645"/>
      <c r="AQ645"/>
      <c r="AR645"/>
      <c r="AS645"/>
      <c r="BB645" t="str" cm="1">
        <f t="array" aca="1" ref="BB645" ca="1">IFERROR(INDIRECT(X645),"")</f>
        <v>FULLSTÄNDIGT SVAR SAKNAS PÅ FRÅGA 18</v>
      </c>
    </row>
    <row r="646" spans="18:54">
      <c r="R646"/>
      <c r="W646">
        <v>651</v>
      </c>
      <c r="X646" t="s">
        <v>1217</v>
      </c>
      <c r="Y646" t="s">
        <v>1217</v>
      </c>
      <c r="Z646" t="s">
        <v>1217</v>
      </c>
      <c r="AA646" t="s">
        <v>1217</v>
      </c>
      <c r="AB646" t="s">
        <v>1217</v>
      </c>
      <c r="AC646" t="s">
        <v>1217</v>
      </c>
      <c r="AD646" t="s">
        <v>1217</v>
      </c>
      <c r="AE646" t="s">
        <v>1217</v>
      </c>
      <c r="AF646" t="s">
        <v>1217</v>
      </c>
      <c r="AG646" t="s">
        <v>1217</v>
      </c>
      <c r="AH646"/>
      <c r="AI646" t="s">
        <v>1217</v>
      </c>
      <c r="AJ646" t="s">
        <v>1217</v>
      </c>
      <c r="AK646" t="s">
        <v>1217</v>
      </c>
      <c r="AL646" t="s">
        <v>1217</v>
      </c>
      <c r="AM646" t="s">
        <v>1217</v>
      </c>
      <c r="AN646" t="s">
        <v>1217</v>
      </c>
      <c r="AO646" t="s">
        <v>1217</v>
      </c>
      <c r="AP646"/>
      <c r="AQ646"/>
      <c r="AR646"/>
      <c r="AS646"/>
      <c r="BB646" t="str" cm="1">
        <f t="array" aca="1" ref="BB646" ca="1">IFERROR(INDIRECT(X646),"")</f>
        <v/>
      </c>
    </row>
    <row r="647" spans="18:54">
      <c r="R647"/>
      <c r="W647">
        <v>652</v>
      </c>
      <c r="X647" t="s">
        <v>1217</v>
      </c>
      <c r="Y647" t="s">
        <v>1217</v>
      </c>
      <c r="Z647" t="s">
        <v>1217</v>
      </c>
      <c r="AA647" t="s">
        <v>1217</v>
      </c>
      <c r="AB647" t="s">
        <v>1217</v>
      </c>
      <c r="AC647" t="s">
        <v>1217</v>
      </c>
      <c r="AD647" t="s">
        <v>1217</v>
      </c>
      <c r="AE647" t="s">
        <v>1217</v>
      </c>
      <c r="AF647" t="s">
        <v>1217</v>
      </c>
      <c r="AG647" t="s">
        <v>1217</v>
      </c>
      <c r="AH647"/>
      <c r="AI647" t="s">
        <v>1217</v>
      </c>
      <c r="AJ647" t="s">
        <v>1217</v>
      </c>
      <c r="AK647" t="s">
        <v>1217</v>
      </c>
      <c r="AL647" t="s">
        <v>1217</v>
      </c>
      <c r="AM647" t="s">
        <v>1217</v>
      </c>
      <c r="AN647" t="s">
        <v>1217</v>
      </c>
      <c r="AO647" t="s">
        <v>1217</v>
      </c>
      <c r="AP647"/>
      <c r="AQ647"/>
      <c r="AR647"/>
      <c r="AS647"/>
      <c r="BB647" t="str" cm="1">
        <f t="array" aca="1" ref="BB647" ca="1">IFERROR(INDIRECT(X647),"")</f>
        <v/>
      </c>
    </row>
    <row r="648" spans="18:54">
      <c r="R648"/>
      <c r="W648">
        <v>653</v>
      </c>
      <c r="X648" t="s">
        <v>1217</v>
      </c>
      <c r="Y648" t="s">
        <v>1217</v>
      </c>
      <c r="Z648" t="s">
        <v>1217</v>
      </c>
      <c r="AA648" t="s">
        <v>1217</v>
      </c>
      <c r="AB648" t="s">
        <v>1217</v>
      </c>
      <c r="AC648" t="s">
        <v>1217</v>
      </c>
      <c r="AD648" t="s">
        <v>1217</v>
      </c>
      <c r="AE648" t="s">
        <v>1217</v>
      </c>
      <c r="AF648" t="s">
        <v>1217</v>
      </c>
      <c r="AG648" t="s">
        <v>1217</v>
      </c>
      <c r="AH648"/>
      <c r="AI648" t="s">
        <v>1217</v>
      </c>
      <c r="AJ648" t="s">
        <v>1217</v>
      </c>
      <c r="AK648" t="s">
        <v>1217</v>
      </c>
      <c r="AL648" t="s">
        <v>1217</v>
      </c>
      <c r="AM648" t="s">
        <v>1217</v>
      </c>
      <c r="AN648" t="s">
        <v>1217</v>
      </c>
      <c r="AO648" t="s">
        <v>1217</v>
      </c>
      <c r="AP648"/>
      <c r="AQ648"/>
      <c r="AR648"/>
      <c r="AS648"/>
      <c r="BB648" t="str" cm="1">
        <f t="array" aca="1" ref="BB648" ca="1">IFERROR(INDIRECT(X648),"")</f>
        <v/>
      </c>
    </row>
    <row r="649" spans="18:54">
      <c r="R649"/>
      <c r="W649">
        <v>654</v>
      </c>
      <c r="X649" t="s">
        <v>1217</v>
      </c>
      <c r="Y649" t="s">
        <v>1217</v>
      </c>
      <c r="Z649" t="s">
        <v>1217</v>
      </c>
      <c r="AA649" t="s">
        <v>1217</v>
      </c>
      <c r="AB649" t="s">
        <v>1217</v>
      </c>
      <c r="AC649" t="s">
        <v>1217</v>
      </c>
      <c r="AD649" t="s">
        <v>1217</v>
      </c>
      <c r="AE649" t="s">
        <v>1217</v>
      </c>
      <c r="AF649" t="s">
        <v>1217</v>
      </c>
      <c r="AG649" t="s">
        <v>1217</v>
      </c>
      <c r="AH649"/>
      <c r="AI649" t="s">
        <v>1217</v>
      </c>
      <c r="AJ649" t="s">
        <v>1217</v>
      </c>
      <c r="AK649" t="s">
        <v>1217</v>
      </c>
      <c r="AL649" t="s">
        <v>1217</v>
      </c>
      <c r="AM649" t="s">
        <v>1217</v>
      </c>
      <c r="AN649" t="s">
        <v>1217</v>
      </c>
      <c r="AO649" t="s">
        <v>1217</v>
      </c>
      <c r="AP649"/>
      <c r="AQ649"/>
      <c r="AR649"/>
      <c r="AS649"/>
      <c r="BB649" t="str" cm="1">
        <f t="array" aca="1" ref="BB649" ca="1">IFERROR(INDIRECT(X649),"")</f>
        <v/>
      </c>
    </row>
    <row r="650" spans="18:54">
      <c r="R650"/>
      <c r="W650">
        <v>655</v>
      </c>
      <c r="X650" t="s">
        <v>1217</v>
      </c>
      <c r="Y650" t="s">
        <v>1217</v>
      </c>
      <c r="Z650" t="s">
        <v>1217</v>
      </c>
      <c r="AA650" t="s">
        <v>1217</v>
      </c>
      <c r="AB650" t="s">
        <v>1217</v>
      </c>
      <c r="AC650" t="s">
        <v>1217</v>
      </c>
      <c r="AD650" t="s">
        <v>1217</v>
      </c>
      <c r="AE650" t="s">
        <v>1217</v>
      </c>
      <c r="AF650" t="s">
        <v>1217</v>
      </c>
      <c r="AG650" t="s">
        <v>1217</v>
      </c>
      <c r="AH650"/>
      <c r="AI650" t="s">
        <v>1217</v>
      </c>
      <c r="AJ650" t="s">
        <v>1217</v>
      </c>
      <c r="AK650" t="s">
        <v>1217</v>
      </c>
      <c r="AL650" t="s">
        <v>1217</v>
      </c>
      <c r="AM650" t="s">
        <v>1217</v>
      </c>
      <c r="AN650" t="s">
        <v>1217</v>
      </c>
      <c r="AO650" t="s">
        <v>1217</v>
      </c>
      <c r="AP650"/>
      <c r="AQ650"/>
      <c r="AR650"/>
      <c r="AS650"/>
      <c r="BB650" t="str" cm="1">
        <f t="array" aca="1" ref="BB650" ca="1">IFERROR(INDIRECT(X650),"")</f>
        <v/>
      </c>
    </row>
    <row r="651" spans="18:54">
      <c r="R651"/>
      <c r="W651">
        <v>656</v>
      </c>
      <c r="X651" t="s">
        <v>1217</v>
      </c>
      <c r="Y651" t="s">
        <v>1217</v>
      </c>
      <c r="Z651" t="s">
        <v>1217</v>
      </c>
      <c r="AA651" t="s">
        <v>1217</v>
      </c>
      <c r="AB651" t="s">
        <v>1217</v>
      </c>
      <c r="AC651" t="s">
        <v>1217</v>
      </c>
      <c r="AD651" t="s">
        <v>1217</v>
      </c>
      <c r="AE651" t="s">
        <v>1217</v>
      </c>
      <c r="AF651" t="s">
        <v>1217</v>
      </c>
      <c r="AG651" t="s">
        <v>1217</v>
      </c>
      <c r="AH651"/>
      <c r="AI651" t="s">
        <v>1217</v>
      </c>
      <c r="AJ651" t="s">
        <v>1217</v>
      </c>
      <c r="AK651" t="s">
        <v>1217</v>
      </c>
      <c r="AL651" t="s">
        <v>1217</v>
      </c>
      <c r="AM651" t="s">
        <v>1217</v>
      </c>
      <c r="AN651" t="s">
        <v>1217</v>
      </c>
      <c r="AO651" t="s">
        <v>1217</v>
      </c>
      <c r="AP651"/>
      <c r="AQ651"/>
      <c r="AR651"/>
      <c r="AS651"/>
      <c r="BB651" t="str" cm="1">
        <f t="array" aca="1" ref="BB651" ca="1">IFERROR(INDIRECT(X651),"")</f>
        <v/>
      </c>
    </row>
    <row r="652" spans="18:54">
      <c r="R652"/>
      <c r="W652">
        <v>657</v>
      </c>
      <c r="X652" t="s">
        <v>1217</v>
      </c>
      <c r="Y652" t="s">
        <v>1217</v>
      </c>
      <c r="Z652" t="s">
        <v>1217</v>
      </c>
      <c r="AA652" t="s">
        <v>1217</v>
      </c>
      <c r="AB652" t="s">
        <v>1217</v>
      </c>
      <c r="AC652" t="s">
        <v>1217</v>
      </c>
      <c r="AD652" t="s">
        <v>1217</v>
      </c>
      <c r="AE652" t="s">
        <v>1217</v>
      </c>
      <c r="AF652" t="s">
        <v>1217</v>
      </c>
      <c r="AG652" t="s">
        <v>1217</v>
      </c>
      <c r="AH652"/>
      <c r="AI652" t="s">
        <v>1217</v>
      </c>
      <c r="AJ652" t="s">
        <v>1217</v>
      </c>
      <c r="AK652" t="s">
        <v>1217</v>
      </c>
      <c r="AL652" t="s">
        <v>1217</v>
      </c>
      <c r="AM652" t="s">
        <v>1217</v>
      </c>
      <c r="AN652" t="s">
        <v>1217</v>
      </c>
      <c r="AO652" t="s">
        <v>1217</v>
      </c>
      <c r="AP652"/>
      <c r="AQ652"/>
      <c r="AR652"/>
      <c r="AS652"/>
      <c r="BB652" t="str" cm="1">
        <f t="array" aca="1" ref="BB652" ca="1">IFERROR(INDIRECT(X652),"")</f>
        <v/>
      </c>
    </row>
    <row r="653" spans="18:54">
      <c r="R653"/>
      <c r="W653">
        <v>658</v>
      </c>
      <c r="X653" t="s">
        <v>1217</v>
      </c>
      <c r="Y653" t="s">
        <v>1217</v>
      </c>
      <c r="Z653" t="s">
        <v>1217</v>
      </c>
      <c r="AA653" t="s">
        <v>1217</v>
      </c>
      <c r="AB653" t="s">
        <v>1217</v>
      </c>
      <c r="AC653" t="s">
        <v>1217</v>
      </c>
      <c r="AD653" t="s">
        <v>1217</v>
      </c>
      <c r="AE653" t="s">
        <v>1217</v>
      </c>
      <c r="AF653" t="s">
        <v>1217</v>
      </c>
      <c r="AG653" t="s">
        <v>1217</v>
      </c>
      <c r="AH653"/>
      <c r="AI653" t="s">
        <v>1217</v>
      </c>
      <c r="AJ653" t="s">
        <v>1217</v>
      </c>
      <c r="AK653" t="s">
        <v>1217</v>
      </c>
      <c r="AL653" t="s">
        <v>1217</v>
      </c>
      <c r="AM653" t="s">
        <v>1217</v>
      </c>
      <c r="AN653" t="s">
        <v>1217</v>
      </c>
      <c r="AO653" t="s">
        <v>1217</v>
      </c>
      <c r="AP653"/>
      <c r="AQ653"/>
      <c r="AR653"/>
      <c r="AS653"/>
      <c r="BB653" t="str" cm="1">
        <f t="array" aca="1" ref="BB653" ca="1">IFERROR(INDIRECT(X653),"")</f>
        <v/>
      </c>
    </row>
    <row r="654" spans="18:54">
      <c r="R654"/>
      <c r="W654">
        <v>659</v>
      </c>
      <c r="X654" t="s">
        <v>1217</v>
      </c>
      <c r="Y654" t="s">
        <v>1217</v>
      </c>
      <c r="Z654" t="s">
        <v>1217</v>
      </c>
      <c r="AA654" t="s">
        <v>1217</v>
      </c>
      <c r="AB654" t="s">
        <v>1217</v>
      </c>
      <c r="AC654" t="s">
        <v>1217</v>
      </c>
      <c r="AD654" t="s">
        <v>1217</v>
      </c>
      <c r="AE654" t="s">
        <v>1217</v>
      </c>
      <c r="AF654" t="s">
        <v>1217</v>
      </c>
      <c r="AG654" t="s">
        <v>1217</v>
      </c>
      <c r="AH654"/>
      <c r="AI654" t="s">
        <v>1217</v>
      </c>
      <c r="AJ654" t="s">
        <v>1217</v>
      </c>
      <c r="AK654" t="s">
        <v>1217</v>
      </c>
      <c r="AL654" t="s">
        <v>1217</v>
      </c>
      <c r="AM654" t="s">
        <v>1217</v>
      </c>
      <c r="AN654" t="s">
        <v>1217</v>
      </c>
      <c r="AO654" t="s">
        <v>1217</v>
      </c>
      <c r="AP654"/>
      <c r="AQ654"/>
      <c r="AR654"/>
      <c r="AS654"/>
      <c r="BB654" t="str" cm="1">
        <f t="array" aca="1" ref="BB654" ca="1">IFERROR(INDIRECT(X654),"")</f>
        <v/>
      </c>
    </row>
    <row r="655" spans="18:54">
      <c r="R655"/>
      <c r="W655">
        <v>660</v>
      </c>
      <c r="X655" t="s">
        <v>1217</v>
      </c>
      <c r="Y655" t="s">
        <v>1217</v>
      </c>
      <c r="Z655" t="s">
        <v>1217</v>
      </c>
      <c r="AA655" t="s">
        <v>1217</v>
      </c>
      <c r="AB655" t="s">
        <v>1217</v>
      </c>
      <c r="AC655" t="s">
        <v>1217</v>
      </c>
      <c r="AD655" t="s">
        <v>1217</v>
      </c>
      <c r="AE655" t="s">
        <v>1217</v>
      </c>
      <c r="AF655" t="s">
        <v>1217</v>
      </c>
      <c r="AG655" t="s">
        <v>1217</v>
      </c>
      <c r="AH655"/>
      <c r="AI655" t="s">
        <v>1217</v>
      </c>
      <c r="AJ655" t="s">
        <v>1217</v>
      </c>
      <c r="AK655" t="s">
        <v>1217</v>
      </c>
      <c r="AL655" t="s">
        <v>1217</v>
      </c>
      <c r="AM655" t="s">
        <v>1217</v>
      </c>
      <c r="AN655" t="s">
        <v>1217</v>
      </c>
      <c r="AO655" t="s">
        <v>1217</v>
      </c>
      <c r="AP655"/>
      <c r="AQ655"/>
      <c r="AR655"/>
      <c r="AS655"/>
      <c r="BB655" t="str" cm="1">
        <f t="array" aca="1" ref="BB655" ca="1">IFERROR(INDIRECT(X655),"")</f>
        <v/>
      </c>
    </row>
    <row r="656" spans="18:54">
      <c r="R656"/>
      <c r="W656">
        <v>661</v>
      </c>
      <c r="X656" t="s">
        <v>1217</v>
      </c>
      <c r="Y656" t="s">
        <v>1217</v>
      </c>
      <c r="Z656" t="s">
        <v>1217</v>
      </c>
      <c r="AA656" t="s">
        <v>1217</v>
      </c>
      <c r="AB656" t="s">
        <v>1217</v>
      </c>
      <c r="AC656" t="s">
        <v>1217</v>
      </c>
      <c r="AD656" t="s">
        <v>1217</v>
      </c>
      <c r="AE656" t="s">
        <v>1217</v>
      </c>
      <c r="AF656" t="s">
        <v>1217</v>
      </c>
      <c r="AG656" t="s">
        <v>1217</v>
      </c>
      <c r="AH656"/>
      <c r="AI656" t="s">
        <v>1217</v>
      </c>
      <c r="AJ656" t="s">
        <v>1217</v>
      </c>
      <c r="AK656" t="s">
        <v>1217</v>
      </c>
      <c r="AL656" t="s">
        <v>1217</v>
      </c>
      <c r="AM656" t="s">
        <v>1217</v>
      </c>
      <c r="AN656" t="s">
        <v>1217</v>
      </c>
      <c r="AO656" t="s">
        <v>1217</v>
      </c>
      <c r="AP656"/>
      <c r="AQ656"/>
      <c r="AR656"/>
      <c r="AS656"/>
      <c r="BB656" t="str" cm="1">
        <f t="array" aca="1" ref="BB656" ca="1">IFERROR(INDIRECT(X656),"")</f>
        <v/>
      </c>
    </row>
    <row r="657" spans="18:54">
      <c r="R657"/>
      <c r="W657">
        <v>662</v>
      </c>
      <c r="X657" t="s">
        <v>1217</v>
      </c>
      <c r="Y657" t="s">
        <v>1217</v>
      </c>
      <c r="Z657" t="s">
        <v>1217</v>
      </c>
      <c r="AA657" t="s">
        <v>1217</v>
      </c>
      <c r="AB657" t="s">
        <v>1217</v>
      </c>
      <c r="AC657" t="s">
        <v>1217</v>
      </c>
      <c r="AD657" t="s">
        <v>1217</v>
      </c>
      <c r="AE657" t="s">
        <v>1217</v>
      </c>
      <c r="AF657" t="s">
        <v>1217</v>
      </c>
      <c r="AG657" t="s">
        <v>1217</v>
      </c>
      <c r="AH657"/>
      <c r="AI657" t="s">
        <v>1217</v>
      </c>
      <c r="AJ657" t="s">
        <v>1217</v>
      </c>
      <c r="AK657" t="s">
        <v>1217</v>
      </c>
      <c r="AL657" t="s">
        <v>1217</v>
      </c>
      <c r="AM657" t="s">
        <v>1217</v>
      </c>
      <c r="AN657" t="s">
        <v>1217</v>
      </c>
      <c r="AO657" t="s">
        <v>1217</v>
      </c>
      <c r="AP657"/>
      <c r="AQ657"/>
      <c r="AR657"/>
      <c r="AS657"/>
      <c r="BB657" t="str" cm="1">
        <f t="array" aca="1" ref="BB657" ca="1">IFERROR(INDIRECT(X657),"")</f>
        <v/>
      </c>
    </row>
    <row r="658" spans="18:54">
      <c r="R658"/>
      <c r="W658">
        <v>663</v>
      </c>
      <c r="X658" t="s">
        <v>1217</v>
      </c>
      <c r="Y658" t="s">
        <v>1217</v>
      </c>
      <c r="Z658" t="s">
        <v>1217</v>
      </c>
      <c r="AA658" t="s">
        <v>1217</v>
      </c>
      <c r="AB658" t="s">
        <v>1217</v>
      </c>
      <c r="AC658" t="s">
        <v>1217</v>
      </c>
      <c r="AD658" t="s">
        <v>1217</v>
      </c>
      <c r="AE658" t="s">
        <v>1217</v>
      </c>
      <c r="AF658" t="s">
        <v>1217</v>
      </c>
      <c r="AG658" t="s">
        <v>1217</v>
      </c>
      <c r="AH658"/>
      <c r="AI658" t="s">
        <v>1217</v>
      </c>
      <c r="AJ658" t="s">
        <v>1217</v>
      </c>
      <c r="AK658" t="s">
        <v>1217</v>
      </c>
      <c r="AL658" t="s">
        <v>1217</v>
      </c>
      <c r="AM658" t="s">
        <v>1217</v>
      </c>
      <c r="AN658" t="s">
        <v>1217</v>
      </c>
      <c r="AO658" t="s">
        <v>1217</v>
      </c>
      <c r="AP658"/>
      <c r="AQ658"/>
      <c r="AR658"/>
      <c r="AS658"/>
      <c r="BB658" t="str" cm="1">
        <f t="array" aca="1" ref="BB658" ca="1">IFERROR(INDIRECT(X658),"")</f>
        <v/>
      </c>
    </row>
    <row r="659" spans="18:54">
      <c r="R659"/>
      <c r="W659">
        <v>664</v>
      </c>
      <c r="X659" t="s">
        <v>1217</v>
      </c>
      <c r="Y659" t="s">
        <v>1217</v>
      </c>
      <c r="Z659" t="s">
        <v>1217</v>
      </c>
      <c r="AA659" t="s">
        <v>1217</v>
      </c>
      <c r="AB659" t="s">
        <v>1217</v>
      </c>
      <c r="AC659" t="s">
        <v>1217</v>
      </c>
      <c r="AD659" t="s">
        <v>1217</v>
      </c>
      <c r="AE659" t="s">
        <v>1217</v>
      </c>
      <c r="AF659" t="s">
        <v>1217</v>
      </c>
      <c r="AG659" t="s">
        <v>1217</v>
      </c>
      <c r="AH659"/>
      <c r="AI659" t="s">
        <v>1217</v>
      </c>
      <c r="AJ659" t="s">
        <v>1217</v>
      </c>
      <c r="AK659" t="s">
        <v>1217</v>
      </c>
      <c r="AL659" t="s">
        <v>1217</v>
      </c>
      <c r="AM659" t="s">
        <v>1217</v>
      </c>
      <c r="AN659" t="s">
        <v>1217</v>
      </c>
      <c r="AO659" t="s">
        <v>1217</v>
      </c>
      <c r="AP659"/>
      <c r="AQ659"/>
      <c r="AR659"/>
      <c r="AS659"/>
      <c r="BB659" t="str" cm="1">
        <f t="array" aca="1" ref="BB659" ca="1">IFERROR(INDIRECT(X659),"")</f>
        <v/>
      </c>
    </row>
    <row r="660" spans="18:54">
      <c r="R660"/>
      <c r="W660">
        <v>665</v>
      </c>
      <c r="X660" t="s">
        <v>1217</v>
      </c>
      <c r="Y660" t="s">
        <v>1217</v>
      </c>
      <c r="Z660" t="s">
        <v>1217</v>
      </c>
      <c r="AA660" t="s">
        <v>1217</v>
      </c>
      <c r="AB660" t="s">
        <v>1217</v>
      </c>
      <c r="AC660" t="s">
        <v>1217</v>
      </c>
      <c r="AD660" t="s">
        <v>1217</v>
      </c>
      <c r="AE660" t="s">
        <v>1217</v>
      </c>
      <c r="AF660" t="s">
        <v>1217</v>
      </c>
      <c r="AG660" t="s">
        <v>1217</v>
      </c>
      <c r="AH660"/>
      <c r="AI660" t="s">
        <v>1217</v>
      </c>
      <c r="AJ660" t="s">
        <v>1217</v>
      </c>
      <c r="AK660" t="s">
        <v>1217</v>
      </c>
      <c r="AL660" t="s">
        <v>1217</v>
      </c>
      <c r="AM660" t="s">
        <v>1217</v>
      </c>
      <c r="AN660" t="s">
        <v>1217</v>
      </c>
      <c r="AO660" t="s">
        <v>1217</v>
      </c>
      <c r="AP660"/>
      <c r="AQ660"/>
      <c r="AR660"/>
      <c r="AS660"/>
      <c r="BB660" t="str" cm="1">
        <f t="array" aca="1" ref="BB660" ca="1">IFERROR(INDIRECT(X660),"")</f>
        <v/>
      </c>
    </row>
    <row r="661" spans="18:54">
      <c r="R661"/>
      <c r="W661">
        <v>666</v>
      </c>
      <c r="X661" t="s">
        <v>2453</v>
      </c>
      <c r="Y661" t="s">
        <v>2454</v>
      </c>
      <c r="Z661" t="s">
        <v>2455</v>
      </c>
      <c r="AA661">
        <v>52</v>
      </c>
      <c r="AB661" t="s">
        <v>2456</v>
      </c>
      <c r="AC661">
        <v>4</v>
      </c>
      <c r="AD661">
        <v>52</v>
      </c>
      <c r="AE661">
        <v>0</v>
      </c>
      <c r="AF661">
        <v>0</v>
      </c>
      <c r="AG661" t="s">
        <v>2457</v>
      </c>
      <c r="AH661"/>
      <c r="AI661" t="s">
        <v>2458</v>
      </c>
      <c r="AJ661" t="s">
        <v>2459</v>
      </c>
      <c r="AK661" t="s">
        <v>2460</v>
      </c>
      <c r="AL661" t="s">
        <v>2461</v>
      </c>
      <c r="AM661" t="s">
        <v>2462</v>
      </c>
      <c r="AN661" t="s">
        <v>2463</v>
      </c>
      <c r="AO661" t="s">
        <v>2464</v>
      </c>
      <c r="AP661"/>
      <c r="AQ661"/>
      <c r="AR661"/>
      <c r="AS661"/>
      <c r="BB661" cm="1">
        <f t="array" aca="1" ref="BB661" ca="1">IFERROR(INDIRECT(X661),"")</f>
        <v>0</v>
      </c>
    </row>
    <row r="662" spans="18:54">
      <c r="R662"/>
      <c r="W662">
        <v>667</v>
      </c>
      <c r="X662" t="s">
        <v>1217</v>
      </c>
      <c r="Y662" t="s">
        <v>1217</v>
      </c>
      <c r="Z662" t="s">
        <v>1217</v>
      </c>
      <c r="AA662" t="s">
        <v>1217</v>
      </c>
      <c r="AB662" t="s">
        <v>1217</v>
      </c>
      <c r="AC662" t="s">
        <v>1217</v>
      </c>
      <c r="AD662" t="s">
        <v>1217</v>
      </c>
      <c r="AE662" t="s">
        <v>1217</v>
      </c>
      <c r="AF662" t="s">
        <v>1217</v>
      </c>
      <c r="AG662" t="s">
        <v>1217</v>
      </c>
      <c r="AH662"/>
      <c r="AI662" t="s">
        <v>1217</v>
      </c>
      <c r="AJ662" t="s">
        <v>1217</v>
      </c>
      <c r="AK662" t="s">
        <v>1217</v>
      </c>
      <c r="AL662" t="s">
        <v>1217</v>
      </c>
      <c r="AM662" t="s">
        <v>1217</v>
      </c>
      <c r="AN662" t="s">
        <v>1217</v>
      </c>
      <c r="AO662" t="s">
        <v>1217</v>
      </c>
      <c r="AP662"/>
      <c r="AQ662"/>
      <c r="AR662"/>
      <c r="AS662"/>
      <c r="BB662" t="str" cm="1">
        <f t="array" aca="1" ref="BB662" ca="1">IFERROR(INDIRECT(X662),"")</f>
        <v/>
      </c>
    </row>
    <row r="663" spans="18:54">
      <c r="R663"/>
      <c r="W663">
        <v>668</v>
      </c>
      <c r="X663" t="s">
        <v>1217</v>
      </c>
      <c r="Y663" t="s">
        <v>1217</v>
      </c>
      <c r="Z663" t="s">
        <v>1217</v>
      </c>
      <c r="AA663" t="s">
        <v>1217</v>
      </c>
      <c r="AB663" t="s">
        <v>1217</v>
      </c>
      <c r="AC663" t="s">
        <v>1217</v>
      </c>
      <c r="AD663" t="s">
        <v>1217</v>
      </c>
      <c r="AE663" t="s">
        <v>1217</v>
      </c>
      <c r="AF663" t="s">
        <v>1217</v>
      </c>
      <c r="AG663" t="s">
        <v>1217</v>
      </c>
      <c r="AH663"/>
      <c r="AI663" t="s">
        <v>1217</v>
      </c>
      <c r="AJ663" t="s">
        <v>1217</v>
      </c>
      <c r="AK663" t="s">
        <v>1217</v>
      </c>
      <c r="AL663" t="s">
        <v>1217</v>
      </c>
      <c r="AM663" t="s">
        <v>1217</v>
      </c>
      <c r="AN663" t="s">
        <v>1217</v>
      </c>
      <c r="AO663" t="s">
        <v>1217</v>
      </c>
      <c r="AP663"/>
      <c r="AQ663"/>
      <c r="AR663"/>
      <c r="AS663"/>
      <c r="BB663" t="str" cm="1">
        <f t="array" aca="1" ref="BB663" ca="1">IFERROR(INDIRECT(X663),"")</f>
        <v/>
      </c>
    </row>
    <row r="664" spans="18:54">
      <c r="R664"/>
      <c r="W664">
        <v>669</v>
      </c>
      <c r="X664" t="s">
        <v>1217</v>
      </c>
      <c r="Y664" t="s">
        <v>1217</v>
      </c>
      <c r="Z664" t="s">
        <v>1217</v>
      </c>
      <c r="AA664" t="s">
        <v>1217</v>
      </c>
      <c r="AB664" t="s">
        <v>1217</v>
      </c>
      <c r="AC664" t="s">
        <v>1217</v>
      </c>
      <c r="AD664" t="s">
        <v>1217</v>
      </c>
      <c r="AE664" t="s">
        <v>1217</v>
      </c>
      <c r="AF664" t="s">
        <v>1217</v>
      </c>
      <c r="AG664" t="s">
        <v>1217</v>
      </c>
      <c r="AH664"/>
      <c r="AI664" t="s">
        <v>1217</v>
      </c>
      <c r="AJ664" t="s">
        <v>1217</v>
      </c>
      <c r="AK664" t="s">
        <v>1217</v>
      </c>
      <c r="AL664" t="s">
        <v>1217</v>
      </c>
      <c r="AM664" t="s">
        <v>1217</v>
      </c>
      <c r="AN664" t="s">
        <v>1217</v>
      </c>
      <c r="AO664" t="s">
        <v>1217</v>
      </c>
      <c r="AP664"/>
      <c r="AQ664"/>
      <c r="AR664"/>
      <c r="AS664"/>
      <c r="BB664" t="str" cm="1">
        <f t="array" aca="1" ref="BB664" ca="1">IFERROR(INDIRECT(X664),"")</f>
        <v/>
      </c>
    </row>
    <row r="665" spans="18:54">
      <c r="R665"/>
      <c r="W665">
        <v>670</v>
      </c>
      <c r="X665" t="s">
        <v>1217</v>
      </c>
      <c r="Y665" t="s">
        <v>1217</v>
      </c>
      <c r="Z665" t="s">
        <v>1217</v>
      </c>
      <c r="AA665" t="s">
        <v>1217</v>
      </c>
      <c r="AB665" t="s">
        <v>1217</v>
      </c>
      <c r="AC665" t="s">
        <v>1217</v>
      </c>
      <c r="AD665" t="s">
        <v>1217</v>
      </c>
      <c r="AE665" t="s">
        <v>1217</v>
      </c>
      <c r="AF665" t="s">
        <v>1217</v>
      </c>
      <c r="AG665" t="s">
        <v>1217</v>
      </c>
      <c r="AH665"/>
      <c r="AI665" t="s">
        <v>1217</v>
      </c>
      <c r="AJ665" t="s">
        <v>1217</v>
      </c>
      <c r="AK665" t="s">
        <v>1217</v>
      </c>
      <c r="AL665" t="s">
        <v>1217</v>
      </c>
      <c r="AM665" t="s">
        <v>1217</v>
      </c>
      <c r="AN665" t="s">
        <v>1217</v>
      </c>
      <c r="AO665" t="s">
        <v>1217</v>
      </c>
      <c r="AP665"/>
      <c r="AQ665"/>
      <c r="AR665"/>
      <c r="AS665"/>
      <c r="BB665" t="str" cm="1">
        <f t="array" aca="1" ref="BB665" ca="1">IFERROR(INDIRECT(X665),"")</f>
        <v/>
      </c>
    </row>
    <row r="666" spans="18:54">
      <c r="R666"/>
      <c r="W666">
        <v>671</v>
      </c>
      <c r="X666" t="s">
        <v>1217</v>
      </c>
      <c r="Y666" t="s">
        <v>1217</v>
      </c>
      <c r="Z666" t="s">
        <v>1217</v>
      </c>
      <c r="AA666" t="s">
        <v>1217</v>
      </c>
      <c r="AB666" t="s">
        <v>1217</v>
      </c>
      <c r="AC666" t="s">
        <v>1217</v>
      </c>
      <c r="AD666" t="s">
        <v>1217</v>
      </c>
      <c r="AE666" t="s">
        <v>1217</v>
      </c>
      <c r="AF666" t="s">
        <v>1217</v>
      </c>
      <c r="AG666" t="s">
        <v>1217</v>
      </c>
      <c r="AH666"/>
      <c r="AI666" t="s">
        <v>1217</v>
      </c>
      <c r="AJ666" t="s">
        <v>1217</v>
      </c>
      <c r="AK666" t="s">
        <v>1217</v>
      </c>
      <c r="AL666" t="s">
        <v>1217</v>
      </c>
      <c r="AM666" t="s">
        <v>1217</v>
      </c>
      <c r="AN666" t="s">
        <v>1217</v>
      </c>
      <c r="AO666" t="s">
        <v>1217</v>
      </c>
      <c r="AP666"/>
      <c r="AQ666"/>
      <c r="AR666"/>
      <c r="AS666"/>
      <c r="BB666" t="str" cm="1">
        <f t="array" aca="1" ref="BB666" ca="1">IFERROR(INDIRECT(X666),"")</f>
        <v/>
      </c>
    </row>
    <row r="667" spans="18:54">
      <c r="R667"/>
      <c r="W667">
        <v>672</v>
      </c>
      <c r="X667" t="s">
        <v>1217</v>
      </c>
      <c r="Y667" t="s">
        <v>1217</v>
      </c>
      <c r="Z667" t="s">
        <v>1217</v>
      </c>
      <c r="AA667" t="s">
        <v>1217</v>
      </c>
      <c r="AB667" t="s">
        <v>1217</v>
      </c>
      <c r="AC667" t="s">
        <v>1217</v>
      </c>
      <c r="AD667" t="s">
        <v>1217</v>
      </c>
      <c r="AE667" t="s">
        <v>1217</v>
      </c>
      <c r="AF667" t="s">
        <v>1217</v>
      </c>
      <c r="AG667" t="s">
        <v>1217</v>
      </c>
      <c r="AH667"/>
      <c r="AI667" t="s">
        <v>1217</v>
      </c>
      <c r="AJ667" t="s">
        <v>1217</v>
      </c>
      <c r="AK667" t="s">
        <v>1217</v>
      </c>
      <c r="AL667" t="s">
        <v>1217</v>
      </c>
      <c r="AM667" t="s">
        <v>1217</v>
      </c>
      <c r="AN667" t="s">
        <v>1217</v>
      </c>
      <c r="AO667" t="s">
        <v>1217</v>
      </c>
      <c r="AP667"/>
      <c r="AQ667"/>
      <c r="AR667"/>
      <c r="AS667"/>
      <c r="BB667" t="str" cm="1">
        <f t="array" aca="1" ref="BB667" ca="1">IFERROR(INDIRECT(X667),"")</f>
        <v/>
      </c>
    </row>
    <row r="668" spans="18:54">
      <c r="R668"/>
      <c r="W668">
        <v>673</v>
      </c>
      <c r="X668" t="s">
        <v>1217</v>
      </c>
      <c r="Y668" t="s">
        <v>1217</v>
      </c>
      <c r="Z668" t="s">
        <v>1217</v>
      </c>
      <c r="AA668" t="s">
        <v>1217</v>
      </c>
      <c r="AB668" t="s">
        <v>1217</v>
      </c>
      <c r="AC668" t="s">
        <v>1217</v>
      </c>
      <c r="AD668" t="s">
        <v>1217</v>
      </c>
      <c r="AE668" t="s">
        <v>1217</v>
      </c>
      <c r="AF668" t="s">
        <v>1217</v>
      </c>
      <c r="AG668" t="s">
        <v>1217</v>
      </c>
      <c r="AH668"/>
      <c r="AI668" t="s">
        <v>1217</v>
      </c>
      <c r="AJ668" t="s">
        <v>1217</v>
      </c>
      <c r="AK668" t="s">
        <v>1217</v>
      </c>
      <c r="AL668" t="s">
        <v>1217</v>
      </c>
      <c r="AM668" t="s">
        <v>1217</v>
      </c>
      <c r="AN668" t="s">
        <v>1217</v>
      </c>
      <c r="AO668" t="s">
        <v>1217</v>
      </c>
      <c r="AP668"/>
      <c r="AQ668"/>
      <c r="AR668"/>
      <c r="AS668"/>
      <c r="BB668" t="str" cm="1">
        <f t="array" aca="1" ref="BB668" ca="1">IFERROR(INDIRECT(X668),"")</f>
        <v/>
      </c>
    </row>
    <row r="669" spans="18:54">
      <c r="R669"/>
      <c r="W669">
        <v>674</v>
      </c>
      <c r="X669" t="s">
        <v>1217</v>
      </c>
      <c r="Y669" t="s">
        <v>1217</v>
      </c>
      <c r="Z669" t="s">
        <v>1217</v>
      </c>
      <c r="AA669" t="s">
        <v>1217</v>
      </c>
      <c r="AB669" t="s">
        <v>1217</v>
      </c>
      <c r="AC669" t="s">
        <v>1217</v>
      </c>
      <c r="AD669" t="s">
        <v>1217</v>
      </c>
      <c r="AE669" t="s">
        <v>1217</v>
      </c>
      <c r="AF669" t="s">
        <v>1217</v>
      </c>
      <c r="AG669" t="s">
        <v>1217</v>
      </c>
      <c r="AH669"/>
      <c r="AI669" t="s">
        <v>1217</v>
      </c>
      <c r="AJ669" t="s">
        <v>1217</v>
      </c>
      <c r="AK669" t="s">
        <v>1217</v>
      </c>
      <c r="AL669" t="s">
        <v>1217</v>
      </c>
      <c r="AM669" t="s">
        <v>1217</v>
      </c>
      <c r="AN669" t="s">
        <v>1217</v>
      </c>
      <c r="AO669" t="s">
        <v>1217</v>
      </c>
      <c r="AP669"/>
      <c r="AQ669"/>
      <c r="AR669"/>
      <c r="AS669"/>
      <c r="BB669" t="str" cm="1">
        <f t="array" aca="1" ref="BB669" ca="1">IFERROR(INDIRECT(X669),"")</f>
        <v/>
      </c>
    </row>
    <row r="670" spans="18:54">
      <c r="R670"/>
      <c r="W670">
        <v>675</v>
      </c>
      <c r="X670" t="s">
        <v>1217</v>
      </c>
      <c r="Y670" t="s">
        <v>1217</v>
      </c>
      <c r="Z670" t="s">
        <v>1217</v>
      </c>
      <c r="AA670" t="s">
        <v>1217</v>
      </c>
      <c r="AB670" t="s">
        <v>1217</v>
      </c>
      <c r="AC670" t="s">
        <v>1217</v>
      </c>
      <c r="AD670" t="s">
        <v>1217</v>
      </c>
      <c r="AE670" t="s">
        <v>1217</v>
      </c>
      <c r="AF670" t="s">
        <v>1217</v>
      </c>
      <c r="AG670" t="s">
        <v>1217</v>
      </c>
      <c r="AH670"/>
      <c r="AI670" t="s">
        <v>1217</v>
      </c>
      <c r="AJ670" t="s">
        <v>1217</v>
      </c>
      <c r="AK670" t="s">
        <v>1217</v>
      </c>
      <c r="AL670" t="s">
        <v>1217</v>
      </c>
      <c r="AM670" t="s">
        <v>1217</v>
      </c>
      <c r="AN670" t="s">
        <v>1217</v>
      </c>
      <c r="AO670" t="s">
        <v>1217</v>
      </c>
      <c r="AP670"/>
      <c r="AQ670"/>
      <c r="AR670"/>
      <c r="AS670"/>
      <c r="BB670" t="str" cm="1">
        <f t="array" aca="1" ref="BB670" ca="1">IFERROR(INDIRECT(X670),"")</f>
        <v/>
      </c>
    </row>
    <row r="671" spans="18:54">
      <c r="R671"/>
      <c r="W671">
        <v>676</v>
      </c>
      <c r="X671" t="s">
        <v>1217</v>
      </c>
      <c r="Y671" t="s">
        <v>1217</v>
      </c>
      <c r="Z671" t="s">
        <v>1217</v>
      </c>
      <c r="AA671" t="s">
        <v>1217</v>
      </c>
      <c r="AB671" t="s">
        <v>1217</v>
      </c>
      <c r="AC671" t="s">
        <v>1217</v>
      </c>
      <c r="AD671" t="s">
        <v>1217</v>
      </c>
      <c r="AE671" t="s">
        <v>1217</v>
      </c>
      <c r="AF671" t="s">
        <v>1217</v>
      </c>
      <c r="AG671" t="s">
        <v>1217</v>
      </c>
      <c r="AH671"/>
      <c r="AI671" t="s">
        <v>1217</v>
      </c>
      <c r="AJ671" t="s">
        <v>1217</v>
      </c>
      <c r="AK671" t="s">
        <v>1217</v>
      </c>
      <c r="AL671" t="s">
        <v>1217</v>
      </c>
      <c r="AM671" t="s">
        <v>1217</v>
      </c>
      <c r="AN671" t="s">
        <v>1217</v>
      </c>
      <c r="AO671" t="s">
        <v>1217</v>
      </c>
      <c r="AP671"/>
      <c r="AQ671"/>
      <c r="AR671"/>
      <c r="AS671"/>
      <c r="BB671" t="str" cm="1">
        <f t="array" aca="1" ref="BB671" ca="1">IFERROR(INDIRECT(X671),"")</f>
        <v/>
      </c>
    </row>
    <row r="672" spans="18:54">
      <c r="R672"/>
      <c r="W672">
        <v>677</v>
      </c>
      <c r="X672" t="s">
        <v>1217</v>
      </c>
      <c r="Y672" t="s">
        <v>1217</v>
      </c>
      <c r="Z672" t="s">
        <v>1217</v>
      </c>
      <c r="AA672" t="s">
        <v>1217</v>
      </c>
      <c r="AB672" t="s">
        <v>1217</v>
      </c>
      <c r="AC672" t="s">
        <v>1217</v>
      </c>
      <c r="AD672" t="s">
        <v>1217</v>
      </c>
      <c r="AE672" t="s">
        <v>1217</v>
      </c>
      <c r="AF672" t="s">
        <v>1217</v>
      </c>
      <c r="AG672" t="s">
        <v>1217</v>
      </c>
      <c r="AH672"/>
      <c r="AI672" t="s">
        <v>1217</v>
      </c>
      <c r="AJ672" t="s">
        <v>1217</v>
      </c>
      <c r="AK672" t="s">
        <v>1217</v>
      </c>
      <c r="AL672" t="s">
        <v>1217</v>
      </c>
      <c r="AM672" t="s">
        <v>1217</v>
      </c>
      <c r="AN672" t="s">
        <v>1217</v>
      </c>
      <c r="AO672" t="s">
        <v>1217</v>
      </c>
      <c r="AP672"/>
      <c r="AQ672"/>
      <c r="AR672"/>
      <c r="AS672"/>
      <c r="BB672" t="str" cm="1">
        <f t="array" aca="1" ref="BB672" ca="1">IFERROR(INDIRECT(X672),"")</f>
        <v/>
      </c>
    </row>
    <row r="673" spans="18:54">
      <c r="R673"/>
      <c r="W673">
        <v>678</v>
      </c>
      <c r="X673" t="s">
        <v>2465</v>
      </c>
      <c r="Y673" t="s">
        <v>2466</v>
      </c>
      <c r="Z673" t="s">
        <v>2467</v>
      </c>
      <c r="AA673">
        <v>0</v>
      </c>
      <c r="AB673" t="s">
        <v>2468</v>
      </c>
      <c r="AC673">
        <v>4</v>
      </c>
      <c r="AD673">
        <v>53</v>
      </c>
      <c r="AE673">
        <v>53</v>
      </c>
      <c r="AF673">
        <v>0</v>
      </c>
      <c r="AG673" t="s">
        <v>2469</v>
      </c>
      <c r="AH673"/>
      <c r="AI673" t="s">
        <v>2470</v>
      </c>
      <c r="AJ673" t="s">
        <v>2471</v>
      </c>
      <c r="AK673" t="s">
        <v>2472</v>
      </c>
      <c r="AL673" t="s">
        <v>2473</v>
      </c>
      <c r="AM673" t="s">
        <v>2474</v>
      </c>
      <c r="AN673" t="s">
        <v>2475</v>
      </c>
      <c r="AO673" t="s">
        <v>2476</v>
      </c>
      <c r="AP673"/>
      <c r="AQ673"/>
      <c r="AR673"/>
      <c r="AS673"/>
      <c r="BB673" cm="1">
        <f t="array" aca="1" ref="BB673" ca="1">IFERROR(INDIRECT(X673),"")</f>
        <v>0</v>
      </c>
    </row>
    <row r="674" spans="18:54">
      <c r="R674"/>
      <c r="W674">
        <v>679</v>
      </c>
      <c r="X674" t="s">
        <v>1217</v>
      </c>
      <c r="Y674" t="s">
        <v>1217</v>
      </c>
      <c r="Z674" t="s">
        <v>1217</v>
      </c>
      <c r="AA674" t="s">
        <v>1217</v>
      </c>
      <c r="AB674" t="s">
        <v>1217</v>
      </c>
      <c r="AC674" t="s">
        <v>1217</v>
      </c>
      <c r="AD674" t="s">
        <v>1217</v>
      </c>
      <c r="AE674" t="s">
        <v>1217</v>
      </c>
      <c r="AF674" t="s">
        <v>1217</v>
      </c>
      <c r="AG674" t="s">
        <v>1217</v>
      </c>
      <c r="AH674"/>
      <c r="AI674" t="s">
        <v>1217</v>
      </c>
      <c r="AJ674" t="s">
        <v>1217</v>
      </c>
      <c r="AK674" t="s">
        <v>1217</v>
      </c>
      <c r="AL674" t="s">
        <v>1217</v>
      </c>
      <c r="AM674" t="s">
        <v>1217</v>
      </c>
      <c r="AN674" t="s">
        <v>1217</v>
      </c>
      <c r="AO674" t="s">
        <v>1217</v>
      </c>
      <c r="AP674"/>
      <c r="AQ674"/>
      <c r="AR674"/>
      <c r="AS674"/>
      <c r="BB674" t="str" cm="1">
        <f t="array" aca="1" ref="BB674" ca="1">IFERROR(INDIRECT(X674),"")</f>
        <v/>
      </c>
    </row>
    <row r="675" spans="18:54">
      <c r="R675"/>
      <c r="W675">
        <v>680</v>
      </c>
      <c r="X675" t="s">
        <v>1217</v>
      </c>
      <c r="Y675" t="s">
        <v>1217</v>
      </c>
      <c r="Z675" t="s">
        <v>1217</v>
      </c>
      <c r="AA675" t="s">
        <v>1217</v>
      </c>
      <c r="AB675" t="s">
        <v>1217</v>
      </c>
      <c r="AC675" t="s">
        <v>1217</v>
      </c>
      <c r="AD675" t="s">
        <v>1217</v>
      </c>
      <c r="AE675" t="s">
        <v>1217</v>
      </c>
      <c r="AF675" t="s">
        <v>1217</v>
      </c>
      <c r="AG675" t="s">
        <v>1217</v>
      </c>
      <c r="AH675"/>
      <c r="AI675" t="s">
        <v>1217</v>
      </c>
      <c r="AJ675" t="s">
        <v>1217</v>
      </c>
      <c r="AK675" t="s">
        <v>1217</v>
      </c>
      <c r="AL675" t="s">
        <v>1217</v>
      </c>
      <c r="AM675" t="s">
        <v>1217</v>
      </c>
      <c r="AN675" t="s">
        <v>1217</v>
      </c>
      <c r="AO675" t="s">
        <v>1217</v>
      </c>
      <c r="AP675"/>
      <c r="AQ675"/>
      <c r="AR675"/>
      <c r="AS675"/>
      <c r="BB675" t="str" cm="1">
        <f t="array" aca="1" ref="BB675" ca="1">IFERROR(INDIRECT(X675),"")</f>
        <v/>
      </c>
    </row>
    <row r="676" spans="18:54">
      <c r="R676"/>
      <c r="W676">
        <v>681</v>
      </c>
      <c r="X676" t="s">
        <v>1217</v>
      </c>
      <c r="Y676" t="s">
        <v>1217</v>
      </c>
      <c r="Z676" t="s">
        <v>1217</v>
      </c>
      <c r="AA676" t="s">
        <v>1217</v>
      </c>
      <c r="AB676" t="s">
        <v>1217</v>
      </c>
      <c r="AC676" t="s">
        <v>1217</v>
      </c>
      <c r="AD676" t="s">
        <v>1217</v>
      </c>
      <c r="AE676" t="s">
        <v>1217</v>
      </c>
      <c r="AF676" t="s">
        <v>1217</v>
      </c>
      <c r="AG676" t="s">
        <v>1217</v>
      </c>
      <c r="AH676"/>
      <c r="AI676" t="s">
        <v>1217</v>
      </c>
      <c r="AJ676" t="s">
        <v>1217</v>
      </c>
      <c r="AK676" t="s">
        <v>1217</v>
      </c>
      <c r="AL676" t="s">
        <v>1217</v>
      </c>
      <c r="AM676" t="s">
        <v>1217</v>
      </c>
      <c r="AN676" t="s">
        <v>1217</v>
      </c>
      <c r="AO676" t="s">
        <v>1217</v>
      </c>
      <c r="AP676"/>
      <c r="AQ676"/>
      <c r="AR676"/>
      <c r="AS676"/>
      <c r="BB676" t="str" cm="1">
        <f t="array" aca="1" ref="BB676" ca="1">IFERROR(INDIRECT(X676),"")</f>
        <v/>
      </c>
    </row>
    <row r="677" spans="18:54">
      <c r="R677"/>
      <c r="W677">
        <v>682</v>
      </c>
      <c r="X677" t="s">
        <v>1217</v>
      </c>
      <c r="Y677" t="s">
        <v>1217</v>
      </c>
      <c r="Z677" t="s">
        <v>1217</v>
      </c>
      <c r="AA677" t="s">
        <v>1217</v>
      </c>
      <c r="AB677" t="s">
        <v>1217</v>
      </c>
      <c r="AC677" t="s">
        <v>1217</v>
      </c>
      <c r="AD677" t="s">
        <v>1217</v>
      </c>
      <c r="AE677" t="s">
        <v>1217</v>
      </c>
      <c r="AF677" t="s">
        <v>1217</v>
      </c>
      <c r="AG677" t="s">
        <v>1217</v>
      </c>
      <c r="AH677"/>
      <c r="AI677" t="s">
        <v>1217</v>
      </c>
      <c r="AJ677" t="s">
        <v>1217</v>
      </c>
      <c r="AK677" t="s">
        <v>1217</v>
      </c>
      <c r="AL677" t="s">
        <v>1217</v>
      </c>
      <c r="AM677" t="s">
        <v>1217</v>
      </c>
      <c r="AN677" t="s">
        <v>1217</v>
      </c>
      <c r="AO677" t="s">
        <v>1217</v>
      </c>
      <c r="AP677"/>
      <c r="AQ677"/>
      <c r="AR677"/>
      <c r="AS677"/>
      <c r="BB677" t="str" cm="1">
        <f t="array" aca="1" ref="BB677" ca="1">IFERROR(INDIRECT(X677),"")</f>
        <v/>
      </c>
    </row>
    <row r="678" spans="18:54">
      <c r="R678"/>
      <c r="W678">
        <v>683</v>
      </c>
      <c r="X678" t="s">
        <v>1217</v>
      </c>
      <c r="Y678" t="s">
        <v>1217</v>
      </c>
      <c r="Z678" t="s">
        <v>1217</v>
      </c>
      <c r="AA678" t="s">
        <v>1217</v>
      </c>
      <c r="AB678" t="s">
        <v>1217</v>
      </c>
      <c r="AC678" t="s">
        <v>1217</v>
      </c>
      <c r="AD678" t="s">
        <v>1217</v>
      </c>
      <c r="AE678" t="s">
        <v>1217</v>
      </c>
      <c r="AF678" t="s">
        <v>1217</v>
      </c>
      <c r="AG678" t="s">
        <v>1217</v>
      </c>
      <c r="AH678"/>
      <c r="AI678" t="s">
        <v>1217</v>
      </c>
      <c r="AJ678" t="s">
        <v>1217</v>
      </c>
      <c r="AK678" t="s">
        <v>1217</v>
      </c>
      <c r="AL678" t="s">
        <v>1217</v>
      </c>
      <c r="AM678" t="s">
        <v>1217</v>
      </c>
      <c r="AN678" t="s">
        <v>1217</v>
      </c>
      <c r="AO678" t="s">
        <v>1217</v>
      </c>
      <c r="AP678"/>
      <c r="AQ678"/>
      <c r="AR678"/>
      <c r="AS678"/>
      <c r="BB678" t="str" cm="1">
        <f t="array" aca="1" ref="BB678" ca="1">IFERROR(INDIRECT(X678),"")</f>
        <v/>
      </c>
    </row>
    <row r="679" spans="18:54">
      <c r="R679"/>
      <c r="W679">
        <v>684</v>
      </c>
      <c r="X679" t="s">
        <v>1217</v>
      </c>
      <c r="Y679" t="s">
        <v>1217</v>
      </c>
      <c r="Z679" t="s">
        <v>1217</v>
      </c>
      <c r="AA679" t="s">
        <v>1217</v>
      </c>
      <c r="AB679" t="s">
        <v>1217</v>
      </c>
      <c r="AC679" t="s">
        <v>1217</v>
      </c>
      <c r="AD679" t="s">
        <v>1217</v>
      </c>
      <c r="AE679" t="s">
        <v>1217</v>
      </c>
      <c r="AF679" t="s">
        <v>1217</v>
      </c>
      <c r="AG679" t="s">
        <v>1217</v>
      </c>
      <c r="AH679"/>
      <c r="AI679" t="s">
        <v>1217</v>
      </c>
      <c r="AJ679" t="s">
        <v>1217</v>
      </c>
      <c r="AK679" t="s">
        <v>1217</v>
      </c>
      <c r="AL679" t="s">
        <v>1217</v>
      </c>
      <c r="AM679" t="s">
        <v>1217</v>
      </c>
      <c r="AN679" t="s">
        <v>1217</v>
      </c>
      <c r="AO679" t="s">
        <v>1217</v>
      </c>
      <c r="AP679"/>
      <c r="AQ679"/>
      <c r="AR679"/>
      <c r="AS679"/>
      <c r="BB679" t="str" cm="1">
        <f t="array" aca="1" ref="BB679" ca="1">IFERROR(INDIRECT(X679),"")</f>
        <v/>
      </c>
    </row>
    <row r="680" spans="18:54">
      <c r="R680"/>
      <c r="W680">
        <v>685</v>
      </c>
      <c r="X680" t="s">
        <v>1217</v>
      </c>
      <c r="Y680" t="s">
        <v>1217</v>
      </c>
      <c r="Z680" t="s">
        <v>1217</v>
      </c>
      <c r="AA680" t="s">
        <v>1217</v>
      </c>
      <c r="AB680" t="s">
        <v>1217</v>
      </c>
      <c r="AC680" t="s">
        <v>1217</v>
      </c>
      <c r="AD680" t="s">
        <v>1217</v>
      </c>
      <c r="AE680" t="s">
        <v>1217</v>
      </c>
      <c r="AF680" t="s">
        <v>1217</v>
      </c>
      <c r="AG680" t="s">
        <v>1217</v>
      </c>
      <c r="AH680"/>
      <c r="AI680" t="s">
        <v>1217</v>
      </c>
      <c r="AJ680" t="s">
        <v>1217</v>
      </c>
      <c r="AK680" t="s">
        <v>1217</v>
      </c>
      <c r="AL680" t="s">
        <v>1217</v>
      </c>
      <c r="AM680" t="s">
        <v>1217</v>
      </c>
      <c r="AN680" t="s">
        <v>1217</v>
      </c>
      <c r="AO680" t="s">
        <v>1217</v>
      </c>
      <c r="AP680"/>
      <c r="AQ680"/>
      <c r="AR680"/>
      <c r="AS680"/>
      <c r="BB680" t="str" cm="1">
        <f t="array" aca="1" ref="BB680" ca="1">IFERROR(INDIRECT(X680),"")</f>
        <v/>
      </c>
    </row>
    <row r="681" spans="18:54">
      <c r="R681"/>
      <c r="W681">
        <v>686</v>
      </c>
      <c r="X681" t="s">
        <v>1217</v>
      </c>
      <c r="Y681" t="s">
        <v>1217</v>
      </c>
      <c r="Z681" t="s">
        <v>1217</v>
      </c>
      <c r="AA681" t="s">
        <v>1217</v>
      </c>
      <c r="AB681" t="s">
        <v>1217</v>
      </c>
      <c r="AC681" t="s">
        <v>1217</v>
      </c>
      <c r="AD681" t="s">
        <v>1217</v>
      </c>
      <c r="AE681" t="s">
        <v>1217</v>
      </c>
      <c r="AF681" t="s">
        <v>1217</v>
      </c>
      <c r="AG681" t="s">
        <v>1217</v>
      </c>
      <c r="AH681"/>
      <c r="AI681" t="s">
        <v>1217</v>
      </c>
      <c r="AJ681" t="s">
        <v>1217</v>
      </c>
      <c r="AK681" t="s">
        <v>1217</v>
      </c>
      <c r="AL681" t="s">
        <v>1217</v>
      </c>
      <c r="AM681" t="s">
        <v>1217</v>
      </c>
      <c r="AN681" t="s">
        <v>1217</v>
      </c>
      <c r="AO681" t="s">
        <v>1217</v>
      </c>
      <c r="AP681"/>
      <c r="AQ681"/>
      <c r="AR681"/>
      <c r="AS681"/>
      <c r="BB681" t="str" cm="1">
        <f t="array" aca="1" ref="BB681" ca="1">IFERROR(INDIRECT(X681),"")</f>
        <v/>
      </c>
    </row>
    <row r="682" spans="18:54">
      <c r="R682"/>
      <c r="W682">
        <v>687</v>
      </c>
      <c r="X682" t="s">
        <v>1217</v>
      </c>
      <c r="Y682" t="s">
        <v>1217</v>
      </c>
      <c r="Z682" t="s">
        <v>1217</v>
      </c>
      <c r="AA682" t="s">
        <v>1217</v>
      </c>
      <c r="AB682" t="s">
        <v>1217</v>
      </c>
      <c r="AC682" t="s">
        <v>1217</v>
      </c>
      <c r="AD682" t="s">
        <v>1217</v>
      </c>
      <c r="AE682" t="s">
        <v>1217</v>
      </c>
      <c r="AF682" t="s">
        <v>1217</v>
      </c>
      <c r="AG682" t="s">
        <v>1217</v>
      </c>
      <c r="AH682"/>
      <c r="AI682" t="s">
        <v>1217</v>
      </c>
      <c r="AJ682" t="s">
        <v>1217</v>
      </c>
      <c r="AK682" t="s">
        <v>1217</v>
      </c>
      <c r="AL682" t="s">
        <v>1217</v>
      </c>
      <c r="AM682" t="s">
        <v>1217</v>
      </c>
      <c r="AN682" t="s">
        <v>1217</v>
      </c>
      <c r="AO682" t="s">
        <v>1217</v>
      </c>
      <c r="AP682"/>
      <c r="AQ682"/>
      <c r="AR682"/>
      <c r="AS682"/>
      <c r="BB682" t="str" cm="1">
        <f t="array" aca="1" ref="BB682" ca="1">IFERROR(INDIRECT(X682),"")</f>
        <v/>
      </c>
    </row>
    <row r="683" spans="18:54">
      <c r="R683"/>
      <c r="W683">
        <v>688</v>
      </c>
      <c r="X683" t="s">
        <v>1217</v>
      </c>
      <c r="Y683" t="s">
        <v>1217</v>
      </c>
      <c r="Z683" t="s">
        <v>1217</v>
      </c>
      <c r="AA683" t="s">
        <v>1217</v>
      </c>
      <c r="AB683" t="s">
        <v>1217</v>
      </c>
      <c r="AC683" t="s">
        <v>1217</v>
      </c>
      <c r="AD683" t="s">
        <v>1217</v>
      </c>
      <c r="AE683" t="s">
        <v>1217</v>
      </c>
      <c r="AF683" t="s">
        <v>1217</v>
      </c>
      <c r="AG683" t="s">
        <v>1217</v>
      </c>
      <c r="AH683"/>
      <c r="AI683" t="s">
        <v>1217</v>
      </c>
      <c r="AJ683" t="s">
        <v>1217</v>
      </c>
      <c r="AK683" t="s">
        <v>1217</v>
      </c>
      <c r="AL683" t="s">
        <v>1217</v>
      </c>
      <c r="AM683" t="s">
        <v>1217</v>
      </c>
      <c r="AN683" t="s">
        <v>1217</v>
      </c>
      <c r="AO683" t="s">
        <v>1217</v>
      </c>
      <c r="AP683"/>
      <c r="AQ683"/>
      <c r="AR683"/>
      <c r="AS683"/>
      <c r="BB683" t="str" cm="1">
        <f t="array" aca="1" ref="BB683" ca="1">IFERROR(INDIRECT(X683),"")</f>
        <v/>
      </c>
    </row>
    <row r="684" spans="18:54">
      <c r="R684"/>
      <c r="W684">
        <v>689</v>
      </c>
      <c r="X684" t="s">
        <v>1217</v>
      </c>
      <c r="Y684" t="s">
        <v>1217</v>
      </c>
      <c r="Z684" t="s">
        <v>1217</v>
      </c>
      <c r="AA684" t="s">
        <v>1217</v>
      </c>
      <c r="AB684" t="s">
        <v>1217</v>
      </c>
      <c r="AC684" t="s">
        <v>1217</v>
      </c>
      <c r="AD684" t="s">
        <v>1217</v>
      </c>
      <c r="AE684" t="s">
        <v>1217</v>
      </c>
      <c r="AF684" t="s">
        <v>1217</v>
      </c>
      <c r="AG684" t="s">
        <v>1217</v>
      </c>
      <c r="AH684"/>
      <c r="AI684" t="s">
        <v>1217</v>
      </c>
      <c r="AJ684" t="s">
        <v>1217</v>
      </c>
      <c r="AK684" t="s">
        <v>1217</v>
      </c>
      <c r="AL684" t="s">
        <v>1217</v>
      </c>
      <c r="AM684" t="s">
        <v>1217</v>
      </c>
      <c r="AN684" t="s">
        <v>1217</v>
      </c>
      <c r="AO684" t="s">
        <v>1217</v>
      </c>
      <c r="AP684"/>
      <c r="AQ684"/>
      <c r="AR684"/>
      <c r="AS684"/>
      <c r="BB684" t="str" cm="1">
        <f t="array" aca="1" ref="BB684" ca="1">IFERROR(INDIRECT(X684),"")</f>
        <v/>
      </c>
    </row>
    <row r="685" spans="18:54">
      <c r="R685"/>
      <c r="W685">
        <v>690</v>
      </c>
      <c r="X685" t="s">
        <v>1217</v>
      </c>
      <c r="Y685" t="s">
        <v>1217</v>
      </c>
      <c r="Z685" t="s">
        <v>1217</v>
      </c>
      <c r="AA685" t="s">
        <v>1217</v>
      </c>
      <c r="AB685" t="s">
        <v>1217</v>
      </c>
      <c r="AC685" t="s">
        <v>1217</v>
      </c>
      <c r="AD685" t="s">
        <v>1217</v>
      </c>
      <c r="AE685" t="s">
        <v>1217</v>
      </c>
      <c r="AF685" t="s">
        <v>1217</v>
      </c>
      <c r="AG685" t="s">
        <v>1217</v>
      </c>
      <c r="AH685"/>
      <c r="AI685" t="s">
        <v>1217</v>
      </c>
      <c r="AJ685" t="s">
        <v>1217</v>
      </c>
      <c r="AK685" t="s">
        <v>1217</v>
      </c>
      <c r="AL685" t="s">
        <v>1217</v>
      </c>
      <c r="AM685" t="s">
        <v>1217</v>
      </c>
      <c r="AN685" t="s">
        <v>1217</v>
      </c>
      <c r="AO685" t="s">
        <v>1217</v>
      </c>
      <c r="AP685"/>
      <c r="AQ685"/>
      <c r="AR685"/>
      <c r="AS685"/>
      <c r="BB685" t="str" cm="1">
        <f t="array" aca="1" ref="BB685" ca="1">IFERROR(INDIRECT(X685),"")</f>
        <v/>
      </c>
    </row>
    <row r="686" spans="18:54">
      <c r="R686"/>
      <c r="W686">
        <v>691</v>
      </c>
      <c r="X686" t="s">
        <v>1217</v>
      </c>
      <c r="Y686" t="s">
        <v>1217</v>
      </c>
      <c r="Z686" t="s">
        <v>1217</v>
      </c>
      <c r="AA686" t="s">
        <v>1217</v>
      </c>
      <c r="AB686" t="s">
        <v>1217</v>
      </c>
      <c r="AC686" t="s">
        <v>1217</v>
      </c>
      <c r="AD686" t="s">
        <v>1217</v>
      </c>
      <c r="AE686" t="s">
        <v>1217</v>
      </c>
      <c r="AF686" t="s">
        <v>1217</v>
      </c>
      <c r="AG686" t="s">
        <v>1217</v>
      </c>
      <c r="AH686"/>
      <c r="AI686" t="s">
        <v>1217</v>
      </c>
      <c r="AJ686" t="s">
        <v>1217</v>
      </c>
      <c r="AK686" t="s">
        <v>1217</v>
      </c>
      <c r="AL686" t="s">
        <v>1217</v>
      </c>
      <c r="AM686" t="s">
        <v>1217</v>
      </c>
      <c r="AN686" t="s">
        <v>1217</v>
      </c>
      <c r="AO686" t="s">
        <v>1217</v>
      </c>
      <c r="AP686"/>
      <c r="AQ686"/>
      <c r="AR686"/>
      <c r="AS686"/>
      <c r="BB686" t="str" cm="1">
        <f t="array" aca="1" ref="BB686" ca="1">IFERROR(INDIRECT(X686),"")</f>
        <v/>
      </c>
    </row>
    <row r="687" spans="18:54">
      <c r="R687"/>
      <c r="W687">
        <v>692</v>
      </c>
      <c r="X687" t="s">
        <v>1217</v>
      </c>
      <c r="Y687" t="s">
        <v>1217</v>
      </c>
      <c r="Z687" t="s">
        <v>1217</v>
      </c>
      <c r="AA687" t="s">
        <v>1217</v>
      </c>
      <c r="AB687" t="s">
        <v>1217</v>
      </c>
      <c r="AC687" t="s">
        <v>1217</v>
      </c>
      <c r="AD687" t="s">
        <v>1217</v>
      </c>
      <c r="AE687" t="s">
        <v>1217</v>
      </c>
      <c r="AF687" t="s">
        <v>1217</v>
      </c>
      <c r="AG687" t="s">
        <v>1217</v>
      </c>
      <c r="AH687"/>
      <c r="AI687" t="s">
        <v>1217</v>
      </c>
      <c r="AJ687" t="s">
        <v>1217</v>
      </c>
      <c r="AK687" t="s">
        <v>1217</v>
      </c>
      <c r="AL687" t="s">
        <v>1217</v>
      </c>
      <c r="AM687" t="s">
        <v>1217</v>
      </c>
      <c r="AN687" t="s">
        <v>1217</v>
      </c>
      <c r="AO687" t="s">
        <v>1217</v>
      </c>
      <c r="AP687"/>
      <c r="AQ687"/>
      <c r="AR687"/>
      <c r="AS687"/>
      <c r="BB687" t="str" cm="1">
        <f t="array" aca="1" ref="BB687" ca="1">IFERROR(INDIRECT(X687),"")</f>
        <v/>
      </c>
    </row>
    <row r="688" spans="18:54">
      <c r="R688"/>
      <c r="W688">
        <v>693</v>
      </c>
      <c r="X688" t="s">
        <v>1217</v>
      </c>
      <c r="Y688" t="s">
        <v>1217</v>
      </c>
      <c r="Z688" t="s">
        <v>1217</v>
      </c>
      <c r="AA688" t="s">
        <v>1217</v>
      </c>
      <c r="AB688" t="s">
        <v>1217</v>
      </c>
      <c r="AC688" t="s">
        <v>1217</v>
      </c>
      <c r="AD688" t="s">
        <v>1217</v>
      </c>
      <c r="AE688" t="s">
        <v>1217</v>
      </c>
      <c r="AF688" t="s">
        <v>1217</v>
      </c>
      <c r="AG688" t="s">
        <v>1217</v>
      </c>
      <c r="AH688"/>
      <c r="AI688" t="s">
        <v>1217</v>
      </c>
      <c r="AJ688" t="s">
        <v>1217</v>
      </c>
      <c r="AK688" t="s">
        <v>1217</v>
      </c>
      <c r="AL688" t="s">
        <v>1217</v>
      </c>
      <c r="AM688" t="s">
        <v>1217</v>
      </c>
      <c r="AN688" t="s">
        <v>1217</v>
      </c>
      <c r="AO688" t="s">
        <v>1217</v>
      </c>
      <c r="AP688"/>
      <c r="AQ688"/>
      <c r="AR688"/>
      <c r="AS688"/>
      <c r="BB688" t="str" cm="1">
        <f t="array" aca="1" ref="BB688" ca="1">IFERROR(INDIRECT(X688),"")</f>
        <v/>
      </c>
    </row>
    <row r="689" spans="18:54">
      <c r="R689"/>
      <c r="W689">
        <v>694</v>
      </c>
      <c r="X689" t="s">
        <v>1217</v>
      </c>
      <c r="Y689" t="s">
        <v>1217</v>
      </c>
      <c r="Z689" t="s">
        <v>1217</v>
      </c>
      <c r="AA689" t="s">
        <v>1217</v>
      </c>
      <c r="AB689" t="s">
        <v>1217</v>
      </c>
      <c r="AC689" t="s">
        <v>1217</v>
      </c>
      <c r="AD689" t="s">
        <v>1217</v>
      </c>
      <c r="AE689" t="s">
        <v>1217</v>
      </c>
      <c r="AF689" t="s">
        <v>1217</v>
      </c>
      <c r="AG689" t="s">
        <v>1217</v>
      </c>
      <c r="AH689"/>
      <c r="AI689" t="s">
        <v>1217</v>
      </c>
      <c r="AJ689" t="s">
        <v>1217</v>
      </c>
      <c r="AK689" t="s">
        <v>1217</v>
      </c>
      <c r="AL689" t="s">
        <v>1217</v>
      </c>
      <c r="AM689" t="s">
        <v>1217</v>
      </c>
      <c r="AN689" t="s">
        <v>1217</v>
      </c>
      <c r="AO689" t="s">
        <v>1217</v>
      </c>
      <c r="AP689"/>
      <c r="AQ689"/>
      <c r="AR689"/>
      <c r="AS689"/>
      <c r="BB689" t="str" cm="1">
        <f t="array" aca="1" ref="BB689" ca="1">IFERROR(INDIRECT(X689),"")</f>
        <v/>
      </c>
    </row>
    <row r="690" spans="18:54">
      <c r="R690"/>
      <c r="W690">
        <v>695</v>
      </c>
      <c r="X690" t="s">
        <v>1217</v>
      </c>
      <c r="Y690" t="s">
        <v>1217</v>
      </c>
      <c r="Z690" t="s">
        <v>1217</v>
      </c>
      <c r="AA690" t="s">
        <v>1217</v>
      </c>
      <c r="AB690" t="s">
        <v>1217</v>
      </c>
      <c r="AC690" t="s">
        <v>1217</v>
      </c>
      <c r="AD690" t="s">
        <v>1217</v>
      </c>
      <c r="AE690" t="s">
        <v>1217</v>
      </c>
      <c r="AF690" t="s">
        <v>1217</v>
      </c>
      <c r="AG690" t="s">
        <v>1217</v>
      </c>
      <c r="AH690"/>
      <c r="AI690" t="s">
        <v>1217</v>
      </c>
      <c r="AJ690" t="s">
        <v>1217</v>
      </c>
      <c r="AK690" t="s">
        <v>1217</v>
      </c>
      <c r="AL690" t="s">
        <v>1217</v>
      </c>
      <c r="AM690" t="s">
        <v>1217</v>
      </c>
      <c r="AN690" t="s">
        <v>1217</v>
      </c>
      <c r="AO690" t="s">
        <v>1217</v>
      </c>
      <c r="AP690"/>
      <c r="AQ690"/>
      <c r="AR690"/>
      <c r="AS690"/>
      <c r="BB690" t="str" cm="1">
        <f t="array" aca="1" ref="BB690" ca="1">IFERROR(INDIRECT(X690),"")</f>
        <v/>
      </c>
    </row>
    <row r="691" spans="18:54">
      <c r="R691"/>
      <c r="W691">
        <v>696</v>
      </c>
      <c r="X691" t="s">
        <v>1217</v>
      </c>
      <c r="Y691" t="s">
        <v>1217</v>
      </c>
      <c r="Z691" t="s">
        <v>1217</v>
      </c>
      <c r="AA691" t="s">
        <v>1217</v>
      </c>
      <c r="AB691" t="s">
        <v>1217</v>
      </c>
      <c r="AC691" t="s">
        <v>1217</v>
      </c>
      <c r="AD691" t="s">
        <v>1217</v>
      </c>
      <c r="AE691" t="s">
        <v>1217</v>
      </c>
      <c r="AF691" t="s">
        <v>1217</v>
      </c>
      <c r="AG691" t="s">
        <v>1217</v>
      </c>
      <c r="AH691"/>
      <c r="AI691" t="s">
        <v>1217</v>
      </c>
      <c r="AJ691" t="s">
        <v>1217</v>
      </c>
      <c r="AK691" t="s">
        <v>1217</v>
      </c>
      <c r="AL691" t="s">
        <v>1217</v>
      </c>
      <c r="AM691" t="s">
        <v>1217</v>
      </c>
      <c r="AN691" t="s">
        <v>1217</v>
      </c>
      <c r="AO691" t="s">
        <v>1217</v>
      </c>
      <c r="AP691"/>
      <c r="AQ691"/>
      <c r="AR691"/>
      <c r="AS691"/>
      <c r="BB691" t="str" cm="1">
        <f t="array" aca="1" ref="BB691" ca="1">IFERROR(INDIRECT(X691),"")</f>
        <v/>
      </c>
    </row>
    <row r="692" spans="18:54">
      <c r="R692"/>
      <c r="W692">
        <v>697</v>
      </c>
      <c r="X692" t="s">
        <v>1217</v>
      </c>
      <c r="Y692" t="s">
        <v>1217</v>
      </c>
      <c r="Z692" t="s">
        <v>1217</v>
      </c>
      <c r="AA692" t="s">
        <v>1217</v>
      </c>
      <c r="AB692" t="s">
        <v>1217</v>
      </c>
      <c r="AC692" t="s">
        <v>1217</v>
      </c>
      <c r="AD692" t="s">
        <v>1217</v>
      </c>
      <c r="AE692" t="s">
        <v>1217</v>
      </c>
      <c r="AF692" t="s">
        <v>1217</v>
      </c>
      <c r="AG692" t="s">
        <v>1217</v>
      </c>
      <c r="AH692"/>
      <c r="AI692" t="s">
        <v>1217</v>
      </c>
      <c r="AJ692" t="s">
        <v>1217</v>
      </c>
      <c r="AK692" t="s">
        <v>1217</v>
      </c>
      <c r="AL692" t="s">
        <v>1217</v>
      </c>
      <c r="AM692" t="s">
        <v>1217</v>
      </c>
      <c r="AN692" t="s">
        <v>1217</v>
      </c>
      <c r="AO692" t="s">
        <v>1217</v>
      </c>
      <c r="AP692"/>
      <c r="AQ692"/>
      <c r="AR692"/>
      <c r="AS692"/>
      <c r="BB692" t="str" cm="1">
        <f t="array" aca="1" ref="BB692" ca="1">IFERROR(INDIRECT(X692),"")</f>
        <v/>
      </c>
    </row>
    <row r="693" spans="18:54">
      <c r="R693"/>
      <c r="W693">
        <v>698</v>
      </c>
      <c r="X693" t="s">
        <v>1217</v>
      </c>
      <c r="Y693" t="s">
        <v>1217</v>
      </c>
      <c r="Z693" t="s">
        <v>1217</v>
      </c>
      <c r="AA693" t="s">
        <v>1217</v>
      </c>
      <c r="AB693" t="s">
        <v>1217</v>
      </c>
      <c r="AC693" t="s">
        <v>1217</v>
      </c>
      <c r="AD693" t="s">
        <v>1217</v>
      </c>
      <c r="AE693" t="s">
        <v>1217</v>
      </c>
      <c r="AF693" t="s">
        <v>1217</v>
      </c>
      <c r="AG693" t="s">
        <v>1217</v>
      </c>
      <c r="AH693"/>
      <c r="AI693" t="s">
        <v>1217</v>
      </c>
      <c r="AJ693" t="s">
        <v>1217</v>
      </c>
      <c r="AK693" t="s">
        <v>1217</v>
      </c>
      <c r="AL693" t="s">
        <v>1217</v>
      </c>
      <c r="AM693" t="s">
        <v>1217</v>
      </c>
      <c r="AN693" t="s">
        <v>1217</v>
      </c>
      <c r="AO693" t="s">
        <v>1217</v>
      </c>
      <c r="AP693"/>
      <c r="AQ693"/>
      <c r="AR693"/>
      <c r="AS693"/>
      <c r="BB693" t="str" cm="1">
        <f t="array" aca="1" ref="BB693" ca="1">IFERROR(INDIRECT(X693),"")</f>
        <v/>
      </c>
    </row>
    <row r="694" spans="18:54">
      <c r="R694"/>
      <c r="W694">
        <v>699</v>
      </c>
      <c r="X694" t="s">
        <v>1217</v>
      </c>
      <c r="Y694" t="s">
        <v>1217</v>
      </c>
      <c r="Z694" t="s">
        <v>1217</v>
      </c>
      <c r="AA694" t="s">
        <v>1217</v>
      </c>
      <c r="AB694" t="s">
        <v>1217</v>
      </c>
      <c r="AC694" t="s">
        <v>1217</v>
      </c>
      <c r="AD694" t="s">
        <v>1217</v>
      </c>
      <c r="AE694" t="s">
        <v>1217</v>
      </c>
      <c r="AF694" t="s">
        <v>1217</v>
      </c>
      <c r="AG694" t="s">
        <v>1217</v>
      </c>
      <c r="AH694"/>
      <c r="AI694" t="s">
        <v>1217</v>
      </c>
      <c r="AJ694" t="s">
        <v>1217</v>
      </c>
      <c r="AK694" t="s">
        <v>1217</v>
      </c>
      <c r="AL694" t="s">
        <v>1217</v>
      </c>
      <c r="AM694" t="s">
        <v>1217</v>
      </c>
      <c r="AN694" t="s">
        <v>1217</v>
      </c>
      <c r="AO694" t="s">
        <v>1217</v>
      </c>
      <c r="AP694"/>
      <c r="AQ694"/>
      <c r="AR694"/>
      <c r="AS694"/>
      <c r="BB694" t="str" cm="1">
        <f t="array" aca="1" ref="BB694" ca="1">IFERROR(INDIRECT(X694),"")</f>
        <v/>
      </c>
    </row>
    <row r="695" spans="18:54">
      <c r="R695"/>
      <c r="W695">
        <v>700</v>
      </c>
      <c r="X695" t="s">
        <v>1217</v>
      </c>
      <c r="Y695" t="s">
        <v>1217</v>
      </c>
      <c r="Z695" t="s">
        <v>1217</v>
      </c>
      <c r="AA695" t="s">
        <v>1217</v>
      </c>
      <c r="AB695" t="s">
        <v>1217</v>
      </c>
      <c r="AC695" t="s">
        <v>1217</v>
      </c>
      <c r="AD695" t="s">
        <v>1217</v>
      </c>
      <c r="AE695" t="s">
        <v>1217</v>
      </c>
      <c r="AF695" t="s">
        <v>1217</v>
      </c>
      <c r="AG695" t="s">
        <v>1217</v>
      </c>
      <c r="AH695"/>
      <c r="AI695" t="s">
        <v>1217</v>
      </c>
      <c r="AJ695" t="s">
        <v>1217</v>
      </c>
      <c r="AK695" t="s">
        <v>1217</v>
      </c>
      <c r="AL695" t="s">
        <v>1217</v>
      </c>
      <c r="AM695" t="s">
        <v>1217</v>
      </c>
      <c r="AN695" t="s">
        <v>1217</v>
      </c>
      <c r="AO695" t="s">
        <v>1217</v>
      </c>
      <c r="AP695"/>
      <c r="AQ695"/>
      <c r="AR695"/>
      <c r="AS695"/>
      <c r="BB695" t="str" cm="1">
        <f t="array" aca="1" ref="BB695" ca="1">IFERROR(INDIRECT(X695),"")</f>
        <v/>
      </c>
    </row>
    <row r="696" spans="18:54">
      <c r="R696"/>
      <c r="W696">
        <v>701</v>
      </c>
      <c r="X696" t="s">
        <v>1217</v>
      </c>
      <c r="Y696" t="s">
        <v>1217</v>
      </c>
      <c r="Z696" t="s">
        <v>1217</v>
      </c>
      <c r="AA696" t="s">
        <v>1217</v>
      </c>
      <c r="AB696" t="s">
        <v>1217</v>
      </c>
      <c r="AC696" t="s">
        <v>1217</v>
      </c>
      <c r="AD696" t="s">
        <v>1217</v>
      </c>
      <c r="AE696" t="s">
        <v>1217</v>
      </c>
      <c r="AF696" t="s">
        <v>1217</v>
      </c>
      <c r="AG696" t="s">
        <v>1217</v>
      </c>
      <c r="AH696"/>
      <c r="AI696" t="s">
        <v>1217</v>
      </c>
      <c r="AJ696" t="s">
        <v>1217</v>
      </c>
      <c r="AK696" t="s">
        <v>1217</v>
      </c>
      <c r="AL696" t="s">
        <v>1217</v>
      </c>
      <c r="AM696" t="s">
        <v>1217</v>
      </c>
      <c r="AN696" t="s">
        <v>1217</v>
      </c>
      <c r="AO696" t="s">
        <v>1217</v>
      </c>
      <c r="AP696"/>
      <c r="AQ696"/>
      <c r="AR696"/>
      <c r="AS696"/>
      <c r="BB696" t="str" cm="1">
        <f t="array" aca="1" ref="BB696" ca="1">IFERROR(INDIRECT(X696),"")</f>
        <v/>
      </c>
    </row>
    <row r="697" spans="18:54">
      <c r="R697"/>
      <c r="W697">
        <v>702</v>
      </c>
      <c r="X697" t="s">
        <v>1217</v>
      </c>
      <c r="Y697" t="s">
        <v>1217</v>
      </c>
      <c r="Z697" t="s">
        <v>1217</v>
      </c>
      <c r="AA697" t="s">
        <v>1217</v>
      </c>
      <c r="AB697" t="s">
        <v>1217</v>
      </c>
      <c r="AC697" t="s">
        <v>1217</v>
      </c>
      <c r="AD697" t="s">
        <v>1217</v>
      </c>
      <c r="AE697" t="s">
        <v>1217</v>
      </c>
      <c r="AF697" t="s">
        <v>1217</v>
      </c>
      <c r="AG697" t="s">
        <v>1217</v>
      </c>
      <c r="AH697"/>
      <c r="AI697" t="s">
        <v>1217</v>
      </c>
      <c r="AJ697" t="s">
        <v>1217</v>
      </c>
      <c r="AK697" t="s">
        <v>1217</v>
      </c>
      <c r="AL697" t="s">
        <v>1217</v>
      </c>
      <c r="AM697" t="s">
        <v>1217</v>
      </c>
      <c r="AN697" t="s">
        <v>1217</v>
      </c>
      <c r="AO697" t="s">
        <v>1217</v>
      </c>
      <c r="AP697"/>
      <c r="AQ697"/>
      <c r="AR697"/>
      <c r="AS697"/>
      <c r="BB697" t="str" cm="1">
        <f t="array" aca="1" ref="BB697" ca="1">IFERROR(INDIRECT(X697),"")</f>
        <v/>
      </c>
    </row>
    <row r="698" spans="18:54">
      <c r="R698"/>
      <c r="W698">
        <v>703</v>
      </c>
      <c r="X698" t="s">
        <v>1217</v>
      </c>
      <c r="Y698" t="s">
        <v>1217</v>
      </c>
      <c r="Z698" t="s">
        <v>1217</v>
      </c>
      <c r="AA698" t="s">
        <v>1217</v>
      </c>
      <c r="AB698" t="s">
        <v>1217</v>
      </c>
      <c r="AC698" t="s">
        <v>1217</v>
      </c>
      <c r="AD698" t="s">
        <v>1217</v>
      </c>
      <c r="AE698" t="s">
        <v>1217</v>
      </c>
      <c r="AF698" t="s">
        <v>1217</v>
      </c>
      <c r="AG698" t="s">
        <v>1217</v>
      </c>
      <c r="AH698"/>
      <c r="AI698" t="s">
        <v>1217</v>
      </c>
      <c r="AJ698" t="s">
        <v>1217</v>
      </c>
      <c r="AK698" t="s">
        <v>1217</v>
      </c>
      <c r="AL698" t="s">
        <v>1217</v>
      </c>
      <c r="AM698" t="s">
        <v>1217</v>
      </c>
      <c r="AN698" t="s">
        <v>1217</v>
      </c>
      <c r="AO698" t="s">
        <v>1217</v>
      </c>
      <c r="AP698"/>
      <c r="AQ698"/>
      <c r="AR698"/>
      <c r="AS698"/>
      <c r="BB698" t="str" cm="1">
        <f t="array" aca="1" ref="BB698" ca="1">IFERROR(INDIRECT(X698),"")</f>
        <v/>
      </c>
    </row>
    <row r="699" spans="18:54">
      <c r="R699"/>
      <c r="W699">
        <v>704</v>
      </c>
      <c r="X699" t="s">
        <v>1217</v>
      </c>
      <c r="Y699" t="s">
        <v>1217</v>
      </c>
      <c r="Z699" t="s">
        <v>1217</v>
      </c>
      <c r="AA699" t="s">
        <v>1217</v>
      </c>
      <c r="AB699" t="s">
        <v>1217</v>
      </c>
      <c r="AC699" t="s">
        <v>1217</v>
      </c>
      <c r="AD699" t="s">
        <v>1217</v>
      </c>
      <c r="AE699" t="s">
        <v>1217</v>
      </c>
      <c r="AF699" t="s">
        <v>1217</v>
      </c>
      <c r="AG699" t="s">
        <v>1217</v>
      </c>
      <c r="AH699"/>
      <c r="AI699" t="s">
        <v>1217</v>
      </c>
      <c r="AJ699" t="s">
        <v>1217</v>
      </c>
      <c r="AK699" t="s">
        <v>1217</v>
      </c>
      <c r="AL699" t="s">
        <v>1217</v>
      </c>
      <c r="AM699" t="s">
        <v>1217</v>
      </c>
      <c r="AN699" t="s">
        <v>1217</v>
      </c>
      <c r="AO699" t="s">
        <v>1217</v>
      </c>
      <c r="AP699"/>
      <c r="AQ699"/>
      <c r="AR699"/>
      <c r="AS699"/>
      <c r="BB699" t="str" cm="1">
        <f t="array" aca="1" ref="BB699" ca="1">IFERROR(INDIRECT(X699),"")</f>
        <v/>
      </c>
    </row>
    <row r="700" spans="18:54">
      <c r="R700"/>
      <c r="W700">
        <v>705</v>
      </c>
      <c r="X700" t="s">
        <v>1217</v>
      </c>
      <c r="Y700" t="s">
        <v>1217</v>
      </c>
      <c r="Z700" t="s">
        <v>1217</v>
      </c>
      <c r="AA700" t="s">
        <v>1217</v>
      </c>
      <c r="AB700" t="s">
        <v>1217</v>
      </c>
      <c r="AC700" t="s">
        <v>1217</v>
      </c>
      <c r="AD700" t="s">
        <v>1217</v>
      </c>
      <c r="AE700" t="s">
        <v>1217</v>
      </c>
      <c r="AF700" t="s">
        <v>1217</v>
      </c>
      <c r="AG700" t="s">
        <v>1217</v>
      </c>
      <c r="AH700"/>
      <c r="AI700" t="s">
        <v>1217</v>
      </c>
      <c r="AJ700" t="s">
        <v>1217</v>
      </c>
      <c r="AK700" t="s">
        <v>1217</v>
      </c>
      <c r="AL700" t="s">
        <v>1217</v>
      </c>
      <c r="AM700" t="s">
        <v>1217</v>
      </c>
      <c r="AN700" t="s">
        <v>1217</v>
      </c>
      <c r="AO700" t="s">
        <v>1217</v>
      </c>
      <c r="AP700"/>
      <c r="AQ700"/>
      <c r="AR700"/>
      <c r="AS700"/>
      <c r="BB700" t="str" cm="1">
        <f t="array" aca="1" ref="BB700" ca="1">IFERROR(INDIRECT(X700),"")</f>
        <v/>
      </c>
    </row>
    <row r="701" spans="18:54">
      <c r="R701"/>
      <c r="W701">
        <v>706</v>
      </c>
      <c r="X701" t="s">
        <v>1217</v>
      </c>
      <c r="Y701" t="s">
        <v>1217</v>
      </c>
      <c r="Z701" t="s">
        <v>1217</v>
      </c>
      <c r="AA701" t="s">
        <v>1217</v>
      </c>
      <c r="AB701" t="s">
        <v>1217</v>
      </c>
      <c r="AC701" t="s">
        <v>1217</v>
      </c>
      <c r="AD701" t="s">
        <v>1217</v>
      </c>
      <c r="AE701" t="s">
        <v>1217</v>
      </c>
      <c r="AF701" t="s">
        <v>1217</v>
      </c>
      <c r="AG701" t="s">
        <v>1217</v>
      </c>
      <c r="AH701"/>
      <c r="AI701" t="s">
        <v>1217</v>
      </c>
      <c r="AJ701" t="s">
        <v>1217</v>
      </c>
      <c r="AK701" t="s">
        <v>1217</v>
      </c>
      <c r="AL701" t="s">
        <v>1217</v>
      </c>
      <c r="AM701" t="s">
        <v>1217</v>
      </c>
      <c r="AN701" t="s">
        <v>1217</v>
      </c>
      <c r="AO701" t="s">
        <v>1217</v>
      </c>
      <c r="AP701"/>
      <c r="AQ701"/>
      <c r="AR701"/>
      <c r="AS701"/>
      <c r="BB701" t="str" cm="1">
        <f t="array" aca="1" ref="BB701" ca="1">IFERROR(INDIRECT(X701),"")</f>
        <v/>
      </c>
    </row>
    <row r="702" spans="18:54">
      <c r="R702"/>
      <c r="W702">
        <v>707</v>
      </c>
      <c r="X702" t="s">
        <v>1217</v>
      </c>
      <c r="Y702" t="s">
        <v>1217</v>
      </c>
      <c r="Z702" t="s">
        <v>1217</v>
      </c>
      <c r="AA702" t="s">
        <v>1217</v>
      </c>
      <c r="AB702" t="s">
        <v>1217</v>
      </c>
      <c r="AC702" t="s">
        <v>1217</v>
      </c>
      <c r="AD702" t="s">
        <v>1217</v>
      </c>
      <c r="AE702" t="s">
        <v>1217</v>
      </c>
      <c r="AF702" t="s">
        <v>1217</v>
      </c>
      <c r="AG702" t="s">
        <v>1217</v>
      </c>
      <c r="AH702"/>
      <c r="AI702" t="s">
        <v>1217</v>
      </c>
      <c r="AJ702" t="s">
        <v>1217</v>
      </c>
      <c r="AK702" t="s">
        <v>1217</v>
      </c>
      <c r="AL702" t="s">
        <v>1217</v>
      </c>
      <c r="AM702" t="s">
        <v>1217</v>
      </c>
      <c r="AN702" t="s">
        <v>1217</v>
      </c>
      <c r="AO702" t="s">
        <v>1217</v>
      </c>
      <c r="AP702"/>
      <c r="AQ702"/>
      <c r="AR702"/>
      <c r="AS702"/>
      <c r="BB702" t="str" cm="1">
        <f t="array" aca="1" ref="BB702" ca="1">IFERROR(INDIRECT(X702),"")</f>
        <v/>
      </c>
    </row>
    <row r="703" spans="18:54">
      <c r="R703"/>
      <c r="W703">
        <v>708</v>
      </c>
      <c r="X703" t="s">
        <v>1217</v>
      </c>
      <c r="Y703" t="s">
        <v>1217</v>
      </c>
      <c r="Z703" t="s">
        <v>1217</v>
      </c>
      <c r="AA703" t="s">
        <v>1217</v>
      </c>
      <c r="AB703" t="s">
        <v>1217</v>
      </c>
      <c r="AC703" t="s">
        <v>1217</v>
      </c>
      <c r="AD703" t="s">
        <v>1217</v>
      </c>
      <c r="AE703" t="s">
        <v>1217</v>
      </c>
      <c r="AF703" t="s">
        <v>1217</v>
      </c>
      <c r="AG703" t="s">
        <v>1217</v>
      </c>
      <c r="AH703"/>
      <c r="AI703" t="s">
        <v>1217</v>
      </c>
      <c r="AJ703" t="s">
        <v>1217</v>
      </c>
      <c r="AK703" t="s">
        <v>1217</v>
      </c>
      <c r="AL703" t="s">
        <v>1217</v>
      </c>
      <c r="AM703" t="s">
        <v>1217</v>
      </c>
      <c r="AN703" t="s">
        <v>1217</v>
      </c>
      <c r="AO703" t="s">
        <v>1217</v>
      </c>
      <c r="AP703"/>
      <c r="AQ703"/>
      <c r="AR703"/>
      <c r="AS703"/>
      <c r="BB703" t="str" cm="1">
        <f t="array" aca="1" ref="BB703" ca="1">IFERROR(INDIRECT(X703),"")</f>
        <v/>
      </c>
    </row>
    <row r="704" spans="18:54">
      <c r="R704"/>
      <c r="W704">
        <v>709</v>
      </c>
      <c r="X704" t="s">
        <v>1217</v>
      </c>
      <c r="Y704" t="s">
        <v>1217</v>
      </c>
      <c r="Z704" t="s">
        <v>1217</v>
      </c>
      <c r="AA704" t="s">
        <v>1217</v>
      </c>
      <c r="AB704" t="s">
        <v>1217</v>
      </c>
      <c r="AC704" t="s">
        <v>1217</v>
      </c>
      <c r="AD704" t="s">
        <v>1217</v>
      </c>
      <c r="AE704" t="s">
        <v>1217</v>
      </c>
      <c r="AF704" t="s">
        <v>1217</v>
      </c>
      <c r="AG704" t="s">
        <v>1217</v>
      </c>
      <c r="AH704"/>
      <c r="AI704" t="s">
        <v>1217</v>
      </c>
      <c r="AJ704" t="s">
        <v>1217</v>
      </c>
      <c r="AK704" t="s">
        <v>1217</v>
      </c>
      <c r="AL704" t="s">
        <v>1217</v>
      </c>
      <c r="AM704" t="s">
        <v>1217</v>
      </c>
      <c r="AN704" t="s">
        <v>1217</v>
      </c>
      <c r="AO704" t="s">
        <v>1217</v>
      </c>
      <c r="AP704"/>
      <c r="AQ704"/>
      <c r="AR704"/>
      <c r="AS704"/>
      <c r="BB704" t="str" cm="1">
        <f t="array" aca="1" ref="BB704" ca="1">IFERROR(INDIRECT(X704),"")</f>
        <v/>
      </c>
    </row>
    <row r="705" spans="18:54">
      <c r="R705"/>
      <c r="W705">
        <v>710</v>
      </c>
      <c r="X705" t="s">
        <v>1217</v>
      </c>
      <c r="Y705" t="s">
        <v>1217</v>
      </c>
      <c r="Z705" t="s">
        <v>1217</v>
      </c>
      <c r="AA705" t="s">
        <v>1217</v>
      </c>
      <c r="AB705" t="s">
        <v>1217</v>
      </c>
      <c r="AC705" t="s">
        <v>1217</v>
      </c>
      <c r="AD705" t="s">
        <v>1217</v>
      </c>
      <c r="AE705" t="s">
        <v>1217</v>
      </c>
      <c r="AF705" t="s">
        <v>1217</v>
      </c>
      <c r="AG705" t="s">
        <v>1217</v>
      </c>
      <c r="AH705"/>
      <c r="AI705" t="s">
        <v>1217</v>
      </c>
      <c r="AJ705" t="s">
        <v>1217</v>
      </c>
      <c r="AK705" t="s">
        <v>1217</v>
      </c>
      <c r="AL705" t="s">
        <v>1217</v>
      </c>
      <c r="AM705" t="s">
        <v>1217</v>
      </c>
      <c r="AN705" t="s">
        <v>1217</v>
      </c>
      <c r="AO705" t="s">
        <v>1217</v>
      </c>
      <c r="AP705"/>
      <c r="AQ705"/>
      <c r="AR705"/>
      <c r="AS705"/>
      <c r="BB705" t="str" cm="1">
        <f t="array" aca="1" ref="BB705" ca="1">IFERROR(INDIRECT(X705),"")</f>
        <v/>
      </c>
    </row>
    <row r="706" spans="18:54">
      <c r="R706"/>
      <c r="W706">
        <v>711</v>
      </c>
      <c r="X706" t="s">
        <v>1217</v>
      </c>
      <c r="Y706" t="s">
        <v>1217</v>
      </c>
      <c r="Z706" t="s">
        <v>1217</v>
      </c>
      <c r="AA706" t="s">
        <v>1217</v>
      </c>
      <c r="AB706" t="s">
        <v>1217</v>
      </c>
      <c r="AC706" t="s">
        <v>1217</v>
      </c>
      <c r="AD706" t="s">
        <v>1217</v>
      </c>
      <c r="AE706" t="s">
        <v>1217</v>
      </c>
      <c r="AF706" t="s">
        <v>1217</v>
      </c>
      <c r="AG706" t="s">
        <v>1217</v>
      </c>
      <c r="AH706"/>
      <c r="AI706" t="s">
        <v>1217</v>
      </c>
      <c r="AJ706" t="s">
        <v>1217</v>
      </c>
      <c r="AK706" t="s">
        <v>1217</v>
      </c>
      <c r="AL706" t="s">
        <v>1217</v>
      </c>
      <c r="AM706" t="s">
        <v>1217</v>
      </c>
      <c r="AN706" t="s">
        <v>1217</v>
      </c>
      <c r="AO706" t="s">
        <v>1217</v>
      </c>
      <c r="AP706"/>
      <c r="AQ706"/>
      <c r="AR706"/>
      <c r="AS706"/>
      <c r="BB706" t="str" cm="1">
        <f t="array" aca="1" ref="BB706" ca="1">IFERROR(INDIRECT(X706),"")</f>
        <v/>
      </c>
    </row>
    <row r="707" spans="18:54">
      <c r="R707"/>
      <c r="W707">
        <v>712</v>
      </c>
      <c r="X707" t="s">
        <v>1217</v>
      </c>
      <c r="Y707" t="s">
        <v>1217</v>
      </c>
      <c r="Z707" t="s">
        <v>1217</v>
      </c>
      <c r="AA707" t="s">
        <v>1217</v>
      </c>
      <c r="AB707" t="s">
        <v>1217</v>
      </c>
      <c r="AC707" t="s">
        <v>1217</v>
      </c>
      <c r="AD707" t="s">
        <v>1217</v>
      </c>
      <c r="AE707" t="s">
        <v>1217</v>
      </c>
      <c r="AF707" t="s">
        <v>1217</v>
      </c>
      <c r="AG707" t="s">
        <v>1217</v>
      </c>
      <c r="AH707"/>
      <c r="AI707" t="s">
        <v>1217</v>
      </c>
      <c r="AJ707" t="s">
        <v>1217</v>
      </c>
      <c r="AK707" t="s">
        <v>1217</v>
      </c>
      <c r="AL707" t="s">
        <v>1217</v>
      </c>
      <c r="AM707" t="s">
        <v>1217</v>
      </c>
      <c r="AN707" t="s">
        <v>1217</v>
      </c>
      <c r="AO707" t="s">
        <v>1217</v>
      </c>
      <c r="AP707"/>
      <c r="AQ707"/>
      <c r="AR707"/>
      <c r="AS707"/>
      <c r="BB707" t="str" cm="1">
        <f t="array" aca="1" ref="BB707" ca="1">IFERROR(INDIRECT(X707),"")</f>
        <v/>
      </c>
    </row>
    <row r="708" spans="18:54">
      <c r="R708"/>
      <c r="W708">
        <v>713</v>
      </c>
      <c r="X708" t="s">
        <v>1217</v>
      </c>
      <c r="Y708" t="s">
        <v>1217</v>
      </c>
      <c r="Z708" t="s">
        <v>1217</v>
      </c>
      <c r="AA708" t="s">
        <v>1217</v>
      </c>
      <c r="AB708" t="s">
        <v>1217</v>
      </c>
      <c r="AC708" t="s">
        <v>1217</v>
      </c>
      <c r="AD708" t="s">
        <v>1217</v>
      </c>
      <c r="AE708" t="s">
        <v>1217</v>
      </c>
      <c r="AF708" t="s">
        <v>1217</v>
      </c>
      <c r="AG708" t="s">
        <v>1217</v>
      </c>
      <c r="AH708"/>
      <c r="AI708" t="s">
        <v>1217</v>
      </c>
      <c r="AJ708" t="s">
        <v>1217</v>
      </c>
      <c r="AK708" t="s">
        <v>1217</v>
      </c>
      <c r="AL708" t="s">
        <v>1217</v>
      </c>
      <c r="AM708" t="s">
        <v>1217</v>
      </c>
      <c r="AN708" t="s">
        <v>1217</v>
      </c>
      <c r="AO708" t="s">
        <v>1217</v>
      </c>
      <c r="AP708"/>
      <c r="AQ708"/>
      <c r="AR708"/>
      <c r="AS708"/>
      <c r="BB708" t="str" cm="1">
        <f t="array" aca="1" ref="BB708" ca="1">IFERROR(INDIRECT(X708),"")</f>
        <v/>
      </c>
    </row>
    <row r="709" spans="18:54">
      <c r="R709"/>
      <c r="W709">
        <v>714</v>
      </c>
      <c r="X709" t="s">
        <v>1217</v>
      </c>
      <c r="Y709" t="s">
        <v>1217</v>
      </c>
      <c r="Z709" t="s">
        <v>1217</v>
      </c>
      <c r="AA709" t="s">
        <v>1217</v>
      </c>
      <c r="AB709" t="s">
        <v>1217</v>
      </c>
      <c r="AC709" t="s">
        <v>1217</v>
      </c>
      <c r="AD709" t="s">
        <v>1217</v>
      </c>
      <c r="AE709" t="s">
        <v>1217</v>
      </c>
      <c r="AF709" t="s">
        <v>1217</v>
      </c>
      <c r="AG709" t="s">
        <v>1217</v>
      </c>
      <c r="AH709"/>
      <c r="AI709" t="s">
        <v>1217</v>
      </c>
      <c r="AJ709" t="s">
        <v>1217</v>
      </c>
      <c r="AK709" t="s">
        <v>1217</v>
      </c>
      <c r="AL709" t="s">
        <v>1217</v>
      </c>
      <c r="AM709" t="s">
        <v>1217</v>
      </c>
      <c r="AN709" t="s">
        <v>1217</v>
      </c>
      <c r="AO709" t="s">
        <v>1217</v>
      </c>
      <c r="AP709"/>
      <c r="AQ709"/>
      <c r="AR709"/>
      <c r="AS709"/>
      <c r="BB709" t="str" cm="1">
        <f t="array" aca="1" ref="BB709" ca="1">IFERROR(INDIRECT(X709),"")</f>
        <v/>
      </c>
    </row>
    <row r="710" spans="18:54">
      <c r="R710"/>
      <c r="W710">
        <v>715</v>
      </c>
      <c r="X710" t="s">
        <v>1217</v>
      </c>
      <c r="Y710" t="s">
        <v>1217</v>
      </c>
      <c r="Z710" t="s">
        <v>1217</v>
      </c>
      <c r="AA710" t="s">
        <v>1217</v>
      </c>
      <c r="AB710" t="s">
        <v>1217</v>
      </c>
      <c r="AC710" t="s">
        <v>1217</v>
      </c>
      <c r="AD710" t="s">
        <v>1217</v>
      </c>
      <c r="AE710" t="s">
        <v>1217</v>
      </c>
      <c r="AF710" t="s">
        <v>1217</v>
      </c>
      <c r="AG710" t="s">
        <v>1217</v>
      </c>
      <c r="AH710"/>
      <c r="AI710" t="s">
        <v>1217</v>
      </c>
      <c r="AJ710" t="s">
        <v>1217</v>
      </c>
      <c r="AK710" t="s">
        <v>1217</v>
      </c>
      <c r="AL710" t="s">
        <v>1217</v>
      </c>
      <c r="AM710" t="s">
        <v>1217</v>
      </c>
      <c r="AN710" t="s">
        <v>1217</v>
      </c>
      <c r="AO710" t="s">
        <v>1217</v>
      </c>
      <c r="AP710"/>
      <c r="AQ710"/>
      <c r="AR710"/>
      <c r="AS710"/>
      <c r="BB710" t="str" cm="1">
        <f t="array" aca="1" ref="BB710" ca="1">IFERROR(INDIRECT(X710),"")</f>
        <v/>
      </c>
    </row>
    <row r="711" spans="18:54">
      <c r="R711"/>
      <c r="W711">
        <v>716</v>
      </c>
      <c r="X711" t="s">
        <v>1217</v>
      </c>
      <c r="Y711" t="s">
        <v>1217</v>
      </c>
      <c r="Z711" t="s">
        <v>1217</v>
      </c>
      <c r="AA711" t="s">
        <v>1217</v>
      </c>
      <c r="AB711" t="s">
        <v>1217</v>
      </c>
      <c r="AC711" t="s">
        <v>1217</v>
      </c>
      <c r="AD711" t="s">
        <v>1217</v>
      </c>
      <c r="AE711" t="s">
        <v>1217</v>
      </c>
      <c r="AF711" t="s">
        <v>1217</v>
      </c>
      <c r="AG711" t="s">
        <v>1217</v>
      </c>
      <c r="AH711"/>
      <c r="AI711" t="s">
        <v>1217</v>
      </c>
      <c r="AJ711" t="s">
        <v>1217</v>
      </c>
      <c r="AK711" t="s">
        <v>1217</v>
      </c>
      <c r="AL711" t="s">
        <v>1217</v>
      </c>
      <c r="AM711" t="s">
        <v>1217</v>
      </c>
      <c r="AN711" t="s">
        <v>1217</v>
      </c>
      <c r="AO711" t="s">
        <v>1217</v>
      </c>
      <c r="AP711"/>
      <c r="AQ711"/>
      <c r="AR711"/>
      <c r="AS711"/>
      <c r="BB711" t="str" cm="1">
        <f t="array" aca="1" ref="BB711" ca="1">IFERROR(INDIRECT(X711),"")</f>
        <v/>
      </c>
    </row>
    <row r="712" spans="18:54">
      <c r="R712"/>
      <c r="W712">
        <v>717</v>
      </c>
      <c r="X712" t="s">
        <v>1217</v>
      </c>
      <c r="Y712" t="s">
        <v>1217</v>
      </c>
      <c r="Z712" t="s">
        <v>1217</v>
      </c>
      <c r="AA712" t="s">
        <v>1217</v>
      </c>
      <c r="AB712" t="s">
        <v>1217</v>
      </c>
      <c r="AC712" t="s">
        <v>1217</v>
      </c>
      <c r="AD712" t="s">
        <v>1217</v>
      </c>
      <c r="AE712" t="s">
        <v>1217</v>
      </c>
      <c r="AF712" t="s">
        <v>1217</v>
      </c>
      <c r="AG712" t="s">
        <v>1217</v>
      </c>
      <c r="AH712"/>
      <c r="AI712" t="s">
        <v>1217</v>
      </c>
      <c r="AJ712" t="s">
        <v>1217</v>
      </c>
      <c r="AK712" t="s">
        <v>1217</v>
      </c>
      <c r="AL712" t="s">
        <v>1217</v>
      </c>
      <c r="AM712" t="s">
        <v>1217</v>
      </c>
      <c r="AN712" t="s">
        <v>1217</v>
      </c>
      <c r="AO712" t="s">
        <v>1217</v>
      </c>
      <c r="AP712"/>
      <c r="AQ712"/>
      <c r="AR712"/>
      <c r="AS712"/>
      <c r="BB712" t="str" cm="1">
        <f t="array" aca="1" ref="BB712" ca="1">IFERROR(INDIRECT(X712),"")</f>
        <v/>
      </c>
    </row>
    <row r="713" spans="18:54">
      <c r="R713"/>
      <c r="W713">
        <v>718</v>
      </c>
      <c r="X713" t="s">
        <v>1217</v>
      </c>
      <c r="Y713" t="s">
        <v>1217</v>
      </c>
      <c r="Z713" t="s">
        <v>1217</v>
      </c>
      <c r="AA713" t="s">
        <v>1217</v>
      </c>
      <c r="AB713" t="s">
        <v>1217</v>
      </c>
      <c r="AC713" t="s">
        <v>1217</v>
      </c>
      <c r="AD713" t="s">
        <v>1217</v>
      </c>
      <c r="AE713" t="s">
        <v>1217</v>
      </c>
      <c r="AF713" t="s">
        <v>1217</v>
      </c>
      <c r="AG713" t="s">
        <v>1217</v>
      </c>
      <c r="AH713"/>
      <c r="AI713" t="s">
        <v>1217</v>
      </c>
      <c r="AJ713" t="s">
        <v>1217</v>
      </c>
      <c r="AK713" t="s">
        <v>1217</v>
      </c>
      <c r="AL713" t="s">
        <v>1217</v>
      </c>
      <c r="AM713" t="s">
        <v>1217</v>
      </c>
      <c r="AN713" t="s">
        <v>1217</v>
      </c>
      <c r="AO713" t="s">
        <v>1217</v>
      </c>
      <c r="AP713"/>
      <c r="AQ713"/>
      <c r="AR713"/>
      <c r="AS713"/>
      <c r="BB713" t="str" cm="1">
        <f t="array" aca="1" ref="BB713" ca="1">IFERROR(INDIRECT(X713),"")</f>
        <v/>
      </c>
    </row>
    <row r="714" spans="18:54">
      <c r="R714"/>
      <c r="W714">
        <v>719</v>
      </c>
      <c r="X714" t="s">
        <v>1217</v>
      </c>
      <c r="Y714" t="s">
        <v>1217</v>
      </c>
      <c r="Z714" t="s">
        <v>1217</v>
      </c>
      <c r="AA714" t="s">
        <v>1217</v>
      </c>
      <c r="AB714" t="s">
        <v>1217</v>
      </c>
      <c r="AC714" t="s">
        <v>1217</v>
      </c>
      <c r="AD714" t="s">
        <v>1217</v>
      </c>
      <c r="AE714" t="s">
        <v>1217</v>
      </c>
      <c r="AF714" t="s">
        <v>1217</v>
      </c>
      <c r="AG714" t="s">
        <v>1217</v>
      </c>
      <c r="AH714"/>
      <c r="AI714" t="s">
        <v>1217</v>
      </c>
      <c r="AJ714" t="s">
        <v>1217</v>
      </c>
      <c r="AK714" t="s">
        <v>1217</v>
      </c>
      <c r="AL714" t="s">
        <v>1217</v>
      </c>
      <c r="AM714" t="s">
        <v>1217</v>
      </c>
      <c r="AN714" t="s">
        <v>1217</v>
      </c>
      <c r="AO714" t="s">
        <v>1217</v>
      </c>
      <c r="AP714"/>
      <c r="AQ714"/>
      <c r="AR714"/>
      <c r="AS714"/>
      <c r="BB714" t="str" cm="1">
        <f t="array" aca="1" ref="BB714" ca="1">IFERROR(INDIRECT(X714),"")</f>
        <v/>
      </c>
    </row>
    <row r="715" spans="18:54">
      <c r="R715"/>
      <c r="W715">
        <v>720</v>
      </c>
      <c r="X715" t="s">
        <v>1217</v>
      </c>
      <c r="Y715" t="s">
        <v>1217</v>
      </c>
      <c r="Z715" t="s">
        <v>1217</v>
      </c>
      <c r="AA715" t="s">
        <v>1217</v>
      </c>
      <c r="AB715" t="s">
        <v>1217</v>
      </c>
      <c r="AC715" t="s">
        <v>1217</v>
      </c>
      <c r="AD715" t="s">
        <v>1217</v>
      </c>
      <c r="AE715" t="s">
        <v>1217</v>
      </c>
      <c r="AF715" t="s">
        <v>1217</v>
      </c>
      <c r="AG715" t="s">
        <v>1217</v>
      </c>
      <c r="AH715"/>
      <c r="AI715" t="s">
        <v>1217</v>
      </c>
      <c r="AJ715" t="s">
        <v>1217</v>
      </c>
      <c r="AK715" t="s">
        <v>1217</v>
      </c>
      <c r="AL715" t="s">
        <v>1217</v>
      </c>
      <c r="AM715" t="s">
        <v>1217</v>
      </c>
      <c r="AN715" t="s">
        <v>1217</v>
      </c>
      <c r="AO715" t="s">
        <v>1217</v>
      </c>
      <c r="AP715"/>
      <c r="AQ715"/>
      <c r="AR715"/>
      <c r="AS715"/>
      <c r="BB715" t="str" cm="1">
        <f t="array" aca="1" ref="BB715" ca="1">IFERROR(INDIRECT(X715),"")</f>
        <v/>
      </c>
    </row>
    <row r="716" spans="18:54">
      <c r="R716"/>
      <c r="W716">
        <v>721</v>
      </c>
      <c r="X716" t="s">
        <v>1217</v>
      </c>
      <c r="Y716" t="s">
        <v>1217</v>
      </c>
      <c r="Z716" t="s">
        <v>1217</v>
      </c>
      <c r="AA716" t="s">
        <v>1217</v>
      </c>
      <c r="AB716" t="s">
        <v>1217</v>
      </c>
      <c r="AC716" t="s">
        <v>1217</v>
      </c>
      <c r="AD716" t="s">
        <v>1217</v>
      </c>
      <c r="AE716" t="s">
        <v>1217</v>
      </c>
      <c r="AF716" t="s">
        <v>1217</v>
      </c>
      <c r="AG716" t="s">
        <v>1217</v>
      </c>
      <c r="AH716"/>
      <c r="AI716" t="s">
        <v>1217</v>
      </c>
      <c r="AJ716" t="s">
        <v>1217</v>
      </c>
      <c r="AK716" t="s">
        <v>1217</v>
      </c>
      <c r="AL716" t="s">
        <v>1217</v>
      </c>
      <c r="AM716" t="s">
        <v>1217</v>
      </c>
      <c r="AN716" t="s">
        <v>1217</v>
      </c>
      <c r="AO716" t="s">
        <v>1217</v>
      </c>
      <c r="AP716"/>
      <c r="AQ716"/>
      <c r="AR716"/>
      <c r="AS716"/>
      <c r="BB716" t="str" cm="1">
        <f t="array" aca="1" ref="BB716" ca="1">IFERROR(INDIRECT(X716),"")</f>
        <v/>
      </c>
    </row>
    <row r="717" spans="18:54">
      <c r="R717"/>
      <c r="W717">
        <v>722</v>
      </c>
      <c r="X717" t="s">
        <v>1217</v>
      </c>
      <c r="Y717" t="s">
        <v>1217</v>
      </c>
      <c r="Z717" t="s">
        <v>1217</v>
      </c>
      <c r="AA717" t="s">
        <v>1217</v>
      </c>
      <c r="AB717" t="s">
        <v>1217</v>
      </c>
      <c r="AC717" t="s">
        <v>1217</v>
      </c>
      <c r="AD717" t="s">
        <v>1217</v>
      </c>
      <c r="AE717" t="s">
        <v>1217</v>
      </c>
      <c r="AF717" t="s">
        <v>1217</v>
      </c>
      <c r="AG717" t="s">
        <v>1217</v>
      </c>
      <c r="AH717"/>
      <c r="AI717" t="s">
        <v>1217</v>
      </c>
      <c r="AJ717" t="s">
        <v>1217</v>
      </c>
      <c r="AK717" t="s">
        <v>1217</v>
      </c>
      <c r="AL717" t="s">
        <v>1217</v>
      </c>
      <c r="AM717" t="s">
        <v>1217</v>
      </c>
      <c r="AN717" t="s">
        <v>1217</v>
      </c>
      <c r="AO717" t="s">
        <v>1217</v>
      </c>
      <c r="AP717"/>
      <c r="AQ717"/>
      <c r="AR717"/>
      <c r="AS717"/>
      <c r="BB717" t="str" cm="1">
        <f t="array" aca="1" ref="BB717" ca="1">IFERROR(INDIRECT(X717),"")</f>
        <v/>
      </c>
    </row>
    <row r="718" spans="18:54">
      <c r="R718"/>
      <c r="W718">
        <v>723</v>
      </c>
      <c r="X718" t="s">
        <v>1217</v>
      </c>
      <c r="Y718" t="s">
        <v>1217</v>
      </c>
      <c r="Z718" t="s">
        <v>1217</v>
      </c>
      <c r="AA718" t="s">
        <v>1217</v>
      </c>
      <c r="AB718" t="s">
        <v>1217</v>
      </c>
      <c r="AC718" t="s">
        <v>1217</v>
      </c>
      <c r="AD718" t="s">
        <v>1217</v>
      </c>
      <c r="AE718" t="s">
        <v>1217</v>
      </c>
      <c r="AF718" t="s">
        <v>1217</v>
      </c>
      <c r="AG718" t="s">
        <v>1217</v>
      </c>
      <c r="AH718"/>
      <c r="AI718" t="s">
        <v>1217</v>
      </c>
      <c r="AJ718" t="s">
        <v>1217</v>
      </c>
      <c r="AK718" t="s">
        <v>1217</v>
      </c>
      <c r="AL718" t="s">
        <v>1217</v>
      </c>
      <c r="AM718" t="s">
        <v>1217</v>
      </c>
      <c r="AN718" t="s">
        <v>1217</v>
      </c>
      <c r="AO718" t="s">
        <v>1217</v>
      </c>
      <c r="AP718"/>
      <c r="AQ718"/>
      <c r="AR718"/>
      <c r="AS718"/>
      <c r="BB718" t="str" cm="1">
        <f t="array" aca="1" ref="BB718" ca="1">IFERROR(INDIRECT(X718),"")</f>
        <v/>
      </c>
    </row>
    <row r="719" spans="18:54">
      <c r="R719"/>
      <c r="W719">
        <v>724</v>
      </c>
      <c r="X719" t="s">
        <v>1217</v>
      </c>
      <c r="Y719" t="s">
        <v>1217</v>
      </c>
      <c r="Z719" t="s">
        <v>1217</v>
      </c>
      <c r="AA719" t="s">
        <v>1217</v>
      </c>
      <c r="AB719" t="s">
        <v>1217</v>
      </c>
      <c r="AC719" t="s">
        <v>1217</v>
      </c>
      <c r="AD719" t="s">
        <v>1217</v>
      </c>
      <c r="AE719" t="s">
        <v>1217</v>
      </c>
      <c r="AF719" t="s">
        <v>1217</v>
      </c>
      <c r="AG719" t="s">
        <v>1217</v>
      </c>
      <c r="AH719"/>
      <c r="AI719" t="s">
        <v>1217</v>
      </c>
      <c r="AJ719" t="s">
        <v>1217</v>
      </c>
      <c r="AK719" t="s">
        <v>1217</v>
      </c>
      <c r="AL719" t="s">
        <v>1217</v>
      </c>
      <c r="AM719" t="s">
        <v>1217</v>
      </c>
      <c r="AN719" t="s">
        <v>1217</v>
      </c>
      <c r="AO719" t="s">
        <v>1217</v>
      </c>
      <c r="AP719"/>
      <c r="AQ719"/>
      <c r="AR719"/>
      <c r="AS719"/>
      <c r="BB719" t="str" cm="1">
        <f t="array" aca="1" ref="BB719" ca="1">IFERROR(INDIRECT(X719),"")</f>
        <v/>
      </c>
    </row>
    <row r="720" spans="18:54">
      <c r="R720"/>
      <c r="W720">
        <v>725</v>
      </c>
      <c r="X720" t="s">
        <v>1217</v>
      </c>
      <c r="Y720" t="s">
        <v>1217</v>
      </c>
      <c r="Z720" t="s">
        <v>1217</v>
      </c>
      <c r="AA720" t="s">
        <v>1217</v>
      </c>
      <c r="AB720" t="s">
        <v>1217</v>
      </c>
      <c r="AC720" t="s">
        <v>1217</v>
      </c>
      <c r="AD720" t="s">
        <v>1217</v>
      </c>
      <c r="AE720" t="s">
        <v>1217</v>
      </c>
      <c r="AF720" t="s">
        <v>1217</v>
      </c>
      <c r="AG720" t="s">
        <v>1217</v>
      </c>
      <c r="AH720"/>
      <c r="AI720" t="s">
        <v>1217</v>
      </c>
      <c r="AJ720" t="s">
        <v>1217</v>
      </c>
      <c r="AK720" t="s">
        <v>1217</v>
      </c>
      <c r="AL720" t="s">
        <v>1217</v>
      </c>
      <c r="AM720" t="s">
        <v>1217</v>
      </c>
      <c r="AN720" t="s">
        <v>1217</v>
      </c>
      <c r="AO720" t="s">
        <v>1217</v>
      </c>
      <c r="AP720"/>
      <c r="AQ720"/>
      <c r="AR720"/>
      <c r="AS720"/>
      <c r="BB720" t="str" cm="1">
        <f t="array" aca="1" ref="BB720" ca="1">IFERROR(INDIRECT(X720),"")</f>
        <v/>
      </c>
    </row>
    <row r="721" spans="18:54">
      <c r="R721"/>
      <c r="W721">
        <v>726</v>
      </c>
      <c r="X721" t="s">
        <v>1217</v>
      </c>
      <c r="Y721" t="s">
        <v>1217</v>
      </c>
      <c r="Z721" t="s">
        <v>1217</v>
      </c>
      <c r="AA721" t="s">
        <v>1217</v>
      </c>
      <c r="AB721" t="s">
        <v>1217</v>
      </c>
      <c r="AC721" t="s">
        <v>1217</v>
      </c>
      <c r="AD721" t="s">
        <v>1217</v>
      </c>
      <c r="AE721" t="s">
        <v>1217</v>
      </c>
      <c r="AF721" t="s">
        <v>1217</v>
      </c>
      <c r="AG721" t="s">
        <v>1217</v>
      </c>
      <c r="AH721"/>
      <c r="AI721" t="s">
        <v>1217</v>
      </c>
      <c r="AJ721" t="s">
        <v>1217</v>
      </c>
      <c r="AK721" t="s">
        <v>1217</v>
      </c>
      <c r="AL721" t="s">
        <v>1217</v>
      </c>
      <c r="AM721" t="s">
        <v>1217</v>
      </c>
      <c r="AN721" t="s">
        <v>1217</v>
      </c>
      <c r="AO721" t="s">
        <v>1217</v>
      </c>
      <c r="AP721"/>
      <c r="AQ721"/>
      <c r="AR721"/>
      <c r="AS721"/>
      <c r="BB721" t="str" cm="1">
        <f t="array" aca="1" ref="BB721" ca="1">IFERROR(INDIRECT(X721),"")</f>
        <v/>
      </c>
    </row>
    <row r="722" spans="18:54">
      <c r="R722"/>
      <c r="W722">
        <v>727</v>
      </c>
      <c r="X722" t="s">
        <v>1217</v>
      </c>
      <c r="Y722" t="s">
        <v>1217</v>
      </c>
      <c r="Z722" t="s">
        <v>1217</v>
      </c>
      <c r="AA722" t="s">
        <v>1217</v>
      </c>
      <c r="AB722" t="s">
        <v>1217</v>
      </c>
      <c r="AC722" t="s">
        <v>1217</v>
      </c>
      <c r="AD722" t="s">
        <v>1217</v>
      </c>
      <c r="AE722" t="s">
        <v>1217</v>
      </c>
      <c r="AF722" t="s">
        <v>1217</v>
      </c>
      <c r="AG722" t="s">
        <v>1217</v>
      </c>
      <c r="AH722"/>
      <c r="AI722" t="s">
        <v>1217</v>
      </c>
      <c r="AJ722" t="s">
        <v>1217</v>
      </c>
      <c r="AK722" t="s">
        <v>1217</v>
      </c>
      <c r="AL722" t="s">
        <v>1217</v>
      </c>
      <c r="AM722" t="s">
        <v>1217</v>
      </c>
      <c r="AN722" t="s">
        <v>1217</v>
      </c>
      <c r="AO722" t="s">
        <v>1217</v>
      </c>
      <c r="AP722"/>
      <c r="AQ722"/>
      <c r="AR722"/>
      <c r="AS722"/>
      <c r="BB722" t="str" cm="1">
        <f t="array" aca="1" ref="BB722" ca="1">IFERROR(INDIRECT(X722),"")</f>
        <v/>
      </c>
    </row>
    <row r="723" spans="18:54">
      <c r="R723"/>
      <c r="W723">
        <v>728</v>
      </c>
      <c r="X723" t="s">
        <v>1217</v>
      </c>
      <c r="Y723" t="s">
        <v>1217</v>
      </c>
      <c r="Z723" t="s">
        <v>1217</v>
      </c>
      <c r="AA723" t="s">
        <v>1217</v>
      </c>
      <c r="AB723" t="s">
        <v>1217</v>
      </c>
      <c r="AC723" t="s">
        <v>1217</v>
      </c>
      <c r="AD723" t="s">
        <v>1217</v>
      </c>
      <c r="AE723" t="s">
        <v>1217</v>
      </c>
      <c r="AF723" t="s">
        <v>1217</v>
      </c>
      <c r="AG723" t="s">
        <v>1217</v>
      </c>
      <c r="AH723"/>
      <c r="AI723" t="s">
        <v>1217</v>
      </c>
      <c r="AJ723" t="s">
        <v>1217</v>
      </c>
      <c r="AK723" t="s">
        <v>1217</v>
      </c>
      <c r="AL723" t="s">
        <v>1217</v>
      </c>
      <c r="AM723" t="s">
        <v>1217</v>
      </c>
      <c r="AN723" t="s">
        <v>1217</v>
      </c>
      <c r="AO723" t="s">
        <v>1217</v>
      </c>
      <c r="AP723"/>
      <c r="AQ723"/>
      <c r="AR723"/>
      <c r="AS723"/>
      <c r="BB723" t="str" cm="1">
        <f t="array" aca="1" ref="BB723" ca="1">IFERROR(INDIRECT(X723),"")</f>
        <v/>
      </c>
    </row>
    <row r="724" spans="18:54">
      <c r="R724"/>
      <c r="W724">
        <v>729</v>
      </c>
      <c r="X724" t="s">
        <v>1217</v>
      </c>
      <c r="Y724" t="s">
        <v>1217</v>
      </c>
      <c r="Z724" t="s">
        <v>1217</v>
      </c>
      <c r="AA724" t="s">
        <v>1217</v>
      </c>
      <c r="AB724" t="s">
        <v>1217</v>
      </c>
      <c r="AC724" t="s">
        <v>1217</v>
      </c>
      <c r="AD724" t="s">
        <v>1217</v>
      </c>
      <c r="AE724" t="s">
        <v>1217</v>
      </c>
      <c r="AF724" t="s">
        <v>1217</v>
      </c>
      <c r="AG724" t="s">
        <v>1217</v>
      </c>
      <c r="AH724"/>
      <c r="AI724" t="s">
        <v>1217</v>
      </c>
      <c r="AJ724" t="s">
        <v>1217</v>
      </c>
      <c r="AK724" t="s">
        <v>1217</v>
      </c>
      <c r="AL724" t="s">
        <v>1217</v>
      </c>
      <c r="AM724" t="s">
        <v>1217</v>
      </c>
      <c r="AN724" t="s">
        <v>1217</v>
      </c>
      <c r="AO724" t="s">
        <v>1217</v>
      </c>
      <c r="AP724"/>
      <c r="AQ724"/>
      <c r="AR724"/>
      <c r="AS724"/>
      <c r="BB724" t="str" cm="1">
        <f t="array" aca="1" ref="BB724" ca="1">IFERROR(INDIRECT(X724),"")</f>
        <v/>
      </c>
    </row>
    <row r="725" spans="18:54">
      <c r="R725"/>
      <c r="W725">
        <v>730</v>
      </c>
      <c r="X725" t="s">
        <v>1217</v>
      </c>
      <c r="Y725" t="s">
        <v>1217</v>
      </c>
      <c r="Z725" t="s">
        <v>1217</v>
      </c>
      <c r="AA725" t="s">
        <v>1217</v>
      </c>
      <c r="AB725" t="s">
        <v>1217</v>
      </c>
      <c r="AC725" t="s">
        <v>1217</v>
      </c>
      <c r="AD725" t="s">
        <v>1217</v>
      </c>
      <c r="AE725" t="s">
        <v>1217</v>
      </c>
      <c r="AF725" t="s">
        <v>1217</v>
      </c>
      <c r="AG725" t="s">
        <v>1217</v>
      </c>
      <c r="AH725"/>
      <c r="AI725" t="s">
        <v>1217</v>
      </c>
      <c r="AJ725" t="s">
        <v>1217</v>
      </c>
      <c r="AK725" t="s">
        <v>1217</v>
      </c>
      <c r="AL725" t="s">
        <v>1217</v>
      </c>
      <c r="AM725" t="s">
        <v>1217</v>
      </c>
      <c r="AN725" t="s">
        <v>1217</v>
      </c>
      <c r="AO725" t="s">
        <v>1217</v>
      </c>
      <c r="AP725"/>
      <c r="AQ725"/>
      <c r="AR725"/>
      <c r="AS725"/>
      <c r="BB725" t="str" cm="1">
        <f t="array" aca="1" ref="BB725" ca="1">IFERROR(INDIRECT(X725),"")</f>
        <v/>
      </c>
    </row>
    <row r="726" spans="18:54">
      <c r="R726"/>
      <c r="W726">
        <v>731</v>
      </c>
      <c r="X726" t="s">
        <v>1217</v>
      </c>
      <c r="Y726" t="s">
        <v>1217</v>
      </c>
      <c r="Z726" t="s">
        <v>1217</v>
      </c>
      <c r="AA726" t="s">
        <v>1217</v>
      </c>
      <c r="AB726" t="s">
        <v>1217</v>
      </c>
      <c r="AC726" t="s">
        <v>1217</v>
      </c>
      <c r="AD726" t="s">
        <v>1217</v>
      </c>
      <c r="AE726" t="s">
        <v>1217</v>
      </c>
      <c r="AF726" t="s">
        <v>1217</v>
      </c>
      <c r="AG726" t="s">
        <v>1217</v>
      </c>
      <c r="AH726"/>
      <c r="AI726" t="s">
        <v>1217</v>
      </c>
      <c r="AJ726" t="s">
        <v>1217</v>
      </c>
      <c r="AK726" t="s">
        <v>1217</v>
      </c>
      <c r="AL726" t="s">
        <v>1217</v>
      </c>
      <c r="AM726" t="s">
        <v>1217</v>
      </c>
      <c r="AN726" t="s">
        <v>1217</v>
      </c>
      <c r="AO726" t="s">
        <v>1217</v>
      </c>
      <c r="AP726"/>
      <c r="AQ726"/>
      <c r="AR726"/>
      <c r="AS726"/>
      <c r="BB726" t="str" cm="1">
        <f t="array" aca="1" ref="BB726" ca="1">IFERROR(INDIRECT(X726),"")</f>
        <v/>
      </c>
    </row>
    <row r="727" spans="18:54">
      <c r="R727"/>
      <c r="W727">
        <v>732</v>
      </c>
      <c r="X727" t="s">
        <v>1217</v>
      </c>
      <c r="Y727" t="s">
        <v>1217</v>
      </c>
      <c r="Z727" t="s">
        <v>1217</v>
      </c>
      <c r="AA727" t="s">
        <v>1217</v>
      </c>
      <c r="AB727" t="s">
        <v>1217</v>
      </c>
      <c r="AC727" t="s">
        <v>1217</v>
      </c>
      <c r="AD727" t="s">
        <v>1217</v>
      </c>
      <c r="AE727" t="s">
        <v>1217</v>
      </c>
      <c r="AF727" t="s">
        <v>1217</v>
      </c>
      <c r="AG727" t="s">
        <v>1217</v>
      </c>
      <c r="AH727"/>
      <c r="AI727" t="s">
        <v>1217</v>
      </c>
      <c r="AJ727" t="s">
        <v>1217</v>
      </c>
      <c r="AK727" t="s">
        <v>1217</v>
      </c>
      <c r="AL727" t="s">
        <v>1217</v>
      </c>
      <c r="AM727" t="s">
        <v>1217</v>
      </c>
      <c r="AN727" t="s">
        <v>1217</v>
      </c>
      <c r="AO727" t="s">
        <v>1217</v>
      </c>
      <c r="AP727"/>
      <c r="AQ727"/>
      <c r="AR727"/>
      <c r="AS727"/>
      <c r="BB727" t="str" cm="1">
        <f t="array" aca="1" ref="BB727" ca="1">IFERROR(INDIRECT(X727),"")</f>
        <v/>
      </c>
    </row>
    <row r="728" spans="18:54">
      <c r="R728"/>
      <c r="W728">
        <v>733</v>
      </c>
      <c r="X728" t="s">
        <v>1217</v>
      </c>
      <c r="Y728" t="s">
        <v>1217</v>
      </c>
      <c r="Z728" t="s">
        <v>1217</v>
      </c>
      <c r="AA728" t="s">
        <v>1217</v>
      </c>
      <c r="AB728" t="s">
        <v>1217</v>
      </c>
      <c r="AC728" t="s">
        <v>1217</v>
      </c>
      <c r="AD728" t="s">
        <v>1217</v>
      </c>
      <c r="AE728" t="s">
        <v>1217</v>
      </c>
      <c r="AF728" t="s">
        <v>1217</v>
      </c>
      <c r="AG728" t="s">
        <v>1217</v>
      </c>
      <c r="AH728"/>
      <c r="AI728" t="s">
        <v>1217</v>
      </c>
      <c r="AJ728" t="s">
        <v>1217</v>
      </c>
      <c r="AK728" t="s">
        <v>1217</v>
      </c>
      <c r="AL728" t="s">
        <v>1217</v>
      </c>
      <c r="AM728" t="s">
        <v>1217</v>
      </c>
      <c r="AN728" t="s">
        <v>1217</v>
      </c>
      <c r="AO728" t="s">
        <v>1217</v>
      </c>
      <c r="AP728"/>
      <c r="AQ728"/>
      <c r="AR728"/>
      <c r="AS728"/>
      <c r="BB728" t="str" cm="1">
        <f t="array" aca="1" ref="BB728" ca="1">IFERROR(INDIRECT(X728),"")</f>
        <v/>
      </c>
    </row>
    <row r="729" spans="18:54">
      <c r="R729"/>
      <c r="W729">
        <v>734</v>
      </c>
      <c r="X729" t="s">
        <v>1217</v>
      </c>
      <c r="Y729" t="s">
        <v>1217</v>
      </c>
      <c r="Z729" t="s">
        <v>1217</v>
      </c>
      <c r="AA729" t="s">
        <v>1217</v>
      </c>
      <c r="AB729" t="s">
        <v>1217</v>
      </c>
      <c r="AC729" t="s">
        <v>1217</v>
      </c>
      <c r="AD729" t="s">
        <v>1217</v>
      </c>
      <c r="AE729" t="s">
        <v>1217</v>
      </c>
      <c r="AF729" t="s">
        <v>1217</v>
      </c>
      <c r="AG729" t="s">
        <v>1217</v>
      </c>
      <c r="AH729"/>
      <c r="AI729" t="s">
        <v>1217</v>
      </c>
      <c r="AJ729" t="s">
        <v>1217</v>
      </c>
      <c r="AK729" t="s">
        <v>1217</v>
      </c>
      <c r="AL729" t="s">
        <v>1217</v>
      </c>
      <c r="AM729" t="s">
        <v>1217</v>
      </c>
      <c r="AN729" t="s">
        <v>1217</v>
      </c>
      <c r="AO729" t="s">
        <v>1217</v>
      </c>
      <c r="AP729"/>
      <c r="AQ729"/>
      <c r="AR729"/>
      <c r="AS729"/>
      <c r="BB729" t="str" cm="1">
        <f t="array" aca="1" ref="BB729" ca="1">IFERROR(INDIRECT(X729),"")</f>
        <v/>
      </c>
    </row>
    <row r="730" spans="18:54">
      <c r="R730"/>
      <c r="W730">
        <v>735</v>
      </c>
      <c r="X730" t="s">
        <v>1217</v>
      </c>
      <c r="Y730" t="s">
        <v>1217</v>
      </c>
      <c r="Z730" t="s">
        <v>1217</v>
      </c>
      <c r="AA730" t="s">
        <v>1217</v>
      </c>
      <c r="AB730" t="s">
        <v>1217</v>
      </c>
      <c r="AC730" t="s">
        <v>1217</v>
      </c>
      <c r="AD730" t="s">
        <v>1217</v>
      </c>
      <c r="AE730" t="s">
        <v>1217</v>
      </c>
      <c r="AF730" t="s">
        <v>1217</v>
      </c>
      <c r="AG730" t="s">
        <v>1217</v>
      </c>
      <c r="AH730"/>
      <c r="AI730" t="s">
        <v>1217</v>
      </c>
      <c r="AJ730" t="s">
        <v>1217</v>
      </c>
      <c r="AK730" t="s">
        <v>1217</v>
      </c>
      <c r="AL730" t="s">
        <v>1217</v>
      </c>
      <c r="AM730" t="s">
        <v>1217</v>
      </c>
      <c r="AN730" t="s">
        <v>1217</v>
      </c>
      <c r="AO730" t="s">
        <v>1217</v>
      </c>
      <c r="AP730"/>
      <c r="AQ730"/>
      <c r="AR730"/>
      <c r="AS730"/>
      <c r="BB730" t="str" cm="1">
        <f t="array" aca="1" ref="BB730" ca="1">IFERROR(INDIRECT(X730),"")</f>
        <v/>
      </c>
    </row>
    <row r="731" spans="18:54">
      <c r="R731"/>
      <c r="W731">
        <v>736</v>
      </c>
      <c r="X731" t="s">
        <v>1217</v>
      </c>
      <c r="Y731" t="s">
        <v>1217</v>
      </c>
      <c r="Z731" t="s">
        <v>1217</v>
      </c>
      <c r="AA731" t="s">
        <v>1217</v>
      </c>
      <c r="AB731" t="s">
        <v>1217</v>
      </c>
      <c r="AC731" t="s">
        <v>1217</v>
      </c>
      <c r="AD731" t="s">
        <v>1217</v>
      </c>
      <c r="AE731" t="s">
        <v>1217</v>
      </c>
      <c r="AF731" t="s">
        <v>1217</v>
      </c>
      <c r="AG731" t="s">
        <v>1217</v>
      </c>
      <c r="AH731"/>
      <c r="AI731" t="s">
        <v>1217</v>
      </c>
      <c r="AJ731" t="s">
        <v>1217</v>
      </c>
      <c r="AK731" t="s">
        <v>1217</v>
      </c>
      <c r="AL731" t="s">
        <v>1217</v>
      </c>
      <c r="AM731" t="s">
        <v>1217</v>
      </c>
      <c r="AN731" t="s">
        <v>1217</v>
      </c>
      <c r="AO731" t="s">
        <v>1217</v>
      </c>
      <c r="AP731"/>
      <c r="AQ731"/>
      <c r="AR731"/>
      <c r="AS731"/>
      <c r="BB731" t="str" cm="1">
        <f t="array" aca="1" ref="BB731" ca="1">IFERROR(INDIRECT(X731),"")</f>
        <v/>
      </c>
    </row>
    <row r="732" spans="18:54">
      <c r="R732"/>
      <c r="W732">
        <v>737</v>
      </c>
      <c r="X732" t="s">
        <v>1217</v>
      </c>
      <c r="Y732" t="s">
        <v>1217</v>
      </c>
      <c r="Z732" t="s">
        <v>1217</v>
      </c>
      <c r="AA732" t="s">
        <v>1217</v>
      </c>
      <c r="AB732" t="s">
        <v>1217</v>
      </c>
      <c r="AC732" t="s">
        <v>1217</v>
      </c>
      <c r="AD732" t="s">
        <v>1217</v>
      </c>
      <c r="AE732" t="s">
        <v>1217</v>
      </c>
      <c r="AF732" t="s">
        <v>1217</v>
      </c>
      <c r="AG732" t="s">
        <v>1217</v>
      </c>
      <c r="AH732"/>
      <c r="AI732" t="s">
        <v>1217</v>
      </c>
      <c r="AJ732" t="s">
        <v>1217</v>
      </c>
      <c r="AK732" t="s">
        <v>1217</v>
      </c>
      <c r="AL732" t="s">
        <v>1217</v>
      </c>
      <c r="AM732" t="s">
        <v>1217</v>
      </c>
      <c r="AN732" t="s">
        <v>1217</v>
      </c>
      <c r="AO732" t="s">
        <v>1217</v>
      </c>
      <c r="AP732"/>
      <c r="AQ732"/>
      <c r="AR732"/>
      <c r="AS732"/>
      <c r="BB732" t="str" cm="1">
        <f t="array" aca="1" ref="BB732" ca="1">IFERROR(INDIRECT(X732),"")</f>
        <v/>
      </c>
    </row>
    <row r="733" spans="18:54">
      <c r="R733"/>
      <c r="W733">
        <v>738</v>
      </c>
      <c r="X733" t="s">
        <v>1217</v>
      </c>
      <c r="Y733" t="s">
        <v>1217</v>
      </c>
      <c r="Z733" t="s">
        <v>1217</v>
      </c>
      <c r="AA733" t="s">
        <v>1217</v>
      </c>
      <c r="AB733" t="s">
        <v>1217</v>
      </c>
      <c r="AC733" t="s">
        <v>1217</v>
      </c>
      <c r="AD733" t="s">
        <v>1217</v>
      </c>
      <c r="AE733" t="s">
        <v>1217</v>
      </c>
      <c r="AF733" t="s">
        <v>1217</v>
      </c>
      <c r="AG733" t="s">
        <v>1217</v>
      </c>
      <c r="AH733"/>
      <c r="AI733" t="s">
        <v>1217</v>
      </c>
      <c r="AJ733" t="s">
        <v>1217</v>
      </c>
      <c r="AK733" t="s">
        <v>1217</v>
      </c>
      <c r="AL733" t="s">
        <v>1217</v>
      </c>
      <c r="AM733" t="s">
        <v>1217</v>
      </c>
      <c r="AN733" t="s">
        <v>1217</v>
      </c>
      <c r="AO733" t="s">
        <v>1217</v>
      </c>
      <c r="AP733"/>
      <c r="AQ733"/>
      <c r="AR733"/>
      <c r="AS733"/>
      <c r="BB733" t="str" cm="1">
        <f t="array" aca="1" ref="BB733" ca="1">IFERROR(INDIRECT(X733),"")</f>
        <v/>
      </c>
    </row>
    <row r="734" spans="18:54">
      <c r="R734"/>
      <c r="W734">
        <v>739</v>
      </c>
      <c r="X734" t="s">
        <v>1217</v>
      </c>
      <c r="Y734" t="s">
        <v>1217</v>
      </c>
      <c r="Z734" t="s">
        <v>1217</v>
      </c>
      <c r="AA734" t="s">
        <v>1217</v>
      </c>
      <c r="AB734" t="s">
        <v>1217</v>
      </c>
      <c r="AC734" t="s">
        <v>1217</v>
      </c>
      <c r="AD734" t="s">
        <v>1217</v>
      </c>
      <c r="AE734" t="s">
        <v>1217</v>
      </c>
      <c r="AF734" t="s">
        <v>1217</v>
      </c>
      <c r="AG734" t="s">
        <v>1217</v>
      </c>
      <c r="AH734"/>
      <c r="AI734" t="s">
        <v>1217</v>
      </c>
      <c r="AJ734" t="s">
        <v>1217</v>
      </c>
      <c r="AK734" t="s">
        <v>1217</v>
      </c>
      <c r="AL734" t="s">
        <v>1217</v>
      </c>
      <c r="AM734" t="s">
        <v>1217</v>
      </c>
      <c r="AN734" t="s">
        <v>1217</v>
      </c>
      <c r="AO734" t="s">
        <v>1217</v>
      </c>
      <c r="AP734"/>
      <c r="AQ734"/>
      <c r="AR734"/>
      <c r="AS734"/>
      <c r="BB734" t="str" cm="1">
        <f t="array" aca="1" ref="BB734" ca="1">IFERROR(INDIRECT(X734),"")</f>
        <v/>
      </c>
    </row>
    <row r="735" spans="18:54">
      <c r="R735"/>
      <c r="W735">
        <v>740</v>
      </c>
      <c r="X735" t="s">
        <v>1217</v>
      </c>
      <c r="Y735" t="s">
        <v>1217</v>
      </c>
      <c r="Z735" t="s">
        <v>1217</v>
      </c>
      <c r="AA735" t="s">
        <v>1217</v>
      </c>
      <c r="AB735" t="s">
        <v>1217</v>
      </c>
      <c r="AC735" t="s">
        <v>1217</v>
      </c>
      <c r="AD735" t="s">
        <v>1217</v>
      </c>
      <c r="AE735" t="s">
        <v>1217</v>
      </c>
      <c r="AF735" t="s">
        <v>1217</v>
      </c>
      <c r="AG735" t="s">
        <v>1217</v>
      </c>
      <c r="AH735"/>
      <c r="AI735" t="s">
        <v>1217</v>
      </c>
      <c r="AJ735" t="s">
        <v>1217</v>
      </c>
      <c r="AK735" t="s">
        <v>1217</v>
      </c>
      <c r="AL735" t="s">
        <v>1217</v>
      </c>
      <c r="AM735" t="s">
        <v>1217</v>
      </c>
      <c r="AN735" t="s">
        <v>1217</v>
      </c>
      <c r="AO735" t="s">
        <v>1217</v>
      </c>
      <c r="AP735"/>
      <c r="AQ735"/>
      <c r="AR735"/>
      <c r="AS735"/>
      <c r="BB735" t="str" cm="1">
        <f t="array" aca="1" ref="BB735" ca="1">IFERROR(INDIRECT(X735),"")</f>
        <v/>
      </c>
    </row>
    <row r="736" spans="18:54">
      <c r="R736"/>
      <c r="W736">
        <v>741</v>
      </c>
      <c r="X736" t="s">
        <v>1217</v>
      </c>
      <c r="Y736" t="s">
        <v>1217</v>
      </c>
      <c r="Z736" t="s">
        <v>1217</v>
      </c>
      <c r="AA736" t="s">
        <v>1217</v>
      </c>
      <c r="AB736" t="s">
        <v>1217</v>
      </c>
      <c r="AC736" t="s">
        <v>1217</v>
      </c>
      <c r="AD736" t="s">
        <v>1217</v>
      </c>
      <c r="AE736" t="s">
        <v>1217</v>
      </c>
      <c r="AF736" t="s">
        <v>1217</v>
      </c>
      <c r="AG736" t="s">
        <v>1217</v>
      </c>
      <c r="AH736"/>
      <c r="AI736" t="s">
        <v>1217</v>
      </c>
      <c r="AJ736" t="s">
        <v>1217</v>
      </c>
      <c r="AK736" t="s">
        <v>1217</v>
      </c>
      <c r="AL736" t="s">
        <v>1217</v>
      </c>
      <c r="AM736" t="s">
        <v>1217</v>
      </c>
      <c r="AN736" t="s">
        <v>1217</v>
      </c>
      <c r="AO736" t="s">
        <v>1217</v>
      </c>
      <c r="AP736"/>
      <c r="AQ736"/>
      <c r="AR736"/>
      <c r="AS736"/>
      <c r="BB736" t="str" cm="1">
        <f t="array" aca="1" ref="BB736" ca="1">IFERROR(INDIRECT(X736),"")</f>
        <v/>
      </c>
    </row>
    <row r="737" spans="18:54">
      <c r="R737"/>
      <c r="W737">
        <v>742</v>
      </c>
      <c r="X737" t="s">
        <v>1217</v>
      </c>
      <c r="Y737" t="s">
        <v>1217</v>
      </c>
      <c r="Z737" t="s">
        <v>1217</v>
      </c>
      <c r="AA737" t="s">
        <v>1217</v>
      </c>
      <c r="AB737" t="s">
        <v>1217</v>
      </c>
      <c r="AC737" t="s">
        <v>1217</v>
      </c>
      <c r="AD737" t="s">
        <v>1217</v>
      </c>
      <c r="AE737" t="s">
        <v>1217</v>
      </c>
      <c r="AF737" t="s">
        <v>1217</v>
      </c>
      <c r="AG737" t="s">
        <v>1217</v>
      </c>
      <c r="AH737"/>
      <c r="AI737" t="s">
        <v>1217</v>
      </c>
      <c r="AJ737" t="s">
        <v>1217</v>
      </c>
      <c r="AK737" t="s">
        <v>1217</v>
      </c>
      <c r="AL737" t="s">
        <v>1217</v>
      </c>
      <c r="AM737" t="s">
        <v>1217</v>
      </c>
      <c r="AN737" t="s">
        <v>1217</v>
      </c>
      <c r="AO737" t="s">
        <v>1217</v>
      </c>
      <c r="AP737"/>
      <c r="AQ737"/>
      <c r="AR737"/>
      <c r="AS737"/>
      <c r="BB737" t="str" cm="1">
        <f t="array" aca="1" ref="BB737" ca="1">IFERROR(INDIRECT(X737),"")</f>
        <v/>
      </c>
    </row>
    <row r="738" spans="18:54">
      <c r="R738"/>
      <c r="W738">
        <v>743</v>
      </c>
      <c r="X738" t="s">
        <v>1217</v>
      </c>
      <c r="Y738" t="s">
        <v>1217</v>
      </c>
      <c r="Z738" t="s">
        <v>1217</v>
      </c>
      <c r="AA738" t="s">
        <v>1217</v>
      </c>
      <c r="AB738" t="s">
        <v>1217</v>
      </c>
      <c r="AC738" t="s">
        <v>1217</v>
      </c>
      <c r="AD738" t="s">
        <v>1217</v>
      </c>
      <c r="AE738" t="s">
        <v>1217</v>
      </c>
      <c r="AF738" t="s">
        <v>1217</v>
      </c>
      <c r="AG738" t="s">
        <v>1217</v>
      </c>
      <c r="AH738"/>
      <c r="AI738" t="s">
        <v>1217</v>
      </c>
      <c r="AJ738" t="s">
        <v>1217</v>
      </c>
      <c r="AK738" t="s">
        <v>1217</v>
      </c>
      <c r="AL738" t="s">
        <v>1217</v>
      </c>
      <c r="AM738" t="s">
        <v>1217</v>
      </c>
      <c r="AN738" t="s">
        <v>1217</v>
      </c>
      <c r="AO738" t="s">
        <v>1217</v>
      </c>
      <c r="AP738"/>
      <c r="AQ738"/>
      <c r="AR738"/>
      <c r="AS738"/>
      <c r="BB738" t="str" cm="1">
        <f t="array" aca="1" ref="BB738" ca="1">IFERROR(INDIRECT(X738),"")</f>
        <v/>
      </c>
    </row>
    <row r="739" spans="18:54">
      <c r="R739"/>
      <c r="W739">
        <v>744</v>
      </c>
      <c r="X739" t="s">
        <v>1217</v>
      </c>
      <c r="Y739" t="s">
        <v>1217</v>
      </c>
      <c r="Z739" t="s">
        <v>1217</v>
      </c>
      <c r="AA739" t="s">
        <v>1217</v>
      </c>
      <c r="AB739" t="s">
        <v>1217</v>
      </c>
      <c r="AC739" t="s">
        <v>1217</v>
      </c>
      <c r="AD739" t="s">
        <v>1217</v>
      </c>
      <c r="AE739" t="s">
        <v>1217</v>
      </c>
      <c r="AF739" t="s">
        <v>1217</v>
      </c>
      <c r="AG739" t="s">
        <v>1217</v>
      </c>
      <c r="AH739"/>
      <c r="AI739" t="s">
        <v>1217</v>
      </c>
      <c r="AJ739" t="s">
        <v>1217</v>
      </c>
      <c r="AK739" t="s">
        <v>1217</v>
      </c>
      <c r="AL739" t="s">
        <v>1217</v>
      </c>
      <c r="AM739" t="s">
        <v>1217</v>
      </c>
      <c r="AN739" t="s">
        <v>1217</v>
      </c>
      <c r="AO739" t="s">
        <v>1217</v>
      </c>
      <c r="AP739"/>
      <c r="AQ739"/>
      <c r="AR739"/>
      <c r="AS739"/>
      <c r="BB739" t="str" cm="1">
        <f t="array" aca="1" ref="BB739" ca="1">IFERROR(INDIRECT(X739),"")</f>
        <v/>
      </c>
    </row>
    <row r="740" spans="18:54">
      <c r="R740"/>
      <c r="W740">
        <v>745</v>
      </c>
      <c r="X740" t="s">
        <v>1217</v>
      </c>
      <c r="Y740" t="s">
        <v>1217</v>
      </c>
      <c r="Z740" t="s">
        <v>1217</v>
      </c>
      <c r="AA740" t="s">
        <v>1217</v>
      </c>
      <c r="AB740" t="s">
        <v>1217</v>
      </c>
      <c r="AC740" t="s">
        <v>1217</v>
      </c>
      <c r="AD740" t="s">
        <v>1217</v>
      </c>
      <c r="AE740" t="s">
        <v>1217</v>
      </c>
      <c r="AF740" t="s">
        <v>1217</v>
      </c>
      <c r="AG740" t="s">
        <v>1217</v>
      </c>
      <c r="AH740"/>
      <c r="AI740" t="s">
        <v>1217</v>
      </c>
      <c r="AJ740" t="s">
        <v>1217</v>
      </c>
      <c r="AK740" t="s">
        <v>1217</v>
      </c>
      <c r="AL740" t="s">
        <v>1217</v>
      </c>
      <c r="AM740" t="s">
        <v>1217</v>
      </c>
      <c r="AN740" t="s">
        <v>1217</v>
      </c>
      <c r="AO740" t="s">
        <v>1217</v>
      </c>
      <c r="AP740"/>
      <c r="AQ740"/>
      <c r="AR740"/>
      <c r="AS740"/>
      <c r="BB740" t="str" cm="1">
        <f t="array" aca="1" ref="BB740" ca="1">IFERROR(INDIRECT(X740),"")</f>
        <v/>
      </c>
    </row>
    <row r="741" spans="18:54">
      <c r="R741"/>
      <c r="W741">
        <v>746</v>
      </c>
      <c r="X741" t="s">
        <v>1217</v>
      </c>
      <c r="Y741" t="s">
        <v>1217</v>
      </c>
      <c r="Z741" t="s">
        <v>1217</v>
      </c>
      <c r="AA741" t="s">
        <v>1217</v>
      </c>
      <c r="AB741" t="s">
        <v>1217</v>
      </c>
      <c r="AC741" t="s">
        <v>1217</v>
      </c>
      <c r="AD741" t="s">
        <v>1217</v>
      </c>
      <c r="AE741" t="s">
        <v>1217</v>
      </c>
      <c r="AF741" t="s">
        <v>1217</v>
      </c>
      <c r="AG741" t="s">
        <v>1217</v>
      </c>
      <c r="AH741"/>
      <c r="AI741" t="s">
        <v>1217</v>
      </c>
      <c r="AJ741" t="s">
        <v>1217</v>
      </c>
      <c r="AK741" t="s">
        <v>1217</v>
      </c>
      <c r="AL741" t="s">
        <v>1217</v>
      </c>
      <c r="AM741" t="s">
        <v>1217</v>
      </c>
      <c r="AN741" t="s">
        <v>1217</v>
      </c>
      <c r="AO741" t="s">
        <v>1217</v>
      </c>
      <c r="AP741"/>
      <c r="AQ741"/>
      <c r="AR741"/>
      <c r="AS741"/>
      <c r="BB741" t="str" cm="1">
        <f t="array" aca="1" ref="BB741" ca="1">IFERROR(INDIRECT(X741),"")</f>
        <v/>
      </c>
    </row>
    <row r="742" spans="18:54">
      <c r="R742"/>
      <c r="W742">
        <v>747</v>
      </c>
      <c r="X742" t="s">
        <v>1217</v>
      </c>
      <c r="Y742" t="s">
        <v>1217</v>
      </c>
      <c r="Z742" t="s">
        <v>1217</v>
      </c>
      <c r="AA742" t="s">
        <v>1217</v>
      </c>
      <c r="AB742" t="s">
        <v>1217</v>
      </c>
      <c r="AC742" t="s">
        <v>1217</v>
      </c>
      <c r="AD742" t="s">
        <v>1217</v>
      </c>
      <c r="AE742" t="s">
        <v>1217</v>
      </c>
      <c r="AF742" t="s">
        <v>1217</v>
      </c>
      <c r="AG742" t="s">
        <v>1217</v>
      </c>
      <c r="AH742"/>
      <c r="AI742" t="s">
        <v>1217</v>
      </c>
      <c r="AJ742" t="s">
        <v>1217</v>
      </c>
      <c r="AK742" t="s">
        <v>1217</v>
      </c>
      <c r="AL742" t="s">
        <v>1217</v>
      </c>
      <c r="AM742" t="s">
        <v>1217</v>
      </c>
      <c r="AN742" t="s">
        <v>1217</v>
      </c>
      <c r="AO742" t="s">
        <v>1217</v>
      </c>
      <c r="AP742"/>
      <c r="AQ742"/>
      <c r="AR742"/>
      <c r="AS742"/>
      <c r="BB742" t="str" cm="1">
        <f t="array" aca="1" ref="BB742" ca="1">IFERROR(INDIRECT(X742),"")</f>
        <v/>
      </c>
    </row>
    <row r="743" spans="18:54">
      <c r="R743"/>
      <c r="W743">
        <v>748</v>
      </c>
      <c r="X743" t="s">
        <v>1217</v>
      </c>
      <c r="Y743" t="s">
        <v>1217</v>
      </c>
      <c r="Z743" t="s">
        <v>1217</v>
      </c>
      <c r="AA743" t="s">
        <v>1217</v>
      </c>
      <c r="AB743" t="s">
        <v>1217</v>
      </c>
      <c r="AC743" t="s">
        <v>1217</v>
      </c>
      <c r="AD743" t="s">
        <v>1217</v>
      </c>
      <c r="AE743" t="s">
        <v>1217</v>
      </c>
      <c r="AF743" t="s">
        <v>1217</v>
      </c>
      <c r="AG743" t="s">
        <v>1217</v>
      </c>
      <c r="AH743"/>
      <c r="AI743" t="s">
        <v>1217</v>
      </c>
      <c r="AJ743" t="s">
        <v>1217</v>
      </c>
      <c r="AK743" t="s">
        <v>1217</v>
      </c>
      <c r="AL743" t="s">
        <v>1217</v>
      </c>
      <c r="AM743" t="s">
        <v>1217</v>
      </c>
      <c r="AN743" t="s">
        <v>1217</v>
      </c>
      <c r="AO743" t="s">
        <v>1217</v>
      </c>
      <c r="AP743"/>
      <c r="AQ743"/>
      <c r="AR743"/>
      <c r="AS743"/>
      <c r="BB743" t="str" cm="1">
        <f t="array" aca="1" ref="BB743" ca="1">IFERROR(INDIRECT(X743),"")</f>
        <v/>
      </c>
    </row>
    <row r="744" spans="18:54">
      <c r="R744"/>
      <c r="W744">
        <v>749</v>
      </c>
      <c r="X744" t="s">
        <v>1217</v>
      </c>
      <c r="Y744" t="s">
        <v>1217</v>
      </c>
      <c r="Z744" t="s">
        <v>1217</v>
      </c>
      <c r="AA744" t="s">
        <v>1217</v>
      </c>
      <c r="AB744" t="s">
        <v>1217</v>
      </c>
      <c r="AC744" t="s">
        <v>1217</v>
      </c>
      <c r="AD744" t="s">
        <v>1217</v>
      </c>
      <c r="AE744" t="s">
        <v>1217</v>
      </c>
      <c r="AF744" t="s">
        <v>1217</v>
      </c>
      <c r="AG744" t="s">
        <v>1217</v>
      </c>
      <c r="AH744"/>
      <c r="AI744" t="s">
        <v>1217</v>
      </c>
      <c r="AJ744" t="s">
        <v>1217</v>
      </c>
      <c r="AK744" t="s">
        <v>1217</v>
      </c>
      <c r="AL744" t="s">
        <v>1217</v>
      </c>
      <c r="AM744" t="s">
        <v>1217</v>
      </c>
      <c r="AN744" t="s">
        <v>1217</v>
      </c>
      <c r="AO744" t="s">
        <v>1217</v>
      </c>
      <c r="AP744"/>
      <c r="AQ744"/>
      <c r="AR744"/>
      <c r="AS744"/>
      <c r="BB744" t="str" cm="1">
        <f t="array" aca="1" ref="BB744" ca="1">IFERROR(INDIRECT(X744),"")</f>
        <v/>
      </c>
    </row>
    <row r="745" spans="18:54">
      <c r="R745"/>
      <c r="W745">
        <v>750</v>
      </c>
      <c r="X745" t="s">
        <v>1217</v>
      </c>
      <c r="Y745" t="s">
        <v>1217</v>
      </c>
      <c r="Z745" t="s">
        <v>1217</v>
      </c>
      <c r="AA745" t="s">
        <v>1217</v>
      </c>
      <c r="AB745" t="s">
        <v>1217</v>
      </c>
      <c r="AC745" t="s">
        <v>1217</v>
      </c>
      <c r="AD745" t="s">
        <v>1217</v>
      </c>
      <c r="AE745" t="s">
        <v>1217</v>
      </c>
      <c r="AF745" t="s">
        <v>1217</v>
      </c>
      <c r="AG745" t="s">
        <v>1217</v>
      </c>
      <c r="AH745"/>
      <c r="AI745" t="s">
        <v>1217</v>
      </c>
      <c r="AJ745" t="s">
        <v>1217</v>
      </c>
      <c r="AK745" t="s">
        <v>1217</v>
      </c>
      <c r="AL745" t="s">
        <v>1217</v>
      </c>
      <c r="AM745" t="s">
        <v>1217</v>
      </c>
      <c r="AN745" t="s">
        <v>1217</v>
      </c>
      <c r="AO745" t="s">
        <v>1217</v>
      </c>
      <c r="AP745"/>
      <c r="AQ745"/>
      <c r="AR745"/>
      <c r="AS745"/>
      <c r="BB745" t="str" cm="1">
        <f t="array" aca="1" ref="BB745" ca="1">IFERROR(INDIRECT(X745),"")</f>
        <v/>
      </c>
    </row>
    <row r="746" spans="18:54">
      <c r="R746"/>
      <c r="W746">
        <v>751</v>
      </c>
      <c r="X746" t="s">
        <v>1217</v>
      </c>
      <c r="Y746" t="s">
        <v>1217</v>
      </c>
      <c r="Z746" t="s">
        <v>1217</v>
      </c>
      <c r="AA746" t="s">
        <v>1217</v>
      </c>
      <c r="AB746" t="s">
        <v>1217</v>
      </c>
      <c r="AC746" t="s">
        <v>1217</v>
      </c>
      <c r="AD746" t="s">
        <v>1217</v>
      </c>
      <c r="AE746" t="s">
        <v>1217</v>
      </c>
      <c r="AF746" t="s">
        <v>1217</v>
      </c>
      <c r="AG746" t="s">
        <v>1217</v>
      </c>
      <c r="AH746"/>
      <c r="AI746" t="s">
        <v>1217</v>
      </c>
      <c r="AJ746" t="s">
        <v>1217</v>
      </c>
      <c r="AK746" t="s">
        <v>1217</v>
      </c>
      <c r="AL746" t="s">
        <v>1217</v>
      </c>
      <c r="AM746" t="s">
        <v>1217</v>
      </c>
      <c r="AN746" t="s">
        <v>1217</v>
      </c>
      <c r="AO746" t="s">
        <v>1217</v>
      </c>
      <c r="AP746"/>
      <c r="AQ746"/>
      <c r="AR746"/>
      <c r="AS746"/>
      <c r="BB746" t="str" cm="1">
        <f t="array" aca="1" ref="BB746" ca="1">IFERROR(INDIRECT(X746),"")</f>
        <v/>
      </c>
    </row>
    <row r="747" spans="18:54">
      <c r="R747"/>
      <c r="W747">
        <v>752</v>
      </c>
      <c r="X747" t="s">
        <v>1217</v>
      </c>
      <c r="Y747" t="s">
        <v>1217</v>
      </c>
      <c r="Z747" t="s">
        <v>1217</v>
      </c>
      <c r="AA747" t="s">
        <v>1217</v>
      </c>
      <c r="AB747" t="s">
        <v>1217</v>
      </c>
      <c r="AC747" t="s">
        <v>1217</v>
      </c>
      <c r="AD747" t="s">
        <v>1217</v>
      </c>
      <c r="AE747" t="s">
        <v>1217</v>
      </c>
      <c r="AF747" t="s">
        <v>1217</v>
      </c>
      <c r="AG747" t="s">
        <v>1217</v>
      </c>
      <c r="AH747"/>
      <c r="AI747" t="s">
        <v>1217</v>
      </c>
      <c r="AJ747" t="s">
        <v>1217</v>
      </c>
      <c r="AK747" t="s">
        <v>1217</v>
      </c>
      <c r="AL747" t="s">
        <v>1217</v>
      </c>
      <c r="AM747" t="s">
        <v>1217</v>
      </c>
      <c r="AN747" t="s">
        <v>1217</v>
      </c>
      <c r="AO747" t="s">
        <v>1217</v>
      </c>
      <c r="AP747"/>
      <c r="AQ747"/>
      <c r="AR747"/>
      <c r="AS747"/>
      <c r="BB747" t="str" cm="1">
        <f t="array" aca="1" ref="BB747" ca="1">IFERROR(INDIRECT(X747),"")</f>
        <v/>
      </c>
    </row>
    <row r="748" spans="18:54">
      <c r="R748"/>
      <c r="W748">
        <v>753</v>
      </c>
      <c r="X748" t="s">
        <v>1217</v>
      </c>
      <c r="Y748" t="s">
        <v>1217</v>
      </c>
      <c r="Z748" t="s">
        <v>1217</v>
      </c>
      <c r="AA748" t="s">
        <v>1217</v>
      </c>
      <c r="AB748" t="s">
        <v>1217</v>
      </c>
      <c r="AC748" t="s">
        <v>1217</v>
      </c>
      <c r="AD748" t="s">
        <v>1217</v>
      </c>
      <c r="AE748" t="s">
        <v>1217</v>
      </c>
      <c r="AF748" t="s">
        <v>1217</v>
      </c>
      <c r="AG748" t="s">
        <v>1217</v>
      </c>
      <c r="AH748"/>
      <c r="AI748" t="s">
        <v>1217</v>
      </c>
      <c r="AJ748" t="s">
        <v>1217</v>
      </c>
      <c r="AK748" t="s">
        <v>1217</v>
      </c>
      <c r="AL748" t="s">
        <v>1217</v>
      </c>
      <c r="AM748" t="s">
        <v>1217</v>
      </c>
      <c r="AN748" t="s">
        <v>1217</v>
      </c>
      <c r="AO748" t="s">
        <v>1217</v>
      </c>
      <c r="AP748"/>
      <c r="AQ748"/>
      <c r="AR748"/>
      <c r="AS748"/>
      <c r="BB748" t="str" cm="1">
        <f t="array" aca="1" ref="BB748" ca="1">IFERROR(INDIRECT(X748),"")</f>
        <v/>
      </c>
    </row>
    <row r="749" spans="18:54">
      <c r="R749"/>
      <c r="W749">
        <v>754</v>
      </c>
      <c r="X749" t="s">
        <v>1217</v>
      </c>
      <c r="Y749" t="s">
        <v>1217</v>
      </c>
      <c r="Z749" t="s">
        <v>1217</v>
      </c>
      <c r="AA749" t="s">
        <v>1217</v>
      </c>
      <c r="AB749" t="s">
        <v>1217</v>
      </c>
      <c r="AC749" t="s">
        <v>1217</v>
      </c>
      <c r="AD749" t="s">
        <v>1217</v>
      </c>
      <c r="AE749" t="s">
        <v>1217</v>
      </c>
      <c r="AF749" t="s">
        <v>1217</v>
      </c>
      <c r="AG749" t="s">
        <v>1217</v>
      </c>
      <c r="AH749"/>
      <c r="AI749" t="s">
        <v>1217</v>
      </c>
      <c r="AJ749" t="s">
        <v>1217</v>
      </c>
      <c r="AK749" t="s">
        <v>1217</v>
      </c>
      <c r="AL749" t="s">
        <v>1217</v>
      </c>
      <c r="AM749" t="s">
        <v>1217</v>
      </c>
      <c r="AN749" t="s">
        <v>1217</v>
      </c>
      <c r="AO749" t="s">
        <v>1217</v>
      </c>
      <c r="AP749"/>
      <c r="AQ749"/>
      <c r="AR749"/>
      <c r="AS749"/>
      <c r="BB749" t="str" cm="1">
        <f t="array" aca="1" ref="BB749" ca="1">IFERROR(INDIRECT(X749),"")</f>
        <v/>
      </c>
    </row>
    <row r="750" spans="18:54">
      <c r="R750"/>
      <c r="W750">
        <v>755</v>
      </c>
      <c r="X750" t="s">
        <v>1217</v>
      </c>
      <c r="Y750" t="s">
        <v>1217</v>
      </c>
      <c r="Z750" t="s">
        <v>1217</v>
      </c>
      <c r="AA750" t="s">
        <v>1217</v>
      </c>
      <c r="AB750" t="s">
        <v>1217</v>
      </c>
      <c r="AC750" t="s">
        <v>1217</v>
      </c>
      <c r="AD750" t="s">
        <v>1217</v>
      </c>
      <c r="AE750" t="s">
        <v>1217</v>
      </c>
      <c r="AF750" t="s">
        <v>1217</v>
      </c>
      <c r="AG750" t="s">
        <v>1217</v>
      </c>
      <c r="AH750"/>
      <c r="AI750" t="s">
        <v>1217</v>
      </c>
      <c r="AJ750" t="s">
        <v>1217</v>
      </c>
      <c r="AK750" t="s">
        <v>1217</v>
      </c>
      <c r="AL750" t="s">
        <v>1217</v>
      </c>
      <c r="AM750" t="s">
        <v>1217</v>
      </c>
      <c r="AN750" t="s">
        <v>1217</v>
      </c>
      <c r="AO750" t="s">
        <v>1217</v>
      </c>
      <c r="AP750"/>
      <c r="AQ750"/>
      <c r="AR750"/>
      <c r="AS750"/>
      <c r="BB750" t="str" cm="1">
        <f t="array" aca="1" ref="BB750" ca="1">IFERROR(INDIRECT(X750),"")</f>
        <v/>
      </c>
    </row>
    <row r="751" spans="18:54">
      <c r="R751"/>
      <c r="W751">
        <v>756</v>
      </c>
      <c r="X751" t="s">
        <v>1217</v>
      </c>
      <c r="Y751" t="s">
        <v>1217</v>
      </c>
      <c r="Z751" t="s">
        <v>1217</v>
      </c>
      <c r="AA751" t="s">
        <v>1217</v>
      </c>
      <c r="AB751" t="s">
        <v>1217</v>
      </c>
      <c r="AC751" t="s">
        <v>1217</v>
      </c>
      <c r="AD751" t="s">
        <v>1217</v>
      </c>
      <c r="AE751" t="s">
        <v>1217</v>
      </c>
      <c r="AF751" t="s">
        <v>1217</v>
      </c>
      <c r="AG751" t="s">
        <v>1217</v>
      </c>
      <c r="AH751"/>
      <c r="AI751" t="s">
        <v>1217</v>
      </c>
      <c r="AJ751" t="s">
        <v>1217</v>
      </c>
      <c r="AK751" t="s">
        <v>1217</v>
      </c>
      <c r="AL751" t="s">
        <v>1217</v>
      </c>
      <c r="AM751" t="s">
        <v>1217</v>
      </c>
      <c r="AN751" t="s">
        <v>1217</v>
      </c>
      <c r="AO751" t="s">
        <v>1217</v>
      </c>
      <c r="AP751"/>
      <c r="AQ751"/>
      <c r="AR751"/>
      <c r="AS751"/>
      <c r="BB751" t="str" cm="1">
        <f t="array" aca="1" ref="BB751" ca="1">IFERROR(INDIRECT(X751),"")</f>
        <v/>
      </c>
    </row>
    <row r="752" spans="18:54">
      <c r="R752"/>
      <c r="W752">
        <v>757</v>
      </c>
      <c r="X752" t="s">
        <v>1217</v>
      </c>
      <c r="Y752" t="s">
        <v>1217</v>
      </c>
      <c r="Z752" t="s">
        <v>1217</v>
      </c>
      <c r="AA752" t="s">
        <v>1217</v>
      </c>
      <c r="AB752" t="s">
        <v>1217</v>
      </c>
      <c r="AC752" t="s">
        <v>1217</v>
      </c>
      <c r="AD752" t="s">
        <v>1217</v>
      </c>
      <c r="AE752" t="s">
        <v>1217</v>
      </c>
      <c r="AF752" t="s">
        <v>1217</v>
      </c>
      <c r="AG752" t="s">
        <v>1217</v>
      </c>
      <c r="AH752"/>
      <c r="AI752" t="s">
        <v>1217</v>
      </c>
      <c r="AJ752" t="s">
        <v>1217</v>
      </c>
      <c r="AK752" t="s">
        <v>1217</v>
      </c>
      <c r="AL752" t="s">
        <v>1217</v>
      </c>
      <c r="AM752" t="s">
        <v>1217</v>
      </c>
      <c r="AN752" t="s">
        <v>1217</v>
      </c>
      <c r="AO752" t="s">
        <v>1217</v>
      </c>
      <c r="AP752"/>
      <c r="AQ752"/>
      <c r="AR752"/>
      <c r="AS752"/>
      <c r="BB752" t="str" cm="1">
        <f t="array" aca="1" ref="BB752" ca="1">IFERROR(INDIRECT(X752),"")</f>
        <v/>
      </c>
    </row>
    <row r="753" spans="18:54">
      <c r="R753"/>
      <c r="W753">
        <v>758</v>
      </c>
      <c r="X753" t="s">
        <v>1217</v>
      </c>
      <c r="Y753" t="s">
        <v>1217</v>
      </c>
      <c r="Z753" t="s">
        <v>1217</v>
      </c>
      <c r="AA753" t="s">
        <v>1217</v>
      </c>
      <c r="AB753" t="s">
        <v>1217</v>
      </c>
      <c r="AC753" t="s">
        <v>1217</v>
      </c>
      <c r="AD753" t="s">
        <v>1217</v>
      </c>
      <c r="AE753" t="s">
        <v>1217</v>
      </c>
      <c r="AF753" t="s">
        <v>1217</v>
      </c>
      <c r="AG753" t="s">
        <v>1217</v>
      </c>
      <c r="AH753"/>
      <c r="AI753" t="s">
        <v>1217</v>
      </c>
      <c r="AJ753" t="s">
        <v>1217</v>
      </c>
      <c r="AK753" t="s">
        <v>1217</v>
      </c>
      <c r="AL753" t="s">
        <v>1217</v>
      </c>
      <c r="AM753" t="s">
        <v>1217</v>
      </c>
      <c r="AN753" t="s">
        <v>1217</v>
      </c>
      <c r="AO753" t="s">
        <v>1217</v>
      </c>
      <c r="AP753"/>
      <c r="AQ753"/>
      <c r="AR753"/>
      <c r="AS753"/>
      <c r="BB753" t="str" cm="1">
        <f t="array" aca="1" ref="BB753" ca="1">IFERROR(INDIRECT(X753),"")</f>
        <v/>
      </c>
    </row>
    <row r="754" spans="18:54">
      <c r="R754"/>
      <c r="W754">
        <v>759</v>
      </c>
      <c r="X754" t="s">
        <v>1217</v>
      </c>
      <c r="Y754" t="s">
        <v>1217</v>
      </c>
      <c r="Z754" t="s">
        <v>1217</v>
      </c>
      <c r="AA754" t="s">
        <v>1217</v>
      </c>
      <c r="AB754" t="s">
        <v>1217</v>
      </c>
      <c r="AC754" t="s">
        <v>1217</v>
      </c>
      <c r="AD754" t="s">
        <v>1217</v>
      </c>
      <c r="AE754" t="s">
        <v>1217</v>
      </c>
      <c r="AF754" t="s">
        <v>1217</v>
      </c>
      <c r="AG754" t="s">
        <v>1217</v>
      </c>
      <c r="AH754"/>
      <c r="AI754" t="s">
        <v>1217</v>
      </c>
      <c r="AJ754" t="s">
        <v>1217</v>
      </c>
      <c r="AK754" t="s">
        <v>1217</v>
      </c>
      <c r="AL754" t="s">
        <v>1217</v>
      </c>
      <c r="AM754" t="s">
        <v>1217</v>
      </c>
      <c r="AN754" t="s">
        <v>1217</v>
      </c>
      <c r="AO754" t="s">
        <v>1217</v>
      </c>
      <c r="AP754"/>
      <c r="AQ754"/>
      <c r="AR754"/>
      <c r="AS754"/>
      <c r="BB754" t="str" cm="1">
        <f t="array" aca="1" ref="BB754" ca="1">IFERROR(INDIRECT(X754),"")</f>
        <v/>
      </c>
    </row>
    <row r="755" spans="18:54">
      <c r="R755"/>
      <c r="W755">
        <v>760</v>
      </c>
      <c r="X755" t="s">
        <v>1217</v>
      </c>
      <c r="Y755" t="s">
        <v>1217</v>
      </c>
      <c r="Z755" t="s">
        <v>1217</v>
      </c>
      <c r="AA755" t="s">
        <v>1217</v>
      </c>
      <c r="AB755" t="s">
        <v>1217</v>
      </c>
      <c r="AC755" t="s">
        <v>1217</v>
      </c>
      <c r="AD755" t="s">
        <v>1217</v>
      </c>
      <c r="AE755" t="s">
        <v>1217</v>
      </c>
      <c r="AF755" t="s">
        <v>1217</v>
      </c>
      <c r="AG755" t="s">
        <v>1217</v>
      </c>
      <c r="AH755"/>
      <c r="AI755" t="s">
        <v>1217</v>
      </c>
      <c r="AJ755" t="s">
        <v>1217</v>
      </c>
      <c r="AK755" t="s">
        <v>1217</v>
      </c>
      <c r="AL755" t="s">
        <v>1217</v>
      </c>
      <c r="AM755" t="s">
        <v>1217</v>
      </c>
      <c r="AN755" t="s">
        <v>1217</v>
      </c>
      <c r="AO755" t="s">
        <v>1217</v>
      </c>
      <c r="AP755"/>
      <c r="AQ755"/>
      <c r="AR755"/>
      <c r="AS755"/>
      <c r="BB755" t="str" cm="1">
        <f t="array" aca="1" ref="BB755" ca="1">IFERROR(INDIRECT(X755),"")</f>
        <v/>
      </c>
    </row>
    <row r="756" spans="18:54">
      <c r="R756"/>
      <c r="W756">
        <v>761</v>
      </c>
      <c r="X756" t="s">
        <v>1217</v>
      </c>
      <c r="Y756" t="s">
        <v>1217</v>
      </c>
      <c r="Z756" t="s">
        <v>1217</v>
      </c>
      <c r="AA756" t="s">
        <v>1217</v>
      </c>
      <c r="AB756" t="s">
        <v>1217</v>
      </c>
      <c r="AC756" t="s">
        <v>1217</v>
      </c>
      <c r="AD756" t="s">
        <v>1217</v>
      </c>
      <c r="AE756" t="s">
        <v>1217</v>
      </c>
      <c r="AF756" t="s">
        <v>1217</v>
      </c>
      <c r="AG756" t="s">
        <v>1217</v>
      </c>
      <c r="AH756"/>
      <c r="AI756" t="s">
        <v>1217</v>
      </c>
      <c r="AJ756" t="s">
        <v>1217</v>
      </c>
      <c r="AK756" t="s">
        <v>1217</v>
      </c>
      <c r="AL756" t="s">
        <v>1217</v>
      </c>
      <c r="AM756" t="s">
        <v>1217</v>
      </c>
      <c r="AN756" t="s">
        <v>1217</v>
      </c>
      <c r="AO756" t="s">
        <v>1217</v>
      </c>
      <c r="AP756"/>
      <c r="AQ756"/>
      <c r="AR756"/>
      <c r="AS756"/>
      <c r="BB756" t="str" cm="1">
        <f t="array" aca="1" ref="BB756" ca="1">IFERROR(INDIRECT(X756),"")</f>
        <v/>
      </c>
    </row>
    <row r="757" spans="18:54">
      <c r="R757"/>
      <c r="W757">
        <v>762</v>
      </c>
      <c r="X757" t="s">
        <v>1217</v>
      </c>
      <c r="Y757" t="s">
        <v>1217</v>
      </c>
      <c r="Z757" t="s">
        <v>1217</v>
      </c>
      <c r="AA757" t="s">
        <v>1217</v>
      </c>
      <c r="AB757" t="s">
        <v>1217</v>
      </c>
      <c r="AC757" t="s">
        <v>1217</v>
      </c>
      <c r="AD757" t="s">
        <v>1217</v>
      </c>
      <c r="AE757" t="s">
        <v>1217</v>
      </c>
      <c r="AF757" t="s">
        <v>1217</v>
      </c>
      <c r="AG757" t="s">
        <v>1217</v>
      </c>
      <c r="AH757"/>
      <c r="AI757" t="s">
        <v>1217</v>
      </c>
      <c r="AJ757" t="s">
        <v>1217</v>
      </c>
      <c r="AK757" t="s">
        <v>1217</v>
      </c>
      <c r="AL757"/>
      <c r="AM757" t="s">
        <v>1217</v>
      </c>
      <c r="AN757" t="s">
        <v>1217</v>
      </c>
      <c r="AO757" t="s">
        <v>1217</v>
      </c>
      <c r="AP757"/>
      <c r="AQ757"/>
      <c r="AR757"/>
      <c r="AS757"/>
      <c r="BB757" t="str" cm="1">
        <f t="array" aca="1" ref="BB757" ca="1">IFERROR(INDIRECT(X757),"")</f>
        <v/>
      </c>
    </row>
    <row r="758" spans="18:54">
      <c r="R758"/>
      <c r="W758">
        <v>763</v>
      </c>
      <c r="X758" t="s">
        <v>1217</v>
      </c>
      <c r="Y758" t="s">
        <v>1217</v>
      </c>
      <c r="Z758" t="s">
        <v>1217</v>
      </c>
      <c r="AA758" t="s">
        <v>1217</v>
      </c>
      <c r="AB758" t="s">
        <v>1217</v>
      </c>
      <c r="AC758" t="s">
        <v>1217</v>
      </c>
      <c r="AD758" t="s">
        <v>1217</v>
      </c>
      <c r="AE758" t="s">
        <v>1217</v>
      </c>
      <c r="AF758" t="s">
        <v>1217</v>
      </c>
      <c r="AG758" t="s">
        <v>1217</v>
      </c>
      <c r="AH758"/>
      <c r="AI758" t="s">
        <v>1217</v>
      </c>
      <c r="AJ758" t="s">
        <v>1217</v>
      </c>
      <c r="AK758" t="s">
        <v>1217</v>
      </c>
      <c r="AL758"/>
      <c r="AM758" t="s">
        <v>1217</v>
      </c>
      <c r="AN758" t="s">
        <v>1217</v>
      </c>
      <c r="AO758" t="s">
        <v>1217</v>
      </c>
      <c r="AP758"/>
      <c r="AQ758"/>
      <c r="AR758"/>
      <c r="AS758"/>
      <c r="BB758" t="str" cm="1">
        <f t="array" aca="1" ref="BB758" ca="1">IFERROR(INDIRECT(X758),"")</f>
        <v/>
      </c>
    </row>
    <row r="759" spans="18:54">
      <c r="R759"/>
      <c r="W759">
        <v>764</v>
      </c>
      <c r="X759" t="s">
        <v>1217</v>
      </c>
      <c r="Y759" t="s">
        <v>1217</v>
      </c>
      <c r="Z759" t="s">
        <v>1217</v>
      </c>
      <c r="AA759" t="s">
        <v>1217</v>
      </c>
      <c r="AB759" t="s">
        <v>1217</v>
      </c>
      <c r="AC759" t="s">
        <v>1217</v>
      </c>
      <c r="AD759" t="s">
        <v>1217</v>
      </c>
      <c r="AE759" t="s">
        <v>1217</v>
      </c>
      <c r="AF759" t="s">
        <v>1217</v>
      </c>
      <c r="AG759" t="s">
        <v>1217</v>
      </c>
      <c r="AH759"/>
      <c r="AI759" t="s">
        <v>1217</v>
      </c>
      <c r="AJ759" t="s">
        <v>1217</v>
      </c>
      <c r="AK759" t="s">
        <v>1217</v>
      </c>
      <c r="AL759"/>
      <c r="AM759" t="s">
        <v>1217</v>
      </c>
      <c r="AN759" t="s">
        <v>1217</v>
      </c>
      <c r="AO759" t="s">
        <v>1217</v>
      </c>
      <c r="AP759"/>
      <c r="AQ759"/>
      <c r="AR759"/>
      <c r="AS759"/>
      <c r="BB759" t="str" cm="1">
        <f t="array" aca="1" ref="BB759" ca="1">IFERROR(INDIRECT(X759),"")</f>
        <v/>
      </c>
    </row>
    <row r="760" spans="18:54">
      <c r="R760"/>
      <c r="W760">
        <v>765</v>
      </c>
      <c r="X760" t="s">
        <v>1217</v>
      </c>
      <c r="Y760" t="s">
        <v>1217</v>
      </c>
      <c r="Z760" t="s">
        <v>1217</v>
      </c>
      <c r="AA760" t="s">
        <v>1217</v>
      </c>
      <c r="AB760" t="s">
        <v>1217</v>
      </c>
      <c r="AC760" t="s">
        <v>1217</v>
      </c>
      <c r="AD760" t="s">
        <v>1217</v>
      </c>
      <c r="AE760" t="s">
        <v>1217</v>
      </c>
      <c r="AF760" t="s">
        <v>1217</v>
      </c>
      <c r="AG760" t="s">
        <v>1217</v>
      </c>
      <c r="AH760"/>
      <c r="AI760" t="s">
        <v>1217</v>
      </c>
      <c r="AJ760" t="s">
        <v>1217</v>
      </c>
      <c r="AK760" t="s">
        <v>1217</v>
      </c>
      <c r="AL760"/>
      <c r="AM760" t="s">
        <v>1217</v>
      </c>
      <c r="AN760" t="s">
        <v>1217</v>
      </c>
      <c r="AO760" t="s">
        <v>1217</v>
      </c>
      <c r="AP760"/>
      <c r="AQ760"/>
      <c r="AR760"/>
      <c r="AS760"/>
      <c r="BB760" t="str" cm="1">
        <f t="array" aca="1" ref="BB760" ca="1">IFERROR(INDIRECT(X760),"")</f>
        <v/>
      </c>
    </row>
    <row r="761" spans="18:54">
      <c r="R761"/>
      <c r="W761">
        <v>766</v>
      </c>
      <c r="X761" t="s">
        <v>1217</v>
      </c>
      <c r="Y761" t="s">
        <v>1217</v>
      </c>
      <c r="Z761" t="s">
        <v>1217</v>
      </c>
      <c r="AA761" t="s">
        <v>1217</v>
      </c>
      <c r="AB761" t="s">
        <v>1217</v>
      </c>
      <c r="AC761" t="s">
        <v>1217</v>
      </c>
      <c r="AD761" t="s">
        <v>1217</v>
      </c>
      <c r="AE761" t="s">
        <v>1217</v>
      </c>
      <c r="AF761" t="s">
        <v>1217</v>
      </c>
      <c r="AG761" t="s">
        <v>1217</v>
      </c>
      <c r="AH761"/>
      <c r="AI761" t="s">
        <v>1217</v>
      </c>
      <c r="AJ761" t="s">
        <v>1217</v>
      </c>
      <c r="AK761" t="s">
        <v>1217</v>
      </c>
      <c r="AL761"/>
      <c r="AM761" t="s">
        <v>1217</v>
      </c>
      <c r="AN761" t="s">
        <v>1217</v>
      </c>
      <c r="AO761" t="s">
        <v>1217</v>
      </c>
      <c r="AP761"/>
      <c r="AQ761"/>
      <c r="AR761"/>
      <c r="AS761"/>
      <c r="BB761" t="str" cm="1">
        <f t="array" aca="1" ref="BB761" ca="1">IFERROR(INDIRECT(X761),"")</f>
        <v/>
      </c>
    </row>
    <row r="762" spans="18:54">
      <c r="R762"/>
      <c r="W762">
        <v>767</v>
      </c>
      <c r="X762" t="s">
        <v>1217</v>
      </c>
      <c r="Y762" t="s">
        <v>1217</v>
      </c>
      <c r="Z762" t="s">
        <v>1217</v>
      </c>
      <c r="AA762" t="s">
        <v>1217</v>
      </c>
      <c r="AB762" t="s">
        <v>1217</v>
      </c>
      <c r="AC762" t="s">
        <v>1217</v>
      </c>
      <c r="AD762" t="s">
        <v>1217</v>
      </c>
      <c r="AE762" t="s">
        <v>1217</v>
      </c>
      <c r="AF762" t="s">
        <v>1217</v>
      </c>
      <c r="AG762" t="s">
        <v>1217</v>
      </c>
      <c r="AH762"/>
      <c r="AI762" t="s">
        <v>1217</v>
      </c>
      <c r="AJ762" t="s">
        <v>1217</v>
      </c>
      <c r="AK762" t="s">
        <v>1217</v>
      </c>
      <c r="AL762"/>
      <c r="AM762" t="s">
        <v>1217</v>
      </c>
      <c r="AN762" t="s">
        <v>1217</v>
      </c>
      <c r="AO762" t="s">
        <v>1217</v>
      </c>
      <c r="AP762"/>
      <c r="AQ762"/>
      <c r="AR762"/>
      <c r="AS762"/>
      <c r="BB762" t="str" cm="1">
        <f t="array" aca="1" ref="BB762" ca="1">IFERROR(INDIRECT(X762),"")</f>
        <v/>
      </c>
    </row>
    <row r="763" spans="18:54">
      <c r="R763"/>
      <c r="W763">
        <v>768</v>
      </c>
      <c r="X763" t="s">
        <v>1217</v>
      </c>
      <c r="Y763" t="s">
        <v>1217</v>
      </c>
      <c r="Z763" t="s">
        <v>1217</v>
      </c>
      <c r="AA763" t="s">
        <v>1217</v>
      </c>
      <c r="AB763" t="s">
        <v>1217</v>
      </c>
      <c r="AC763" t="s">
        <v>1217</v>
      </c>
      <c r="AD763" t="s">
        <v>1217</v>
      </c>
      <c r="AE763" t="s">
        <v>1217</v>
      </c>
      <c r="AF763" t="s">
        <v>1217</v>
      </c>
      <c r="AG763" t="s">
        <v>1217</v>
      </c>
      <c r="AH763"/>
      <c r="AI763" t="s">
        <v>1217</v>
      </c>
      <c r="AJ763" t="s">
        <v>1217</v>
      </c>
      <c r="AK763" t="s">
        <v>1217</v>
      </c>
      <c r="AL763"/>
      <c r="AM763" t="s">
        <v>1217</v>
      </c>
      <c r="AN763" t="s">
        <v>1217</v>
      </c>
      <c r="AO763" t="s">
        <v>1217</v>
      </c>
      <c r="AP763"/>
      <c r="AQ763"/>
      <c r="AR763"/>
      <c r="AS763"/>
      <c r="BB763" t="str" cm="1">
        <f t="array" aca="1" ref="BB763" ca="1">IFERROR(INDIRECT(X763),"")</f>
        <v/>
      </c>
    </row>
    <row r="764" spans="18:54">
      <c r="R764"/>
      <c r="W764">
        <v>769</v>
      </c>
      <c r="X764" t="s">
        <v>1217</v>
      </c>
      <c r="Y764" t="s">
        <v>1217</v>
      </c>
      <c r="Z764" t="s">
        <v>1217</v>
      </c>
      <c r="AA764" t="s">
        <v>1217</v>
      </c>
      <c r="AB764" t="s">
        <v>1217</v>
      </c>
      <c r="AC764" t="s">
        <v>1217</v>
      </c>
      <c r="AD764" t="s">
        <v>1217</v>
      </c>
      <c r="AE764" t="s">
        <v>1217</v>
      </c>
      <c r="AF764" t="s">
        <v>1217</v>
      </c>
      <c r="AG764" t="s">
        <v>1217</v>
      </c>
      <c r="AH764"/>
      <c r="AI764" t="s">
        <v>1217</v>
      </c>
      <c r="AJ764" t="s">
        <v>1217</v>
      </c>
      <c r="AK764" t="s">
        <v>1217</v>
      </c>
      <c r="AL764"/>
      <c r="AM764" t="s">
        <v>1217</v>
      </c>
      <c r="AN764" t="s">
        <v>1217</v>
      </c>
      <c r="AO764" t="s">
        <v>1217</v>
      </c>
      <c r="AP764"/>
      <c r="AQ764"/>
      <c r="AR764"/>
      <c r="AS764"/>
      <c r="BB764" t="str" cm="1">
        <f t="array" aca="1" ref="BB764" ca="1">IFERROR(INDIRECT(X764),"")</f>
        <v/>
      </c>
    </row>
    <row r="765" spans="18:54">
      <c r="R765"/>
      <c r="W765">
        <v>770</v>
      </c>
      <c r="X765" t="s">
        <v>1217</v>
      </c>
      <c r="Y765" t="s">
        <v>1217</v>
      </c>
      <c r="Z765" t="s">
        <v>1217</v>
      </c>
      <c r="AA765" t="s">
        <v>1217</v>
      </c>
      <c r="AB765" t="s">
        <v>1217</v>
      </c>
      <c r="AC765" t="s">
        <v>1217</v>
      </c>
      <c r="AD765" t="s">
        <v>1217</v>
      </c>
      <c r="AE765" t="s">
        <v>1217</v>
      </c>
      <c r="AF765" t="s">
        <v>1217</v>
      </c>
      <c r="AG765" t="s">
        <v>1217</v>
      </c>
      <c r="AH765"/>
      <c r="AI765" t="s">
        <v>1217</v>
      </c>
      <c r="AJ765" t="s">
        <v>1217</v>
      </c>
      <c r="AK765" t="s">
        <v>1217</v>
      </c>
      <c r="AL765"/>
      <c r="AM765" t="s">
        <v>1217</v>
      </c>
      <c r="AN765" t="s">
        <v>1217</v>
      </c>
      <c r="AO765" t="s">
        <v>1217</v>
      </c>
      <c r="AP765"/>
      <c r="AQ765"/>
      <c r="AR765"/>
      <c r="AS765"/>
      <c r="BB765" t="str" cm="1">
        <f t="array" aca="1" ref="BB765" ca="1">IFERROR(INDIRECT(X765),"")</f>
        <v/>
      </c>
    </row>
    <row r="766" spans="18:54">
      <c r="R766"/>
      <c r="W766">
        <v>771</v>
      </c>
      <c r="X766" t="s">
        <v>1217</v>
      </c>
      <c r="Y766" t="s">
        <v>1217</v>
      </c>
      <c r="Z766" t="s">
        <v>1217</v>
      </c>
      <c r="AA766" t="s">
        <v>1217</v>
      </c>
      <c r="AB766" t="s">
        <v>1217</v>
      </c>
      <c r="AC766" t="s">
        <v>1217</v>
      </c>
      <c r="AD766" t="s">
        <v>1217</v>
      </c>
      <c r="AE766" t="s">
        <v>1217</v>
      </c>
      <c r="AF766" t="s">
        <v>1217</v>
      </c>
      <c r="AG766" t="s">
        <v>1217</v>
      </c>
      <c r="AH766"/>
      <c r="AI766" t="s">
        <v>1217</v>
      </c>
      <c r="AJ766" t="s">
        <v>1217</v>
      </c>
      <c r="AK766" t="s">
        <v>1217</v>
      </c>
      <c r="AL766"/>
      <c r="AM766" t="s">
        <v>1217</v>
      </c>
      <c r="AN766" t="s">
        <v>1217</v>
      </c>
      <c r="AO766" t="s">
        <v>1217</v>
      </c>
      <c r="AP766"/>
      <c r="AQ766"/>
      <c r="AR766"/>
      <c r="AS766"/>
      <c r="BB766" t="str" cm="1">
        <f t="array" aca="1" ref="BB766" ca="1">IFERROR(INDIRECT(X766),"")</f>
        <v/>
      </c>
    </row>
    <row r="767" spans="18:54">
      <c r="R767"/>
      <c r="W767">
        <v>772</v>
      </c>
      <c r="X767" t="s">
        <v>1217</v>
      </c>
      <c r="Y767" t="s">
        <v>1217</v>
      </c>
      <c r="Z767" t="s">
        <v>1217</v>
      </c>
      <c r="AA767" t="s">
        <v>1217</v>
      </c>
      <c r="AB767" t="s">
        <v>1217</v>
      </c>
      <c r="AC767" t="s">
        <v>1217</v>
      </c>
      <c r="AD767" t="s">
        <v>1217</v>
      </c>
      <c r="AE767" t="s">
        <v>1217</v>
      </c>
      <c r="AF767" t="s">
        <v>1217</v>
      </c>
      <c r="AG767" t="s">
        <v>1217</v>
      </c>
      <c r="AH767"/>
      <c r="AI767" t="s">
        <v>1217</v>
      </c>
      <c r="AJ767" t="s">
        <v>1217</v>
      </c>
      <c r="AK767" t="s">
        <v>1217</v>
      </c>
      <c r="AL767"/>
      <c r="AM767" t="s">
        <v>1217</v>
      </c>
      <c r="AN767" t="s">
        <v>1217</v>
      </c>
      <c r="AO767" t="s">
        <v>1217</v>
      </c>
      <c r="AP767"/>
      <c r="AQ767"/>
      <c r="AR767"/>
      <c r="AS767"/>
      <c r="BB767" t="str" cm="1">
        <f t="array" aca="1" ref="BB767" ca="1">IFERROR(INDIRECT(X767),"")</f>
        <v/>
      </c>
    </row>
    <row r="768" spans="18:54">
      <c r="R768"/>
      <c r="W768">
        <v>773</v>
      </c>
      <c r="X768" t="s">
        <v>1217</v>
      </c>
      <c r="Y768" t="s">
        <v>1217</v>
      </c>
      <c r="Z768" t="s">
        <v>1217</v>
      </c>
      <c r="AA768" t="s">
        <v>1217</v>
      </c>
      <c r="AB768" t="s">
        <v>1217</v>
      </c>
      <c r="AC768" t="s">
        <v>1217</v>
      </c>
      <c r="AD768" t="s">
        <v>1217</v>
      </c>
      <c r="AE768" t="s">
        <v>1217</v>
      </c>
      <c r="AF768" t="s">
        <v>1217</v>
      </c>
      <c r="AG768" t="s">
        <v>1217</v>
      </c>
      <c r="AH768"/>
      <c r="AI768" t="s">
        <v>1217</v>
      </c>
      <c r="AJ768" t="s">
        <v>1217</v>
      </c>
      <c r="AK768" t="s">
        <v>1217</v>
      </c>
      <c r="AL768"/>
      <c r="AM768" t="s">
        <v>1217</v>
      </c>
      <c r="AN768" t="s">
        <v>1217</v>
      </c>
      <c r="AO768" t="s">
        <v>1217</v>
      </c>
      <c r="AP768"/>
      <c r="AQ768"/>
      <c r="AR768"/>
      <c r="AS768"/>
      <c r="BB768" t="str" cm="1">
        <f t="array" aca="1" ref="BB768" ca="1">IFERROR(INDIRECT(X768),"")</f>
        <v/>
      </c>
    </row>
    <row r="769" spans="18:54">
      <c r="R769"/>
      <c r="W769">
        <v>774</v>
      </c>
      <c r="X769" t="s">
        <v>1217</v>
      </c>
      <c r="Y769" t="s">
        <v>1217</v>
      </c>
      <c r="Z769" t="s">
        <v>1217</v>
      </c>
      <c r="AA769" t="s">
        <v>1217</v>
      </c>
      <c r="AB769" t="s">
        <v>1217</v>
      </c>
      <c r="AC769" t="s">
        <v>1217</v>
      </c>
      <c r="AD769" t="s">
        <v>1217</v>
      </c>
      <c r="AE769" t="s">
        <v>1217</v>
      </c>
      <c r="AF769" t="s">
        <v>1217</v>
      </c>
      <c r="AG769" t="s">
        <v>1217</v>
      </c>
      <c r="AH769"/>
      <c r="AI769" t="s">
        <v>1217</v>
      </c>
      <c r="AJ769" t="s">
        <v>1217</v>
      </c>
      <c r="AK769" t="s">
        <v>1217</v>
      </c>
      <c r="AL769"/>
      <c r="AM769" t="s">
        <v>1217</v>
      </c>
      <c r="AN769" t="s">
        <v>1217</v>
      </c>
      <c r="AO769" t="s">
        <v>1217</v>
      </c>
      <c r="AP769"/>
      <c r="AQ769"/>
      <c r="AR769"/>
      <c r="AS769"/>
      <c r="BB769" t="str" cm="1">
        <f t="array" aca="1" ref="BB769" ca="1">IFERROR(INDIRECT(X769),"")</f>
        <v/>
      </c>
    </row>
    <row r="770" spans="18:54">
      <c r="R770"/>
      <c r="W770">
        <v>775</v>
      </c>
      <c r="X770" t="s">
        <v>1217</v>
      </c>
      <c r="Y770" t="s">
        <v>1217</v>
      </c>
      <c r="Z770" t="s">
        <v>1217</v>
      </c>
      <c r="AA770" t="s">
        <v>1217</v>
      </c>
      <c r="AB770" t="s">
        <v>1217</v>
      </c>
      <c r="AC770" t="s">
        <v>1217</v>
      </c>
      <c r="AD770" t="s">
        <v>1217</v>
      </c>
      <c r="AE770" t="s">
        <v>1217</v>
      </c>
      <c r="AF770" t="s">
        <v>1217</v>
      </c>
      <c r="AG770" t="s">
        <v>1217</v>
      </c>
      <c r="AH770"/>
      <c r="AI770" t="s">
        <v>1217</v>
      </c>
      <c r="AJ770" t="s">
        <v>1217</v>
      </c>
      <c r="AK770" t="s">
        <v>1217</v>
      </c>
      <c r="AL770"/>
      <c r="AM770" t="s">
        <v>1217</v>
      </c>
      <c r="AN770" t="s">
        <v>1217</v>
      </c>
      <c r="AO770" t="s">
        <v>1217</v>
      </c>
      <c r="AP770"/>
      <c r="AQ770"/>
      <c r="AR770"/>
      <c r="AS770"/>
      <c r="BB770" t="str" cm="1">
        <f t="array" aca="1" ref="BB770" ca="1">IFERROR(INDIRECT(X770),"")</f>
        <v/>
      </c>
    </row>
    <row r="771" spans="18:54">
      <c r="R771"/>
      <c r="W771">
        <v>776</v>
      </c>
      <c r="X771" t="s">
        <v>1217</v>
      </c>
      <c r="Y771" t="s">
        <v>1217</v>
      </c>
      <c r="Z771" t="s">
        <v>1217</v>
      </c>
      <c r="AA771" t="s">
        <v>1217</v>
      </c>
      <c r="AB771" t="s">
        <v>1217</v>
      </c>
      <c r="AC771" t="s">
        <v>1217</v>
      </c>
      <c r="AD771" t="s">
        <v>1217</v>
      </c>
      <c r="AE771" t="s">
        <v>1217</v>
      </c>
      <c r="AF771" t="s">
        <v>1217</v>
      </c>
      <c r="AG771" t="s">
        <v>1217</v>
      </c>
      <c r="AH771"/>
      <c r="AI771" t="s">
        <v>1217</v>
      </c>
      <c r="AJ771" t="s">
        <v>1217</v>
      </c>
      <c r="AK771" t="s">
        <v>1217</v>
      </c>
      <c r="AL771"/>
      <c r="AM771" t="s">
        <v>1217</v>
      </c>
      <c r="AN771" t="s">
        <v>1217</v>
      </c>
      <c r="AO771" t="s">
        <v>1217</v>
      </c>
      <c r="AP771"/>
      <c r="AQ771"/>
      <c r="AR771"/>
      <c r="AS771"/>
      <c r="BB771" t="str" cm="1">
        <f t="array" aca="1" ref="BB771" ca="1">IFERROR(INDIRECT(X771),"")</f>
        <v/>
      </c>
    </row>
    <row r="772" spans="18:54">
      <c r="R772"/>
      <c r="W772">
        <v>777</v>
      </c>
      <c r="X772" t="s">
        <v>1217</v>
      </c>
      <c r="Y772" t="s">
        <v>1217</v>
      </c>
      <c r="Z772" t="s">
        <v>1217</v>
      </c>
      <c r="AA772" t="s">
        <v>1217</v>
      </c>
      <c r="AB772" t="s">
        <v>1217</v>
      </c>
      <c r="AC772" t="s">
        <v>1217</v>
      </c>
      <c r="AD772" t="s">
        <v>1217</v>
      </c>
      <c r="AE772" t="s">
        <v>1217</v>
      </c>
      <c r="AF772" t="s">
        <v>1217</v>
      </c>
      <c r="AG772" t="s">
        <v>1217</v>
      </c>
      <c r="AH772"/>
      <c r="AI772" t="s">
        <v>1217</v>
      </c>
      <c r="AJ772" t="s">
        <v>1217</v>
      </c>
      <c r="AK772" t="s">
        <v>1217</v>
      </c>
      <c r="AL772"/>
      <c r="AM772" t="s">
        <v>1217</v>
      </c>
      <c r="AN772" t="s">
        <v>1217</v>
      </c>
      <c r="AO772" t="s">
        <v>1217</v>
      </c>
      <c r="AP772"/>
      <c r="AQ772"/>
      <c r="AR772"/>
      <c r="AS772"/>
      <c r="BB772" t="str" cm="1">
        <f t="array" aca="1" ref="BB772" ca="1">IFERROR(INDIRECT(X772),"")</f>
        <v/>
      </c>
    </row>
    <row r="773" spans="18:54">
      <c r="R773"/>
      <c r="W773">
        <v>778</v>
      </c>
      <c r="X773" t="s">
        <v>1217</v>
      </c>
      <c r="Y773" t="s">
        <v>1217</v>
      </c>
      <c r="Z773" t="s">
        <v>1217</v>
      </c>
      <c r="AA773" t="s">
        <v>1217</v>
      </c>
      <c r="AB773" t="s">
        <v>1217</v>
      </c>
      <c r="AC773" t="s">
        <v>1217</v>
      </c>
      <c r="AD773" t="s">
        <v>1217</v>
      </c>
      <c r="AE773" t="s">
        <v>1217</v>
      </c>
      <c r="AF773" t="s">
        <v>1217</v>
      </c>
      <c r="AG773" t="s">
        <v>1217</v>
      </c>
      <c r="AH773"/>
      <c r="AI773" t="s">
        <v>1217</v>
      </c>
      <c r="AJ773" t="s">
        <v>1217</v>
      </c>
      <c r="AK773" t="s">
        <v>1217</v>
      </c>
      <c r="AL773"/>
      <c r="AM773" t="s">
        <v>1217</v>
      </c>
      <c r="AN773" t="s">
        <v>1217</v>
      </c>
      <c r="AO773" t="s">
        <v>1217</v>
      </c>
      <c r="AP773"/>
      <c r="AQ773"/>
      <c r="AR773"/>
      <c r="AS773"/>
      <c r="BB773" t="str" cm="1">
        <f t="array" aca="1" ref="BB773" ca="1">IFERROR(INDIRECT(X773),"")</f>
        <v/>
      </c>
    </row>
    <row r="774" spans="18:54">
      <c r="R774"/>
      <c r="W774">
        <v>779</v>
      </c>
      <c r="X774" t="s">
        <v>1217</v>
      </c>
      <c r="Y774" t="s">
        <v>1217</v>
      </c>
      <c r="Z774" t="s">
        <v>1217</v>
      </c>
      <c r="AA774" t="s">
        <v>1217</v>
      </c>
      <c r="AB774" t="s">
        <v>1217</v>
      </c>
      <c r="AC774" t="s">
        <v>1217</v>
      </c>
      <c r="AD774" t="s">
        <v>1217</v>
      </c>
      <c r="AE774" t="s">
        <v>1217</v>
      </c>
      <c r="AF774" t="s">
        <v>1217</v>
      </c>
      <c r="AG774" t="s">
        <v>1217</v>
      </c>
      <c r="AH774"/>
      <c r="AI774" t="s">
        <v>1217</v>
      </c>
      <c r="AJ774" t="s">
        <v>1217</v>
      </c>
      <c r="AK774" t="s">
        <v>1217</v>
      </c>
      <c r="AL774"/>
      <c r="AM774" t="s">
        <v>1217</v>
      </c>
      <c r="AN774" t="s">
        <v>1217</v>
      </c>
      <c r="AO774" t="s">
        <v>1217</v>
      </c>
      <c r="AP774"/>
      <c r="AQ774"/>
      <c r="AR774"/>
      <c r="AS774"/>
      <c r="BB774" t="str" cm="1">
        <f t="array" aca="1" ref="BB774" ca="1">IFERROR(INDIRECT(X774),"")</f>
        <v/>
      </c>
    </row>
    <row r="775" spans="18:54">
      <c r="R775"/>
      <c r="W775">
        <v>780</v>
      </c>
      <c r="X775" t="s">
        <v>1217</v>
      </c>
      <c r="Y775" t="s">
        <v>1217</v>
      </c>
      <c r="Z775" t="s">
        <v>1217</v>
      </c>
      <c r="AA775" t="s">
        <v>1217</v>
      </c>
      <c r="AB775" t="s">
        <v>1217</v>
      </c>
      <c r="AC775" t="s">
        <v>1217</v>
      </c>
      <c r="AD775" t="s">
        <v>1217</v>
      </c>
      <c r="AE775" t="s">
        <v>1217</v>
      </c>
      <c r="AF775" t="s">
        <v>1217</v>
      </c>
      <c r="AG775" t="s">
        <v>1217</v>
      </c>
      <c r="AH775"/>
      <c r="AI775" t="s">
        <v>1217</v>
      </c>
      <c r="AJ775" t="s">
        <v>1217</v>
      </c>
      <c r="AK775" t="s">
        <v>1217</v>
      </c>
      <c r="AL775"/>
      <c r="AM775" t="s">
        <v>1217</v>
      </c>
      <c r="AN775" t="s">
        <v>1217</v>
      </c>
      <c r="AO775" t="s">
        <v>1217</v>
      </c>
      <c r="AP775"/>
      <c r="AQ775"/>
      <c r="AR775"/>
      <c r="AS775"/>
      <c r="BB775" t="str" cm="1">
        <f t="array" aca="1" ref="BB775" ca="1">IFERROR(INDIRECT(X775),"")</f>
        <v/>
      </c>
    </row>
    <row r="776" spans="18:54">
      <c r="R776"/>
      <c r="W776">
        <v>781</v>
      </c>
      <c r="X776" t="s">
        <v>1217</v>
      </c>
      <c r="Y776" t="s">
        <v>1217</v>
      </c>
      <c r="Z776" t="s">
        <v>1217</v>
      </c>
      <c r="AA776" t="s">
        <v>1217</v>
      </c>
      <c r="AB776" t="s">
        <v>1217</v>
      </c>
      <c r="AC776" t="s">
        <v>1217</v>
      </c>
      <c r="AD776" t="s">
        <v>1217</v>
      </c>
      <c r="AE776" t="s">
        <v>1217</v>
      </c>
      <c r="AF776" t="s">
        <v>1217</v>
      </c>
      <c r="AG776" t="s">
        <v>1217</v>
      </c>
      <c r="AH776"/>
      <c r="AI776" t="s">
        <v>1217</v>
      </c>
      <c r="AJ776" t="s">
        <v>1217</v>
      </c>
      <c r="AK776" t="s">
        <v>1217</v>
      </c>
      <c r="AL776"/>
      <c r="AM776" t="s">
        <v>1217</v>
      </c>
      <c r="AN776" t="s">
        <v>1217</v>
      </c>
      <c r="AO776" t="s">
        <v>1217</v>
      </c>
      <c r="AP776"/>
      <c r="AQ776"/>
      <c r="AR776"/>
      <c r="AS776"/>
      <c r="BB776" t="str" cm="1">
        <f t="array" aca="1" ref="BB776" ca="1">IFERROR(INDIRECT(X776),"")</f>
        <v/>
      </c>
    </row>
    <row r="777" spans="18:54">
      <c r="R777"/>
      <c r="W777">
        <v>782</v>
      </c>
      <c r="X777" t="s">
        <v>1217</v>
      </c>
      <c r="Y777" t="s">
        <v>1217</v>
      </c>
      <c r="Z777" t="s">
        <v>1217</v>
      </c>
      <c r="AA777" t="s">
        <v>1217</v>
      </c>
      <c r="AB777" t="s">
        <v>1217</v>
      </c>
      <c r="AC777" t="s">
        <v>1217</v>
      </c>
      <c r="AD777" t="s">
        <v>1217</v>
      </c>
      <c r="AE777" t="s">
        <v>1217</v>
      </c>
      <c r="AF777" t="s">
        <v>1217</v>
      </c>
      <c r="AG777" t="s">
        <v>1217</v>
      </c>
      <c r="AH777"/>
      <c r="AI777" t="s">
        <v>1217</v>
      </c>
      <c r="AJ777" t="s">
        <v>1217</v>
      </c>
      <c r="AK777" t="s">
        <v>1217</v>
      </c>
      <c r="AL777"/>
      <c r="AM777" t="s">
        <v>1217</v>
      </c>
      <c r="AN777" t="s">
        <v>1217</v>
      </c>
      <c r="AO777" t="s">
        <v>1217</v>
      </c>
      <c r="AP777"/>
      <c r="AQ777"/>
      <c r="AR777"/>
      <c r="AS777"/>
      <c r="BB777" t="str" cm="1">
        <f t="array" aca="1" ref="BB777" ca="1">IFERROR(INDIRECT(X777),"")</f>
        <v/>
      </c>
    </row>
    <row r="778" spans="18:54">
      <c r="R778"/>
      <c r="W778">
        <v>783</v>
      </c>
      <c r="X778" t="s">
        <v>1217</v>
      </c>
      <c r="Y778" t="s">
        <v>1217</v>
      </c>
      <c r="Z778" t="s">
        <v>1217</v>
      </c>
      <c r="AA778" t="s">
        <v>1217</v>
      </c>
      <c r="AB778" t="s">
        <v>1217</v>
      </c>
      <c r="AC778" t="s">
        <v>1217</v>
      </c>
      <c r="AD778" t="s">
        <v>1217</v>
      </c>
      <c r="AE778" t="s">
        <v>1217</v>
      </c>
      <c r="AF778" t="s">
        <v>1217</v>
      </c>
      <c r="AG778" t="s">
        <v>1217</v>
      </c>
      <c r="AH778"/>
      <c r="AI778" t="s">
        <v>1217</v>
      </c>
      <c r="AJ778" t="s">
        <v>1217</v>
      </c>
      <c r="AK778" t="s">
        <v>1217</v>
      </c>
      <c r="AL778"/>
      <c r="AM778" t="s">
        <v>1217</v>
      </c>
      <c r="AN778" t="s">
        <v>1217</v>
      </c>
      <c r="AO778" t="s">
        <v>1217</v>
      </c>
      <c r="AP778"/>
      <c r="AQ778"/>
      <c r="AR778"/>
      <c r="AS778"/>
      <c r="BB778" t="str" cm="1">
        <f t="array" aca="1" ref="BB778" ca="1">IFERROR(INDIRECT(X778),"")</f>
        <v/>
      </c>
    </row>
    <row r="779" spans="18:54">
      <c r="R779"/>
      <c r="W779">
        <v>784</v>
      </c>
      <c r="X779" t="s">
        <v>1217</v>
      </c>
      <c r="Y779" t="s">
        <v>1217</v>
      </c>
      <c r="Z779" t="s">
        <v>1217</v>
      </c>
      <c r="AA779" t="s">
        <v>1217</v>
      </c>
      <c r="AB779" t="s">
        <v>1217</v>
      </c>
      <c r="AC779" t="s">
        <v>1217</v>
      </c>
      <c r="AD779" t="s">
        <v>1217</v>
      </c>
      <c r="AE779" t="s">
        <v>1217</v>
      </c>
      <c r="AF779" t="s">
        <v>1217</v>
      </c>
      <c r="AG779" t="s">
        <v>1217</v>
      </c>
      <c r="AH779"/>
      <c r="AI779" t="s">
        <v>1217</v>
      </c>
      <c r="AJ779" t="s">
        <v>1217</v>
      </c>
      <c r="AK779" t="s">
        <v>1217</v>
      </c>
      <c r="AL779"/>
      <c r="AM779" t="s">
        <v>1217</v>
      </c>
      <c r="AN779" t="s">
        <v>1217</v>
      </c>
      <c r="AO779" t="s">
        <v>1217</v>
      </c>
      <c r="AP779"/>
      <c r="AQ779"/>
      <c r="AR779"/>
      <c r="AS779"/>
      <c r="BB779" t="str" cm="1">
        <f t="array" aca="1" ref="BB779" ca="1">IFERROR(INDIRECT(X779),"")</f>
        <v/>
      </c>
    </row>
    <row r="780" spans="18:54">
      <c r="R780"/>
      <c r="W780">
        <v>785</v>
      </c>
      <c r="X780" t="s">
        <v>1217</v>
      </c>
      <c r="Y780" t="s">
        <v>1217</v>
      </c>
      <c r="Z780" t="s">
        <v>1217</v>
      </c>
      <c r="AA780" t="s">
        <v>1217</v>
      </c>
      <c r="AB780" t="s">
        <v>1217</v>
      </c>
      <c r="AC780" t="s">
        <v>1217</v>
      </c>
      <c r="AD780" t="s">
        <v>1217</v>
      </c>
      <c r="AE780" t="s">
        <v>1217</v>
      </c>
      <c r="AF780" t="s">
        <v>1217</v>
      </c>
      <c r="AG780" t="s">
        <v>1217</v>
      </c>
      <c r="AH780"/>
      <c r="AI780" t="s">
        <v>1217</v>
      </c>
      <c r="AJ780" t="s">
        <v>1217</v>
      </c>
      <c r="AK780" t="s">
        <v>1217</v>
      </c>
      <c r="AL780"/>
      <c r="AM780" t="s">
        <v>1217</v>
      </c>
      <c r="AN780" t="s">
        <v>1217</v>
      </c>
      <c r="AO780" t="s">
        <v>1217</v>
      </c>
      <c r="AP780"/>
      <c r="AQ780"/>
      <c r="AR780"/>
      <c r="AS780"/>
      <c r="BB780" t="str" cm="1">
        <f t="array" aca="1" ref="BB780" ca="1">IFERROR(INDIRECT(X780),"")</f>
        <v/>
      </c>
    </row>
    <row r="781" spans="18:54">
      <c r="R781"/>
      <c r="W781">
        <v>786</v>
      </c>
      <c r="X781" t="s">
        <v>1217</v>
      </c>
      <c r="Y781" t="s">
        <v>1217</v>
      </c>
      <c r="Z781" t="s">
        <v>1217</v>
      </c>
      <c r="AA781" t="s">
        <v>1217</v>
      </c>
      <c r="AB781" t="s">
        <v>1217</v>
      </c>
      <c r="AC781" t="s">
        <v>1217</v>
      </c>
      <c r="AD781" t="s">
        <v>1217</v>
      </c>
      <c r="AE781" t="s">
        <v>1217</v>
      </c>
      <c r="AF781" t="s">
        <v>1217</v>
      </c>
      <c r="AG781" t="s">
        <v>1217</v>
      </c>
      <c r="AH781"/>
      <c r="AI781" t="s">
        <v>1217</v>
      </c>
      <c r="AJ781" t="s">
        <v>1217</v>
      </c>
      <c r="AK781" t="s">
        <v>1217</v>
      </c>
      <c r="AL781"/>
      <c r="AM781" t="s">
        <v>1217</v>
      </c>
      <c r="AN781" t="s">
        <v>1217</v>
      </c>
      <c r="AO781" t="s">
        <v>1217</v>
      </c>
      <c r="AP781"/>
      <c r="AQ781"/>
      <c r="AR781"/>
      <c r="AS781"/>
      <c r="BB781" t="str" cm="1">
        <f t="array" aca="1" ref="BB781" ca="1">IFERROR(INDIRECT(X781),"")</f>
        <v/>
      </c>
    </row>
    <row r="782" spans="18:54">
      <c r="R782"/>
      <c r="W782">
        <v>787</v>
      </c>
      <c r="X782" t="s">
        <v>1217</v>
      </c>
      <c r="Y782" t="s">
        <v>1217</v>
      </c>
      <c r="Z782" t="s">
        <v>1217</v>
      </c>
      <c r="AA782" t="s">
        <v>1217</v>
      </c>
      <c r="AB782" t="s">
        <v>1217</v>
      </c>
      <c r="AC782" t="s">
        <v>1217</v>
      </c>
      <c r="AD782" t="s">
        <v>1217</v>
      </c>
      <c r="AE782" t="s">
        <v>1217</v>
      </c>
      <c r="AF782" t="s">
        <v>1217</v>
      </c>
      <c r="AG782" t="s">
        <v>1217</v>
      </c>
      <c r="AH782"/>
      <c r="AI782" t="s">
        <v>1217</v>
      </c>
      <c r="AJ782" t="s">
        <v>1217</v>
      </c>
      <c r="AK782" t="s">
        <v>1217</v>
      </c>
      <c r="AL782"/>
      <c r="AM782" t="s">
        <v>1217</v>
      </c>
      <c r="AN782" t="s">
        <v>1217</v>
      </c>
      <c r="AO782" t="s">
        <v>1217</v>
      </c>
      <c r="AP782"/>
      <c r="AQ782"/>
      <c r="AR782"/>
      <c r="AS782"/>
      <c r="BB782" t="str" cm="1">
        <f t="array" aca="1" ref="BB782" ca="1">IFERROR(INDIRECT(X782),"")</f>
        <v/>
      </c>
    </row>
    <row r="783" spans="18:54">
      <c r="R783"/>
      <c r="W783">
        <v>788</v>
      </c>
      <c r="X783" t="s">
        <v>1217</v>
      </c>
      <c r="Y783" t="s">
        <v>1217</v>
      </c>
      <c r="Z783" t="s">
        <v>1217</v>
      </c>
      <c r="AA783" t="s">
        <v>1217</v>
      </c>
      <c r="AB783" t="s">
        <v>1217</v>
      </c>
      <c r="AC783" t="s">
        <v>1217</v>
      </c>
      <c r="AD783" t="s">
        <v>1217</v>
      </c>
      <c r="AE783" t="s">
        <v>1217</v>
      </c>
      <c r="AF783" t="s">
        <v>1217</v>
      </c>
      <c r="AG783" t="s">
        <v>1217</v>
      </c>
      <c r="AH783"/>
      <c r="AI783" t="s">
        <v>1217</v>
      </c>
      <c r="AJ783" t="s">
        <v>1217</v>
      </c>
      <c r="AK783" t="s">
        <v>1217</v>
      </c>
      <c r="AL783"/>
      <c r="AM783" t="s">
        <v>1217</v>
      </c>
      <c r="AN783" t="s">
        <v>1217</v>
      </c>
      <c r="AO783" t="s">
        <v>1217</v>
      </c>
      <c r="AP783"/>
      <c r="AQ783"/>
      <c r="AR783"/>
      <c r="AS783"/>
      <c r="BB783" t="str" cm="1">
        <f t="array" aca="1" ref="BB783" ca="1">IFERROR(INDIRECT(X783),"")</f>
        <v/>
      </c>
    </row>
    <row r="784" spans="18:54">
      <c r="R784"/>
      <c r="W784">
        <v>789</v>
      </c>
      <c r="X784" t="s">
        <v>1217</v>
      </c>
      <c r="Y784" t="s">
        <v>1217</v>
      </c>
      <c r="Z784" t="s">
        <v>1217</v>
      </c>
      <c r="AA784" t="s">
        <v>1217</v>
      </c>
      <c r="AB784" t="s">
        <v>1217</v>
      </c>
      <c r="AC784" t="s">
        <v>1217</v>
      </c>
      <c r="AD784" t="s">
        <v>1217</v>
      </c>
      <c r="AE784" t="s">
        <v>1217</v>
      </c>
      <c r="AF784" t="s">
        <v>1217</v>
      </c>
      <c r="AG784" t="s">
        <v>1217</v>
      </c>
      <c r="AH784"/>
      <c r="AI784" t="s">
        <v>1217</v>
      </c>
      <c r="AJ784" t="s">
        <v>1217</v>
      </c>
      <c r="AK784" t="s">
        <v>1217</v>
      </c>
      <c r="AL784"/>
      <c r="AM784" t="s">
        <v>1217</v>
      </c>
      <c r="AN784" t="s">
        <v>1217</v>
      </c>
      <c r="AO784" t="s">
        <v>1217</v>
      </c>
      <c r="AP784"/>
      <c r="AQ784"/>
      <c r="AR784"/>
      <c r="AS784"/>
      <c r="BB784" t="str" cm="1">
        <f t="array" aca="1" ref="BB784" ca="1">IFERROR(INDIRECT(X784),"")</f>
        <v/>
      </c>
    </row>
    <row r="785" spans="18:54">
      <c r="R785"/>
      <c r="W785">
        <v>790</v>
      </c>
      <c r="X785" t="s">
        <v>1217</v>
      </c>
      <c r="Y785" t="s">
        <v>1217</v>
      </c>
      <c r="Z785" t="s">
        <v>1217</v>
      </c>
      <c r="AA785" t="s">
        <v>1217</v>
      </c>
      <c r="AB785" t="s">
        <v>1217</v>
      </c>
      <c r="AC785" t="s">
        <v>1217</v>
      </c>
      <c r="AD785" t="s">
        <v>1217</v>
      </c>
      <c r="AE785" t="s">
        <v>1217</v>
      </c>
      <c r="AF785" t="s">
        <v>1217</v>
      </c>
      <c r="AG785" t="s">
        <v>1217</v>
      </c>
      <c r="AH785"/>
      <c r="AI785" t="s">
        <v>1217</v>
      </c>
      <c r="AJ785" t="s">
        <v>1217</v>
      </c>
      <c r="AK785" t="s">
        <v>1217</v>
      </c>
      <c r="AL785"/>
      <c r="AM785" t="s">
        <v>1217</v>
      </c>
      <c r="AN785" t="s">
        <v>1217</v>
      </c>
      <c r="AO785" t="s">
        <v>1217</v>
      </c>
      <c r="AP785"/>
      <c r="AQ785"/>
      <c r="AR785"/>
      <c r="AS785"/>
      <c r="BB785" t="str" cm="1">
        <f t="array" aca="1" ref="BB785" ca="1">IFERROR(INDIRECT(X785),"")</f>
        <v/>
      </c>
    </row>
    <row r="786" spans="18:54">
      <c r="R786"/>
      <c r="W786">
        <v>791</v>
      </c>
      <c r="X786" t="s">
        <v>1217</v>
      </c>
      <c r="Y786" t="s">
        <v>1217</v>
      </c>
      <c r="Z786" t="s">
        <v>1217</v>
      </c>
      <c r="AA786" t="s">
        <v>1217</v>
      </c>
      <c r="AB786" t="s">
        <v>1217</v>
      </c>
      <c r="AC786" t="s">
        <v>1217</v>
      </c>
      <c r="AD786" t="s">
        <v>1217</v>
      </c>
      <c r="AE786" t="s">
        <v>1217</v>
      </c>
      <c r="AF786" t="s">
        <v>1217</v>
      </c>
      <c r="AG786" t="s">
        <v>1217</v>
      </c>
      <c r="AH786"/>
      <c r="AI786" t="s">
        <v>1217</v>
      </c>
      <c r="AJ786" t="s">
        <v>1217</v>
      </c>
      <c r="AK786" t="s">
        <v>1217</v>
      </c>
      <c r="AL786"/>
      <c r="AM786" t="s">
        <v>1217</v>
      </c>
      <c r="AN786" t="s">
        <v>1217</v>
      </c>
      <c r="AO786" t="s">
        <v>1217</v>
      </c>
      <c r="AP786"/>
      <c r="AQ786"/>
      <c r="AR786"/>
      <c r="AS786"/>
      <c r="BB786" t="str" cm="1">
        <f t="array" aca="1" ref="BB786" ca="1">IFERROR(INDIRECT(X786),"")</f>
        <v/>
      </c>
    </row>
    <row r="787" spans="18:54">
      <c r="R787"/>
      <c r="W787">
        <v>792</v>
      </c>
      <c r="X787" t="s">
        <v>1217</v>
      </c>
      <c r="Y787" t="s">
        <v>1217</v>
      </c>
      <c r="Z787" t="s">
        <v>1217</v>
      </c>
      <c r="AA787" t="s">
        <v>1217</v>
      </c>
      <c r="AB787" t="s">
        <v>1217</v>
      </c>
      <c r="AC787" t="s">
        <v>1217</v>
      </c>
      <c r="AD787" t="s">
        <v>1217</v>
      </c>
      <c r="AE787" t="s">
        <v>1217</v>
      </c>
      <c r="AF787" t="s">
        <v>1217</v>
      </c>
      <c r="AG787" t="s">
        <v>1217</v>
      </c>
      <c r="AH787"/>
      <c r="AI787" t="s">
        <v>1217</v>
      </c>
      <c r="AJ787" t="s">
        <v>1217</v>
      </c>
      <c r="AK787" t="s">
        <v>1217</v>
      </c>
      <c r="AL787"/>
      <c r="AM787" t="s">
        <v>1217</v>
      </c>
      <c r="AN787" t="s">
        <v>1217</v>
      </c>
      <c r="AO787" t="s">
        <v>1217</v>
      </c>
      <c r="AP787"/>
      <c r="AQ787"/>
      <c r="AR787"/>
      <c r="AS787"/>
      <c r="BB787" t="str" cm="1">
        <f t="array" aca="1" ref="BB787" ca="1">IFERROR(INDIRECT(X787),"")</f>
        <v/>
      </c>
    </row>
    <row r="788" spans="18:54">
      <c r="R788"/>
      <c r="W788">
        <v>793</v>
      </c>
      <c r="X788" t="s">
        <v>1217</v>
      </c>
      <c r="Y788" t="s">
        <v>1217</v>
      </c>
      <c r="Z788" t="s">
        <v>1217</v>
      </c>
      <c r="AA788" t="s">
        <v>1217</v>
      </c>
      <c r="AB788" t="s">
        <v>1217</v>
      </c>
      <c r="AC788" t="s">
        <v>1217</v>
      </c>
      <c r="AD788" t="s">
        <v>1217</v>
      </c>
      <c r="AE788" t="s">
        <v>1217</v>
      </c>
      <c r="AF788" t="s">
        <v>1217</v>
      </c>
      <c r="AG788" t="s">
        <v>1217</v>
      </c>
      <c r="AH788"/>
      <c r="AI788" t="s">
        <v>1217</v>
      </c>
      <c r="AJ788" t="s">
        <v>1217</v>
      </c>
      <c r="AK788" t="s">
        <v>1217</v>
      </c>
      <c r="AL788"/>
      <c r="AM788" t="s">
        <v>1217</v>
      </c>
      <c r="AN788" t="s">
        <v>1217</v>
      </c>
      <c r="AO788" t="s">
        <v>1217</v>
      </c>
      <c r="AP788"/>
      <c r="AQ788"/>
      <c r="AR788"/>
      <c r="AS788"/>
      <c r="BB788" t="str" cm="1">
        <f t="array" aca="1" ref="BB788" ca="1">IFERROR(INDIRECT(X788),"")</f>
        <v/>
      </c>
    </row>
    <row r="789" spans="18:54">
      <c r="R789"/>
      <c r="W789">
        <v>794</v>
      </c>
      <c r="X789" t="s">
        <v>1217</v>
      </c>
      <c r="Y789" t="s">
        <v>1217</v>
      </c>
      <c r="Z789" t="s">
        <v>1217</v>
      </c>
      <c r="AA789" t="s">
        <v>1217</v>
      </c>
      <c r="AB789" t="s">
        <v>1217</v>
      </c>
      <c r="AC789" t="s">
        <v>1217</v>
      </c>
      <c r="AD789" t="s">
        <v>1217</v>
      </c>
      <c r="AE789" t="s">
        <v>1217</v>
      </c>
      <c r="AF789" t="s">
        <v>1217</v>
      </c>
      <c r="AG789" t="s">
        <v>1217</v>
      </c>
      <c r="AH789"/>
      <c r="AI789" t="s">
        <v>1217</v>
      </c>
      <c r="AJ789" t="s">
        <v>1217</v>
      </c>
      <c r="AK789" t="s">
        <v>1217</v>
      </c>
      <c r="AL789"/>
      <c r="AM789" t="s">
        <v>1217</v>
      </c>
      <c r="AN789" t="s">
        <v>1217</v>
      </c>
      <c r="AO789" t="s">
        <v>1217</v>
      </c>
      <c r="AP789"/>
      <c r="AQ789"/>
      <c r="AR789"/>
      <c r="AS789"/>
      <c r="BB789" t="str" cm="1">
        <f t="array" aca="1" ref="BB789" ca="1">IFERROR(INDIRECT(X789),"")</f>
        <v/>
      </c>
    </row>
    <row r="790" spans="18:54">
      <c r="R790"/>
      <c r="W790">
        <v>795</v>
      </c>
      <c r="X790" t="s">
        <v>1217</v>
      </c>
      <c r="Y790" t="s">
        <v>1217</v>
      </c>
      <c r="Z790" t="s">
        <v>1217</v>
      </c>
      <c r="AA790" t="s">
        <v>1217</v>
      </c>
      <c r="AB790" t="s">
        <v>1217</v>
      </c>
      <c r="AC790" t="s">
        <v>1217</v>
      </c>
      <c r="AD790" t="s">
        <v>1217</v>
      </c>
      <c r="AE790" t="s">
        <v>1217</v>
      </c>
      <c r="AF790" t="s">
        <v>1217</v>
      </c>
      <c r="AG790" t="s">
        <v>1217</v>
      </c>
      <c r="AH790"/>
      <c r="AI790" t="s">
        <v>1217</v>
      </c>
      <c r="AJ790" t="s">
        <v>1217</v>
      </c>
      <c r="AK790" t="s">
        <v>1217</v>
      </c>
      <c r="AL790"/>
      <c r="AM790" t="s">
        <v>1217</v>
      </c>
      <c r="AN790" t="s">
        <v>1217</v>
      </c>
      <c r="AO790" t="s">
        <v>1217</v>
      </c>
      <c r="AP790"/>
      <c r="AQ790"/>
      <c r="AR790"/>
      <c r="AS790"/>
      <c r="BB790" t="str" cm="1">
        <f t="array" aca="1" ref="BB790" ca="1">IFERROR(INDIRECT(X790),"")</f>
        <v/>
      </c>
    </row>
    <row r="791" spans="18:54">
      <c r="R791"/>
      <c r="W791">
        <v>796</v>
      </c>
      <c r="X791" t="s">
        <v>1217</v>
      </c>
      <c r="Y791" t="s">
        <v>1217</v>
      </c>
      <c r="Z791" t="s">
        <v>1217</v>
      </c>
      <c r="AA791" t="s">
        <v>1217</v>
      </c>
      <c r="AB791" t="s">
        <v>1217</v>
      </c>
      <c r="AC791" t="s">
        <v>1217</v>
      </c>
      <c r="AD791" t="s">
        <v>1217</v>
      </c>
      <c r="AE791" t="s">
        <v>1217</v>
      </c>
      <c r="AF791" t="s">
        <v>1217</v>
      </c>
      <c r="AG791" t="s">
        <v>1217</v>
      </c>
      <c r="AH791"/>
      <c r="AI791" t="s">
        <v>1217</v>
      </c>
      <c r="AJ791" t="s">
        <v>1217</v>
      </c>
      <c r="AK791" t="s">
        <v>1217</v>
      </c>
      <c r="AL791"/>
      <c r="AM791" t="s">
        <v>1217</v>
      </c>
      <c r="AN791" t="s">
        <v>1217</v>
      </c>
      <c r="AO791" t="s">
        <v>1217</v>
      </c>
      <c r="AP791"/>
      <c r="AQ791"/>
      <c r="AR791"/>
      <c r="AS791"/>
      <c r="BB791" t="str" cm="1">
        <f t="array" aca="1" ref="BB791" ca="1">IFERROR(INDIRECT(X791),"")</f>
        <v/>
      </c>
    </row>
    <row r="792" spans="18:54">
      <c r="R792"/>
      <c r="W792">
        <v>797</v>
      </c>
      <c r="X792" t="s">
        <v>1217</v>
      </c>
      <c r="Y792" t="s">
        <v>1217</v>
      </c>
      <c r="Z792" t="s">
        <v>1217</v>
      </c>
      <c r="AA792" t="s">
        <v>1217</v>
      </c>
      <c r="AB792" t="s">
        <v>1217</v>
      </c>
      <c r="AC792" t="s">
        <v>1217</v>
      </c>
      <c r="AD792" t="s">
        <v>1217</v>
      </c>
      <c r="AE792" t="s">
        <v>1217</v>
      </c>
      <c r="AF792" t="s">
        <v>1217</v>
      </c>
      <c r="AG792" t="s">
        <v>1217</v>
      </c>
      <c r="AH792"/>
      <c r="AI792" t="s">
        <v>1217</v>
      </c>
      <c r="AJ792" t="s">
        <v>1217</v>
      </c>
      <c r="AK792" t="s">
        <v>1217</v>
      </c>
      <c r="AL792"/>
      <c r="AM792" t="s">
        <v>1217</v>
      </c>
      <c r="AN792" t="s">
        <v>1217</v>
      </c>
      <c r="AO792" t="s">
        <v>1217</v>
      </c>
      <c r="AP792"/>
      <c r="AQ792"/>
      <c r="AR792"/>
      <c r="AS792"/>
      <c r="BB792" t="str" cm="1">
        <f t="array" aca="1" ref="BB792" ca="1">IFERROR(INDIRECT(X792),"")</f>
        <v/>
      </c>
    </row>
    <row r="793" spans="18:54">
      <c r="R793"/>
      <c r="W793">
        <v>798</v>
      </c>
      <c r="X793" t="s">
        <v>1217</v>
      </c>
      <c r="Y793" t="s">
        <v>1217</v>
      </c>
      <c r="Z793" t="s">
        <v>1217</v>
      </c>
      <c r="AA793" t="s">
        <v>1217</v>
      </c>
      <c r="AB793" t="s">
        <v>1217</v>
      </c>
      <c r="AC793" t="s">
        <v>1217</v>
      </c>
      <c r="AD793" t="s">
        <v>1217</v>
      </c>
      <c r="AE793" t="s">
        <v>1217</v>
      </c>
      <c r="AF793" t="s">
        <v>1217</v>
      </c>
      <c r="AG793" t="s">
        <v>1217</v>
      </c>
      <c r="AH793"/>
      <c r="AI793" t="s">
        <v>1217</v>
      </c>
      <c r="AJ793" t="s">
        <v>1217</v>
      </c>
      <c r="AK793" t="s">
        <v>1217</v>
      </c>
      <c r="AL793"/>
      <c r="AM793" t="s">
        <v>1217</v>
      </c>
      <c r="AN793" t="s">
        <v>1217</v>
      </c>
      <c r="AO793" t="s">
        <v>1217</v>
      </c>
      <c r="AP793"/>
      <c r="AQ793"/>
      <c r="AR793"/>
      <c r="AS793"/>
      <c r="BB793" t="str" cm="1">
        <f t="array" aca="1" ref="BB793" ca="1">IFERROR(INDIRECT(X793),"")</f>
        <v/>
      </c>
    </row>
    <row r="794" spans="18:54">
      <c r="R794"/>
      <c r="W794">
        <v>799</v>
      </c>
      <c r="X794" t="s">
        <v>1217</v>
      </c>
      <c r="Y794" t="s">
        <v>1217</v>
      </c>
      <c r="Z794" t="s">
        <v>1217</v>
      </c>
      <c r="AA794" t="s">
        <v>1217</v>
      </c>
      <c r="AB794" t="s">
        <v>1217</v>
      </c>
      <c r="AC794" t="s">
        <v>1217</v>
      </c>
      <c r="AD794" t="s">
        <v>1217</v>
      </c>
      <c r="AE794" t="s">
        <v>1217</v>
      </c>
      <c r="AF794" t="s">
        <v>1217</v>
      </c>
      <c r="AG794" t="s">
        <v>1217</v>
      </c>
      <c r="AH794"/>
      <c r="AI794" t="s">
        <v>1217</v>
      </c>
      <c r="AJ794" t="s">
        <v>1217</v>
      </c>
      <c r="AK794" t="s">
        <v>1217</v>
      </c>
      <c r="AL794"/>
      <c r="AM794" t="s">
        <v>1217</v>
      </c>
      <c r="AN794" t="s">
        <v>1217</v>
      </c>
      <c r="AO794" t="s">
        <v>1217</v>
      </c>
      <c r="AP794"/>
      <c r="AQ794"/>
      <c r="AR794"/>
      <c r="AS794"/>
      <c r="BB794" t="str" cm="1">
        <f t="array" aca="1" ref="BB794" ca="1">IFERROR(INDIRECT(X794),"")</f>
        <v/>
      </c>
    </row>
    <row r="795" spans="18:54">
      <c r="R795"/>
      <c r="W795">
        <v>800</v>
      </c>
      <c r="X795" t="s">
        <v>1217</v>
      </c>
      <c r="Y795" t="s">
        <v>1217</v>
      </c>
      <c r="Z795" t="s">
        <v>1217</v>
      </c>
      <c r="AA795" t="s">
        <v>1217</v>
      </c>
      <c r="AB795" t="s">
        <v>1217</v>
      </c>
      <c r="AC795" t="s">
        <v>1217</v>
      </c>
      <c r="AD795" t="s">
        <v>1217</v>
      </c>
      <c r="AE795" t="s">
        <v>1217</v>
      </c>
      <c r="AF795" t="s">
        <v>1217</v>
      </c>
      <c r="AG795" t="s">
        <v>1217</v>
      </c>
      <c r="AH795"/>
      <c r="AI795" t="s">
        <v>1217</v>
      </c>
      <c r="AJ795" t="s">
        <v>1217</v>
      </c>
      <c r="AK795" t="s">
        <v>1217</v>
      </c>
      <c r="AL795"/>
      <c r="AM795" t="s">
        <v>1217</v>
      </c>
      <c r="AN795" t="s">
        <v>1217</v>
      </c>
      <c r="AO795" t="s">
        <v>1217</v>
      </c>
      <c r="AP795"/>
      <c r="AQ795"/>
      <c r="AR795"/>
      <c r="AS795"/>
      <c r="BB795" t="str" cm="1">
        <f t="array" aca="1" ref="BB795" ca="1">IFERROR(INDIRECT(X795),"")</f>
        <v/>
      </c>
    </row>
    <row r="796" spans="18:54">
      <c r="R796"/>
      <c r="W796">
        <v>801</v>
      </c>
      <c r="X796" t="s">
        <v>1217</v>
      </c>
      <c r="Y796" t="s">
        <v>1217</v>
      </c>
      <c r="Z796" t="s">
        <v>1217</v>
      </c>
      <c r="AA796" t="s">
        <v>1217</v>
      </c>
      <c r="AB796" t="s">
        <v>1217</v>
      </c>
      <c r="AC796" t="s">
        <v>1217</v>
      </c>
      <c r="AD796" t="s">
        <v>1217</v>
      </c>
      <c r="AE796" t="s">
        <v>1217</v>
      </c>
      <c r="AF796" t="s">
        <v>1217</v>
      </c>
      <c r="AG796" t="s">
        <v>1217</v>
      </c>
      <c r="AH796"/>
      <c r="AI796" t="s">
        <v>1217</v>
      </c>
      <c r="AJ796" t="s">
        <v>1217</v>
      </c>
      <c r="AK796" t="s">
        <v>1217</v>
      </c>
      <c r="AL796"/>
      <c r="AM796" t="s">
        <v>1217</v>
      </c>
      <c r="AN796" t="s">
        <v>1217</v>
      </c>
      <c r="AO796" t="s">
        <v>1217</v>
      </c>
      <c r="AP796"/>
      <c r="AQ796"/>
      <c r="AR796"/>
      <c r="AS796"/>
      <c r="BB796" t="str" cm="1">
        <f t="array" aca="1" ref="BB796" ca="1">IFERROR(INDIRECT(X796),"")</f>
        <v/>
      </c>
    </row>
    <row r="797" spans="18:54">
      <c r="R797"/>
      <c r="W797">
        <v>802</v>
      </c>
      <c r="X797" t="s">
        <v>1217</v>
      </c>
      <c r="Y797" t="s">
        <v>1217</v>
      </c>
      <c r="Z797" t="s">
        <v>1217</v>
      </c>
      <c r="AA797" t="s">
        <v>1217</v>
      </c>
      <c r="AB797" t="s">
        <v>1217</v>
      </c>
      <c r="AC797" t="s">
        <v>1217</v>
      </c>
      <c r="AD797" t="s">
        <v>1217</v>
      </c>
      <c r="AE797" t="s">
        <v>1217</v>
      </c>
      <c r="AF797" t="s">
        <v>1217</v>
      </c>
      <c r="AG797" t="s">
        <v>1217</v>
      </c>
      <c r="AH797"/>
      <c r="AI797" t="s">
        <v>1217</v>
      </c>
      <c r="AJ797" t="s">
        <v>1217</v>
      </c>
      <c r="AK797" t="s">
        <v>1217</v>
      </c>
      <c r="AL797"/>
      <c r="AM797" t="s">
        <v>1217</v>
      </c>
      <c r="AN797" t="s">
        <v>1217</v>
      </c>
      <c r="AO797" t="s">
        <v>1217</v>
      </c>
      <c r="AP797"/>
      <c r="AQ797"/>
      <c r="AR797"/>
      <c r="AS797"/>
      <c r="BB797" t="str" cm="1">
        <f t="array" aca="1" ref="BB797" ca="1">IFERROR(INDIRECT(X797),"")</f>
        <v/>
      </c>
    </row>
    <row r="798" spans="18:54">
      <c r="R798"/>
      <c r="W798">
        <v>803</v>
      </c>
      <c r="X798" t="s">
        <v>1217</v>
      </c>
      <c r="Y798" t="s">
        <v>1217</v>
      </c>
      <c r="Z798" t="s">
        <v>1217</v>
      </c>
      <c r="AA798" t="s">
        <v>1217</v>
      </c>
      <c r="AB798" t="s">
        <v>1217</v>
      </c>
      <c r="AC798" t="s">
        <v>1217</v>
      </c>
      <c r="AD798" t="s">
        <v>1217</v>
      </c>
      <c r="AE798" t="s">
        <v>1217</v>
      </c>
      <c r="AF798" t="s">
        <v>1217</v>
      </c>
      <c r="AG798" t="s">
        <v>1217</v>
      </c>
      <c r="AH798"/>
      <c r="AI798" t="s">
        <v>1217</v>
      </c>
      <c r="AJ798" t="s">
        <v>1217</v>
      </c>
      <c r="AK798" t="s">
        <v>1217</v>
      </c>
      <c r="AL798"/>
      <c r="AM798" t="s">
        <v>1217</v>
      </c>
      <c r="AN798" t="s">
        <v>1217</v>
      </c>
      <c r="AO798" t="s">
        <v>1217</v>
      </c>
      <c r="AP798"/>
      <c r="AQ798"/>
      <c r="AR798"/>
      <c r="AS798"/>
      <c r="BB798" t="str" cm="1">
        <f t="array" aca="1" ref="BB798" ca="1">IFERROR(INDIRECT(X798),"")</f>
        <v/>
      </c>
    </row>
    <row r="799" spans="18:54">
      <c r="R799"/>
      <c r="W799">
        <v>804</v>
      </c>
      <c r="X799" t="s">
        <v>1217</v>
      </c>
      <c r="Y799" t="s">
        <v>1217</v>
      </c>
      <c r="Z799" t="s">
        <v>1217</v>
      </c>
      <c r="AA799" t="s">
        <v>1217</v>
      </c>
      <c r="AB799" t="s">
        <v>1217</v>
      </c>
      <c r="AC799" t="s">
        <v>1217</v>
      </c>
      <c r="AD799" t="s">
        <v>1217</v>
      </c>
      <c r="AE799" t="s">
        <v>1217</v>
      </c>
      <c r="AF799" t="s">
        <v>1217</v>
      </c>
      <c r="AG799" t="s">
        <v>1217</v>
      </c>
      <c r="AH799"/>
      <c r="AI799" t="s">
        <v>1217</v>
      </c>
      <c r="AJ799" t="s">
        <v>1217</v>
      </c>
      <c r="AK799" t="s">
        <v>1217</v>
      </c>
      <c r="AL799"/>
      <c r="AM799" t="s">
        <v>1217</v>
      </c>
      <c r="AN799" t="s">
        <v>1217</v>
      </c>
      <c r="AO799" t="s">
        <v>1217</v>
      </c>
      <c r="AP799"/>
      <c r="AQ799"/>
      <c r="AR799"/>
      <c r="AS799"/>
      <c r="BB799" t="str" cm="1">
        <f t="array" aca="1" ref="BB799" ca="1">IFERROR(INDIRECT(X799),"")</f>
        <v/>
      </c>
    </row>
    <row r="800" spans="18:54">
      <c r="R800"/>
      <c r="W800">
        <v>805</v>
      </c>
      <c r="X800" t="s">
        <v>1217</v>
      </c>
      <c r="Y800" t="s">
        <v>1217</v>
      </c>
      <c r="Z800" t="s">
        <v>1217</v>
      </c>
      <c r="AA800" t="s">
        <v>1217</v>
      </c>
      <c r="AB800" t="s">
        <v>1217</v>
      </c>
      <c r="AC800" t="s">
        <v>1217</v>
      </c>
      <c r="AD800" t="s">
        <v>1217</v>
      </c>
      <c r="AE800" t="s">
        <v>1217</v>
      </c>
      <c r="AF800" t="s">
        <v>1217</v>
      </c>
      <c r="AG800" t="s">
        <v>1217</v>
      </c>
      <c r="AH800"/>
      <c r="AI800" t="s">
        <v>1217</v>
      </c>
      <c r="AJ800" t="s">
        <v>1217</v>
      </c>
      <c r="AK800" t="s">
        <v>1217</v>
      </c>
      <c r="AL800"/>
      <c r="AM800" t="s">
        <v>1217</v>
      </c>
      <c r="AN800" t="s">
        <v>1217</v>
      </c>
      <c r="AO800" t="s">
        <v>1217</v>
      </c>
      <c r="AP800"/>
      <c r="AQ800"/>
      <c r="AR800"/>
      <c r="AS800"/>
      <c r="BB800" t="str" cm="1">
        <f t="array" aca="1" ref="BB800" ca="1">IFERROR(INDIRECT(X800),"")</f>
        <v/>
      </c>
    </row>
    <row r="801" spans="18:54">
      <c r="R801"/>
      <c r="W801">
        <v>806</v>
      </c>
      <c r="X801" t="s">
        <v>1217</v>
      </c>
      <c r="Y801" t="s">
        <v>1217</v>
      </c>
      <c r="Z801" t="s">
        <v>1217</v>
      </c>
      <c r="AA801" t="s">
        <v>1217</v>
      </c>
      <c r="AB801" t="s">
        <v>1217</v>
      </c>
      <c r="AC801" t="s">
        <v>1217</v>
      </c>
      <c r="AD801" t="s">
        <v>1217</v>
      </c>
      <c r="AE801" t="s">
        <v>1217</v>
      </c>
      <c r="AF801" t="s">
        <v>1217</v>
      </c>
      <c r="AG801" t="s">
        <v>1217</v>
      </c>
      <c r="AH801"/>
      <c r="AI801" t="s">
        <v>1217</v>
      </c>
      <c r="AJ801" t="s">
        <v>1217</v>
      </c>
      <c r="AK801" t="s">
        <v>1217</v>
      </c>
      <c r="AL801"/>
      <c r="AM801" t="s">
        <v>1217</v>
      </c>
      <c r="AN801" t="s">
        <v>1217</v>
      </c>
      <c r="AO801" t="s">
        <v>1217</v>
      </c>
      <c r="AP801"/>
      <c r="AQ801"/>
      <c r="AR801"/>
      <c r="AS801"/>
      <c r="BB801" t="str" cm="1">
        <f t="array" aca="1" ref="BB801" ca="1">IFERROR(INDIRECT(X801),"")</f>
        <v/>
      </c>
    </row>
    <row r="802" spans="18:54">
      <c r="R802"/>
      <c r="W802">
        <v>807</v>
      </c>
      <c r="X802" t="s">
        <v>1217</v>
      </c>
      <c r="Y802" t="s">
        <v>1217</v>
      </c>
      <c r="Z802" t="s">
        <v>1217</v>
      </c>
      <c r="AA802" t="s">
        <v>1217</v>
      </c>
      <c r="AB802" t="s">
        <v>1217</v>
      </c>
      <c r="AC802" t="s">
        <v>1217</v>
      </c>
      <c r="AD802" t="s">
        <v>1217</v>
      </c>
      <c r="AE802" t="s">
        <v>1217</v>
      </c>
      <c r="AF802" t="s">
        <v>1217</v>
      </c>
      <c r="AG802" t="s">
        <v>1217</v>
      </c>
      <c r="AH802"/>
      <c r="AI802" t="s">
        <v>1217</v>
      </c>
      <c r="AJ802" t="s">
        <v>1217</v>
      </c>
      <c r="AK802" t="s">
        <v>1217</v>
      </c>
      <c r="AL802"/>
      <c r="AM802" t="s">
        <v>1217</v>
      </c>
      <c r="AN802" t="s">
        <v>1217</v>
      </c>
      <c r="AO802" t="s">
        <v>1217</v>
      </c>
      <c r="AP802"/>
      <c r="AQ802"/>
      <c r="AR802"/>
      <c r="AS802"/>
      <c r="BB802" t="str" cm="1">
        <f t="array" aca="1" ref="BB802" ca="1">IFERROR(INDIRECT(X802),"")</f>
        <v/>
      </c>
    </row>
    <row r="803" spans="18:54">
      <c r="R803"/>
      <c r="W803">
        <v>808</v>
      </c>
      <c r="X803" t="s">
        <v>1217</v>
      </c>
      <c r="Y803" t="s">
        <v>1217</v>
      </c>
      <c r="Z803" t="s">
        <v>1217</v>
      </c>
      <c r="AA803" t="s">
        <v>1217</v>
      </c>
      <c r="AB803" t="s">
        <v>1217</v>
      </c>
      <c r="AC803" t="s">
        <v>1217</v>
      </c>
      <c r="AD803" t="s">
        <v>1217</v>
      </c>
      <c r="AE803" t="s">
        <v>1217</v>
      </c>
      <c r="AF803" t="s">
        <v>1217</v>
      </c>
      <c r="AG803" t="s">
        <v>1217</v>
      </c>
      <c r="AH803"/>
      <c r="AI803" t="s">
        <v>1217</v>
      </c>
      <c r="AJ803" t="s">
        <v>1217</v>
      </c>
      <c r="AK803" t="s">
        <v>1217</v>
      </c>
      <c r="AL803"/>
      <c r="AM803" t="s">
        <v>1217</v>
      </c>
      <c r="AN803" t="s">
        <v>1217</v>
      </c>
      <c r="AO803" t="s">
        <v>1217</v>
      </c>
      <c r="AP803"/>
      <c r="AQ803"/>
      <c r="AR803"/>
      <c r="AS803"/>
      <c r="BB803" t="str" cm="1">
        <f t="array" aca="1" ref="BB803" ca="1">IFERROR(INDIRECT(X803),"")</f>
        <v/>
      </c>
    </row>
    <row r="804" spans="18:54">
      <c r="R804"/>
      <c r="W804">
        <v>809</v>
      </c>
      <c r="X804" t="s">
        <v>1217</v>
      </c>
      <c r="Y804" t="s">
        <v>1217</v>
      </c>
      <c r="Z804" t="s">
        <v>1217</v>
      </c>
      <c r="AA804" t="s">
        <v>1217</v>
      </c>
      <c r="AB804" t="s">
        <v>1217</v>
      </c>
      <c r="AC804" t="s">
        <v>1217</v>
      </c>
      <c r="AD804" t="s">
        <v>1217</v>
      </c>
      <c r="AE804" t="s">
        <v>1217</v>
      </c>
      <c r="AF804" t="s">
        <v>1217</v>
      </c>
      <c r="AG804" t="s">
        <v>1217</v>
      </c>
      <c r="AH804"/>
      <c r="AI804" t="s">
        <v>1217</v>
      </c>
      <c r="AJ804" t="s">
        <v>1217</v>
      </c>
      <c r="AK804" t="s">
        <v>1217</v>
      </c>
      <c r="AL804"/>
      <c r="AM804" t="s">
        <v>1217</v>
      </c>
      <c r="AN804" t="s">
        <v>1217</v>
      </c>
      <c r="AO804" t="s">
        <v>1217</v>
      </c>
      <c r="AP804"/>
      <c r="AQ804"/>
      <c r="AR804"/>
      <c r="AS804"/>
      <c r="BB804" t="str" cm="1">
        <f t="array" aca="1" ref="BB804" ca="1">IFERROR(INDIRECT(X804),"")</f>
        <v/>
      </c>
    </row>
    <row r="805" spans="18:54">
      <c r="R805"/>
      <c r="W805">
        <v>810</v>
      </c>
      <c r="X805" t="s">
        <v>1217</v>
      </c>
      <c r="Y805" t="s">
        <v>1217</v>
      </c>
      <c r="Z805" t="s">
        <v>1217</v>
      </c>
      <c r="AA805" t="s">
        <v>1217</v>
      </c>
      <c r="AB805" t="s">
        <v>1217</v>
      </c>
      <c r="AC805" t="s">
        <v>1217</v>
      </c>
      <c r="AD805" t="s">
        <v>1217</v>
      </c>
      <c r="AE805" t="s">
        <v>1217</v>
      </c>
      <c r="AF805" t="s">
        <v>1217</v>
      </c>
      <c r="AG805" t="s">
        <v>1217</v>
      </c>
      <c r="AH805"/>
      <c r="AI805" t="s">
        <v>1217</v>
      </c>
      <c r="AJ805" t="s">
        <v>1217</v>
      </c>
      <c r="AK805" t="s">
        <v>1217</v>
      </c>
      <c r="AL805"/>
      <c r="AM805" t="s">
        <v>1217</v>
      </c>
      <c r="AN805" t="s">
        <v>1217</v>
      </c>
      <c r="AO805" t="s">
        <v>1217</v>
      </c>
      <c r="AP805"/>
      <c r="AQ805"/>
      <c r="AR805"/>
      <c r="AS805"/>
      <c r="BB805" t="str" cm="1">
        <f t="array" aca="1" ref="BB805" ca="1">IFERROR(INDIRECT(X805),"")</f>
        <v/>
      </c>
    </row>
    <row r="806" spans="18:54">
      <c r="R806"/>
      <c r="W806">
        <v>811</v>
      </c>
      <c r="X806" t="s">
        <v>1217</v>
      </c>
      <c r="Y806" t="s">
        <v>1217</v>
      </c>
      <c r="Z806" t="s">
        <v>1217</v>
      </c>
      <c r="AA806" t="s">
        <v>1217</v>
      </c>
      <c r="AB806" t="s">
        <v>1217</v>
      </c>
      <c r="AC806" t="s">
        <v>1217</v>
      </c>
      <c r="AD806" t="s">
        <v>1217</v>
      </c>
      <c r="AE806" t="s">
        <v>1217</v>
      </c>
      <c r="AF806" t="s">
        <v>1217</v>
      </c>
      <c r="AG806" t="s">
        <v>1217</v>
      </c>
      <c r="AH806"/>
      <c r="AI806" t="s">
        <v>1217</v>
      </c>
      <c r="AJ806" t="s">
        <v>1217</v>
      </c>
      <c r="AK806" t="s">
        <v>1217</v>
      </c>
      <c r="AL806"/>
      <c r="AM806" t="s">
        <v>1217</v>
      </c>
      <c r="AN806" t="s">
        <v>1217</v>
      </c>
      <c r="AO806" t="s">
        <v>1217</v>
      </c>
      <c r="AP806"/>
      <c r="AQ806"/>
      <c r="AR806"/>
      <c r="AS806"/>
      <c r="BB806" t="str" cm="1">
        <f t="array" aca="1" ref="BB806" ca="1">IFERROR(INDIRECT(X806),"")</f>
        <v/>
      </c>
    </row>
    <row r="807" spans="18:54">
      <c r="R807"/>
      <c r="W807">
        <v>812</v>
      </c>
      <c r="X807" t="s">
        <v>1217</v>
      </c>
      <c r="Y807" t="s">
        <v>1217</v>
      </c>
      <c r="Z807" t="s">
        <v>1217</v>
      </c>
      <c r="AA807" t="s">
        <v>1217</v>
      </c>
      <c r="AB807" t="s">
        <v>1217</v>
      </c>
      <c r="AC807" t="s">
        <v>1217</v>
      </c>
      <c r="AD807" t="s">
        <v>1217</v>
      </c>
      <c r="AE807" t="s">
        <v>1217</v>
      </c>
      <c r="AF807" t="s">
        <v>1217</v>
      </c>
      <c r="AG807" t="s">
        <v>1217</v>
      </c>
      <c r="AH807"/>
      <c r="AI807" t="s">
        <v>1217</v>
      </c>
      <c r="AJ807" t="s">
        <v>1217</v>
      </c>
      <c r="AK807" t="s">
        <v>1217</v>
      </c>
      <c r="AL807"/>
      <c r="AM807" t="s">
        <v>1217</v>
      </c>
      <c r="AN807" t="s">
        <v>1217</v>
      </c>
      <c r="AO807" t="s">
        <v>1217</v>
      </c>
      <c r="AP807"/>
      <c r="AQ807"/>
      <c r="AR807"/>
      <c r="AS807"/>
      <c r="BB807" t="str" cm="1">
        <f t="array" aca="1" ref="BB807" ca="1">IFERROR(INDIRECT(X807),"")</f>
        <v/>
      </c>
    </row>
    <row r="808" spans="18:54">
      <c r="R808"/>
    </row>
    <row r="809" spans="18:54">
      <c r="R809"/>
    </row>
    <row r="810" spans="18:54">
      <c r="R810"/>
    </row>
    <row r="811" spans="18:54">
      <c r="R811"/>
    </row>
    <row r="812" spans="18:54">
      <c r="R812"/>
    </row>
    <row r="813" spans="18:54">
      <c r="R813"/>
    </row>
    <row r="814" spans="18:54">
      <c r="R814"/>
    </row>
    <row r="815" spans="18:54">
      <c r="R815"/>
    </row>
    <row r="816" spans="18:54">
      <c r="R816"/>
    </row>
    <row r="817" spans="18:18">
      <c r="R817"/>
    </row>
    <row r="818" spans="18:18">
      <c r="R818"/>
    </row>
    <row r="819" spans="18:18">
      <c r="R819"/>
    </row>
    <row r="820" spans="18:18">
      <c r="R820"/>
    </row>
    <row r="821" spans="18:18">
      <c r="R821"/>
    </row>
    <row r="822" spans="18:18">
      <c r="R822"/>
    </row>
    <row r="823" spans="18:18">
      <c r="R823"/>
    </row>
    <row r="824" spans="18:18">
      <c r="R824"/>
    </row>
    <row r="825" spans="18:18">
      <c r="R825"/>
    </row>
    <row r="826" spans="18:18">
      <c r="R826"/>
    </row>
    <row r="827" spans="18:18">
      <c r="R827"/>
    </row>
    <row r="828" spans="18:18">
      <c r="R828"/>
    </row>
    <row r="829" spans="18:18">
      <c r="R829"/>
    </row>
    <row r="830" spans="18:18">
      <c r="R830"/>
    </row>
    <row r="831" spans="18:18">
      <c r="R831"/>
    </row>
    <row r="832" spans="18:18">
      <c r="R832"/>
    </row>
    <row r="833" spans="18:18">
      <c r="R833"/>
    </row>
    <row r="834" spans="18:18">
      <c r="R834"/>
    </row>
    <row r="835" spans="18:18">
      <c r="R835"/>
    </row>
    <row r="836" spans="18:18">
      <c r="R836"/>
    </row>
    <row r="837" spans="18:18">
      <c r="R837"/>
    </row>
    <row r="838" spans="18:18">
      <c r="R838"/>
    </row>
    <row r="839" spans="18:18">
      <c r="R839"/>
    </row>
    <row r="840" spans="18:18">
      <c r="R840"/>
    </row>
    <row r="841" spans="18:18">
      <c r="R841"/>
    </row>
    <row r="842" spans="18:18">
      <c r="R842"/>
    </row>
    <row r="843" spans="18:18">
      <c r="R843"/>
    </row>
    <row r="844" spans="18:18">
      <c r="R844"/>
    </row>
    <row r="845" spans="18:18">
      <c r="R845"/>
    </row>
    <row r="846" spans="18:18">
      <c r="R846"/>
    </row>
    <row r="847" spans="18:18">
      <c r="R847"/>
    </row>
    <row r="848" spans="18:18">
      <c r="R848"/>
    </row>
    <row r="849" spans="18:18">
      <c r="R849"/>
    </row>
    <row r="850" spans="18:18">
      <c r="R850"/>
    </row>
    <row r="851" spans="18:18">
      <c r="R851"/>
    </row>
    <row r="852" spans="18:18">
      <c r="R852"/>
    </row>
    <row r="853" spans="18:18">
      <c r="R853"/>
    </row>
    <row r="854" spans="18:18">
      <c r="R854"/>
    </row>
    <row r="855" spans="18:18">
      <c r="R855"/>
    </row>
    <row r="856" spans="18:18">
      <c r="R856"/>
    </row>
    <row r="857" spans="18:18">
      <c r="R857"/>
    </row>
    <row r="858" spans="18:18">
      <c r="R858"/>
    </row>
    <row r="859" spans="18:18">
      <c r="R859"/>
    </row>
    <row r="860" spans="18:18">
      <c r="R860"/>
    </row>
    <row r="861" spans="18:18">
      <c r="R861"/>
    </row>
    <row r="862" spans="18:18">
      <c r="R862"/>
    </row>
    <row r="863" spans="18:18">
      <c r="R863"/>
    </row>
    <row r="864" spans="18:18">
      <c r="R864"/>
    </row>
    <row r="865" spans="18:18">
      <c r="R865"/>
    </row>
    <row r="866" spans="18:18">
      <c r="R866"/>
    </row>
    <row r="867" spans="18:18">
      <c r="R867"/>
    </row>
    <row r="868" spans="18:18">
      <c r="R868"/>
    </row>
    <row r="869" spans="18:18">
      <c r="R869"/>
    </row>
    <row r="870" spans="18:18">
      <c r="R870"/>
    </row>
    <row r="871" spans="18:18">
      <c r="R871"/>
    </row>
    <row r="872" spans="18:18">
      <c r="R872"/>
    </row>
    <row r="873" spans="18:18">
      <c r="R873"/>
    </row>
    <row r="874" spans="18:18">
      <c r="R874"/>
    </row>
    <row r="875" spans="18:18">
      <c r="R875"/>
    </row>
    <row r="876" spans="18:18">
      <c r="R876"/>
    </row>
    <row r="877" spans="18:18">
      <c r="R877"/>
    </row>
    <row r="878" spans="18:18">
      <c r="R878"/>
    </row>
    <row r="879" spans="18:18">
      <c r="R879"/>
    </row>
    <row r="880" spans="18:18">
      <c r="R880"/>
    </row>
    <row r="881" spans="18:18">
      <c r="R881"/>
    </row>
    <row r="882" spans="18:18">
      <c r="R882"/>
    </row>
    <row r="883" spans="18:18">
      <c r="R883"/>
    </row>
    <row r="884" spans="18:18">
      <c r="R884"/>
    </row>
    <row r="885" spans="18:18">
      <c r="R885"/>
    </row>
    <row r="886" spans="18:18">
      <c r="R886"/>
    </row>
    <row r="887" spans="18:18">
      <c r="R887"/>
    </row>
    <row r="888" spans="18:18">
      <c r="R888"/>
    </row>
    <row r="889" spans="18:18">
      <c r="R889"/>
    </row>
    <row r="890" spans="18:18">
      <c r="R890"/>
    </row>
    <row r="891" spans="18:18">
      <c r="R891"/>
    </row>
    <row r="892" spans="18:18">
      <c r="R892"/>
    </row>
    <row r="893" spans="18:18">
      <c r="R893"/>
    </row>
    <row r="894" spans="18:18">
      <c r="R894"/>
    </row>
    <row r="895" spans="18:18">
      <c r="R895"/>
    </row>
    <row r="896" spans="18:18">
      <c r="R896"/>
    </row>
    <row r="897" spans="18:18">
      <c r="R897"/>
    </row>
    <row r="898" spans="18:18">
      <c r="R898"/>
    </row>
    <row r="899" spans="18:18">
      <c r="R899"/>
    </row>
    <row r="900" spans="18:18">
      <c r="R900"/>
    </row>
    <row r="901" spans="18:18">
      <c r="R901"/>
    </row>
    <row r="902" spans="18:18">
      <c r="R902"/>
    </row>
    <row r="903" spans="18:18">
      <c r="R903"/>
    </row>
    <row r="904" spans="18:18">
      <c r="R904"/>
    </row>
    <row r="905" spans="18:18">
      <c r="R905"/>
    </row>
    <row r="906" spans="18:18">
      <c r="R906"/>
    </row>
    <row r="907" spans="18:18">
      <c r="R907"/>
    </row>
    <row r="908" spans="18:18">
      <c r="R908"/>
    </row>
    <row r="909" spans="18:18">
      <c r="R909"/>
    </row>
    <row r="910" spans="18:18">
      <c r="R910"/>
    </row>
    <row r="911" spans="18:18">
      <c r="R911"/>
    </row>
    <row r="912" spans="18:18">
      <c r="R912"/>
    </row>
    <row r="913" spans="18:18">
      <c r="R913"/>
    </row>
    <row r="914" spans="18:18">
      <c r="R914"/>
    </row>
    <row r="915" spans="18:18">
      <c r="R915"/>
    </row>
    <row r="916" spans="18:18">
      <c r="R916"/>
    </row>
    <row r="917" spans="18:18">
      <c r="R917"/>
    </row>
    <row r="918" spans="18:18">
      <c r="R918"/>
    </row>
    <row r="919" spans="18:18">
      <c r="R919"/>
    </row>
    <row r="920" spans="18:18">
      <c r="R920"/>
    </row>
    <row r="921" spans="18:18">
      <c r="R921"/>
    </row>
    <row r="922" spans="18:18">
      <c r="R922"/>
    </row>
    <row r="923" spans="18:18">
      <c r="R923"/>
    </row>
    <row r="924" spans="18:18">
      <c r="R924"/>
    </row>
    <row r="925" spans="18:18">
      <c r="R925"/>
    </row>
    <row r="926" spans="18:18">
      <c r="R926"/>
    </row>
    <row r="927" spans="18:18">
      <c r="R927"/>
    </row>
    <row r="928" spans="18:18">
      <c r="R928"/>
    </row>
    <row r="929" spans="18:18">
      <c r="R929"/>
    </row>
    <row r="930" spans="18:18">
      <c r="R930"/>
    </row>
    <row r="931" spans="18:18">
      <c r="R931"/>
    </row>
    <row r="932" spans="18:18">
      <c r="R932"/>
    </row>
    <row r="933" spans="18:18">
      <c r="R933"/>
    </row>
    <row r="934" spans="18:18">
      <c r="R934"/>
    </row>
    <row r="935" spans="18:18">
      <c r="R935"/>
    </row>
    <row r="936" spans="18:18">
      <c r="R936"/>
    </row>
    <row r="937" spans="18:18">
      <c r="R937"/>
    </row>
    <row r="938" spans="18:18">
      <c r="R938"/>
    </row>
    <row r="939" spans="18:18">
      <c r="R939"/>
    </row>
    <row r="940" spans="18:18">
      <c r="R940"/>
    </row>
    <row r="941" spans="18:18">
      <c r="R941"/>
    </row>
    <row r="942" spans="18:18">
      <c r="R942"/>
    </row>
    <row r="943" spans="18:18">
      <c r="R943"/>
    </row>
    <row r="944" spans="18:18">
      <c r="R944"/>
    </row>
    <row r="945" spans="18:18">
      <c r="R945"/>
    </row>
    <row r="946" spans="18:18">
      <c r="R946"/>
    </row>
    <row r="947" spans="18:18">
      <c r="R947"/>
    </row>
    <row r="948" spans="18:18">
      <c r="R948"/>
    </row>
    <row r="949" spans="18:18">
      <c r="R949"/>
    </row>
    <row r="950" spans="18:18">
      <c r="R950"/>
    </row>
    <row r="951" spans="18:18">
      <c r="R951"/>
    </row>
    <row r="952" spans="18:18">
      <c r="R952"/>
    </row>
    <row r="953" spans="18:18">
      <c r="R953"/>
    </row>
    <row r="954" spans="18:18">
      <c r="R954"/>
    </row>
    <row r="955" spans="18:18">
      <c r="R955"/>
    </row>
    <row r="956" spans="18:18">
      <c r="R956"/>
    </row>
    <row r="957" spans="18:18">
      <c r="R957"/>
    </row>
    <row r="958" spans="18:18">
      <c r="R958"/>
    </row>
    <row r="959" spans="18:18">
      <c r="R959"/>
    </row>
    <row r="960" spans="18:18">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algorithmName="SHA-512" hashValue="zpeZ0pynaFkjl2u0pUVQ+/p00moszXSnszfK7pcY7FffssPbKET1TpZfOSj1ppRrrWYp72HZU0mwE7Z7KGj0Zw==" saltValue="MtLoc6JUmx+TjGet8o6pMw==" spinCount="100000" sheet="1" selectLockedCells="1" selectUnlockedCells="1"/>
  <conditionalFormatting sqref="BK1">
    <cfRule type="cellIs" dxfId="7"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0FB89-E8C6-4C83-93EF-0D5EDB212E0C}">
  <sheetPr codeName="Blad14"/>
  <dimension ref="A1:MU1000"/>
  <sheetViews>
    <sheetView topLeftCell="HK1" zoomScale="110" zoomScaleNormal="110" workbookViewId="0">
      <selection activeCell="IB3" sqref="IB3"/>
    </sheetView>
  </sheetViews>
  <sheetFormatPr defaultColWidth="9.19921875" defaultRowHeight="14.6"/>
  <cols>
    <col min="1" max="1" width="6.19921875" style="472" customWidth="1"/>
    <col min="2" max="2" width="12.06640625" style="441" bestFit="1" customWidth="1"/>
    <col min="3" max="3" width="10.33203125" style="441" bestFit="1" customWidth="1"/>
    <col min="4" max="4" width="92.59765625" style="441" customWidth="1"/>
    <col min="5" max="5" width="9.59765625" style="441" bestFit="1" customWidth="1"/>
    <col min="6" max="6" width="116.06640625" style="441" customWidth="1"/>
    <col min="7" max="9" width="9.19921875" style="441"/>
    <col min="10" max="13" width="9.19921875" style="478"/>
    <col min="14" max="15" width="9.19921875" style="441"/>
    <col min="16" max="16" width="9.19921875" style="479"/>
    <col min="17" max="17" width="9.19921875" style="441"/>
    <col min="18" max="18" width="67.06640625" style="441" customWidth="1"/>
    <col min="19" max="23" width="9.19921875" style="441"/>
    <col min="24" max="24" width="19.9296875" style="441" customWidth="1"/>
    <col min="25" max="30" width="15.9296875" style="441" customWidth="1"/>
    <col min="31" max="38" width="9.19921875" style="441"/>
    <col min="39" max="40" width="21.46484375" style="441" customWidth="1"/>
    <col min="41" max="41" width="9.19921875" style="441"/>
    <col min="42" max="42" width="20.9296875" style="441" customWidth="1"/>
    <col min="43" max="44" width="9.19921875" style="441"/>
    <col min="45" max="45" width="9.19921875" style="441" customWidth="1"/>
    <col min="46" max="46" width="23.59765625" style="441" customWidth="1"/>
    <col min="47" max="49" width="9.46484375" style="441" customWidth="1"/>
    <col min="50" max="50" width="44.59765625" style="441" customWidth="1"/>
    <col min="51" max="51" width="52.06640625" style="441" customWidth="1"/>
    <col min="52" max="55" width="9.19921875" style="441"/>
    <col min="56" max="56" width="9.19921875" style="480"/>
    <col min="57" max="57" width="9.19921875" style="441"/>
    <col min="58" max="58" width="19.06640625" style="479" customWidth="1"/>
    <col min="59" max="59" width="9.19921875" style="441"/>
    <col min="60" max="60" width="22.46484375" style="441" customWidth="1"/>
    <col min="61" max="61" width="18.9296875" style="441" customWidth="1"/>
    <col min="62" max="62" width="9.19921875" style="441"/>
    <col min="63" max="63" width="22.06640625" style="441" customWidth="1"/>
    <col min="64" max="64" width="9.19921875" style="480"/>
    <col min="65" max="66" width="18.9296875" style="441" customWidth="1"/>
    <col min="67" max="78" width="15.59765625" style="441" customWidth="1"/>
    <col min="79" max="79" width="9.19921875" style="441"/>
    <col min="80" max="80" width="26.46484375" style="441" customWidth="1"/>
    <col min="81" max="89" width="24.46484375" style="441" customWidth="1"/>
    <col min="90" max="98" width="9.19921875" style="441"/>
    <col min="99" max="99" width="29.46484375" style="441" customWidth="1"/>
    <col min="100" max="102" width="9.19921875" style="441"/>
    <col min="103" max="103" width="9.19921875" style="440"/>
    <col min="104" max="116" width="9.19921875" style="441"/>
    <col min="117" max="117" width="11.59765625" style="441" bestFit="1" customWidth="1"/>
    <col min="118" max="16384" width="9.19921875" style="441"/>
  </cols>
  <sheetData>
    <row r="1" spans="1:359" customFormat="1" ht="71.25" customHeight="1" thickBot="1">
      <c r="A1" s="230" t="s">
        <v>1153</v>
      </c>
      <c r="G1" t="s">
        <v>1154</v>
      </c>
      <c r="H1" t="s">
        <v>1155</v>
      </c>
      <c r="I1" t="s">
        <v>1156</v>
      </c>
      <c r="J1" s="422" t="s">
        <v>1157</v>
      </c>
      <c r="K1" s="422" t="s">
        <v>1158</v>
      </c>
      <c r="L1" s="422" t="s">
        <v>1159</v>
      </c>
      <c r="M1" s="422"/>
      <c r="O1" s="423" t="s">
        <v>1160</v>
      </c>
      <c r="P1" s="424" t="s">
        <v>23</v>
      </c>
      <c r="Q1" s="425" t="s">
        <v>1161</v>
      </c>
      <c r="R1" s="425" t="s">
        <v>1162</v>
      </c>
      <c r="S1" s="425" t="s">
        <v>1163</v>
      </c>
      <c r="T1" s="425"/>
      <c r="U1" s="425"/>
      <c r="V1" s="425" t="s">
        <v>1164</v>
      </c>
      <c r="W1" s="425" t="s">
        <v>1165</v>
      </c>
      <c r="X1" s="426" t="s">
        <v>1166</v>
      </c>
      <c r="Y1" s="425" t="s">
        <v>1167</v>
      </c>
      <c r="Z1" s="425" t="s">
        <v>1168</v>
      </c>
      <c r="AA1" s="425" t="s">
        <v>1169</v>
      </c>
      <c r="AB1" s="425" t="s">
        <v>1170</v>
      </c>
      <c r="AC1" s="426" t="s">
        <v>1171</v>
      </c>
      <c r="AD1" s="426" t="s">
        <v>1172</v>
      </c>
      <c r="AE1" s="425" t="s">
        <v>1173</v>
      </c>
      <c r="AF1" s="425" t="s">
        <v>1174</v>
      </c>
      <c r="AG1" s="425" t="s">
        <v>1175</v>
      </c>
      <c r="AH1" s="425" t="s">
        <v>1176</v>
      </c>
      <c r="AI1" s="425" t="s">
        <v>1177</v>
      </c>
      <c r="AJ1" s="425" t="s">
        <v>1178</v>
      </c>
      <c r="AK1" s="425" t="s">
        <v>1179</v>
      </c>
      <c r="AL1" s="425" t="s">
        <v>1180</v>
      </c>
      <c r="AM1" s="425" t="s">
        <v>1181</v>
      </c>
      <c r="AN1" s="425" t="s">
        <v>1182</v>
      </c>
      <c r="AO1" s="425" t="s">
        <v>1183</v>
      </c>
      <c r="AP1" s="425" t="s">
        <v>1184</v>
      </c>
      <c r="AQ1" s="425" t="s">
        <v>1185</v>
      </c>
      <c r="AR1" s="425" t="s">
        <v>1186</v>
      </c>
      <c r="AS1" s="425" t="s">
        <v>1187</v>
      </c>
      <c r="AT1" s="425" t="s">
        <v>1188</v>
      </c>
      <c r="AU1" s="425" t="s">
        <v>1189</v>
      </c>
      <c r="AV1" s="425" t="s">
        <v>1190</v>
      </c>
      <c r="AW1" s="425" t="s">
        <v>1191</v>
      </c>
      <c r="AX1" s="425" t="s">
        <v>2477</v>
      </c>
      <c r="AY1" s="425" t="s">
        <v>1193</v>
      </c>
      <c r="AZ1" s="425" t="s">
        <v>1194</v>
      </c>
      <c r="BA1" s="425"/>
      <c r="BB1" s="425"/>
      <c r="BC1" s="425"/>
      <c r="BD1" s="427"/>
      <c r="BF1" s="428" t="s">
        <v>1197</v>
      </c>
      <c r="BG1" s="429" t="s">
        <v>1198</v>
      </c>
      <c r="BH1" s="429" t="s">
        <v>1162</v>
      </c>
      <c r="BI1" s="429" t="s">
        <v>1163</v>
      </c>
      <c r="BJ1" s="429" t="s">
        <v>1199</v>
      </c>
      <c r="BK1" s="430" t="s">
        <v>1200</v>
      </c>
      <c r="BL1" s="431" t="s">
        <v>1162</v>
      </c>
      <c r="BM1" s="432" t="s">
        <v>1201</v>
      </c>
      <c r="BN1" s="432" t="s">
        <v>1202</v>
      </c>
      <c r="BO1" s="432" t="s">
        <v>2478</v>
      </c>
      <c r="BP1" s="432" t="s">
        <v>2479</v>
      </c>
      <c r="BQ1" s="432" t="s">
        <v>2480</v>
      </c>
      <c r="BR1" s="432" t="s">
        <v>2481</v>
      </c>
      <c r="BS1" s="432" t="s">
        <v>2482</v>
      </c>
      <c r="BT1" s="432" t="s">
        <v>2483</v>
      </c>
      <c r="BU1" s="432" t="s">
        <v>2484</v>
      </c>
      <c r="CC1" t="s">
        <v>1213</v>
      </c>
      <c r="CD1">
        <f>CD4</f>
        <v>60</v>
      </c>
      <c r="CE1">
        <f t="shared" ref="CE1:CK1" si="0">CE4</f>
        <v>40</v>
      </c>
      <c r="CF1">
        <f t="shared" si="0"/>
        <v>30</v>
      </c>
      <c r="CG1">
        <f t="shared" si="0"/>
        <v>45</v>
      </c>
      <c r="CH1">
        <f t="shared" si="0"/>
        <v>25</v>
      </c>
      <c r="CI1">
        <f t="shared" si="0"/>
        <v>56</v>
      </c>
      <c r="CJ1">
        <f t="shared" si="0"/>
        <v>31</v>
      </c>
      <c r="CK1">
        <f t="shared" si="0"/>
        <v>261</v>
      </c>
      <c r="CL1">
        <v>16</v>
      </c>
      <c r="CM1">
        <v>42</v>
      </c>
      <c r="CR1">
        <f>SUM(CD1:CM1)</f>
        <v>606</v>
      </c>
      <c r="CU1" s="1" t="s">
        <v>1214</v>
      </c>
      <c r="CY1" s="433" t="str">
        <f>BO1</f>
        <v>Organisation och ledningssystem</v>
      </c>
      <c r="CZ1" s="433"/>
      <c r="DA1" s="433"/>
      <c r="DB1" s="433"/>
      <c r="DC1" s="433"/>
      <c r="DD1" s="433"/>
      <c r="DE1" s="433"/>
      <c r="DF1" s="433" t="s">
        <v>1215</v>
      </c>
      <c r="DG1" s="433"/>
      <c r="DH1" s="433"/>
      <c r="DI1" s="433"/>
      <c r="DJ1" s="433"/>
      <c r="DK1" s="433"/>
      <c r="DL1" s="433"/>
      <c r="DM1" s="433"/>
      <c r="DN1" s="433"/>
      <c r="DO1" s="433"/>
      <c r="DP1" s="433"/>
      <c r="DQ1" s="433"/>
      <c r="DR1" s="433"/>
      <c r="DS1" s="433" t="str">
        <f>BP1</f>
        <v>Konfigurationshantering</v>
      </c>
      <c r="EJ1" s="433"/>
      <c r="EK1" s="433" t="str">
        <f>BQ1</f>
        <v>Nätverk och säkra kommunikationer</v>
      </c>
      <c r="FB1" s="433"/>
      <c r="FC1" s="433" t="str">
        <f>BR1</f>
        <v>Komponentsäkerhet</v>
      </c>
      <c r="FT1" s="433"/>
      <c r="FU1" s="433" t="str">
        <f>BS1</f>
        <v>Åtkomstkontroll och skydd av information</v>
      </c>
      <c r="GL1" s="433"/>
      <c r="GM1" s="433" t="str">
        <f>BT1</f>
        <v>Kontinuitet- och incidenthantering</v>
      </c>
      <c r="HD1" s="433"/>
      <c r="HE1" s="433" t="str">
        <f>BU1</f>
        <v>Uppföljning och utvärdering</v>
      </c>
      <c r="HV1" s="433"/>
      <c r="HW1" s="433">
        <f>BV1</f>
        <v>0</v>
      </c>
      <c r="IN1" s="433"/>
      <c r="IO1" s="433"/>
      <c r="JG1" s="433"/>
      <c r="JY1" s="433"/>
      <c r="KQ1" s="433"/>
      <c r="LI1" s="433"/>
      <c r="MA1" s="433"/>
      <c r="MB1" s="433"/>
    </row>
    <row r="2" spans="1:359" customFormat="1" ht="44.6" thickBot="1">
      <c r="A2" s="230"/>
      <c r="D2" s="213" t="s">
        <v>1216</v>
      </c>
      <c r="E2" s="434">
        <v>265</v>
      </c>
      <c r="G2" t="s">
        <v>1217</v>
      </c>
      <c r="H2" t="s">
        <v>1217</v>
      </c>
      <c r="I2">
        <v>0</v>
      </c>
      <c r="J2" s="422">
        <v>1</v>
      </c>
      <c r="K2" s="422">
        <v>1</v>
      </c>
      <c r="L2" s="422">
        <v>1</v>
      </c>
      <c r="M2" s="422">
        <v>1</v>
      </c>
      <c r="O2" s="423">
        <v>1</v>
      </c>
      <c r="P2" s="435">
        <v>1</v>
      </c>
      <c r="Q2">
        <v>1</v>
      </c>
      <c r="R2" t="s">
        <v>684</v>
      </c>
      <c r="S2" t="s">
        <v>2485</v>
      </c>
      <c r="V2" s="436" t="s">
        <v>680</v>
      </c>
      <c r="W2">
        <v>7</v>
      </c>
      <c r="X2" t="s">
        <v>1217</v>
      </c>
      <c r="Y2" t="s">
        <v>1217</v>
      </c>
      <c r="Z2" t="s">
        <v>1217</v>
      </c>
      <c r="AA2" t="s">
        <v>1217</v>
      </c>
      <c r="AB2" t="s">
        <v>1217</v>
      </c>
      <c r="AC2" t="s">
        <v>1217</v>
      </c>
      <c r="AD2" t="s">
        <v>1217</v>
      </c>
      <c r="AE2" t="s">
        <v>1217</v>
      </c>
      <c r="AF2" t="s">
        <v>1217</v>
      </c>
      <c r="AG2" t="s">
        <v>1217</v>
      </c>
      <c r="AH2" t="s">
        <v>1217</v>
      </c>
      <c r="AI2" t="s">
        <v>1217</v>
      </c>
      <c r="AJ2" t="s">
        <v>1217</v>
      </c>
      <c r="AK2" t="s">
        <v>1217</v>
      </c>
      <c r="AL2" t="s">
        <v>1217</v>
      </c>
      <c r="AM2" t="s">
        <v>1217</v>
      </c>
      <c r="AN2" t="s">
        <v>1217</v>
      </c>
      <c r="AO2" t="s">
        <v>1217</v>
      </c>
      <c r="AP2" t="s">
        <v>2486</v>
      </c>
      <c r="AQ2" t="s">
        <v>2487</v>
      </c>
      <c r="AR2" t="s">
        <v>2488</v>
      </c>
      <c r="AS2" t="s">
        <v>2489</v>
      </c>
      <c r="AT2" s="436" t="s">
        <v>2490</v>
      </c>
      <c r="AU2" s="436" t="s">
        <v>2491</v>
      </c>
      <c r="AV2" s="436" t="s">
        <v>2492</v>
      </c>
      <c r="AW2" s="436" t="s">
        <v>2493</v>
      </c>
      <c r="AX2" s="436" t="s">
        <v>2494</v>
      </c>
      <c r="AY2" s="484" t="s">
        <v>2495</v>
      </c>
      <c r="AZ2" t="s">
        <v>1225</v>
      </c>
      <c r="BB2" t="str" cm="1">
        <f t="array" aca="1" ref="BB2" ca="1">IFERROR(INDIRECT(X2),"")</f>
        <v/>
      </c>
      <c r="BD2" s="437"/>
      <c r="BF2" s="438">
        <v>1</v>
      </c>
      <c r="BG2" s="438">
        <v>1</v>
      </c>
      <c r="BH2" s="438" t="s">
        <v>684</v>
      </c>
      <c r="BI2" s="438" t="s">
        <v>2485</v>
      </c>
      <c r="BJ2" s="438">
        <v>1</v>
      </c>
      <c r="BK2" s="438" t="s">
        <v>2496</v>
      </c>
      <c r="BL2" s="438" t="s">
        <v>147</v>
      </c>
      <c r="BM2" s="438" t="s">
        <v>2497</v>
      </c>
      <c r="BN2" s="438"/>
      <c r="BO2" s="438">
        <v>1</v>
      </c>
      <c r="BP2" s="438">
        <v>0</v>
      </c>
      <c r="BQ2" s="438">
        <v>0</v>
      </c>
      <c r="BR2" s="438">
        <v>0</v>
      </c>
      <c r="BS2" s="438">
        <v>0</v>
      </c>
      <c r="BT2" s="438">
        <v>0</v>
      </c>
      <c r="BU2" s="438">
        <v>0</v>
      </c>
      <c r="BV2" s="438">
        <v>0</v>
      </c>
      <c r="BW2" s="438">
        <v>0</v>
      </c>
      <c r="BX2" s="438">
        <v>0</v>
      </c>
      <c r="BY2" s="438"/>
      <c r="BZ2" s="438"/>
      <c r="CU2" s="1" t="s">
        <v>1228</v>
      </c>
      <c r="CY2" s="423"/>
      <c r="DF2" s="213"/>
      <c r="DG2" s="213"/>
      <c r="DH2" s="213"/>
      <c r="DI2" s="213"/>
      <c r="DJ2" s="213"/>
      <c r="DK2" s="213"/>
      <c r="DL2" s="213"/>
      <c r="DM2" s="213"/>
      <c r="DN2" s="213"/>
      <c r="DS2" s="423" t="str" cm="1">
        <f t="array" ref="DS2:DV11">_xlfn._xlws.FILTER($A$5:$D$300, $G$5:$G$300=DS1)</f>
        <v>Konfigurationshantering</v>
      </c>
      <c r="DT2">
        <v>0</v>
      </c>
      <c r="DU2">
        <v>0</v>
      </c>
      <c r="DV2">
        <v>0</v>
      </c>
      <c r="DW2" t="s">
        <v>1229</v>
      </c>
      <c r="DX2" cm="1">
        <f t="array" ref="DX2:DX11">_xlfn._xlws.FILTER($E$5:$E$300, $G$5:$G$300=DS1)</f>
        <v>0</v>
      </c>
      <c r="DY2" t="s">
        <v>1230</v>
      </c>
      <c r="DZ2" s="213" t="e" cm="1" vm="1">
        <f t="array" ref="DZ2">IF(DS2&lt;&gt;"", _xlfn._xlws.FILTER(AR1:AR999, AX1:AX999=DS2), "")</f>
        <v>#VALUE!</v>
      </c>
      <c r="EA2" s="213"/>
      <c r="EB2" s="213"/>
      <c r="EC2" s="213"/>
      <c r="ED2" s="213"/>
      <c r="EE2" s="213"/>
      <c r="EF2" s="213"/>
      <c r="EG2" s="213"/>
      <c r="EH2" s="213"/>
      <c r="EK2" s="423" t="str" cm="1">
        <f t="array" ref="EK2:EN9">_xlfn._xlws.FILTER($A$5:$D$300, $G$5:$G$300=EK1)</f>
        <v>Nätverk och säkra kommunikationer</v>
      </c>
      <c r="EL2">
        <v>0</v>
      </c>
      <c r="EM2">
        <v>0</v>
      </c>
      <c r="EN2">
        <v>0</v>
      </c>
      <c r="EO2" t="s">
        <v>1229</v>
      </c>
      <c r="EP2" cm="1">
        <f t="array" ref="EP2:EP9">_xlfn._xlws.FILTER($E$5:$E$300, $G$5:$G$300=EK1)</f>
        <v>0</v>
      </c>
      <c r="EQ2" t="s">
        <v>1230</v>
      </c>
      <c r="ER2" s="213" t="e" cm="1" vm="1">
        <f t="array" ref="ER2">IF(EK2&lt;&gt;"", _xlfn._xlws.FILTER(BJ1:BJ999, BP1:BP999=EK2), "")</f>
        <v>#VALUE!</v>
      </c>
      <c r="ES2" s="213"/>
      <c r="ET2" s="213"/>
      <c r="EU2" s="213"/>
      <c r="EV2" s="213"/>
      <c r="EW2" s="213"/>
      <c r="EX2" s="213"/>
      <c r="EY2" s="213"/>
      <c r="EZ2" s="213"/>
      <c r="FC2" s="423" t="str" cm="1">
        <f t="array" ref="FC2:FF12">_xlfn._xlws.FILTER($A$5:$D$300, $G$5:$G$300=FC1)</f>
        <v>Komponentsäkerhet</v>
      </c>
      <c r="FD2">
        <v>0</v>
      </c>
      <c r="FE2">
        <v>0</v>
      </c>
      <c r="FF2">
        <v>0</v>
      </c>
      <c r="FG2" t="s">
        <v>1229</v>
      </c>
      <c r="FH2" cm="1">
        <f t="array" ref="FH2:FH12">_xlfn._xlws.FILTER($E$5:$E$300, $G$5:$G$300=FC1)</f>
        <v>0</v>
      </c>
      <c r="FI2" t="s">
        <v>1230</v>
      </c>
      <c r="FJ2" s="213" t="e" cm="1" vm="1">
        <f t="array" aca="1" ref="FJ2" ca="1">IF(FC2&lt;&gt;"", _xlfn._xlws.FILTER(CB1:CB999, CH1:CH999=FC2), "")</f>
        <v>#VALUE!</v>
      </c>
      <c r="FK2" s="213"/>
      <c r="FL2" s="213"/>
      <c r="FM2" s="213"/>
      <c r="FN2" s="213"/>
      <c r="FO2" s="213"/>
      <c r="FP2" s="213"/>
      <c r="FQ2" s="213"/>
      <c r="FR2" s="213"/>
      <c r="FU2" s="423" t="str" cm="1">
        <f t="array" ref="FU2:FX8">_xlfn._xlws.FILTER($A$5:$D$300, $G$5:$G$300=FU1)</f>
        <v>Åtkomstkontroll och skydd av information</v>
      </c>
      <c r="FV2">
        <v>0</v>
      </c>
      <c r="FW2">
        <v>0</v>
      </c>
      <c r="FX2">
        <v>0</v>
      </c>
      <c r="FY2" t="s">
        <v>1229</v>
      </c>
      <c r="FZ2" cm="1">
        <f t="array" ref="FZ2:FZ8">_xlfn._xlws.FILTER($E$5:$E$300, $G$5:$G$300=FU1)</f>
        <v>0</v>
      </c>
      <c r="GA2" t="s">
        <v>1230</v>
      </c>
      <c r="GB2" s="213" t="e" cm="1" vm="1">
        <f t="array" ref="GB2">IF(FU2&lt;&gt;"", _xlfn._xlws.FILTER(CT1:CT999, CZ1:CZ999=FU2), "")</f>
        <v>#VALUE!</v>
      </c>
      <c r="GC2" s="213"/>
      <c r="GD2" s="213"/>
      <c r="GE2" s="213"/>
      <c r="GF2" s="213"/>
      <c r="GG2" s="213"/>
      <c r="GH2" s="213"/>
      <c r="GI2" s="213"/>
      <c r="GJ2" s="213"/>
      <c r="GM2" s="423" t="str" cm="1">
        <f t="array" ref="GM2:GP19">_xlfn._xlws.FILTER($A$5:$D$300, $G$5:$G$300=GM1)</f>
        <v>Kontinuitet- och incidenthantering</v>
      </c>
      <c r="GN2">
        <v>0</v>
      </c>
      <c r="GO2">
        <v>0</v>
      </c>
      <c r="GP2">
        <v>0</v>
      </c>
      <c r="GQ2" t="s">
        <v>1229</v>
      </c>
      <c r="GR2" cm="1">
        <f t="array" ref="GR2:GR19">_xlfn._xlws.FILTER($E$5:$E$300, $G$5:$G$300=GM1)</f>
        <v>0</v>
      </c>
      <c r="GS2" t="s">
        <v>1230</v>
      </c>
      <c r="GT2" s="213" t="e" cm="1" vm="1">
        <f t="array" ref="GT2">IF(GM2&lt;&gt;"", _xlfn._xlws.FILTER(DL1:DL999, DR1:DR999=GM2), "")</f>
        <v>#VALUE!</v>
      </c>
      <c r="GU2" s="213"/>
      <c r="GV2" s="213"/>
      <c r="GW2" s="213"/>
      <c r="GX2" s="213"/>
      <c r="GY2" s="213"/>
      <c r="GZ2" s="213"/>
      <c r="HA2" s="213"/>
      <c r="HB2" s="213"/>
      <c r="HE2" s="423" t="str" cm="1">
        <f t="array" ref="HE2:HH22">_xlfn._xlws.FILTER($A$5:$D$300, $G$5:$G$300=HE1)</f>
        <v>Uppföljning och utvärdering</v>
      </c>
      <c r="HF2">
        <v>0</v>
      </c>
      <c r="HG2">
        <v>0</v>
      </c>
      <c r="HH2">
        <v>0</v>
      </c>
      <c r="HI2" t="s">
        <v>1229</v>
      </c>
      <c r="HJ2" cm="1">
        <f t="array" ref="HJ2:HJ22">_xlfn._xlws.FILTER($E$5:$E$300, $G$5:$G$300=HE1)</f>
        <v>0</v>
      </c>
      <c r="HK2" t="s">
        <v>1230</v>
      </c>
      <c r="HL2" s="213" t="e" cm="1" vm="1">
        <f t="array" ref="HL2">IF(HE2&lt;&gt;"", _xlfn._xlws.FILTER(ED1:ED999, EJ1:EJ999=HE2), "")</f>
        <v>#VALUE!</v>
      </c>
      <c r="HM2" s="213"/>
      <c r="HN2" s="213"/>
      <c r="HO2" s="213"/>
      <c r="HP2" s="213"/>
      <c r="HQ2" s="213"/>
      <c r="HR2" s="213"/>
      <c r="HS2" s="213"/>
      <c r="HT2" s="213"/>
      <c r="HW2" s="423" cm="1">
        <f t="array" ref="HW2:HZ209">_xlfn._xlws.FILTER($A$5:$D$300, $G$5:$G$300=HW1)</f>
        <v>0</v>
      </c>
      <c r="HX2">
        <v>0</v>
      </c>
      <c r="HY2">
        <v>0</v>
      </c>
      <c r="HZ2">
        <v>0</v>
      </c>
      <c r="IA2" t="s">
        <v>1229</v>
      </c>
      <c r="IB2" cm="1">
        <f t="array" ref="IB2:IB209">_xlfn._xlws.FILTER($E$5:$E$300, $G$5:$G$300=HW1)</f>
        <v>0</v>
      </c>
      <c r="IC2" t="s">
        <v>1230</v>
      </c>
      <c r="ID2" s="213" t="e" cm="1" vm="2">
        <f t="array" aca="1" ref="ID2" ca="1">IF(HW2&lt;&gt;"", _xlfn._xlws.FILTER(EV1:EV999, FB1:FB999=HW2), "")</f>
        <v>#VALUE!</v>
      </c>
      <c r="IE2" s="213"/>
      <c r="IF2" s="213"/>
      <c r="IG2" s="213"/>
      <c r="IH2" s="213"/>
      <c r="II2" s="213"/>
      <c r="IJ2" s="213"/>
      <c r="IK2" s="213"/>
      <c r="IL2" s="213"/>
      <c r="IO2" s="423"/>
      <c r="IV2" s="213"/>
      <c r="IW2" s="213"/>
      <c r="IX2" s="213"/>
      <c r="IY2" s="213"/>
      <c r="IZ2" s="213"/>
      <c r="JA2" s="213"/>
      <c r="JB2" s="213"/>
      <c r="JC2" s="213"/>
      <c r="JD2" s="213"/>
      <c r="JG2" s="423"/>
      <c r="JN2" s="213"/>
      <c r="JO2" s="213"/>
      <c r="JP2" s="213"/>
      <c r="JQ2" s="213"/>
      <c r="JR2" s="213"/>
      <c r="JS2" s="213"/>
      <c r="JT2" s="213"/>
      <c r="JU2" s="213"/>
      <c r="JV2" s="213"/>
      <c r="JY2" s="423"/>
      <c r="KF2" s="213"/>
      <c r="KG2" s="213"/>
      <c r="KH2" s="213"/>
      <c r="KI2" s="213"/>
      <c r="KJ2" s="213"/>
      <c r="KK2" s="213"/>
      <c r="KL2" s="213"/>
      <c r="KM2" s="213"/>
      <c r="KN2" s="213"/>
    </row>
    <row r="3" spans="1:359" s="450" customFormat="1" ht="58.75">
      <c r="A3" s="230"/>
      <c r="B3"/>
      <c r="C3"/>
      <c r="D3" s="213" t="s">
        <v>1231</v>
      </c>
      <c r="E3" s="434">
        <v>295</v>
      </c>
      <c r="F3"/>
      <c r="G3" t="s">
        <v>1232</v>
      </c>
      <c r="H3" t="s">
        <v>1217</v>
      </c>
      <c r="I3">
        <v>0</v>
      </c>
      <c r="J3" s="422">
        <v>2</v>
      </c>
      <c r="K3" s="422">
        <v>1</v>
      </c>
      <c r="L3" s="422">
        <v>2</v>
      </c>
      <c r="M3" s="422">
        <v>1</v>
      </c>
      <c r="N3"/>
      <c r="O3" s="423">
        <v>2</v>
      </c>
      <c r="P3" s="435">
        <v>1</v>
      </c>
      <c r="Q3">
        <v>2</v>
      </c>
      <c r="R3" t="s">
        <v>690</v>
      </c>
      <c r="S3" t="s">
        <v>2498</v>
      </c>
      <c r="T3"/>
      <c r="U3"/>
      <c r="V3"/>
      <c r="W3">
        <v>8</v>
      </c>
      <c r="X3" t="s">
        <v>1217</v>
      </c>
      <c r="Y3" t="s">
        <v>1217</v>
      </c>
      <c r="Z3" t="s">
        <v>1217</v>
      </c>
      <c r="AA3" t="s">
        <v>1217</v>
      </c>
      <c r="AB3" t="s">
        <v>1217</v>
      </c>
      <c r="AC3" t="s">
        <v>1217</v>
      </c>
      <c r="AD3" t="s">
        <v>1217</v>
      </c>
      <c r="AE3" t="s">
        <v>1217</v>
      </c>
      <c r="AF3" t="s">
        <v>1217</v>
      </c>
      <c r="AG3" t="s">
        <v>1217</v>
      </c>
      <c r="AH3"/>
      <c r="AI3" t="s">
        <v>1217</v>
      </c>
      <c r="AJ3" t="s">
        <v>1217</v>
      </c>
      <c r="AK3" t="s">
        <v>1217</v>
      </c>
      <c r="AL3" t="s">
        <v>1217</v>
      </c>
      <c r="AM3" t="s">
        <v>1217</v>
      </c>
      <c r="AN3" t="s">
        <v>1217</v>
      </c>
      <c r="AO3" t="s">
        <v>1217</v>
      </c>
      <c r="AP3"/>
      <c r="AQ3"/>
      <c r="AR3"/>
      <c r="AS3"/>
      <c r="AT3"/>
      <c r="AU3"/>
      <c r="AV3"/>
      <c r="AW3"/>
      <c r="AX3" t="s">
        <v>1282</v>
      </c>
      <c r="AY3" s="449" t="s">
        <v>2499</v>
      </c>
      <c r="AZ3"/>
      <c r="BA3"/>
      <c r="BB3" t="str" cm="1">
        <f t="array" aca="1" ref="BB3" ca="1">IFERROR(INDIRECT(X3),"")</f>
        <v/>
      </c>
      <c r="BC3"/>
      <c r="BD3" s="437"/>
      <c r="BE3"/>
      <c r="BF3" s="438">
        <v>1</v>
      </c>
      <c r="BG3" s="438">
        <v>1</v>
      </c>
      <c r="BH3" s="438" t="s">
        <v>684</v>
      </c>
      <c r="BI3" s="438" t="s">
        <v>2485</v>
      </c>
      <c r="BJ3" s="438">
        <v>2</v>
      </c>
      <c r="BK3" s="438" t="s">
        <v>2500</v>
      </c>
      <c r="BL3" s="438" t="s">
        <v>151</v>
      </c>
      <c r="BM3" s="438" t="s">
        <v>2501</v>
      </c>
      <c r="BN3" s="438"/>
      <c r="BO3" s="438">
        <v>1</v>
      </c>
      <c r="BP3" s="438">
        <v>0</v>
      </c>
      <c r="BQ3" s="438">
        <v>0</v>
      </c>
      <c r="BR3" s="438">
        <v>0</v>
      </c>
      <c r="BS3" s="438">
        <v>0</v>
      </c>
      <c r="BT3" s="438">
        <v>0</v>
      </c>
      <c r="BU3" s="438">
        <v>1</v>
      </c>
      <c r="BV3" s="438">
        <v>0</v>
      </c>
      <c r="BW3" s="438">
        <v>0</v>
      </c>
      <c r="BX3" s="438">
        <v>0</v>
      </c>
      <c r="BY3" s="438"/>
      <c r="BZ3" s="438"/>
      <c r="CA3"/>
      <c r="CC3" s="451"/>
      <c r="CD3" s="451" t="str">
        <f>BO1</f>
        <v>Organisation och ledningssystem</v>
      </c>
      <c r="CE3" s="451" t="str">
        <f t="shared" ref="CE3:CK3" si="1">BP1</f>
        <v>Konfigurationshantering</v>
      </c>
      <c r="CF3" s="451" t="str">
        <f t="shared" si="1"/>
        <v>Nätverk och säkra kommunikationer</v>
      </c>
      <c r="CG3" s="451" t="str">
        <f t="shared" si="1"/>
        <v>Komponentsäkerhet</v>
      </c>
      <c r="CH3" s="451" t="str">
        <f t="shared" si="1"/>
        <v>Åtkomstkontroll och skydd av information</v>
      </c>
      <c r="CI3" s="451" t="str">
        <f t="shared" si="1"/>
        <v>Kontinuitet- och incidenthantering</v>
      </c>
      <c r="CJ3" s="451" t="str">
        <f t="shared" si="1"/>
        <v>Uppföljning och utvärdering</v>
      </c>
      <c r="CK3" s="451">
        <f t="shared" si="1"/>
        <v>0</v>
      </c>
      <c r="CL3" s="451"/>
      <c r="CM3" s="451"/>
      <c r="CN3" s="1"/>
      <c r="CO3" s="1"/>
      <c r="CP3" s="213"/>
      <c r="CQ3" s="452"/>
      <c r="CR3" s="452"/>
      <c r="CS3" s="452"/>
      <c r="CT3" s="213"/>
      <c r="CU3" s="1" t="s">
        <v>1238</v>
      </c>
      <c r="CV3" s="213"/>
      <c r="CW3" s="213"/>
      <c r="CX3" s="213"/>
      <c r="CY3" s="423" t="str" cm="1">
        <f t="array" ref="CY3:DB15">_xlfn._xlws.FILTER($A$5:$D$300, $G$5:$G$300=CY1)</f>
        <v>Fråga</v>
      </c>
      <c r="CZ3" t="str">
        <v>Nivå</v>
      </c>
      <c r="DA3" t="str">
        <v>Fråga/svar</v>
      </c>
      <c r="DB3" t="str">
        <v>Innehåll</v>
      </c>
      <c r="DC3" t="s">
        <v>1229</v>
      </c>
      <c r="DD3" t="str" cm="1">
        <f t="array" ref="DD3:DD15">_xlfn._xlws.FILTER($E$5:$E$300, $G$5:$G$300=CY1)</f>
        <v>Maxpoäng</v>
      </c>
      <c r="DE3" t="s">
        <v>1230</v>
      </c>
      <c r="DF3" s="213" t="e" cm="1" vm="1">
        <f t="array" ref="DF3">IF(CY3&lt;&gt;"", _xlfn._xlws.FILTER(X2:X1000, AD2:AD1000=CY3), "")</f>
        <v>#VALUE!</v>
      </c>
      <c r="DG3" s="213"/>
      <c r="DH3" s="24" t="s">
        <v>1239</v>
      </c>
      <c r="DI3" s="450">
        <f ca="1">SUM(DC:DC)</f>
        <v>0</v>
      </c>
      <c r="DJ3" s="453">
        <f>SUM(DD:DD)</f>
        <v>60</v>
      </c>
      <c r="DK3" s="454">
        <f ca="1">DI3/DJ3</f>
        <v>0</v>
      </c>
      <c r="DL3" s="24"/>
      <c r="DM3" s="24" t="s">
        <v>1240</v>
      </c>
      <c r="DN3" s="24" t="s">
        <v>1240</v>
      </c>
      <c r="DO3" s="24" t="s">
        <v>1240</v>
      </c>
      <c r="DP3" s="24" t="s">
        <v>1240</v>
      </c>
      <c r="DQ3" s="24"/>
      <c r="DR3" s="213"/>
      <c r="DS3" s="439" t="str">
        <v>Fråga</v>
      </c>
      <c r="DT3" s="213" t="str">
        <v>Nivå</v>
      </c>
      <c r="DU3" s="213" t="str">
        <v>Fråga/svar</v>
      </c>
      <c r="DV3" s="213" t="str">
        <v>Innehåll</v>
      </c>
      <c r="DW3" s="213" t="str" cm="1">
        <f t="array" aca="1" ref="DW3" ca="1">IFERROR(IF(INDIRECT(DZ3)="x", 1, INDIRECT(DZ3)), "")</f>
        <v/>
      </c>
      <c r="DX3" s="213" t="str">
        <v>Maxpoäng</v>
      </c>
      <c r="DY3" s="24" t="e">
        <f>DX3*10^(DT3-1)</f>
        <v>#VALUE!</v>
      </c>
      <c r="DZ3" s="213" t="e" cm="1" vm="1">
        <f t="array" ref="DZ3">IF(
  DU3 = "svar",
  _xlfn._xlws.FILTER($BM:$BM, ($BL:$BL = DV3) * ($BG:$BG = DS3)),
  IF(
    DS3 &lt;&gt; "",
    _xlfn._xlws.FILTER($X$2:$X$1000, $AD$2:$AD$1000 = DS3),
    ""
  )
)</f>
        <v>#VALUE!</v>
      </c>
      <c r="EA3" s="213"/>
      <c r="EB3" s="24" t="s">
        <v>1239</v>
      </c>
      <c r="EC3" s="450">
        <f ca="1">SUM(DW:DW)</f>
        <v>0</v>
      </c>
      <c r="ED3" s="453">
        <f>SUM(DX:DX)</f>
        <v>40</v>
      </c>
      <c r="EE3" s="454">
        <f ca="1">EC3/ED3</f>
        <v>0</v>
      </c>
      <c r="EF3" s="24"/>
      <c r="EG3" s="24" t="s">
        <v>1240</v>
      </c>
      <c r="EH3" s="24" t="s">
        <v>1240</v>
      </c>
      <c r="EI3" s="24" t="s">
        <v>1240</v>
      </c>
      <c r="EJ3" s="24" t="s">
        <v>1240</v>
      </c>
      <c r="EK3" s="439" t="str">
        <v>Fråga</v>
      </c>
      <c r="EL3" s="213" t="str">
        <v>Nivå</v>
      </c>
      <c r="EM3" s="213" t="str">
        <v>Fråga/svar</v>
      </c>
      <c r="EN3" s="213" t="str">
        <v>Innehåll</v>
      </c>
      <c r="EO3" s="213" t="str" cm="1">
        <f t="array" aca="1" ref="EO3" ca="1">IFERROR(IF(INDIRECT(ER3)="x", 1, INDIRECT(ER3)), "")</f>
        <v/>
      </c>
      <c r="EP3" s="213" t="str">
        <v>Maxpoäng</v>
      </c>
      <c r="EQ3" s="24" t="e">
        <f>EP3*10^(EL3-1)</f>
        <v>#VALUE!</v>
      </c>
      <c r="ER3" s="213" t="e" cm="1" vm="1">
        <f t="array" ref="ER3">IF(
  EM3 = "svar",
  _xlfn._xlws.FILTER($BM:$BM, ($BL:$BL = EN3) * ($BG:$BG = EK3)),
  IF(
    EK3 &lt;&gt; "",
    _xlfn._xlws.FILTER($X$2:$X$1000, $AD$2:$AD$1000 = EK3),
    ""
  )
)</f>
        <v>#VALUE!</v>
      </c>
      <c r="ES3" s="213"/>
      <c r="ET3" s="24" t="s">
        <v>1239</v>
      </c>
      <c r="EU3" s="450">
        <f ca="1">SUM(EO:EO)</f>
        <v>0</v>
      </c>
      <c r="EV3" s="453">
        <f>SUM(EP:EP)</f>
        <v>30</v>
      </c>
      <c r="EW3" s="454">
        <f ca="1">EU3/EV3</f>
        <v>0</v>
      </c>
      <c r="EX3" s="24"/>
      <c r="EY3" s="24" t="s">
        <v>1240</v>
      </c>
      <c r="EZ3" s="24" t="s">
        <v>1240</v>
      </c>
      <c r="FA3" s="24" t="s">
        <v>1240</v>
      </c>
      <c r="FB3" s="24" t="s">
        <v>1240</v>
      </c>
      <c r="FC3" s="439" t="str">
        <v>Fråga</v>
      </c>
      <c r="FD3" s="213" t="str">
        <v>Nivå</v>
      </c>
      <c r="FE3" s="213" t="str">
        <v>Fråga/svar</v>
      </c>
      <c r="FF3" s="213" t="str">
        <v>Innehåll</v>
      </c>
      <c r="FG3" s="213" t="str" cm="1">
        <f t="array" aca="1" ref="FG3" ca="1">IFERROR(IF(INDIRECT(FJ3)="x", 1, INDIRECT(FJ3)), "")</f>
        <v/>
      </c>
      <c r="FH3" s="213" t="str">
        <v>Maxpoäng</v>
      </c>
      <c r="FI3" s="24" t="e">
        <f>FH3*10^(FD3-1)</f>
        <v>#VALUE!</v>
      </c>
      <c r="FJ3" s="213" t="e" cm="1" vm="1">
        <f t="array" ref="FJ3">IF(
  FE3 = "svar",
  _xlfn._xlws.FILTER($BM:$BM, ($BL:$BL = FF3) * ($BG:$BG = FC3)),
  IF(
    FC3 &lt;&gt; "",
    _xlfn._xlws.FILTER($X$2:$X$1000, $AD$2:$AD$1000 = FC3),
    ""
  )
)</f>
        <v>#VALUE!</v>
      </c>
      <c r="FK3" s="213"/>
      <c r="FL3" s="24" t="s">
        <v>1239</v>
      </c>
      <c r="FM3" s="450">
        <f ca="1">SUM(FG:FG)</f>
        <v>0</v>
      </c>
      <c r="FN3" s="453">
        <f>SUM(FH:FH)</f>
        <v>45</v>
      </c>
      <c r="FO3" s="454">
        <f ca="1">FM3/FN3</f>
        <v>0</v>
      </c>
      <c r="FP3" s="24"/>
      <c r="FQ3" s="24" t="s">
        <v>1240</v>
      </c>
      <c r="FR3" s="24" t="s">
        <v>1240</v>
      </c>
      <c r="FS3" s="24" t="s">
        <v>1240</v>
      </c>
      <c r="FT3" s="24" t="s">
        <v>1240</v>
      </c>
      <c r="FU3" s="439" t="str">
        <v>Fråga</v>
      </c>
      <c r="FV3" s="213" t="str">
        <v>Nivå</v>
      </c>
      <c r="FW3" s="213" t="str">
        <v>Fråga/svar</v>
      </c>
      <c r="FX3" s="213" t="str">
        <v>Innehåll</v>
      </c>
      <c r="FY3" s="213" t="str" cm="1">
        <f t="array" aca="1" ref="FY3" ca="1">IFERROR(IF(INDIRECT(GB3)="x", 1, INDIRECT(GB3)), "")</f>
        <v/>
      </c>
      <c r="FZ3" s="213" t="str">
        <v>Maxpoäng</v>
      </c>
      <c r="GA3" s="24" t="e">
        <f>FZ3*10^(FV3-1)</f>
        <v>#VALUE!</v>
      </c>
      <c r="GB3" s="213" t="e" cm="1" vm="1">
        <f t="array" ref="GB3">IF(
  FW3 = "svar",
  _xlfn._xlws.FILTER($BM:$BM, ($BL:$BL = FX3) * ($BG:$BG = FU3)),
  IF(
    FU3 &lt;&gt; "",
    _xlfn._xlws.FILTER($X$2:$X$1000, $AD$2:$AD$1000 = FU3),
    ""
  )
)</f>
        <v>#VALUE!</v>
      </c>
      <c r="GC3" s="213"/>
      <c r="GD3" s="24" t="s">
        <v>1239</v>
      </c>
      <c r="GE3" s="450">
        <f ca="1">SUM(FY:FY)</f>
        <v>0</v>
      </c>
      <c r="GF3" s="453">
        <f>SUM(FZ:FZ)</f>
        <v>25</v>
      </c>
      <c r="GG3" s="454">
        <f ca="1">GE3/GF3</f>
        <v>0</v>
      </c>
      <c r="GH3" s="24"/>
      <c r="GI3" s="24" t="s">
        <v>1240</v>
      </c>
      <c r="GJ3" s="24" t="s">
        <v>1240</v>
      </c>
      <c r="GK3" s="24" t="s">
        <v>1240</v>
      </c>
      <c r="GL3" s="24" t="s">
        <v>1240</v>
      </c>
      <c r="GM3" s="439" t="str">
        <v>Fråga</v>
      </c>
      <c r="GN3" s="213" t="str">
        <v>Nivå</v>
      </c>
      <c r="GO3" s="213" t="str">
        <v>Fråga/svar</v>
      </c>
      <c r="GP3" s="213" t="str">
        <v>Innehåll</v>
      </c>
      <c r="GQ3" s="213" t="str" cm="1">
        <f t="array" aca="1" ref="GQ3" ca="1">IFERROR(IF(INDIRECT(GT3)="x", 1, INDIRECT(GT3)), "")</f>
        <v/>
      </c>
      <c r="GR3" s="213" t="str">
        <v>Maxpoäng</v>
      </c>
      <c r="GS3" s="24" t="e">
        <f>GR3*10^(GN3-1)</f>
        <v>#VALUE!</v>
      </c>
      <c r="GT3" s="213" t="e" cm="1" vm="1">
        <f t="array" ref="GT3">IF(
  GO3 = "svar",
  _xlfn._xlws.FILTER($BM:$BM, ($BL:$BL = GP3) * ($BG:$BG = GM3)),
  IF(
    GM3 &lt;&gt; "",
    _xlfn._xlws.FILTER($X$2:$X$1000, $AD$2:$AD$1000 = GM3),
    ""
  )
)</f>
        <v>#VALUE!</v>
      </c>
      <c r="GU3" s="213"/>
      <c r="GV3" s="24" t="s">
        <v>1239</v>
      </c>
      <c r="GW3" s="450">
        <f ca="1">SUM(GQ:GQ)</f>
        <v>0</v>
      </c>
      <c r="GX3" s="453">
        <f>SUM(GR:GR)</f>
        <v>56</v>
      </c>
      <c r="GY3" s="454">
        <f ca="1">GW3/GX3</f>
        <v>0</v>
      </c>
      <c r="GZ3" s="24"/>
      <c r="HA3" s="24" t="s">
        <v>1240</v>
      </c>
      <c r="HB3" s="24" t="s">
        <v>1240</v>
      </c>
      <c r="HC3" s="24" t="s">
        <v>1240</v>
      </c>
      <c r="HD3" s="24" t="s">
        <v>1240</v>
      </c>
      <c r="HE3" s="439" t="str">
        <v>Fråga</v>
      </c>
      <c r="HF3" s="213" t="str">
        <v>Nivå</v>
      </c>
      <c r="HG3" s="213" t="str">
        <v>Fråga/svar</v>
      </c>
      <c r="HH3" s="213" t="str">
        <v>Innehåll</v>
      </c>
      <c r="HI3" s="213" t="str" cm="1">
        <f t="array" aca="1" ref="HI3" ca="1">IFERROR(IF(INDIRECT(HL3)="x", 1, INDIRECT(HL3)), "")</f>
        <v/>
      </c>
      <c r="HJ3" s="213" t="str">
        <v>Maxpoäng</v>
      </c>
      <c r="HK3" s="24" t="e">
        <f>HJ3*10^(HF3-1)</f>
        <v>#VALUE!</v>
      </c>
      <c r="HL3" s="213" t="e" cm="1" vm="1">
        <f t="array" ref="HL3">IF(
  HG3 = "svar",
  _xlfn._xlws.FILTER($BM:$BM, ($BL:$BL = HH3) * ($BG:$BG = HE3)),
  IF(
    HE3 &lt;&gt; "",
    _xlfn._xlws.FILTER($X$2:$X$1000, $AD$2:$AD$1000 = HE3),
    ""
  )
)</f>
        <v>#VALUE!</v>
      </c>
      <c r="HM3" s="213"/>
      <c r="HN3" s="24" t="s">
        <v>1239</v>
      </c>
      <c r="HO3" s="450">
        <f ca="1">SUM(HI:HI)</f>
        <v>0</v>
      </c>
      <c r="HP3" s="453">
        <f>SUM(HJ:HJ)</f>
        <v>31</v>
      </c>
      <c r="HQ3" s="454">
        <f ca="1">HO3/HP3</f>
        <v>0</v>
      </c>
      <c r="HR3" s="24"/>
      <c r="HS3" s="24" t="s">
        <v>1240</v>
      </c>
      <c r="HT3" s="24" t="s">
        <v>1240</v>
      </c>
      <c r="HU3" s="24" t="s">
        <v>1240</v>
      </c>
      <c r="HV3" s="24" t="s">
        <v>1240</v>
      </c>
      <c r="HW3" s="439">
        <v>0</v>
      </c>
      <c r="HX3" s="213">
        <v>0</v>
      </c>
      <c r="HY3" s="213">
        <v>0</v>
      </c>
      <c r="HZ3" s="213">
        <v>0</v>
      </c>
      <c r="IA3" s="213" t="str" cm="1">
        <f t="array" aca="1" ref="IA3" ca="1">IFERROR(IF(INDIRECT(ID3)="x", 1, INDIRECT(ID3)), "")</f>
        <v/>
      </c>
      <c r="IB3" s="213">
        <v>65</v>
      </c>
      <c r="IC3" s="24">
        <f>IB3*10^(HX3-1)</f>
        <v>6.5</v>
      </c>
      <c r="ID3" s="213" t="e" cm="1" vm="3">
        <f t="array" aca="1" ref="ID3" ca="1">IF(
  HY3 = "svar",
  _xlfn._xlws.FILTER($BM:$BM, ($BL:$BL = HZ3) * ($BG:$BG = HW3)),
  IF(
    HW3 &lt;&gt; "",
    _xlfn._xlws.FILTER($X$2:$X$1000, $AD$2:$AD$1000 = HW3),
    ""
  )
)</f>
        <v>#VALUE!</v>
      </c>
      <c r="IE3" s="213"/>
      <c r="IF3" s="24" t="s">
        <v>1239</v>
      </c>
      <c r="IG3" s="450">
        <f ca="1">SUM(IA:IA)</f>
        <v>0</v>
      </c>
      <c r="IH3" s="453">
        <f>SUM(IB:IB)</f>
        <v>261</v>
      </c>
      <c r="II3" s="454">
        <f ca="1">IG3/IH3</f>
        <v>0</v>
      </c>
      <c r="IJ3" s="24"/>
      <c r="IK3" s="24" t="s">
        <v>1240</v>
      </c>
      <c r="IL3" s="24" t="s">
        <v>1240</v>
      </c>
      <c r="IM3" s="24" t="s">
        <v>1240</v>
      </c>
      <c r="IN3" s="24" t="s">
        <v>1240</v>
      </c>
      <c r="IO3" s="439"/>
      <c r="IP3" s="213"/>
      <c r="IQ3" s="213"/>
      <c r="IR3" s="213"/>
      <c r="IS3" s="213"/>
      <c r="IT3" s="213"/>
      <c r="IU3" s="24"/>
      <c r="IV3" s="213"/>
      <c r="IW3" s="213"/>
      <c r="IX3" s="24"/>
      <c r="IZ3" s="453"/>
      <c r="JA3" s="454"/>
      <c r="JB3" s="24"/>
      <c r="JC3" s="24"/>
      <c r="JD3" s="24"/>
      <c r="JE3" s="24"/>
      <c r="JF3" s="24"/>
      <c r="JG3" s="439"/>
      <c r="JH3" s="213"/>
      <c r="JI3" s="213"/>
      <c r="JJ3" s="213"/>
      <c r="JK3" s="213"/>
      <c r="JL3" s="213"/>
      <c r="JM3" s="24"/>
      <c r="JN3" s="213"/>
      <c r="JO3" s="213"/>
      <c r="JP3" s="24"/>
      <c r="JR3" s="453"/>
      <c r="JS3" s="454"/>
      <c r="JT3" s="24"/>
      <c r="JU3" s="24"/>
      <c r="JV3" s="24"/>
      <c r="JW3" s="24"/>
      <c r="JX3" s="24"/>
      <c r="JY3" s="439"/>
      <c r="JZ3" s="213"/>
      <c r="KA3" s="213"/>
      <c r="KB3" s="213"/>
      <c r="KC3" s="213"/>
      <c r="KD3" s="213"/>
      <c r="KE3" s="24"/>
      <c r="KF3" s="213"/>
      <c r="KG3" s="213"/>
      <c r="KH3" s="24"/>
      <c r="KJ3" s="453"/>
      <c r="KK3" s="454"/>
      <c r="KL3" s="24"/>
      <c r="KM3" s="24"/>
      <c r="KN3" s="24"/>
      <c r="KO3" s="24"/>
      <c r="KP3" s="24"/>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row>
    <row r="4" spans="1:359" customFormat="1" ht="29.6">
      <c r="A4" s="455" t="s">
        <v>2478</v>
      </c>
      <c r="B4" s="455"/>
      <c r="C4" s="456"/>
      <c r="D4" s="455"/>
      <c r="E4" s="455"/>
      <c r="F4" s="455"/>
      <c r="G4" t="s">
        <v>2478</v>
      </c>
      <c r="H4" t="s">
        <v>1217</v>
      </c>
      <c r="I4">
        <v>0</v>
      </c>
      <c r="J4" s="422">
        <v>3</v>
      </c>
      <c r="K4" s="422">
        <v>1</v>
      </c>
      <c r="L4" s="422">
        <v>3</v>
      </c>
      <c r="M4" s="422">
        <v>1</v>
      </c>
      <c r="O4" s="423">
        <v>3</v>
      </c>
      <c r="P4" s="435">
        <v>1</v>
      </c>
      <c r="Q4">
        <v>3</v>
      </c>
      <c r="R4" t="s">
        <v>693</v>
      </c>
      <c r="S4" t="s">
        <v>2502</v>
      </c>
      <c r="W4">
        <v>9</v>
      </c>
      <c r="X4" t="s">
        <v>1217</v>
      </c>
      <c r="Y4" t="s">
        <v>1217</v>
      </c>
      <c r="Z4" t="s">
        <v>1217</v>
      </c>
      <c r="AA4" t="s">
        <v>1217</v>
      </c>
      <c r="AB4" t="s">
        <v>1217</v>
      </c>
      <c r="AC4" t="s">
        <v>1217</v>
      </c>
      <c r="AD4" t="s">
        <v>1217</v>
      </c>
      <c r="AE4" t="s">
        <v>1217</v>
      </c>
      <c r="AF4" t="s">
        <v>1217</v>
      </c>
      <c r="AG4" t="s">
        <v>1217</v>
      </c>
      <c r="AI4" t="s">
        <v>1217</v>
      </c>
      <c r="AJ4" t="s">
        <v>1217</v>
      </c>
      <c r="AK4" t="s">
        <v>1217</v>
      </c>
      <c r="AL4" t="s">
        <v>1217</v>
      </c>
      <c r="AM4" t="s">
        <v>1217</v>
      </c>
      <c r="AN4" t="s">
        <v>1217</v>
      </c>
      <c r="AO4" t="s">
        <v>1217</v>
      </c>
      <c r="BB4" t="str" cm="1">
        <f t="array" aca="1" ref="BB4" ca="1">IFERROR(INDIRECT(X4),"")</f>
        <v/>
      </c>
      <c r="BD4" s="437"/>
      <c r="BF4" s="438">
        <v>1</v>
      </c>
      <c r="BG4" s="438">
        <v>1</v>
      </c>
      <c r="BH4" s="438" t="s">
        <v>684</v>
      </c>
      <c r="BI4" s="438" t="s">
        <v>2485</v>
      </c>
      <c r="BJ4" s="438">
        <v>3</v>
      </c>
      <c r="BK4" s="438" t="s">
        <v>2503</v>
      </c>
      <c r="BL4" s="438" t="s">
        <v>685</v>
      </c>
      <c r="BM4" s="438" t="s">
        <v>2504</v>
      </c>
      <c r="BN4" s="438"/>
      <c r="BO4" s="438">
        <v>1</v>
      </c>
      <c r="BP4" s="438">
        <v>0</v>
      </c>
      <c r="BQ4" s="438">
        <v>0</v>
      </c>
      <c r="BR4" s="438">
        <v>0</v>
      </c>
      <c r="BS4" s="438">
        <v>0</v>
      </c>
      <c r="BT4" s="438">
        <v>0</v>
      </c>
      <c r="BU4" s="438">
        <v>0</v>
      </c>
      <c r="BV4" s="438">
        <v>0</v>
      </c>
      <c r="BW4" s="438">
        <v>0</v>
      </c>
      <c r="BX4" s="438">
        <v>0</v>
      </c>
      <c r="BY4" s="438"/>
      <c r="BZ4" s="438"/>
      <c r="CC4" t="s">
        <v>1244</v>
      </c>
      <c r="CD4" cm="1">
        <f t="array" ref="CD4">INDEX(CY3:MV3, 1, MATCH(CD3, CY1:MV1, 0) + 11)</f>
        <v>60</v>
      </c>
      <c r="CE4" cm="1">
        <f t="array" ref="CE4">INDEX(CZ3:MW3, 1, MATCH(CE3, CZ1:MW1, 0) + 11)</f>
        <v>40</v>
      </c>
      <c r="CF4" cm="1">
        <f t="array" ref="CF4">INDEX(DA3:MX3, 1, MATCH(CF3, DA1:MX1, 0) + 11)</f>
        <v>30</v>
      </c>
      <c r="CG4" cm="1">
        <f t="array" ref="CG4">INDEX(DB3:MY3, 1, MATCH(CG3, DB1:MY1, 0) + 11)</f>
        <v>45</v>
      </c>
      <c r="CH4" cm="1">
        <f t="array" ref="CH4">INDEX(DC3:MZ3, 1, MATCH(CH3, DC1:MZ1, 0) + 11)</f>
        <v>25</v>
      </c>
      <c r="CI4" cm="1">
        <f t="array" ref="CI4">INDEX(DD3:NA3, 1, MATCH(CI3, DD1:NA1, 0) + 11)</f>
        <v>56</v>
      </c>
      <c r="CJ4" cm="1">
        <f t="array" ref="CJ4">INDEX(DE3:NB3, 1, MATCH(CJ3, DE1:NB1, 0) + 11)</f>
        <v>31</v>
      </c>
      <c r="CK4" cm="1">
        <f t="array" ref="CK4">INDEX(DF3:NC3, 1, MATCH(CK3, DF1:NC1, 0) + 11)</f>
        <v>261</v>
      </c>
      <c r="CU4" s="1" t="s">
        <v>1245</v>
      </c>
      <c r="CY4" s="439">
        <v>1</v>
      </c>
      <c r="CZ4" s="213">
        <v>1</v>
      </c>
      <c r="DA4" s="213" t="str">
        <v>Fråga</v>
      </c>
      <c r="DB4" s="213" t="str">
        <v>De senaste två åren, har organisationen haft ett arbetssätt för upphandling och säkra leveranskedjor avsende ot?</v>
      </c>
      <c r="DC4" s="213" t="str" cm="1">
        <f t="array" aca="1" ref="DC4" ca="1">IFERROR(IF(INDIRECT(DF4)="x", 1, INDIRECT(DF4)), "")</f>
        <v>FRÅGAN ÄR OBESVARAD</v>
      </c>
      <c r="DD4" s="213">
        <v>5</v>
      </c>
      <c r="DE4" s="24">
        <f>DD4*10^(CZ4-1)</f>
        <v>5</v>
      </c>
      <c r="DF4" s="213" t="str" cm="1">
        <f t="array" ref="DF4">IF(
  DA4 = "svar",
  _xlfn._xlws.FILTER($BM:$BM, ($BL:$BL = DB4) * ($BG:$BG = CY4)),
  IF(
    CY4 &lt;&gt; "",
    _xlfn._xlws.FILTER($X$2:$X$1000, $AD$2:$AD$1000 = CY4),
    ""
  )
)</f>
        <v>'Ot-säkkollen'!E33</v>
      </c>
      <c r="DG4" s="213"/>
      <c r="DH4" s="24" t="s">
        <v>1246</v>
      </c>
      <c r="DI4" s="453">
        <f ca="1">IF(COUNTIFS(DA2:DA50,"Fråga",DE2:DE50,"&gt;1",CZ2:CZ50,"&lt;=4")=COUNTIFS(DA2:DA50,"Fråga",DE2:DE50,"&gt;1",CZ2:CZ50,"&lt;=4",DC2:DC50,"&gt;=4"),4,
IF(COUNTIFS(DA2:DA50,"Fråga",DE2:DE50,"&gt;1",CZ2:CZ50,"&lt;=3")=COUNTIFS(DA2:DA50,"Fråga",DE2:DE50,"&gt;1",CZ2:CZ50,"&lt;=3",DC2:DC50,"&gt;=3"),3,
IF(COUNTIFS(DA2:DA50,"Fråga",DE2:DE50,"&gt;1",CZ2:CZ50,"&lt;=2")=COUNTIFS(DA2:DA50,"Fråga",DE2:DE50,"&gt;1",CZ2:CZ50,"&lt;=2",DC2:DC50,"&gt;=2"),2,
IF(COUNTIFS(DA2:DA50,"Fråga",DE2:DE50,"&gt;1",CZ2:CZ50,"&lt;=1")=COUNTIFS(DA2:DA50,"Fråga",DE2:DE50,"&gt;1",CZ2:CZ50,"&lt;=1",DC2:DC50,"&gt;=1"),1,
0))))</f>
        <v>0</v>
      </c>
      <c r="DJ4" s="453">
        <v>4</v>
      </c>
      <c r="DK4" s="24"/>
      <c r="DL4" s="24"/>
      <c r="DM4" s="24">
        <v>1</v>
      </c>
      <c r="DN4" s="24">
        <v>2</v>
      </c>
      <c r="DO4" s="24">
        <v>3</v>
      </c>
      <c r="DP4" s="24">
        <v>4</v>
      </c>
      <c r="DQ4" s="24"/>
      <c r="DS4" s="423">
        <v>4</v>
      </c>
      <c r="DT4">
        <v>1</v>
      </c>
      <c r="DU4" t="str">
        <v>Fråga</v>
      </c>
      <c r="DV4" t="str">
        <v>De senaste två åren, har organisationen haft ett arbetssätt för att dokumentera, verifiera och vidmakthålla en inventarielista över samtliga system, hård- och mjukvarukomponenter, kommunikationsprotokoll samt öppna kommunikationsportar som används i ot-miljön under hela dess livscykel?</v>
      </c>
      <c r="DW4" s="213" t="str" cm="1">
        <f t="array" aca="1" ref="DW4" ca="1">IFERROR(IF(INDIRECT(DZ4)="x", 1, INDIRECT(DZ4)), "")</f>
        <v>FRÅGAN ÄR OBESVARAD</v>
      </c>
      <c r="DX4">
        <v>5</v>
      </c>
      <c r="DY4" s="24">
        <f t="shared" ref="DY4:DY11" si="2">DX4*10^(DT4-1)</f>
        <v>5</v>
      </c>
      <c r="DZ4" s="213" t="str" cm="1">
        <f t="array" ref="DZ4">IF(
  DU4 = "svar",
  _xlfn._xlws.FILTER($BM:$BM, ($BL:$BL = DV4) * ($BG:$BG = DS4)),
  IF(
    DS4 &lt;&gt; "",
    _xlfn._xlws.FILTER($X$2:$X$1000, $AD$2:$AD$1000 = DS4),
    ""
  )
)</f>
        <v>'Ot-säkkollen'!E76</v>
      </c>
      <c r="EA4" s="213"/>
      <c r="EB4" s="24" t="s">
        <v>1246</v>
      </c>
      <c r="EC4" s="453">
        <f ca="1">IF(COUNTIFS(DU2:DU50,"Fråga",DY2:DY50,"&gt;1",DT2:DT50,"&lt;=4")=COUNTIFS(DU2:DU50,"Fråga",DY2:DY50,"&gt;1",DT2:DT50,"&lt;=4",DW2:DW50,"&gt;=4"),4,
IF(COUNTIFS(DU2:DU50,"Fråga",DY2:DY50,"&gt;1",DT2:DT50,"&lt;=3")=COUNTIFS(DU2:DU50,"Fråga",DY2:DY50,"&gt;1",DT2:DT50,"&lt;=3",DW2:DW50,"&gt;=3"),3,
IF(COUNTIFS(DU2:DU50,"Fråga",DY2:DY50,"&gt;1",DT2:DT50,"&lt;=2")=COUNTIFS(DU2:DU50,"Fråga",DY2:DY50,"&gt;1",DT2:DT50,"&lt;=2",DW2:DW50,"&gt;=2"),2,
IF(COUNTIFS(DU2:DU50,"Fråga",DY2:DY50,"&gt;1",DT2:DT50,"&lt;=1")=COUNTIFS(DU2:DU50,"Fråga",DY2:DY50,"&gt;1",DT2:DT50,"&lt;=1",DW2:DW50,"&gt;=1"),1,
0))))</f>
        <v>0</v>
      </c>
      <c r="ED4" s="453">
        <v>4</v>
      </c>
      <c r="EE4" s="24"/>
      <c r="EF4" s="24"/>
      <c r="EG4" s="24">
        <v>1</v>
      </c>
      <c r="EH4" s="24">
        <v>2</v>
      </c>
      <c r="EI4" s="24">
        <v>3</v>
      </c>
      <c r="EJ4" s="24">
        <v>4</v>
      </c>
      <c r="EK4" s="423">
        <v>7</v>
      </c>
      <c r="EL4">
        <v>1</v>
      </c>
      <c r="EM4" t="str">
        <v>Fråga</v>
      </c>
      <c r="EN4" t="str">
        <v>De senaste två åren, har organisationen haft ett arbetssätt för segmentering av OT-miljöns nätverk?</v>
      </c>
      <c r="EO4" s="213" t="str" cm="1">
        <f t="array" aca="1" ref="EO4" ca="1">IFERROR(IF(INDIRECT(ER4)="x", 1, INDIRECT(ER4)), "")</f>
        <v>FRÅGAN ÄR OBESVARAD</v>
      </c>
      <c r="EP4">
        <v>5</v>
      </c>
      <c r="EQ4" s="24">
        <f t="shared" ref="EQ4:EQ9" si="3">EP4*10^(EL4-1)</f>
        <v>5</v>
      </c>
      <c r="ER4" s="213" t="str" cm="1">
        <f t="array" ref="ER4">IF(
  EM4 = "svar",
  _xlfn._xlws.FILTER($BM:$BM, ($BL:$BL = EN4) * ($BG:$BG = EK4)),
  IF(
    EK4 &lt;&gt; "",
    _xlfn._xlws.FILTER($X$2:$X$1000, $AD$2:$AD$1000 = EK4),
    ""
  )
)</f>
        <v>'Ot-säkkollen'!E118</v>
      </c>
      <c r="ES4" s="213"/>
      <c r="ET4" s="24" t="s">
        <v>1246</v>
      </c>
      <c r="EU4" s="453">
        <f ca="1">IF(COUNTIFS(EM2:EM50,"Fråga",EQ2:EQ50,"&gt;1",EL2:EL50,"&lt;=4")=COUNTIFS(EM2:EM50,"Fråga",EQ2:EQ50,"&gt;1",EL2:EL50,"&lt;=4",EO2:EO50,"&gt;=4"),4,
IF(COUNTIFS(EM2:EM50,"Fråga",EQ2:EQ50,"&gt;1",EL2:EL50,"&lt;=3")=COUNTIFS(EM2:EM50,"Fråga",EQ2:EQ50,"&gt;1",EL2:EL50,"&lt;=3",EO2:EO50,"&gt;=3"),3,
IF(COUNTIFS(EM2:EM50,"Fråga",EQ2:EQ50,"&gt;1",EL2:EL50,"&lt;=2")=COUNTIFS(EM2:EM50,"Fråga",EQ2:EQ50,"&gt;1",EL2:EL50,"&lt;=2",EO2:EO50,"&gt;=2"),2,
IF(COUNTIFS(EM2:EM50,"Fråga",EQ2:EQ50,"&gt;1",EL2:EL50,"&lt;=1")=COUNTIFS(EM2:EM50,"Fråga",EQ2:EQ50,"&gt;1",EL2:EL50,"&lt;=1",EO2:EO50,"&gt;=1"),1,
0))))</f>
        <v>0</v>
      </c>
      <c r="EV4" s="453">
        <v>4</v>
      </c>
      <c r="EW4" s="24"/>
      <c r="EX4" s="24"/>
      <c r="EY4" s="24">
        <v>1</v>
      </c>
      <c r="EZ4" s="24">
        <v>2</v>
      </c>
      <c r="FA4" s="24">
        <v>3</v>
      </c>
      <c r="FB4" s="24">
        <v>4</v>
      </c>
      <c r="FC4" s="423">
        <v>9</v>
      </c>
      <c r="FD4">
        <v>1</v>
      </c>
      <c r="FE4" t="str">
        <v>Fråga</v>
      </c>
      <c r="FF4" t="str">
        <v>De senaste två åren, har organisationen haft ett arbetssätt för att härda komponenter innan de tas i drift i OT-miljön?</v>
      </c>
      <c r="FG4" s="213" t="str" cm="1">
        <f t="array" aca="1" ref="FG4" ca="1">IFERROR(IF(INDIRECT(FJ4)="x", 1, INDIRECT(FJ4)), "")</f>
        <v>FRÅGAN ÄR OBESVARAD</v>
      </c>
      <c r="FH4">
        <v>5</v>
      </c>
      <c r="FI4" s="24">
        <f t="shared" ref="FI4:FI13" si="4">FH4*10^(FD4-1)</f>
        <v>5</v>
      </c>
      <c r="FJ4" s="213" t="str" cm="1">
        <f t="array" ref="FJ4">IF(
  FE4 = "svar",
  _xlfn._xlws.FILTER($BM:$BM, ($BL:$BL = FF4) * ($BG:$BG = FC4)),
  IF(
    FC4 &lt;&gt; "",
    _xlfn._xlws.FILTER($X$2:$X$1000, $AD$2:$AD$1000 = FC4),
    ""
  )
)</f>
        <v>'Ot-säkkollen'!E146</v>
      </c>
      <c r="FK4" s="213"/>
      <c r="FL4" s="24" t="s">
        <v>1246</v>
      </c>
      <c r="FM4" s="453">
        <f ca="1">IF(COUNTIFS(FE2:FE50,"Fråga",FI2:FI50,"&gt;1",FD2:FD50,"&lt;=4")=COUNTIFS(FE2:FE50,"Fråga",FI2:FI50,"&gt;1",FD2:FD50,"&lt;=4",FG2:FG50,"&gt;=4"),4,
IF(COUNTIFS(FE2:FE50,"Fråga",FI2:FI50,"&gt;1",FD2:FD50,"&lt;=3")=COUNTIFS(FE2:FE50,"Fråga",FI2:FI50,"&gt;1",FD2:FD50,"&lt;=3",FG2:FG50,"&gt;=3"),3,
IF(COUNTIFS(FE2:FE50,"Fråga",FI2:FI50,"&gt;1",FD2:FD50,"&lt;=2")=COUNTIFS(FE2:FE50,"Fråga",FI2:FI50,"&gt;1",FD2:FD50,"&lt;=2",FG2:FG50,"&gt;=2"),2,
IF(COUNTIFS(FE2:FE50,"Fråga",FI2:FI50,"&gt;1",FD2:FD50,"&lt;=1")=COUNTIFS(FE2:FE50,"Fråga",FI2:FI50,"&gt;1",FD2:FD50,"&lt;=1",FG2:FG50,"&gt;=1"),1,
0))))</f>
        <v>0</v>
      </c>
      <c r="FN4" s="453">
        <v>4</v>
      </c>
      <c r="FO4" s="24"/>
      <c r="FP4" s="24"/>
      <c r="FQ4" s="24">
        <v>1</v>
      </c>
      <c r="FR4" s="24">
        <v>2</v>
      </c>
      <c r="FS4" s="24">
        <v>3</v>
      </c>
      <c r="FT4" s="24">
        <v>4</v>
      </c>
      <c r="FU4" s="423">
        <v>12</v>
      </c>
      <c r="FV4">
        <v>1</v>
      </c>
      <c r="FW4" t="str">
        <v>Fråga</v>
      </c>
      <c r="FX4" t="str">
        <v>De senaste två åren, har organisationen haft ett arbetssätt för att identifiera, klassificera och skydda all information i OT-miljön enligt dess skyddsvärde avseende tillgänglighet, riktighet och konfidentialitet?</v>
      </c>
      <c r="FY4" s="213" t="str" cm="1">
        <f t="array" aca="1" ref="FY4" ca="1">IFERROR(IF(INDIRECT(GB4)="x", 1, INDIRECT(GB4)), "")</f>
        <v>FRÅGAN ÄR OBESVARAD</v>
      </c>
      <c r="FZ4">
        <v>5</v>
      </c>
      <c r="GA4" s="24">
        <f t="shared" ref="GA4:GA10" si="5">FZ4*10^(FV4-1)</f>
        <v>5</v>
      </c>
      <c r="GB4" s="213" t="str" cm="1">
        <f t="array" ref="GB4">IF(
  FW4 = "svar",
  _xlfn._xlws.FILTER($BM:$BM, ($BL:$BL = FX4) * ($BG:$BG = FU4)),
  IF(
    FU4 &lt;&gt; "",
    _xlfn._xlws.FILTER($X$2:$X$1000, $AD$2:$AD$1000 = FU4),
    ""
  )
)</f>
        <v>'Ot-säkkollen'!E188</v>
      </c>
      <c r="GC4" s="213"/>
      <c r="GD4" s="24" t="s">
        <v>1246</v>
      </c>
      <c r="GE4" s="453">
        <f ca="1">IF(COUNTIFS(FW2:FW50,"Fråga",GA2:GA50,"&gt;1",FV2:FV50,"&lt;=4")=COUNTIFS(FW2:FW50,"Fråga",GA2:GA50,"&gt;1",FV2:FV50,"&lt;=4",FY2:FY50,"&gt;=4"),4,
IF(COUNTIFS(FW2:FW50,"Fråga",GA2:GA50,"&gt;1",FV2:FV50,"&lt;=3")=COUNTIFS(FW2:FW50,"Fråga",GA2:GA50,"&gt;1",FV2:FV50,"&lt;=3",FY2:FY50,"&gt;=3"),3,
IF(COUNTIFS(FW2:FW50,"Fråga",GA2:GA50,"&gt;1",FV2:FV50,"&lt;=2")=COUNTIFS(FW2:FW50,"Fråga",GA2:GA50,"&gt;1",FV2:FV50,"&lt;=2",FY2:FY50,"&gt;=2"),2,
IF(COUNTIFS(FW2:FW50,"Fråga",GA2:GA50,"&gt;1",FV2:FV50,"&lt;=1")=COUNTIFS(FW2:FW50,"Fråga",GA2:GA50,"&gt;1",FV2:FV50,"&lt;=1",FY2:FY50,"&gt;=1"),1,
0))))</f>
        <v>0</v>
      </c>
      <c r="GF4" s="453">
        <v>4</v>
      </c>
      <c r="GG4" s="24"/>
      <c r="GH4" s="24"/>
      <c r="GI4" s="24">
        <v>1</v>
      </c>
      <c r="GJ4" s="24">
        <v>2</v>
      </c>
      <c r="GK4" s="24">
        <v>3</v>
      </c>
      <c r="GL4" s="24">
        <v>4</v>
      </c>
      <c r="GM4" s="423">
        <v>14</v>
      </c>
      <c r="GN4">
        <v>1</v>
      </c>
      <c r="GO4" t="str">
        <v>Fråga</v>
      </c>
      <c r="GP4" t="str">
        <v>De senaste två åren, har organisationen haft ett arbetssätt för kontinuitetshantering för OT vilket inkluderar att upprätta och löpande uppdatera en kontinuitetsplan?</v>
      </c>
      <c r="GQ4" s="213" t="str" cm="1">
        <f t="array" aca="1" ref="GQ4" ca="1">IFERROR(IF(INDIRECT(GT4)="x", 1, INDIRECT(GT4)), "")</f>
        <v>FRÅGAN ÄR OBESVARAD</v>
      </c>
      <c r="GR4">
        <v>5</v>
      </c>
      <c r="GS4" s="24">
        <f t="shared" ref="GS4:GS20" si="6">GR4*10^(GN4-1)</f>
        <v>5</v>
      </c>
      <c r="GT4" s="213" t="str" cm="1">
        <f t="array" ref="GT4">IF(
  GO4 = "svar",
  _xlfn._xlws.FILTER($BM:$BM, ($BL:$BL = GP4) * ($BG:$BG = GM4)),
  IF(
    GM4 &lt;&gt; "",
    _xlfn._xlws.FILTER($X$2:$X$1000, $AD$2:$AD$1000 = GM4),
    ""
  )
)</f>
        <v>'Ot-säkkollen'!E216</v>
      </c>
      <c r="GU4" s="213"/>
      <c r="GV4" s="24" t="s">
        <v>1246</v>
      </c>
      <c r="GW4" s="453">
        <f ca="1">IF(COUNTIFS(GO2:GO50,"Fråga",GS2:GS50,"&gt;1",GN2:GN50,"&lt;=4")=COUNTIFS(GO2:GO50,"Fråga",GS2:GS50,"&gt;1",GN2:GN50,"&lt;=4",GQ2:GQ50,"&gt;=4"),4,
IF(COUNTIFS(GO2:GO50,"Fråga",GS2:GS50,"&gt;1",GN2:GN50,"&lt;=3")=COUNTIFS(GO2:GO50,"Fråga",GS2:GS50,"&gt;1",GN2:GN50,"&lt;=3",GQ2:GQ50,"&gt;=3"),3,
IF(COUNTIFS(GO2:GO50,"Fråga",GS2:GS50,"&gt;1",GN2:GN50,"&lt;=2")=COUNTIFS(GO2:GO50,"Fråga",GS2:GS50,"&gt;1",GN2:GN50,"&lt;=2",GQ2:GQ50,"&gt;=2"),2,
IF(COUNTIFS(GO2:GO50,"Fråga",GS2:GS50,"&gt;1",GN2:GN50,"&lt;=1")=COUNTIFS(GO2:GO50,"Fråga",GS2:GS50,"&gt;1",GN2:GN50,"&lt;=1",GQ2:GQ50,"&gt;=1"),1,
0))))</f>
        <v>0</v>
      </c>
      <c r="GX4" s="453">
        <v>4</v>
      </c>
      <c r="GY4" s="24"/>
      <c r="GZ4" s="24"/>
      <c r="HA4" s="24">
        <v>1</v>
      </c>
      <c r="HB4" s="24">
        <v>2</v>
      </c>
      <c r="HC4" s="24">
        <v>3</v>
      </c>
      <c r="HD4" s="24">
        <v>4</v>
      </c>
      <c r="HE4" s="423">
        <v>18</v>
      </c>
      <c r="HF4">
        <v>1</v>
      </c>
      <c r="HG4" t="str">
        <v>Fråga</v>
      </c>
      <c r="HH4" t="str">
        <v>De senaste två åren, har organisationens ledning informerat sig om status på organisationens OT-säkerhetsarbete?</v>
      </c>
      <c r="HI4" s="213" t="str" cm="1">
        <f t="array" aca="1" ref="HI4" ca="1">IFERROR(IF(INDIRECT(HL4)="x", 1, INDIRECT(HL4)), "")</f>
        <v>FRÅGAN ÄR OBESVARAD</v>
      </c>
      <c r="HJ4">
        <v>5</v>
      </c>
      <c r="HK4" s="24">
        <f t="shared" ref="HK4:HK26" si="7">HJ4*10^(HF4-1)</f>
        <v>5</v>
      </c>
      <c r="HL4" s="213" t="str" cm="1">
        <f t="array" ref="HL4">IF(
  HG4 = "svar",
  _xlfn._xlws.FILTER($BM:$BM, ($BL:$BL = HH4) * ($BG:$BG = HE4)),
  IF(
    HE4 &lt;&gt; "",
    _xlfn._xlws.FILTER($X$2:$X$1000, $AD$2:$AD$1000 = HE4),
    ""
  )
)</f>
        <v>'Ot-säkkollen'!E268</v>
      </c>
      <c r="HM4" s="213"/>
      <c r="HN4" s="24" t="s">
        <v>1246</v>
      </c>
      <c r="HO4" s="453">
        <f ca="1">IF(COUNTIFS(HG2:HG50,"Fråga",HK2:HK50,"&gt;1",HF2:HF50,"&lt;=4")=COUNTIFS(HG2:HG50,"Fråga",HK2:HK50,"&gt;1",HF2:HF50,"&lt;=4",HI2:HI50,"&gt;=4"),4,
IF(COUNTIFS(HG2:HG50,"Fråga",HK2:HK50,"&gt;1",HF2:HF50,"&lt;=3")=COUNTIFS(HG2:HG50,"Fråga",HK2:HK50,"&gt;1",HF2:HF50,"&lt;=3",HI2:HI50,"&gt;=3"),3,
IF(COUNTIFS(HG2:HG50,"Fråga",HK2:HK50,"&gt;1",HF2:HF50,"&lt;=2")=COUNTIFS(HG2:HG50,"Fråga",HK2:HK50,"&gt;1",HF2:HF50,"&lt;=2",HI2:HI50,"&gt;=2"),2,
IF(COUNTIFS(HG2:HG50,"Fråga",HK2:HK50,"&gt;1",HF2:HF50,"&lt;=1")=COUNTIFS(HG2:HG50,"Fråga",HK2:HK50,"&gt;1",HF2:HF50,"&lt;=1",HI2:HI50,"&gt;=1"),1,
0))))</f>
        <v>0</v>
      </c>
      <c r="HP4" s="453">
        <v>4</v>
      </c>
      <c r="HQ4" s="24"/>
      <c r="HR4" s="24"/>
      <c r="HS4" s="24">
        <v>1</v>
      </c>
      <c r="HT4" s="24">
        <v>2</v>
      </c>
      <c r="HU4" s="24">
        <v>3</v>
      </c>
      <c r="HV4" s="24">
        <v>4</v>
      </c>
      <c r="HW4" s="423">
        <v>0</v>
      </c>
      <c r="HX4">
        <v>0</v>
      </c>
      <c r="HY4">
        <v>0</v>
      </c>
      <c r="HZ4">
        <v>0</v>
      </c>
      <c r="IA4" s="213" t="str" cm="1">
        <f t="array" aca="1" ref="IA4" ca="1">IFERROR(IF(INDIRECT(ID4)="x", 1, INDIRECT(ID4)), "")</f>
        <v/>
      </c>
      <c r="IB4">
        <v>0</v>
      </c>
      <c r="IC4" s="24">
        <f t="shared" ref="IC4:IC10" si="8">IB4*10^(HX4-1)</f>
        <v>0</v>
      </c>
      <c r="ID4" s="213" t="e" cm="1" vm="3">
        <f t="array" aca="1" ref="ID4" ca="1">IF(
  HY4 = "svar",
  _xlfn._xlws.FILTER($BM:$BM, ($BL:$BL = HZ4) * ($BG:$BG = HW4)),
  IF(
    HW4 &lt;&gt; "",
    _xlfn._xlws.FILTER($X$2:$X$1000, $AD$2:$AD$1000 = HW4),
    ""
  )
)</f>
        <v>#VALUE!</v>
      </c>
      <c r="IE4" s="213"/>
      <c r="IF4" s="24" t="s">
        <v>1246</v>
      </c>
      <c r="IG4" s="453">
        <f ca="1">IF(COUNTIFS(IC2:IC50,"&gt;1",HX2:HX50,"&lt;=4")=COUNTIFS(IC2:IC50,"&gt;1",HX2:HX50,"&lt;=4",IA2:IA50,"&gt;=4"),4,
IF(COUNTIFS(IC2:IC50,"&gt;1",HX2:HX50,"&lt;=3")=COUNTIFS(IC2:IC50,"&gt;1",HX2:HX50,"&lt;=3",IA2:IA50,"&gt;=3"),3,
IF(COUNTIFS(IC2:IC50,"&gt;1",HX2:HX50,"&lt;=2")=COUNTIFS(IC2:IC50,"&gt;1",HX2:HX50,"&lt;=2",IA2:IA50,"&gt;=2"),2,
IF(COUNTIFS(IC2:IC50,"&gt;1",HX2:HX50,"&lt;=1")=COUNTIFS(IC2:IC50,"&gt;1",HX2:HX50,"&lt;=1",IA2:IA50,"&gt;=1"),1,
0))))</f>
        <v>0</v>
      </c>
      <c r="IH4" s="453">
        <v>4</v>
      </c>
      <c r="II4" s="24"/>
      <c r="IJ4" s="24"/>
      <c r="IK4" s="24">
        <v>1</v>
      </c>
      <c r="IL4" s="24">
        <v>2</v>
      </c>
      <c r="IM4" s="24">
        <v>3</v>
      </c>
      <c r="IN4" s="24">
        <v>4</v>
      </c>
      <c r="IO4" s="423"/>
      <c r="IS4" s="213"/>
      <c r="IU4" s="24"/>
      <c r="IV4" s="213"/>
      <c r="IW4" s="213"/>
      <c r="IX4" s="24"/>
      <c r="IY4" s="453"/>
      <c r="IZ4" s="453"/>
      <c r="JA4" s="24"/>
      <c r="JB4" s="24"/>
      <c r="JC4" s="24"/>
      <c r="JD4" s="24"/>
      <c r="JE4" s="24"/>
      <c r="JF4" s="24"/>
      <c r="JG4" s="423"/>
      <c r="JK4" s="213"/>
      <c r="JM4" s="24"/>
      <c r="JN4" s="213"/>
      <c r="JO4" s="213"/>
      <c r="JP4" s="24"/>
      <c r="JQ4" s="453"/>
      <c r="JR4" s="453"/>
      <c r="JS4" s="24"/>
      <c r="JT4" s="24"/>
      <c r="JU4" s="24"/>
      <c r="JV4" s="24"/>
      <c r="JW4" s="24"/>
      <c r="JX4" s="24"/>
      <c r="JY4" s="423"/>
      <c r="KC4" s="213"/>
      <c r="KE4" s="24"/>
      <c r="KF4" s="213"/>
      <c r="KG4" s="213"/>
      <c r="KH4" s="24"/>
      <c r="KI4" s="453"/>
      <c r="KJ4" s="453"/>
      <c r="KK4" s="24"/>
      <c r="KL4" s="24"/>
      <c r="KM4" s="24"/>
      <c r="KN4" s="24"/>
      <c r="KO4" s="24"/>
      <c r="KP4" s="24"/>
    </row>
    <row r="5" spans="1:359" ht="29.15">
      <c r="A5" s="451" t="s">
        <v>25</v>
      </c>
      <c r="B5" s="1" t="s">
        <v>23</v>
      </c>
      <c r="C5" s="1" t="s">
        <v>1247</v>
      </c>
      <c r="D5" s="1" t="s">
        <v>1162</v>
      </c>
      <c r="E5" s="1" t="s">
        <v>1248</v>
      </c>
      <c r="F5"/>
      <c r="G5" t="s">
        <v>2478</v>
      </c>
      <c r="H5" t="s">
        <v>1217</v>
      </c>
      <c r="I5">
        <v>0</v>
      </c>
      <c r="J5" s="422">
        <v>19</v>
      </c>
      <c r="K5" s="422">
        <v>2</v>
      </c>
      <c r="L5" s="422">
        <v>19</v>
      </c>
      <c r="M5" s="422">
        <v>2</v>
      </c>
      <c r="N5"/>
      <c r="O5" s="423">
        <v>4</v>
      </c>
      <c r="P5" s="435">
        <v>1</v>
      </c>
      <c r="Q5">
        <v>4</v>
      </c>
      <c r="R5" t="s">
        <v>695</v>
      </c>
      <c r="S5" t="s">
        <v>2505</v>
      </c>
      <c r="T5"/>
      <c r="U5"/>
      <c r="V5"/>
      <c r="W5">
        <v>10</v>
      </c>
      <c r="X5" t="s">
        <v>1217</v>
      </c>
      <c r="Y5" t="s">
        <v>1217</v>
      </c>
      <c r="Z5" t="s">
        <v>1217</v>
      </c>
      <c r="AA5" t="s">
        <v>1217</v>
      </c>
      <c r="AB5" t="s">
        <v>1217</v>
      </c>
      <c r="AC5" t="s">
        <v>1217</v>
      </c>
      <c r="AD5" t="s">
        <v>1217</v>
      </c>
      <c r="AE5" t="s">
        <v>1217</v>
      </c>
      <c r="AF5" t="s">
        <v>1217</v>
      </c>
      <c r="AG5" t="s">
        <v>1217</v>
      </c>
      <c r="AH5"/>
      <c r="AI5" t="s">
        <v>1217</v>
      </c>
      <c r="AJ5" t="s">
        <v>1217</v>
      </c>
      <c r="AK5" t="s">
        <v>1217</v>
      </c>
      <c r="AL5" t="s">
        <v>1217</v>
      </c>
      <c r="AM5" t="s">
        <v>1217</v>
      </c>
      <c r="AN5" t="s">
        <v>1217</v>
      </c>
      <c r="AO5" t="s">
        <v>1217</v>
      </c>
      <c r="AP5"/>
      <c r="AQ5"/>
      <c r="AR5"/>
      <c r="AS5"/>
      <c r="AT5"/>
      <c r="AU5"/>
      <c r="AV5"/>
      <c r="AW5"/>
      <c r="AX5"/>
      <c r="AY5"/>
      <c r="AZ5"/>
      <c r="BA5"/>
      <c r="BB5" t="str" cm="1">
        <f t="array" aca="1" ref="BB5" ca="1">IFERROR(INDIRECT(X5),"")</f>
        <v/>
      </c>
      <c r="BC5"/>
      <c r="BD5" s="437"/>
      <c r="BE5"/>
      <c r="BF5" s="438">
        <v>1</v>
      </c>
      <c r="BG5" s="438">
        <v>1</v>
      </c>
      <c r="BH5" s="438" t="s">
        <v>684</v>
      </c>
      <c r="BI5" s="438" t="s">
        <v>2485</v>
      </c>
      <c r="BJ5" s="438">
        <v>4</v>
      </c>
      <c r="BK5" s="438" t="s">
        <v>1311</v>
      </c>
      <c r="BL5" s="438" t="s">
        <v>686</v>
      </c>
      <c r="BM5" s="438" t="s">
        <v>2506</v>
      </c>
      <c r="BN5" s="438"/>
      <c r="BO5" s="438">
        <v>1</v>
      </c>
      <c r="BP5" s="438">
        <v>0</v>
      </c>
      <c r="BQ5" s="438">
        <v>0</v>
      </c>
      <c r="BR5" s="438">
        <v>0</v>
      </c>
      <c r="BS5" s="438">
        <v>0</v>
      </c>
      <c r="BT5" s="438">
        <v>0</v>
      </c>
      <c r="BU5" s="438">
        <v>0</v>
      </c>
      <c r="BV5" s="438">
        <v>0</v>
      </c>
      <c r="BW5" s="438">
        <v>0</v>
      </c>
      <c r="BX5" s="438">
        <v>0</v>
      </c>
      <c r="BY5" s="438"/>
      <c r="BZ5" s="438"/>
      <c r="CA5"/>
      <c r="CB5" s="457"/>
      <c r="CC5" t="s">
        <v>103</v>
      </c>
      <c r="CD5" cm="1">
        <f t="array" aca="1" ref="CD5" ca="1">INDEX(CY3:MV3, 1, MATCH(CD3, CY1:MV1, 0) + 10)</f>
        <v>0</v>
      </c>
      <c r="CE5" cm="1">
        <f t="array" aca="1" ref="CE5" ca="1">INDEX(CZ3:MW3, 1, MATCH(CE3, CZ1:MW1, 0) + 10)</f>
        <v>0</v>
      </c>
      <c r="CF5" cm="1">
        <f t="array" aca="1" ref="CF5" ca="1">INDEX(DA3:MX3, 1, MATCH(CF3, DA1:MX1, 0) + 10)</f>
        <v>0</v>
      </c>
      <c r="CG5" cm="1">
        <f t="array" aca="1" ref="CG5" ca="1">INDEX(DB3:MY3, 1, MATCH(CG3, DB1:MY1, 0) + 10)</f>
        <v>0</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 r="CM5"/>
      <c r="CN5"/>
      <c r="CO5"/>
      <c r="CY5" s="423">
        <v>2</v>
      </c>
      <c r="CZ5">
        <v>1</v>
      </c>
      <c r="DA5" t="str">
        <v>Fråga</v>
      </c>
      <c r="DB5" t="str">
        <v xml:space="preserve">De senaste två åren, har organisationen haft ett arbetssätt för säker livscykelhantering av ot-komponenter och system? </v>
      </c>
      <c r="DC5" s="213" t="str" cm="1">
        <f t="array" aca="1" ref="DC5" ca="1">IFERROR(IF(INDIRECT(DF5)="x", 1, INDIRECT(DF5)), "")</f>
        <v>FRÅGAN ÄR OBESVARAD</v>
      </c>
      <c r="DD5">
        <v>5</v>
      </c>
      <c r="DE5" s="24">
        <f t="shared" ref="DE5:DE17" si="9">DD5*10^(CZ5-1)</f>
        <v>5</v>
      </c>
      <c r="DF5" s="213" t="str" cm="1">
        <f t="array" ref="DF5">IF(
  DA5 = "svar",
  _xlfn._xlws.FILTER($BM:$BM, ($BL:$BL = DB5) * ($BG:$BG = CY5)),
  IF(
    CY5 &lt;&gt; "",
    _xlfn._xlws.FILTER($X$2:$X$1000, $AD$2:$AD$1000 = CY5),
    ""
  )
)</f>
        <v>'Ot-säkkollen'!E47</v>
      </c>
      <c r="DG5" s="213"/>
      <c r="DH5" s="24" t="s">
        <v>1251</v>
      </c>
      <c r="DI5" s="453">
        <f ca="1">IF(
 AND(DI4=4,DJ3&gt;=DP5),
 4,
 IF(
  AND(DI4=4,DJ3&gt;=DO5),
  3,
  IF(
   AND(DI4=4,DJ3&gt;=DN5),
   2,
   IF(
    AND(DI4=4,DJ3&gt;=DM5),
    1,
    IF(
     AND(DI4=3,DJ3&gt;=DO5),
     3,
     IF(
      AND(DI4=3,DJ3&gt;=DN5),
      2,
      IF(
       AND(DI4=3,DJ3&gt;=DM5),
       1,
       IF(
        AND(DI4=2,DJ3&gt;=DN5),
        2,
        IF(
         AND(DI4=2,DJ3&gt;=DM5),
         1,
         IF(
          AND(DI4=1,DJ3&gt;=DM5),
          1,
          0))))))))))</f>
        <v>0</v>
      </c>
      <c r="DJ5" s="453">
        <v>4</v>
      </c>
      <c r="DK5" s="24"/>
      <c r="DL5" s="24"/>
      <c r="DM5" s="24">
        <f>IF(DM4=1,
 ROUND(DM4*COUNTIFS(DE2:DE50,"=5",DE2:DE50,"&lt;&gt;0")+COUNTIFS(DE2:DE50,"&lt;10",DE2:DE50,"&lt;&gt;0")/2,0),
 IF(DM4=2,
  ROUND(DM4*(COUNTIFS(DE2:DE50,"=5",DE2:DE50,"&lt;&gt;0")+COUNTIFS(DE2:DE50,"=50",DE2:DE50,"&lt;&gt;0"))+COUNTIFS(DE2:DE50,"&lt;100",DE2:DE50,"&lt;&gt;0")/2,0),
  IF(DM4=3,
   ROUND(DM4*(COUNTIFS(DE2:DE50,"=5",DE2:DE50,"&lt;&gt;0")+COUNTIFS(DE2:DE50,"=50",DE2:DE50,"&lt;&gt;0")+COUNTIFS(DE2:DE50,"=500",DE2:DE50,"&lt;&gt;0"))+COUNTIFS(DE2:DE50,"&lt;1000",DE2:DE50,"&lt;&gt;0")/2,0),
   ROUND(DM4*(COUNTIFS(DE2:DE50,"=5",DE2:DE50,"&lt;&gt;0")+COUNTIFS(DE2:DE50,"=50",DE2:DE50,"&lt;&gt;0")+COUNTIFS(DE2:DE50,"=500",DE2:DE50,"&lt;&gt;0")+COUNTIFS(DE2:DE50,"=5000",DE2:DE50,"&lt;&gt;0"))+COUNTIFS(DE2:DE50,"&lt;10000",DE2:DE50,"&lt;&gt;0")/2,0))))</f>
        <v>5</v>
      </c>
      <c r="DN5" s="24">
        <f>IF(DN4=1,
 ROUND(DN4*COUNTIFS(DE2:DE50,"=5",DE2:DE50,"&lt;&gt;0")+COUNTIFS(DE2:DE50,"&lt;10",DE2:DE50,"&lt;&gt;0")/2,0),
 IF(DN4=2,
  ROUND(DN4*(COUNTIFS(DE2:DE50,"=5",DE2:DE50,"&lt;&gt;0")+COUNTIFS(DE2:DE50,"=50",DE2:DE50,"&lt;&gt;0"))+COUNTIFS(DE2:DE50,"&lt;100",DE2:DE50,"&lt;&gt;0")/2,0),
  IF(DN4=3,
   ROUND(DN4*(COUNTIFS(DE2:DE50,"=5",DE2:DE50,"&lt;&gt;0")+COUNTIFS(DE2:DE50,"=50",DE2:DE50,"&lt;&gt;0")+COUNTIFS(DE2:DE50,"=500",DE2:DE50,"&lt;&gt;0"))+COUNTIFS(DE2:DE50,"&lt;1000",DE2:DE50,"&lt;&gt;0")/2,0),
   ROUND(DN4*(COUNTIFS(DE2:DE50,"=5",DE2:DE50,"&lt;&gt;0")+COUNTIFS(DE2:DE50,"=50",DE2:DE50,"&lt;&gt;0")+COUNTIFS(DE2:DE50,"=500",DE2:DE50,"&lt;&gt;0")+COUNTIFS(DE2:DE50,"=5000",DE2:DE50,"&lt;&gt;0"))+COUNTIFS(DE2:DE50,"&lt;10000",DE2:DE50,"&lt;&gt;0")/2,0))))</f>
        <v>18</v>
      </c>
      <c r="DO5" s="24">
        <f>IF(DO4=1,
 ROUND(DO4*COUNTIFS(DE2:DE50,"=5",DE2:DE50,"&lt;&gt;0")+COUNTIFS(DE2:DE50,"&lt;10",DE2:DE50,"&lt;&gt;0")/2,0),
 IF(DO4=2,
  ROUND(DO4*(COUNTIFS(DE2:DE50,"=5",DE2:DE50,"&lt;&gt;0")+COUNTIFS(DE2:DE50,"=50",DE2:DE50,"&lt;&gt;0"))+COUNTIFS(DE2:DE50,"&lt;100",DE2:DE50,"&lt;&gt;0")/2,0),
  IF(DO4=3,
   ROUND(DO4*(COUNTIFS(DE2:DE50,"=5",DE2:DE50,"&lt;&gt;0")+COUNTIFS(DE2:DE50,"=50",DE2:DE50,"&lt;&gt;0")+COUNTIFS(DE2:DE50,"=500",DE2:DE50,"&lt;&gt;0"))+COUNTIFS(DE2:DE50,"&lt;1000",DE2:DE50,"&lt;&gt;0")/2,0),
   ROUND(DO4*(COUNTIFS(DE2:DE50,"=5",DE2:DE50,"&lt;&gt;0")+COUNTIFS(DE2:DE50,"=50",DE2:DE50,"&lt;&gt;0")+COUNTIFS(DE2:DE50,"=500",DE2:DE50,"&lt;&gt;0")+COUNTIFS(DE2:DE50,"=5000",DE2:DE50,"&lt;&gt;0"))+COUNTIFS(DE2:DE50,"&lt;10000",DE2:DE50,"&lt;&gt;0")/2,0))))</f>
        <v>39</v>
      </c>
      <c r="DP5" s="24">
        <f>IF(DP4=1,
 ROUND(DP4*COUNTIFS(DE2:DE50,"=5",DE2:DE50,"&lt;&gt;0")+COUNTIFS(DE2:DE50,"&lt;10",DE2:DE50,"&lt;&gt;0")/2,0),
 IF(DP4=2,
  ROUND(DP4*(COUNTIFS(DE2:DE50,"=5",DE2:DE50,"&lt;&gt;0")+COUNTIFS(DE2:DE50,"=50",DE2:DE50,"&lt;&gt;0"))+COUNTIFS(DE2:DE50,"&lt;100",DE2:DE50,"&lt;&gt;0")/2,0),
  IF(DP4=3,
   ROUND(DP4*(COUNTIFS(DE2:DE50,"=5",DE2:DE50,"&lt;&gt;0")+COUNTIFS(DE2:DE50,"=50",DE2:DE50,"&lt;&gt;0")+COUNTIFS(DE2:DE50,"=500",DE2:DE50,"&lt;&gt;0"))+COUNTIFS(DE2:DE50,"&lt;1000",DE2:DE50,"&lt;&gt;0")/2,0),
   ROUND(DP4*(COUNTIFS(DE2:DE50,"=5",DE2:DE50,"&lt;&gt;0")+COUNTIFS(DE2:DE50,"=50",DE2:DE50,"&lt;&gt;0")+COUNTIFS(DE2:DE50,"=500",DE2:DE50,"&lt;&gt;0")+COUNTIFS(DE2:DE50,"=5000",DE2:DE50,"&lt;&gt;0"))+COUNTIFS(DE2:DE50,"&lt;10000",DE2:DE50,"&lt;&gt;0")/2,0))))</f>
        <v>54</v>
      </c>
      <c r="DQ5" s="24"/>
      <c r="DS5" s="440">
        <v>5</v>
      </c>
      <c r="DT5" s="441">
        <v>1</v>
      </c>
      <c r="DU5" s="441" t="str">
        <v>Fråga</v>
      </c>
      <c r="DV5" s="441" t="str">
        <v>De senaste två åren, har organisationen haft ett arbetssätt för att upprätta, verifiera och vidmakthålla ritningar/dokumentation över OT-miljöns hela arkitektur och infrastruktur?</v>
      </c>
      <c r="DW5" s="213" t="str" cm="1">
        <f t="array" aca="1" ref="DW5" ca="1">IFERROR(IF(INDIRECT(DZ5)="x", 1, INDIRECT(DZ5)), "")</f>
        <v>FRÅGAN ÄR OBESVARAD</v>
      </c>
      <c r="DX5" s="441">
        <v>5</v>
      </c>
      <c r="DY5" s="24">
        <f t="shared" si="2"/>
        <v>5</v>
      </c>
      <c r="DZ5" s="213" t="str" cm="1">
        <f t="array" ref="DZ5">IF(
  DU5 = "svar",
  _xlfn._xlws.FILTER($BM:$BM, ($BL:$BL = DV5) * ($BG:$BG = DS5)),
  IF(
    DS5 &lt;&gt; "",
    _xlfn._xlws.FILTER($X$2:$X$1000, $AD$2:$AD$1000 = DS5),
    ""
  )
)</f>
        <v>'Ot-säkkollen'!E90</v>
      </c>
      <c r="EA5" s="213"/>
      <c r="EB5" s="24" t="s">
        <v>1251</v>
      </c>
      <c r="EC5" s="453">
        <f ca="1">IF(
 AND(EC4=4,ED3&gt;=EJ5),
 4,
 IF(
  AND(EC4=4,ED3&gt;=EI5),
  3,
  IF(
   AND(EC4=4,ED3&gt;=EH5),
   2,
   IF(
    AND(EC4=4,ED3&gt;=EG5),
    1,
    IF(
     AND(EC4=3,ED3&gt;=EI5),
     3,
     IF(
      AND(EC4=3,ED3&gt;=EH5),
      2,
      IF(
       AND(EC4=3,ED3&gt;=EG5),
       1,
       IF(
        AND(EC4=2,ED3&gt;=EH5),
        2,
        IF(
         AND(EC4=2,ED3&gt;=EG5),
         1,
         IF(
          AND(EC4=1,ED3&gt;=EG5),
          1,
          0))))))))))</f>
        <v>0</v>
      </c>
      <c r="ED5" s="453">
        <v>4</v>
      </c>
      <c r="EE5" s="24"/>
      <c r="EF5" s="24"/>
      <c r="EG5" s="24">
        <f>IF(EG4=1,
 ROUND(EG4*COUNTIFS(DY2:DY50,"=5",DY2:DY50,"&lt;&gt;0")+COUNTIFS(DY2:DY50,"&lt;10",DY2:DY50,"&lt;&gt;0")/2,0),
 IF(EG4=2,
  ROUND(EG4*(COUNTIFS(DY2:DY50,"=5",DY2:DY50,"&lt;&gt;0")+COUNTIFS(DY2:DY50,"=50",DY2:DY50,"&lt;&gt;0"))+COUNTIFS(DY2:DY50,"&lt;100",DY2:DY50,"&lt;&gt;0")/2,0),
  IF(EG4=3,
   ROUND(EG4*(COUNTIFS(DY2:DY50,"=5",DY2:DY50,"&lt;&gt;0")+COUNTIFS(DY2:DY50,"=50",DY2:DY50,"&lt;&gt;0")+COUNTIFS(DY2:DY50,"=500",DY2:DY50,"&lt;&gt;0"))+COUNTIFS(DY2:DY50,"&lt;1000",DY2:DY50,"&lt;&gt;0")/2,0),
   ROUND(EG4*(COUNTIFS(DY2:DY50,"=5",DY2:DY50,"&lt;&gt;0")+COUNTIFS(DY2:DY50,"=50",DY2:DY50,"&lt;&gt;0")+COUNTIFS(DY2:DY50,"=500",DY2:DY50,"&lt;&gt;0")+COUNTIFS(DY2:DY50,"=5000",DY2:DY50,"&lt;&gt;0"))+COUNTIFS(DY2:DY50,"&lt;10000",DY2:DY50,"&lt;&gt;0")/2,0))))</f>
        <v>5</v>
      </c>
      <c r="EH5" s="24">
        <f>IF(EH4=1,
 ROUND(EH4*COUNTIFS(DY2:DY50,"=5",DY2:DY50,"&lt;&gt;0")+COUNTIFS(DY2:DY50,"&lt;10",DY2:DY50,"&lt;&gt;0")/2,0),
 IF(EH4=2,
  ROUND(EH4*(COUNTIFS(DY2:DY50,"=5",DY2:DY50,"&lt;&gt;0")+COUNTIFS(DY2:DY50,"=50",DY2:DY50,"&lt;&gt;0"))+COUNTIFS(DY2:DY50,"&lt;100",DY2:DY50,"&lt;&gt;0")/2,0),
  IF(EH4=3,
   ROUND(EH4*(COUNTIFS(DY2:DY50,"=5",DY2:DY50,"&lt;&gt;0")+COUNTIFS(DY2:DY50,"=50",DY2:DY50,"&lt;&gt;0")+COUNTIFS(DY2:DY50,"=500",DY2:DY50,"&lt;&gt;0"))+COUNTIFS(DY2:DY50,"&lt;1000",DY2:DY50,"&lt;&gt;0")/2,0),
   ROUND(EH4*(COUNTIFS(DY2:DY50,"=5",DY2:DY50,"&lt;&gt;0")+COUNTIFS(DY2:DY50,"=50",DY2:DY50,"&lt;&gt;0")+COUNTIFS(DY2:DY50,"=500",DY2:DY50,"&lt;&gt;0")+COUNTIFS(DY2:DY50,"=5000",DY2:DY50,"&lt;&gt;0"))+COUNTIFS(DY2:DY50,"&lt;10000",DY2:DY50,"&lt;&gt;0")/2,0))))</f>
        <v>15</v>
      </c>
      <c r="EI5" s="24">
        <f>IF(EI4=1,
 ROUND(EI4*COUNTIFS(DY2:DY50,"=5",DY2:DY50,"&lt;&gt;0")+COUNTIFS(DY2:DY50,"&lt;10",DY2:DY50,"&lt;&gt;0")/2,0),
 IF(EI4=2,
  ROUND(EI4*(COUNTIFS(DY2:DY50,"=5",DY2:DY50,"&lt;&gt;0")+COUNTIFS(DY2:DY50,"=50",DY2:DY50,"&lt;&gt;0"))+COUNTIFS(DY2:DY50,"&lt;100",DY2:DY50,"&lt;&gt;0")/2,0),
  IF(EI4=3,
   ROUND(EI4*(COUNTIFS(DY2:DY50,"=5",DY2:DY50,"&lt;&gt;0")+COUNTIFS(DY2:DY50,"=50",DY2:DY50,"&lt;&gt;0")+COUNTIFS(DY2:DY50,"=500",DY2:DY50,"&lt;&gt;0"))+COUNTIFS(DY2:DY50,"&lt;1000",DY2:DY50,"&lt;&gt;0")/2,0),
   ROUND(EI4*(COUNTIFS(DY2:DY50,"=5",DY2:DY50,"&lt;&gt;0")+COUNTIFS(DY2:DY50,"=50",DY2:DY50,"&lt;&gt;0")+COUNTIFS(DY2:DY50,"=500",DY2:DY50,"&lt;&gt;0")+COUNTIFS(DY2:DY50,"=5000",DY2:DY50,"&lt;&gt;0"))+COUNTIFS(DY2:DY50,"&lt;10000",DY2:DY50,"&lt;&gt;0")/2,0))))</f>
        <v>28</v>
      </c>
      <c r="EJ5" s="24">
        <f>IF(EJ4=1,
 ROUND(EJ4*COUNTIFS(DY2:DY50,"=5",DY2:DY50,"&lt;&gt;0")+COUNTIFS(DY2:DY50,"&lt;10",DY2:DY50,"&lt;&gt;0")/2,0),
 IF(EJ4=2,
  ROUND(EJ4*(COUNTIFS(DY2:DY50,"=5",DY2:DY50,"&lt;&gt;0")+COUNTIFS(DY2:DY50,"=50",DY2:DY50,"&lt;&gt;0"))+COUNTIFS(DY2:DY50,"&lt;100",DY2:DY50,"&lt;&gt;0")/2,0),
  IF(EJ4=3,
   ROUND(EJ4*(COUNTIFS(DY2:DY50,"=5",DY2:DY50,"&lt;&gt;0")+COUNTIFS(DY2:DY50,"=50",DY2:DY50,"&lt;&gt;0")+COUNTIFS(DY2:DY50,"=500",DY2:DY50,"&lt;&gt;0"))+COUNTIFS(DY2:DY50,"&lt;1000",DY2:DY50,"&lt;&gt;0")/2,0),
   ROUND(EJ4*(COUNTIFS(DY2:DY50,"=5",DY2:DY50,"&lt;&gt;0")+COUNTIFS(DY2:DY50,"=50",DY2:DY50,"&lt;&gt;0")+COUNTIFS(DY2:DY50,"=500",DY2:DY50,"&lt;&gt;0")+COUNTIFS(DY2:DY50,"=5000",DY2:DY50,"&lt;&gt;0"))+COUNTIFS(DY2:DY50,"&lt;10000",DY2:DY50,"&lt;&gt;0")/2,0))))</f>
        <v>36</v>
      </c>
      <c r="EK5" s="440">
        <v>8</v>
      </c>
      <c r="EL5" s="441">
        <v>1</v>
      </c>
      <c r="EM5" s="441" t="str">
        <v>Fråga</v>
      </c>
      <c r="EN5" s="441" t="str">
        <v>De senaste två åren, har organisationen haft ett arbetssätt för hantering av trådlösa nätverk, protokoll och kommunikation i OT-miljön?</v>
      </c>
      <c r="EO5" s="213" t="str" cm="1">
        <f t="array" aca="1" ref="EO5" ca="1">IFERROR(IF(INDIRECT(ER5)="x", 1, INDIRECT(ER5)), "")</f>
        <v>FRÅGAN ÄR OBESVARAD</v>
      </c>
      <c r="EP5" s="441">
        <v>5</v>
      </c>
      <c r="EQ5" s="24">
        <f t="shared" si="3"/>
        <v>5</v>
      </c>
      <c r="ER5" s="213" t="str" cm="1">
        <f t="array" ref="ER5">IF(
  EM5 = "svar",
  _xlfn._xlws.FILTER($BM:$BM, ($BL:$BL = EN5) * ($BG:$BG = EK5)),
  IF(
    EK5 &lt;&gt; "",
    _xlfn._xlws.FILTER($X$2:$X$1000, $AD$2:$AD$1000 = EK5),
    ""
  )
)</f>
        <v>'Ot-säkkollen'!E132</v>
      </c>
      <c r="ES5" s="213"/>
      <c r="ET5" s="24" t="s">
        <v>1251</v>
      </c>
      <c r="EU5" s="453">
        <f ca="1">IF(
 AND(EU4=4,EV3&gt;=FB5),
 4,
 IF(
  AND(EU4=4,EV3&gt;=FA5),
  3,
  IF(
   AND(EU4=4,EV3&gt;=EZ5),
   2,
   IF(
    AND(EU4=4,EV3&gt;=EY5),
    1,
    IF(
     AND(EU4=3,EV3&gt;=FA5),
     3,
     IF(
      AND(EU4=3,EV3&gt;=EZ5),
      2,
      IF(
       AND(EU4=3,EV3&gt;=EY5),
       1,
       IF(
        AND(EU4=2,EV3&gt;=EZ5),
        2,
        IF(
         AND(EU4=2,EV3&gt;=EY5),
         1,
         IF(
          AND(EU4=1,EV3&gt;=EY5),
          1,
          0))))))))))</f>
        <v>0</v>
      </c>
      <c r="EV5" s="453">
        <v>4</v>
      </c>
      <c r="EW5" s="24"/>
      <c r="EX5" s="24"/>
      <c r="EY5" s="24">
        <f>IF(EY4=1,
 ROUND(EY4*COUNTIFS(EQ2:EQ50,"=5",EQ2:EQ50,"&lt;&gt;0")+COUNTIFS(EQ2:EQ50,"&lt;10",EQ2:EQ50,"&lt;&gt;0")/2,0),
 IF(EY4=2,
  ROUND(EY4*(COUNTIFS(EQ2:EQ50,"=5",EQ2:EQ50,"&lt;&gt;0")+COUNTIFS(EQ2:EQ50,"=50",EQ2:EQ50,"&lt;&gt;0"))+COUNTIFS(EQ2:EQ50,"&lt;100",EQ2:EQ50,"&lt;&gt;0")/2,0),
  IF(EY4=3,
   ROUND(EY4*(COUNTIFS(EQ2:EQ50,"=5",EQ2:EQ50,"&lt;&gt;0")+COUNTIFS(EQ2:EQ50,"=50",EQ2:EQ50,"&lt;&gt;0")+COUNTIFS(EQ2:EQ50,"=500",EQ2:EQ50,"&lt;&gt;0"))+COUNTIFS(EQ2:EQ50,"&lt;1000",EQ2:EQ50,"&lt;&gt;0")/2,0),
   ROUND(EY4*(COUNTIFS(EQ2:EQ50,"=5",EQ2:EQ50,"&lt;&gt;0")+COUNTIFS(EQ2:EQ50,"=50",EQ2:EQ50,"&lt;&gt;0")+COUNTIFS(EQ2:EQ50,"=500",EQ2:EQ50,"&lt;&gt;0")+COUNTIFS(EQ2:EQ50,"=5000",EQ2:EQ50,"&lt;&gt;0"))+COUNTIFS(EQ2:EQ50,"&lt;10000",EQ2:EQ50,"&lt;&gt;0")/2,0))))</f>
        <v>3</v>
      </c>
      <c r="EZ5" s="24">
        <f>IF(EZ4=1,
 ROUND(EZ4*COUNTIFS(EQ2:EQ50,"=5",EQ2:EQ50,"&lt;&gt;0")+COUNTIFS(EQ2:EQ50,"&lt;10",EQ2:EQ50,"&lt;&gt;0")/2,0),
 IF(EZ4=2,
  ROUND(EZ4*(COUNTIFS(EQ2:EQ50,"=5",EQ2:EQ50,"&lt;&gt;0")+COUNTIFS(EQ2:EQ50,"=50",EQ2:EQ50,"&lt;&gt;0"))+COUNTIFS(EQ2:EQ50,"&lt;100",EQ2:EQ50,"&lt;&gt;0")/2,0),
  IF(EZ4=3,
   ROUND(EZ4*(COUNTIFS(EQ2:EQ50,"=5",EQ2:EQ50,"&lt;&gt;0")+COUNTIFS(EQ2:EQ50,"=50",EQ2:EQ50,"&lt;&gt;0")+COUNTIFS(EQ2:EQ50,"=500",EQ2:EQ50,"&lt;&gt;0"))+COUNTIFS(EQ2:EQ50,"&lt;1000",EQ2:EQ50,"&lt;&gt;0")/2,0),
   ROUND(EZ4*(COUNTIFS(EQ2:EQ50,"=5",EQ2:EQ50,"&lt;&gt;0")+COUNTIFS(EQ2:EQ50,"=50",EQ2:EQ50,"&lt;&gt;0")+COUNTIFS(EQ2:EQ50,"=500",EQ2:EQ50,"&lt;&gt;0")+COUNTIFS(EQ2:EQ50,"=5000",EQ2:EQ50,"&lt;&gt;0"))+COUNTIFS(EQ2:EQ50,"&lt;10000",EQ2:EQ50,"&lt;&gt;0")/2,0))))</f>
        <v>10</v>
      </c>
      <c r="FA5" s="24">
        <f>IF(FA4=1,
 ROUND(FA4*COUNTIFS(EQ2:EQ50,"=5",EQ2:EQ50,"&lt;&gt;0")+COUNTIFS(EQ2:EQ50,"&lt;10",EQ2:EQ50,"&lt;&gt;0")/2,0),
 IF(FA4=2,
  ROUND(FA4*(COUNTIFS(EQ2:EQ50,"=5",EQ2:EQ50,"&lt;&gt;0")+COUNTIFS(EQ2:EQ50,"=50",EQ2:EQ50,"&lt;&gt;0"))+COUNTIFS(EQ2:EQ50,"&lt;100",EQ2:EQ50,"&lt;&gt;0")/2,0),
  IF(FA4=3,
   ROUND(FA4*(COUNTIFS(EQ2:EQ50,"=5",EQ2:EQ50,"&lt;&gt;0")+COUNTIFS(EQ2:EQ50,"=50",EQ2:EQ50,"&lt;&gt;0")+COUNTIFS(EQ2:EQ50,"=500",EQ2:EQ50,"&lt;&gt;0"))+COUNTIFS(EQ2:EQ50,"&lt;1000",EQ2:EQ50,"&lt;&gt;0")/2,0),
   ROUND(FA4*(COUNTIFS(EQ2:EQ50,"=5",EQ2:EQ50,"&lt;&gt;0")+COUNTIFS(EQ2:EQ50,"=50",EQ2:EQ50,"&lt;&gt;0")+COUNTIFS(EQ2:EQ50,"=500",EQ2:EQ50,"&lt;&gt;0")+COUNTIFS(EQ2:EQ50,"=5000",EQ2:EQ50,"&lt;&gt;0"))+COUNTIFS(EQ2:EQ50,"&lt;10000",EQ2:EQ50,"&lt;&gt;0")/2,0))))</f>
        <v>21</v>
      </c>
      <c r="FB5" s="24">
        <f>IF(FB4=1,
 ROUND(FB4*COUNTIFS(EQ2:EQ50,"=5",EQ2:EQ50,"&lt;&gt;0")+COUNTIFS(EQ2:EQ50,"&lt;10",EQ2:EQ50,"&lt;&gt;0")/2,0),
 IF(FB4=2,
  ROUND(FB4*(COUNTIFS(EQ2:EQ50,"=5",EQ2:EQ50,"&lt;&gt;0")+COUNTIFS(EQ2:EQ50,"=50",EQ2:EQ50,"&lt;&gt;0"))+COUNTIFS(EQ2:EQ50,"&lt;100",EQ2:EQ50,"&lt;&gt;0")/2,0),
  IF(FB4=3,
   ROUND(FB4*(COUNTIFS(EQ2:EQ50,"=5",EQ2:EQ50,"&lt;&gt;0")+COUNTIFS(EQ2:EQ50,"=50",EQ2:EQ50,"&lt;&gt;0")+COUNTIFS(EQ2:EQ50,"=500",EQ2:EQ50,"&lt;&gt;0"))+COUNTIFS(EQ2:EQ50,"&lt;1000",EQ2:EQ50,"&lt;&gt;0")/2,0),
   ROUND(FB4*(COUNTIFS(EQ2:EQ50,"=5",EQ2:EQ50,"&lt;&gt;0")+COUNTIFS(EQ2:EQ50,"=50",EQ2:EQ50,"&lt;&gt;0")+COUNTIFS(EQ2:EQ50,"=500",EQ2:EQ50,"&lt;&gt;0")+COUNTIFS(EQ2:EQ50,"=5000",EQ2:EQ50,"&lt;&gt;0"))+COUNTIFS(EQ2:EQ50,"&lt;10000",EQ2:EQ50,"&lt;&gt;0")/2,0))))</f>
        <v>27</v>
      </c>
      <c r="FC5" s="440">
        <v>10</v>
      </c>
      <c r="FD5" s="441">
        <v>1</v>
      </c>
      <c r="FE5" s="441" t="str">
        <v>Fråga</v>
      </c>
      <c r="FF5" s="441" t="str">
        <v xml:space="preserve">De senaste två åren, har organisationen haft ett arbetssätt för att skydda alla system, komponenter och portabla medier som används i ot-miljön mot skadlig programvara? </v>
      </c>
      <c r="FG5" s="213" t="str" cm="1">
        <f t="array" aca="1" ref="FG5" ca="1">IFERROR(IF(INDIRECT(FJ5)="x", 1, INDIRECT(FJ5)), "")</f>
        <v>FRÅGAN ÄR OBESVARAD</v>
      </c>
      <c r="FH5" s="441">
        <v>5</v>
      </c>
      <c r="FI5" s="24">
        <f t="shared" si="4"/>
        <v>5</v>
      </c>
      <c r="FJ5" s="213" t="str" cm="1">
        <f t="array" ref="FJ5">IF(
  FE5 = "svar",
  _xlfn._xlws.FILTER($BM:$BM, ($BL:$BL = FF5) * ($BG:$BG = FC5)),
  IF(
    FC5 &lt;&gt; "",
    _xlfn._xlws.FILTER($X$2:$X$1000, $AD$2:$AD$1000 = FC5),
    ""
  )
)</f>
        <v>'Ot-säkkollen'!E160</v>
      </c>
      <c r="FK5" s="213"/>
      <c r="FL5" s="24" t="s">
        <v>1251</v>
      </c>
      <c r="FM5" s="453">
        <f ca="1">IF(
 AND(FM4=4,FN3&gt;=FT5),
 4,
 IF(
  AND(FM4=4,FN3&gt;=FS5),
  3,
  IF(
   AND(FM4=4,FN3&gt;=FR5),
   2,
   IF(
    AND(FM4=4,FN3&gt;=FQ5),
    1,
    IF(
     AND(FM4=3,FN3&gt;=FS5),
     3,
     IF(
      AND(FM4=3,FN3&gt;=FR5),
      2,
      IF(
       AND(FM4=3,FN3&gt;=FQ5),
       1,
       IF(
        AND(FM4=2,FN3&gt;=FR5),
        2,
        IF(
         AND(FM4=2,FN3&gt;=FQ5),
         1,
         IF(
          AND(FM4=1,FN3&gt;=FQ5),
          1,
          0))))))))))</f>
        <v>0</v>
      </c>
      <c r="FN5" s="453">
        <v>4</v>
      </c>
      <c r="FO5" s="24"/>
      <c r="FP5" s="24"/>
      <c r="FQ5" s="24">
        <f>IF(FQ4=1,
 ROUND(FQ4*COUNTIFS(FI2:FI50,"=5",FI2:FI50,"&lt;&gt;0")+COUNTIFS(FI2:FI50,"&lt;10",FI2:FI50,"&lt;&gt;0")/2,0),
 IF(FQ4=2,
  ROUND(FQ4*(COUNTIFS(FI2:FI50,"=5",FI2:FI50,"&lt;&gt;0")+COUNTIFS(FI2:FI50,"=50",FI2:FI50,"&lt;&gt;0"))+COUNTIFS(FI2:FI50,"&lt;100",FI2:FI50,"&lt;&gt;0")/2,0),
  IF(FQ4=3,
   ROUND(FQ4*(COUNTIFS(FI2:FI50,"=5",FI2:FI50,"&lt;&gt;0")+COUNTIFS(FI2:FI50,"=50",FI2:FI50,"&lt;&gt;0")+COUNTIFS(FI2:FI50,"=500",FI2:FI50,"&lt;&gt;0"))+COUNTIFS(FI2:FI50,"&lt;1000",FI2:FI50,"&lt;&gt;0")/2,0),
   ROUND(FQ4*(COUNTIFS(FI2:FI50,"=5",FI2:FI50,"&lt;&gt;0")+COUNTIFS(FI2:FI50,"=50",FI2:FI50,"&lt;&gt;0")+COUNTIFS(FI2:FI50,"=500",FI2:FI50,"&lt;&gt;0")+COUNTIFS(FI2:FI50,"=5000",FI2:FI50,"&lt;&gt;0"))+COUNTIFS(FI2:FI50,"&lt;10000",FI2:FI50,"&lt;&gt;0")/2,0))))</f>
        <v>5</v>
      </c>
      <c r="FR5" s="24">
        <f>IF(FR4=1,
 ROUND(FR4*COUNTIFS(FI2:FI50,"=5",FI2:FI50,"&lt;&gt;0")+COUNTIFS(FI2:FI50,"&lt;10",FI2:FI50,"&lt;&gt;0")/2,0),
 IF(FR4=2,
  ROUND(FR4*(COUNTIFS(FI2:FI50,"=5",FI2:FI50,"&lt;&gt;0")+COUNTIFS(FI2:FI50,"=50",FI2:FI50,"&lt;&gt;0"))+COUNTIFS(FI2:FI50,"&lt;100",FI2:FI50,"&lt;&gt;0")/2,0),
  IF(FR4=3,
   ROUND(FR4*(COUNTIFS(FI2:FI50,"=5",FI2:FI50,"&lt;&gt;0")+COUNTIFS(FI2:FI50,"=50",FI2:FI50,"&lt;&gt;0")+COUNTIFS(FI2:FI50,"=500",FI2:FI50,"&lt;&gt;0"))+COUNTIFS(FI2:FI50,"&lt;1000",FI2:FI50,"&lt;&gt;0")/2,0),
   ROUND(FR4*(COUNTIFS(FI2:FI50,"=5",FI2:FI50,"&lt;&gt;0")+COUNTIFS(FI2:FI50,"=50",FI2:FI50,"&lt;&gt;0")+COUNTIFS(FI2:FI50,"=500",FI2:FI50,"&lt;&gt;0")+COUNTIFS(FI2:FI50,"=5000",FI2:FI50,"&lt;&gt;0"))+COUNTIFS(FI2:FI50,"&lt;10000",FI2:FI50,"&lt;&gt;0")/2,0))))</f>
        <v>15</v>
      </c>
      <c r="FS5" s="24">
        <f>IF(FS4=1,
 ROUND(FS4*COUNTIFS(FI2:FI50,"=5",FI2:FI50,"&lt;&gt;0")+COUNTIFS(FI2:FI50,"&lt;10",FI2:FI50,"&lt;&gt;0")/2,0),
 IF(FS4=2,
  ROUND(FS4*(COUNTIFS(FI2:FI50,"=5",FI2:FI50,"&lt;&gt;0")+COUNTIFS(FI2:FI50,"=50",FI2:FI50,"&lt;&gt;0"))+COUNTIFS(FI2:FI50,"&lt;100",FI2:FI50,"&lt;&gt;0")/2,0),
  IF(FS4=3,
   ROUND(FS4*(COUNTIFS(FI2:FI50,"=5",FI2:FI50,"&lt;&gt;0")+COUNTIFS(FI2:FI50,"=50",FI2:FI50,"&lt;&gt;0")+COUNTIFS(FI2:FI50,"=500",FI2:FI50,"&lt;&gt;0"))+COUNTIFS(FI2:FI50,"&lt;1000",FI2:FI50,"&lt;&gt;0")/2,0),
   ROUND(FS4*(COUNTIFS(FI2:FI50,"=5",FI2:FI50,"&lt;&gt;0")+COUNTIFS(FI2:FI50,"=50",FI2:FI50,"&lt;&gt;0")+COUNTIFS(FI2:FI50,"=500",FI2:FI50,"&lt;&gt;0")+COUNTIFS(FI2:FI50,"=5000",FI2:FI50,"&lt;&gt;0"))+COUNTIFS(FI2:FI50,"&lt;10000",FI2:FI50,"&lt;&gt;0")/2,0))))</f>
        <v>32</v>
      </c>
      <c r="FT5" s="24">
        <f>IF(FT4=1,
 ROUND(FT4*COUNTIFS(FI2:FI50,"=5",FI2:FI50,"&lt;&gt;0")+COUNTIFS(FI2:FI50,"&lt;10",FI2:FI50,"&lt;&gt;0")/2,0),
 IF(FT4=2,
  ROUND(FT4*(COUNTIFS(FI2:FI50,"=5",FI2:FI50,"&lt;&gt;0")+COUNTIFS(FI2:FI50,"=50",FI2:FI50,"&lt;&gt;0"))+COUNTIFS(FI2:FI50,"&lt;100",FI2:FI50,"&lt;&gt;0")/2,0),
  IF(FT4=3,
   ROUND(FT4*(COUNTIFS(FI2:FI50,"=5",FI2:FI50,"&lt;&gt;0")+COUNTIFS(FI2:FI50,"=50",FI2:FI50,"&lt;&gt;0")+COUNTIFS(FI2:FI50,"=500",FI2:FI50,"&lt;&gt;0"))+COUNTIFS(FI2:FI50,"&lt;1000",FI2:FI50,"&lt;&gt;0")/2,0),
   ROUND(FT4*(COUNTIFS(FI2:FI50,"=5",FI2:FI50,"&lt;&gt;0")+COUNTIFS(FI2:FI50,"=50",FI2:FI50,"&lt;&gt;0")+COUNTIFS(FI2:FI50,"=500",FI2:FI50,"&lt;&gt;0")+COUNTIFS(FI2:FI50,"=5000",FI2:FI50,"&lt;&gt;0"))+COUNTIFS(FI2:FI50,"&lt;10000",FI2:FI50,"&lt;&gt;0")/2,0))))</f>
        <v>41</v>
      </c>
      <c r="FU5" s="440">
        <v>13</v>
      </c>
      <c r="FV5" s="441">
        <v>1</v>
      </c>
      <c r="FW5" s="441" t="str">
        <v>Fråga</v>
      </c>
      <c r="FX5" s="441" t="str">
        <v>De senaste två åren, har organisationen haft ett arbetssätt för att begränsa den logiska tillgången till ot-miljön?</v>
      </c>
      <c r="FY5" s="213" t="str" cm="1">
        <f t="array" aca="1" ref="FY5" ca="1">IFERROR(IF(INDIRECT(GB5)="x", 1, INDIRECT(GB5)), "")</f>
        <v>FRÅGAN ÄR OBESVARAD</v>
      </c>
      <c r="FZ5" s="441">
        <v>5</v>
      </c>
      <c r="GA5" s="24">
        <f t="shared" si="5"/>
        <v>5</v>
      </c>
      <c r="GB5" s="213" t="str" cm="1">
        <f t="array" ref="GB5">IF(
  FW5 = "svar",
  _xlfn._xlws.FILTER($BM:$BM, ($BL:$BL = FX5) * ($BG:$BG = FU5)),
  IF(
    FU5 &lt;&gt; "",
    _xlfn._xlws.FILTER($X$2:$X$1000, $AD$2:$AD$1000 = FU5),
    ""
  )
)</f>
        <v>'Ot-säkkollen'!E202</v>
      </c>
      <c r="GC5" s="213"/>
      <c r="GD5" s="24" t="s">
        <v>1251</v>
      </c>
      <c r="GE5" s="453">
        <f ca="1">IF(
 AND(GE4=4,GF3&gt;=GL5),
 4,
 IF(
  AND(GE4=4,GF3&gt;=GK5),
  3,
  IF(
   AND(GE4=4,GF3&gt;=GJ5),
   2,
   IF(
    AND(GE4=4,GF3&gt;=GI5),
    1,
    IF(
     AND(GE4=3,GF3&gt;=GK5),
     3,
     IF(
      AND(GE4=3,GF3&gt;=GJ5),
      2,
      IF(
       AND(GE4=3,GF3&gt;=GI5),
       1,
       IF(
        AND(GE4=2,GF3&gt;=GJ5),
        2,
        IF(
         AND(GE4=2,GF3&gt;=GI5),
         1,
         IF(
          AND(GE4=1,GF3&gt;=GI5),
          1,
          0))))))))))</f>
        <v>0</v>
      </c>
      <c r="GF5" s="453">
        <v>4</v>
      </c>
      <c r="GG5" s="24"/>
      <c r="GH5" s="24"/>
      <c r="GI5" s="24">
        <f>IF(GI4=1,
 ROUND(GI4*COUNTIFS(GA2:GA50,"=5",GA2:GA50,"&lt;&gt;0")+COUNTIFS(GA2:GA50,"&lt;10",GA2:GA50,"&lt;&gt;0")/2,0),
 IF(GI4=2,
  ROUND(GI4*(COUNTIFS(GA2:GA50,"=5",GA2:GA50,"&lt;&gt;0")+COUNTIFS(GA2:GA50,"=50",GA2:GA50,"&lt;&gt;0"))+COUNTIFS(GA2:GA50,"&lt;100",GA2:GA50,"&lt;&gt;0")/2,0),
  IF(GI4=3,
   ROUND(GI4*(COUNTIFS(GA2:GA50,"=5",GA2:GA50,"&lt;&gt;0")+COUNTIFS(GA2:GA50,"=50",GA2:GA50,"&lt;&gt;0")+COUNTIFS(GA2:GA50,"=500",GA2:GA50,"&lt;&gt;0"))+COUNTIFS(GA2:GA50,"&lt;1000",GA2:GA50,"&lt;&gt;0")/2,0),
   ROUND(GI4*(COUNTIFS(GA2:GA50,"=5",GA2:GA50,"&lt;&gt;0")+COUNTIFS(GA2:GA50,"=50",GA2:GA50,"&lt;&gt;0")+COUNTIFS(GA2:GA50,"=500",GA2:GA50,"&lt;&gt;0")+COUNTIFS(GA2:GA50,"=5000",GA2:GA50,"&lt;&gt;0"))+COUNTIFS(GA2:GA50,"&lt;10000",GA2:GA50,"&lt;&gt;0")/2,0))))</f>
        <v>3</v>
      </c>
      <c r="GJ5" s="24">
        <f>IF(GJ4=1,
 ROUND(GJ4*COUNTIFS(GA2:GA50,"=5",GA2:GA50,"&lt;&gt;0")+COUNTIFS(GA2:GA50,"&lt;10",GA2:GA50,"&lt;&gt;0")/2,0),
 IF(GJ4=2,
  ROUND(GJ4*(COUNTIFS(GA2:GA50,"=5",GA2:GA50,"&lt;&gt;0")+COUNTIFS(GA2:GA50,"=50",GA2:GA50,"&lt;&gt;0"))+COUNTIFS(GA2:GA50,"&lt;100",GA2:GA50,"&lt;&gt;0")/2,0),
  IF(GJ4=3,
   ROUND(GJ4*(COUNTIFS(GA2:GA50,"=5",GA2:GA50,"&lt;&gt;0")+COUNTIFS(GA2:GA50,"=50",GA2:GA50,"&lt;&gt;0")+COUNTIFS(GA2:GA50,"=500",GA2:GA50,"&lt;&gt;0"))+COUNTIFS(GA2:GA50,"&lt;1000",GA2:GA50,"&lt;&gt;0")/2,0),
   ROUND(GJ4*(COUNTIFS(GA2:GA50,"=5",GA2:GA50,"&lt;&gt;0")+COUNTIFS(GA2:GA50,"=50",GA2:GA50,"&lt;&gt;0")+COUNTIFS(GA2:GA50,"=500",GA2:GA50,"&lt;&gt;0")+COUNTIFS(GA2:GA50,"=5000",GA2:GA50,"&lt;&gt;0"))+COUNTIFS(GA2:GA50,"&lt;10000",GA2:GA50,"&lt;&gt;0")/2,0))))</f>
        <v>8</v>
      </c>
      <c r="GK5" s="24">
        <f>IF(GK4=1,
 ROUND(GK4*COUNTIFS(GA2:GA50,"=5",GA2:GA50,"&lt;&gt;0")+COUNTIFS(GA2:GA50,"&lt;10",GA2:GA50,"&lt;&gt;0")/2,0),
 IF(GK4=2,
  ROUND(GK4*(COUNTIFS(GA2:GA50,"=5",GA2:GA50,"&lt;&gt;0")+COUNTIFS(GA2:GA50,"=50",GA2:GA50,"&lt;&gt;0"))+COUNTIFS(GA2:GA50,"&lt;100",GA2:GA50,"&lt;&gt;0")/2,0),
  IF(GK4=3,
   ROUND(GK4*(COUNTIFS(GA2:GA50,"=5",GA2:GA50,"&lt;&gt;0")+COUNTIFS(GA2:GA50,"=50",GA2:GA50,"&lt;&gt;0")+COUNTIFS(GA2:GA50,"=500",GA2:GA50,"&lt;&gt;0"))+COUNTIFS(GA2:GA50,"&lt;1000",GA2:GA50,"&lt;&gt;0")/2,0),
   ROUND(GK4*(COUNTIFS(GA2:GA50,"=5",GA2:GA50,"&lt;&gt;0")+COUNTIFS(GA2:GA50,"=50",GA2:GA50,"&lt;&gt;0")+COUNTIFS(GA2:GA50,"=500",GA2:GA50,"&lt;&gt;0")+COUNTIFS(GA2:GA50,"=5000",GA2:GA50,"&lt;&gt;0"))+COUNTIFS(GA2:GA50,"&lt;10000",GA2:GA50,"&lt;&gt;0")/2,0))))</f>
        <v>18</v>
      </c>
      <c r="GL5" s="24">
        <f>IF(GL4=1,
 ROUND(GL4*COUNTIFS(GA2:GA50,"=5",GA2:GA50,"&lt;&gt;0")+COUNTIFS(GA2:GA50,"&lt;10",GA2:GA50,"&lt;&gt;0")/2,0),
 IF(GL4=2,
  ROUND(GL4*(COUNTIFS(GA2:GA50,"=5",GA2:GA50,"&lt;&gt;0")+COUNTIFS(GA2:GA50,"=50",GA2:GA50,"&lt;&gt;0"))+COUNTIFS(GA2:GA50,"&lt;100",GA2:GA50,"&lt;&gt;0")/2,0),
  IF(GL4=3,
   ROUND(GL4*(COUNTIFS(GA2:GA50,"=5",GA2:GA50,"&lt;&gt;0")+COUNTIFS(GA2:GA50,"=50",GA2:GA50,"&lt;&gt;0")+COUNTIFS(GA2:GA50,"=500",GA2:GA50,"&lt;&gt;0"))+COUNTIFS(GA2:GA50,"&lt;1000",GA2:GA50,"&lt;&gt;0")/2,0),
   ROUND(GL4*(COUNTIFS(GA2:GA50,"=5",GA2:GA50,"&lt;&gt;0")+COUNTIFS(GA2:GA50,"=50",GA2:GA50,"&lt;&gt;0")+COUNTIFS(GA2:GA50,"=500",GA2:GA50,"&lt;&gt;0")+COUNTIFS(GA2:GA50,"=5000",GA2:GA50,"&lt;&gt;0"))+COUNTIFS(GA2:GA50,"&lt;10000",GA2:GA50,"&lt;&gt;0")/2,0))))</f>
        <v>23</v>
      </c>
      <c r="GM5" s="440">
        <v>15</v>
      </c>
      <c r="GN5" s="441">
        <v>1</v>
      </c>
      <c r="GO5" s="441" t="str">
        <v>Fråga</v>
      </c>
      <c r="GP5" s="441" t="str">
        <v>De senaste två åren, har organisationen haft ett arbetssätt för detektering och loggning av säkerhetsavvikelser, händelser och incidenter avseende OT-miljön?</v>
      </c>
      <c r="GQ5" s="213" t="str" cm="1">
        <f t="array" aca="1" ref="GQ5" ca="1">IFERROR(IF(INDIRECT(GT5)="x", 1, INDIRECT(GT5)), "")</f>
        <v>FRÅGAN ÄR OBESVARAD</v>
      </c>
      <c r="GR5" s="441">
        <v>5</v>
      </c>
      <c r="GS5" s="24">
        <f t="shared" si="6"/>
        <v>5</v>
      </c>
      <c r="GT5" s="213" t="str" cm="1">
        <f t="array" ref="GT5">IF(
  GO5 = "svar",
  _xlfn._xlws.FILTER($BM:$BM, ($BL:$BL = GP5) * ($BG:$BG = GM5)),
  IF(
    GM5 &lt;&gt; "",
    _xlfn._xlws.FILTER($X$2:$X$1000, $AD$2:$AD$1000 = GM5),
    ""
  )
)</f>
        <v>'Ot-säkkollen'!E230</v>
      </c>
      <c r="GU5" s="213"/>
      <c r="GV5" s="24" t="s">
        <v>1251</v>
      </c>
      <c r="GW5" s="453">
        <f ca="1">IF(
 AND(GW4=4,GX3&gt;=HD5),
 4,
 IF(
  AND(GW4=4,GX3&gt;=HC5),
  3,
  IF(
   AND(GW4=4,GX3&gt;=HB5),
   2,
   IF(
    AND(GW4=4,GX3&gt;=HA5),
    1,
    IF(
     AND(GW4=3,GX3&gt;=HC5),
     3,
     IF(
      AND(GW4=3,GX3&gt;=HB5),
      2,
      IF(
       AND(GW4=3,GX3&gt;=HA5),
       1,
       IF(
        AND(GW4=2,GX3&gt;=HB5),
        2,
        IF(
         AND(GW4=2,GX3&gt;=HA5),
         1,
         IF(
          AND(GW4=1,GX3&gt;=HA5),
          1,
          0))))))))))</f>
        <v>0</v>
      </c>
      <c r="GX5" s="453">
        <v>4</v>
      </c>
      <c r="GY5" s="24"/>
      <c r="GZ5" s="24"/>
      <c r="HA5" s="24">
        <f>IF(HA4=1,
 ROUND(HA4*COUNTIFS(GS2:GS50,"=5",GS2:GS50,"&lt;&gt;0")+COUNTIFS(GS2:GS50,"&lt;10",GS2:GS50,"&lt;&gt;0")/2,0),
 IF(HA4=2,
  ROUND(HA4*(COUNTIFS(GS2:GS50,"=5",GS2:GS50,"&lt;&gt;0")+COUNTIFS(GS2:GS50,"=50",GS2:GS50,"&lt;&gt;0"))+COUNTIFS(GS2:GS50,"&lt;100",GS2:GS50,"&lt;&gt;0")/2,0),
  IF(HA4=3,
   ROUND(HA4*(COUNTIFS(GS2:GS50,"=5",GS2:GS50,"&lt;&gt;0")+COUNTIFS(GS2:GS50,"=50",GS2:GS50,"&lt;&gt;0")+COUNTIFS(GS2:GS50,"=500",GS2:GS50,"&lt;&gt;0"))+COUNTIFS(GS2:GS50,"&lt;1000",GS2:GS50,"&lt;&gt;0")/2,0),
   ROUND(HA4*(COUNTIFS(GS2:GS50,"=5",GS2:GS50,"&lt;&gt;0")+COUNTIFS(GS2:GS50,"=50",GS2:GS50,"&lt;&gt;0")+COUNTIFS(GS2:GS50,"=500",GS2:GS50,"&lt;&gt;0")+COUNTIFS(GS2:GS50,"=5000",GS2:GS50,"&lt;&gt;0"))+COUNTIFS(GS2:GS50,"&lt;10000",GS2:GS50,"&lt;&gt;0")/2,0))))</f>
        <v>5</v>
      </c>
      <c r="HB5" s="24">
        <f>IF(HB4=1,
 ROUND(HB4*COUNTIFS(GS2:GS50,"=5",GS2:GS50,"&lt;&gt;0")+COUNTIFS(GS2:GS50,"&lt;10",GS2:GS50,"&lt;&gt;0")/2,0),
 IF(HB4=2,
  ROUND(HB4*(COUNTIFS(GS2:GS50,"=5",GS2:GS50,"&lt;&gt;0")+COUNTIFS(GS2:GS50,"=50",GS2:GS50,"&lt;&gt;0"))+COUNTIFS(GS2:GS50,"&lt;100",GS2:GS50,"&lt;&gt;0")/2,0),
  IF(HB4=3,
   ROUND(HB4*(COUNTIFS(GS2:GS50,"=5",GS2:GS50,"&lt;&gt;0")+COUNTIFS(GS2:GS50,"=50",GS2:GS50,"&lt;&gt;0")+COUNTIFS(GS2:GS50,"=500",GS2:GS50,"&lt;&gt;0"))+COUNTIFS(GS2:GS50,"&lt;1000",GS2:GS50,"&lt;&gt;0")/2,0),
   ROUND(HB4*(COUNTIFS(GS2:GS50,"=5",GS2:GS50,"&lt;&gt;0")+COUNTIFS(GS2:GS50,"=50",GS2:GS50,"&lt;&gt;0")+COUNTIFS(GS2:GS50,"=500",GS2:GS50,"&lt;&gt;0")+COUNTIFS(GS2:GS50,"=5000",GS2:GS50,"&lt;&gt;0"))+COUNTIFS(GS2:GS50,"&lt;10000",GS2:GS50,"&lt;&gt;0")/2,0))))</f>
        <v>10</v>
      </c>
      <c r="HC5" s="24">
        <f>IF(HC4=1,
 ROUND(HC4*COUNTIFS(GS2:GS50,"=5",GS2:GS50,"&lt;&gt;0")+COUNTIFS(GS2:GS50,"&lt;10",GS2:GS50,"&lt;&gt;0")/2,0),
 IF(HC4=2,
  ROUND(HC4*(COUNTIFS(GS2:GS50,"=5",GS2:GS50,"&lt;&gt;0")+COUNTIFS(GS2:GS50,"=50",GS2:GS50,"&lt;&gt;0"))+COUNTIFS(GS2:GS50,"&lt;100",GS2:GS50,"&lt;&gt;0")/2,0),
  IF(HC4=3,
   ROUND(HC4*(COUNTIFS(GS2:GS50,"=5",GS2:GS50,"&lt;&gt;0")+COUNTIFS(GS2:GS50,"=50",GS2:GS50,"&lt;&gt;0")+COUNTIFS(GS2:GS50,"=500",GS2:GS50,"&lt;&gt;0"))+COUNTIFS(GS2:GS50,"&lt;1000",GS2:GS50,"&lt;&gt;0")/2,0),
   ROUND(HC4*(COUNTIFS(GS2:GS50,"=5",GS2:GS50,"&lt;&gt;0")+COUNTIFS(GS2:GS50,"=50",GS2:GS50,"&lt;&gt;0")+COUNTIFS(GS2:GS50,"=500",GS2:GS50,"&lt;&gt;0")+COUNTIFS(GS2:GS50,"=5000",GS2:GS50,"&lt;&gt;0"))+COUNTIFS(GS2:GS50,"&lt;10000",GS2:GS50,"&lt;&gt;0")/2,0))))</f>
        <v>35</v>
      </c>
      <c r="HD5" s="24">
        <f>IF(HD4=1,
 ROUND(HD4*COUNTIFS(GS2:GS50,"=5",GS2:GS50,"&lt;&gt;0")+COUNTIFS(GS2:GS50,"&lt;10",GS2:GS50,"&lt;&gt;0")/2,0),
 IF(HD4=2,
  ROUND(HD4*(COUNTIFS(GS2:GS50,"=5",GS2:GS50,"&lt;&gt;0")+COUNTIFS(GS2:GS50,"=50",GS2:GS50,"&lt;&gt;0"))+COUNTIFS(GS2:GS50,"&lt;100",GS2:GS50,"&lt;&gt;0")/2,0),
  IF(HD4=3,
   ROUND(HD4*(COUNTIFS(GS2:GS50,"=5",GS2:GS50,"&lt;&gt;0")+COUNTIFS(GS2:GS50,"=50",GS2:GS50,"&lt;&gt;0")+COUNTIFS(GS2:GS50,"=500",GS2:GS50,"&lt;&gt;0"))+COUNTIFS(GS2:GS50,"&lt;1000",GS2:GS50,"&lt;&gt;0")/2,0),
   ROUND(HD4*(COUNTIFS(GS2:GS50,"=5",GS2:GS50,"&lt;&gt;0")+COUNTIFS(GS2:GS50,"=50",GS2:GS50,"&lt;&gt;0")+COUNTIFS(GS2:GS50,"=500",GS2:GS50,"&lt;&gt;0")+COUNTIFS(GS2:GS50,"=5000",GS2:GS50,"&lt;&gt;0"))+COUNTIFS(GS2:GS50,"&lt;10000",GS2:GS50,"&lt;&gt;0")/2,0))))</f>
        <v>48</v>
      </c>
      <c r="HE5" s="440">
        <v>1</v>
      </c>
      <c r="HF5" s="441">
        <v>1</v>
      </c>
      <c r="HG5" s="441" t="str">
        <v>Svar</v>
      </c>
      <c r="HH5" s="441" t="str">
        <v>Följts upp och utvärderats minst en gång</v>
      </c>
      <c r="HI5" s="213" cm="1">
        <f t="array" aca="1" ref="HI5" ca="1">IFERROR(IF(INDIRECT(HL5)="x", 1, INDIRECT(HL5)), "")</f>
        <v>0</v>
      </c>
      <c r="HJ5" s="441">
        <v>1</v>
      </c>
      <c r="HK5" s="24">
        <f t="shared" si="7"/>
        <v>1</v>
      </c>
      <c r="HL5" s="213" t="str" cm="1">
        <f t="array" ref="HL5">IF(
  HG5 = "svar",
  _xlfn._xlws.FILTER($BM:$BM, ($BL:$BL = HH5) * ($BG:$BG = HE5)),
  IF(
    HE5 &lt;&gt; "",
    _xlfn._xlws.FILTER($X$2:$X$1000, $AD$2:$AD$1000 = HE5),
    ""
  )
)</f>
        <v>'Ot-säkkollen'!D25</v>
      </c>
      <c r="HM5" s="213"/>
      <c r="HN5" s="24" t="s">
        <v>1251</v>
      </c>
      <c r="HO5" s="453">
        <f ca="1">IF(
 AND(HO4=4,HP3&gt;=HV5),
 4,
 IF(
  AND(HO4=4,HP3&gt;=HU5),
  3,
  IF(
   AND(HO4=4,HP3&gt;=HT5),
   2,
   IF(
    AND(HO4=4,HP3&gt;=HS5),
    1,
    IF(
     AND(HO4=3,HP3&gt;=HU5),
     3,
     IF(
      AND(HO4=3,HP3&gt;=HT5),
      2,
      IF(
       AND(HO4=3,HP3&gt;=HS5),
       1,
       IF(
        AND(HO4=2,HP3&gt;=HT5),
        2,
        IF(
         AND(HO4=2,HP3&gt;=HS5),
         1,
         IF(
          AND(HO4=1,HP3&gt;=HS5),
          1,
          0))))))))))</f>
        <v>0</v>
      </c>
      <c r="HP5" s="453">
        <v>4</v>
      </c>
      <c r="HQ5" s="24"/>
      <c r="HR5" s="24"/>
      <c r="HS5" s="24">
        <f>IF(HS4=1,
 ROUND(HS4*COUNTIFS(HK2:HK50,"=5",HK2:HK50,"&lt;&gt;0")+COUNTIFS(HK2:HK50,"&lt;10",HK2:HK50,"&lt;&gt;0")/2,0),
 IF(HS4=2,
  ROUND(HS4*(COUNTIFS(HK2:HK50,"=5",HK2:HK50,"&lt;&gt;0")+COUNTIFS(HK2:HK50,"=50",HK2:HK50,"&lt;&gt;0"))+COUNTIFS(HK2:HK50,"&lt;100",HK2:HK50,"&lt;&gt;0")/2,0),
  IF(HS4=3,
   ROUND(HS4*(COUNTIFS(HK2:HK50,"=5",HK2:HK50,"&lt;&gt;0")+COUNTIFS(HK2:HK50,"=50",HK2:HK50,"&lt;&gt;0")+COUNTIFS(HK2:HK50,"=500",HK2:HK50,"&lt;&gt;0"))+COUNTIFS(HK2:HK50,"&lt;1000",HK2:HK50,"&lt;&gt;0")/2,0),
   ROUND(HS4*(COUNTIFS(HK2:HK50,"=5",HK2:HK50,"&lt;&gt;0")+COUNTIFS(HK2:HK50,"=50",HK2:HK50,"&lt;&gt;0")+COUNTIFS(HK2:HK50,"=500",HK2:HK50,"&lt;&gt;0")+COUNTIFS(HK2:HK50,"=5000",HK2:HK50,"&lt;&gt;0"))+COUNTIFS(HK2:HK50,"&lt;10000",HK2:HK50,"&lt;&gt;0")/2,0))))</f>
        <v>10</v>
      </c>
      <c r="HT5" s="24">
        <f>IF(HT4=1,
 ROUND(HT4*COUNTIFS(HK2:HK50,"=5",HK2:HK50,"&lt;&gt;0")+COUNTIFS(HK2:HK50,"&lt;10",HK2:HK50,"&lt;&gt;0")/2,0),
 IF(HT4=2,
  ROUND(HT4*(COUNTIFS(HK2:HK50,"=5",HK2:HK50,"&lt;&gt;0")+COUNTIFS(HK2:HK50,"=50",HK2:HK50,"&lt;&gt;0"))+COUNTIFS(HK2:HK50,"&lt;100",HK2:HK50,"&lt;&gt;0")/2,0),
  IF(HT4=3,
   ROUND(HT4*(COUNTIFS(HK2:HK50,"=5",HK2:HK50,"&lt;&gt;0")+COUNTIFS(HK2:HK50,"=50",HK2:HK50,"&lt;&gt;0")+COUNTIFS(HK2:HK50,"=500",HK2:HK50,"&lt;&gt;0"))+COUNTIFS(HK2:HK50,"&lt;1000",HK2:HK50,"&lt;&gt;0")/2,0),
   ROUND(HT4*(COUNTIFS(HK2:HK50,"=5",HK2:HK50,"&lt;&gt;0")+COUNTIFS(HK2:HK50,"=50",HK2:HK50,"&lt;&gt;0")+COUNTIFS(HK2:HK50,"=500",HK2:HK50,"&lt;&gt;0")+COUNTIFS(HK2:HK50,"=5000",HK2:HK50,"&lt;&gt;0"))+COUNTIFS(HK2:HK50,"&lt;10000",HK2:HK50,"&lt;&gt;0")/2,0))))</f>
        <v>11</v>
      </c>
      <c r="HU5" s="24">
        <f>IF(HU4=1,
 ROUND(HU4*COUNTIFS(HK2:HK50,"=5",HK2:HK50,"&lt;&gt;0")+COUNTIFS(HK2:HK50,"&lt;10",HK2:HK50,"&lt;&gt;0")/2,0),
 IF(HU4=2,
  ROUND(HU4*(COUNTIFS(HK2:HK50,"=5",HK2:HK50,"&lt;&gt;0")+COUNTIFS(HK2:HK50,"=50",HK2:HK50,"&lt;&gt;0"))+COUNTIFS(HK2:HK50,"&lt;100",HK2:HK50,"&lt;&gt;0")/2,0),
  IF(HU4=3,
   ROUND(HU4*(COUNTIFS(HK2:HK50,"=5",HK2:HK50,"&lt;&gt;0")+COUNTIFS(HK2:HK50,"=50",HK2:HK50,"&lt;&gt;0")+COUNTIFS(HK2:HK50,"=500",HK2:HK50,"&lt;&gt;0"))+COUNTIFS(HK2:HK50,"&lt;1000",HK2:HK50,"&lt;&gt;0")/2,0),
   ROUND(HU4*(COUNTIFS(HK2:HK50,"=5",HK2:HK50,"&lt;&gt;0")+COUNTIFS(HK2:HK50,"=50",HK2:HK50,"&lt;&gt;0")+COUNTIFS(HK2:HK50,"=500",HK2:HK50,"&lt;&gt;0")+COUNTIFS(HK2:HK50,"=5000",HK2:HK50,"&lt;&gt;0"))+COUNTIFS(HK2:HK50,"&lt;10000",HK2:HK50,"&lt;&gt;0")/2,0))))</f>
        <v>12</v>
      </c>
      <c r="HV5" s="24">
        <f>IF(HV4=1,
 ROUND(HV4*COUNTIFS(HK2:HK50,"=5",HK2:HK50,"&lt;&gt;0")+COUNTIFS(HK2:HK50,"&lt;10",HK2:HK50,"&lt;&gt;0")/2,0),
 IF(HV4=2,
  ROUND(HV4*(COUNTIFS(HK2:HK50,"=5",HK2:HK50,"&lt;&gt;0")+COUNTIFS(HK2:HK50,"=50",HK2:HK50,"&lt;&gt;0"))+COUNTIFS(HK2:HK50,"&lt;100",HK2:HK50,"&lt;&gt;0")/2,0),
  IF(HV4=3,
   ROUND(HV4*(COUNTIFS(HK2:HK50,"=5",HK2:HK50,"&lt;&gt;0")+COUNTIFS(HK2:HK50,"=50",HK2:HK50,"&lt;&gt;0")+COUNTIFS(HK2:HK50,"=500",HK2:HK50,"&lt;&gt;0"))+COUNTIFS(HK2:HK50,"&lt;1000",HK2:HK50,"&lt;&gt;0")/2,0),
   ROUND(HV4*(COUNTIFS(HK2:HK50,"=5",HK2:HK50,"&lt;&gt;0")+COUNTIFS(HK2:HK50,"=50",HK2:HK50,"&lt;&gt;0")+COUNTIFS(HK2:HK50,"=500",HK2:HK50,"&lt;&gt;0")+COUNTIFS(HK2:HK50,"=5000",HK2:HK50,"&lt;&gt;0"))+COUNTIFS(HK2:HK50,"&lt;10000",HK2:HK50,"&lt;&gt;0")/2,0))))</f>
        <v>22</v>
      </c>
      <c r="HW5" s="440">
        <v>0</v>
      </c>
      <c r="HX5" s="441">
        <v>0</v>
      </c>
      <c r="HY5" s="441">
        <v>0</v>
      </c>
      <c r="HZ5" s="441">
        <v>0</v>
      </c>
      <c r="IA5" s="213" t="str" cm="1">
        <f t="array" aca="1" ref="IA5" ca="1">IFERROR(IF(INDIRECT(ID5)="x", 1, INDIRECT(ID5)), "")</f>
        <v/>
      </c>
      <c r="IB5" s="441">
        <v>40</v>
      </c>
      <c r="IC5" s="24">
        <f t="shared" si="8"/>
        <v>4</v>
      </c>
      <c r="ID5" s="213" t="e" cm="1" vm="3">
        <f t="array" aca="1" ref="ID5" ca="1">IF(
  HY5 = "svar",
  _xlfn._xlws.FILTER($BM:$BM, ($BL:$BL = HZ5) * ($BG:$BG = HW5)),
  IF(
    HW5 &lt;&gt; "",
    _xlfn._xlws.FILTER($X$2:$X$1000, $AD$2:$AD$1000 = HW5),
    ""
  )
)</f>
        <v>#VALUE!</v>
      </c>
      <c r="IE5" s="213"/>
      <c r="IF5" s="24" t="s">
        <v>1251</v>
      </c>
      <c r="IG5" s="453">
        <f ca="1">IF(
 AND(IG4=4,IH3&gt;=IN5),
 4,
 IF(
  AND(IG4=4,IH3&gt;=IM5),
  3,
  IF(
   AND(IG4=4,IH3&gt;=IL5),
   2,
   IF(
    AND(IG4=4,IH3&gt;=IK5),
    1,
    IF(
     AND(IG4=3,IH3&gt;=IM5),
     3,
     IF(
      AND(IG4=3,IH3&gt;=IL5),
      2,
      IF(
       AND(IG4=3,IH3&gt;=IK5),
       1,
       IF(
        AND(IG4=2,IH3&gt;=IL5),
        2,
        IF(
         AND(IG4=2,IH3&gt;=IK5),
         1,
         IF(
          AND(IG4=1,IH3&gt;=IK5),
          1,
          0))))))))))</f>
        <v>0</v>
      </c>
      <c r="IH5" s="453">
        <v>4</v>
      </c>
      <c r="II5" s="24"/>
      <c r="IJ5" s="24"/>
      <c r="IK5" s="24">
        <f>IF(IK4=1,
 ROUND(IK4*COUNTIFS(IC2:IC50,"=5",IC2:IC50,"&lt;&gt;0")+COUNTIFS(IC2:IC50,"&lt;10",IC2:IC50,"&lt;&gt;0")/2,0),
 IF(IK4=2,
  ROUND(IK4*(COUNTIFS(IC2:IC50,"=5",IC2:IC50,"&lt;&gt;0")+COUNTIFS(IC2:IC50,"=50",IC2:IC50,"&lt;&gt;0"))+COUNTIFS(IC2:IC50,"&lt;100",IC2:IC50,"&lt;&gt;0")/2,0),
  IF(IK4=3,
   ROUND(IK4*(COUNTIFS(IC2:IC50,"=5",IC2:IC50,"&lt;&gt;0")+COUNTIFS(IC2:IC50,"=50",IC2:IC50,"&lt;&gt;0")+COUNTIFS(IC2:IC50,"=500",IC2:IC50,"&lt;&gt;0"))+COUNTIFS(IC2:IC50,"&lt;1000",IC2:IC50,"&lt;&gt;0")/2,0),
   ROUND(IK4*(COUNTIFS(IC2:IC50,"=5",IC2:IC50,"&lt;&gt;0")+COUNTIFS(IC2:IC50,"=50",IC2:IC50,"&lt;&gt;0")+COUNTIFS(IC2:IC50,"=500",IC2:IC50,"&lt;&gt;0")+COUNTIFS(IC2:IC50,"=5000",IC2:IC50,"&lt;&gt;0"))+COUNTIFS(IC2:IC50,"&lt;10000",IC2:IC50,"&lt;&gt;0")/2,0))))</f>
        <v>3</v>
      </c>
      <c r="IL5" s="24">
        <f>IF(IL4=1,
 ROUND(IL4*COUNTIFS(IC2:IC50,"=5",IC2:IC50,"&lt;&gt;0")+COUNTIFS(IC2:IC50,"&lt;10",IC2:IC50,"&lt;&gt;0")/2,0),
 IF(IL4=2,
  ROUND(IL4*(COUNTIFS(IC2:IC50,"=5",IC2:IC50,"&lt;&gt;0")+COUNTIFS(IC2:IC50,"=50",IC2:IC50,"&lt;&gt;0"))+COUNTIFS(IC2:IC50,"&lt;100",IC2:IC50,"&lt;&gt;0")/2,0),
  IF(IL4=3,
   ROUND(IL4*(COUNTIFS(IC2:IC50,"=5",IC2:IC50,"&lt;&gt;0")+COUNTIFS(IC2:IC50,"=50",IC2:IC50,"&lt;&gt;0")+COUNTIFS(IC2:IC50,"=500",IC2:IC50,"&lt;&gt;0"))+COUNTIFS(IC2:IC50,"&lt;1000",IC2:IC50,"&lt;&gt;0")/2,0),
   ROUND(IL4*(COUNTIFS(IC2:IC50,"=5",IC2:IC50,"&lt;&gt;0")+COUNTIFS(IC2:IC50,"=50",IC2:IC50,"&lt;&gt;0")+COUNTIFS(IC2:IC50,"=500",IC2:IC50,"&lt;&gt;0")+COUNTIFS(IC2:IC50,"=5000",IC2:IC50,"&lt;&gt;0"))+COUNTIFS(IC2:IC50,"&lt;10000",IC2:IC50,"&lt;&gt;0")/2,0))))</f>
        <v>3</v>
      </c>
      <c r="IM5" s="24">
        <f>IF(IM4=1,
 ROUND(IM4*COUNTIFS(IC2:IC50,"=5",IC2:IC50,"&lt;&gt;0")+COUNTIFS(IC2:IC50,"&lt;10",IC2:IC50,"&lt;&gt;0")/2,0),
 IF(IM4=2,
  ROUND(IM4*(COUNTIFS(IC2:IC50,"=5",IC2:IC50,"&lt;&gt;0")+COUNTIFS(IC2:IC50,"=50",IC2:IC50,"&lt;&gt;0"))+COUNTIFS(IC2:IC50,"&lt;100",IC2:IC50,"&lt;&gt;0")/2,0),
  IF(IM4=3,
   ROUND(IM4*(COUNTIFS(IC2:IC50,"=5",IC2:IC50,"&lt;&gt;0")+COUNTIFS(IC2:IC50,"=50",IC2:IC50,"&lt;&gt;0")+COUNTIFS(IC2:IC50,"=500",IC2:IC50,"&lt;&gt;0"))+COUNTIFS(IC2:IC50,"&lt;1000",IC2:IC50,"&lt;&gt;0")/2,0),
   ROUND(IM4*(COUNTIFS(IC2:IC50,"=5",IC2:IC50,"&lt;&gt;0")+COUNTIFS(IC2:IC50,"=50",IC2:IC50,"&lt;&gt;0")+COUNTIFS(IC2:IC50,"=500",IC2:IC50,"&lt;&gt;0")+COUNTIFS(IC2:IC50,"=5000",IC2:IC50,"&lt;&gt;0"))+COUNTIFS(IC2:IC50,"&lt;10000",IC2:IC50,"&lt;&gt;0")/2,0))))</f>
        <v>3</v>
      </c>
      <c r="IN5" s="24">
        <f>IF(IN4=1,
 ROUND(IN4*COUNTIFS(IC2:IC50,"=5",IC2:IC50,"&lt;&gt;0")+COUNTIFS(IC2:IC50,"&lt;10",IC2:IC50,"&lt;&gt;0")/2,0),
 IF(IN4=2,
  ROUND(IN4*(COUNTIFS(IC2:IC50,"=5",IC2:IC50,"&lt;&gt;0")+COUNTIFS(IC2:IC50,"=50",IC2:IC50,"&lt;&gt;0"))+COUNTIFS(IC2:IC50,"&lt;100",IC2:IC50,"&lt;&gt;0")/2,0),
  IF(IN4=3,
   ROUND(IN4*(COUNTIFS(IC2:IC50,"=5",IC2:IC50,"&lt;&gt;0")+COUNTIFS(IC2:IC50,"=50",IC2:IC50,"&lt;&gt;0")+COUNTIFS(IC2:IC50,"=500",IC2:IC50,"&lt;&gt;0"))+COUNTIFS(IC2:IC50,"&lt;1000",IC2:IC50,"&lt;&gt;0")/2,0),
   ROUND(IN4*(COUNTIFS(IC2:IC50,"=5",IC2:IC50,"&lt;&gt;0")+COUNTIFS(IC2:IC50,"=50",IC2:IC50,"&lt;&gt;0")+COUNTIFS(IC2:IC50,"=500",IC2:IC50,"&lt;&gt;0")+COUNTIFS(IC2:IC50,"=5000",IC2:IC50,"&lt;&gt;0"))+COUNTIFS(IC2:IC50,"&lt;10000",IC2:IC50,"&lt;&gt;0")/2,0))))</f>
        <v>3</v>
      </c>
      <c r="IO5" s="440"/>
      <c r="IS5" s="213"/>
      <c r="IU5" s="24"/>
      <c r="IV5" s="213"/>
      <c r="IW5" s="213"/>
      <c r="IX5" s="24"/>
      <c r="IY5" s="453"/>
      <c r="IZ5" s="453"/>
      <c r="JA5" s="24"/>
      <c r="JB5" s="24"/>
      <c r="JC5" s="24"/>
      <c r="JD5" s="24"/>
      <c r="JE5" s="24"/>
      <c r="JF5" s="24"/>
      <c r="JG5" s="440"/>
      <c r="JK5" s="213"/>
      <c r="JM5" s="24"/>
      <c r="JN5" s="213"/>
      <c r="JO5" s="213"/>
      <c r="JP5" s="24"/>
      <c r="JQ5" s="453"/>
      <c r="JR5" s="453"/>
      <c r="JS5" s="24"/>
      <c r="JT5" s="24"/>
      <c r="JU5" s="24"/>
      <c r="JV5" s="24"/>
      <c r="JW5" s="24"/>
      <c r="JX5" s="24"/>
      <c r="JY5" s="440"/>
      <c r="KC5" s="213"/>
      <c r="KE5" s="24"/>
      <c r="KF5" s="213"/>
      <c r="KG5" s="213"/>
      <c r="KH5" s="24"/>
      <c r="KI5" s="453"/>
      <c r="KJ5" s="453"/>
      <c r="KK5" s="24"/>
      <c r="KL5" s="24"/>
      <c r="KM5" s="24"/>
      <c r="KN5" s="24"/>
      <c r="KO5" s="24"/>
      <c r="KP5" s="24"/>
    </row>
    <row r="6" spans="1:359" ht="29.6">
      <c r="A6" s="458">
        <v>1</v>
      </c>
      <c r="B6" s="459">
        <v>1</v>
      </c>
      <c r="C6" s="459" t="s">
        <v>25</v>
      </c>
      <c r="D6" s="462" t="s">
        <v>684</v>
      </c>
      <c r="E6" s="458">
        <v>5</v>
      </c>
      <c r="F6" s="441" t="s">
        <v>684</v>
      </c>
      <c r="G6" t="s">
        <v>2478</v>
      </c>
      <c r="H6">
        <v>6</v>
      </c>
      <c r="I6">
        <v>1</v>
      </c>
      <c r="J6" s="422">
        <v>20</v>
      </c>
      <c r="K6" s="422">
        <v>2</v>
      </c>
      <c r="L6" s="422">
        <v>20</v>
      </c>
      <c r="M6" s="422">
        <v>2</v>
      </c>
      <c r="N6"/>
      <c r="O6" s="423">
        <v>5</v>
      </c>
      <c r="P6" s="435">
        <v>1</v>
      </c>
      <c r="Q6">
        <v>5</v>
      </c>
      <c r="R6" t="s">
        <v>697</v>
      </c>
      <c r="S6" t="s">
        <v>2507</v>
      </c>
      <c r="T6"/>
      <c r="U6"/>
      <c r="V6"/>
      <c r="W6">
        <v>11</v>
      </c>
      <c r="X6" t="s">
        <v>1217</v>
      </c>
      <c r="Y6" t="s">
        <v>1217</v>
      </c>
      <c r="Z6" t="s">
        <v>1217</v>
      </c>
      <c r="AA6" t="s">
        <v>1217</v>
      </c>
      <c r="AB6" t="s">
        <v>1217</v>
      </c>
      <c r="AC6" t="s">
        <v>1217</v>
      </c>
      <c r="AD6" t="s">
        <v>1217</v>
      </c>
      <c r="AE6" t="s">
        <v>1217</v>
      </c>
      <c r="AF6" t="s">
        <v>1217</v>
      </c>
      <c r="AG6" t="s">
        <v>1217</v>
      </c>
      <c r="AH6"/>
      <c r="AI6" t="s">
        <v>1217</v>
      </c>
      <c r="AJ6" t="s">
        <v>1217</v>
      </c>
      <c r="AK6" t="s">
        <v>1217</v>
      </c>
      <c r="AL6" t="s">
        <v>1217</v>
      </c>
      <c r="AM6" t="s">
        <v>1217</v>
      </c>
      <c r="AN6" t="s">
        <v>1217</v>
      </c>
      <c r="AO6" t="s">
        <v>1217</v>
      </c>
      <c r="AP6"/>
      <c r="AQ6"/>
      <c r="AR6"/>
      <c r="AS6"/>
      <c r="AT6"/>
      <c r="AU6"/>
      <c r="AV6"/>
      <c r="AW6"/>
      <c r="AX6"/>
      <c r="AY6"/>
      <c r="AZ6"/>
      <c r="BA6"/>
      <c r="BB6" t="str" cm="1">
        <f t="array" aca="1" ref="BB6" ca="1">IFERROR(INDIRECT(X6),"")</f>
        <v/>
      </c>
      <c r="BC6"/>
      <c r="BD6" s="437"/>
      <c r="BE6"/>
      <c r="BF6" s="438">
        <v>1</v>
      </c>
      <c r="BG6" s="438">
        <v>1</v>
      </c>
      <c r="BH6" s="438" t="s">
        <v>684</v>
      </c>
      <c r="BI6" s="438" t="s">
        <v>2485</v>
      </c>
      <c r="BJ6" s="438">
        <v>5</v>
      </c>
      <c r="BK6" s="438" t="s">
        <v>1312</v>
      </c>
      <c r="BL6" s="438" t="s">
        <v>687</v>
      </c>
      <c r="BM6" s="438" t="s">
        <v>2508</v>
      </c>
      <c r="BN6" s="438"/>
      <c r="BO6" s="438">
        <v>1</v>
      </c>
      <c r="BP6" s="438">
        <v>0</v>
      </c>
      <c r="BQ6" s="438">
        <v>0</v>
      </c>
      <c r="BR6" s="438">
        <v>0</v>
      </c>
      <c r="BS6" s="438">
        <v>0</v>
      </c>
      <c r="BT6" s="438">
        <v>0</v>
      </c>
      <c r="BU6" s="438">
        <v>0</v>
      </c>
      <c r="BV6" s="438">
        <v>0</v>
      </c>
      <c r="BW6" s="438">
        <v>0</v>
      </c>
      <c r="BX6" s="438">
        <v>0</v>
      </c>
      <c r="BY6" s="438"/>
      <c r="BZ6" s="438"/>
      <c r="CA6"/>
      <c r="CB6" s="457"/>
      <c r="CC6" t="s">
        <v>1255</v>
      </c>
      <c r="CD6" cm="1">
        <f t="array" aca="1" ref="CD6" ca="1">INDEX(CY4:MV4, 1, MATCH(CD3, CY1:MV1, 0) + 10)</f>
        <v>0</v>
      </c>
      <c r="CE6" cm="1">
        <f t="array" aca="1" ref="CE6" ca="1">INDEX(CZ4:MW4, 1, MATCH(CE3, CZ1:MW1, 0) + 10)</f>
        <v>0</v>
      </c>
      <c r="CF6" cm="1">
        <f t="array" aca="1" ref="CF6" ca="1">INDEX(DA4:MX4, 1, MATCH(CF3, DA1:MX1, 0) + 10)</f>
        <v>0</v>
      </c>
      <c r="CG6" cm="1">
        <f t="array" aca="1" ref="CG6" ca="1">INDEX(DB4:MY4, 1, MATCH(CG3, DB1:MY1, 0) + 10)</f>
        <v>0</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 r="CM6"/>
      <c r="CN6"/>
      <c r="CO6"/>
      <c r="CY6" s="440">
        <v>3</v>
      </c>
      <c r="CZ6" s="441">
        <v>1</v>
      </c>
      <c r="DA6" s="441" t="str">
        <v>Fråga</v>
      </c>
      <c r="DB6" s="441" t="str">
        <v>Har organisationen de senaste två åren haft ett arbetssätt för att begränsa den fysiska tillgången till ot-miljön för obehöriga?</v>
      </c>
      <c r="DC6" s="213" t="str" cm="1">
        <f t="array" aca="1" ref="DC6" ca="1">IFERROR(IF(INDIRECT(DF6)="x", 1, INDIRECT(DF6)), "")</f>
        <v>FRÅGAN ÄR OBESVARAD</v>
      </c>
      <c r="DD6" s="441">
        <v>5</v>
      </c>
      <c r="DE6" s="24">
        <f t="shared" si="9"/>
        <v>5</v>
      </c>
      <c r="DF6" s="213" t="str" cm="1">
        <f t="array" ref="DF6">IF(
  DA6 = "svar",
  _xlfn._xlws.FILTER($BM:$BM, ($BL:$BL = DB6) * ($BG:$BG = CY6)),
  IF(
    CY6 &lt;&gt; "",
    _xlfn._xlws.FILTER($X$2:$X$1000, $AD$2:$AD$1000 = CY6),
    ""
  )
)</f>
        <v>'Ot-säkkollen'!E62</v>
      </c>
      <c r="DG6" s="213"/>
      <c r="DH6" s="24" t="s">
        <v>1256</v>
      </c>
      <c r="DI6" s="453" cm="1">
        <f t="array" aca="1" ref="DI6" ca="1">INDIRECT("'" &amp; $V$2 &amp; "'!$E$2")</f>
        <v>0</v>
      </c>
      <c r="DJ6" s="453">
        <v>4</v>
      </c>
      <c r="DK6" s="24"/>
      <c r="DL6" s="24"/>
      <c r="DM6" s="461" t="s">
        <v>1257</v>
      </c>
      <c r="DN6" s="24"/>
      <c r="DO6" s="24"/>
      <c r="DP6" s="24"/>
      <c r="DQ6" s="24"/>
      <c r="DS6" s="440">
        <v>6</v>
      </c>
      <c r="DT6" s="441">
        <v>1</v>
      </c>
      <c r="DU6" s="441" t="str">
        <v>Fråga</v>
      </c>
      <c r="DV6" s="441" t="str">
        <v xml:space="preserve">De senaste två åren, har organisationen haft ett arbetssätt för ändringshantering av konfigurationen för OT-system och komponenter? </v>
      </c>
      <c r="DW6" s="213" t="str" cm="1">
        <f t="array" aca="1" ref="DW6" ca="1">IFERROR(IF(INDIRECT(DZ6)="x", 1, INDIRECT(DZ6)), "")</f>
        <v>FRÅGAN ÄR OBESVARAD</v>
      </c>
      <c r="DX6" s="441">
        <v>5</v>
      </c>
      <c r="DY6" s="24">
        <f t="shared" si="2"/>
        <v>5</v>
      </c>
      <c r="DZ6" s="213" t="str" cm="1">
        <f t="array" ref="DZ6">IF(
  DU6 = "svar",
  _xlfn._xlws.FILTER($BM:$BM, ($BL:$BL = DV6) * ($BG:$BG = DS6)),
  IF(
    DS6 &lt;&gt; "",
    _xlfn._xlws.FILTER($X$2:$X$1000, $AD$2:$AD$1000 = DS6),
    ""
  )
)</f>
        <v>'Ot-säkkollen'!E104</v>
      </c>
      <c r="EA6" s="213"/>
      <c r="EB6" s="24" t="s">
        <v>1256</v>
      </c>
      <c r="EC6" s="453" cm="1">
        <f t="array" aca="1" ref="EC6" ca="1">INDIRECT("'" &amp; $V$2 &amp; "'!$E$2")</f>
        <v>0</v>
      </c>
      <c r="ED6" s="453">
        <v>4</v>
      </c>
      <c r="EE6" s="24"/>
      <c r="EF6" s="24"/>
      <c r="EG6" s="461" t="s">
        <v>1257</v>
      </c>
      <c r="EH6" s="24"/>
      <c r="EI6" s="24"/>
      <c r="EJ6" s="24"/>
      <c r="EK6" s="440">
        <v>26</v>
      </c>
      <c r="EL6" s="441">
        <v>2</v>
      </c>
      <c r="EM6" s="441" t="str">
        <v>Fråga</v>
      </c>
      <c r="EN6" s="441" t="str">
        <v>De senaste två åren, har organisationen verifierat att nätverkssegmenteringen i OT-miljön är intakt genom exempelvis nätverksskanningar, penetrationstester eller granskning av konfigurationen för brandväggar och VLAN?</v>
      </c>
      <c r="EO6" s="213" t="str" cm="1">
        <f t="array" aca="1" ref="EO6" ca="1">IFERROR(IF(INDIRECT(ER6)="x", 1, INDIRECT(ER6)), "")</f>
        <v>FULLSTÄNDIGT SVAR SAKNAS PÅ FRÅGA 7</v>
      </c>
      <c r="EP6" s="441">
        <v>5</v>
      </c>
      <c r="EQ6" s="24">
        <f t="shared" si="3"/>
        <v>50</v>
      </c>
      <c r="ER6" s="213" t="str" cm="1">
        <f t="array" ref="ER6">IF(
  EM6 = "svar",
  _xlfn._xlws.FILTER($BM:$BM, ($BL:$BL = EN6) * ($BG:$BG = EK6)),
  IF(
    EK6 &lt;&gt; "",
    _xlfn._xlws.FILTER($X$2:$X$1000, $AD$2:$AD$1000 = EK6),
    ""
  )
)</f>
        <v>'Ot-säkkollen'!E352</v>
      </c>
      <c r="ES6" s="213"/>
      <c r="ET6" s="24" t="s">
        <v>1256</v>
      </c>
      <c r="EU6" s="453" cm="1">
        <f t="array" aca="1" ref="EU6" ca="1">INDIRECT("'" &amp; $V$2 &amp; "'!$E$2")</f>
        <v>0</v>
      </c>
      <c r="EV6" s="453">
        <v>4</v>
      </c>
      <c r="EW6" s="24"/>
      <c r="EX6" s="24"/>
      <c r="EY6" s="461" t="s">
        <v>1257</v>
      </c>
      <c r="EZ6" s="24"/>
      <c r="FA6" s="24"/>
      <c r="FB6" s="24"/>
      <c r="FC6" s="440">
        <v>11</v>
      </c>
      <c r="FD6" s="441">
        <v>1</v>
      </c>
      <c r="FE6" s="441" t="str">
        <v>Fråga</v>
      </c>
      <c r="FF6" s="441" t="str">
        <v>De senaste två åren, har organisationen haft ett arbetssätt för patchhantering i OT-miljön?</v>
      </c>
      <c r="FG6" s="213" t="str" cm="1">
        <f t="array" aca="1" ref="FG6" ca="1">IFERROR(IF(INDIRECT(FJ6)="x", 1, INDIRECT(FJ6)), "")</f>
        <v>FRÅGAN ÄR OBESVARAD</v>
      </c>
      <c r="FH6" s="441">
        <v>5</v>
      </c>
      <c r="FI6" s="24">
        <f t="shared" si="4"/>
        <v>5</v>
      </c>
      <c r="FJ6" s="213" t="str" cm="1">
        <f t="array" ref="FJ6">IF(
  FE6 = "svar",
  _xlfn._xlws.FILTER($BM:$BM, ($BL:$BL = FF6) * ($BG:$BG = FC6)),
  IF(
    FC6 &lt;&gt; "",
    _xlfn._xlws.FILTER($X$2:$X$1000, $AD$2:$AD$1000 = FC6),
    ""
  )
)</f>
        <v>'Ot-säkkollen'!E174</v>
      </c>
      <c r="FK6" s="213"/>
      <c r="FL6" s="24" t="s">
        <v>1256</v>
      </c>
      <c r="FM6" s="453" cm="1">
        <f t="array" aca="1" ref="FM6" ca="1">INDIRECT("'" &amp; $V$2 &amp; "'!$E$2")</f>
        <v>0</v>
      </c>
      <c r="FN6" s="453">
        <v>4</v>
      </c>
      <c r="FO6" s="24"/>
      <c r="FP6" s="24"/>
      <c r="FQ6" s="461" t="s">
        <v>1257</v>
      </c>
      <c r="FR6" s="24"/>
      <c r="FS6" s="24"/>
      <c r="FT6" s="24"/>
      <c r="FU6" s="440">
        <v>31</v>
      </c>
      <c r="FV6" s="441">
        <v>2</v>
      </c>
      <c r="FW6" s="441" t="str">
        <v>Fråga</v>
      </c>
      <c r="FX6" s="441" t="str">
        <v>De senaste två åren, har organisationen identifierat, klassificerat och skyddat all information rörande OT-miljön enligt dess skyddsvärde avseende tillgänglighet, riktighet och konfidentialitet enligt arbetssättet för detta?</v>
      </c>
      <c r="FY6" s="213" t="str" cm="1">
        <f t="array" aca="1" ref="FY6" ca="1">IFERROR(IF(INDIRECT(GB6)="x", 1, INDIRECT(GB6)), "")</f>
        <v>FULLSTÄNDIGT SVAR SAKNAS PÅ FRÅGA 12</v>
      </c>
      <c r="FZ6" s="441">
        <v>5</v>
      </c>
      <c r="GA6" s="24">
        <f t="shared" si="5"/>
        <v>50</v>
      </c>
      <c r="GB6" s="213" t="str" cm="1">
        <f t="array" ref="GB6">IF(
  FW6 = "svar",
  _xlfn._xlws.FILTER($BM:$BM, ($BL:$BL = FX6) * ($BG:$BG = FU6)),
  IF(
    FU6 &lt;&gt; "",
    _xlfn._xlws.FILTER($X$2:$X$1000, $AD$2:$AD$1000 = FU6),
    ""
  )
)</f>
        <v>'Ot-säkkollen'!E402</v>
      </c>
      <c r="GC6" s="213"/>
      <c r="GD6" s="24" t="s">
        <v>1256</v>
      </c>
      <c r="GE6" s="453" cm="1">
        <f t="array" aca="1" ref="GE6" ca="1">INDIRECT("'" &amp; $V$2 &amp; "'!$E$2")</f>
        <v>0</v>
      </c>
      <c r="GF6" s="453">
        <v>4</v>
      </c>
      <c r="GG6" s="24"/>
      <c r="GH6" s="24"/>
      <c r="GI6" s="461" t="s">
        <v>1257</v>
      </c>
      <c r="GJ6" s="24"/>
      <c r="GK6" s="24"/>
      <c r="GL6" s="24"/>
      <c r="GM6" s="440">
        <v>16</v>
      </c>
      <c r="GN6" s="441">
        <v>1</v>
      </c>
      <c r="GO6" s="441" t="str">
        <v>Fråga</v>
      </c>
      <c r="GP6" s="441" t="str">
        <v>De senaste två åren, har organisationen haft ett arbetssätt för hantering av säkerhetsavvikelser, händelser och incidenter avseende OT-miljön?</v>
      </c>
      <c r="GQ6" s="213" t="str" cm="1">
        <f t="array" aca="1" ref="GQ6" ca="1">IFERROR(IF(INDIRECT(GT6)="x", 1, INDIRECT(GT6)), "")</f>
        <v>FRÅGAN ÄR OBESVARAD</v>
      </c>
      <c r="GR6" s="441">
        <v>5</v>
      </c>
      <c r="GS6" s="24">
        <f t="shared" si="6"/>
        <v>5</v>
      </c>
      <c r="GT6" s="213" t="str" cm="1">
        <f t="array" ref="GT6">IF(
  GO6 = "svar",
  _xlfn._xlws.FILTER($BM:$BM, ($BL:$BL = GP6) * ($BG:$BG = GM6)),
  IF(
    GM6 &lt;&gt; "",
    _xlfn._xlws.FILTER($X$2:$X$1000, $AD$2:$AD$1000 = GM6),
    ""
  )
)</f>
        <v>'Ot-säkkollen'!E244</v>
      </c>
      <c r="GU6" s="213"/>
      <c r="GV6" s="24" t="s">
        <v>1256</v>
      </c>
      <c r="GW6" s="453" cm="1">
        <f t="array" aca="1" ref="GW6" ca="1">INDIRECT("'" &amp; $V$2 &amp; "'!$E$2")</f>
        <v>0</v>
      </c>
      <c r="GX6" s="453">
        <v>4</v>
      </c>
      <c r="GY6" s="24"/>
      <c r="GZ6" s="24"/>
      <c r="HA6" s="461" t="s">
        <v>1257</v>
      </c>
      <c r="HB6" s="24"/>
      <c r="HC6" s="24"/>
      <c r="HD6" s="24"/>
      <c r="HE6" s="440">
        <v>2</v>
      </c>
      <c r="HF6" s="441">
        <v>1</v>
      </c>
      <c r="HG6" s="441" t="str">
        <v>Svar</v>
      </c>
      <c r="HH6" s="441" t="str">
        <v xml:space="preserve">Följts upp och utvärderats minst en gång </v>
      </c>
      <c r="HI6" s="213" cm="1">
        <f t="array" aca="1" ref="HI6" ca="1">IFERROR(IF(INDIRECT(HL6)="x", 1, INDIRECT(HL6)), "")</f>
        <v>0</v>
      </c>
      <c r="HJ6" s="441">
        <v>1</v>
      </c>
      <c r="HK6" s="24">
        <f t="shared" si="7"/>
        <v>1</v>
      </c>
      <c r="HL6" s="213" t="str" cm="1">
        <f t="array" ref="HL6">IF(
  HG6 = "svar",
  _xlfn._xlws.FILTER($BM:$BM, ($BL:$BL = HH6) * ($BG:$BG = HE6)),
  IF(
    HE6 &lt;&gt; "",
    _xlfn._xlws.FILTER($X$2:$X$1000, $AD$2:$AD$1000 = HE6),
    ""
  )
)</f>
        <v>'Ot-säkkollen'!D39</v>
      </c>
      <c r="HM6" s="213"/>
      <c r="HN6" s="24" t="s">
        <v>1256</v>
      </c>
      <c r="HO6" s="453" cm="1">
        <f t="array" aca="1" ref="HO6" ca="1">INDIRECT("'" &amp; $V$2 &amp; "'!$E$2")</f>
        <v>0</v>
      </c>
      <c r="HP6" s="453">
        <v>4</v>
      </c>
      <c r="HQ6" s="24"/>
      <c r="HR6" s="24"/>
      <c r="HS6" s="461" t="s">
        <v>1257</v>
      </c>
      <c r="HT6" s="24"/>
      <c r="HU6" s="24"/>
      <c r="HV6" s="24"/>
      <c r="HW6" s="440">
        <v>0</v>
      </c>
      <c r="HX6" s="441">
        <v>0</v>
      </c>
      <c r="HY6" s="441">
        <v>0</v>
      </c>
      <c r="HZ6" s="441">
        <v>0</v>
      </c>
      <c r="IA6" s="213" t="str" cm="1">
        <f t="array" aca="1" ref="IA6" ca="1">IFERROR(IF(INDIRECT(ID6)="x", 1, INDIRECT(ID6)), "")</f>
        <v/>
      </c>
      <c r="IB6" s="441">
        <v>30</v>
      </c>
      <c r="IC6" s="24">
        <f t="shared" si="8"/>
        <v>3</v>
      </c>
      <c r="ID6" s="213" t="e" cm="1" vm="3">
        <f t="array" aca="1" ref="ID6" ca="1">IF(
  HY6 = "svar",
  _xlfn._xlws.FILTER($BM:$BM, ($BL:$BL = HZ6) * ($BG:$BG = HW6)),
  IF(
    HW6 &lt;&gt; "",
    _xlfn._xlws.FILTER($X$2:$X$1000, $AD$2:$AD$1000 = HW6),
    ""
  )
)</f>
        <v>#VALUE!</v>
      </c>
      <c r="IE6" s="213"/>
      <c r="IF6" s="24" t="s">
        <v>1256</v>
      </c>
      <c r="IG6" s="453" cm="1">
        <f t="array" aca="1" ref="IG6" ca="1">INDIRECT("'" &amp; $V$2 &amp; "'!$E$2")</f>
        <v>0</v>
      </c>
      <c r="IH6" s="453">
        <v>4</v>
      </c>
      <c r="II6" s="24"/>
      <c r="IJ6" s="24"/>
      <c r="IK6" s="461" t="s">
        <v>1257</v>
      </c>
      <c r="IL6" s="24"/>
      <c r="IM6" s="24"/>
      <c r="IN6" s="24"/>
      <c r="IO6" s="440"/>
      <c r="IS6" s="213"/>
      <c r="IU6" s="24"/>
      <c r="IV6" s="213"/>
      <c r="IW6" s="213"/>
      <c r="IX6" s="24"/>
      <c r="IY6" s="453"/>
      <c r="IZ6" s="453"/>
      <c r="JA6" s="24"/>
      <c r="JB6" s="24"/>
      <c r="JC6" s="461"/>
      <c r="JD6" s="24"/>
      <c r="JE6" s="24"/>
      <c r="JF6" s="24"/>
      <c r="JG6" s="440"/>
      <c r="JK6" s="213"/>
      <c r="JM6" s="24"/>
      <c r="JN6" s="213"/>
      <c r="JO6" s="213"/>
      <c r="JP6" s="24"/>
      <c r="JQ6" s="453"/>
      <c r="JR6" s="453"/>
      <c r="JS6" s="24"/>
      <c r="JT6" s="24"/>
      <c r="JU6" s="461"/>
      <c r="JV6" s="24"/>
      <c r="JW6" s="24"/>
      <c r="JX6" s="24"/>
      <c r="JY6" s="440"/>
      <c r="KC6" s="213"/>
      <c r="KE6" s="24"/>
      <c r="KF6" s="213"/>
      <c r="KG6" s="213"/>
      <c r="KH6" s="24"/>
      <c r="KI6" s="453"/>
      <c r="KJ6" s="453"/>
      <c r="KK6" s="24"/>
      <c r="KL6" s="24"/>
      <c r="KM6" s="461"/>
      <c r="KN6" s="24"/>
      <c r="KO6" s="24"/>
      <c r="KP6" s="24"/>
    </row>
    <row r="7" spans="1:359" ht="15">
      <c r="A7" s="464">
        <v>2</v>
      </c>
      <c r="B7" s="361">
        <v>1</v>
      </c>
      <c r="C7" s="459" t="s">
        <v>25</v>
      </c>
      <c r="D7" s="441" t="s">
        <v>690</v>
      </c>
      <c r="E7" s="464">
        <v>5</v>
      </c>
      <c r="F7" s="441" t="s">
        <v>690</v>
      </c>
      <c r="G7" t="s">
        <v>2478</v>
      </c>
      <c r="H7">
        <v>7</v>
      </c>
      <c r="I7">
        <v>1</v>
      </c>
      <c r="J7" s="422">
        <v>21</v>
      </c>
      <c r="K7" s="422">
        <v>2</v>
      </c>
      <c r="L7" s="422">
        <v>21</v>
      </c>
      <c r="M7" s="422">
        <v>2</v>
      </c>
      <c r="N7"/>
      <c r="O7" s="423">
        <v>6</v>
      </c>
      <c r="P7" s="435">
        <v>1</v>
      </c>
      <c r="Q7">
        <v>6</v>
      </c>
      <c r="R7" t="s">
        <v>700</v>
      </c>
      <c r="S7" t="s">
        <v>2509</v>
      </c>
      <c r="T7"/>
      <c r="U7"/>
      <c r="V7"/>
      <c r="W7">
        <v>12</v>
      </c>
      <c r="X7" t="s">
        <v>1217</v>
      </c>
      <c r="Y7" t="s">
        <v>1217</v>
      </c>
      <c r="Z7" t="s">
        <v>1217</v>
      </c>
      <c r="AA7" t="s">
        <v>1217</v>
      </c>
      <c r="AB7" t="s">
        <v>1217</v>
      </c>
      <c r="AC7" t="s">
        <v>1217</v>
      </c>
      <c r="AD7" t="s">
        <v>1217</v>
      </c>
      <c r="AE7" t="s">
        <v>1217</v>
      </c>
      <c r="AF7" t="s">
        <v>1217</v>
      </c>
      <c r="AG7" t="s">
        <v>1217</v>
      </c>
      <c r="AH7"/>
      <c r="AI7" t="s">
        <v>1217</v>
      </c>
      <c r="AJ7" t="s">
        <v>1217</v>
      </c>
      <c r="AK7" t="s">
        <v>1217</v>
      </c>
      <c r="AL7" t="s">
        <v>1217</v>
      </c>
      <c r="AM7" t="s">
        <v>1217</v>
      </c>
      <c r="AN7" t="s">
        <v>1217</v>
      </c>
      <c r="AO7" t="s">
        <v>1217</v>
      </c>
      <c r="AP7"/>
      <c r="AQ7"/>
      <c r="AR7"/>
      <c r="AS7"/>
      <c r="AT7"/>
      <c r="AU7"/>
      <c r="AV7"/>
      <c r="AW7"/>
      <c r="AX7"/>
      <c r="AY7"/>
      <c r="AZ7"/>
      <c r="BA7"/>
      <c r="BB7" t="str" cm="1">
        <f t="array" aca="1" ref="BB7" ca="1">IFERROR(INDIRECT(X7),"")</f>
        <v/>
      </c>
      <c r="BC7"/>
      <c r="BD7" s="437"/>
      <c r="BE7"/>
      <c r="BF7" s="463">
        <v>1</v>
      </c>
      <c r="BG7" s="463">
        <v>2</v>
      </c>
      <c r="BH7" s="463" t="s">
        <v>690</v>
      </c>
      <c r="BI7" s="463" t="s">
        <v>2498</v>
      </c>
      <c r="BJ7" s="463">
        <v>1</v>
      </c>
      <c r="BK7" s="463" t="s">
        <v>2510</v>
      </c>
      <c r="BL7" s="463" t="s">
        <v>147</v>
      </c>
      <c r="BM7" s="438" t="s">
        <v>2511</v>
      </c>
      <c r="BN7" s="438"/>
      <c r="BO7" s="463">
        <v>1</v>
      </c>
      <c r="BP7" s="463">
        <v>0</v>
      </c>
      <c r="BQ7" s="463">
        <v>0</v>
      </c>
      <c r="BR7" s="463">
        <v>0</v>
      </c>
      <c r="BS7" s="463">
        <v>0</v>
      </c>
      <c r="BT7" s="463">
        <v>0</v>
      </c>
      <c r="BU7" s="463">
        <v>0</v>
      </c>
      <c r="BV7" s="463">
        <v>0</v>
      </c>
      <c r="BW7" s="463">
        <v>0</v>
      </c>
      <c r="BX7" s="463">
        <v>0</v>
      </c>
      <c r="BY7" s="463"/>
      <c r="BZ7" s="463"/>
      <c r="CA7"/>
      <c r="CB7" s="457"/>
      <c r="CC7" t="s">
        <v>1262</v>
      </c>
      <c r="CD7" cm="1">
        <f t="array" aca="1" ref="CD7" ca="1">INDEX(CY5:MV5, 1, MATCH(CD3, CY1:MV1, 0) + 10)</f>
        <v>0</v>
      </c>
      <c r="CE7" cm="1">
        <f t="array" aca="1" ref="CE7" ca="1">INDEX(CZ5:MW5, 1, MATCH(CE3, CZ1:MW1, 0) + 10)</f>
        <v>0</v>
      </c>
      <c r="CF7" cm="1">
        <f t="array" aca="1" ref="CF7" ca="1">INDEX(DA5:MX5, 1, MATCH(CF3, DA1:MX1, 0) + 10)</f>
        <v>0</v>
      </c>
      <c r="CG7" cm="1">
        <f t="array" aca="1" ref="CG7" ca="1">INDEX(DB5:MY5, 1, MATCH(CG3, DB1:MY1, 0) + 10)</f>
        <v>0</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 r="CM7"/>
      <c r="CN7"/>
      <c r="CO7"/>
      <c r="CY7" s="440">
        <v>19</v>
      </c>
      <c r="CZ7" s="441">
        <v>2</v>
      </c>
      <c r="DA7" s="441" t="str">
        <v>Fråga</v>
      </c>
      <c r="DB7" s="441" t="str">
        <v>De senaste två åren, har organisationen genomfört eller uppdaterat hot- och riskanalyser för att identifiera och bedöma potentiella säkerhetshot mot organisationens OT-tillgångar?</v>
      </c>
      <c r="DC7" s="213" t="str" cm="1">
        <f t="array" aca="1" ref="DC7" ca="1">IFERROR(IF(INDIRECT(DF7)="x", 1, INDIRECT(DF7)), "")</f>
        <v>FRÅGAN ÄR OBESVARAD</v>
      </c>
      <c r="DD7" s="441">
        <v>5</v>
      </c>
      <c r="DE7" s="24">
        <f t="shared" si="9"/>
        <v>50</v>
      </c>
      <c r="DF7" s="213" t="str" cm="1">
        <f t="array" ref="DF7">IF(
  DA7 = "svar",
  _xlfn._xlws.FILTER($BM:$BM, ($BL:$BL = DB7) * ($BG:$BG = CY7)),
  IF(
    CY7 &lt;&gt; "",
    _xlfn._xlws.FILTER($X$2:$X$1000, $AD$2:$AD$1000 = CY7),
    ""
  )
)</f>
        <v>'Ot-säkkollen'!E282</v>
      </c>
      <c r="DG7" s="213"/>
      <c r="DH7" s="24"/>
      <c r="DI7" s="453"/>
      <c r="DJ7" s="453"/>
      <c r="DK7" s="24"/>
      <c r="DL7" s="24"/>
      <c r="DM7" s="24"/>
      <c r="DN7" s="24"/>
      <c r="DO7" s="24"/>
      <c r="DP7" s="24"/>
      <c r="DQ7" s="24"/>
      <c r="DS7" s="440">
        <v>23</v>
      </c>
      <c r="DT7" s="441">
        <v>2</v>
      </c>
      <c r="DU7" s="441" t="str">
        <v>Fråga</v>
      </c>
      <c r="DV7" s="441" t="str">
        <v>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v>
      </c>
      <c r="DW7" s="213" t="str" cm="1">
        <f t="array" aca="1" ref="DW7" ca="1">IFERROR(IF(INDIRECT(DZ7)="x", 1, INDIRECT(DZ7)), "")</f>
        <v>FULLSTÄNDIGT SVAR SAKNAS PÅ FRÅGA 4</v>
      </c>
      <c r="DX7" s="441">
        <v>5</v>
      </c>
      <c r="DY7" s="24">
        <f t="shared" si="2"/>
        <v>50</v>
      </c>
      <c r="DZ7" s="213" t="str" cm="1">
        <f t="array" ref="DZ7">IF(
  DU7 = "svar",
  _xlfn._xlws.FILTER($BM:$BM, ($BL:$BL = DV7) * ($BG:$BG = DS7)),
  IF(
    DS7 &lt;&gt; "",
    _xlfn._xlws.FILTER($X$2:$X$1000, $AD$2:$AD$1000 = DS7),
    ""
  )
)</f>
        <v>'Ot-säkkollen'!E322</v>
      </c>
      <c r="EA7" s="213"/>
      <c r="EB7" s="24"/>
      <c r="EC7" s="24"/>
      <c r="ED7" s="24"/>
      <c r="EE7" s="24"/>
      <c r="EF7" s="24"/>
      <c r="EG7" s="24"/>
      <c r="EH7" s="24"/>
      <c r="EI7" s="24"/>
      <c r="EJ7" s="24"/>
      <c r="EK7" s="440">
        <v>27</v>
      </c>
      <c r="EL7" s="441">
        <v>2</v>
      </c>
      <c r="EM7" s="441" t="str">
        <v>Fråga</v>
      </c>
      <c r="EN7" s="441" t="str">
        <v>De senaste två åren, har organisationen hanterat trådlösa nätverk, protokoll och kommunikation i OT-miljön i enlighet med arbetssättet för detta?</v>
      </c>
      <c r="EO7" s="213" t="str" cm="1">
        <f t="array" aca="1" ref="EO7" ca="1">IFERROR(IF(INDIRECT(ER7)="x", 1, INDIRECT(ER7)), "")</f>
        <v>FULLSTÄNDIGT SVAR SAKNAS PÅ FRÅGA 8</v>
      </c>
      <c r="EP7" s="441">
        <v>5</v>
      </c>
      <c r="EQ7" s="24">
        <f t="shared" si="3"/>
        <v>50</v>
      </c>
      <c r="ER7" s="213" t="str" cm="1">
        <f t="array" ref="ER7">IF(
  EM7 = "svar",
  _xlfn._xlws.FILTER($BM:$BM, ($BL:$BL = EN7) * ($BG:$BG = EK7)),
  IF(
    EK7 &lt;&gt; "",
    _xlfn._xlws.FILTER($X$2:$X$1000, $AD$2:$AD$1000 = EK7),
    ""
  )
)</f>
        <v>'Ot-säkkollen'!E362</v>
      </c>
      <c r="ES7" s="213"/>
      <c r="ET7" s="24"/>
      <c r="EU7" s="24"/>
      <c r="EV7" s="24"/>
      <c r="EW7" s="24"/>
      <c r="EX7" s="24"/>
      <c r="EY7" s="24"/>
      <c r="EZ7" s="24"/>
      <c r="FA7" s="24"/>
      <c r="FB7" s="24"/>
      <c r="FC7" s="440">
        <v>28</v>
      </c>
      <c r="FD7" s="441">
        <v>2</v>
      </c>
      <c r="FE7" s="441" t="str">
        <v>Fråga</v>
      </c>
      <c r="FF7" s="441" t="str">
        <v>De senaste två åren, har organisationen härdat komponenter innan de tas i drift i OT-miljön?</v>
      </c>
      <c r="FG7" s="213" t="str" cm="1">
        <f t="array" aca="1" ref="FG7" ca="1">IFERROR(IF(INDIRECT(FJ7)="x", 1, INDIRECT(FJ7)), "")</f>
        <v>FULLSTÄNDIGT SVAR SAKNAS PÅ FRÅGA 9</v>
      </c>
      <c r="FH7" s="441">
        <v>5</v>
      </c>
      <c r="FI7" s="24">
        <f t="shared" si="4"/>
        <v>50</v>
      </c>
      <c r="FJ7" s="213" t="str" cm="1">
        <f t="array" ref="FJ7">IF(
  FE7 = "svar",
  _xlfn._xlws.FILTER($BM:$BM, ($BL:$BL = FF7) * ($BG:$BG = FC7)),
  IF(
    FC7 &lt;&gt; "",
    _xlfn._xlws.FILTER($X$2:$X$1000, $AD$2:$AD$1000 = FC7),
    ""
  )
)</f>
        <v>'Ot-säkkollen'!E372</v>
      </c>
      <c r="FK7" s="213"/>
      <c r="FL7" s="24"/>
      <c r="FM7" s="24"/>
      <c r="FN7" s="24"/>
      <c r="FO7" s="24"/>
      <c r="FP7" s="24"/>
      <c r="FQ7" s="24"/>
      <c r="FR7" s="24"/>
      <c r="FS7" s="24"/>
      <c r="FT7" s="24"/>
      <c r="FU7" s="440">
        <v>44</v>
      </c>
      <c r="FV7" s="441">
        <v>3</v>
      </c>
      <c r="FW7" s="441" t="str">
        <v>Fråga</v>
      </c>
      <c r="FX7" s="441" t="str">
        <v>De senaste två åren, har organisationens arbetssätt för att begränsa den logiska tillgången till ot-miljön omfattat följande identitetsrelaterade centrala delar?</v>
      </c>
      <c r="FY7" s="213" t="str" cm="1">
        <f t="array" aca="1" ref="FY7" ca="1">IFERROR(IF(INDIRECT(GB7)="x", 1, INDIRECT(GB7)), "")</f>
        <v>FULLSTÄNDIGT SVAR SAKNAS PÅ FRÅGA 13</v>
      </c>
      <c r="FZ7" s="441">
        <v>5</v>
      </c>
      <c r="GA7" s="24">
        <f t="shared" si="5"/>
        <v>500</v>
      </c>
      <c r="GB7" s="213" t="str" cm="1">
        <f t="array" ref="GB7">IF(
  FW7 = "svar",
  _xlfn._xlws.FILTER($BM:$BM, ($BL:$BL = FX7) * ($BG:$BG = FU7)),
  IF(
    FU7 &lt;&gt; "",
    _xlfn._xlws.FILTER($X$2:$X$1000, $AD$2:$AD$1000 = FU7),
    ""
  )
)</f>
        <v>'Ot-säkkollen'!E559</v>
      </c>
      <c r="GC7" s="213"/>
      <c r="GD7" s="24"/>
      <c r="GE7" s="24"/>
      <c r="GF7" s="24"/>
      <c r="GG7" s="24"/>
      <c r="GH7" s="24"/>
      <c r="GI7" s="24"/>
      <c r="GJ7" s="24"/>
      <c r="GK7" s="24"/>
      <c r="GL7" s="24"/>
      <c r="GM7" s="440">
        <v>32</v>
      </c>
      <c r="GN7" s="441">
        <v>2</v>
      </c>
      <c r="GO7" s="441" t="str">
        <v>Fråga</v>
      </c>
      <c r="GP7" s="441" t="str">
        <v xml:space="preserve">De senaste två åren, har organisationen hanterat säkerhetsavvikelser, händelser och incidenter i OT-miljön i enlighet med arbetssättet för hantering av detta? </v>
      </c>
      <c r="GQ7" s="213" t="str" cm="1">
        <f t="array" aca="1" ref="GQ7" ca="1">IFERROR(IF(INDIRECT(GT7)="x", 1, INDIRECT(GT7)), "")</f>
        <v>FULLSTÄNDIGT SVAR SAKNAS PÅ FRÅGA 16</v>
      </c>
      <c r="GR7" s="441">
        <v>5</v>
      </c>
      <c r="GS7" s="24">
        <f t="shared" si="6"/>
        <v>50</v>
      </c>
      <c r="GT7" s="213" t="str" cm="1">
        <f t="array" ref="GT7">IF(
  GO7 = "svar",
  _xlfn._xlws.FILTER($BM:$BM, ($BL:$BL = GP7) * ($BG:$BG = GM7)),
  IF(
    GM7 &lt;&gt; "",
    _xlfn._xlws.FILTER($X$2:$X$1000, $AD$2:$AD$1000 = GM7),
    ""
  )
)</f>
        <v>'Ot-säkkollen'!E412</v>
      </c>
      <c r="GU7" s="213"/>
      <c r="GV7" s="24"/>
      <c r="GW7" s="24"/>
      <c r="GX7" s="24"/>
      <c r="GY7" s="24"/>
      <c r="GZ7" s="24"/>
      <c r="HA7" s="24"/>
      <c r="HB7" s="24"/>
      <c r="HC7" s="24"/>
      <c r="HD7" s="24"/>
      <c r="HE7" s="440">
        <v>3</v>
      </c>
      <c r="HF7" s="441">
        <v>1</v>
      </c>
      <c r="HG7" s="441" t="str">
        <v>Svar</v>
      </c>
      <c r="HH7" s="441" t="str">
        <v>Följts upp och utvärderats minst en gång</v>
      </c>
      <c r="HI7" s="213" cm="1">
        <f t="array" aca="1" ref="HI7" ca="1">IFERROR(IF(INDIRECT(HL7)="x", 1, INDIRECT(HL7)), "")</f>
        <v>0</v>
      </c>
      <c r="HJ7" s="441">
        <v>1</v>
      </c>
      <c r="HK7" s="24">
        <f t="shared" si="7"/>
        <v>1</v>
      </c>
      <c r="HL7" s="213" t="str" cm="1">
        <f t="array" ref="HL7">IF(
  HG7 = "svar",
  _xlfn._xlws.FILTER($BM:$BM, ($BL:$BL = HH7) * ($BG:$BG = HE7)),
  IF(
    HE7 &lt;&gt; "",
    _xlfn._xlws.FILTER($X$2:$X$1000, $AD$2:$AD$1000 = HE7),
    ""
  )
)</f>
        <v>'Ot-säkkollen'!D54</v>
      </c>
      <c r="HM7" s="213"/>
      <c r="HN7" s="24"/>
      <c r="HO7" s="24"/>
      <c r="HP7" s="24"/>
      <c r="HQ7" s="24"/>
      <c r="HR7" s="24"/>
      <c r="HS7" s="24"/>
      <c r="HT7" s="24"/>
      <c r="HU7" s="24"/>
      <c r="HV7" s="24"/>
      <c r="HW7" s="440">
        <v>0</v>
      </c>
      <c r="HX7" s="441">
        <v>0</v>
      </c>
      <c r="HY7" s="441">
        <v>0</v>
      </c>
      <c r="HZ7" s="441">
        <v>0</v>
      </c>
      <c r="IA7" s="213" t="str" cm="1">
        <f t="array" aca="1" ref="IA7" ca="1">IFERROR(IF(INDIRECT(ID7)="x", 1, INDIRECT(ID7)), "")</f>
        <v/>
      </c>
      <c r="IB7" s="441">
        <v>45</v>
      </c>
      <c r="IC7" s="24">
        <f t="shared" si="8"/>
        <v>4.5</v>
      </c>
      <c r="ID7" s="213" t="e" cm="1" vm="3">
        <f t="array" aca="1" ref="ID7" ca="1">IF(
  HY7 = "svar",
  _xlfn._xlws.FILTER($BM:$BM, ($BL:$BL = HZ7) * ($BG:$BG = HW7)),
  IF(
    HW7 &lt;&gt; "",
    _xlfn._xlws.FILTER($X$2:$X$1000, $AD$2:$AD$1000 = HW7),
    ""
  )
)</f>
        <v>#VALUE!</v>
      </c>
      <c r="IE7" s="213"/>
      <c r="IF7" s="24"/>
      <c r="IG7" s="24"/>
      <c r="IH7" s="24"/>
      <c r="II7" s="24"/>
      <c r="IJ7" s="24"/>
      <c r="IK7" s="24"/>
      <c r="IL7" s="24"/>
      <c r="IM7" s="24"/>
      <c r="IN7" s="24"/>
      <c r="IO7" s="440"/>
      <c r="IS7" s="213"/>
      <c r="IU7" s="24"/>
      <c r="IV7" s="213"/>
      <c r="IW7" s="213"/>
      <c r="IX7" s="24"/>
      <c r="IY7" s="24"/>
      <c r="IZ7" s="24"/>
      <c r="JA7" s="24"/>
      <c r="JB7" s="24"/>
      <c r="JC7" s="24"/>
      <c r="JD7" s="24"/>
      <c r="JE7" s="24"/>
      <c r="JF7" s="24"/>
      <c r="JG7" s="440"/>
      <c r="JK7" s="213"/>
      <c r="JM7" s="24"/>
      <c r="JN7" s="213"/>
      <c r="JO7" s="213"/>
      <c r="JP7" s="24"/>
      <c r="JQ7" s="24"/>
      <c r="JR7" s="24"/>
      <c r="JS7" s="24"/>
      <c r="JT7" s="24"/>
      <c r="JU7" s="24"/>
      <c r="JV7" s="24"/>
      <c r="JW7" s="24"/>
      <c r="JX7" s="24"/>
      <c r="JY7" s="440"/>
      <c r="KC7" s="213"/>
      <c r="KE7" s="24"/>
      <c r="KF7" s="213"/>
      <c r="KG7" s="213"/>
      <c r="KH7" s="24"/>
      <c r="KI7" s="24"/>
      <c r="KJ7" s="24"/>
      <c r="KK7" s="24"/>
      <c r="KL7" s="24"/>
      <c r="KM7" s="24"/>
      <c r="KN7" s="24"/>
      <c r="KO7" s="24"/>
      <c r="KP7" s="24"/>
    </row>
    <row r="8" spans="1:359" ht="15">
      <c r="A8" s="464">
        <v>3</v>
      </c>
      <c r="B8" s="361">
        <v>1</v>
      </c>
      <c r="C8" s="459" t="s">
        <v>25</v>
      </c>
      <c r="D8" s="465" t="s">
        <v>693</v>
      </c>
      <c r="E8" s="464">
        <v>5</v>
      </c>
      <c r="F8" s="441" t="s">
        <v>693</v>
      </c>
      <c r="G8" t="s">
        <v>2478</v>
      </c>
      <c r="H8">
        <v>8</v>
      </c>
      <c r="I8">
        <v>1</v>
      </c>
      <c r="J8" s="422">
        <v>22</v>
      </c>
      <c r="K8" s="422">
        <v>2</v>
      </c>
      <c r="L8" s="422">
        <v>22</v>
      </c>
      <c r="M8" s="422">
        <v>2</v>
      </c>
      <c r="N8"/>
      <c r="O8" s="423">
        <v>7</v>
      </c>
      <c r="P8" s="435">
        <v>1</v>
      </c>
      <c r="Q8">
        <v>7</v>
      </c>
      <c r="R8" t="s">
        <v>702</v>
      </c>
      <c r="S8" t="s">
        <v>2512</v>
      </c>
      <c r="T8"/>
      <c r="U8"/>
      <c r="V8"/>
      <c r="W8">
        <v>13</v>
      </c>
      <c r="X8" t="s">
        <v>1217</v>
      </c>
      <c r="Y8" t="s">
        <v>1217</v>
      </c>
      <c r="Z8" t="s">
        <v>1217</v>
      </c>
      <c r="AA8" t="s">
        <v>1217</v>
      </c>
      <c r="AB8" t="s">
        <v>1217</v>
      </c>
      <c r="AC8" t="s">
        <v>1217</v>
      </c>
      <c r="AD8" t="s">
        <v>1217</v>
      </c>
      <c r="AE8" t="s">
        <v>1217</v>
      </c>
      <c r="AF8" t="s">
        <v>1217</v>
      </c>
      <c r="AG8" t="s">
        <v>1217</v>
      </c>
      <c r="AH8"/>
      <c r="AI8" t="s">
        <v>1217</v>
      </c>
      <c r="AJ8" t="s">
        <v>1217</v>
      </c>
      <c r="AK8" t="s">
        <v>1217</v>
      </c>
      <c r="AL8" t="s">
        <v>1217</v>
      </c>
      <c r="AM8" t="s">
        <v>1217</v>
      </c>
      <c r="AN8" t="s">
        <v>1217</v>
      </c>
      <c r="AO8" t="s">
        <v>1217</v>
      </c>
      <c r="AP8"/>
      <c r="AQ8"/>
      <c r="AR8"/>
      <c r="AS8"/>
      <c r="AT8"/>
      <c r="AU8"/>
      <c r="AV8"/>
      <c r="AW8"/>
      <c r="AX8"/>
      <c r="AY8"/>
      <c r="AZ8"/>
      <c r="BA8"/>
      <c r="BB8" t="str" cm="1">
        <f t="array" aca="1" ref="BB8" ca="1">IFERROR(INDIRECT(X8),"")</f>
        <v/>
      </c>
      <c r="BC8"/>
      <c r="BD8" s="437"/>
      <c r="BE8"/>
      <c r="BF8" s="463">
        <v>1</v>
      </c>
      <c r="BG8" s="463">
        <v>2</v>
      </c>
      <c r="BH8" s="463" t="s">
        <v>690</v>
      </c>
      <c r="BI8" s="463" t="s">
        <v>2498</v>
      </c>
      <c r="BJ8" s="463">
        <v>2</v>
      </c>
      <c r="BK8" s="463" t="s">
        <v>2513</v>
      </c>
      <c r="BL8" s="463" t="s">
        <v>691</v>
      </c>
      <c r="BM8" s="438" t="s">
        <v>2514</v>
      </c>
      <c r="BN8" s="438"/>
      <c r="BO8" s="463">
        <v>1</v>
      </c>
      <c r="BP8" s="463">
        <v>0</v>
      </c>
      <c r="BQ8" s="463">
        <v>0</v>
      </c>
      <c r="BR8" s="463">
        <v>0</v>
      </c>
      <c r="BS8" s="463">
        <v>0</v>
      </c>
      <c r="BT8" s="463">
        <v>0</v>
      </c>
      <c r="BU8" s="463">
        <v>1</v>
      </c>
      <c r="BV8" s="463">
        <v>0</v>
      </c>
      <c r="BW8" s="463">
        <v>0</v>
      </c>
      <c r="BX8" s="463">
        <v>0</v>
      </c>
      <c r="BY8" s="463"/>
      <c r="BZ8" s="463"/>
      <c r="CA8"/>
      <c r="CB8" s="457"/>
      <c r="CC8" t="s">
        <v>1267</v>
      </c>
      <c r="CD8" cm="1">
        <f t="array" aca="1" ref="CD8" ca="1">INDIRECT("'" &amp; $V$2 &amp; "'!$E$2")</f>
        <v>0</v>
      </c>
      <c r="CE8" cm="1">
        <f t="array" aca="1" ref="CE8" ca="1">INDIRECT("'" &amp; $V$2 &amp; "'!$E$2")</f>
        <v>0</v>
      </c>
      <c r="CF8" cm="1">
        <f t="array" aca="1" ref="CF8" ca="1">INDIRECT("'" &amp; $V$2 &amp; "'!$E$2")</f>
        <v>0</v>
      </c>
      <c r="CG8" cm="1">
        <f t="array" aca="1" ref="CG8" ca="1">INDIRECT("'" &amp; $V$2 &amp; "'!$E$2")</f>
        <v>0</v>
      </c>
      <c r="CH8" cm="1">
        <f t="array" aca="1" ref="CH8" ca="1">INDIRECT("'" &amp; $V$2 &amp; "'!$E$2")</f>
        <v>0</v>
      </c>
      <c r="CI8" cm="1">
        <f t="array" aca="1" ref="CI8" ca="1">INDIRECT("'" &amp; $V$2 &amp; "'!$E$2")</f>
        <v>0</v>
      </c>
      <c r="CJ8" cm="1">
        <f t="array" aca="1" ref="CJ8" ca="1">INDIRECT("'" &amp; $V$2 &amp; "'!$E$2")</f>
        <v>0</v>
      </c>
      <c r="CK8" cm="1">
        <f t="array" aca="1" ref="CK8" ca="1">INDIRECT("'" &amp; $V$2 &amp; "'!$E$2")</f>
        <v>0</v>
      </c>
      <c r="CL8"/>
      <c r="CM8"/>
      <c r="CN8"/>
      <c r="CO8"/>
      <c r="CY8" s="440">
        <v>20</v>
      </c>
      <c r="CZ8" s="441">
        <v>2</v>
      </c>
      <c r="DA8" s="441" t="str">
        <v>Fråga</v>
      </c>
      <c r="DB8" s="441" t="str">
        <v>De senaste två åren, har organisationens upphandlingar skett i enlighet med organisationens arbetssätt för upphandling och säkra leveranskedjor avseende OT-miljön?</v>
      </c>
      <c r="DC8" s="213" t="str" cm="1">
        <f t="array" aca="1" ref="DC8" ca="1">IFERROR(IF(INDIRECT(DF8)="x", 1, INDIRECT(DF8)), "")</f>
        <v>FULLSTÄNDIGT SVAR SAKNAS PÅ FRÅGA 1</v>
      </c>
      <c r="DD8" s="441">
        <v>5</v>
      </c>
      <c r="DE8" s="24">
        <f t="shared" si="9"/>
        <v>50</v>
      </c>
      <c r="DF8" s="213" t="str" cm="1">
        <f t="array" ref="DF8">IF(
  DA8 = "svar",
  _xlfn._xlws.FILTER($BM:$BM, ($BL:$BL = DB8) * ($BG:$BG = CY8)),
  IF(
    CY8 &lt;&gt; "",
    _xlfn._xlws.FILTER($X$2:$X$1000, $AD$2:$AD$1000 = CY8),
    ""
  )
)</f>
        <v>'Ot-säkkollen'!E292</v>
      </c>
      <c r="DG8" s="213"/>
      <c r="DH8" s="24"/>
      <c r="DI8" s="24"/>
      <c r="DJ8" s="24"/>
      <c r="DK8" s="24"/>
      <c r="DL8" s="24"/>
      <c r="DM8" s="24"/>
      <c r="DN8" s="24"/>
      <c r="DO8" s="24"/>
      <c r="DS8" s="440">
        <v>24</v>
      </c>
      <c r="DT8" s="441">
        <v>2</v>
      </c>
      <c r="DU8" s="441" t="str">
        <v>Fråga</v>
      </c>
      <c r="DV8" s="441" t="str">
        <v xml:space="preserve">De senaste två åren, har organisationen haft ritningar/dokumentation över OT-miljöns hela arkitektur och infrastruktur enligt arbetssättet för att upprätta, verifiera och vidmakthålla sådana? </v>
      </c>
      <c r="DW8" s="213" t="str" cm="1">
        <f t="array" aca="1" ref="DW8" ca="1">IFERROR(IF(INDIRECT(DZ8)="x", 1, INDIRECT(DZ8)), "")</f>
        <v>FULLSTÄNDIGT SVAR SAKNAS PÅ FRÅGA 5</v>
      </c>
      <c r="DX8" s="441">
        <v>5</v>
      </c>
      <c r="DY8" s="24">
        <f t="shared" si="2"/>
        <v>50</v>
      </c>
      <c r="DZ8" s="213" t="str" cm="1">
        <f t="array" ref="DZ8">IF(
  DU8 = "svar",
  _xlfn._xlws.FILTER($BM:$BM, ($BL:$BL = DV8) * ($BG:$BG = DS8)),
  IF(
    DS8 &lt;&gt; "",
    _xlfn._xlws.FILTER($X$2:$X$1000, $AD$2:$AD$1000 = DS8),
    ""
  )
)</f>
        <v>'Ot-säkkollen'!E332</v>
      </c>
      <c r="EA8" s="213"/>
      <c r="EB8" s="213"/>
      <c r="EC8" s="213"/>
      <c r="ED8" s="213"/>
      <c r="EE8" s="213"/>
      <c r="EF8" s="213"/>
      <c r="EG8" s="213"/>
      <c r="EH8" s="213"/>
      <c r="EK8" s="440">
        <v>39</v>
      </c>
      <c r="EL8" s="441">
        <v>3</v>
      </c>
      <c r="EM8" s="441" t="str">
        <v>Fråga</v>
      </c>
      <c r="EN8" s="441" t="str">
        <v>De senaste två åren, har organisationens arbetssätt för segmentering av ot-miljöns nätverk omfattat följande centrala delar?</v>
      </c>
      <c r="EO8" s="213" t="str" cm="1">
        <f t="array" aca="1" ref="EO8" ca="1">IFERROR(IF(INDIRECT(ER8)="x", 1, INDIRECT(ER8)), "")</f>
        <v>FULLSTÄNDIGT SVAR SAKNAS PÅ FRÅGA 7</v>
      </c>
      <c r="EP8" s="441">
        <v>5</v>
      </c>
      <c r="EQ8" s="24">
        <f t="shared" si="3"/>
        <v>500</v>
      </c>
      <c r="ER8" s="213" t="str" cm="1">
        <f t="array" ref="ER8">IF(
  EM8 = "svar",
  _xlfn._xlws.FILTER($BM:$BM, ($BL:$BL = EN8) * ($BG:$BG = EK8)),
  IF(
    EK8 &lt;&gt; "",
    _xlfn._xlws.FILTER($X$2:$X$1000, $AD$2:$AD$1000 = EK8),
    ""
  )
)</f>
        <v>'Ot-säkkollen'!E499</v>
      </c>
      <c r="ES8" s="213"/>
      <c r="ET8" s="213"/>
      <c r="EU8" s="213"/>
      <c r="EV8" s="213"/>
      <c r="EW8" s="213"/>
      <c r="EX8" s="213"/>
      <c r="EY8" s="213"/>
      <c r="EZ8" s="213"/>
      <c r="FC8" s="440">
        <v>29</v>
      </c>
      <c r="FD8" s="441">
        <v>2</v>
      </c>
      <c r="FE8" s="441" t="str">
        <v>Fråga</v>
      </c>
      <c r="FF8" s="441" t="str">
        <v xml:space="preserve">De senaste två åren, har organisationen vidtagit åtgärder för att skydda alla system, komponenter och portabla medier som används i ot-miljön mot skadlig programvara i enlighet med arbetssättet för detta? </v>
      </c>
      <c r="FG8" s="213" t="str" cm="1">
        <f t="array" aca="1" ref="FG8" ca="1">IFERROR(IF(INDIRECT(FJ8)="x", 1, INDIRECT(FJ8)), "")</f>
        <v>FULLSTÄNDIGT SVAR SAKNAS PÅ FRÅGA 10</v>
      </c>
      <c r="FH8" s="441">
        <v>5</v>
      </c>
      <c r="FI8" s="24">
        <f t="shared" si="4"/>
        <v>50</v>
      </c>
      <c r="FJ8" s="213" t="str" cm="1">
        <f t="array" ref="FJ8">IF(
  FE8 = "svar",
  _xlfn._xlws.FILTER($BM:$BM, ($BL:$BL = FF8) * ($BG:$BG = FC8)),
  IF(
    FC8 &lt;&gt; "",
    _xlfn._xlws.FILTER($X$2:$X$1000, $AD$2:$AD$1000 = FC8),
    ""
  )
)</f>
        <v>'Ot-säkkollen'!E382</v>
      </c>
      <c r="FK8" s="213"/>
      <c r="FL8" s="213"/>
      <c r="FM8" s="213"/>
      <c r="FN8" s="213"/>
      <c r="FO8" s="213"/>
      <c r="FP8" s="213"/>
      <c r="FQ8" s="213"/>
      <c r="FR8" s="213"/>
      <c r="FU8" s="440">
        <v>45</v>
      </c>
      <c r="FV8" s="441">
        <v>3</v>
      </c>
      <c r="FW8" s="441" t="str">
        <v>Fråga</v>
      </c>
      <c r="FX8" s="441" t="str">
        <v xml:space="preserve">De senaste två åren, har organisationens arbetssätt för att begränsa den logiska tillgången till ot-miljön omfattat följande åtkomstrelaterade centrala delar? </v>
      </c>
      <c r="FY8" s="213" t="str" cm="1">
        <f t="array" aca="1" ref="FY8" ca="1">IFERROR(IF(INDIRECT(GB8)="x", 1, INDIRECT(GB8)), "")</f>
        <v>FULLSTÄNDIGT SVAR SAKNAS PÅ FRÅGA 13</v>
      </c>
      <c r="FZ8" s="441">
        <v>5</v>
      </c>
      <c r="GA8" s="24">
        <f t="shared" si="5"/>
        <v>500</v>
      </c>
      <c r="GB8" s="213" t="str" cm="1">
        <f t="array" ref="GB8">IF(
  FW8 = "svar",
  _xlfn._xlws.FILTER($BM:$BM, ($BL:$BL = FX8) * ($BG:$BG = FU8)),
  IF(
    FU8 &lt;&gt; "",
    _xlfn._xlws.FILTER($X$2:$X$1000, $AD$2:$AD$1000 = FU8),
    ""
  )
)</f>
        <v>'Ot-säkkollen'!E571</v>
      </c>
      <c r="GC8" s="213"/>
      <c r="GD8" s="213"/>
      <c r="GE8" s="213"/>
      <c r="GF8" s="213"/>
      <c r="GG8" s="213"/>
      <c r="GH8" s="213"/>
      <c r="GI8" s="213"/>
      <c r="GJ8" s="213"/>
      <c r="GM8" s="440">
        <v>46</v>
      </c>
      <c r="GN8" s="441">
        <v>3</v>
      </c>
      <c r="GO8" s="441" t="str">
        <v>Fråga</v>
      </c>
      <c r="GP8" s="441" t="str">
        <v>De senaste två åren, har organisationens arbetssätt för kontinuitetshantering för ot-miljön omfattat följande centrala delar?</v>
      </c>
      <c r="GQ8" s="213" t="str" cm="1">
        <f t="array" aca="1" ref="GQ8" ca="1">IFERROR(IF(INDIRECT(GT8)="x", 1, INDIRECT(GT8)), "")</f>
        <v>FULLSTÄNDIGT SVAR SAKNAS PÅ FRÅGA 14</v>
      </c>
      <c r="GR8" s="441">
        <v>5</v>
      </c>
      <c r="GS8" s="24">
        <f t="shared" si="6"/>
        <v>500</v>
      </c>
      <c r="GT8" s="213" t="str" cm="1">
        <f t="array" ref="GT8">IF(
  GO8 = "svar",
  _xlfn._xlws.FILTER($BM:$BM, ($BL:$BL = GP8) * ($BG:$BG = GM8)),
  IF(
    GM8 &lt;&gt; "",
    _xlfn._xlws.FILTER($X$2:$X$1000, $AD$2:$AD$1000 = GM8),
    ""
  )
)</f>
        <v>'Ot-säkkollen'!E583</v>
      </c>
      <c r="GU8" s="213"/>
      <c r="GV8" s="213"/>
      <c r="GW8" s="213"/>
      <c r="GX8" s="213"/>
      <c r="GY8" s="213"/>
      <c r="GZ8" s="213"/>
      <c r="HA8" s="213"/>
      <c r="HB8" s="213"/>
      <c r="HE8" s="440">
        <v>4</v>
      </c>
      <c r="HF8" s="441">
        <v>1</v>
      </c>
      <c r="HG8" s="441" t="str">
        <v>Svar</v>
      </c>
      <c r="HH8" s="441" t="str">
        <v xml:space="preserve">Följts upp och utvärderats minst en gång </v>
      </c>
      <c r="HI8" s="213" cm="1">
        <f t="array" aca="1" ref="HI8" ca="1">IFERROR(IF(INDIRECT(HL8)="x", 1, INDIRECT(HL8)), "")</f>
        <v>0</v>
      </c>
      <c r="HJ8" s="441">
        <v>1</v>
      </c>
      <c r="HK8" s="24">
        <f t="shared" si="7"/>
        <v>1</v>
      </c>
      <c r="HL8" s="213" t="str" cm="1">
        <f t="array" ref="HL8">IF(
  HG8 = "svar",
  _xlfn._xlws.FILTER($BM:$BM, ($BL:$BL = HH8) * ($BG:$BG = HE8)),
  IF(
    HE8 &lt;&gt; "",
    _xlfn._xlws.FILTER($X$2:$X$1000, $AD$2:$AD$1000 = HE8),
    ""
  )
)</f>
        <v>'Ot-säkkollen'!D68</v>
      </c>
      <c r="HM8" s="213"/>
      <c r="HN8" s="213"/>
      <c r="HO8" s="213"/>
      <c r="HP8" s="213"/>
      <c r="HQ8" s="213"/>
      <c r="HR8" s="213"/>
      <c r="HS8" s="213"/>
      <c r="HT8" s="213"/>
      <c r="HW8" s="440">
        <v>0</v>
      </c>
      <c r="HX8" s="441">
        <v>0</v>
      </c>
      <c r="HY8" s="441">
        <v>0</v>
      </c>
      <c r="HZ8" s="441">
        <v>0</v>
      </c>
      <c r="IA8" s="213" t="str" cm="1">
        <f t="array" aca="1" ref="IA8" ca="1">IFERROR(IF(INDIRECT(ID8)="x", 1, INDIRECT(ID8)), "")</f>
        <v/>
      </c>
      <c r="IB8" s="441">
        <v>25</v>
      </c>
      <c r="IC8" s="24">
        <f t="shared" si="8"/>
        <v>2.5</v>
      </c>
      <c r="ID8" s="213" t="e" cm="1" vm="3">
        <f t="array" aca="1" ref="ID8" ca="1">IF(
  HY8 = "svar",
  _xlfn._xlws.FILTER($BM:$BM, ($BL:$BL = HZ8) * ($BG:$BG = HW8)),
  IF(
    HW8 &lt;&gt; "",
    _xlfn._xlws.FILTER($X$2:$X$1000, $AD$2:$AD$1000 = HW8),
    ""
  )
)</f>
        <v>#VALUE!</v>
      </c>
      <c r="IE8" s="213"/>
      <c r="IF8" s="213"/>
      <c r="IG8" s="213"/>
      <c r="IH8" s="213"/>
      <c r="II8" s="213"/>
      <c r="IJ8" s="213"/>
      <c r="IK8" s="213"/>
      <c r="IL8" s="213"/>
      <c r="IO8" s="440"/>
      <c r="IS8" s="213"/>
      <c r="IU8" s="24"/>
      <c r="IV8" s="213"/>
      <c r="IW8" s="213"/>
      <c r="IX8" s="213"/>
      <c r="IY8" s="213"/>
      <c r="IZ8" s="213"/>
      <c r="JA8" s="213"/>
      <c r="JB8" s="213"/>
      <c r="JC8" s="213"/>
      <c r="JD8" s="213"/>
      <c r="JG8" s="440"/>
      <c r="JK8" s="213"/>
      <c r="JM8" s="24"/>
      <c r="JN8" s="213"/>
      <c r="JO8" s="213"/>
      <c r="JP8" s="213"/>
      <c r="JQ8" s="213"/>
      <c r="JR8" s="213"/>
      <c r="JS8" s="213"/>
      <c r="JT8" s="213"/>
      <c r="JU8" s="213"/>
      <c r="JV8" s="213"/>
      <c r="JY8" s="440"/>
      <c r="KC8" s="213"/>
      <c r="KE8" s="24"/>
      <c r="KF8" s="213"/>
      <c r="KG8" s="213"/>
      <c r="KH8" s="213"/>
      <c r="KI8" s="213"/>
      <c r="KJ8" s="213"/>
      <c r="KK8" s="213"/>
      <c r="KL8" s="213"/>
      <c r="KM8" s="213"/>
      <c r="KN8" s="213"/>
    </row>
    <row r="9" spans="1:359" ht="29.6">
      <c r="A9" s="464">
        <v>19</v>
      </c>
      <c r="B9" s="361">
        <v>2</v>
      </c>
      <c r="C9" s="459" t="s">
        <v>25</v>
      </c>
      <c r="D9" s="462" t="s">
        <v>2515</v>
      </c>
      <c r="E9" s="464">
        <v>5</v>
      </c>
      <c r="F9" s="441" t="s">
        <v>739</v>
      </c>
      <c r="G9" t="s">
        <v>2478</v>
      </c>
      <c r="H9">
        <v>9</v>
      </c>
      <c r="I9">
        <v>1</v>
      </c>
      <c r="J9" s="422">
        <v>33</v>
      </c>
      <c r="K9" s="422">
        <v>3</v>
      </c>
      <c r="L9" s="422">
        <v>33</v>
      </c>
      <c r="M9" s="422">
        <v>3</v>
      </c>
      <c r="N9"/>
      <c r="O9" s="423">
        <v>8</v>
      </c>
      <c r="P9" s="435">
        <v>1</v>
      </c>
      <c r="Q9">
        <v>8</v>
      </c>
      <c r="R9" t="s">
        <v>704</v>
      </c>
      <c r="S9" t="s">
        <v>2516</v>
      </c>
      <c r="T9"/>
      <c r="U9"/>
      <c r="V9"/>
      <c r="W9">
        <v>14</v>
      </c>
      <c r="X9" t="s">
        <v>1217</v>
      </c>
      <c r="Y9" t="s">
        <v>1217</v>
      </c>
      <c r="Z9" t="s">
        <v>1217</v>
      </c>
      <c r="AA9" t="s">
        <v>1217</v>
      </c>
      <c r="AB9" t="s">
        <v>1217</v>
      </c>
      <c r="AC9" t="s">
        <v>1217</v>
      </c>
      <c r="AD9" t="s">
        <v>1217</v>
      </c>
      <c r="AE9" t="s">
        <v>1217</v>
      </c>
      <c r="AF9" t="s">
        <v>1217</v>
      </c>
      <c r="AG9" t="s">
        <v>1217</v>
      </c>
      <c r="AH9"/>
      <c r="AI9" t="s">
        <v>1217</v>
      </c>
      <c r="AJ9" t="s">
        <v>1217</v>
      </c>
      <c r="AK9" t="s">
        <v>1217</v>
      </c>
      <c r="AL9" t="s">
        <v>1217</v>
      </c>
      <c r="AM9" t="s">
        <v>1217</v>
      </c>
      <c r="AN9" t="s">
        <v>1217</v>
      </c>
      <c r="AO9" t="s">
        <v>1217</v>
      </c>
      <c r="AP9"/>
      <c r="AQ9"/>
      <c r="AR9"/>
      <c r="AS9"/>
      <c r="AT9"/>
      <c r="AU9"/>
      <c r="AV9"/>
      <c r="AW9"/>
      <c r="AX9"/>
      <c r="AY9"/>
      <c r="AZ9"/>
      <c r="BA9"/>
      <c r="BB9" t="str" cm="1">
        <f t="array" aca="1" ref="BB9" ca="1">IFERROR(INDIRECT(X9),"")</f>
        <v/>
      </c>
      <c r="BC9"/>
      <c r="BD9" s="437"/>
      <c r="BE9"/>
      <c r="BF9" s="463">
        <v>1</v>
      </c>
      <c r="BG9" s="463">
        <v>2</v>
      </c>
      <c r="BH9" s="463" t="s">
        <v>690</v>
      </c>
      <c r="BI9" s="463" t="s">
        <v>2498</v>
      </c>
      <c r="BJ9" s="463">
        <v>3</v>
      </c>
      <c r="BK9" s="463" t="s">
        <v>2517</v>
      </c>
      <c r="BL9" s="463" t="s">
        <v>685</v>
      </c>
      <c r="BM9" s="438" t="s">
        <v>2518</v>
      </c>
      <c r="BN9" s="438"/>
      <c r="BO9" s="463">
        <v>1</v>
      </c>
      <c r="BP9" s="463">
        <v>0</v>
      </c>
      <c r="BQ9" s="463">
        <v>0</v>
      </c>
      <c r="BR9" s="463">
        <v>0</v>
      </c>
      <c r="BS9" s="463">
        <v>0</v>
      </c>
      <c r="BT9" s="463">
        <v>0</v>
      </c>
      <c r="BU9" s="463">
        <v>0</v>
      </c>
      <c r="BV9" s="463">
        <v>0</v>
      </c>
      <c r="BW9" s="463">
        <v>0</v>
      </c>
      <c r="BX9" s="463">
        <v>0</v>
      </c>
      <c r="BY9" s="463"/>
      <c r="BZ9" s="463"/>
      <c r="CA9"/>
      <c r="CB9" s="457" t="s">
        <v>1271</v>
      </c>
      <c r="CC9"/>
      <c r="CD9"/>
      <c r="CE9"/>
      <c r="CF9"/>
      <c r="CG9"/>
      <c r="CH9"/>
      <c r="CI9"/>
      <c r="CJ9"/>
      <c r="CK9"/>
      <c r="CL9"/>
      <c r="CM9"/>
      <c r="CN9"/>
      <c r="CO9"/>
      <c r="CY9" s="440">
        <v>21</v>
      </c>
      <c r="CZ9" s="441">
        <v>2</v>
      </c>
      <c r="DA9" s="441" t="str">
        <v>Fråga</v>
      </c>
      <c r="DB9" s="441" t="str">
        <v>De senaste två åren, har organisationen hanterat komponenter och system i OT-miljön i enlighet med arbetssättet för säker livscykelhantering av sådana?</v>
      </c>
      <c r="DC9" s="213" t="str" cm="1">
        <f t="array" aca="1" ref="DC9" ca="1">IFERROR(IF(INDIRECT(DF9)="x", 1, INDIRECT(DF9)), "")</f>
        <v>FULLSTÄNDIGT SVAR SAKNAS PÅ FRÅGA 2</v>
      </c>
      <c r="DD9" s="441">
        <v>5</v>
      </c>
      <c r="DE9" s="24">
        <f t="shared" si="9"/>
        <v>50</v>
      </c>
      <c r="DF9" s="213" t="str" cm="1">
        <f t="array" ref="DF9">IF(
  DA9 = "svar",
  _xlfn._xlws.FILTER($BM:$BM, ($BL:$BL = DB9) * ($BG:$BG = CY9)),
  IF(
    CY9 &lt;&gt; "",
    _xlfn._xlws.FILTER($X$2:$X$1000, $AD$2:$AD$1000 = CY9),
    ""
  )
)</f>
        <v>'Ot-säkkollen'!E302</v>
      </c>
      <c r="DG9" s="213"/>
      <c r="DH9" s="213"/>
      <c r="DI9" s="213"/>
      <c r="DJ9" s="213"/>
      <c r="DK9" s="213"/>
      <c r="DL9" s="213"/>
      <c r="DM9" s="213"/>
      <c r="DN9" s="213"/>
      <c r="DS9" s="440">
        <v>25</v>
      </c>
      <c r="DT9" s="441">
        <v>2</v>
      </c>
      <c r="DU9" s="441" t="str">
        <v>Fråga</v>
      </c>
      <c r="DV9" s="441" t="str">
        <v>De senaste två åren, har organisationen justerat konfigurationen av OT-system och komponenter i enlighet med arbetssättet för ändringshantering av dessa?</v>
      </c>
      <c r="DW9" s="213" t="str" cm="1">
        <f t="array" aca="1" ref="DW9" ca="1">IFERROR(IF(INDIRECT(DZ9)="x", 1, INDIRECT(DZ9)), "")</f>
        <v>FULLSTÄNDIGT SVAR SAKNAS PÅ FRÅGA 6</v>
      </c>
      <c r="DX9" s="441">
        <v>5</v>
      </c>
      <c r="DY9" s="24">
        <f t="shared" si="2"/>
        <v>50</v>
      </c>
      <c r="DZ9" s="213" t="str" cm="1">
        <f t="array" ref="DZ9">IF(
  DU9 = "svar",
  _xlfn._xlws.FILTER($BM:$BM, ($BL:$BL = DV9) * ($BG:$BG = DS9)),
  IF(
    DS9 &lt;&gt; "",
    _xlfn._xlws.FILTER($X$2:$X$1000, $AD$2:$AD$1000 = DS9),
    ""
  )
)</f>
        <v>'Ot-säkkollen'!E342</v>
      </c>
      <c r="EA9" s="213"/>
      <c r="EB9" s="213"/>
      <c r="EC9" s="213"/>
      <c r="ED9" s="213"/>
      <c r="EE9" s="213"/>
      <c r="EF9" s="213"/>
      <c r="EG9" s="213"/>
      <c r="EH9" s="213"/>
      <c r="EK9" s="440">
        <v>40</v>
      </c>
      <c r="EL9" s="441">
        <v>3</v>
      </c>
      <c r="EM9" s="441" t="str">
        <v>Fråga</v>
      </c>
      <c r="EN9" s="441" t="str">
        <v>De senaste två åren, har organisationens arbetssätt för att hantera trådlösa nätverk, protokoll och kommunikation i OT-miljön omfattat följande centrala delar?</v>
      </c>
      <c r="EO9" s="213" t="str" cm="1">
        <f t="array" aca="1" ref="EO9" ca="1">IFERROR(IF(INDIRECT(ER9)="x", 1, INDIRECT(ER9)), "")</f>
        <v>FULLSTÄNDIGT SVAR SAKNAS PÅ FRÅGA 8</v>
      </c>
      <c r="EP9" s="441">
        <v>5</v>
      </c>
      <c r="EQ9" s="24">
        <f t="shared" si="3"/>
        <v>500</v>
      </c>
      <c r="ER9" s="213" t="str" cm="1">
        <f t="array" ref="ER9">IF(
  EM9 = "svar",
  _xlfn._xlws.FILTER($BM:$BM, ($BL:$BL = EN9) * ($BG:$BG = EK9)),
  IF(
    EK9 &lt;&gt; "",
    _xlfn._xlws.FILTER($X$2:$X$1000, $AD$2:$AD$1000 = EK9),
    ""
  )
)</f>
        <v>'Ot-säkkollen'!E511</v>
      </c>
      <c r="ES9" s="213"/>
      <c r="ET9" s="213"/>
      <c r="EU9" s="213"/>
      <c r="EV9" s="213"/>
      <c r="EW9" s="213"/>
      <c r="EX9" s="213"/>
      <c r="EY9" s="213"/>
      <c r="EZ9" s="213"/>
      <c r="FC9" s="440">
        <v>30</v>
      </c>
      <c r="FD9" s="441">
        <v>2</v>
      </c>
      <c r="FE9" s="441" t="str">
        <v>Fråga</v>
      </c>
      <c r="FF9" s="441" t="str">
        <v xml:space="preserve">De senaste två åren, har organisationen hanterat patchar i OT-miljön i enlighet med arbetssättet för patchhantering? </v>
      </c>
      <c r="FG9" s="213" t="str" cm="1">
        <f t="array" aca="1" ref="FG9" ca="1">IFERROR(IF(INDIRECT(FJ9)="x", 1, INDIRECT(FJ9)), "")</f>
        <v>FULLSTÄNDIGT SVAR SAKNAS PÅ FRÅGA 11</v>
      </c>
      <c r="FH9" s="441">
        <v>5</v>
      </c>
      <c r="FI9" s="24">
        <f t="shared" si="4"/>
        <v>50</v>
      </c>
      <c r="FJ9" s="213" t="str" cm="1">
        <f t="array" ref="FJ9">IF(
  FE9 = "svar",
  _xlfn._xlws.FILTER($BM:$BM, ($BL:$BL = FF9) * ($BG:$BG = FC9)),
  IF(
    FC9 &lt;&gt; "",
    _xlfn._xlws.FILTER($X$2:$X$1000, $AD$2:$AD$1000 = FC9),
    ""
  )
)</f>
        <v>'Ot-säkkollen'!E392</v>
      </c>
      <c r="FK9" s="213"/>
      <c r="FL9" s="213"/>
      <c r="FM9" s="213"/>
      <c r="FN9" s="213"/>
      <c r="FO9" s="213"/>
      <c r="FP9" s="213"/>
      <c r="FQ9" s="213"/>
      <c r="FR9" s="213"/>
      <c r="FU9" s="440"/>
      <c r="FY9" s="213" t="str" cm="1">
        <f t="array" aca="1" ref="FY9" ca="1">IFERROR(IF(INDIRECT(GB9)="x", 1, INDIRECT(GB9)), "")</f>
        <v/>
      </c>
      <c r="GA9" s="24">
        <f t="shared" si="5"/>
        <v>0</v>
      </c>
      <c r="GB9" s="213" t="str" cm="1">
        <f t="array" ref="GB9">IF(
  FW9 = "svar",
  _xlfn._xlws.FILTER($BM:$BM, ($BL:$BL = FX9) * ($BG:$BG = FU9)),
  IF(
    FU9 &lt;&gt; "",
    _xlfn._xlws.FILTER($X$2:$X$1000, $AD$2:$AD$1000 = FU9),
    ""
  )
)</f>
        <v/>
      </c>
      <c r="GC9" s="213"/>
      <c r="GD9" s="213"/>
      <c r="GE9" s="213"/>
      <c r="GF9" s="213"/>
      <c r="GG9" s="213"/>
      <c r="GH9" s="213"/>
      <c r="GI9" s="213"/>
      <c r="GJ9" s="213"/>
      <c r="GM9" s="440">
        <v>47</v>
      </c>
      <c r="GN9" s="441">
        <v>3</v>
      </c>
      <c r="GO9" s="441" t="str">
        <v>Fråga</v>
      </c>
      <c r="GP9" s="441" t="str">
        <v xml:space="preserve">De senaste två åren, har organisationens arbetssätt för säkerhetsläge i ot-miljön omfattat följande centrala delar? </v>
      </c>
      <c r="GQ9" s="213" t="str" cm="1">
        <f t="array" aca="1" ref="GQ9" ca="1">IFERROR(IF(INDIRECT(GT9)="x", 1, INDIRECT(GT9)), "")</f>
        <v>FÖRUTSÄTTER ANNAT SVAR PÅ FRÅGA 16</v>
      </c>
      <c r="GR9" s="441">
        <v>5</v>
      </c>
      <c r="GS9" s="24">
        <f t="shared" si="6"/>
        <v>500</v>
      </c>
      <c r="GT9" s="213" t="str" cm="1">
        <f t="array" ref="GT9">IF(
  GO9 = "svar",
  _xlfn._xlws.FILTER($BM:$BM, ($BL:$BL = GP9) * ($BG:$BG = GM9)),
  IF(
    GM9 &lt;&gt; "",
    _xlfn._xlws.FILTER($X$2:$X$1000, $AD$2:$AD$1000 = GM9),
    ""
  )
)</f>
        <v>'Ot-säkkollen'!E595</v>
      </c>
      <c r="GU9" s="213"/>
      <c r="GV9" s="213"/>
      <c r="GW9" s="213"/>
      <c r="GX9" s="213"/>
      <c r="GY9" s="213"/>
      <c r="GZ9" s="213"/>
      <c r="HA9" s="213"/>
      <c r="HB9" s="213"/>
      <c r="HE9" s="440">
        <v>5</v>
      </c>
      <c r="HF9" s="441">
        <v>1</v>
      </c>
      <c r="HG9" s="441" t="str">
        <v>Svar</v>
      </c>
      <c r="HH9" s="441" t="str">
        <v>Följts upp och utvärderats minst en gång</v>
      </c>
      <c r="HI9" s="213" cm="1">
        <f t="array" aca="1" ref="HI9" ca="1">IFERROR(IF(INDIRECT(HL9)="x", 1, INDIRECT(HL9)), "")</f>
        <v>0</v>
      </c>
      <c r="HJ9" s="441">
        <v>1</v>
      </c>
      <c r="HK9" s="24">
        <f t="shared" si="7"/>
        <v>1</v>
      </c>
      <c r="HL9" s="213" t="str" cm="1">
        <f t="array" ref="HL9">IF(
  HG9 = "svar",
  _xlfn._xlws.FILTER($BM:$BM, ($BL:$BL = HH9) * ($BG:$BG = HE9)),
  IF(
    HE9 &lt;&gt; "",
    _xlfn._xlws.FILTER($X$2:$X$1000, $AD$2:$AD$1000 = HE9),
    ""
  )
)</f>
        <v>'Ot-säkkollen'!D82</v>
      </c>
      <c r="HM9" s="213"/>
      <c r="HN9" s="213"/>
      <c r="HO9" s="213"/>
      <c r="HP9" s="213"/>
      <c r="HQ9" s="213"/>
      <c r="HR9" s="213"/>
      <c r="HS9" s="213"/>
      <c r="HT9" s="213"/>
      <c r="HW9" s="440">
        <v>0</v>
      </c>
      <c r="HX9" s="441">
        <v>0</v>
      </c>
      <c r="HY9" s="441">
        <v>0</v>
      </c>
      <c r="HZ9" s="441">
        <v>0</v>
      </c>
      <c r="IA9" s="213" t="str" cm="1">
        <f t="array" aca="1" ref="IA9" ca="1">IFERROR(IF(INDIRECT(ID9)="x", 1, INDIRECT(ID9)), "")</f>
        <v/>
      </c>
      <c r="IB9" s="441">
        <v>0</v>
      </c>
      <c r="IC9" s="24">
        <f t="shared" si="8"/>
        <v>0</v>
      </c>
      <c r="ID9" s="213" t="e" cm="1" vm="3">
        <f t="array" aca="1" ref="ID9" ca="1">IF(
  HY9 = "svar",
  _xlfn._xlws.FILTER($BM:$BM, ($BL:$BL = HZ9) * ($BG:$BG = HW9)),
  IF(
    HW9 &lt;&gt; "",
    _xlfn._xlws.FILTER($X$2:$X$1000, $AD$2:$AD$1000 = HW9),
    ""
  )
)</f>
        <v>#VALUE!</v>
      </c>
      <c r="IE9" s="213"/>
      <c r="IF9" s="213"/>
      <c r="IG9" s="213"/>
      <c r="IH9" s="213"/>
      <c r="II9" s="213"/>
      <c r="IJ9" s="213"/>
      <c r="IK9" s="213"/>
      <c r="IL9" s="213"/>
      <c r="IO9" s="440"/>
      <c r="IS9" s="213"/>
      <c r="IU9" s="24"/>
      <c r="IV9" s="213"/>
      <c r="IW9" s="213"/>
      <c r="IX9" s="213"/>
      <c r="IY9" s="213"/>
      <c r="IZ9" s="213"/>
      <c r="JA9" s="213"/>
      <c r="JB9" s="213"/>
      <c r="JC9" s="213"/>
      <c r="JD9" s="213"/>
      <c r="JG9" s="440"/>
      <c r="JK9" s="213"/>
      <c r="JM9" s="24"/>
      <c r="JN9" s="213"/>
      <c r="JO9" s="213"/>
      <c r="JP9" s="213"/>
      <c r="JQ9" s="213"/>
      <c r="JR9" s="213"/>
      <c r="JS9" s="213"/>
      <c r="JT9" s="213"/>
      <c r="JU9" s="213"/>
      <c r="JV9" s="213"/>
      <c r="JY9" s="440"/>
      <c r="KC9" s="213"/>
      <c r="KE9" s="24"/>
      <c r="KF9" s="213"/>
      <c r="KG9" s="213"/>
      <c r="KH9" s="213"/>
      <c r="KI9" s="213"/>
      <c r="KJ9" s="213"/>
      <c r="KK9" s="213"/>
      <c r="KL9" s="213"/>
      <c r="KM9" s="213"/>
      <c r="KN9" s="213"/>
    </row>
    <row r="10" spans="1:359" ht="29.6">
      <c r="A10" s="464">
        <v>20</v>
      </c>
      <c r="B10" s="361">
        <v>2</v>
      </c>
      <c r="C10" s="459" t="s">
        <v>25</v>
      </c>
      <c r="D10" s="462" t="s">
        <v>2519</v>
      </c>
      <c r="E10" s="464">
        <v>5</v>
      </c>
      <c r="F10" s="441" t="s">
        <v>746</v>
      </c>
      <c r="G10" t="s">
        <v>2478</v>
      </c>
      <c r="H10">
        <v>10</v>
      </c>
      <c r="I10">
        <v>1</v>
      </c>
      <c r="J10" s="422">
        <v>34</v>
      </c>
      <c r="K10" s="422">
        <v>3</v>
      </c>
      <c r="L10" s="422">
        <v>34</v>
      </c>
      <c r="M10" s="422">
        <v>3</v>
      </c>
      <c r="N10"/>
      <c r="O10" s="423">
        <v>9</v>
      </c>
      <c r="P10" s="435">
        <v>1</v>
      </c>
      <c r="Q10">
        <v>9</v>
      </c>
      <c r="R10" t="s">
        <v>706</v>
      </c>
      <c r="S10" t="s">
        <v>2520</v>
      </c>
      <c r="T10"/>
      <c r="U10"/>
      <c r="V10"/>
      <c r="W10">
        <v>15</v>
      </c>
      <c r="X10" t="s">
        <v>1217</v>
      </c>
      <c r="Y10" t="s">
        <v>1217</v>
      </c>
      <c r="Z10" t="s">
        <v>1217</v>
      </c>
      <c r="AA10" t="s">
        <v>1217</v>
      </c>
      <c r="AB10" t="s">
        <v>1217</v>
      </c>
      <c r="AC10" t="s">
        <v>1217</v>
      </c>
      <c r="AD10" t="s">
        <v>1217</v>
      </c>
      <c r="AE10" t="s">
        <v>1217</v>
      </c>
      <c r="AF10" t="s">
        <v>1217</v>
      </c>
      <c r="AG10" t="s">
        <v>1217</v>
      </c>
      <c r="AH10"/>
      <c r="AI10" t="s">
        <v>1217</v>
      </c>
      <c r="AJ10" t="s">
        <v>1217</v>
      </c>
      <c r="AK10" t="s">
        <v>1217</v>
      </c>
      <c r="AL10" t="s">
        <v>1217</v>
      </c>
      <c r="AM10" t="s">
        <v>1217</v>
      </c>
      <c r="AN10" t="s">
        <v>1217</v>
      </c>
      <c r="AO10" t="s">
        <v>1217</v>
      </c>
      <c r="AP10"/>
      <c r="AQ10"/>
      <c r="AR10"/>
      <c r="AS10"/>
      <c r="AT10"/>
      <c r="AU10"/>
      <c r="AV10"/>
      <c r="AW10"/>
      <c r="AX10"/>
      <c r="AY10"/>
      <c r="AZ10"/>
      <c r="BA10"/>
      <c r="BB10" t="str" cm="1">
        <f t="array" aca="1" ref="BB10" ca="1">IFERROR(INDIRECT(X10),"")</f>
        <v/>
      </c>
      <c r="BC10"/>
      <c r="BD10" s="437"/>
      <c r="BE10"/>
      <c r="BF10" s="463">
        <v>1</v>
      </c>
      <c r="BG10" s="463">
        <v>2</v>
      </c>
      <c r="BH10" s="463" t="s">
        <v>690</v>
      </c>
      <c r="BI10" s="463" t="s">
        <v>2498</v>
      </c>
      <c r="BJ10" s="463">
        <v>4</v>
      </c>
      <c r="BK10" s="463" t="s">
        <v>2521</v>
      </c>
      <c r="BL10" s="463" t="s">
        <v>686</v>
      </c>
      <c r="BM10" s="438" t="s">
        <v>2522</v>
      </c>
      <c r="BN10" s="438"/>
      <c r="BO10" s="463">
        <v>1</v>
      </c>
      <c r="BP10" s="463">
        <v>0</v>
      </c>
      <c r="BQ10" s="463">
        <v>0</v>
      </c>
      <c r="BR10" s="463">
        <v>0</v>
      </c>
      <c r="BS10" s="463">
        <v>0</v>
      </c>
      <c r="BT10" s="463">
        <v>0</v>
      </c>
      <c r="BU10" s="463">
        <v>0</v>
      </c>
      <c r="BV10" s="463">
        <v>0</v>
      </c>
      <c r="BW10" s="463">
        <v>0</v>
      </c>
      <c r="BX10" s="463">
        <v>0</v>
      </c>
      <c r="BY10" s="463"/>
      <c r="BZ10" s="463"/>
      <c r="CA10"/>
      <c r="CB10" s="457"/>
      <c r="CC10" t="s">
        <v>1275</v>
      </c>
      <c r="CD10"/>
      <c r="CE10"/>
      <c r="CF10"/>
      <c r="CG10"/>
      <c r="CH10"/>
      <c r="CI10"/>
      <c r="CJ10"/>
      <c r="CK10"/>
      <c r="CL10"/>
      <c r="CM10"/>
      <c r="CN10"/>
      <c r="CO10"/>
      <c r="CY10" s="440">
        <v>22</v>
      </c>
      <c r="CZ10" s="441">
        <v>2</v>
      </c>
      <c r="DA10" s="441" t="str">
        <v>Fråga</v>
      </c>
      <c r="DB10" s="441" t="str">
        <v xml:space="preserve">De senaste två åren, har organisationen infört eller verifierat befintliga identifierade åtgärder för att begränsa den fysiska tillgången till OT-miljön för obehöriga? </v>
      </c>
      <c r="DC10" s="213" t="str" cm="1">
        <f t="array" aca="1" ref="DC10" ca="1">IFERROR(IF(INDIRECT(DF10)="x", 1, INDIRECT(DF10)), "")</f>
        <v>FULLSTÄNDIGT SVAR SAKNAS PÅ FRÅGA 3</v>
      </c>
      <c r="DD10" s="441">
        <v>5</v>
      </c>
      <c r="DE10" s="24">
        <f t="shared" si="9"/>
        <v>50</v>
      </c>
      <c r="DF10" s="213" t="str" cm="1">
        <f t="array" ref="DF10">IF(
  DA10 = "svar",
  _xlfn._xlws.FILTER($BM:$BM, ($BL:$BL = DB10) * ($BG:$BG = CY10)),
  IF(
    CY10 &lt;&gt; "",
    _xlfn._xlws.FILTER($X$2:$X$1000, $AD$2:$AD$1000 = CY10),
    ""
  )
)</f>
        <v>'Ot-säkkollen'!E312</v>
      </c>
      <c r="DG10" s="213"/>
      <c r="DH10" s="213"/>
      <c r="DI10" s="213"/>
      <c r="DJ10" s="213"/>
      <c r="DK10" s="213"/>
      <c r="DL10" s="213"/>
      <c r="DM10" s="213"/>
      <c r="DN10" s="213"/>
      <c r="DS10" s="440">
        <v>37</v>
      </c>
      <c r="DT10" s="441">
        <v>3</v>
      </c>
      <c r="DU10" s="441" t="str">
        <v>Fråga</v>
      </c>
      <c r="DV10" s="441" t="str">
        <v>De senaste två åren, har organisationens inventarielista över samtliga system, hård- och mjukvarukomponenter, kommunikationsprotokoll samt öppna kommunikationsportar som används i OT-systemet omfattat följande centrala delar?</v>
      </c>
      <c r="DW10" s="213" t="str" cm="1">
        <f t="array" aca="1" ref="DW10" ca="1">IFERROR(IF(INDIRECT(DZ10)="x", 1, INDIRECT(DZ10)), "")</f>
        <v>FULLSTÄNDIGT SVAR SAKNAS PÅ FRÅGA 4</v>
      </c>
      <c r="DX10" s="441">
        <v>5</v>
      </c>
      <c r="DY10" s="24">
        <f t="shared" si="2"/>
        <v>500</v>
      </c>
      <c r="DZ10" s="213" t="str" cm="1">
        <f t="array" ref="DZ10">IF(
  DU10 = "svar",
  _xlfn._xlws.FILTER($BM:$BM, ($BL:$BL = DV10) * ($BG:$BG = DS10)),
  IF(
    DS10 &lt;&gt; "",
    _xlfn._xlws.FILTER($X$2:$X$1000, $AD$2:$AD$1000 = DS10),
    ""
  )
)</f>
        <v>'Ot-säkkollen'!E475</v>
      </c>
      <c r="EA10" s="213"/>
      <c r="EB10" s="213"/>
      <c r="EC10" s="213" t="s">
        <v>1276</v>
      </c>
      <c r="ED10" s="213"/>
      <c r="EE10" s="213"/>
      <c r="EF10" s="213"/>
      <c r="EG10" s="213"/>
      <c r="EH10" s="213"/>
      <c r="EK10" s="440"/>
      <c r="EO10" s="213"/>
      <c r="EQ10" s="24"/>
      <c r="ER10" s="213"/>
      <c r="ES10" s="213"/>
      <c r="ET10" s="213"/>
      <c r="EU10" s="213"/>
      <c r="EV10" s="213"/>
      <c r="EW10" s="213"/>
      <c r="EX10" s="213"/>
      <c r="EY10" s="213"/>
      <c r="EZ10" s="213"/>
      <c r="FC10" s="440">
        <v>41</v>
      </c>
      <c r="FD10" s="441">
        <v>3</v>
      </c>
      <c r="FE10" s="441" t="str">
        <v>Fråga</v>
      </c>
      <c r="FF10" s="441" t="str">
        <v>De senaste två åren, har organisationens arbetssätt för härdning av komponenter innan de tas i drift i ot-miljön omfattat följande centrala delar?</v>
      </c>
      <c r="FG10" s="213" t="str" cm="1">
        <f t="array" aca="1" ref="FG10" ca="1">IFERROR(IF(INDIRECT(FJ10)="x", 1, INDIRECT(FJ10)), "")</f>
        <v>FULLSTÄNDIGT SVAR SAKNAS PÅ FRÅGA 9</v>
      </c>
      <c r="FH10" s="441">
        <v>5</v>
      </c>
      <c r="FI10" s="24">
        <f t="shared" si="4"/>
        <v>500</v>
      </c>
      <c r="FJ10" s="213" t="str" cm="1">
        <f t="array" ref="FJ10">IF(
  FE10 = "svar",
  _xlfn._xlws.FILTER($BM:$BM, ($BL:$BL = FF10) * ($BG:$BG = FC10)),
  IF(
    FC10 &lt;&gt; "",
    _xlfn._xlws.FILTER($X$2:$X$1000, $AD$2:$AD$1000 = FC10),
    ""
  )
)</f>
        <v>'Ot-säkkollen'!E523</v>
      </c>
      <c r="FK10" s="213"/>
      <c r="FL10" s="213"/>
      <c r="FM10" s="213" t="s">
        <v>1276</v>
      </c>
      <c r="FN10" s="213"/>
      <c r="FO10" s="213"/>
      <c r="FP10" s="213"/>
      <c r="FQ10" s="213"/>
      <c r="FR10" s="213"/>
      <c r="FU10" s="440"/>
      <c r="FY10" s="213" t="str" cm="1">
        <f t="array" aca="1" ref="FY10" ca="1">IFERROR(IF(INDIRECT(GB10)="x", 1, INDIRECT(GB10)), "")</f>
        <v/>
      </c>
      <c r="GA10" s="24">
        <f t="shared" si="5"/>
        <v>0</v>
      </c>
      <c r="GB10" s="213" t="str" cm="1">
        <f t="array" ref="GB10">IF(
  FW10 = "svar",
  _xlfn._xlws.FILTER($BM:$BM, ($BL:$BL = FX10) * ($BG:$BG = FU10)),
  IF(
    FU10 &lt;&gt; "",
    _xlfn._xlws.FILTER($X$2:$X$1000, $AD$2:$AD$1000 = FU10),
    ""
  )
)</f>
        <v/>
      </c>
      <c r="GC10" s="213"/>
      <c r="GD10" s="213"/>
      <c r="GE10" s="213" t="s">
        <v>1276</v>
      </c>
      <c r="GF10" s="213"/>
      <c r="GG10" s="213"/>
      <c r="GH10" s="213"/>
      <c r="GI10" s="213"/>
      <c r="GJ10" s="213"/>
      <c r="GM10" s="440">
        <v>48</v>
      </c>
      <c r="GN10" s="441">
        <v>3</v>
      </c>
      <c r="GO10" s="441" t="str">
        <v>Fråga</v>
      </c>
      <c r="GP10" s="441" t="str">
        <v>De senaste två åren, har organisationens arbetssätt för detektering och loggning av säkerhetsavvikelser, händelser och incidenter i ot-miljön omfattat följande personrelaterade centrala delar?</v>
      </c>
      <c r="GQ10" s="213" t="str" cm="1">
        <f t="array" aca="1" ref="GQ10" ca="1">IFERROR(IF(INDIRECT(GT10)="x", 1, INDIRECT(GT10)), "")</f>
        <v>FULLSTÄNDIGT SVAR SAKNAS PÅ FRÅGA 15</v>
      </c>
      <c r="GR10" s="441">
        <v>5</v>
      </c>
      <c r="GS10" s="24">
        <f t="shared" si="6"/>
        <v>500</v>
      </c>
      <c r="GT10" s="213" t="str" cm="1">
        <f t="array" ref="GT10">IF(
  GO10 = "svar",
  _xlfn._xlws.FILTER($BM:$BM, ($BL:$BL = GP10) * ($BG:$BG = GM10)),
  IF(
    GM10 &lt;&gt; "",
    _xlfn._xlws.FILTER($X$2:$X$1000, $AD$2:$AD$1000 = GM10),
    ""
  )
)</f>
        <v>'Ot-säkkollen'!E607</v>
      </c>
      <c r="GU10" s="213"/>
      <c r="GV10" s="213"/>
      <c r="GW10" s="213" t="s">
        <v>1276</v>
      </c>
      <c r="GX10" s="213"/>
      <c r="GY10" s="213"/>
      <c r="GZ10" s="213"/>
      <c r="HA10" s="213"/>
      <c r="HB10" s="213"/>
      <c r="HE10" s="440">
        <v>6</v>
      </c>
      <c r="HF10" s="441">
        <v>1</v>
      </c>
      <c r="HG10" s="441" t="str">
        <v>Svar</v>
      </c>
      <c r="HH10" s="441" t="str">
        <v xml:space="preserve">Följts upp och utvärderats minst en gång </v>
      </c>
      <c r="HI10" s="213" cm="1">
        <f t="array" aca="1" ref="HI10" ca="1">IFERROR(IF(INDIRECT(HL10)="x", 1, INDIRECT(HL10)), "")</f>
        <v>0</v>
      </c>
      <c r="HJ10" s="441">
        <v>1</v>
      </c>
      <c r="HK10" s="24">
        <f t="shared" si="7"/>
        <v>1</v>
      </c>
      <c r="HL10" s="213" t="str" cm="1">
        <f t="array" ref="HL10">IF(
  HG10 = "svar",
  _xlfn._xlws.FILTER($BM:$BM, ($BL:$BL = HH10) * ($BG:$BG = HE10)),
  IF(
    HE10 &lt;&gt; "",
    _xlfn._xlws.FILTER($X$2:$X$1000, $AD$2:$AD$1000 = HE10),
    ""
  )
)</f>
        <v>'Ot-säkkollen'!D96</v>
      </c>
      <c r="HM10" s="213"/>
      <c r="HN10" s="213"/>
      <c r="HO10" s="213" t="s">
        <v>1276</v>
      </c>
      <c r="HP10" s="213"/>
      <c r="HQ10" s="213"/>
      <c r="HR10" s="213"/>
      <c r="HS10" s="213"/>
      <c r="HT10" s="213"/>
      <c r="HW10" s="440">
        <v>0</v>
      </c>
      <c r="HX10" s="441">
        <v>0</v>
      </c>
      <c r="HY10" s="441">
        <v>0</v>
      </c>
      <c r="HZ10" s="441">
        <v>0</v>
      </c>
      <c r="IA10" s="213" t="str" cm="1">
        <f t="array" aca="1" ref="IA10" ca="1">IFERROR(IF(INDIRECT(ID10)="x", 1, INDIRECT(ID10)), "")</f>
        <v/>
      </c>
      <c r="IB10" s="441">
        <v>56</v>
      </c>
      <c r="IC10" s="24">
        <f t="shared" si="8"/>
        <v>5.6000000000000005</v>
      </c>
      <c r="ID10" s="213" cm="1">
        <f t="array" ref="ID10:ID202">IF(
  HY10 = "svar",
  _xlfn._xlws.FILTER($BM:$BM, ($BL:$BL = HZ10) * ($BG:$BG = HW10)),
  IF(
    HW10 &lt;&gt; "",
    _xlfn._xlws.FILTER($X$2:$X$1000, $AD$2:$AD$1000 = HW10),
    ""
  )
)</f>
        <v>0</v>
      </c>
      <c r="IE10" s="213"/>
      <c r="IF10" s="213"/>
      <c r="IG10" s="213" t="s">
        <v>1276</v>
      </c>
      <c r="IH10" s="213"/>
      <c r="II10" s="213"/>
      <c r="IJ10" s="213"/>
      <c r="IK10" s="213"/>
      <c r="IL10" s="213"/>
      <c r="IO10" s="440"/>
      <c r="IS10" s="213"/>
      <c r="IU10" s="24"/>
      <c r="IV10" s="213"/>
      <c r="IW10" s="213"/>
      <c r="IX10" s="213"/>
      <c r="IY10" s="213"/>
      <c r="IZ10" s="213"/>
      <c r="JA10" s="213"/>
      <c r="JB10" s="213"/>
      <c r="JC10" s="213"/>
      <c r="JD10" s="213"/>
      <c r="JG10" s="440"/>
      <c r="JK10" s="213"/>
      <c r="JM10" s="24"/>
      <c r="JN10" s="213"/>
      <c r="JO10" s="213"/>
      <c r="JP10" s="213"/>
      <c r="JQ10" s="213"/>
      <c r="JR10" s="213"/>
      <c r="JS10" s="213"/>
      <c r="JT10" s="213"/>
      <c r="JU10" s="213"/>
      <c r="JV10" s="213"/>
      <c r="JY10" s="440"/>
      <c r="KC10" s="213"/>
      <c r="KE10" s="24"/>
      <c r="KF10" s="213"/>
      <c r="KG10" s="213"/>
      <c r="KH10" s="213"/>
      <c r="KI10" s="213"/>
      <c r="KJ10" s="213"/>
      <c r="KK10" s="213"/>
      <c r="KL10" s="213"/>
      <c r="KM10" s="213"/>
      <c r="KN10" s="213"/>
    </row>
    <row r="11" spans="1:359" ht="15">
      <c r="A11" s="464">
        <v>21</v>
      </c>
      <c r="B11" s="361">
        <v>2</v>
      </c>
      <c r="C11" s="459" t="s">
        <v>25</v>
      </c>
      <c r="D11" s="465" t="s">
        <v>2523</v>
      </c>
      <c r="E11" s="464">
        <v>5</v>
      </c>
      <c r="F11" s="441" t="s">
        <v>753</v>
      </c>
      <c r="G11" t="s">
        <v>2478</v>
      </c>
      <c r="H11">
        <v>11</v>
      </c>
      <c r="I11">
        <v>1</v>
      </c>
      <c r="J11" s="422">
        <v>35</v>
      </c>
      <c r="K11" s="422">
        <v>3</v>
      </c>
      <c r="L11" s="422">
        <v>35</v>
      </c>
      <c r="M11" s="422">
        <v>3</v>
      </c>
      <c r="N11"/>
      <c r="O11" s="423">
        <v>10</v>
      </c>
      <c r="P11" s="435">
        <v>1</v>
      </c>
      <c r="Q11">
        <v>10</v>
      </c>
      <c r="R11" t="s">
        <v>708</v>
      </c>
      <c r="S11" t="s">
        <v>2524</v>
      </c>
      <c r="T11"/>
      <c r="U11"/>
      <c r="V11"/>
      <c r="W11">
        <v>16</v>
      </c>
      <c r="X11" t="s">
        <v>1217</v>
      </c>
      <c r="Y11" t="s">
        <v>1217</v>
      </c>
      <c r="Z11" t="s">
        <v>1217</v>
      </c>
      <c r="AA11" t="s">
        <v>1217</v>
      </c>
      <c r="AB11" t="s">
        <v>1217</v>
      </c>
      <c r="AC11" t="s">
        <v>1217</v>
      </c>
      <c r="AD11" t="s">
        <v>1217</v>
      </c>
      <c r="AE11" t="s">
        <v>1217</v>
      </c>
      <c r="AF11" t="s">
        <v>1217</v>
      </c>
      <c r="AG11" t="s">
        <v>1217</v>
      </c>
      <c r="AH11"/>
      <c r="AI11" t="s">
        <v>1217</v>
      </c>
      <c r="AJ11" t="s">
        <v>1217</v>
      </c>
      <c r="AK11" t="s">
        <v>1217</v>
      </c>
      <c r="AL11" t="s">
        <v>1217</v>
      </c>
      <c r="AM11" t="s">
        <v>1217</v>
      </c>
      <c r="AN11" t="s">
        <v>1217</v>
      </c>
      <c r="AO11" t="s">
        <v>1217</v>
      </c>
      <c r="AP11"/>
      <c r="AQ11"/>
      <c r="AR11"/>
      <c r="AS11"/>
      <c r="AT11"/>
      <c r="AU11"/>
      <c r="AV11"/>
      <c r="AW11"/>
      <c r="AX11"/>
      <c r="AY11"/>
      <c r="AZ11"/>
      <c r="BA11"/>
      <c r="BB11" t="str" cm="1">
        <f t="array" aca="1" ref="BB11" ca="1">IFERROR(INDIRECT(X11),"")</f>
        <v/>
      </c>
      <c r="BC11"/>
      <c r="BD11" s="437"/>
      <c r="BE11"/>
      <c r="BF11" s="463">
        <v>1</v>
      </c>
      <c r="BG11" s="463">
        <v>2</v>
      </c>
      <c r="BH11" s="463" t="s">
        <v>690</v>
      </c>
      <c r="BI11" s="463" t="s">
        <v>2498</v>
      </c>
      <c r="BJ11" s="463">
        <v>5</v>
      </c>
      <c r="BK11" s="463" t="s">
        <v>2525</v>
      </c>
      <c r="BL11" s="463" t="s">
        <v>687</v>
      </c>
      <c r="BM11" s="438" t="s">
        <v>2526</v>
      </c>
      <c r="BN11" s="438"/>
      <c r="BO11" s="463">
        <v>1</v>
      </c>
      <c r="BP11" s="463">
        <v>0</v>
      </c>
      <c r="BQ11" s="463">
        <v>0</v>
      </c>
      <c r="BR11" s="463">
        <v>0</v>
      </c>
      <c r="BS11" s="463">
        <v>0</v>
      </c>
      <c r="BT11" s="463">
        <v>0</v>
      </c>
      <c r="BU11" s="463">
        <v>0</v>
      </c>
      <c r="BV11" s="463">
        <v>0</v>
      </c>
      <c r="BW11" s="463">
        <v>0</v>
      </c>
      <c r="BX11" s="463">
        <v>0</v>
      </c>
      <c r="BY11" s="463"/>
      <c r="BZ11" s="463"/>
      <c r="CA11"/>
      <c r="CC11"/>
      <c r="CD11" t="s">
        <v>1234</v>
      </c>
      <c r="CE11" t="s">
        <v>1280</v>
      </c>
      <c r="CF11" t="s">
        <v>1281</v>
      </c>
      <c r="CG11" t="s">
        <v>1282</v>
      </c>
      <c r="CH11"/>
      <c r="CI11"/>
      <c r="CJ11"/>
      <c r="CK11"/>
      <c r="CL11"/>
      <c r="CM11"/>
      <c r="CN11"/>
      <c r="CO11"/>
      <c r="CY11" s="440">
        <v>33</v>
      </c>
      <c r="CZ11" s="441">
        <v>3</v>
      </c>
      <c r="DA11" s="441" t="str">
        <v>Fråga</v>
      </c>
      <c r="DB11" s="441" t="str">
        <v>De senaste två åren, har organisationens ledningssystem för OT-säkerhet omfattat regler och riktlinjer för följande personalrelaterade centrala delar:</v>
      </c>
      <c r="DC11" s="213" t="str" cm="1">
        <f t="array" aca="1" ref="DC11" ca="1">IFERROR(IF(INDIRECT(DF11)="x", 1, INDIRECT(DF11)), "")</f>
        <v>FRÅGAN ÄR OBESVARAD</v>
      </c>
      <c r="DD11" s="441">
        <v>5</v>
      </c>
      <c r="DE11" s="24">
        <f t="shared" si="9"/>
        <v>500</v>
      </c>
      <c r="DF11" s="213" t="str" cm="1">
        <f t="array" ref="DF11">IF(
  DA11 = "svar",
  _xlfn._xlws.FILTER($BM:$BM, ($BL:$BL = DB11) * ($BG:$BG = CY11)),
  IF(
    CY11 &lt;&gt; "",
    _xlfn._xlws.FILTER($X$2:$X$1000, $AD$2:$AD$1000 = CY11),
    ""
  )
)</f>
        <v>'Ot-säkkollen'!E428</v>
      </c>
      <c r="DG11" s="213"/>
      <c r="DH11" s="213"/>
      <c r="DI11" s="213" t="s">
        <v>1276</v>
      </c>
      <c r="DJ11" s="213"/>
      <c r="DK11" s="213"/>
      <c r="DL11" s="213"/>
      <c r="DM11" s="213"/>
      <c r="DN11" s="213"/>
      <c r="DS11" s="440">
        <v>38</v>
      </c>
      <c r="DT11" s="441">
        <v>3</v>
      </c>
      <c r="DU11" s="441" t="str">
        <v>Fråga</v>
      </c>
      <c r="DV11" s="441" t="str">
        <v xml:space="preserve">De senaste två åren, har organisationens arbetssätt för ändringshantering av konfigurerationen av ot-system och komponenter omfattat följande centrala delar? </v>
      </c>
      <c r="DW11" s="213" t="str" cm="1">
        <f t="array" aca="1" ref="DW11" ca="1">IFERROR(IF(INDIRECT(DZ11)="x", 1, INDIRECT(DZ11)), "")</f>
        <v>FULLSTÄNDIGT SVAR SAKNAS PÅ FRÅGA 6</v>
      </c>
      <c r="DX11" s="441">
        <v>5</v>
      </c>
      <c r="DY11" s="24">
        <f t="shared" si="2"/>
        <v>500</v>
      </c>
      <c r="DZ11" s="213" t="str" cm="1">
        <f t="array" ref="DZ11">IF(
  DU11 = "svar",
  _xlfn._xlws.FILTER($BM:$BM, ($BL:$BL = DV11) * ($BG:$BG = DS11)),
  IF(
    DS11 &lt;&gt; "",
    _xlfn._xlws.FILTER($X$2:$X$1000, $AD$2:$AD$1000 = DS11),
    ""
  )
)</f>
        <v>'Ot-säkkollen'!E487</v>
      </c>
      <c r="EA11" s="213"/>
      <c r="EB11" s="213"/>
      <c r="EC11" s="213"/>
      <c r="ED11" s="213"/>
      <c r="EE11" s="213"/>
      <c r="EF11" s="213"/>
      <c r="EG11" s="213"/>
      <c r="EH11" s="213"/>
      <c r="EK11" s="440"/>
      <c r="EO11" s="213"/>
      <c r="EQ11" s="24"/>
      <c r="ER11" s="213"/>
      <c r="ES11" s="213"/>
      <c r="ET11" s="213"/>
      <c r="EU11" s="213"/>
      <c r="EV11" s="213"/>
      <c r="EW11" s="213"/>
      <c r="EX11" s="213"/>
      <c r="EY11" s="213"/>
      <c r="EZ11" s="213"/>
      <c r="FC11" s="440">
        <v>42</v>
      </c>
      <c r="FD11" s="441">
        <v>3</v>
      </c>
      <c r="FE11" s="441" t="str">
        <v>Fråga</v>
      </c>
      <c r="FF11" s="441" t="str">
        <v>De senaste två åren, har organisationens arbetssätt för att skydda alla system, komponenter och portabla medier som används i ot-miljön mot skadlig programvara omfattat följande centrala delar</v>
      </c>
      <c r="FG11" s="213" t="str" cm="1">
        <f t="array" aca="1" ref="FG11" ca="1">IFERROR(IF(INDIRECT(FJ11)="x", 1, INDIRECT(FJ11)), "")</f>
        <v>FULLSTÄNDIGT SVAR SAKNAS PÅ FRÅGA 10</v>
      </c>
      <c r="FH11" s="441">
        <v>5</v>
      </c>
      <c r="FI11" s="24">
        <f t="shared" si="4"/>
        <v>500</v>
      </c>
      <c r="FJ11" s="213" t="str" cm="1">
        <f t="array" ref="FJ11">IF(
  FE11 = "svar",
  _xlfn._xlws.FILTER($BM:$BM, ($BL:$BL = FF11) * ($BG:$BG = FC11)),
  IF(
    FC11 &lt;&gt; "",
    _xlfn._xlws.FILTER($X$2:$X$1000, $AD$2:$AD$1000 = FC11),
    ""
  )
)</f>
        <v>'Ot-säkkollen'!E535</v>
      </c>
      <c r="FK11" s="213"/>
      <c r="FL11" s="213"/>
      <c r="FM11" s="213"/>
      <c r="FN11" s="213"/>
      <c r="FO11" s="213"/>
      <c r="FP11" s="213"/>
      <c r="FQ11" s="213"/>
      <c r="FR11" s="213"/>
      <c r="FU11" s="440"/>
      <c r="FY11" s="213"/>
      <c r="GA11" s="24"/>
      <c r="GB11" s="213"/>
      <c r="GC11" s="213"/>
      <c r="GD11" s="213"/>
      <c r="GE11" s="213"/>
      <c r="GF11" s="213"/>
      <c r="GG11" s="213"/>
      <c r="GH11" s="213"/>
      <c r="GI11" s="213"/>
      <c r="GJ11" s="213"/>
      <c r="GM11" s="440">
        <v>49</v>
      </c>
      <c r="GN11" s="441">
        <v>3</v>
      </c>
      <c r="GO11" s="441" t="str">
        <v>Fråga</v>
      </c>
      <c r="GP11" s="441" t="str">
        <v>De senaste två åren, har organisationens arbetssätt för detektering och loggning av säkerhetsavvikelser, händelser och incidenter i ot-miljön omfattat följande tekniska centrala delar?</v>
      </c>
      <c r="GQ11" s="213" t="str" cm="1">
        <f t="array" aca="1" ref="GQ11" ca="1">IFERROR(IF(INDIRECT(GT11)="x", 1, INDIRECT(GT11)), "")</f>
        <v>FULLSTÄNDIGT SVAR SAKNAS PÅ FRÅGA 15</v>
      </c>
      <c r="GR11" s="441">
        <v>5</v>
      </c>
      <c r="GS11" s="24">
        <f t="shared" si="6"/>
        <v>500</v>
      </c>
      <c r="GT11" s="213" t="str" cm="1">
        <f t="array" ref="GT11">IF(
  GO11 = "svar",
  _xlfn._xlws.FILTER($BM:$BM, ($BL:$BL = GP11) * ($BG:$BG = GM11)),
  IF(
    GM11 &lt;&gt; "",
    _xlfn._xlws.FILTER($X$2:$X$1000, $AD$2:$AD$1000 = GM11),
    ""
  )
)</f>
        <v>'Ot-säkkollen'!E619</v>
      </c>
      <c r="GU11" s="213"/>
      <c r="GV11" s="213"/>
      <c r="GW11" s="213"/>
      <c r="GX11" s="213"/>
      <c r="GY11" s="213"/>
      <c r="GZ11" s="213"/>
      <c r="HA11" s="213"/>
      <c r="HB11" s="213"/>
      <c r="HE11" s="440">
        <v>7</v>
      </c>
      <c r="HF11" s="441">
        <v>1</v>
      </c>
      <c r="HG11" s="441" t="str">
        <v>Svar</v>
      </c>
      <c r="HH11" s="441" t="str">
        <v xml:space="preserve">Följts upp och utvärderats minst en gång </v>
      </c>
      <c r="HI11" s="213" cm="1">
        <f t="array" aca="1" ref="HI11" ca="1">IFERROR(IF(INDIRECT(HL11)="x", 1, INDIRECT(HL11)), "")</f>
        <v>0</v>
      </c>
      <c r="HJ11" s="441">
        <v>1</v>
      </c>
      <c r="HK11" s="24">
        <f t="shared" si="7"/>
        <v>1</v>
      </c>
      <c r="HL11" s="213" t="str" cm="1">
        <f t="array" ref="HL11">IF(
  HG11 = "svar",
  _xlfn._xlws.FILTER($BM:$BM, ($BL:$BL = HH11) * ($BG:$BG = HE11)),
  IF(
    HE11 &lt;&gt; "",
    _xlfn._xlws.FILTER($X$2:$X$1000, $AD$2:$AD$1000 = HE11),
    ""
  )
)</f>
        <v>'Ot-säkkollen'!D110</v>
      </c>
      <c r="HM11" s="213"/>
      <c r="HN11" s="213"/>
      <c r="HO11" s="213"/>
      <c r="HP11" s="213"/>
      <c r="HQ11" s="213"/>
      <c r="HR11" s="213"/>
      <c r="HS11" s="213"/>
      <c r="HT11" s="213"/>
      <c r="HW11" s="440">
        <v>0</v>
      </c>
      <c r="HX11" s="441">
        <v>0</v>
      </c>
      <c r="HY11" s="441">
        <v>0</v>
      </c>
      <c r="HZ11" s="441">
        <v>0</v>
      </c>
      <c r="IA11" s="213"/>
      <c r="IB11" s="441">
        <v>0</v>
      </c>
      <c r="IC11" s="24"/>
      <c r="ID11" s="213">
        <v>0</v>
      </c>
      <c r="IE11" s="213"/>
      <c r="IF11" s="213"/>
      <c r="IG11" s="213"/>
      <c r="IH11" s="213"/>
      <c r="II11" s="213"/>
      <c r="IJ11" s="213"/>
      <c r="IK11" s="213"/>
      <c r="IL11" s="213"/>
      <c r="IO11" s="440"/>
      <c r="IS11" s="213"/>
      <c r="IU11" s="24"/>
      <c r="IV11" s="213"/>
      <c r="IW11" s="213"/>
      <c r="IX11" s="213"/>
      <c r="IY11" s="213"/>
      <c r="IZ11" s="213"/>
      <c r="JA11" s="213"/>
      <c r="JB11" s="213"/>
      <c r="JC11" s="213"/>
      <c r="JD11" s="213"/>
      <c r="JG11" s="440"/>
      <c r="JK11" s="213"/>
      <c r="JM11" s="24"/>
      <c r="JN11" s="213"/>
      <c r="JO11" s="213"/>
      <c r="JP11" s="213"/>
      <c r="JQ11" s="213"/>
      <c r="JR11" s="213"/>
      <c r="JS11" s="213"/>
      <c r="JT11" s="213"/>
      <c r="JU11" s="213"/>
      <c r="JV11" s="213"/>
      <c r="JY11" s="440"/>
      <c r="KC11" s="213"/>
      <c r="KE11" s="24"/>
      <c r="KF11" s="213"/>
      <c r="KG11" s="213"/>
      <c r="KH11" s="213"/>
      <c r="KI11" s="213"/>
      <c r="KJ11" s="213"/>
      <c r="KK11" s="213"/>
      <c r="KL11" s="213"/>
      <c r="KM11" s="213"/>
      <c r="KN11" s="213"/>
    </row>
    <row r="12" spans="1:359" ht="15">
      <c r="A12" s="464">
        <v>22</v>
      </c>
      <c r="B12" s="361">
        <v>2</v>
      </c>
      <c r="C12" s="459" t="s">
        <v>25</v>
      </c>
      <c r="D12" s="465" t="s">
        <v>2527</v>
      </c>
      <c r="E12" s="464">
        <v>5</v>
      </c>
      <c r="F12" s="441" t="s">
        <v>760</v>
      </c>
      <c r="G12" t="s">
        <v>2478</v>
      </c>
      <c r="H12">
        <v>12</v>
      </c>
      <c r="I12">
        <v>1</v>
      </c>
      <c r="J12" s="422">
        <v>36</v>
      </c>
      <c r="K12" s="422">
        <v>3</v>
      </c>
      <c r="L12" s="422">
        <v>36</v>
      </c>
      <c r="M12" s="422">
        <v>3</v>
      </c>
      <c r="N12"/>
      <c r="O12" s="423">
        <v>11</v>
      </c>
      <c r="P12" s="435">
        <v>1</v>
      </c>
      <c r="Q12">
        <v>11</v>
      </c>
      <c r="R12" t="s">
        <v>710</v>
      </c>
      <c r="S12" t="s">
        <v>2528</v>
      </c>
      <c r="T12"/>
      <c r="U12"/>
      <c r="V12"/>
      <c r="W12">
        <v>17</v>
      </c>
      <c r="X12" t="s">
        <v>1217</v>
      </c>
      <c r="Y12" t="s">
        <v>1217</v>
      </c>
      <c r="Z12" t="s">
        <v>1217</v>
      </c>
      <c r="AA12" t="s">
        <v>1217</v>
      </c>
      <c r="AB12" t="s">
        <v>1217</v>
      </c>
      <c r="AC12" t="s">
        <v>1217</v>
      </c>
      <c r="AD12" t="s">
        <v>1217</v>
      </c>
      <c r="AE12" t="s">
        <v>1217</v>
      </c>
      <c r="AF12" t="s">
        <v>1217</v>
      </c>
      <c r="AG12" t="s">
        <v>1217</v>
      </c>
      <c r="AH12"/>
      <c r="AI12" t="s">
        <v>1217</v>
      </c>
      <c r="AJ12" t="s">
        <v>1217</v>
      </c>
      <c r="AK12" t="s">
        <v>1217</v>
      </c>
      <c r="AL12" t="s">
        <v>1217</v>
      </c>
      <c r="AM12" t="s">
        <v>1217</v>
      </c>
      <c r="AN12" t="s">
        <v>1217</v>
      </c>
      <c r="AO12" t="s">
        <v>1217</v>
      </c>
      <c r="AP12"/>
      <c r="AQ12"/>
      <c r="AR12"/>
      <c r="AS12"/>
      <c r="AT12"/>
      <c r="AU12"/>
      <c r="AV12"/>
      <c r="AW12"/>
      <c r="AX12"/>
      <c r="AY12"/>
      <c r="AZ12"/>
      <c r="BA12"/>
      <c r="BB12" t="str" cm="1">
        <f t="array" aca="1" ref="BB12" ca="1">IFERROR(INDIRECT(X12),"")</f>
        <v/>
      </c>
      <c r="BC12"/>
      <c r="BD12" s="437"/>
      <c r="BE12"/>
      <c r="BF12" s="466">
        <v>1</v>
      </c>
      <c r="BG12" s="466">
        <v>3</v>
      </c>
      <c r="BH12" s="466" t="s">
        <v>693</v>
      </c>
      <c r="BI12" s="466" t="s">
        <v>2502</v>
      </c>
      <c r="BJ12" s="466">
        <v>1</v>
      </c>
      <c r="BK12" s="466" t="s">
        <v>2529</v>
      </c>
      <c r="BL12" s="466" t="s">
        <v>147</v>
      </c>
      <c r="BM12" s="438" t="s">
        <v>2530</v>
      </c>
      <c r="BN12" s="438"/>
      <c r="BO12" s="466">
        <v>1</v>
      </c>
      <c r="BP12" s="466">
        <v>0</v>
      </c>
      <c r="BQ12" s="466">
        <v>0</v>
      </c>
      <c r="BR12" s="466">
        <v>0</v>
      </c>
      <c r="BS12" s="466">
        <v>0</v>
      </c>
      <c r="BT12" s="466">
        <v>0</v>
      </c>
      <c r="BU12" s="466">
        <v>0</v>
      </c>
      <c r="BV12" s="466">
        <v>0</v>
      </c>
      <c r="BW12" s="466">
        <v>0</v>
      </c>
      <c r="BX12" s="466">
        <v>0</v>
      </c>
      <c r="BY12" s="466"/>
      <c r="BZ12" s="466"/>
      <c r="CA12"/>
      <c r="CC12" t="s">
        <v>1286</v>
      </c>
      <c r="CD12" cm="1">
        <f t="array" aca="1" ref="CD12" ca="1">INDIRECT("'" &amp; $V$2 &amp; "'!M2")</f>
        <v>27</v>
      </c>
      <c r="CE12" cm="1">
        <f t="array" aca="1" ref="CE12" ca="1">INDIRECT("'" &amp; $V$2 &amp; "'!N2")</f>
        <v>80</v>
      </c>
      <c r="CF12" cm="1">
        <f t="array" aca="1" ref="CF12" ca="1">INDIRECT("'" &amp; $V$2 &amp; "'!O2")</f>
        <v>175</v>
      </c>
      <c r="CG12" cm="1">
        <f t="array" aca="1" ref="CG12" ca="1">INDIRECT("'" &amp; $V$2 &amp; "'!P2")</f>
        <v>234</v>
      </c>
      <c r="CH12"/>
      <c r="CI12"/>
      <c r="CJ12"/>
      <c r="CK12"/>
      <c r="CL12"/>
      <c r="CM12"/>
      <c r="CN12"/>
      <c r="CO12"/>
      <c r="CY12" s="440">
        <v>34</v>
      </c>
      <c r="CZ12" s="441">
        <v>3</v>
      </c>
      <c r="DA12" s="441" t="str">
        <v>Fråga</v>
      </c>
      <c r="DB12" s="441" t="str">
        <v>De senaste två åren, har organisationens ledningssystem för OT-säkerhet omfattat regler och riktlinjer för följande centrala tekniska och administrativa delar?</v>
      </c>
      <c r="DC12" s="213" t="str" cm="1">
        <f t="array" aca="1" ref="DC12" ca="1">IFERROR(IF(INDIRECT(DF12)="x", 1, INDIRECT(DF12)), "")</f>
        <v>FRÅGAN ÄR OBESVARAD</v>
      </c>
      <c r="DD12" s="441">
        <v>5</v>
      </c>
      <c r="DE12" s="24">
        <f t="shared" si="9"/>
        <v>500</v>
      </c>
      <c r="DF12" s="213" t="str" cm="1">
        <f t="array" ref="DF12">IF(
  DA12 = "svar",
  _xlfn._xlws.FILTER($BM:$BM, ($BL:$BL = DB12) * ($BG:$BG = CY12)),
  IF(
    CY12 &lt;&gt; "",
    _xlfn._xlws.FILTER($X$2:$X$1000, $AD$2:$AD$1000 = CY12),
    ""
  )
)</f>
        <v>'Ot-säkkollen'!E439</v>
      </c>
      <c r="DG12" s="213"/>
      <c r="DH12" s="213"/>
      <c r="DI12" s="213"/>
      <c r="DJ12" s="213"/>
      <c r="DK12" s="213"/>
      <c r="DL12" s="213"/>
      <c r="DM12" s="213"/>
      <c r="DN12" s="213"/>
      <c r="DS12" s="440"/>
      <c r="DW12" s="213"/>
      <c r="DY12" s="24"/>
      <c r="DZ12" s="213"/>
      <c r="EA12" s="213"/>
      <c r="EB12" s="213"/>
      <c r="EC12" s="213"/>
      <c r="ED12" s="213"/>
      <c r="EE12" s="213"/>
      <c r="EF12" s="213"/>
      <c r="EG12" s="213"/>
      <c r="EH12" s="213"/>
      <c r="EK12" s="440"/>
      <c r="EO12" s="213"/>
      <c r="EQ12" s="24"/>
      <c r="ER12" s="213"/>
      <c r="ES12" s="213"/>
      <c r="ET12" s="213"/>
      <c r="EU12" s="213"/>
      <c r="EV12" s="213"/>
      <c r="EW12" s="213"/>
      <c r="EX12" s="213"/>
      <c r="EY12" s="213"/>
      <c r="EZ12" s="213"/>
      <c r="FC12" s="440">
        <v>43</v>
      </c>
      <c r="FD12" s="441">
        <v>3</v>
      </c>
      <c r="FE12" s="441" t="str">
        <v>Fråga</v>
      </c>
      <c r="FF12" s="441" t="str">
        <v xml:space="preserve">De senaste två åren, har organisationens arbetssätt för patchhantering i ot-miljön omfattat följande centrala delar? </v>
      </c>
      <c r="FG12" s="213" t="str" cm="1">
        <f t="array" aca="1" ref="FG12" ca="1">IFERROR(IF(INDIRECT(FJ12)="x", 1, INDIRECT(FJ12)), "")</f>
        <v>FULLSTÄNDIGT SVAR SAKNAS PÅ FRÅGA 11</v>
      </c>
      <c r="FH12" s="441">
        <v>5</v>
      </c>
      <c r="FI12" s="24">
        <f t="shared" si="4"/>
        <v>500</v>
      </c>
      <c r="FJ12" s="213" t="str" cm="1">
        <f t="array" ref="FJ12">IF(
  FE12 = "svar",
  _xlfn._xlws.FILTER($BM:$BM, ($BL:$BL = FF12) * ($BG:$BG = FC12)),
  IF(
    FC12 &lt;&gt; "",
    _xlfn._xlws.FILTER($X$2:$X$1000, $AD$2:$AD$1000 = FC12),
    ""
  )
)</f>
        <v>'Ot-säkkollen'!E547</v>
      </c>
      <c r="FK12" s="213"/>
      <c r="FL12" s="213"/>
      <c r="FM12" s="213"/>
      <c r="FN12" s="213"/>
      <c r="FO12" s="213"/>
      <c r="FP12" s="213"/>
      <c r="FQ12" s="213"/>
      <c r="FR12" s="213"/>
      <c r="FU12" s="440"/>
      <c r="FY12" s="213"/>
      <c r="GA12" s="24"/>
      <c r="GB12" s="213"/>
      <c r="GC12" s="213"/>
      <c r="GD12" s="213"/>
      <c r="GE12" s="213"/>
      <c r="GF12" s="213"/>
      <c r="GG12" s="213"/>
      <c r="GH12" s="213"/>
      <c r="GI12" s="213"/>
      <c r="GJ12" s="213"/>
      <c r="GM12" s="440">
        <v>50</v>
      </c>
      <c r="GN12" s="441">
        <v>3</v>
      </c>
      <c r="GO12" s="441" t="str">
        <v>Fråga</v>
      </c>
      <c r="GP12" s="441" t="str">
        <v xml:space="preserve">De senaste två åren, har organisationens arbetssätt för hantering av säkerhetsavvikelser, händelser och incidenter i ot-miljön omfattat följande centrala delar? </v>
      </c>
      <c r="GQ12" s="213" t="str" cm="1">
        <f t="array" aca="1" ref="GQ12" ca="1">IFERROR(IF(INDIRECT(GT12)="x", 1, INDIRECT(GT12)), "")</f>
        <v>FULLSTÄNDIGT SVAR SAKNAS PÅ FRÅGA 16</v>
      </c>
      <c r="GR12" s="441">
        <v>5</v>
      </c>
      <c r="GS12" s="24">
        <f t="shared" si="6"/>
        <v>500</v>
      </c>
      <c r="GT12" s="213" t="str" cm="1">
        <f t="array" ref="GT12">IF(
  GO12 = "svar",
  _xlfn._xlws.FILTER($BM:$BM, ($BL:$BL = GP12) * ($BG:$BG = GM12)),
  IF(
    GM12 &lt;&gt; "",
    _xlfn._xlws.FILTER($X$2:$X$1000, $AD$2:$AD$1000 = GM12),
    ""
  )
)</f>
        <v>'Ot-säkkollen'!E631</v>
      </c>
      <c r="GU12" s="213"/>
      <c r="GV12" s="213"/>
      <c r="GW12" s="213"/>
      <c r="GX12" s="213"/>
      <c r="GY12" s="213"/>
      <c r="GZ12" s="213"/>
      <c r="HA12" s="213"/>
      <c r="HB12" s="213"/>
      <c r="HE12" s="440">
        <v>8</v>
      </c>
      <c r="HF12" s="441">
        <v>1</v>
      </c>
      <c r="HG12" s="441" t="str">
        <v>Svar</v>
      </c>
      <c r="HH12" s="441" t="str">
        <v xml:space="preserve">Följts upp och utvärderats minst en gång </v>
      </c>
      <c r="HI12" s="213" cm="1">
        <f t="array" aca="1" ref="HI12" ca="1">IFERROR(IF(INDIRECT(HL12)="x", 1, INDIRECT(HL12)), "")</f>
        <v>0</v>
      </c>
      <c r="HJ12" s="441">
        <v>1</v>
      </c>
      <c r="HK12" s="24">
        <f t="shared" si="7"/>
        <v>1</v>
      </c>
      <c r="HL12" s="213" t="str" cm="1">
        <f t="array" ref="HL12">IF(
  HG12 = "svar",
  _xlfn._xlws.FILTER($BM:$BM, ($BL:$BL = HH12) * ($BG:$BG = HE12)),
  IF(
    HE12 &lt;&gt; "",
    _xlfn._xlws.FILTER($X$2:$X$1000, $AD$2:$AD$1000 = HE12),
    ""
  )
)</f>
        <v>'Ot-säkkollen'!D124</v>
      </c>
      <c r="HM12" s="213"/>
      <c r="HN12" s="213"/>
      <c r="HO12" s="213"/>
      <c r="HP12" s="213"/>
      <c r="HQ12" s="213"/>
      <c r="HR12" s="213"/>
      <c r="HS12" s="213"/>
      <c r="HT12" s="213"/>
      <c r="HW12" s="440">
        <v>0</v>
      </c>
      <c r="HX12" s="441">
        <v>0</v>
      </c>
      <c r="HY12" s="441">
        <v>0</v>
      </c>
      <c r="HZ12" s="441">
        <v>0</v>
      </c>
      <c r="IA12" s="213"/>
      <c r="IB12" s="441">
        <v>0</v>
      </c>
      <c r="IC12" s="24"/>
      <c r="ID12" s="213">
        <v>0</v>
      </c>
      <c r="IE12" s="213"/>
      <c r="IF12" s="213"/>
      <c r="IG12" s="213"/>
      <c r="IH12" s="213"/>
      <c r="II12" s="213"/>
      <c r="IJ12" s="213"/>
      <c r="IK12" s="213"/>
      <c r="IL12" s="213"/>
      <c r="IO12" s="440"/>
      <c r="IS12" s="213"/>
      <c r="IU12" s="24"/>
      <c r="IV12" s="213"/>
      <c r="IW12" s="213"/>
      <c r="IX12" s="213"/>
      <c r="IY12" s="213"/>
      <c r="IZ12" s="213"/>
      <c r="JA12" s="213"/>
      <c r="JB12" s="213"/>
      <c r="JC12" s="213"/>
      <c r="JD12" s="213"/>
      <c r="JG12" s="440"/>
      <c r="JK12" s="213"/>
      <c r="JM12" s="24"/>
      <c r="JN12" s="213"/>
      <c r="JO12" s="213"/>
      <c r="JP12" s="213"/>
      <c r="JQ12" s="213"/>
      <c r="JR12" s="213"/>
      <c r="JS12" s="213"/>
      <c r="JT12" s="213"/>
      <c r="JU12" s="213"/>
      <c r="JV12" s="213"/>
      <c r="JY12" s="440"/>
      <c r="KC12" s="213"/>
      <c r="KE12" s="24"/>
      <c r="KF12" s="213"/>
      <c r="KG12" s="213"/>
      <c r="KH12" s="213"/>
      <c r="KI12" s="213"/>
      <c r="KJ12" s="213"/>
      <c r="KK12" s="213"/>
      <c r="KL12" s="213"/>
      <c r="KM12" s="213"/>
      <c r="KN12" s="213"/>
    </row>
    <row r="13" spans="1:359" ht="29.6">
      <c r="A13" s="464">
        <v>33</v>
      </c>
      <c r="B13" s="361">
        <v>3</v>
      </c>
      <c r="C13" s="459" t="s">
        <v>25</v>
      </c>
      <c r="D13" s="462" t="s">
        <v>2531</v>
      </c>
      <c r="E13" s="464">
        <v>5</v>
      </c>
      <c r="F13" s="441" t="s">
        <v>825</v>
      </c>
      <c r="G13" t="s">
        <v>2478</v>
      </c>
      <c r="H13">
        <v>13</v>
      </c>
      <c r="I13">
        <v>1</v>
      </c>
      <c r="J13" s="422">
        <v>52</v>
      </c>
      <c r="K13" s="422">
        <v>4</v>
      </c>
      <c r="L13" s="422">
        <v>52</v>
      </c>
      <c r="M13" s="422">
        <v>4</v>
      </c>
      <c r="N13"/>
      <c r="O13" s="423">
        <v>12</v>
      </c>
      <c r="P13" s="435">
        <v>1</v>
      </c>
      <c r="Q13">
        <v>12</v>
      </c>
      <c r="R13" t="s">
        <v>713</v>
      </c>
      <c r="S13" t="s">
        <v>2532</v>
      </c>
      <c r="T13"/>
      <c r="U13"/>
      <c r="V13"/>
      <c r="W13">
        <v>18</v>
      </c>
      <c r="X13" t="s">
        <v>1217</v>
      </c>
      <c r="Y13" t="s">
        <v>1217</v>
      </c>
      <c r="Z13" t="s">
        <v>1217</v>
      </c>
      <c r="AA13" t="s">
        <v>1217</v>
      </c>
      <c r="AB13" t="s">
        <v>1217</v>
      </c>
      <c r="AC13" t="s">
        <v>1217</v>
      </c>
      <c r="AD13" t="s">
        <v>1217</v>
      </c>
      <c r="AE13" t="s">
        <v>1217</v>
      </c>
      <c r="AF13" t="s">
        <v>1217</v>
      </c>
      <c r="AG13" t="s">
        <v>1217</v>
      </c>
      <c r="AH13"/>
      <c r="AI13" t="s">
        <v>1217</v>
      </c>
      <c r="AJ13" t="s">
        <v>1217</v>
      </c>
      <c r="AK13" t="s">
        <v>1217</v>
      </c>
      <c r="AL13" t="s">
        <v>1217</v>
      </c>
      <c r="AM13" t="s">
        <v>1217</v>
      </c>
      <c r="AN13" t="s">
        <v>1217</v>
      </c>
      <c r="AO13" t="s">
        <v>1217</v>
      </c>
      <c r="AP13"/>
      <c r="AQ13"/>
      <c r="AR13"/>
      <c r="AS13"/>
      <c r="AT13"/>
      <c r="AU13"/>
      <c r="AV13"/>
      <c r="AW13"/>
      <c r="AX13"/>
      <c r="AY13"/>
      <c r="AZ13"/>
      <c r="BA13"/>
      <c r="BB13" t="str" cm="1">
        <f t="array" aca="1" ref="BB13" ca="1">IFERROR(INDIRECT(X13),"")</f>
        <v/>
      </c>
      <c r="BC13"/>
      <c r="BD13" s="437"/>
      <c r="BE13"/>
      <c r="BF13" s="466">
        <v>1</v>
      </c>
      <c r="BG13" s="466">
        <v>3</v>
      </c>
      <c r="BH13" s="466" t="s">
        <v>693</v>
      </c>
      <c r="BI13" s="466" t="s">
        <v>2502</v>
      </c>
      <c r="BJ13" s="466">
        <v>2</v>
      </c>
      <c r="BK13" s="466" t="s">
        <v>2533</v>
      </c>
      <c r="BL13" s="466" t="s">
        <v>151</v>
      </c>
      <c r="BM13" s="438" t="s">
        <v>2534</v>
      </c>
      <c r="BN13" s="438"/>
      <c r="BO13" s="466">
        <v>1</v>
      </c>
      <c r="BP13" s="466">
        <v>0</v>
      </c>
      <c r="BQ13" s="466">
        <v>0</v>
      </c>
      <c r="BR13" s="466">
        <v>0</v>
      </c>
      <c r="BS13" s="466">
        <v>0</v>
      </c>
      <c r="BT13" s="466">
        <v>0</v>
      </c>
      <c r="BU13" s="466">
        <v>1</v>
      </c>
      <c r="BV13" s="466">
        <v>0</v>
      </c>
      <c r="BW13" s="466">
        <v>0</v>
      </c>
      <c r="BX13" s="466">
        <v>0</v>
      </c>
      <c r="BY13" s="466"/>
      <c r="BZ13" s="466"/>
      <c r="CA13"/>
      <c r="CB13" s="441" t="s">
        <v>1290</v>
      </c>
      <c r="CC13" t="s">
        <v>0</v>
      </c>
      <c r="CD13" s="1" t="str" cm="1">
        <f t="array" aca="1" ref="CD13" ca="1">IF(
 AND(INDIRECT("'" &amp; $V$2 &amp; "'!E2")=1, INDIRECT("'" &amp; $V$2 &amp; "'!C2")&gt;CD12),
 CD12,
 " ")</f>
        <v xml:space="preserve"> </v>
      </c>
      <c r="CE13" s="1" t="str" cm="1">
        <f t="array" aca="1" ref="CE13" ca="1">IF(
 AND(INDIRECT("'" &amp; $V$2 &amp; "'!E2")=2, INDIRECT("'" &amp; $V$2 &amp; "'!C2")&gt;CE12),
 CE12,
 " ")</f>
        <v xml:space="preserve"> </v>
      </c>
      <c r="CF13" s="1" t="str" cm="1">
        <f t="array" aca="1" ref="CF13" ca="1">IF(
 AND(INDIRECT("'" &amp; $V$2 &amp; "'!E2")=3, INDIRECT("'" &amp; $V$2 &amp; "'!C2")&gt;CF12),
 CF12,
 " ")</f>
        <v xml:space="preserve"> </v>
      </c>
      <c r="CG13" s="1" t="str" cm="1">
        <f t="array" aca="1" ref="CG13" ca="1">IF(
 AND(INDIRECT("'" &amp; $V$2 &amp; "'!E2")=4, INDIRECT("'" &amp; $V$2 &amp; "'!C2")&gt;CG12),
 CG12,
 " ")</f>
        <v xml:space="preserve"> </v>
      </c>
      <c r="CH13"/>
      <c r="CI13"/>
      <c r="CJ13"/>
      <c r="CK13"/>
      <c r="CL13"/>
      <c r="CM13"/>
      <c r="CN13"/>
      <c r="CO13"/>
      <c r="CY13" s="440">
        <v>35</v>
      </c>
      <c r="CZ13" s="441">
        <v>3</v>
      </c>
      <c r="DA13" s="441" t="str">
        <v>Fråga</v>
      </c>
      <c r="DB13" s="441" t="str">
        <v>De senaste två åren, har organisationens arbetssätt för upphandling och säkra leveranskedjor avseende ot omfattat följande centrala delar?</v>
      </c>
      <c r="DC13" s="213" t="str" cm="1">
        <f t="array" aca="1" ref="DC13" ca="1">IFERROR(IF(INDIRECT(DF13)="x", 1, INDIRECT(DF13)), "")</f>
        <v>FULLSTÄNDIGT SVAR SAKNAS PÅ FRÅGA 1</v>
      </c>
      <c r="DD13" s="441">
        <v>5</v>
      </c>
      <c r="DE13" s="24">
        <f t="shared" si="9"/>
        <v>500</v>
      </c>
      <c r="DF13" s="213" t="str" cm="1">
        <f t="array" ref="DF13">IF(
  DA13 = "svar",
  _xlfn._xlws.FILTER($BM:$BM, ($BL:$BL = DB13) * ($BG:$BG = CY13)),
  IF(
    CY13 &lt;&gt; "",
    _xlfn._xlws.FILTER($X$2:$X$1000, $AD$2:$AD$1000 = CY13),
    ""
  )
)</f>
        <v>'Ot-säkkollen'!E451</v>
      </c>
      <c r="DG13" s="213"/>
      <c r="DH13" s="213"/>
      <c r="DI13" s="213"/>
      <c r="DJ13" s="213"/>
      <c r="DK13" s="213"/>
      <c r="DL13" s="213"/>
      <c r="DM13" s="213"/>
      <c r="DN13" s="213"/>
      <c r="DS13" s="440"/>
      <c r="DW13" s="213"/>
      <c r="DY13" s="24"/>
      <c r="DZ13" s="213"/>
      <c r="EA13" s="213"/>
      <c r="EB13" s="213"/>
      <c r="EC13" s="213"/>
      <c r="ED13" s="213"/>
      <c r="EE13" s="213"/>
      <c r="EF13" s="213"/>
      <c r="EG13" s="213"/>
      <c r="EH13" s="213"/>
      <c r="EK13" s="440"/>
      <c r="EO13" s="213"/>
      <c r="EQ13" s="24"/>
      <c r="ER13" s="213"/>
      <c r="ES13" s="213"/>
      <c r="ET13" s="213"/>
      <c r="EU13" s="213"/>
      <c r="EV13" s="213"/>
      <c r="EW13" s="213"/>
      <c r="EX13" s="213"/>
      <c r="EY13" s="213"/>
      <c r="EZ13" s="213"/>
      <c r="FC13" s="440"/>
      <c r="FG13" s="213" t="str" cm="1">
        <f t="array" aca="1" ref="FG13" ca="1">IFERROR(IF(INDIRECT(FJ13)="x", 1, INDIRECT(FJ13)), "")</f>
        <v/>
      </c>
      <c r="FI13" s="24">
        <f t="shared" si="4"/>
        <v>0</v>
      </c>
      <c r="FJ13" s="213" t="str" cm="1">
        <f t="array" ref="FJ13">IF(
  FE13 = "svar",
  _xlfn._xlws.FILTER($BM:$BM, ($BL:$BL = FF13) * ($BG:$BG = FC13)),
  IF(
    FC13 &lt;&gt; "",
    _xlfn._xlws.FILTER($X$2:$X$1000, $AD$2:$AD$1000 = FC13),
    ""
  )
)</f>
        <v/>
      </c>
      <c r="FK13" s="213"/>
      <c r="FL13" s="213"/>
      <c r="FM13" s="213"/>
      <c r="FN13" s="213"/>
      <c r="FO13" s="213"/>
      <c r="FP13" s="213"/>
      <c r="FQ13" s="213"/>
      <c r="FR13" s="213"/>
      <c r="FU13" s="440"/>
      <c r="FY13" s="213"/>
      <c r="GA13" s="24"/>
      <c r="GB13" s="213"/>
      <c r="GC13" s="213"/>
      <c r="GD13" s="213"/>
      <c r="GE13" s="213"/>
      <c r="GF13" s="213"/>
      <c r="GG13" s="213"/>
      <c r="GH13" s="213"/>
      <c r="GI13" s="213"/>
      <c r="GJ13" s="213"/>
      <c r="GM13" s="440">
        <v>51</v>
      </c>
      <c r="GN13" s="441">
        <v>4</v>
      </c>
      <c r="GO13" s="441" t="str">
        <v>Fråga</v>
      </c>
      <c r="GP13" s="441" t="str">
        <v>De senaste två åren, har organisationen följt upp arbetssättet för kontinuitetshantering för ot-miljön?</v>
      </c>
      <c r="GQ13" s="213" t="str" cm="1">
        <f t="array" aca="1" ref="GQ13" ca="1">IFERROR(IF(INDIRECT(GT13)="x", 1, INDIRECT(GT13)), "")</f>
        <v>FULLSTÄNDIGT SVAR SAKNAS PÅ FRÅGA 14</v>
      </c>
      <c r="GR13" s="441">
        <v>5</v>
      </c>
      <c r="GS13" s="24">
        <f t="shared" si="6"/>
        <v>5000</v>
      </c>
      <c r="GT13" s="213" t="str" cm="1">
        <f t="array" ref="GT13">IF(
  GO13 = "svar",
  _xlfn._xlws.FILTER($BM:$BM, ($BL:$BL = GP13) * ($BG:$BG = GM13)),
  IF(
    GM13 &lt;&gt; "",
    _xlfn._xlws.FILTER($X$2:$X$1000, $AD$2:$AD$1000 = GM13),
    ""
  )
)</f>
        <v>'Ot-säkkollen'!E649</v>
      </c>
      <c r="GU13" s="213"/>
      <c r="GV13" s="213"/>
      <c r="GW13" s="213"/>
      <c r="GX13" s="213"/>
      <c r="GY13" s="213"/>
      <c r="GZ13" s="213"/>
      <c r="HA13" s="213"/>
      <c r="HB13" s="213"/>
      <c r="HE13" s="440">
        <v>9</v>
      </c>
      <c r="HF13" s="441">
        <v>1</v>
      </c>
      <c r="HG13" s="441" t="str">
        <v>Svar</v>
      </c>
      <c r="HH13" s="441" t="str">
        <v xml:space="preserve">Följts upp och utvärderats minst en gång </v>
      </c>
      <c r="HI13" s="213" cm="1">
        <f t="array" aca="1" ref="HI13" ca="1">IFERROR(IF(INDIRECT(HL13)="x", 1, INDIRECT(HL13)), "")</f>
        <v>0</v>
      </c>
      <c r="HJ13" s="441">
        <v>1</v>
      </c>
      <c r="HK13" s="24">
        <f t="shared" si="7"/>
        <v>1</v>
      </c>
      <c r="HL13" s="213" t="str" cm="1">
        <f t="array" ref="HL13">IF(
  HG13 = "svar",
  _xlfn._xlws.FILTER($BM:$BM, ($BL:$BL = HH13) * ($BG:$BG = HE13)),
  IF(
    HE13 &lt;&gt; "",
    _xlfn._xlws.FILTER($X$2:$X$1000, $AD$2:$AD$1000 = HE13),
    ""
  )
)</f>
        <v>'Ot-säkkollen'!D138</v>
      </c>
      <c r="HM13" s="213"/>
      <c r="HN13" s="213"/>
      <c r="HO13" s="213"/>
      <c r="HP13" s="213"/>
      <c r="HQ13" s="213"/>
      <c r="HR13" s="213"/>
      <c r="HS13" s="213"/>
      <c r="HT13" s="213"/>
      <c r="HW13" s="440">
        <v>0</v>
      </c>
      <c r="HX13" s="441">
        <v>0</v>
      </c>
      <c r="HY13" s="441">
        <v>0</v>
      </c>
      <c r="HZ13" s="441">
        <v>0</v>
      </c>
      <c r="IA13" s="213"/>
      <c r="IB13" s="441">
        <v>0</v>
      </c>
      <c r="IC13" s="24"/>
      <c r="ID13" s="213">
        <v>0</v>
      </c>
      <c r="IE13" s="213"/>
      <c r="IF13" s="213"/>
      <c r="IG13" s="213"/>
      <c r="IH13" s="213"/>
      <c r="II13" s="213"/>
      <c r="IJ13" s="213"/>
      <c r="IK13" s="213"/>
      <c r="IL13" s="213"/>
      <c r="IO13" s="440"/>
      <c r="IS13" s="213"/>
      <c r="IU13" s="24"/>
      <c r="IV13" s="213"/>
      <c r="IW13" s="213"/>
      <c r="IX13" s="213"/>
      <c r="IY13" s="213"/>
      <c r="IZ13" s="213"/>
      <c r="JA13" s="213"/>
      <c r="JB13" s="213"/>
      <c r="JC13" s="213"/>
      <c r="JD13" s="213"/>
      <c r="JG13" s="440"/>
      <c r="JK13" s="213"/>
      <c r="JM13" s="24"/>
      <c r="JN13" s="213"/>
      <c r="JO13" s="213"/>
      <c r="JP13" s="213"/>
      <c r="JQ13" s="213"/>
      <c r="JR13" s="213"/>
      <c r="JS13" s="213"/>
      <c r="JT13" s="213"/>
      <c r="JU13" s="213"/>
      <c r="JV13" s="213"/>
      <c r="JY13" s="440"/>
      <c r="KC13" s="213"/>
      <c r="KE13" s="24"/>
      <c r="KF13" s="213"/>
      <c r="KG13" s="213"/>
      <c r="KH13" s="213"/>
      <c r="KI13" s="213"/>
      <c r="KJ13" s="213"/>
      <c r="KK13" s="213"/>
      <c r="KL13" s="213"/>
      <c r="KM13" s="213"/>
      <c r="KN13" s="213"/>
    </row>
    <row r="14" spans="1:359" s="361" customFormat="1" ht="29.6">
      <c r="A14" s="464">
        <v>34</v>
      </c>
      <c r="B14" s="361">
        <v>3</v>
      </c>
      <c r="C14" s="459" t="s">
        <v>25</v>
      </c>
      <c r="D14" s="462" t="s">
        <v>2535</v>
      </c>
      <c r="E14" s="464">
        <v>5</v>
      </c>
      <c r="F14" s="441" t="s">
        <v>833</v>
      </c>
      <c r="G14" t="s">
        <v>2478</v>
      </c>
      <c r="H14">
        <v>14</v>
      </c>
      <c r="I14">
        <v>1</v>
      </c>
      <c r="J14" s="422">
        <v>4</v>
      </c>
      <c r="K14" s="422">
        <v>1</v>
      </c>
      <c r="L14" s="422">
        <v>4</v>
      </c>
      <c r="M14" s="422">
        <v>1</v>
      </c>
      <c r="N14"/>
      <c r="O14" s="423">
        <v>13</v>
      </c>
      <c r="P14" s="435">
        <v>1</v>
      </c>
      <c r="Q14">
        <v>13</v>
      </c>
      <c r="R14" t="s">
        <v>715</v>
      </c>
      <c r="S14" t="s">
        <v>2536</v>
      </c>
      <c r="T14"/>
      <c r="U14"/>
      <c r="V14"/>
      <c r="W14">
        <v>19</v>
      </c>
      <c r="X14" t="s">
        <v>1217</v>
      </c>
      <c r="Y14" t="s">
        <v>1217</v>
      </c>
      <c r="Z14" t="s">
        <v>1217</v>
      </c>
      <c r="AA14" t="s">
        <v>1217</v>
      </c>
      <c r="AB14" t="s">
        <v>1217</v>
      </c>
      <c r="AC14" t="s">
        <v>1217</v>
      </c>
      <c r="AD14" t="s">
        <v>1217</v>
      </c>
      <c r="AE14" t="s">
        <v>1217</v>
      </c>
      <c r="AF14" t="s">
        <v>1217</v>
      </c>
      <c r="AG14" t="s">
        <v>1217</v>
      </c>
      <c r="AH14"/>
      <c r="AI14" t="s">
        <v>1217</v>
      </c>
      <c r="AJ14" t="s">
        <v>1217</v>
      </c>
      <c r="AK14" t="s">
        <v>1217</v>
      </c>
      <c r="AL14" t="s">
        <v>1217</v>
      </c>
      <c r="AM14" t="s">
        <v>1217</v>
      </c>
      <c r="AN14" t="s">
        <v>1217</v>
      </c>
      <c r="AO14" t="s">
        <v>1217</v>
      </c>
      <c r="AP14"/>
      <c r="AQ14"/>
      <c r="AR14"/>
      <c r="AS14"/>
      <c r="AT14"/>
      <c r="AU14"/>
      <c r="AV14"/>
      <c r="AW14"/>
      <c r="AX14"/>
      <c r="AY14"/>
      <c r="AZ14"/>
      <c r="BA14"/>
      <c r="BB14" t="str" cm="1">
        <f t="array" aca="1" ref="BB14" ca="1">IFERROR(INDIRECT(X14),"")</f>
        <v/>
      </c>
      <c r="BC14"/>
      <c r="BD14" s="437"/>
      <c r="BE14"/>
      <c r="BF14" s="466">
        <v>1</v>
      </c>
      <c r="BG14" s="466">
        <v>3</v>
      </c>
      <c r="BH14" s="466" t="s">
        <v>693</v>
      </c>
      <c r="BI14" s="466" t="s">
        <v>2502</v>
      </c>
      <c r="BJ14" s="466">
        <v>3</v>
      </c>
      <c r="BK14" s="466" t="s">
        <v>2537</v>
      </c>
      <c r="BL14" s="466" t="s">
        <v>685</v>
      </c>
      <c r="BM14" s="438" t="s">
        <v>2538</v>
      </c>
      <c r="BN14" s="438"/>
      <c r="BO14" s="466">
        <v>1</v>
      </c>
      <c r="BP14" s="466">
        <v>0</v>
      </c>
      <c r="BQ14" s="466">
        <v>0</v>
      </c>
      <c r="BR14" s="466">
        <v>0</v>
      </c>
      <c r="BS14" s="466">
        <v>0</v>
      </c>
      <c r="BT14" s="466">
        <v>0</v>
      </c>
      <c r="BU14" s="466">
        <v>0</v>
      </c>
      <c r="BV14" s="466">
        <v>0</v>
      </c>
      <c r="BW14" s="466">
        <v>0</v>
      </c>
      <c r="BX14" s="466">
        <v>0</v>
      </c>
      <c r="BY14" s="466"/>
      <c r="BZ14" s="466"/>
      <c r="CA14"/>
      <c r="CC14" t="s">
        <v>1294</v>
      </c>
      <c r="CD14">
        <f ca="1">IF(CD13=CD12,0,CD12)</f>
        <v>27</v>
      </c>
      <c r="CE14">
        <f ca="1">IF(CE13=CE12,0,CE12)</f>
        <v>80</v>
      </c>
      <c r="CF14">
        <f ca="1">IF(CF13=CF12,0,CF12)</f>
        <v>175</v>
      </c>
      <c r="CG14">
        <f ca="1">IF(CG13=CG12,0,CG12)</f>
        <v>234</v>
      </c>
      <c r="CH14"/>
      <c r="CI14"/>
      <c r="CJ14"/>
      <c r="CK14"/>
      <c r="CL14"/>
      <c r="CM14"/>
      <c r="CN14"/>
      <c r="CO14"/>
      <c r="CY14" s="440">
        <v>36</v>
      </c>
      <c r="CZ14" s="441">
        <v>3</v>
      </c>
      <c r="DA14" s="441" t="str">
        <v>Fråga</v>
      </c>
      <c r="DB14" s="441" t="str">
        <v>De senaste två åren, har organisationens arbetssätt för säker livscykelhantering av komponenter och system i ot-miljön omfattat följande centrala delar?</v>
      </c>
      <c r="DC14" s="213" t="str" cm="1">
        <f t="array" aca="1" ref="DC14" ca="1">IFERROR(IF(INDIRECT(DF14)="x", 1, INDIRECT(DF14)), "")</f>
        <v>FULLSTÄNDIGT SVAR SAKNAS PÅ FRÅGA 2</v>
      </c>
      <c r="DD14" s="441">
        <v>5</v>
      </c>
      <c r="DE14" s="24">
        <f t="shared" si="9"/>
        <v>500</v>
      </c>
      <c r="DF14" s="213" t="str" cm="1">
        <f t="array" ref="DF14">IF(
  DA14 = "svar",
  _xlfn._xlws.FILTER($BM:$BM, ($BL:$BL = DB14) * ($BG:$BG = CY14)),
  IF(
    CY14 &lt;&gt; "",
    _xlfn._xlws.FILTER($X$2:$X$1000, $AD$2:$AD$1000 = CY14),
    ""
  )
)</f>
        <v>'Ot-säkkollen'!E463</v>
      </c>
      <c r="DG14" s="213"/>
      <c r="DH14" s="213"/>
      <c r="DI14" s="213"/>
      <c r="DJ14" s="213"/>
      <c r="DK14" s="213"/>
      <c r="DL14" s="213"/>
      <c r="DM14" s="213"/>
      <c r="DN14" s="213"/>
      <c r="DO14" s="441"/>
      <c r="DS14" s="442"/>
      <c r="DW14" s="213"/>
      <c r="DY14" s="24"/>
      <c r="DZ14" s="213"/>
      <c r="EA14" s="213"/>
      <c r="EB14" s="213"/>
      <c r="EC14" s="213"/>
      <c r="ED14" s="213"/>
      <c r="EE14" s="213"/>
      <c r="EF14" s="213"/>
      <c r="EG14" s="213"/>
      <c r="EH14" s="213"/>
      <c r="EK14" s="442"/>
      <c r="EO14" s="213"/>
      <c r="EQ14" s="24"/>
      <c r="ER14" s="213"/>
      <c r="ES14" s="213"/>
      <c r="ET14" s="213"/>
      <c r="EU14" s="213"/>
      <c r="EV14" s="213"/>
      <c r="EW14" s="213"/>
      <c r="EX14" s="213"/>
      <c r="EY14" s="213"/>
      <c r="EZ14" s="213"/>
      <c r="FC14" s="442"/>
      <c r="FG14" s="213"/>
      <c r="FI14" s="24"/>
      <c r="FJ14" s="213"/>
      <c r="FK14" s="213"/>
      <c r="FL14" s="213"/>
      <c r="FM14" s="213"/>
      <c r="FN14" s="213"/>
      <c r="FO14" s="213"/>
      <c r="FP14" s="213"/>
      <c r="FQ14" s="213"/>
      <c r="FR14" s="213"/>
      <c r="FU14" s="442"/>
      <c r="FY14" s="213"/>
      <c r="GA14" s="24"/>
      <c r="GB14" s="213"/>
      <c r="GC14" s="213"/>
      <c r="GD14" s="213"/>
      <c r="GE14" s="213"/>
      <c r="GF14" s="213"/>
      <c r="GG14" s="213"/>
      <c r="GH14" s="213"/>
      <c r="GI14" s="213"/>
      <c r="GJ14" s="213"/>
      <c r="GM14" s="442">
        <v>38</v>
      </c>
      <c r="GN14" s="361">
        <v>3</v>
      </c>
      <c r="GO14" s="361" t="str">
        <v>Svar</v>
      </c>
      <c r="GP14" s="361" t="str">
        <v>Dokumentation av vem som godkänt förändringen</v>
      </c>
      <c r="GQ14" s="213" cm="1">
        <f t="array" aca="1" ref="GQ14" ca="1">IFERROR(IF(INDIRECT(GT14)="x", 1, INDIRECT(GT14)), "")</f>
        <v>0</v>
      </c>
      <c r="GR14" s="361">
        <v>1</v>
      </c>
      <c r="GS14" s="24">
        <f t="shared" si="6"/>
        <v>100</v>
      </c>
      <c r="GT14" s="213" t="str" cm="1">
        <f t="array" ref="GT14">IF(
  GO14 = "svar",
  _xlfn._xlws.FILTER($BM:$BM, ($BL:$BL = GP14) * ($BG:$BG = GM14)),
  IF(
    GM14 &lt;&gt; "",
    _xlfn._xlws.FILTER($X$2:$X$1000, $AD$2:$AD$1000 = GM14),
    ""
  )
)</f>
        <v>'Ot-säkkollen'!D483</v>
      </c>
      <c r="GU14" s="213"/>
      <c r="GV14" s="213"/>
      <c r="GW14" s="213"/>
      <c r="GX14" s="213"/>
      <c r="GY14" s="213"/>
      <c r="GZ14" s="213"/>
      <c r="HA14" s="213"/>
      <c r="HB14" s="213"/>
      <c r="HE14" s="442">
        <v>10</v>
      </c>
      <c r="HF14" s="361">
        <v>1</v>
      </c>
      <c r="HG14" s="361" t="str">
        <v>Svar</v>
      </c>
      <c r="HH14" s="361" t="str">
        <v xml:space="preserve">Följts upp och utvärderats minst en gång </v>
      </c>
      <c r="HI14" s="213" cm="1">
        <f t="array" aca="1" ref="HI14" ca="1">IFERROR(IF(INDIRECT(HL14)="x", 1, INDIRECT(HL14)), "")</f>
        <v>0</v>
      </c>
      <c r="HJ14" s="361">
        <v>1</v>
      </c>
      <c r="HK14" s="24">
        <f t="shared" si="7"/>
        <v>1</v>
      </c>
      <c r="HL14" s="213" t="str" cm="1">
        <f t="array" ref="HL14">IF(
  HG14 = "svar",
  _xlfn._xlws.FILTER($BM:$BM, ($BL:$BL = HH14) * ($BG:$BG = HE14)),
  IF(
    HE14 &lt;&gt; "",
    _xlfn._xlws.FILTER($X$2:$X$1000, $AD$2:$AD$1000 = HE14),
    ""
  )
)</f>
        <v>'Ot-säkkollen'!D152</v>
      </c>
      <c r="HM14" s="213"/>
      <c r="HN14" s="213"/>
      <c r="HO14" s="213"/>
      <c r="HP14" s="213"/>
      <c r="HQ14" s="213"/>
      <c r="HR14" s="213"/>
      <c r="HS14" s="213"/>
      <c r="HT14" s="213"/>
      <c r="HW14" s="442">
        <v>0</v>
      </c>
      <c r="HX14" s="361">
        <v>0</v>
      </c>
      <c r="HY14" s="361">
        <v>0</v>
      </c>
      <c r="HZ14" s="361">
        <v>0</v>
      </c>
      <c r="IA14" s="213"/>
      <c r="IB14" s="361">
        <v>0</v>
      </c>
      <c r="IC14" s="24"/>
      <c r="ID14" s="213">
        <v>0</v>
      </c>
      <c r="IE14" s="213"/>
      <c r="IF14" s="213"/>
      <c r="IG14" s="213"/>
      <c r="IH14" s="213"/>
      <c r="II14" s="213"/>
      <c r="IJ14" s="213"/>
      <c r="IK14" s="213"/>
      <c r="IL14" s="213"/>
      <c r="IO14" s="442"/>
      <c r="IS14" s="213"/>
      <c r="IU14" s="24"/>
      <c r="IV14" s="213"/>
      <c r="IW14" s="213"/>
      <c r="IX14" s="213"/>
      <c r="IY14" s="213"/>
      <c r="IZ14" s="213"/>
      <c r="JA14" s="213"/>
      <c r="JB14" s="213"/>
      <c r="JC14" s="213"/>
      <c r="JD14" s="213"/>
      <c r="JG14" s="442"/>
      <c r="JK14" s="213"/>
      <c r="JM14" s="24"/>
      <c r="JN14" s="213"/>
      <c r="JO14" s="213"/>
      <c r="JP14" s="213"/>
      <c r="JQ14" s="213"/>
      <c r="JR14" s="213"/>
      <c r="JS14" s="213"/>
      <c r="JT14" s="213"/>
      <c r="JU14" s="213"/>
      <c r="JV14" s="213"/>
      <c r="JY14" s="442"/>
      <c r="KC14" s="213"/>
      <c r="KE14" s="24"/>
      <c r="KF14" s="213"/>
      <c r="KG14" s="213"/>
      <c r="KH14" s="213"/>
      <c r="KI14" s="213"/>
      <c r="KJ14" s="213"/>
      <c r="KK14" s="213"/>
      <c r="KL14" s="213"/>
      <c r="KM14" s="213"/>
      <c r="KN14" s="213"/>
    </row>
    <row r="15" spans="1:359" s="361" customFormat="1" ht="29.6">
      <c r="A15" s="464">
        <v>35</v>
      </c>
      <c r="B15" s="361">
        <v>3</v>
      </c>
      <c r="C15" s="459" t="s">
        <v>25</v>
      </c>
      <c r="D15" s="462" t="s">
        <v>840</v>
      </c>
      <c r="E15" s="464">
        <v>5</v>
      </c>
      <c r="F15" s="441" t="s">
        <v>840</v>
      </c>
      <c r="G15" t="s">
        <v>2478</v>
      </c>
      <c r="H15">
        <v>15</v>
      </c>
      <c r="I15">
        <v>1</v>
      </c>
      <c r="J15" s="422">
        <v>5</v>
      </c>
      <c r="K15" s="422">
        <v>1</v>
      </c>
      <c r="L15" s="422">
        <v>5</v>
      </c>
      <c r="M15" s="422">
        <v>1</v>
      </c>
      <c r="N15"/>
      <c r="O15" s="423">
        <v>14</v>
      </c>
      <c r="P15" s="435">
        <v>1</v>
      </c>
      <c r="Q15">
        <v>14</v>
      </c>
      <c r="R15" t="s">
        <v>718</v>
      </c>
      <c r="S15" t="s">
        <v>2539</v>
      </c>
      <c r="T15"/>
      <c r="U15"/>
      <c r="V15"/>
      <c r="W15">
        <v>20</v>
      </c>
      <c r="X15" t="s">
        <v>1217</v>
      </c>
      <c r="Y15" t="s">
        <v>1217</v>
      </c>
      <c r="Z15" t="s">
        <v>1217</v>
      </c>
      <c r="AA15" t="s">
        <v>1217</v>
      </c>
      <c r="AB15" t="s">
        <v>1217</v>
      </c>
      <c r="AC15" t="s">
        <v>1217</v>
      </c>
      <c r="AD15" t="s">
        <v>1217</v>
      </c>
      <c r="AE15" t="s">
        <v>1217</v>
      </c>
      <c r="AF15" t="s">
        <v>1217</v>
      </c>
      <c r="AG15" t="s">
        <v>1217</v>
      </c>
      <c r="AH15"/>
      <c r="AI15" t="s">
        <v>1217</v>
      </c>
      <c r="AJ15" t="s">
        <v>1217</v>
      </c>
      <c r="AK15" t="s">
        <v>1217</v>
      </c>
      <c r="AL15" t="s">
        <v>1217</v>
      </c>
      <c r="AM15" t="s">
        <v>1217</v>
      </c>
      <c r="AN15" t="s">
        <v>1217</v>
      </c>
      <c r="AO15" t="s">
        <v>1217</v>
      </c>
      <c r="AP15"/>
      <c r="AQ15"/>
      <c r="AR15"/>
      <c r="AS15"/>
      <c r="AT15"/>
      <c r="AU15"/>
      <c r="AV15"/>
      <c r="AW15"/>
      <c r="AX15"/>
      <c r="AY15"/>
      <c r="AZ15"/>
      <c r="BA15"/>
      <c r="BB15" t="str" cm="1">
        <f t="array" aca="1" ref="BB15" ca="1">IFERROR(INDIRECT(X15),"")</f>
        <v/>
      </c>
      <c r="BC15"/>
      <c r="BD15" s="437"/>
      <c r="BE15"/>
      <c r="BF15" s="466">
        <v>1</v>
      </c>
      <c r="BG15" s="466">
        <v>3</v>
      </c>
      <c r="BH15" s="466" t="s">
        <v>693</v>
      </c>
      <c r="BI15" s="466" t="s">
        <v>2502</v>
      </c>
      <c r="BJ15" s="466">
        <v>4</v>
      </c>
      <c r="BK15" s="466" t="s">
        <v>1259</v>
      </c>
      <c r="BL15" s="466" t="s">
        <v>686</v>
      </c>
      <c r="BM15" s="438" t="s">
        <v>2540</v>
      </c>
      <c r="BN15" s="438"/>
      <c r="BO15" s="466">
        <v>1</v>
      </c>
      <c r="BP15" s="466">
        <v>0</v>
      </c>
      <c r="BQ15" s="466">
        <v>0</v>
      </c>
      <c r="BR15" s="466">
        <v>0</v>
      </c>
      <c r="BS15" s="466">
        <v>0</v>
      </c>
      <c r="BT15" s="466">
        <v>0</v>
      </c>
      <c r="BU15" s="466">
        <v>0</v>
      </c>
      <c r="BV15" s="466">
        <v>0</v>
      </c>
      <c r="BW15" s="466">
        <v>0</v>
      </c>
      <c r="BX15" s="466">
        <v>0</v>
      </c>
      <c r="BY15" s="466"/>
      <c r="BZ15" s="466"/>
      <c r="CA15"/>
      <c r="CC15"/>
      <c r="CD15"/>
      <c r="CE15"/>
      <c r="CF15"/>
      <c r="CG15"/>
      <c r="CH15"/>
      <c r="CI15"/>
      <c r="CJ15"/>
      <c r="CK15"/>
      <c r="CL15"/>
      <c r="CM15"/>
      <c r="CN15"/>
      <c r="CO15"/>
      <c r="CY15" s="442">
        <v>52</v>
      </c>
      <c r="CZ15" s="361">
        <v>4</v>
      </c>
      <c r="DA15" s="361" t="str">
        <v>Fråga</v>
      </c>
      <c r="DB15" s="361" t="str">
        <v>De senaste två åren, har organisationen följt upp ledningssystemet för ot-säkerhet för att säkerställa ständiga förbättringar?</v>
      </c>
      <c r="DC15" s="213" t="str" cm="1">
        <f t="array" aca="1" ref="DC15" ca="1">IFERROR(IF(INDIRECT(DF15)="x", 1, INDIRECT(DF15)), "")</f>
        <v>FRÅGAN ÄR OBESVARAD</v>
      </c>
      <c r="DD15" s="361">
        <v>5</v>
      </c>
      <c r="DE15" s="24">
        <f t="shared" si="9"/>
        <v>5000</v>
      </c>
      <c r="DF15" s="213" t="str" cm="1">
        <f t="array" ref="DF15">IF(
  DA15 = "svar",
  _xlfn._xlws.FILTER($BM:$BM, ($BL:$BL = DB15) * ($BG:$BG = CY15)),
  IF(
    CY15 &lt;&gt; "",
    _xlfn._xlws.FILTER($X$2:$X$1000, $AD$2:$AD$1000 = CY15),
    ""
  )
)</f>
        <v>'Ot-säkkollen'!E661</v>
      </c>
      <c r="DG15" s="213"/>
      <c r="DH15" s="213"/>
      <c r="DI15" s="213"/>
      <c r="DJ15" s="213"/>
      <c r="DK15" s="213"/>
      <c r="DL15" s="213"/>
      <c r="DM15" s="213"/>
      <c r="DN15" s="213"/>
      <c r="DS15" s="442"/>
      <c r="DW15" s="213"/>
      <c r="DY15" s="24"/>
      <c r="DZ15" s="213"/>
      <c r="EA15" s="213"/>
      <c r="EB15" s="213"/>
      <c r="EC15" s="213"/>
      <c r="ED15" s="213"/>
      <c r="EE15" s="213"/>
      <c r="EF15" s="213"/>
      <c r="EG15" s="213"/>
      <c r="EH15" s="213"/>
      <c r="EK15" s="442"/>
      <c r="EO15" s="213"/>
      <c r="EQ15" s="24"/>
      <c r="ER15" s="213"/>
      <c r="ES15" s="213"/>
      <c r="ET15" s="213"/>
      <c r="EU15" s="213"/>
      <c r="EV15" s="213"/>
      <c r="EW15" s="213"/>
      <c r="EX15" s="213"/>
      <c r="EY15" s="213"/>
      <c r="EZ15" s="213"/>
      <c r="FC15" s="442"/>
      <c r="FG15" s="213"/>
      <c r="FI15" s="24"/>
      <c r="FJ15" s="213"/>
      <c r="FK15" s="213"/>
      <c r="FL15" s="213"/>
      <c r="FM15" s="213"/>
      <c r="FN15" s="213"/>
      <c r="FO15" s="213"/>
      <c r="FP15" s="213"/>
      <c r="FQ15" s="213"/>
      <c r="FR15" s="213"/>
      <c r="FU15" s="442"/>
      <c r="FY15" s="213"/>
      <c r="GA15" s="24"/>
      <c r="GB15" s="213"/>
      <c r="GC15" s="213"/>
      <c r="GD15" s="213"/>
      <c r="GE15" s="213"/>
      <c r="GF15" s="213"/>
      <c r="GG15" s="213"/>
      <c r="GH15" s="213"/>
      <c r="GI15" s="213"/>
      <c r="GJ15" s="213"/>
      <c r="GM15" s="442">
        <v>39</v>
      </c>
      <c r="GN15" s="361">
        <v>3</v>
      </c>
      <c r="GO15" s="361" t="str">
        <v>Svar</v>
      </c>
      <c r="GP15" s="361" t="str">
        <v>Processer för auktorisering, autentisering, kryptering, loggning och tidsbegränsade av fjärråtkomstanslutningar</v>
      </c>
      <c r="GQ15" s="213" cm="1">
        <f t="array" aca="1" ref="GQ15" ca="1">IFERROR(IF(INDIRECT(GT15)="x", 1, INDIRECT(GT15)), "")</f>
        <v>0</v>
      </c>
      <c r="GR15" s="361">
        <v>1</v>
      </c>
      <c r="GS15" s="24">
        <f t="shared" si="6"/>
        <v>100</v>
      </c>
      <c r="GT15" s="213" t="str" cm="1">
        <f t="array" ref="GT15">IF(
  GO15 = "svar",
  _xlfn._xlws.FILTER($BM:$BM, ($BL:$BL = GP15) * ($BG:$BG = GM15)),
  IF(
    GM15 &lt;&gt; "",
    _xlfn._xlws.FILTER($X$2:$X$1000, $AD$2:$AD$1000 = GM15),
    ""
  )
)</f>
        <v>'Ot-säkkollen'!C495</v>
      </c>
      <c r="GU15" s="213"/>
      <c r="GV15" s="213"/>
      <c r="GW15" s="213"/>
      <c r="GX15" s="213"/>
      <c r="GY15" s="213"/>
      <c r="GZ15" s="213"/>
      <c r="HA15" s="213"/>
      <c r="HB15" s="213"/>
      <c r="HE15" s="442">
        <v>11</v>
      </c>
      <c r="HF15" s="361">
        <v>1</v>
      </c>
      <c r="HG15" s="361" t="str">
        <v>Svar</v>
      </c>
      <c r="HH15" s="361" t="str">
        <v xml:space="preserve">Följts upp och utvärderats minst en gång 
</v>
      </c>
      <c r="HI15" s="213" cm="1">
        <f t="array" aca="1" ref="HI15" ca="1">IFERROR(IF(INDIRECT(HL15)="x", 1, INDIRECT(HL15)), "")</f>
        <v>0</v>
      </c>
      <c r="HJ15" s="361">
        <v>1</v>
      </c>
      <c r="HK15" s="24">
        <f t="shared" si="7"/>
        <v>1</v>
      </c>
      <c r="HL15" s="213" t="str" cm="1">
        <f t="array" ref="HL15">IF(
  HG15 = "svar",
  _xlfn._xlws.FILTER($BM:$BM, ($BL:$BL = HH15) * ($BG:$BG = HE15)),
  IF(
    HE15 &lt;&gt; "",
    _xlfn._xlws.FILTER($X$2:$X$1000, $AD$2:$AD$1000 = HE15),
    ""
  )
)</f>
        <v>'Ot-säkkollen'!D166</v>
      </c>
      <c r="HM15" s="213"/>
      <c r="HN15" s="213"/>
      <c r="HO15" s="213"/>
      <c r="HP15" s="213"/>
      <c r="HQ15" s="213"/>
      <c r="HR15" s="213"/>
      <c r="HS15" s="213"/>
      <c r="HT15" s="213"/>
      <c r="HW15" s="442">
        <v>0</v>
      </c>
      <c r="HX15" s="361">
        <v>0</v>
      </c>
      <c r="HY15" s="361">
        <v>0</v>
      </c>
      <c r="HZ15" s="361">
        <v>0</v>
      </c>
      <c r="IA15" s="213"/>
      <c r="IB15" s="361">
        <v>0</v>
      </c>
      <c r="IC15" s="24"/>
      <c r="ID15" s="213">
        <v>0</v>
      </c>
      <c r="IE15" s="213"/>
      <c r="IF15" s="213"/>
      <c r="IG15" s="213"/>
      <c r="IH15" s="213"/>
      <c r="II15" s="213"/>
      <c r="IJ15" s="213"/>
      <c r="IK15" s="213"/>
      <c r="IL15" s="213"/>
      <c r="IO15" s="442"/>
      <c r="IS15" s="213"/>
      <c r="IU15" s="24"/>
      <c r="IV15" s="213"/>
      <c r="IW15" s="213"/>
      <c r="IX15" s="213"/>
      <c r="IY15" s="213"/>
      <c r="IZ15" s="213"/>
      <c r="JA15" s="213"/>
      <c r="JB15" s="213"/>
      <c r="JC15" s="213"/>
      <c r="JD15" s="213"/>
      <c r="JG15" s="442"/>
      <c r="JK15" s="213"/>
      <c r="JM15" s="24"/>
      <c r="JN15" s="213"/>
      <c r="JO15" s="213"/>
      <c r="JP15" s="213"/>
      <c r="JQ15" s="213"/>
      <c r="JR15" s="213"/>
      <c r="JS15" s="213"/>
      <c r="JT15" s="213"/>
      <c r="JU15" s="213"/>
      <c r="JV15" s="213"/>
      <c r="JY15" s="442"/>
      <c r="KC15" s="213"/>
      <c r="KE15" s="24"/>
      <c r="KF15" s="213"/>
      <c r="KG15" s="213"/>
      <c r="KH15" s="213"/>
      <c r="KI15" s="213"/>
      <c r="KJ15" s="213"/>
      <c r="KK15" s="213"/>
      <c r="KL15" s="213"/>
      <c r="KM15" s="213"/>
      <c r="KN15" s="213"/>
    </row>
    <row r="16" spans="1:359" s="361" customFormat="1" ht="15">
      <c r="A16" s="464">
        <v>36</v>
      </c>
      <c r="B16" s="361">
        <v>3</v>
      </c>
      <c r="C16" s="459" t="s">
        <v>25</v>
      </c>
      <c r="D16" s="465" t="s">
        <v>849</v>
      </c>
      <c r="E16" s="464">
        <v>5</v>
      </c>
      <c r="F16" s="441" t="s">
        <v>849</v>
      </c>
      <c r="G16" t="s">
        <v>2478</v>
      </c>
      <c r="H16">
        <v>16</v>
      </c>
      <c r="I16">
        <v>1</v>
      </c>
      <c r="J16" s="422">
        <v>6</v>
      </c>
      <c r="K16" s="422">
        <v>1</v>
      </c>
      <c r="L16" s="422">
        <v>6</v>
      </c>
      <c r="M16" s="422">
        <v>1</v>
      </c>
      <c r="N16"/>
      <c r="O16">
        <v>15</v>
      </c>
      <c r="P16" s="435">
        <v>1</v>
      </c>
      <c r="Q16">
        <v>15</v>
      </c>
      <c r="R16" t="s">
        <v>720</v>
      </c>
      <c r="S16" t="s">
        <v>2541</v>
      </c>
      <c r="T16"/>
      <c r="U16"/>
      <c r="V16"/>
      <c r="W16">
        <v>21</v>
      </c>
      <c r="X16" t="s">
        <v>1217</v>
      </c>
      <c r="Y16" t="s">
        <v>1217</v>
      </c>
      <c r="Z16" t="s">
        <v>1217</v>
      </c>
      <c r="AA16" t="s">
        <v>1217</v>
      </c>
      <c r="AB16" t="s">
        <v>1217</v>
      </c>
      <c r="AC16" t="s">
        <v>1217</v>
      </c>
      <c r="AD16" t="s">
        <v>1217</v>
      </c>
      <c r="AE16" t="s">
        <v>1217</v>
      </c>
      <c r="AF16" t="s">
        <v>1217</v>
      </c>
      <c r="AG16" t="s">
        <v>1217</v>
      </c>
      <c r="AH16"/>
      <c r="AI16" t="s">
        <v>1217</v>
      </c>
      <c r="AJ16" t="s">
        <v>1217</v>
      </c>
      <c r="AK16" t="s">
        <v>1217</v>
      </c>
      <c r="AL16" t="s">
        <v>1217</v>
      </c>
      <c r="AM16" t="s">
        <v>1217</v>
      </c>
      <c r="AN16" t="s">
        <v>1217</v>
      </c>
      <c r="AO16" t="s">
        <v>1217</v>
      </c>
      <c r="AP16"/>
      <c r="AQ16"/>
      <c r="AR16"/>
      <c r="AS16"/>
      <c r="AT16"/>
      <c r="AU16"/>
      <c r="AV16"/>
      <c r="AW16"/>
      <c r="AX16"/>
      <c r="AY16"/>
      <c r="AZ16"/>
      <c r="BA16"/>
      <c r="BB16" t="str" cm="1">
        <f t="array" aca="1" ref="BB16" ca="1">IFERROR(INDIRECT(X16),"")</f>
        <v/>
      </c>
      <c r="BC16"/>
      <c r="BD16" s="437"/>
      <c r="BE16"/>
      <c r="BF16" s="466">
        <v>1</v>
      </c>
      <c r="BG16" s="466">
        <v>3</v>
      </c>
      <c r="BH16" s="466" t="s">
        <v>693</v>
      </c>
      <c r="BI16" s="466" t="s">
        <v>2502</v>
      </c>
      <c r="BJ16" s="466">
        <v>5</v>
      </c>
      <c r="BK16" s="466" t="s">
        <v>2542</v>
      </c>
      <c r="BL16" s="466" t="s">
        <v>687</v>
      </c>
      <c r="BM16" s="438" t="s">
        <v>2543</v>
      </c>
      <c r="BN16" s="438"/>
      <c r="BO16" s="466">
        <v>1</v>
      </c>
      <c r="BP16" s="466">
        <v>0</v>
      </c>
      <c r="BQ16" s="466">
        <v>0</v>
      </c>
      <c r="BR16" s="466">
        <v>0</v>
      </c>
      <c r="BS16" s="466">
        <v>0</v>
      </c>
      <c r="BT16" s="466">
        <v>0</v>
      </c>
      <c r="BU16" s="466">
        <v>0</v>
      </c>
      <c r="BV16" s="466">
        <v>0</v>
      </c>
      <c r="BW16" s="466">
        <v>0</v>
      </c>
      <c r="BX16" s="466">
        <v>0</v>
      </c>
      <c r="BY16" s="466"/>
      <c r="BZ16" s="466"/>
      <c r="CA16"/>
      <c r="CC16" t="s">
        <v>1301</v>
      </c>
      <c r="CD16"/>
      <c r="CE16"/>
      <c r="CF16"/>
      <c r="CG16"/>
      <c r="CH16"/>
      <c r="CI16"/>
      <c r="CJ16"/>
      <c r="CK16"/>
      <c r="CL16"/>
      <c r="CM16"/>
      <c r="CN16"/>
      <c r="CO16"/>
      <c r="CY16" s="442"/>
      <c r="DC16" s="213" t="str" cm="1">
        <f t="array" aca="1" ref="DC16" ca="1">IFERROR(IF(INDIRECT(DF16)="x", 1, INDIRECT(DF16)), "")</f>
        <v/>
      </c>
      <c r="DE16" s="24">
        <f t="shared" si="9"/>
        <v>0</v>
      </c>
      <c r="DF16" s="213" t="str" cm="1">
        <f t="array" ref="DF16">IF(
  DA16 = "svar",
  _xlfn._xlws.FILTER($BM:$BM, ($BL:$BL = DB16) * ($BG:$BG = CY16)),
  IF(
    CY16 &lt;&gt; "",
    _xlfn._xlws.FILTER($X$2:$X$1000, $AD$2:$AD$1000 = CY16),
    ""
  )
)</f>
        <v/>
      </c>
      <c r="DG16" s="213"/>
      <c r="DH16" s="213"/>
      <c r="DI16" s="213"/>
      <c r="DJ16" s="213"/>
      <c r="DK16" s="213"/>
      <c r="DL16" s="213"/>
      <c r="DM16" s="213"/>
      <c r="DN16" s="213"/>
      <c r="DS16" s="442"/>
      <c r="DW16" s="213"/>
      <c r="DY16" s="24"/>
      <c r="DZ16" s="213"/>
      <c r="EA16" s="213"/>
      <c r="EB16" s="213"/>
      <c r="EC16" s="213"/>
      <c r="ED16" s="213"/>
      <c r="EE16" s="213"/>
      <c r="EF16" s="213"/>
      <c r="EG16" s="213"/>
      <c r="EH16" s="213"/>
      <c r="EK16" s="442"/>
      <c r="EO16" s="213"/>
      <c r="EQ16" s="24"/>
      <c r="ER16" s="213"/>
      <c r="ES16" s="213"/>
      <c r="ET16" s="213"/>
      <c r="EU16" s="213"/>
      <c r="EV16" s="213"/>
      <c r="EW16" s="213"/>
      <c r="EX16" s="213"/>
      <c r="EY16" s="213"/>
      <c r="EZ16" s="213"/>
      <c r="FC16" s="442"/>
      <c r="FG16" s="213"/>
      <c r="FI16" s="24"/>
      <c r="FJ16" s="213"/>
      <c r="FK16" s="213"/>
      <c r="FL16" s="213"/>
      <c r="FM16" s="213"/>
      <c r="FN16" s="213"/>
      <c r="FO16" s="213"/>
      <c r="FP16" s="213"/>
      <c r="FQ16" s="213"/>
      <c r="FR16" s="213"/>
      <c r="FU16" s="442"/>
      <c r="FY16" s="213"/>
      <c r="GA16" s="24"/>
      <c r="GB16" s="213"/>
      <c r="GC16" s="213"/>
      <c r="GD16" s="213"/>
      <c r="GE16" s="213"/>
      <c r="GF16" s="213"/>
      <c r="GG16" s="213"/>
      <c r="GH16" s="213"/>
      <c r="GI16" s="213"/>
      <c r="GJ16" s="213"/>
      <c r="GM16" s="442">
        <v>40</v>
      </c>
      <c r="GN16" s="361">
        <v>3</v>
      </c>
      <c r="GO16" s="361" t="str">
        <v>Svar</v>
      </c>
      <c r="GP16" s="361" t="str">
        <v>Dokumentation över vilka kommunikationsprotokoll som får användas</v>
      </c>
      <c r="GQ16" s="213" cm="1">
        <f t="array" aca="1" ref="GQ16" ca="1">IFERROR(IF(INDIRECT(GT16)="x", 1, INDIRECT(GT16)), "")</f>
        <v>0</v>
      </c>
      <c r="GR16" s="361">
        <v>1</v>
      </c>
      <c r="GS16" s="24">
        <f t="shared" si="6"/>
        <v>100</v>
      </c>
      <c r="GT16" s="213" t="str" cm="1">
        <f t="array" ref="GT16">IF(
  GO16 = "svar",
  _xlfn._xlws.FILTER($BM:$BM, ($BL:$BL = GP16) * ($BG:$BG = GM16)),
  IF(
    GM16 &lt;&gt; "",
    _xlfn._xlws.FILTER($X$2:$X$1000, $AD$2:$AD$1000 = GM16),
    ""
  )
)</f>
        <v>'Ot-säkkollen'!C505</v>
      </c>
      <c r="GU16" s="213"/>
      <c r="GV16" s="213"/>
      <c r="GW16" s="213"/>
      <c r="GX16" s="213"/>
      <c r="GY16" s="213"/>
      <c r="GZ16" s="213"/>
      <c r="HA16" s="213"/>
      <c r="HB16" s="213"/>
      <c r="HE16" s="442">
        <v>12</v>
      </c>
      <c r="HF16" s="361">
        <v>1</v>
      </c>
      <c r="HG16" s="361" t="str">
        <v>Svar</v>
      </c>
      <c r="HH16" s="361" t="str">
        <v xml:space="preserve">Följts upp och utvärderats minst en gång </v>
      </c>
      <c r="HI16" s="213" cm="1">
        <f t="array" aca="1" ref="HI16" ca="1">IFERROR(IF(INDIRECT(HL16)="x", 1, INDIRECT(HL16)), "")</f>
        <v>0</v>
      </c>
      <c r="HJ16" s="361">
        <v>1</v>
      </c>
      <c r="HK16" s="24">
        <f t="shared" si="7"/>
        <v>1</v>
      </c>
      <c r="HL16" s="213" t="str" cm="1">
        <f t="array" ref="HL16">IF(
  HG16 = "svar",
  _xlfn._xlws.FILTER($BM:$BM, ($BL:$BL = HH16) * ($BG:$BG = HE16)),
  IF(
    HE16 &lt;&gt; "",
    _xlfn._xlws.FILTER($X$2:$X$1000, $AD$2:$AD$1000 = HE16),
    ""
  )
)</f>
        <v>'Ot-säkkollen'!D180</v>
      </c>
      <c r="HM16" s="213"/>
      <c r="HN16" s="213"/>
      <c r="HO16" s="213"/>
      <c r="HP16" s="213"/>
      <c r="HQ16" s="213"/>
      <c r="HR16" s="213"/>
      <c r="HS16" s="213"/>
      <c r="HT16" s="213"/>
      <c r="HW16" s="442">
        <v>0</v>
      </c>
      <c r="HX16" s="361">
        <v>0</v>
      </c>
      <c r="HY16" s="361">
        <v>0</v>
      </c>
      <c r="HZ16" s="361">
        <v>0</v>
      </c>
      <c r="IA16" s="213"/>
      <c r="IB16" s="361">
        <v>0</v>
      </c>
      <c r="IC16" s="24"/>
      <c r="ID16" s="213">
        <v>0</v>
      </c>
      <c r="IE16" s="213"/>
      <c r="IF16" s="213"/>
      <c r="IG16" s="213"/>
      <c r="IH16" s="213"/>
      <c r="II16" s="213"/>
      <c r="IJ16" s="213"/>
      <c r="IK16" s="213"/>
      <c r="IL16" s="213"/>
      <c r="IO16" s="442"/>
      <c r="IS16" s="213"/>
      <c r="IU16" s="24"/>
      <c r="IV16" s="213"/>
      <c r="IW16" s="213"/>
      <c r="IX16" s="213"/>
      <c r="IY16" s="213"/>
      <c r="IZ16" s="213"/>
      <c r="JA16" s="213"/>
      <c r="JB16" s="213"/>
      <c r="JC16" s="213"/>
      <c r="JD16" s="213"/>
      <c r="JG16" s="442"/>
      <c r="JK16" s="213"/>
      <c r="JM16" s="24"/>
      <c r="JN16" s="213"/>
      <c r="JO16" s="213"/>
      <c r="JP16" s="213"/>
      <c r="JQ16" s="213"/>
      <c r="JR16" s="213"/>
      <c r="JS16" s="213"/>
      <c r="JT16" s="213"/>
      <c r="JU16" s="213"/>
      <c r="JV16" s="213"/>
      <c r="JY16" s="442"/>
      <c r="KC16" s="213"/>
      <c r="KE16" s="24"/>
      <c r="KF16" s="213"/>
      <c r="KG16" s="213"/>
      <c r="KH16" s="213"/>
      <c r="KI16" s="213"/>
      <c r="KJ16" s="213"/>
      <c r="KK16" s="213"/>
      <c r="KL16" s="213"/>
      <c r="KM16" s="213"/>
      <c r="KN16" s="213"/>
    </row>
    <row r="17" spans="1:359" s="361" customFormat="1" ht="15">
      <c r="A17" s="464">
        <v>52</v>
      </c>
      <c r="B17" s="361">
        <v>4</v>
      </c>
      <c r="C17" s="459" t="s">
        <v>25</v>
      </c>
      <c r="D17" s="465" t="s">
        <v>972</v>
      </c>
      <c r="E17" s="464">
        <v>5</v>
      </c>
      <c r="F17" s="441" t="s">
        <v>972</v>
      </c>
      <c r="G17" t="s">
        <v>2478</v>
      </c>
      <c r="H17">
        <v>17</v>
      </c>
      <c r="I17">
        <v>1</v>
      </c>
      <c r="J17" s="422">
        <v>23</v>
      </c>
      <c r="K17" s="422">
        <v>2</v>
      </c>
      <c r="L17" s="422">
        <v>23</v>
      </c>
      <c r="M17" s="422">
        <v>2</v>
      </c>
      <c r="N17"/>
      <c r="O17">
        <v>16</v>
      </c>
      <c r="P17" s="435">
        <v>1</v>
      </c>
      <c r="Q17">
        <v>16</v>
      </c>
      <c r="R17" t="s">
        <v>722</v>
      </c>
      <c r="S17" t="s">
        <v>2544</v>
      </c>
      <c r="T17"/>
      <c r="U17"/>
      <c r="V17"/>
      <c r="W17">
        <v>22</v>
      </c>
      <c r="X17" t="s">
        <v>1217</v>
      </c>
      <c r="Y17" t="s">
        <v>1217</v>
      </c>
      <c r="Z17" t="s">
        <v>1217</v>
      </c>
      <c r="AA17" t="s">
        <v>1217</v>
      </c>
      <c r="AB17" t="s">
        <v>1217</v>
      </c>
      <c r="AC17" t="s">
        <v>1217</v>
      </c>
      <c r="AD17" t="s">
        <v>1217</v>
      </c>
      <c r="AE17" t="s">
        <v>1217</v>
      </c>
      <c r="AF17" t="s">
        <v>1217</v>
      </c>
      <c r="AG17" t="s">
        <v>1217</v>
      </c>
      <c r="AH17"/>
      <c r="AI17" t="s">
        <v>1217</v>
      </c>
      <c r="AJ17" t="s">
        <v>1217</v>
      </c>
      <c r="AK17" t="s">
        <v>1217</v>
      </c>
      <c r="AL17" t="s">
        <v>1217</v>
      </c>
      <c r="AM17" t="s">
        <v>1217</v>
      </c>
      <c r="AN17" t="s">
        <v>1217</v>
      </c>
      <c r="AO17" t="s">
        <v>1217</v>
      </c>
      <c r="AP17"/>
      <c r="AQ17"/>
      <c r="AR17"/>
      <c r="AS17"/>
      <c r="AT17"/>
      <c r="AU17"/>
      <c r="AV17"/>
      <c r="AW17"/>
      <c r="AX17"/>
      <c r="AY17"/>
      <c r="AZ17"/>
      <c r="BA17"/>
      <c r="BB17" t="str" cm="1">
        <f t="array" aca="1" ref="BB17" ca="1">IFERROR(INDIRECT(X17),"")</f>
        <v/>
      </c>
      <c r="BC17"/>
      <c r="BD17" s="437"/>
      <c r="BE17"/>
      <c r="BF17" s="467">
        <v>1</v>
      </c>
      <c r="BG17" s="467">
        <v>4</v>
      </c>
      <c r="BH17" s="467" t="s">
        <v>695</v>
      </c>
      <c r="BI17" s="467" t="s">
        <v>2505</v>
      </c>
      <c r="BJ17" s="467">
        <v>1</v>
      </c>
      <c r="BK17" s="467" t="s">
        <v>1466</v>
      </c>
      <c r="BL17" s="467" t="s">
        <v>147</v>
      </c>
      <c r="BM17" s="438" t="s">
        <v>2545</v>
      </c>
      <c r="BN17" s="438"/>
      <c r="BO17" s="467">
        <v>0</v>
      </c>
      <c r="BP17" s="467">
        <v>1</v>
      </c>
      <c r="BQ17" s="467">
        <v>0</v>
      </c>
      <c r="BR17" s="467">
        <v>0</v>
      </c>
      <c r="BS17" s="467">
        <v>0</v>
      </c>
      <c r="BT17" s="467">
        <v>0</v>
      </c>
      <c r="BU17" s="467">
        <v>0</v>
      </c>
      <c r="BV17" s="467">
        <v>0</v>
      </c>
      <c r="BW17" s="467">
        <v>0</v>
      </c>
      <c r="BX17" s="467">
        <v>0</v>
      </c>
      <c r="BY17" s="467"/>
      <c r="BZ17" s="467"/>
      <c r="CA17"/>
      <c r="CC17"/>
      <c r="CD17" t="str">
        <f>CD3</f>
        <v>Organisation och ledningssystem</v>
      </c>
      <c r="CE17" t="str">
        <f t="shared" ref="CE17:CK17" si="10">CE3</f>
        <v>Konfigurationshantering</v>
      </c>
      <c r="CF17" t="str">
        <f t="shared" si="10"/>
        <v>Nätverk och säkra kommunikationer</v>
      </c>
      <c r="CG17" t="str">
        <f t="shared" si="10"/>
        <v>Komponentsäkerhet</v>
      </c>
      <c r="CH17" t="str">
        <f t="shared" si="10"/>
        <v>Åtkomstkontroll och skydd av information</v>
      </c>
      <c r="CI17" t="str">
        <f t="shared" si="10"/>
        <v>Kontinuitet- och incidenthantering</v>
      </c>
      <c r="CJ17" t="str">
        <f t="shared" si="10"/>
        <v>Uppföljning och utvärdering</v>
      </c>
      <c r="CK17">
        <f t="shared" si="10"/>
        <v>0</v>
      </c>
      <c r="CL17"/>
      <c r="CM17"/>
      <c r="CN17"/>
      <c r="CO17"/>
      <c r="CY17" s="442"/>
      <c r="DC17" s="213" t="str" cm="1">
        <f t="array" aca="1" ref="DC17" ca="1">IFERROR(IF(INDIRECT(DF17)="x", 1, INDIRECT(DF17)), "")</f>
        <v/>
      </c>
      <c r="DE17" s="24">
        <f t="shared" si="9"/>
        <v>0</v>
      </c>
      <c r="DF17" s="213" t="str" cm="1">
        <f t="array" ref="DF17">IF(
  DA17 = "svar",
  _xlfn._xlws.FILTER($BM:$BM, ($BL:$BL = DB17) * ($BG:$BG = CY17)),
  IF(
    CY17 &lt;&gt; "",
    _xlfn._xlws.FILTER($X$2:$X$1000, $AD$2:$AD$1000 = CY17),
    ""
  )
)</f>
        <v/>
      </c>
      <c r="DG17" s="213"/>
      <c r="DH17" s="213"/>
      <c r="DI17" s="213"/>
      <c r="DJ17" s="213"/>
      <c r="DK17" s="213"/>
      <c r="DL17" s="213"/>
      <c r="DM17" s="213"/>
      <c r="DN17" s="213"/>
      <c r="DS17" s="442"/>
      <c r="DW17" s="213"/>
      <c r="DY17" s="24"/>
      <c r="DZ17" s="213"/>
      <c r="EA17" s="213"/>
      <c r="EB17" s="213"/>
      <c r="EC17" s="213"/>
      <c r="ED17" s="213"/>
      <c r="EE17" s="213"/>
      <c r="EF17" s="213"/>
      <c r="EG17" s="213"/>
      <c r="EH17" s="213"/>
      <c r="EK17" s="442"/>
      <c r="EO17" s="213"/>
      <c r="EQ17" s="24"/>
      <c r="ER17" s="213"/>
      <c r="ES17" s="213"/>
      <c r="ET17" s="213"/>
      <c r="EU17" s="213"/>
      <c r="EV17" s="213"/>
      <c r="EW17" s="213"/>
      <c r="EX17" s="213"/>
      <c r="EY17" s="213"/>
      <c r="EZ17" s="213"/>
      <c r="FC17" s="442"/>
      <c r="FG17" s="213"/>
      <c r="FI17" s="24"/>
      <c r="FJ17" s="213"/>
      <c r="FK17" s="213"/>
      <c r="FL17" s="213"/>
      <c r="FM17" s="213"/>
      <c r="FN17" s="213"/>
      <c r="FO17" s="213"/>
      <c r="FP17" s="213"/>
      <c r="FQ17" s="213"/>
      <c r="FR17" s="213"/>
      <c r="FU17" s="442"/>
      <c r="FY17" s="213"/>
      <c r="GA17" s="24"/>
      <c r="GB17" s="213"/>
      <c r="GC17" s="213"/>
      <c r="GD17" s="213"/>
      <c r="GE17" s="213"/>
      <c r="GF17" s="213"/>
      <c r="GG17" s="213"/>
      <c r="GH17" s="213"/>
      <c r="GI17" s="213"/>
      <c r="GJ17" s="213"/>
      <c r="GM17" s="442">
        <v>40</v>
      </c>
      <c r="GN17" s="361">
        <v>3</v>
      </c>
      <c r="GO17" s="361" t="str">
        <v>Svar</v>
      </c>
      <c r="GP17" s="361" t="str">
        <v>Dokumentation av aktuell segmentering</v>
      </c>
      <c r="GQ17" s="213" cm="1">
        <f t="array" aca="1" ref="GQ17" ca="1">IFERROR(IF(INDIRECT(GT17)="x", 1, INDIRECT(GT17)), "")</f>
        <v>0</v>
      </c>
      <c r="GR17" s="361">
        <v>1</v>
      </c>
      <c r="GS17" s="24">
        <f t="shared" si="6"/>
        <v>100</v>
      </c>
      <c r="GT17" s="213" t="str" cm="1">
        <f t="array" ref="GT17">IF(
  GO17 = "svar",
  _xlfn._xlws.FILTER($BM:$BM, ($BL:$BL = GP17) * ($BG:$BG = GM17)),
  IF(
    GM17 &lt;&gt; "",
    _xlfn._xlws.FILTER($X$2:$X$1000, $AD$2:$AD$1000 = GM17),
    ""
  )
)</f>
        <v>'Ot-säkkollen'!C507</v>
      </c>
      <c r="GU17" s="213"/>
      <c r="GV17" s="213"/>
      <c r="GW17" s="213"/>
      <c r="GX17" s="213"/>
      <c r="GY17" s="213"/>
      <c r="GZ17" s="213"/>
      <c r="HA17" s="213"/>
      <c r="HB17" s="213"/>
      <c r="HE17" s="442">
        <v>13</v>
      </c>
      <c r="HF17" s="361">
        <v>1</v>
      </c>
      <c r="HG17" s="361" t="str">
        <v>Svar</v>
      </c>
      <c r="HH17" s="361" t="str">
        <v xml:space="preserve">Följts upp och utvärderats minst en gång </v>
      </c>
      <c r="HI17" s="213" cm="1">
        <f t="array" aca="1" ref="HI17" ca="1">IFERROR(IF(INDIRECT(HL17)="x", 1, INDIRECT(HL17)), "")</f>
        <v>0</v>
      </c>
      <c r="HJ17" s="361">
        <v>1</v>
      </c>
      <c r="HK17" s="24">
        <f t="shared" si="7"/>
        <v>1</v>
      </c>
      <c r="HL17" s="213" t="str" cm="1">
        <f t="array" ref="HL17">IF(
  HG17 = "svar",
  _xlfn._xlws.FILTER($BM:$BM, ($BL:$BL = HH17) * ($BG:$BG = HE17)),
  IF(
    HE17 &lt;&gt; "",
    _xlfn._xlws.FILTER($X$2:$X$1000, $AD$2:$AD$1000 = HE17),
    ""
  )
)</f>
        <v>'Ot-säkkollen'!D194</v>
      </c>
      <c r="HM17" s="213"/>
      <c r="HN17" s="213"/>
      <c r="HO17" s="213"/>
      <c r="HP17" s="213"/>
      <c r="HQ17" s="213"/>
      <c r="HR17" s="213"/>
      <c r="HS17" s="213"/>
      <c r="HT17" s="213"/>
      <c r="HW17" s="442">
        <v>0</v>
      </c>
      <c r="HX17" s="361">
        <v>0</v>
      </c>
      <c r="HY17" s="361">
        <v>0</v>
      </c>
      <c r="HZ17" s="361">
        <v>0</v>
      </c>
      <c r="IA17" s="213"/>
      <c r="IB17" s="361">
        <v>0</v>
      </c>
      <c r="IC17" s="24"/>
      <c r="ID17" s="213">
        <v>0</v>
      </c>
      <c r="IE17" s="213"/>
      <c r="IF17" s="213"/>
      <c r="IG17" s="213"/>
      <c r="IH17" s="213"/>
      <c r="II17" s="213"/>
      <c r="IJ17" s="213"/>
      <c r="IK17" s="213"/>
      <c r="IL17" s="213"/>
      <c r="IO17" s="442"/>
      <c r="IS17" s="213"/>
      <c r="IU17" s="24"/>
      <c r="IV17" s="213"/>
      <c r="IW17" s="213"/>
      <c r="IX17" s="213"/>
      <c r="IY17" s="213"/>
      <c r="IZ17" s="213"/>
      <c r="JA17" s="213"/>
      <c r="JB17" s="213"/>
      <c r="JC17" s="213"/>
      <c r="JD17" s="213"/>
      <c r="JG17" s="442"/>
      <c r="JK17" s="213"/>
      <c r="JM17" s="24"/>
      <c r="JN17" s="213"/>
      <c r="JO17" s="213"/>
      <c r="JP17" s="213"/>
      <c r="JQ17" s="213"/>
      <c r="JR17" s="213"/>
      <c r="JS17" s="213"/>
      <c r="JT17" s="213"/>
      <c r="JU17" s="213"/>
      <c r="JV17" s="213"/>
      <c r="JY17" s="442"/>
      <c r="KC17" s="213"/>
      <c r="KE17" s="24"/>
      <c r="KF17" s="213"/>
      <c r="KG17" s="213"/>
      <c r="KH17" s="213"/>
      <c r="KI17" s="213"/>
      <c r="KJ17" s="213"/>
      <c r="KK17" s="213"/>
      <c r="KL17" s="213"/>
      <c r="KM17" s="213"/>
      <c r="KN17" s="213"/>
    </row>
    <row r="18" spans="1:359" s="361" customFormat="1" ht="15">
      <c r="A18" s="464"/>
      <c r="C18" s="459"/>
      <c r="D18" s="462"/>
      <c r="E18" s="464"/>
      <c r="F18" s="441" t="s">
        <v>0</v>
      </c>
      <c r="G18">
        <v>0</v>
      </c>
      <c r="H18" t="s">
        <v>1217</v>
      </c>
      <c r="I18">
        <v>0</v>
      </c>
      <c r="J18" s="422">
        <v>24</v>
      </c>
      <c r="K18" s="422">
        <v>2</v>
      </c>
      <c r="L18" s="422">
        <v>24</v>
      </c>
      <c r="M18" s="422">
        <v>2</v>
      </c>
      <c r="N18"/>
      <c r="O18">
        <v>18</v>
      </c>
      <c r="P18" s="435">
        <v>1</v>
      </c>
      <c r="Q18">
        <v>18</v>
      </c>
      <c r="R18" t="s">
        <v>730</v>
      </c>
      <c r="S18" t="s">
        <v>2546</v>
      </c>
      <c r="T18"/>
      <c r="U18"/>
      <c r="V18"/>
      <c r="W18">
        <v>23</v>
      </c>
      <c r="X18" t="s">
        <v>1217</v>
      </c>
      <c r="Y18" t="s">
        <v>1217</v>
      </c>
      <c r="Z18" t="s">
        <v>1217</v>
      </c>
      <c r="AA18" t="s">
        <v>1217</v>
      </c>
      <c r="AB18" t="s">
        <v>1217</v>
      </c>
      <c r="AC18" t="s">
        <v>1217</v>
      </c>
      <c r="AD18" t="s">
        <v>1217</v>
      </c>
      <c r="AE18" t="s">
        <v>1217</v>
      </c>
      <c r="AF18" t="s">
        <v>1217</v>
      </c>
      <c r="AG18" t="s">
        <v>1217</v>
      </c>
      <c r="AH18"/>
      <c r="AI18" t="s">
        <v>1217</v>
      </c>
      <c r="AJ18" t="s">
        <v>1217</v>
      </c>
      <c r="AK18" t="s">
        <v>1217</v>
      </c>
      <c r="AL18" t="s">
        <v>1217</v>
      </c>
      <c r="AM18" t="s">
        <v>1217</v>
      </c>
      <c r="AN18" t="s">
        <v>1217</v>
      </c>
      <c r="AO18" t="s">
        <v>1217</v>
      </c>
      <c r="AP18"/>
      <c r="AQ18"/>
      <c r="AR18"/>
      <c r="AS18"/>
      <c r="AT18"/>
      <c r="AU18"/>
      <c r="AV18"/>
      <c r="AW18"/>
      <c r="AX18"/>
      <c r="AY18"/>
      <c r="AZ18"/>
      <c r="BA18"/>
      <c r="BB18" t="str" cm="1">
        <f t="array" aca="1" ref="BB18" ca="1">IFERROR(INDIRECT(X18),"")</f>
        <v/>
      </c>
      <c r="BC18"/>
      <c r="BD18" s="437"/>
      <c r="BE18"/>
      <c r="BF18" s="467">
        <v>1</v>
      </c>
      <c r="BG18" s="467">
        <v>4</v>
      </c>
      <c r="BH18" s="467" t="s">
        <v>695</v>
      </c>
      <c r="BI18" s="467" t="s">
        <v>2505</v>
      </c>
      <c r="BJ18" s="467">
        <v>2</v>
      </c>
      <c r="BK18" s="467" t="s">
        <v>1467</v>
      </c>
      <c r="BL18" s="467" t="s">
        <v>691</v>
      </c>
      <c r="BM18" s="438" t="s">
        <v>2547</v>
      </c>
      <c r="BN18" s="438"/>
      <c r="BO18" s="467">
        <v>0</v>
      </c>
      <c r="BP18" s="467">
        <v>1</v>
      </c>
      <c r="BQ18" s="467">
        <v>0</v>
      </c>
      <c r="BR18" s="467">
        <v>0</v>
      </c>
      <c r="BS18" s="467">
        <v>0</v>
      </c>
      <c r="BT18" s="467">
        <v>0</v>
      </c>
      <c r="BU18" s="467">
        <v>1</v>
      </c>
      <c r="BV18" s="467">
        <v>0</v>
      </c>
      <c r="BW18" s="467">
        <v>0</v>
      </c>
      <c r="BX18" s="467">
        <v>0</v>
      </c>
      <c r="BY18" s="467"/>
      <c r="BZ18" s="467"/>
      <c r="CA18"/>
      <c r="CC18" t="s">
        <v>1267</v>
      </c>
      <c r="CD18">
        <f ca="1">IF(CD8&gt;0,CD8,0.1)</f>
        <v>0.1</v>
      </c>
      <c r="CE18">
        <f t="shared" ref="CE18:CK18" ca="1" si="11">IF(CE8&gt;0,CE8,0.1)</f>
        <v>0.1</v>
      </c>
      <c r="CF18">
        <f t="shared" ca="1" si="11"/>
        <v>0.1</v>
      </c>
      <c r="CG18">
        <f t="shared" ca="1" si="11"/>
        <v>0.1</v>
      </c>
      <c r="CH18">
        <f t="shared" ca="1" si="11"/>
        <v>0.1</v>
      </c>
      <c r="CI18">
        <f t="shared" ca="1" si="11"/>
        <v>0.1</v>
      </c>
      <c r="CJ18">
        <f t="shared" ca="1" si="11"/>
        <v>0.1</v>
      </c>
      <c r="CK18">
        <f t="shared" ca="1" si="11"/>
        <v>0.1</v>
      </c>
      <c r="CL18"/>
      <c r="CM18"/>
      <c r="CN18"/>
      <c r="CO18"/>
      <c r="CY18" s="442"/>
      <c r="DC18" s="213"/>
      <c r="DE18" s="24"/>
      <c r="DF18" s="213"/>
      <c r="DG18" s="213"/>
      <c r="DH18" s="213"/>
      <c r="DI18" s="213"/>
      <c r="DJ18" s="213"/>
      <c r="DK18" s="213"/>
      <c r="DL18" s="213"/>
      <c r="DM18" s="213"/>
      <c r="DN18" s="213"/>
      <c r="DS18" s="442"/>
      <c r="DW18" s="213"/>
      <c r="DY18" s="24"/>
      <c r="DZ18" s="213"/>
      <c r="EA18" s="213"/>
      <c r="EB18" s="213"/>
      <c r="EC18" s="213"/>
      <c r="ED18" s="213"/>
      <c r="EE18" s="213"/>
      <c r="EF18" s="213"/>
      <c r="EG18" s="213"/>
      <c r="EH18" s="213"/>
      <c r="EK18" s="442"/>
      <c r="EO18" s="213"/>
      <c r="EQ18" s="24"/>
      <c r="ER18" s="213"/>
      <c r="ES18" s="213"/>
      <c r="ET18" s="213"/>
      <c r="EU18" s="213"/>
      <c r="EV18" s="213"/>
      <c r="EW18" s="213"/>
      <c r="EX18" s="213"/>
      <c r="EY18" s="213"/>
      <c r="EZ18" s="213"/>
      <c r="FC18" s="442"/>
      <c r="FG18" s="213"/>
      <c r="FI18" s="24"/>
      <c r="FJ18" s="213"/>
      <c r="FK18" s="213"/>
      <c r="FL18" s="213"/>
      <c r="FM18" s="213"/>
      <c r="FN18" s="213"/>
      <c r="FO18" s="213"/>
      <c r="FP18" s="213"/>
      <c r="FQ18" s="213"/>
      <c r="FR18" s="213"/>
      <c r="FU18" s="442"/>
      <c r="FY18" s="213"/>
      <c r="GA18" s="24"/>
      <c r="GB18" s="213"/>
      <c r="GC18" s="213"/>
      <c r="GD18" s="213"/>
      <c r="GE18" s="213"/>
      <c r="GF18" s="213"/>
      <c r="GG18" s="213"/>
      <c r="GH18" s="213"/>
      <c r="GI18" s="213"/>
      <c r="GJ18" s="213"/>
      <c r="GM18" s="442">
        <v>40</v>
      </c>
      <c r="GN18" s="361">
        <v>3</v>
      </c>
      <c r="GO18" s="361" t="str">
        <v>Svar</v>
      </c>
      <c r="GP18" s="361" t="str">
        <v>Dokumentation av aktuell konfigurering</v>
      </c>
      <c r="GQ18" s="213" cm="1">
        <f t="array" aca="1" ref="GQ18" ca="1">IFERROR(IF(INDIRECT(GT18)="x", 1, INDIRECT(GT18)), "")</f>
        <v>0</v>
      </c>
      <c r="GR18" s="361">
        <v>1</v>
      </c>
      <c r="GS18" s="24">
        <f t="shared" si="6"/>
        <v>100</v>
      </c>
      <c r="GT18" s="213" t="str" cm="1">
        <f t="array" ref="GT18">IF(
  GO18 = "svar",
  _xlfn._xlws.FILTER($BM:$BM, ($BL:$BL = GP18) * ($BG:$BG = GM18)),
  IF(
    GM18 &lt;&gt; "",
    _xlfn._xlws.FILTER($X$2:$X$1000, $AD$2:$AD$1000 = GM18),
    ""
  )
)</f>
        <v>'Ot-säkkollen'!D507</v>
      </c>
      <c r="GU18" s="213"/>
      <c r="GV18" s="213"/>
      <c r="GW18" s="213"/>
      <c r="GX18" s="213"/>
      <c r="GY18" s="213"/>
      <c r="GZ18" s="213"/>
      <c r="HA18" s="213"/>
      <c r="HB18" s="213"/>
      <c r="HE18" s="442">
        <v>14</v>
      </c>
      <c r="HF18" s="361">
        <v>1</v>
      </c>
      <c r="HG18" s="361" t="str">
        <v>Svar</v>
      </c>
      <c r="HH18" s="361" t="str">
        <v xml:space="preserve">Följts upp och utvärderats minst en gång </v>
      </c>
      <c r="HI18" s="213" cm="1">
        <f t="array" aca="1" ref="HI18" ca="1">IFERROR(IF(INDIRECT(HL18)="x", 1, INDIRECT(HL18)), "")</f>
        <v>0</v>
      </c>
      <c r="HJ18" s="361">
        <v>1</v>
      </c>
      <c r="HK18" s="24">
        <f t="shared" si="7"/>
        <v>1</v>
      </c>
      <c r="HL18" s="213" t="str" cm="1">
        <f t="array" ref="HL18">IF(
  HG18 = "svar",
  _xlfn._xlws.FILTER($BM:$BM, ($BL:$BL = HH18) * ($BG:$BG = HE18)),
  IF(
    HE18 &lt;&gt; "",
    _xlfn._xlws.FILTER($X$2:$X$1000, $AD$2:$AD$1000 = HE18),
    ""
  )
)</f>
        <v>'Ot-säkkollen'!D208</v>
      </c>
      <c r="HM18" s="213"/>
      <c r="HN18" s="213"/>
      <c r="HO18" s="213"/>
      <c r="HP18" s="213"/>
      <c r="HQ18" s="213"/>
      <c r="HR18" s="213"/>
      <c r="HS18" s="213"/>
      <c r="HT18" s="213"/>
      <c r="HW18" s="442">
        <v>0</v>
      </c>
      <c r="HX18" s="361">
        <v>0</v>
      </c>
      <c r="HY18" s="361">
        <v>0</v>
      </c>
      <c r="HZ18" s="361">
        <v>0</v>
      </c>
      <c r="IA18" s="213"/>
      <c r="IB18" s="361">
        <v>0</v>
      </c>
      <c r="IC18" s="24"/>
      <c r="ID18" s="213">
        <v>0</v>
      </c>
      <c r="IE18" s="213"/>
      <c r="IF18" s="213"/>
      <c r="IG18" s="213"/>
      <c r="IH18" s="213"/>
      <c r="II18" s="213"/>
      <c r="IJ18" s="213"/>
      <c r="IK18" s="213"/>
      <c r="IL18" s="213"/>
      <c r="IO18" s="442"/>
      <c r="IS18" s="213"/>
      <c r="IU18" s="24"/>
      <c r="IV18" s="213"/>
      <c r="IW18" s="213"/>
      <c r="IX18" s="213"/>
      <c r="IY18" s="213"/>
      <c r="IZ18" s="213"/>
      <c r="JA18" s="213"/>
      <c r="JB18" s="213"/>
      <c r="JC18" s="213"/>
      <c r="JD18" s="213"/>
      <c r="JG18" s="442"/>
      <c r="JK18" s="213"/>
      <c r="JM18" s="24"/>
      <c r="JN18" s="213"/>
      <c r="JO18" s="213"/>
      <c r="JP18" s="213"/>
      <c r="JQ18" s="213"/>
      <c r="JR18" s="213"/>
      <c r="JS18" s="213"/>
      <c r="JT18" s="213"/>
      <c r="JU18" s="213"/>
      <c r="JV18" s="213"/>
      <c r="JY18" s="442"/>
      <c r="KC18" s="213"/>
      <c r="KE18" s="24"/>
      <c r="KF18" s="213"/>
      <c r="KG18" s="213"/>
      <c r="KH18" s="213"/>
      <c r="KI18" s="213"/>
      <c r="KJ18" s="213"/>
      <c r="KK18" s="213"/>
      <c r="KL18" s="213"/>
      <c r="KM18" s="213"/>
      <c r="KN18" s="213"/>
    </row>
    <row r="19" spans="1:359" s="361" customFormat="1" ht="15">
      <c r="A19" s="464"/>
      <c r="C19" s="459"/>
      <c r="D19" s="462"/>
      <c r="E19" s="464">
        <v>65</v>
      </c>
      <c r="F19" s="441" t="s">
        <v>0</v>
      </c>
      <c r="G19">
        <v>0</v>
      </c>
      <c r="H19" t="s">
        <v>1217</v>
      </c>
      <c r="I19">
        <v>0</v>
      </c>
      <c r="J19" s="422">
        <v>25</v>
      </c>
      <c r="K19" s="422">
        <v>2</v>
      </c>
      <c r="L19" s="422">
        <v>25</v>
      </c>
      <c r="M19" s="422">
        <v>2</v>
      </c>
      <c r="N19"/>
      <c r="O19">
        <v>19</v>
      </c>
      <c r="P19" s="435">
        <v>2</v>
      </c>
      <c r="Q19">
        <v>19</v>
      </c>
      <c r="R19" t="s">
        <v>739</v>
      </c>
      <c r="S19" t="s">
        <v>2548</v>
      </c>
      <c r="T19"/>
      <c r="U19"/>
      <c r="V19"/>
      <c r="W19">
        <v>24</v>
      </c>
      <c r="X19" t="s">
        <v>1217</v>
      </c>
      <c r="Y19" t="s">
        <v>1217</v>
      </c>
      <c r="Z19" t="s">
        <v>1217</v>
      </c>
      <c r="AA19" t="s">
        <v>1217</v>
      </c>
      <c r="AB19" t="s">
        <v>1217</v>
      </c>
      <c r="AC19" t="s">
        <v>1217</v>
      </c>
      <c r="AD19" t="s">
        <v>1217</v>
      </c>
      <c r="AE19" t="s">
        <v>1217</v>
      </c>
      <c r="AF19" t="s">
        <v>1217</v>
      </c>
      <c r="AG19" t="s">
        <v>1217</v>
      </c>
      <c r="AH19"/>
      <c r="AI19" t="s">
        <v>1217</v>
      </c>
      <c r="AJ19" t="s">
        <v>1217</v>
      </c>
      <c r="AK19" t="s">
        <v>1217</v>
      </c>
      <c r="AL19" t="s">
        <v>1217</v>
      </c>
      <c r="AM19" t="s">
        <v>1217</v>
      </c>
      <c r="AN19" t="s">
        <v>1217</v>
      </c>
      <c r="AO19" t="s">
        <v>1217</v>
      </c>
      <c r="AP19"/>
      <c r="AQ19"/>
      <c r="AR19"/>
      <c r="AS19"/>
      <c r="AT19"/>
      <c r="AU19"/>
      <c r="AV19"/>
      <c r="AW19"/>
      <c r="AX19"/>
      <c r="AY19"/>
      <c r="AZ19"/>
      <c r="BA19"/>
      <c r="BB19" t="str" cm="1">
        <f t="array" aca="1" ref="BB19" ca="1">IFERROR(INDIRECT(X19),"")</f>
        <v/>
      </c>
      <c r="BC19"/>
      <c r="BD19" s="437"/>
      <c r="BE19"/>
      <c r="BF19" s="467">
        <v>1</v>
      </c>
      <c r="BG19" s="467">
        <v>4</v>
      </c>
      <c r="BH19" s="467" t="s">
        <v>695</v>
      </c>
      <c r="BI19" s="467" t="s">
        <v>2505</v>
      </c>
      <c r="BJ19" s="467">
        <v>3</v>
      </c>
      <c r="BK19" s="467" t="s">
        <v>1465</v>
      </c>
      <c r="BL19" s="467" t="s">
        <v>685</v>
      </c>
      <c r="BM19" s="438" t="s">
        <v>2549</v>
      </c>
      <c r="BN19" s="438"/>
      <c r="BO19" s="467">
        <v>0</v>
      </c>
      <c r="BP19" s="467">
        <v>1</v>
      </c>
      <c r="BQ19" s="467">
        <v>0</v>
      </c>
      <c r="BR19" s="467">
        <v>0</v>
      </c>
      <c r="BS19" s="467">
        <v>0</v>
      </c>
      <c r="BT19" s="467">
        <v>0</v>
      </c>
      <c r="BU19" s="467">
        <v>0</v>
      </c>
      <c r="BV19" s="467">
        <v>0</v>
      </c>
      <c r="BW19" s="467">
        <v>0</v>
      </c>
      <c r="BX19" s="467">
        <v>0</v>
      </c>
      <c r="BY19" s="467"/>
      <c r="BZ19" s="467"/>
      <c r="CA19"/>
      <c r="CC19" t="s">
        <v>1305</v>
      </c>
      <c r="CD19">
        <f t="shared" ref="CD19:CK19" ca="1" si="12">CD6</f>
        <v>0</v>
      </c>
      <c r="CE19">
        <f t="shared" ca="1" si="12"/>
        <v>0</v>
      </c>
      <c r="CF19">
        <f t="shared" ca="1" si="12"/>
        <v>0</v>
      </c>
      <c r="CG19">
        <f t="shared" ca="1" si="12"/>
        <v>0</v>
      </c>
      <c r="CH19">
        <f t="shared" ca="1" si="12"/>
        <v>0</v>
      </c>
      <c r="CI19">
        <f t="shared" ca="1" si="12"/>
        <v>0</v>
      </c>
      <c r="CJ19">
        <f t="shared" ca="1" si="12"/>
        <v>0</v>
      </c>
      <c r="CK19">
        <f t="shared" ca="1" si="12"/>
        <v>0</v>
      </c>
      <c r="CL19"/>
      <c r="CM19"/>
      <c r="CN19"/>
      <c r="CO19"/>
      <c r="CY19" s="442"/>
      <c r="DC19" s="213"/>
      <c r="DE19" s="24"/>
      <c r="DF19" s="213"/>
      <c r="DG19" s="213"/>
      <c r="DH19" s="213"/>
      <c r="DI19" s="213"/>
      <c r="DJ19" s="213"/>
      <c r="DK19" s="213"/>
      <c r="DL19" s="213"/>
      <c r="DM19" s="213"/>
      <c r="DN19" s="213"/>
      <c r="DS19" s="442"/>
      <c r="DW19" s="213"/>
      <c r="DY19" s="24"/>
      <c r="DZ19" s="213"/>
      <c r="EA19" s="213"/>
      <c r="EB19" s="213"/>
      <c r="EC19" s="213"/>
      <c r="ED19" s="213"/>
      <c r="EE19" s="213"/>
      <c r="EF19" s="213"/>
      <c r="EG19" s="213"/>
      <c r="EH19" s="213"/>
      <c r="EK19" s="442"/>
      <c r="EO19" s="213"/>
      <c r="EQ19" s="24"/>
      <c r="ER19" s="213"/>
      <c r="ES19" s="213"/>
      <c r="ET19" s="213"/>
      <c r="EU19" s="213"/>
      <c r="EV19" s="213"/>
      <c r="EW19" s="213"/>
      <c r="EX19" s="213"/>
      <c r="EY19" s="213"/>
      <c r="EZ19" s="213"/>
      <c r="FC19" s="442"/>
      <c r="FG19" s="213"/>
      <c r="FI19" s="24"/>
      <c r="FJ19" s="213"/>
      <c r="FK19" s="213"/>
      <c r="FL19" s="213"/>
      <c r="FM19" s="213"/>
      <c r="FN19" s="213"/>
      <c r="FO19" s="213"/>
      <c r="FP19" s="213"/>
      <c r="FQ19" s="213"/>
      <c r="FR19" s="213"/>
      <c r="FU19" s="442"/>
      <c r="FY19" s="213"/>
      <c r="GA19" s="24"/>
      <c r="GB19" s="213"/>
      <c r="GC19" s="213"/>
      <c r="GD19" s="213"/>
      <c r="GE19" s="213"/>
      <c r="GF19" s="213"/>
      <c r="GG19" s="213"/>
      <c r="GH19" s="213"/>
      <c r="GI19" s="213"/>
      <c r="GJ19" s="213"/>
      <c r="GM19" s="442">
        <v>44</v>
      </c>
      <c r="GN19" s="361">
        <v>3</v>
      </c>
      <c r="GO19" s="361" t="str">
        <v>Svar</v>
      </c>
      <c r="GP19" s="361" t="str">
        <v>Detektering och hantering av misslyckade inloggningsförsök</v>
      </c>
      <c r="GQ19" s="213" cm="1">
        <f t="array" aca="1" ref="GQ19" ca="1">IFERROR(IF(INDIRECT(GT19)="x", 1, INDIRECT(GT19)), "")</f>
        <v>0</v>
      </c>
      <c r="GR19" s="361">
        <v>1</v>
      </c>
      <c r="GS19" s="24">
        <f t="shared" si="6"/>
        <v>100</v>
      </c>
      <c r="GT19" s="213" t="str" cm="1">
        <f t="array" ref="GT19">IF(
  GO19 = "svar",
  _xlfn._xlws.FILTER($BM:$BM, ($BL:$BL = GP19) * ($BG:$BG = GM19)),
  IF(
    GM19 &lt;&gt; "",
    _xlfn._xlws.FILTER($X$2:$X$1000, $AD$2:$AD$1000 = GM19),
    ""
  )
)</f>
        <v>'Ot-säkkollen'!D555</v>
      </c>
      <c r="GU19" s="213"/>
      <c r="GV19" s="213"/>
      <c r="GW19" s="213"/>
      <c r="GX19" s="213"/>
      <c r="GY19" s="213"/>
      <c r="GZ19" s="213"/>
      <c r="HA19" s="213"/>
      <c r="HB19" s="213"/>
      <c r="HE19" s="442">
        <v>15</v>
      </c>
      <c r="HF19" s="361">
        <v>1</v>
      </c>
      <c r="HG19" s="361" t="str">
        <v>Svar</v>
      </c>
      <c r="HH19" s="361" t="str">
        <v xml:space="preserve">Följts upp och utvärderats minst en gång </v>
      </c>
      <c r="HI19" s="213" cm="1">
        <f t="array" aca="1" ref="HI19" ca="1">IFERROR(IF(INDIRECT(HL19)="x", 1, INDIRECT(HL19)), "")</f>
        <v>0</v>
      </c>
      <c r="HJ19" s="361">
        <v>1</v>
      </c>
      <c r="HK19" s="24">
        <f t="shared" si="7"/>
        <v>1</v>
      </c>
      <c r="HL19" s="213" t="str" cm="1">
        <f t="array" ref="HL19">IF(
  HG19 = "svar",
  _xlfn._xlws.FILTER($BM:$BM, ($BL:$BL = HH19) * ($BG:$BG = HE19)),
  IF(
    HE19 &lt;&gt; "",
    _xlfn._xlws.FILTER($X$2:$X$1000, $AD$2:$AD$1000 = HE19),
    ""
  )
)</f>
        <v>'Ot-säkkollen'!D222</v>
      </c>
      <c r="HM19" s="213"/>
      <c r="HN19" s="213"/>
      <c r="HO19" s="213"/>
      <c r="HP19" s="213"/>
      <c r="HQ19" s="213"/>
      <c r="HR19" s="213"/>
      <c r="HS19" s="213"/>
      <c r="HT19" s="213"/>
      <c r="HW19" s="442">
        <v>0</v>
      </c>
      <c r="HX19" s="361">
        <v>0</v>
      </c>
      <c r="HY19" s="361">
        <v>0</v>
      </c>
      <c r="HZ19" s="361">
        <v>0</v>
      </c>
      <c r="IA19" s="213"/>
      <c r="IB19" s="361">
        <v>0</v>
      </c>
      <c r="IC19" s="24"/>
      <c r="ID19" s="213">
        <v>0</v>
      </c>
      <c r="IE19" s="213"/>
      <c r="IF19" s="213"/>
      <c r="IG19" s="213"/>
      <c r="IH19" s="213"/>
      <c r="II19" s="213"/>
      <c r="IJ19" s="213"/>
      <c r="IK19" s="213"/>
      <c r="IL19" s="213"/>
      <c r="IO19" s="442"/>
      <c r="IS19" s="213"/>
      <c r="IU19" s="24"/>
      <c r="IV19" s="213"/>
      <c r="IW19" s="213"/>
      <c r="IX19" s="213"/>
      <c r="IY19" s="213"/>
      <c r="IZ19" s="213"/>
      <c r="JA19" s="213"/>
      <c r="JB19" s="213"/>
      <c r="JC19" s="213"/>
      <c r="JD19" s="213"/>
      <c r="JG19" s="442"/>
      <c r="JK19" s="213"/>
      <c r="JM19" s="24"/>
      <c r="JN19" s="213"/>
      <c r="JO19" s="213"/>
      <c r="JP19" s="213"/>
      <c r="JQ19" s="213"/>
      <c r="JR19" s="213"/>
      <c r="JS19" s="213"/>
      <c r="JT19" s="213"/>
      <c r="JU19" s="213"/>
      <c r="JV19" s="213"/>
      <c r="JY19" s="442"/>
      <c r="KC19" s="213"/>
      <c r="KE19" s="24"/>
      <c r="KF19" s="213"/>
      <c r="KG19" s="213"/>
      <c r="KH19" s="213"/>
      <c r="KI19" s="213"/>
      <c r="KJ19" s="213"/>
      <c r="KK19" s="213"/>
      <c r="KL19" s="213"/>
      <c r="KM19" s="213"/>
      <c r="KN19" s="213"/>
    </row>
    <row r="20" spans="1:359" s="361" customFormat="1" ht="15">
      <c r="A20" s="464" t="s">
        <v>2479</v>
      </c>
      <c r="C20" s="459"/>
      <c r="D20" s="462"/>
      <c r="E20" s="464"/>
      <c r="F20" s="441" t="e">
        <v>#N/A</v>
      </c>
      <c r="G20" t="s">
        <v>2479</v>
      </c>
      <c r="H20" t="s">
        <v>1217</v>
      </c>
      <c r="I20">
        <v>0</v>
      </c>
      <c r="J20" s="422">
        <v>37</v>
      </c>
      <c r="K20" s="422">
        <v>3</v>
      </c>
      <c r="L20" s="422">
        <v>37</v>
      </c>
      <c r="M20" s="422">
        <v>3</v>
      </c>
      <c r="N20"/>
      <c r="O20">
        <v>20</v>
      </c>
      <c r="P20" s="435">
        <v>2</v>
      </c>
      <c r="Q20">
        <v>20</v>
      </c>
      <c r="R20" t="s">
        <v>746</v>
      </c>
      <c r="S20" t="s">
        <v>2550</v>
      </c>
      <c r="T20"/>
      <c r="U20"/>
      <c r="V20"/>
      <c r="W20">
        <v>25</v>
      </c>
      <c r="X20" t="s">
        <v>1217</v>
      </c>
      <c r="Y20" t="s">
        <v>1217</v>
      </c>
      <c r="Z20" t="s">
        <v>1217</v>
      </c>
      <c r="AA20" t="s">
        <v>1217</v>
      </c>
      <c r="AB20" t="s">
        <v>1217</v>
      </c>
      <c r="AC20" t="s">
        <v>1217</v>
      </c>
      <c r="AD20" t="s">
        <v>1217</v>
      </c>
      <c r="AE20" t="s">
        <v>1217</v>
      </c>
      <c r="AF20" t="s">
        <v>1217</v>
      </c>
      <c r="AG20" t="s">
        <v>1217</v>
      </c>
      <c r="AH20"/>
      <c r="AI20" t="s">
        <v>1217</v>
      </c>
      <c r="AJ20" t="s">
        <v>1217</v>
      </c>
      <c r="AK20" t="s">
        <v>1217</v>
      </c>
      <c r="AL20" t="s">
        <v>1217</v>
      </c>
      <c r="AM20" t="s">
        <v>1217</v>
      </c>
      <c r="AN20" t="s">
        <v>1217</v>
      </c>
      <c r="AO20" t="s">
        <v>1217</v>
      </c>
      <c r="AP20"/>
      <c r="AQ20"/>
      <c r="AR20"/>
      <c r="AS20"/>
      <c r="AT20"/>
      <c r="AU20"/>
      <c r="AV20"/>
      <c r="AW20"/>
      <c r="AX20"/>
      <c r="AY20"/>
      <c r="AZ20"/>
      <c r="BA20"/>
      <c r="BB20" t="str" cm="1">
        <f t="array" aca="1" ref="BB20" ca="1">IFERROR(INDIRECT(X20),"")</f>
        <v/>
      </c>
      <c r="BC20"/>
      <c r="BD20" s="437"/>
      <c r="BE20"/>
      <c r="BF20" s="467">
        <v>1</v>
      </c>
      <c r="BG20" s="467">
        <v>4</v>
      </c>
      <c r="BH20" s="467" t="s">
        <v>695</v>
      </c>
      <c r="BI20" s="467" t="s">
        <v>2505</v>
      </c>
      <c r="BJ20" s="467">
        <v>4</v>
      </c>
      <c r="BK20" s="467" t="s">
        <v>1264</v>
      </c>
      <c r="BL20" s="467" t="s">
        <v>686</v>
      </c>
      <c r="BM20" s="438" t="s">
        <v>2551</v>
      </c>
      <c r="BN20" s="438"/>
      <c r="BO20" s="467">
        <v>0</v>
      </c>
      <c r="BP20" s="467">
        <v>1</v>
      </c>
      <c r="BQ20" s="467">
        <v>0</v>
      </c>
      <c r="BR20" s="467">
        <v>0</v>
      </c>
      <c r="BS20" s="467">
        <v>0</v>
      </c>
      <c r="BT20" s="467">
        <v>0</v>
      </c>
      <c r="BU20" s="467">
        <v>0</v>
      </c>
      <c r="BV20" s="467">
        <v>0</v>
      </c>
      <c r="BW20" s="467">
        <v>0</v>
      </c>
      <c r="BX20" s="467">
        <v>0</v>
      </c>
      <c r="BY20" s="467"/>
      <c r="BZ20" s="467"/>
      <c r="CA20"/>
      <c r="CB20" s="361" t="s">
        <v>1307</v>
      </c>
      <c r="CC20" t="s">
        <v>1308</v>
      </c>
      <c r="CD20" s="468">
        <f>IFERROR(
 INDEX(Analysstöd!$H$5:$H$1994, MATCH($V$2 &amp; ": Målbild för organisationens övergripande nivå", Analysstöd!$B$5:$B$1994, 0)),
 0)</f>
        <v>0</v>
      </c>
      <c r="CE20" s="468">
        <f>IFERROR(
 INDEX(Analysstöd!$H$5:$H$1994, MATCH($V$2 &amp; ": Målbild för organisationens övergripande nivå", Analysstöd!$B$5:$B$1994, 0)),
 0)</f>
        <v>0</v>
      </c>
      <c r="CF20" s="468">
        <f>IFERROR(
 INDEX(Analysstöd!$H$5:$H$1994, MATCH($V$2 &amp; ": Målbild för organisationens övergripande nivå", Analysstöd!$B$5:$B$1994, 0)),
 0)</f>
        <v>0</v>
      </c>
      <c r="CG20" s="468">
        <f>IFERROR(
 INDEX(Analysstöd!$H$5:$H$1994, MATCH($V$2 &amp; ": Målbild för organisationens övergripande nivå", Analysstöd!$B$5:$B$1994, 0)),
 0)</f>
        <v>0</v>
      </c>
      <c r="CH20" s="468">
        <f>IFERROR(
 INDEX(Analysstöd!$H$5:$H$1994, MATCH($V$2 &amp; ": Målbild för organisationens övergripande nivå", Analysstöd!$B$5:$B$1994, 0)),
 0)</f>
        <v>0</v>
      </c>
      <c r="CI20" s="468">
        <f>IFERROR(
 INDEX(Analysstöd!$H$5:$H$1994, MATCH($V$2 &amp; ": Målbild för organisationens övergripande nivå", Analysstöd!$B$5:$B$1994, 0)),
 0)</f>
        <v>0</v>
      </c>
      <c r="CJ20" s="468">
        <f>IFERROR(
 INDEX(Analysstöd!$H$5:$H$1994, MATCH($V$2 &amp; ": Målbild för organisationens övergripande nivå", Analysstöd!$B$5:$B$1994, 0)),
 0)</f>
        <v>0</v>
      </c>
      <c r="CK20" s="468">
        <f>IFERROR(
 INDEX(Analysstöd!$H$5:$H$1994, MATCH($V$2 &amp; ": Målbild för organisationens övergripande nivå", Analysstöd!$B$5:$B$1994, 0)),
 0)</f>
        <v>0</v>
      </c>
      <c r="CL20" s="468"/>
      <c r="CM20" s="468"/>
      <c r="CN20" s="468"/>
      <c r="CO20" s="468"/>
      <c r="CY20" s="442"/>
      <c r="DC20" s="213"/>
      <c r="DE20" s="24"/>
      <c r="DF20" s="213"/>
      <c r="DG20" s="213"/>
      <c r="DH20" s="213"/>
      <c r="DI20" s="213"/>
      <c r="DJ20" s="213"/>
      <c r="DK20" s="213"/>
      <c r="DL20" s="213"/>
      <c r="DM20" s="213"/>
      <c r="DN20" s="213"/>
      <c r="DS20" s="442"/>
      <c r="DW20" s="213"/>
      <c r="DY20" s="24"/>
      <c r="DZ20" s="213"/>
      <c r="EA20" s="213"/>
      <c r="EB20" s="213"/>
      <c r="EC20" s="213"/>
      <c r="ED20" s="213"/>
      <c r="EE20" s="213"/>
      <c r="EF20" s="213"/>
      <c r="EG20" s="213"/>
      <c r="EH20" s="213"/>
      <c r="EK20" s="442"/>
      <c r="EO20" s="213"/>
      <c r="EQ20" s="24"/>
      <c r="ER20" s="213"/>
      <c r="ES20" s="213"/>
      <c r="ET20" s="213"/>
      <c r="EU20" s="213"/>
      <c r="EV20" s="213"/>
      <c r="EW20" s="213"/>
      <c r="EX20" s="213"/>
      <c r="EY20" s="213"/>
      <c r="EZ20" s="213"/>
      <c r="FC20" s="442"/>
      <c r="FG20" s="213"/>
      <c r="FI20" s="24"/>
      <c r="FJ20" s="213"/>
      <c r="FK20" s="213"/>
      <c r="FL20" s="213"/>
      <c r="FM20" s="213"/>
      <c r="FN20" s="213"/>
      <c r="FO20" s="213"/>
      <c r="FP20" s="213"/>
      <c r="FQ20" s="213"/>
      <c r="FR20" s="213"/>
      <c r="FU20" s="442"/>
      <c r="FY20" s="213"/>
      <c r="GA20" s="24"/>
      <c r="GB20" s="213"/>
      <c r="GC20" s="213"/>
      <c r="GD20" s="213"/>
      <c r="GE20" s="213"/>
      <c r="GF20" s="213"/>
      <c r="GG20" s="213"/>
      <c r="GH20" s="213"/>
      <c r="GI20" s="213"/>
      <c r="GJ20" s="213"/>
      <c r="GM20" s="442"/>
      <c r="GQ20" s="213" t="str" cm="1">
        <f t="array" aca="1" ref="GQ20" ca="1">IFERROR(IF(INDIRECT(GT20)="x", 1, INDIRECT(GT20)), "")</f>
        <v/>
      </c>
      <c r="GS20" s="24">
        <f t="shared" si="6"/>
        <v>0</v>
      </c>
      <c r="GT20" s="213" t="str" cm="1">
        <f t="array" ref="GT20">IF(
  GO20 = "svar",
  _xlfn._xlws.FILTER($BM:$BM, ($BL:$BL = GP20) * ($BG:$BG = GM20)),
  IF(
    GM20 &lt;&gt; "",
    _xlfn._xlws.FILTER($X$2:$X$1000, $AD$2:$AD$1000 = GM20),
    ""
  )
)</f>
        <v/>
      </c>
      <c r="GU20" s="213"/>
      <c r="GV20" s="213"/>
      <c r="GW20" s="213"/>
      <c r="GX20" s="213"/>
      <c r="GY20" s="213"/>
      <c r="GZ20" s="213"/>
      <c r="HA20" s="213"/>
      <c r="HB20" s="213"/>
      <c r="HE20" s="442">
        <v>16</v>
      </c>
      <c r="HF20" s="361">
        <v>1</v>
      </c>
      <c r="HG20" s="361" t="str">
        <v>Svar</v>
      </c>
      <c r="HH20" s="361" t="str">
        <v xml:space="preserve">Följts upp och utvärderats minst en gång </v>
      </c>
      <c r="HI20" s="213" cm="1">
        <f t="array" aca="1" ref="HI20" ca="1">IFERROR(IF(INDIRECT(HL20)="x", 1, INDIRECT(HL20)), "")</f>
        <v>0</v>
      </c>
      <c r="HJ20" s="361">
        <v>1</v>
      </c>
      <c r="HK20" s="24">
        <f t="shared" si="7"/>
        <v>1</v>
      </c>
      <c r="HL20" s="213" t="str" cm="1">
        <f t="array" ref="HL20">IF(
  HG20 = "svar",
  _xlfn._xlws.FILTER($BM:$BM, ($BL:$BL = HH20) * ($BG:$BG = HE20)),
  IF(
    HE20 &lt;&gt; "",
    _xlfn._xlws.FILTER($X$2:$X$1000, $AD$2:$AD$1000 = HE20),
    ""
  )
)</f>
        <v>'Ot-säkkollen'!D236</v>
      </c>
      <c r="HM20" s="213"/>
      <c r="HN20" s="213"/>
      <c r="HO20" s="213"/>
      <c r="HP20" s="213"/>
      <c r="HQ20" s="213"/>
      <c r="HR20" s="213"/>
      <c r="HS20" s="213"/>
      <c r="HT20" s="213"/>
      <c r="HW20" s="442">
        <v>0</v>
      </c>
      <c r="HX20" s="361">
        <v>0</v>
      </c>
      <c r="HY20" s="361">
        <v>0</v>
      </c>
      <c r="HZ20" s="361">
        <v>0</v>
      </c>
      <c r="IA20" s="213"/>
      <c r="IB20" s="361">
        <v>0</v>
      </c>
      <c r="IC20" s="24"/>
      <c r="ID20" s="213">
        <v>0</v>
      </c>
      <c r="IE20" s="213"/>
      <c r="IF20" s="213"/>
      <c r="IG20" s="213"/>
      <c r="IH20" s="213"/>
      <c r="II20" s="213"/>
      <c r="IJ20" s="213"/>
      <c r="IK20" s="213"/>
      <c r="IL20" s="213"/>
      <c r="IO20" s="442"/>
      <c r="IS20" s="213"/>
      <c r="IU20" s="24"/>
      <c r="IV20" s="213"/>
      <c r="IW20" s="213"/>
      <c r="IX20" s="213"/>
      <c r="IY20" s="213"/>
      <c r="IZ20" s="213"/>
      <c r="JA20" s="213"/>
      <c r="JB20" s="213"/>
      <c r="JC20" s="213"/>
      <c r="JD20" s="213"/>
      <c r="JG20" s="442"/>
      <c r="JK20" s="213"/>
      <c r="JM20" s="24"/>
      <c r="JN20" s="213"/>
      <c r="JO20" s="213"/>
      <c r="JP20" s="213"/>
      <c r="JQ20" s="213"/>
      <c r="JR20" s="213"/>
      <c r="JS20" s="213"/>
      <c r="JT20" s="213"/>
      <c r="JU20" s="213"/>
      <c r="JV20" s="213"/>
      <c r="JY20" s="442"/>
      <c r="KC20" s="213"/>
      <c r="KE20" s="24"/>
      <c r="KF20" s="213"/>
      <c r="KG20" s="213"/>
      <c r="KH20" s="213"/>
      <c r="KI20" s="213"/>
      <c r="KJ20" s="213"/>
      <c r="KK20" s="213"/>
      <c r="KL20" s="213"/>
      <c r="KM20" s="213"/>
      <c r="KN20" s="213"/>
    </row>
    <row r="21" spans="1:359" s="361" customFormat="1" ht="15">
      <c r="A21" s="458" t="s">
        <v>25</v>
      </c>
      <c r="B21" s="459" t="s">
        <v>23</v>
      </c>
      <c r="C21" s="459" t="s">
        <v>1247</v>
      </c>
      <c r="D21" s="204" t="s">
        <v>1162</v>
      </c>
      <c r="E21" s="460" t="s">
        <v>1248</v>
      </c>
      <c r="F21" s="441" t="e">
        <v>#N/A</v>
      </c>
      <c r="G21" t="s">
        <v>2479</v>
      </c>
      <c r="H21" t="s">
        <v>1217</v>
      </c>
      <c r="I21">
        <v>0</v>
      </c>
      <c r="J21" s="422">
        <v>38</v>
      </c>
      <c r="K21" s="422">
        <v>3</v>
      </c>
      <c r="L21" s="422">
        <v>38</v>
      </c>
      <c r="M21" s="422">
        <v>3</v>
      </c>
      <c r="N21"/>
      <c r="O21">
        <v>21</v>
      </c>
      <c r="P21" s="435">
        <v>2</v>
      </c>
      <c r="Q21">
        <v>21</v>
      </c>
      <c r="R21" t="s">
        <v>753</v>
      </c>
      <c r="S21" t="s">
        <v>2552</v>
      </c>
      <c r="T21"/>
      <c r="U21"/>
      <c r="V21"/>
      <c r="W21">
        <v>26</v>
      </c>
      <c r="X21" t="s">
        <v>1217</v>
      </c>
      <c r="Y21" t="s">
        <v>1217</v>
      </c>
      <c r="Z21" t="s">
        <v>1217</v>
      </c>
      <c r="AA21" t="s">
        <v>1217</v>
      </c>
      <c r="AB21" t="s">
        <v>1217</v>
      </c>
      <c r="AC21" t="s">
        <v>1217</v>
      </c>
      <c r="AD21" t="s">
        <v>1217</v>
      </c>
      <c r="AE21" t="s">
        <v>1217</v>
      </c>
      <c r="AF21" t="s">
        <v>1217</v>
      </c>
      <c r="AG21" t="s">
        <v>1217</v>
      </c>
      <c r="AH21"/>
      <c r="AI21" t="s">
        <v>1217</v>
      </c>
      <c r="AJ21" t="s">
        <v>1217</v>
      </c>
      <c r="AK21" t="s">
        <v>1217</v>
      </c>
      <c r="AL21" t="s">
        <v>1217</v>
      </c>
      <c r="AM21" t="s">
        <v>1217</v>
      </c>
      <c r="AN21" t="s">
        <v>1217</v>
      </c>
      <c r="AO21" t="s">
        <v>1217</v>
      </c>
      <c r="AP21"/>
      <c r="AQ21"/>
      <c r="AR21"/>
      <c r="AS21"/>
      <c r="AT21"/>
      <c r="AU21"/>
      <c r="AV21"/>
      <c r="AW21"/>
      <c r="AX21"/>
      <c r="AY21"/>
      <c r="AZ21"/>
      <c r="BA21"/>
      <c r="BB21" t="str" cm="1">
        <f t="array" aca="1" ref="BB21" ca="1">IFERROR(INDIRECT(X21),"")</f>
        <v/>
      </c>
      <c r="BC21"/>
      <c r="BD21" s="437"/>
      <c r="BE21"/>
      <c r="BF21" s="467">
        <v>1</v>
      </c>
      <c r="BG21" s="467">
        <v>4</v>
      </c>
      <c r="BH21" s="467" t="s">
        <v>695</v>
      </c>
      <c r="BI21" s="467" t="s">
        <v>2505</v>
      </c>
      <c r="BJ21" s="467">
        <v>5</v>
      </c>
      <c r="BK21" s="467" t="s">
        <v>2553</v>
      </c>
      <c r="BL21" s="467" t="s">
        <v>687</v>
      </c>
      <c r="BM21" s="438" t="s">
        <v>2554</v>
      </c>
      <c r="BN21" s="438"/>
      <c r="BO21" s="467">
        <v>0</v>
      </c>
      <c r="BP21" s="467">
        <v>1</v>
      </c>
      <c r="BQ21" s="467">
        <v>0</v>
      </c>
      <c r="BR21" s="467">
        <v>0</v>
      </c>
      <c r="BS21" s="467">
        <v>0</v>
      </c>
      <c r="BT21" s="467">
        <v>0</v>
      </c>
      <c r="BU21" s="467">
        <v>0</v>
      </c>
      <c r="BV21" s="467">
        <v>0</v>
      </c>
      <c r="BW21" s="467">
        <v>0</v>
      </c>
      <c r="BX21" s="467">
        <v>0</v>
      </c>
      <c r="BY21" s="467"/>
      <c r="BZ21" s="467"/>
      <c r="CA21"/>
      <c r="CB21" s="361" t="s">
        <v>1307</v>
      </c>
      <c r="CC21" t="s">
        <v>1321</v>
      </c>
      <c r="CD21">
        <f>Analysstöd!H291</f>
        <v>0</v>
      </c>
      <c r="CE21">
        <f>Analysstöd!H293</f>
        <v>0</v>
      </c>
      <c r="CF21">
        <f>Analysstöd!H295</f>
        <v>0</v>
      </c>
      <c r="CG21">
        <f>Analysstöd!H297</f>
        <v>0</v>
      </c>
      <c r="CH21">
        <f>Analysstöd!H299</f>
        <v>0</v>
      </c>
      <c r="CI21">
        <f>Analysstöd!O291</f>
        <v>0</v>
      </c>
      <c r="CJ21">
        <f>Analysstöd!O293</f>
        <v>0</v>
      </c>
      <c r="CK21">
        <v>0</v>
      </c>
      <c r="CL21"/>
      <c r="CM21"/>
      <c r="CN21"/>
      <c r="CO21"/>
      <c r="CY21" s="442"/>
      <c r="DC21" s="213"/>
      <c r="DE21" s="24"/>
      <c r="DF21" s="213"/>
      <c r="DG21" s="213"/>
      <c r="DH21" s="213"/>
      <c r="DI21" s="213"/>
      <c r="DJ21" s="213"/>
      <c r="DK21" s="213"/>
      <c r="DL21" s="213"/>
      <c r="DM21" s="213"/>
      <c r="DN21" s="213"/>
      <c r="DS21" s="442"/>
      <c r="DW21" s="213"/>
      <c r="DY21" s="24"/>
      <c r="DZ21" s="213"/>
      <c r="EA21" s="213"/>
      <c r="EB21" s="213"/>
      <c r="EC21" s="213"/>
      <c r="ED21" s="213"/>
      <c r="EE21" s="213"/>
      <c r="EF21" s="213"/>
      <c r="EG21" s="213"/>
      <c r="EH21" s="213"/>
      <c r="EK21" s="442"/>
      <c r="EO21" s="213"/>
      <c r="EQ21" s="24"/>
      <c r="ER21" s="213"/>
      <c r="ES21" s="213"/>
      <c r="ET21" s="213"/>
      <c r="EU21" s="213"/>
      <c r="EV21" s="213"/>
      <c r="EW21" s="213"/>
      <c r="EX21" s="213"/>
      <c r="EY21" s="213"/>
      <c r="EZ21" s="213"/>
      <c r="FC21" s="442"/>
      <c r="FG21" s="213"/>
      <c r="FI21" s="24"/>
      <c r="FJ21" s="213"/>
      <c r="FK21" s="213"/>
      <c r="FL21" s="213"/>
      <c r="FM21" s="213"/>
      <c r="FN21" s="213"/>
      <c r="FO21" s="213"/>
      <c r="FP21" s="213"/>
      <c r="FQ21" s="213"/>
      <c r="FR21" s="213"/>
      <c r="FU21" s="442"/>
      <c r="FY21" s="213"/>
      <c r="GA21" s="24"/>
      <c r="GB21" s="213"/>
      <c r="GC21" s="213"/>
      <c r="GD21" s="213"/>
      <c r="GE21" s="213"/>
      <c r="GF21" s="213"/>
      <c r="GG21" s="213"/>
      <c r="GH21" s="213"/>
      <c r="GI21" s="213"/>
      <c r="GJ21" s="213"/>
      <c r="GM21" s="442"/>
      <c r="GQ21" s="213"/>
      <c r="GS21" s="24"/>
      <c r="GT21" s="213"/>
      <c r="GU21" s="213"/>
      <c r="GV21" s="213"/>
      <c r="GW21" s="213"/>
      <c r="GX21" s="213"/>
      <c r="GY21" s="213"/>
      <c r="GZ21" s="213"/>
      <c r="HA21" s="213"/>
      <c r="HB21" s="213"/>
      <c r="HE21" s="442">
        <v>51</v>
      </c>
      <c r="HF21" s="361">
        <v>4</v>
      </c>
      <c r="HG21" s="361" t="str">
        <v>Fråga</v>
      </c>
      <c r="HH21" s="361" t="str">
        <v>De senaste två åren, har organisationen följt upp arbetssättet för kontinuitetshantering för ot-miljön?</v>
      </c>
      <c r="HI21" s="213" t="str" cm="1">
        <f t="array" aca="1" ref="HI21" ca="1">IFERROR(IF(INDIRECT(HL21)="x", 1, INDIRECT(HL21)), "")</f>
        <v>FULLSTÄNDIGT SVAR SAKNAS PÅ FRÅGA 14</v>
      </c>
      <c r="HJ21" s="361">
        <v>5</v>
      </c>
      <c r="HK21" s="24">
        <f t="shared" si="7"/>
        <v>5000</v>
      </c>
      <c r="HL21" s="213" t="str" cm="1">
        <f t="array" ref="HL21">IF(
  HG21 = "svar",
  _xlfn._xlws.FILTER($BM:$BM, ($BL:$BL = HH21) * ($BG:$BG = HE21)),
  IF(
    HE21 &lt;&gt; "",
    _xlfn._xlws.FILTER($X$2:$X$1000, $AD$2:$AD$1000 = HE21),
    ""
  )
)</f>
        <v>'Ot-säkkollen'!E649</v>
      </c>
      <c r="HM21" s="213"/>
      <c r="HN21" s="213"/>
      <c r="HO21" s="213"/>
      <c r="HP21" s="213"/>
      <c r="HQ21" s="213"/>
      <c r="HR21" s="213"/>
      <c r="HS21" s="213"/>
      <c r="HT21" s="213"/>
      <c r="HW21" s="442">
        <v>0</v>
      </c>
      <c r="HX21" s="361">
        <v>0</v>
      </c>
      <c r="HY21" s="361">
        <v>0</v>
      </c>
      <c r="HZ21" s="361">
        <v>0</v>
      </c>
      <c r="IA21" s="213"/>
      <c r="IB21" s="361">
        <v>0</v>
      </c>
      <c r="IC21" s="24"/>
      <c r="ID21" s="213">
        <v>0</v>
      </c>
      <c r="IE21" s="213"/>
      <c r="IF21" s="213"/>
      <c r="IG21" s="213"/>
      <c r="IH21" s="213"/>
      <c r="II21" s="213"/>
      <c r="IJ21" s="213"/>
      <c r="IK21" s="213"/>
      <c r="IL21" s="213"/>
      <c r="IO21" s="442"/>
      <c r="IS21" s="213"/>
      <c r="IU21" s="24"/>
      <c r="IV21" s="213"/>
      <c r="IW21" s="213"/>
      <c r="IX21" s="213"/>
      <c r="IY21" s="213"/>
      <c r="IZ21" s="213"/>
      <c r="JA21" s="213"/>
      <c r="JB21" s="213"/>
      <c r="JC21" s="213"/>
      <c r="JD21" s="213"/>
      <c r="JG21" s="442"/>
      <c r="JK21" s="213"/>
      <c r="JM21" s="24"/>
      <c r="JN21" s="213"/>
      <c r="JO21" s="213"/>
      <c r="JP21" s="213"/>
      <c r="JQ21" s="213"/>
      <c r="JR21" s="213"/>
      <c r="JS21" s="213"/>
      <c r="JT21" s="213"/>
      <c r="JU21" s="213"/>
      <c r="JV21" s="213"/>
      <c r="JY21" s="442"/>
      <c r="KC21" s="213"/>
      <c r="KE21" s="24"/>
      <c r="KF21" s="213"/>
      <c r="KG21" s="213"/>
      <c r="KH21" s="213"/>
      <c r="KI21" s="213"/>
      <c r="KJ21" s="213"/>
      <c r="KK21" s="213"/>
      <c r="KL21" s="213"/>
      <c r="KM21" s="213"/>
      <c r="KN21" s="213"/>
    </row>
    <row r="22" spans="1:359" s="361" customFormat="1" ht="43.75">
      <c r="A22" s="458">
        <v>4</v>
      </c>
      <c r="B22" s="459">
        <v>1</v>
      </c>
      <c r="C22" s="459" t="s">
        <v>25</v>
      </c>
      <c r="D22" s="204" t="s">
        <v>695</v>
      </c>
      <c r="E22" s="460">
        <v>5</v>
      </c>
      <c r="F22" s="441" t="s">
        <v>695</v>
      </c>
      <c r="G22" t="s">
        <v>2479</v>
      </c>
      <c r="H22">
        <v>22</v>
      </c>
      <c r="I22">
        <v>1</v>
      </c>
      <c r="J22" s="422">
        <v>7</v>
      </c>
      <c r="K22" s="422">
        <v>1</v>
      </c>
      <c r="L22" s="422">
        <v>7</v>
      </c>
      <c r="M22" s="422">
        <v>1</v>
      </c>
      <c r="N22"/>
      <c r="O22">
        <v>22</v>
      </c>
      <c r="P22" s="435">
        <v>2</v>
      </c>
      <c r="Q22">
        <v>22</v>
      </c>
      <c r="R22" t="s">
        <v>760</v>
      </c>
      <c r="S22" t="s">
        <v>2555</v>
      </c>
      <c r="T22"/>
      <c r="U22"/>
      <c r="V22"/>
      <c r="W22">
        <v>27</v>
      </c>
      <c r="X22" t="s">
        <v>1217</v>
      </c>
      <c r="Y22" t="s">
        <v>1217</v>
      </c>
      <c r="Z22" t="s">
        <v>1217</v>
      </c>
      <c r="AA22" t="s">
        <v>1217</v>
      </c>
      <c r="AB22" t="s">
        <v>1217</v>
      </c>
      <c r="AC22" t="s">
        <v>1217</v>
      </c>
      <c r="AD22" t="s">
        <v>1217</v>
      </c>
      <c r="AE22" t="s">
        <v>1217</v>
      </c>
      <c r="AF22" t="s">
        <v>1217</v>
      </c>
      <c r="AG22" t="s">
        <v>1217</v>
      </c>
      <c r="AH22"/>
      <c r="AI22" t="s">
        <v>1217</v>
      </c>
      <c r="AJ22" t="s">
        <v>1217</v>
      </c>
      <c r="AK22" t="s">
        <v>1217</v>
      </c>
      <c r="AL22" t="s">
        <v>1217</v>
      </c>
      <c r="AM22" t="s">
        <v>1217</v>
      </c>
      <c r="AN22" t="s">
        <v>1217</v>
      </c>
      <c r="AO22" t="s">
        <v>1217</v>
      </c>
      <c r="AP22"/>
      <c r="AQ22"/>
      <c r="AR22"/>
      <c r="AS22"/>
      <c r="AT22"/>
      <c r="AU22"/>
      <c r="AV22"/>
      <c r="AW22"/>
      <c r="AX22"/>
      <c r="AY22"/>
      <c r="AZ22"/>
      <c r="BA22"/>
      <c r="BB22" t="str" cm="1">
        <f t="array" aca="1" ref="BB22" ca="1">IFERROR(INDIRECT(X22),"")</f>
        <v/>
      </c>
      <c r="BC22"/>
      <c r="BD22" s="437"/>
      <c r="BE22"/>
      <c r="BF22" s="469">
        <v>1</v>
      </c>
      <c r="BG22" s="469">
        <v>5</v>
      </c>
      <c r="BH22" s="469" t="s">
        <v>697</v>
      </c>
      <c r="BI22" s="469" t="s">
        <v>2507</v>
      </c>
      <c r="BJ22" s="469">
        <v>1</v>
      </c>
      <c r="BK22" s="469" t="s">
        <v>1509</v>
      </c>
      <c r="BL22" s="469" t="s">
        <v>147</v>
      </c>
      <c r="BM22" s="438" t="s">
        <v>2556</v>
      </c>
      <c r="BN22" s="438"/>
      <c r="BO22" s="469">
        <v>0</v>
      </c>
      <c r="BP22" s="469">
        <v>1</v>
      </c>
      <c r="BQ22" s="469">
        <v>0</v>
      </c>
      <c r="BR22" s="469">
        <v>0</v>
      </c>
      <c r="BS22" s="469">
        <v>0</v>
      </c>
      <c r="BT22" s="469">
        <v>0</v>
      </c>
      <c r="BU22" s="469">
        <v>0</v>
      </c>
      <c r="BV22" s="469">
        <v>0</v>
      </c>
      <c r="BW22" s="469">
        <v>0</v>
      </c>
      <c r="BX22" s="469">
        <v>0</v>
      </c>
      <c r="BY22" s="469"/>
      <c r="BZ22" s="469"/>
      <c r="CA22"/>
      <c r="CC22"/>
      <c r="CD22"/>
      <c r="CE22"/>
      <c r="CF22"/>
      <c r="CG22"/>
      <c r="CH22"/>
      <c r="CI22"/>
      <c r="CJ22"/>
      <c r="CK22"/>
      <c r="CL22"/>
      <c r="CM22"/>
      <c r="CN22"/>
      <c r="CO22"/>
      <c r="CY22" s="442"/>
      <c r="DC22" s="213"/>
      <c r="DE22" s="24"/>
      <c r="DF22" s="213"/>
      <c r="DG22" s="213"/>
      <c r="DH22" s="213"/>
      <c r="DI22" s="213"/>
      <c r="DJ22" s="213"/>
      <c r="DK22" s="213"/>
      <c r="DL22" s="213"/>
      <c r="DM22" s="213"/>
      <c r="DN22" s="213"/>
      <c r="DS22" s="442"/>
      <c r="DW22" s="213"/>
      <c r="DY22" s="24"/>
      <c r="DZ22" s="213"/>
      <c r="EA22" s="213"/>
      <c r="EB22" s="213"/>
      <c r="EC22" s="213"/>
      <c r="ED22" s="213"/>
      <c r="EE22" s="213"/>
      <c r="EF22" s="213"/>
      <c r="EG22" s="213"/>
      <c r="EH22" s="213"/>
      <c r="EK22" s="442"/>
      <c r="EO22" s="213"/>
      <c r="EQ22" s="24"/>
      <c r="ER22" s="213"/>
      <c r="ES22" s="213"/>
      <c r="ET22" s="213"/>
      <c r="EU22" s="213"/>
      <c r="EV22" s="213"/>
      <c r="EW22" s="213"/>
      <c r="EX22" s="213"/>
      <c r="EY22" s="213"/>
      <c r="EZ22" s="213"/>
      <c r="FC22" s="442"/>
      <c r="FG22" s="213"/>
      <c r="FI22" s="24"/>
      <c r="FJ22" s="213"/>
      <c r="FK22" s="213"/>
      <c r="FL22" s="213"/>
      <c r="FM22" s="213"/>
      <c r="FN22" s="213"/>
      <c r="FO22" s="213"/>
      <c r="FP22" s="213"/>
      <c r="FQ22" s="213"/>
      <c r="FR22" s="213"/>
      <c r="FU22" s="442"/>
      <c r="FY22" s="213"/>
      <c r="GA22" s="24"/>
      <c r="GB22" s="213"/>
      <c r="GC22" s="213"/>
      <c r="GD22" s="213"/>
      <c r="GE22" s="213"/>
      <c r="GF22" s="213"/>
      <c r="GG22" s="213"/>
      <c r="GH22" s="213"/>
      <c r="GI22" s="213"/>
      <c r="GJ22" s="213"/>
      <c r="GM22" s="442"/>
      <c r="GQ22" s="213"/>
      <c r="GS22" s="24"/>
      <c r="GT22" s="213"/>
      <c r="GU22" s="213"/>
      <c r="GV22" s="213"/>
      <c r="GW22" s="213"/>
      <c r="GX22" s="213"/>
      <c r="GY22" s="213"/>
      <c r="GZ22" s="213"/>
      <c r="HA22" s="213"/>
      <c r="HB22" s="213"/>
      <c r="HE22" s="442">
        <v>52</v>
      </c>
      <c r="HF22" s="361">
        <v>4</v>
      </c>
      <c r="HG22" s="361" t="str">
        <v>Fråga</v>
      </c>
      <c r="HH22" s="361" t="str">
        <v>De senaste två åren, har organisationen följt upp ledningssystemet för ot-säkerhet för att säkerställa ständiga förbättringar?</v>
      </c>
      <c r="HI22" s="213" t="str" cm="1">
        <f t="array" aca="1" ref="HI22" ca="1">IFERROR(IF(INDIRECT(HL22)="x", 1, INDIRECT(HL22)), "")</f>
        <v>FRÅGAN ÄR OBESVARAD</v>
      </c>
      <c r="HJ22" s="361">
        <v>5</v>
      </c>
      <c r="HK22" s="24">
        <f t="shared" si="7"/>
        <v>5000</v>
      </c>
      <c r="HL22" s="213" t="str" cm="1">
        <f t="array" ref="HL22">IF(
  HG22 = "svar",
  _xlfn._xlws.FILTER($BM:$BM, ($BL:$BL = HH22) * ($BG:$BG = HE22)),
  IF(
    HE22 &lt;&gt; "",
    _xlfn._xlws.FILTER($X$2:$X$1000, $AD$2:$AD$1000 = HE22),
    ""
  )
)</f>
        <v>'Ot-säkkollen'!E661</v>
      </c>
      <c r="HM22" s="213"/>
      <c r="HN22" s="213"/>
      <c r="HO22" s="213"/>
      <c r="HP22" s="213"/>
      <c r="HQ22" s="213"/>
      <c r="HR22" s="213"/>
      <c r="HS22" s="213"/>
      <c r="HT22" s="213"/>
      <c r="HW22" s="442">
        <v>0</v>
      </c>
      <c r="HX22" s="361">
        <v>0</v>
      </c>
      <c r="HY22" s="361">
        <v>0</v>
      </c>
      <c r="HZ22" s="361">
        <v>0</v>
      </c>
      <c r="IA22" s="213"/>
      <c r="IB22" s="361">
        <v>0</v>
      </c>
      <c r="IC22" s="24"/>
      <c r="ID22" s="213">
        <v>0</v>
      </c>
      <c r="IE22" s="213"/>
      <c r="IF22" s="213"/>
      <c r="IG22" s="213"/>
      <c r="IH22" s="213"/>
      <c r="II22" s="213"/>
      <c r="IJ22" s="213"/>
      <c r="IK22" s="213"/>
      <c r="IL22" s="213"/>
      <c r="IO22" s="442"/>
      <c r="IS22" s="213"/>
      <c r="IU22" s="24"/>
      <c r="IV22" s="213"/>
      <c r="IW22" s="213"/>
      <c r="IX22" s="213"/>
      <c r="IY22" s="213"/>
      <c r="IZ22" s="213"/>
      <c r="JA22" s="213"/>
      <c r="JB22" s="213"/>
      <c r="JC22" s="213"/>
      <c r="JD22" s="213"/>
      <c r="JG22" s="442"/>
      <c r="JK22" s="213"/>
      <c r="JM22" s="24"/>
      <c r="JN22" s="213"/>
      <c r="JO22" s="213"/>
      <c r="JP22" s="213"/>
      <c r="JQ22" s="213"/>
      <c r="JR22" s="213"/>
      <c r="JS22" s="213"/>
      <c r="JT22" s="213"/>
      <c r="JU22" s="213"/>
      <c r="JV22" s="213"/>
      <c r="JY22" s="442"/>
      <c r="KC22" s="213"/>
      <c r="KE22" s="24"/>
      <c r="KF22" s="213"/>
      <c r="KG22" s="213"/>
      <c r="KH22" s="213"/>
      <c r="KI22" s="213"/>
      <c r="KJ22" s="213"/>
      <c r="KK22" s="213"/>
      <c r="KL22" s="213"/>
      <c r="KM22" s="213"/>
      <c r="KN22" s="213"/>
    </row>
    <row r="23" spans="1:359" s="361" customFormat="1" ht="29.15">
      <c r="A23" s="458">
        <v>5</v>
      </c>
      <c r="B23" s="459">
        <v>1</v>
      </c>
      <c r="C23" s="459" t="s">
        <v>25</v>
      </c>
      <c r="D23" s="204" t="s">
        <v>2557</v>
      </c>
      <c r="E23" s="460">
        <v>5</v>
      </c>
      <c r="F23" s="441" t="s">
        <v>697</v>
      </c>
      <c r="G23" t="s">
        <v>2479</v>
      </c>
      <c r="H23">
        <v>23</v>
      </c>
      <c r="I23">
        <v>1</v>
      </c>
      <c r="J23" s="422">
        <v>8</v>
      </c>
      <c r="K23" s="422">
        <v>1</v>
      </c>
      <c r="L23" s="422">
        <v>8</v>
      </c>
      <c r="M23" s="422">
        <v>1</v>
      </c>
      <c r="N23"/>
      <c r="O23">
        <v>23</v>
      </c>
      <c r="P23" s="435">
        <v>2</v>
      </c>
      <c r="Q23">
        <v>23</v>
      </c>
      <c r="R23" t="s">
        <v>767</v>
      </c>
      <c r="S23" t="s">
        <v>2558</v>
      </c>
      <c r="T23"/>
      <c r="U23"/>
      <c r="V23"/>
      <c r="W23">
        <v>28</v>
      </c>
      <c r="X23" t="s">
        <v>1217</v>
      </c>
      <c r="Y23" t="s">
        <v>1217</v>
      </c>
      <c r="Z23" t="s">
        <v>1217</v>
      </c>
      <c r="AA23" t="s">
        <v>1217</v>
      </c>
      <c r="AB23" t="s">
        <v>1217</v>
      </c>
      <c r="AC23" t="s">
        <v>1217</v>
      </c>
      <c r="AD23" t="s">
        <v>1217</v>
      </c>
      <c r="AE23" t="s">
        <v>1217</v>
      </c>
      <c r="AF23" t="s">
        <v>1217</v>
      </c>
      <c r="AG23" t="s">
        <v>1217</v>
      </c>
      <c r="AH23"/>
      <c r="AI23" t="s">
        <v>1217</v>
      </c>
      <c r="AJ23" t="s">
        <v>1217</v>
      </c>
      <c r="AK23" t="s">
        <v>1217</v>
      </c>
      <c r="AL23" t="s">
        <v>1217</v>
      </c>
      <c r="AM23" t="s">
        <v>1217</v>
      </c>
      <c r="AN23" t="s">
        <v>1217</v>
      </c>
      <c r="AO23" t="s">
        <v>1217</v>
      </c>
      <c r="AP23"/>
      <c r="AQ23"/>
      <c r="AR23"/>
      <c r="AS23"/>
      <c r="AT23"/>
      <c r="AU23"/>
      <c r="AV23"/>
      <c r="AW23"/>
      <c r="AX23"/>
      <c r="AY23"/>
      <c r="AZ23"/>
      <c r="BA23"/>
      <c r="BB23" t="str" cm="1">
        <f t="array" aca="1" ref="BB23" ca="1">IFERROR(INDIRECT(X23),"")</f>
        <v/>
      </c>
      <c r="BC23"/>
      <c r="BD23" s="437"/>
      <c r="BE23"/>
      <c r="BF23" s="469">
        <v>1</v>
      </c>
      <c r="BG23" s="469">
        <v>5</v>
      </c>
      <c r="BH23" s="469" t="s">
        <v>697</v>
      </c>
      <c r="BI23" s="469" t="s">
        <v>2507</v>
      </c>
      <c r="BJ23" s="469">
        <v>2</v>
      </c>
      <c r="BK23" s="469" t="s">
        <v>1510</v>
      </c>
      <c r="BL23" s="469" t="s">
        <v>151</v>
      </c>
      <c r="BM23" s="438" t="s">
        <v>2559</v>
      </c>
      <c r="BN23" s="438"/>
      <c r="BO23" s="469">
        <v>0</v>
      </c>
      <c r="BP23" s="469">
        <v>1</v>
      </c>
      <c r="BQ23" s="469">
        <v>0</v>
      </c>
      <c r="BR23" s="469">
        <v>0</v>
      </c>
      <c r="BS23" s="469">
        <v>0</v>
      </c>
      <c r="BT23" s="469">
        <v>0</v>
      </c>
      <c r="BU23" s="469">
        <v>1</v>
      </c>
      <c r="BV23" s="469">
        <v>0</v>
      </c>
      <c r="BW23" s="469">
        <v>0</v>
      </c>
      <c r="BX23" s="469">
        <v>0</v>
      </c>
      <c r="BY23" s="469"/>
      <c r="BZ23" s="469"/>
      <c r="CA23"/>
      <c r="CC23" t="s">
        <v>1328</v>
      </c>
      <c r="CD23"/>
      <c r="CE23"/>
      <c r="CF23"/>
      <c r="CG23"/>
      <c r="CH23"/>
      <c r="CI23"/>
      <c r="CJ23"/>
      <c r="CK23"/>
      <c r="CL23"/>
      <c r="CM23"/>
      <c r="CN23"/>
      <c r="CO23"/>
      <c r="CY23" s="442"/>
      <c r="DC23" s="213"/>
      <c r="DE23" s="24"/>
      <c r="DF23" s="213"/>
      <c r="DG23" s="213"/>
      <c r="DH23" s="213"/>
      <c r="DI23" s="213"/>
      <c r="DJ23" s="213"/>
      <c r="DK23" s="213"/>
      <c r="DL23" s="213"/>
      <c r="DM23" s="213"/>
      <c r="DN23" s="213"/>
      <c r="DS23" s="442"/>
      <c r="DW23" s="213"/>
      <c r="DY23" s="24"/>
      <c r="DZ23" s="213"/>
      <c r="EA23" s="213"/>
      <c r="EB23" s="213"/>
      <c r="EC23" s="213"/>
      <c r="ED23" s="213"/>
      <c r="EE23" s="213"/>
      <c r="EF23" s="213"/>
      <c r="EG23" s="213"/>
      <c r="EH23" s="213"/>
      <c r="EK23" s="442"/>
      <c r="EO23" s="213"/>
      <c r="EQ23" s="24"/>
      <c r="ER23" s="213"/>
      <c r="ES23" s="213"/>
      <c r="ET23" s="213"/>
      <c r="EU23" s="213"/>
      <c r="EV23" s="213"/>
      <c r="EW23" s="213"/>
      <c r="EX23" s="213"/>
      <c r="EY23" s="213"/>
      <c r="EZ23" s="213"/>
      <c r="FC23" s="442"/>
      <c r="FG23" s="213"/>
      <c r="FI23" s="24"/>
      <c r="FJ23" s="213"/>
      <c r="FK23" s="213"/>
      <c r="FL23" s="213"/>
      <c r="FM23" s="213"/>
      <c r="FN23" s="213"/>
      <c r="FO23" s="213"/>
      <c r="FP23" s="213"/>
      <c r="FQ23" s="213"/>
      <c r="FR23" s="213"/>
      <c r="FU23" s="442"/>
      <c r="FY23" s="213"/>
      <c r="GA23" s="24"/>
      <c r="GB23" s="213"/>
      <c r="GC23" s="213"/>
      <c r="GD23" s="213"/>
      <c r="GE23" s="213"/>
      <c r="GF23" s="213"/>
      <c r="GG23" s="213"/>
      <c r="GH23" s="213"/>
      <c r="GI23" s="213"/>
      <c r="GJ23" s="213"/>
      <c r="GM23" s="442"/>
      <c r="GQ23" s="213"/>
      <c r="GS23" s="24"/>
      <c r="GT23" s="213"/>
      <c r="GU23" s="213"/>
      <c r="GV23" s="213"/>
      <c r="GW23" s="213"/>
      <c r="GX23" s="213"/>
      <c r="GY23" s="213"/>
      <c r="GZ23" s="213"/>
      <c r="HA23" s="213"/>
      <c r="HB23" s="213"/>
      <c r="HE23" s="442"/>
      <c r="HI23" s="213" t="str" cm="1">
        <f t="array" aca="1" ref="HI23" ca="1">IFERROR(IF(INDIRECT(HL23)="x", 1, INDIRECT(HL23)), "")</f>
        <v/>
      </c>
      <c r="HK23" s="24">
        <f t="shared" si="7"/>
        <v>0</v>
      </c>
      <c r="HL23" s="213" t="str" cm="1">
        <f t="array" ref="HL23">IF(
  HG23 = "svar",
  _xlfn._xlws.FILTER($BM:$BM, ($BL:$BL = HH23) * ($BG:$BG = HE23)),
  IF(
    HE23 &lt;&gt; "",
    _xlfn._xlws.FILTER($X$2:$X$1000, $AD$2:$AD$1000 = HE23),
    ""
  )
)</f>
        <v/>
      </c>
      <c r="HM23" s="213"/>
      <c r="HN23" s="213"/>
      <c r="HO23" s="213"/>
      <c r="HP23" s="213"/>
      <c r="HQ23" s="213"/>
      <c r="HR23" s="213"/>
      <c r="HS23" s="213"/>
      <c r="HT23" s="213"/>
      <c r="HW23" s="442">
        <v>0</v>
      </c>
      <c r="HX23" s="361">
        <v>0</v>
      </c>
      <c r="HY23" s="361">
        <v>0</v>
      </c>
      <c r="HZ23" s="361">
        <v>0</v>
      </c>
      <c r="IA23" s="213"/>
      <c r="IB23" s="361">
        <v>0</v>
      </c>
      <c r="IC23" s="24"/>
      <c r="ID23" s="213">
        <v>0</v>
      </c>
      <c r="IE23" s="213"/>
      <c r="IF23" s="213"/>
      <c r="IG23" s="213"/>
      <c r="IH23" s="213"/>
      <c r="II23" s="213"/>
      <c r="IJ23" s="213"/>
      <c r="IK23" s="213"/>
      <c r="IL23" s="213"/>
      <c r="IO23" s="442"/>
      <c r="IS23" s="213"/>
      <c r="IU23" s="24"/>
      <c r="IV23" s="213"/>
      <c r="IW23" s="213"/>
      <c r="IX23" s="213"/>
      <c r="IY23" s="213"/>
      <c r="IZ23" s="213"/>
      <c r="JA23" s="213"/>
      <c r="JB23" s="213"/>
      <c r="JC23" s="213"/>
      <c r="JD23" s="213"/>
      <c r="JG23" s="442"/>
      <c r="JK23" s="213"/>
      <c r="JM23" s="24"/>
      <c r="JN23" s="213"/>
      <c r="JO23" s="213"/>
      <c r="JP23" s="213"/>
      <c r="JQ23" s="213"/>
      <c r="JR23" s="213"/>
      <c r="JS23" s="213"/>
      <c r="JT23" s="213"/>
      <c r="JU23" s="213"/>
      <c r="JV23" s="213"/>
      <c r="JY23" s="442"/>
      <c r="KC23" s="213"/>
      <c r="KE23" s="24"/>
      <c r="KF23" s="213"/>
      <c r="KG23" s="213"/>
      <c r="KH23" s="213"/>
      <c r="KI23" s="213"/>
      <c r="KJ23" s="213"/>
      <c r="KK23" s="213"/>
      <c r="KL23" s="213"/>
      <c r="KM23" s="213"/>
      <c r="KN23" s="213"/>
    </row>
    <row r="24" spans="1:359" s="361" customFormat="1" ht="29.15">
      <c r="A24" s="458">
        <v>6</v>
      </c>
      <c r="B24" s="459">
        <v>1</v>
      </c>
      <c r="C24" s="459" t="s">
        <v>25</v>
      </c>
      <c r="D24" s="204" t="s">
        <v>2560</v>
      </c>
      <c r="E24" s="460">
        <v>5</v>
      </c>
      <c r="F24" s="441" t="s">
        <v>700</v>
      </c>
      <c r="G24" t="s">
        <v>2479</v>
      </c>
      <c r="H24">
        <v>24</v>
      </c>
      <c r="I24">
        <v>1</v>
      </c>
      <c r="J24" s="422">
        <v>26</v>
      </c>
      <c r="K24" s="422">
        <v>2</v>
      </c>
      <c r="L24" s="422">
        <v>26</v>
      </c>
      <c r="M24" s="422">
        <v>2</v>
      </c>
      <c r="N24"/>
      <c r="O24">
        <v>24</v>
      </c>
      <c r="P24" s="435">
        <v>2</v>
      </c>
      <c r="Q24">
        <v>24</v>
      </c>
      <c r="R24" t="s">
        <v>774</v>
      </c>
      <c r="S24" t="s">
        <v>2561</v>
      </c>
      <c r="T24"/>
      <c r="U24"/>
      <c r="V24"/>
      <c r="W24">
        <v>29</v>
      </c>
      <c r="X24" t="s">
        <v>1217</v>
      </c>
      <c r="Y24" t="s">
        <v>1217</v>
      </c>
      <c r="Z24" t="s">
        <v>1217</v>
      </c>
      <c r="AA24" t="s">
        <v>1217</v>
      </c>
      <c r="AB24" t="s">
        <v>1217</v>
      </c>
      <c r="AC24" t="s">
        <v>1217</v>
      </c>
      <c r="AD24" t="s">
        <v>1217</v>
      </c>
      <c r="AE24" t="s">
        <v>1217</v>
      </c>
      <c r="AF24" t="s">
        <v>1217</v>
      </c>
      <c r="AG24" t="s">
        <v>1217</v>
      </c>
      <c r="AH24"/>
      <c r="AI24" t="s">
        <v>1217</v>
      </c>
      <c r="AJ24" t="s">
        <v>1217</v>
      </c>
      <c r="AK24" t="s">
        <v>1217</v>
      </c>
      <c r="AL24" t="s">
        <v>1217</v>
      </c>
      <c r="AM24" t="s">
        <v>1217</v>
      </c>
      <c r="AN24" t="s">
        <v>1217</v>
      </c>
      <c r="AO24" t="s">
        <v>1217</v>
      </c>
      <c r="AP24"/>
      <c r="AQ24"/>
      <c r="AR24"/>
      <c r="AS24"/>
      <c r="AT24"/>
      <c r="AU24"/>
      <c r="AV24"/>
      <c r="AW24"/>
      <c r="AX24"/>
      <c r="AY24"/>
      <c r="AZ24"/>
      <c r="BA24"/>
      <c r="BB24" t="str" cm="1">
        <f t="array" aca="1" ref="BB24" ca="1">IFERROR(INDIRECT(X24),"")</f>
        <v/>
      </c>
      <c r="BC24"/>
      <c r="BD24" s="437"/>
      <c r="BE24"/>
      <c r="BF24" s="469">
        <v>1</v>
      </c>
      <c r="BG24" s="469">
        <v>5</v>
      </c>
      <c r="BH24" s="469" t="s">
        <v>697</v>
      </c>
      <c r="BI24" s="469" t="s">
        <v>2507</v>
      </c>
      <c r="BJ24" s="469">
        <v>3</v>
      </c>
      <c r="BK24" s="469" t="s">
        <v>1508</v>
      </c>
      <c r="BL24" s="469" t="s">
        <v>698</v>
      </c>
      <c r="BM24" s="438" t="s">
        <v>2562</v>
      </c>
      <c r="BN24" s="438"/>
      <c r="BO24" s="469">
        <v>0</v>
      </c>
      <c r="BP24" s="469">
        <v>1</v>
      </c>
      <c r="BQ24" s="469">
        <v>0</v>
      </c>
      <c r="BR24" s="469">
        <v>0</v>
      </c>
      <c r="BS24" s="469">
        <v>0</v>
      </c>
      <c r="BT24" s="469">
        <v>0</v>
      </c>
      <c r="BU24" s="469">
        <v>0</v>
      </c>
      <c r="BV24" s="469">
        <v>0</v>
      </c>
      <c r="BW24" s="469">
        <v>0</v>
      </c>
      <c r="BX24" s="469">
        <v>0</v>
      </c>
      <c r="BY24" s="469"/>
      <c r="BZ24" s="469"/>
      <c r="CA24"/>
      <c r="CC24"/>
      <c r="CD24" t="str">
        <f>CD3</f>
        <v>Organisation och ledningssystem</v>
      </c>
      <c r="CE24"/>
      <c r="CF24"/>
      <c r="CG24"/>
      <c r="CH24"/>
      <c r="CI24"/>
      <c r="CJ24"/>
      <c r="CK24"/>
      <c r="CL24"/>
      <c r="CM24"/>
      <c r="CN24"/>
      <c r="CO24"/>
      <c r="CY24" s="442"/>
      <c r="DC24" s="213"/>
      <c r="DE24" s="24"/>
      <c r="DF24" s="213"/>
      <c r="DG24" s="213"/>
      <c r="DH24" s="213"/>
      <c r="DI24" s="213"/>
      <c r="DJ24" s="213"/>
      <c r="DK24" s="213"/>
      <c r="DL24" s="213"/>
      <c r="DM24" s="213"/>
      <c r="DN24" s="213"/>
      <c r="DS24" s="442"/>
      <c r="DW24" s="213"/>
      <c r="DY24" s="24"/>
      <c r="DZ24" s="213"/>
      <c r="EA24" s="213"/>
      <c r="EB24" s="213"/>
      <c r="EC24" s="213"/>
      <c r="ED24" s="213"/>
      <c r="EE24" s="213"/>
      <c r="EF24" s="213"/>
      <c r="EG24" s="213"/>
      <c r="EH24" s="213"/>
      <c r="EK24" s="442"/>
      <c r="EO24" s="213"/>
      <c r="EQ24" s="24"/>
      <c r="ER24" s="213"/>
      <c r="ES24" s="213"/>
      <c r="ET24" s="213"/>
      <c r="EU24" s="213"/>
      <c r="EV24" s="213"/>
      <c r="EW24" s="213"/>
      <c r="EX24" s="213"/>
      <c r="EY24" s="213"/>
      <c r="EZ24" s="213"/>
      <c r="FC24" s="442"/>
      <c r="FG24" s="213"/>
      <c r="FI24" s="24"/>
      <c r="FJ24" s="213"/>
      <c r="FK24" s="213"/>
      <c r="FL24" s="213"/>
      <c r="FM24" s="213"/>
      <c r="FN24" s="213"/>
      <c r="FO24" s="213"/>
      <c r="FP24" s="213"/>
      <c r="FQ24" s="213"/>
      <c r="FR24" s="213"/>
      <c r="FU24" s="442"/>
      <c r="FY24" s="213"/>
      <c r="GA24" s="24"/>
      <c r="GB24" s="213"/>
      <c r="GC24" s="213"/>
      <c r="GD24" s="213"/>
      <c r="GE24" s="213"/>
      <c r="GF24" s="213"/>
      <c r="GG24" s="213"/>
      <c r="GH24" s="213"/>
      <c r="GI24" s="213"/>
      <c r="GJ24" s="213"/>
      <c r="GM24" s="442"/>
      <c r="GQ24" s="213"/>
      <c r="GS24" s="24"/>
      <c r="GT24" s="213"/>
      <c r="GU24" s="213"/>
      <c r="GV24" s="213"/>
      <c r="GW24" s="213"/>
      <c r="GX24" s="213"/>
      <c r="GY24" s="213"/>
      <c r="GZ24" s="213"/>
      <c r="HA24" s="213"/>
      <c r="HB24" s="213"/>
      <c r="HE24" s="442"/>
      <c r="HI24" s="213" t="str" cm="1">
        <f t="array" aca="1" ref="HI24" ca="1">IFERROR(IF(INDIRECT(HL24)="x", 1, INDIRECT(HL24)), "")</f>
        <v/>
      </c>
      <c r="HK24" s="24">
        <f t="shared" si="7"/>
        <v>0</v>
      </c>
      <c r="HL24" s="213" t="str" cm="1">
        <f t="array" ref="HL24">IF(
  HG24 = "svar",
  _xlfn._xlws.FILTER($BM:$BM, ($BL:$BL = HH24) * ($BG:$BG = HE24)),
  IF(
    HE24 &lt;&gt; "",
    _xlfn._xlws.FILTER($X$2:$X$1000, $AD$2:$AD$1000 = HE24),
    ""
  )
)</f>
        <v/>
      </c>
      <c r="HM24" s="213"/>
      <c r="HN24" s="213"/>
      <c r="HO24" s="213"/>
      <c r="HP24" s="213"/>
      <c r="HQ24" s="213"/>
      <c r="HR24" s="213"/>
      <c r="HS24" s="213"/>
      <c r="HT24" s="213"/>
      <c r="HW24" s="442">
        <v>0</v>
      </c>
      <c r="HX24" s="361">
        <v>0</v>
      </c>
      <c r="HY24" s="361">
        <v>0</v>
      </c>
      <c r="HZ24" s="361">
        <v>0</v>
      </c>
      <c r="IA24" s="213"/>
      <c r="IB24" s="361">
        <v>0</v>
      </c>
      <c r="IC24" s="24"/>
      <c r="ID24" s="213">
        <v>0</v>
      </c>
      <c r="IE24" s="213"/>
      <c r="IF24" s="213"/>
      <c r="IG24" s="213"/>
      <c r="IH24" s="213"/>
      <c r="II24" s="213"/>
      <c r="IJ24" s="213"/>
      <c r="IK24" s="213"/>
      <c r="IL24" s="213"/>
      <c r="IO24" s="442"/>
      <c r="IS24" s="213"/>
      <c r="IU24" s="24"/>
      <c r="IV24" s="213"/>
      <c r="IW24" s="213"/>
      <c r="IX24" s="213"/>
      <c r="IY24" s="213"/>
      <c r="IZ24" s="213"/>
      <c r="JA24" s="213"/>
      <c r="JB24" s="213"/>
      <c r="JC24" s="213"/>
      <c r="JD24" s="213"/>
      <c r="JG24" s="442"/>
      <c r="JK24" s="213"/>
      <c r="JM24" s="24"/>
      <c r="JN24" s="213"/>
      <c r="JO24" s="213"/>
      <c r="JP24" s="213"/>
      <c r="JQ24" s="213"/>
      <c r="JR24" s="213"/>
      <c r="JS24" s="213"/>
      <c r="JT24" s="213"/>
      <c r="JU24" s="213"/>
      <c r="JV24" s="213"/>
      <c r="JY24" s="442"/>
      <c r="KC24" s="213"/>
      <c r="KE24" s="24"/>
      <c r="KF24" s="213"/>
      <c r="KG24" s="213"/>
      <c r="KH24" s="213"/>
      <c r="KI24" s="213"/>
      <c r="KJ24" s="213"/>
      <c r="KK24" s="213"/>
      <c r="KL24" s="213"/>
      <c r="KM24" s="213"/>
      <c r="KN24" s="213"/>
    </row>
    <row r="25" spans="1:359" s="361" customFormat="1" ht="43.75">
      <c r="A25" s="458">
        <v>23</v>
      </c>
      <c r="B25" s="459">
        <v>2</v>
      </c>
      <c r="C25" s="459" t="s">
        <v>25</v>
      </c>
      <c r="D25" s="204" t="s">
        <v>2563</v>
      </c>
      <c r="E25" s="460">
        <v>5</v>
      </c>
      <c r="F25" s="441" t="s">
        <v>767</v>
      </c>
      <c r="G25" t="s">
        <v>2479</v>
      </c>
      <c r="H25">
        <v>25</v>
      </c>
      <c r="I25">
        <v>1</v>
      </c>
      <c r="J25" s="422">
        <v>27</v>
      </c>
      <c r="K25" s="422">
        <v>2</v>
      </c>
      <c r="L25" s="422">
        <v>27</v>
      </c>
      <c r="M25" s="422">
        <v>2</v>
      </c>
      <c r="N25"/>
      <c r="O25">
        <v>25</v>
      </c>
      <c r="P25" s="435">
        <v>2</v>
      </c>
      <c r="Q25">
        <v>25</v>
      </c>
      <c r="R25" t="s">
        <v>781</v>
      </c>
      <c r="S25" t="s">
        <v>2564</v>
      </c>
      <c r="T25"/>
      <c r="U25"/>
      <c r="V25"/>
      <c r="W25">
        <v>30</v>
      </c>
      <c r="X25" t="s">
        <v>1217</v>
      </c>
      <c r="Y25" t="s">
        <v>1217</v>
      </c>
      <c r="Z25" t="s">
        <v>1217</v>
      </c>
      <c r="AA25" t="s">
        <v>1217</v>
      </c>
      <c r="AB25" t="s">
        <v>1217</v>
      </c>
      <c r="AC25" t="s">
        <v>1217</v>
      </c>
      <c r="AD25" t="s">
        <v>1217</v>
      </c>
      <c r="AE25" t="s">
        <v>1217</v>
      </c>
      <c r="AF25" t="s">
        <v>1217</v>
      </c>
      <c r="AG25" t="s">
        <v>1217</v>
      </c>
      <c r="AH25"/>
      <c r="AI25" t="s">
        <v>1217</v>
      </c>
      <c r="AJ25" t="s">
        <v>1217</v>
      </c>
      <c r="AK25" t="s">
        <v>1217</v>
      </c>
      <c r="AL25" t="s">
        <v>1217</v>
      </c>
      <c r="AM25" t="s">
        <v>1217</v>
      </c>
      <c r="AN25" t="s">
        <v>1217</v>
      </c>
      <c r="AO25" t="s">
        <v>1217</v>
      </c>
      <c r="AP25"/>
      <c r="AQ25"/>
      <c r="AR25"/>
      <c r="AS25"/>
      <c r="AT25"/>
      <c r="AU25"/>
      <c r="AV25"/>
      <c r="AW25"/>
      <c r="AX25"/>
      <c r="AY25"/>
      <c r="AZ25"/>
      <c r="BA25"/>
      <c r="BB25" t="str" cm="1">
        <f t="array" aca="1" ref="BB25" ca="1">IFERROR(INDIRECT(X25),"")</f>
        <v/>
      </c>
      <c r="BC25"/>
      <c r="BD25" s="437"/>
      <c r="BE25"/>
      <c r="BF25" s="469">
        <v>1</v>
      </c>
      <c r="BG25" s="469">
        <v>5</v>
      </c>
      <c r="BH25" s="469" t="s">
        <v>697</v>
      </c>
      <c r="BI25" s="469" t="s">
        <v>2507</v>
      </c>
      <c r="BJ25" s="469">
        <v>4</v>
      </c>
      <c r="BK25" s="469" t="s">
        <v>1268</v>
      </c>
      <c r="BL25" s="469" t="s">
        <v>686</v>
      </c>
      <c r="BM25" s="438" t="s">
        <v>2565</v>
      </c>
      <c r="BN25" s="438"/>
      <c r="BO25" s="469">
        <v>0</v>
      </c>
      <c r="BP25" s="469">
        <v>1</v>
      </c>
      <c r="BQ25" s="469">
        <v>0</v>
      </c>
      <c r="BR25" s="469">
        <v>0</v>
      </c>
      <c r="BS25" s="469">
        <v>0</v>
      </c>
      <c r="BT25" s="469">
        <v>0</v>
      </c>
      <c r="BU25" s="469">
        <v>0</v>
      </c>
      <c r="BV25" s="469">
        <v>0</v>
      </c>
      <c r="BW25" s="469">
        <v>0</v>
      </c>
      <c r="BX25" s="469">
        <v>0</v>
      </c>
      <c r="BY25" s="469"/>
      <c r="BZ25" s="469"/>
      <c r="CA25"/>
      <c r="CC25" t="s">
        <v>1335</v>
      </c>
      <c r="CD25">
        <f ca="1">CD5</f>
        <v>0</v>
      </c>
      <c r="CE25"/>
      <c r="CF25"/>
      <c r="CG25"/>
      <c r="CH25"/>
      <c r="CI25"/>
      <c r="CJ25"/>
      <c r="CK25"/>
      <c r="CL25"/>
      <c r="CM25"/>
      <c r="CN25"/>
      <c r="CO25"/>
      <c r="CY25" s="442"/>
      <c r="DC25" s="213"/>
      <c r="DE25" s="24"/>
      <c r="DF25" s="213"/>
      <c r="DG25" s="213"/>
      <c r="DH25" s="213"/>
      <c r="DI25" s="213"/>
      <c r="DJ25" s="213"/>
      <c r="DK25" s="213"/>
      <c r="DL25" s="213"/>
      <c r="DM25" s="213"/>
      <c r="DN25" s="213"/>
      <c r="DS25" s="442"/>
      <c r="DW25" s="213"/>
      <c r="DY25" s="24"/>
      <c r="DZ25" s="213"/>
      <c r="EA25" s="213"/>
      <c r="EB25" s="213"/>
      <c r="EC25" s="213"/>
      <c r="ED25" s="213"/>
      <c r="EE25" s="213"/>
      <c r="EF25" s="213"/>
      <c r="EG25" s="213"/>
      <c r="EH25" s="213"/>
      <c r="EK25" s="442"/>
      <c r="EO25" s="213"/>
      <c r="EQ25" s="24"/>
      <c r="ER25" s="213"/>
      <c r="ES25" s="213"/>
      <c r="ET25" s="213"/>
      <c r="EU25" s="213"/>
      <c r="EV25" s="213"/>
      <c r="EW25" s="213"/>
      <c r="EX25" s="213"/>
      <c r="EY25" s="213"/>
      <c r="EZ25" s="213"/>
      <c r="FC25" s="442"/>
      <c r="FG25" s="213"/>
      <c r="FI25" s="24"/>
      <c r="FJ25" s="213"/>
      <c r="FK25" s="213"/>
      <c r="FL25" s="213"/>
      <c r="FM25" s="213"/>
      <c r="FN25" s="213"/>
      <c r="FO25" s="213"/>
      <c r="FP25" s="213"/>
      <c r="FQ25" s="213"/>
      <c r="FR25" s="213"/>
      <c r="FU25" s="442"/>
      <c r="FY25" s="213"/>
      <c r="GA25" s="24"/>
      <c r="GB25" s="213"/>
      <c r="GC25" s="213"/>
      <c r="GD25" s="213"/>
      <c r="GE25" s="213"/>
      <c r="GF25" s="213"/>
      <c r="GG25" s="213"/>
      <c r="GH25" s="213"/>
      <c r="GI25" s="213"/>
      <c r="GJ25" s="213"/>
      <c r="GM25" s="442"/>
      <c r="GQ25" s="213"/>
      <c r="GS25" s="24"/>
      <c r="GT25" s="213"/>
      <c r="GU25" s="213"/>
      <c r="GV25" s="213"/>
      <c r="GW25" s="213"/>
      <c r="GX25" s="213"/>
      <c r="GY25" s="213"/>
      <c r="GZ25" s="213"/>
      <c r="HA25" s="213"/>
      <c r="HB25" s="213"/>
      <c r="HE25" s="442"/>
      <c r="HI25" s="213" t="str" cm="1">
        <f t="array" aca="1" ref="HI25" ca="1">IFERROR(IF(INDIRECT(HL25)="x", 1, INDIRECT(HL25)), "")</f>
        <v/>
      </c>
      <c r="HK25" s="24">
        <f t="shared" si="7"/>
        <v>0</v>
      </c>
      <c r="HL25" s="213" t="str" cm="1">
        <f t="array" ref="HL25">IF(
  HG25 = "svar",
  _xlfn._xlws.FILTER($BM:$BM, ($BL:$BL = HH25) * ($BG:$BG = HE25)),
  IF(
    HE25 &lt;&gt; "",
    _xlfn._xlws.FILTER($X$2:$X$1000, $AD$2:$AD$1000 = HE25),
    ""
  )
)</f>
        <v/>
      </c>
      <c r="HM25" s="213"/>
      <c r="HN25" s="213"/>
      <c r="HO25" s="213"/>
      <c r="HP25" s="213"/>
      <c r="HQ25" s="213"/>
      <c r="HR25" s="213"/>
      <c r="HS25" s="213"/>
      <c r="HT25" s="213"/>
      <c r="HW25" s="442">
        <v>0</v>
      </c>
      <c r="HX25" s="361">
        <v>0</v>
      </c>
      <c r="HY25" s="361">
        <v>0</v>
      </c>
      <c r="HZ25" s="361">
        <v>0</v>
      </c>
      <c r="IA25" s="213"/>
      <c r="IB25" s="361">
        <v>0</v>
      </c>
      <c r="IC25" s="24"/>
      <c r="ID25" s="213">
        <v>0</v>
      </c>
      <c r="IE25" s="213"/>
      <c r="IF25" s="213"/>
      <c r="IG25" s="213"/>
      <c r="IH25" s="213"/>
      <c r="II25" s="213"/>
      <c r="IJ25" s="213"/>
      <c r="IK25" s="213"/>
      <c r="IL25" s="213"/>
      <c r="IO25" s="442"/>
      <c r="IS25" s="213"/>
      <c r="IU25" s="24"/>
      <c r="IV25" s="213"/>
      <c r="IW25" s="213"/>
      <c r="IX25" s="213"/>
      <c r="IY25" s="213"/>
      <c r="IZ25" s="213"/>
      <c r="JA25" s="213"/>
      <c r="JB25" s="213"/>
      <c r="JC25" s="213"/>
      <c r="JD25" s="213"/>
      <c r="JG25" s="442"/>
      <c r="JK25" s="213"/>
      <c r="JM25" s="24"/>
      <c r="JN25" s="213"/>
      <c r="JO25" s="213"/>
      <c r="JP25" s="213"/>
      <c r="JQ25" s="213"/>
      <c r="JR25" s="213"/>
      <c r="JS25" s="213"/>
      <c r="JT25" s="213"/>
      <c r="JU25" s="213"/>
      <c r="JV25" s="213"/>
      <c r="JY25" s="442"/>
      <c r="KC25" s="213"/>
      <c r="KE25" s="24"/>
      <c r="KF25" s="213"/>
      <c r="KG25" s="213"/>
      <c r="KH25" s="213"/>
      <c r="KI25" s="213"/>
      <c r="KJ25" s="213"/>
      <c r="KK25" s="213"/>
      <c r="KL25" s="213"/>
      <c r="KM25" s="213"/>
      <c r="KN25" s="213"/>
    </row>
    <row r="26" spans="1:359" s="361" customFormat="1" ht="29.15">
      <c r="A26" s="458">
        <v>24</v>
      </c>
      <c r="B26" s="471">
        <v>2</v>
      </c>
      <c r="C26" s="462" t="s">
        <v>25</v>
      </c>
      <c r="D26" s="204" t="s">
        <v>2566</v>
      </c>
      <c r="E26" s="460">
        <v>5</v>
      </c>
      <c r="F26" s="441" t="s">
        <v>774</v>
      </c>
      <c r="G26" t="s">
        <v>2479</v>
      </c>
      <c r="H26">
        <v>26</v>
      </c>
      <c r="I26">
        <v>1</v>
      </c>
      <c r="J26" s="422">
        <v>39</v>
      </c>
      <c r="K26" s="422">
        <v>3</v>
      </c>
      <c r="L26" s="422">
        <v>39</v>
      </c>
      <c r="M26" s="422">
        <v>3</v>
      </c>
      <c r="N26"/>
      <c r="O26">
        <v>26</v>
      </c>
      <c r="P26" s="435">
        <v>2</v>
      </c>
      <c r="Q26">
        <v>26</v>
      </c>
      <c r="R26" t="s">
        <v>788</v>
      </c>
      <c r="S26" t="s">
        <v>2567</v>
      </c>
      <c r="T26"/>
      <c r="U26"/>
      <c r="V26"/>
      <c r="W26">
        <v>31</v>
      </c>
      <c r="X26" t="s">
        <v>1217</v>
      </c>
      <c r="Y26" t="s">
        <v>1217</v>
      </c>
      <c r="Z26" t="s">
        <v>1217</v>
      </c>
      <c r="AA26" t="s">
        <v>1217</v>
      </c>
      <c r="AB26" t="s">
        <v>1217</v>
      </c>
      <c r="AC26" t="s">
        <v>1217</v>
      </c>
      <c r="AD26" t="s">
        <v>1217</v>
      </c>
      <c r="AE26" t="s">
        <v>1217</v>
      </c>
      <c r="AF26" t="s">
        <v>1217</v>
      </c>
      <c r="AG26" t="s">
        <v>1217</v>
      </c>
      <c r="AH26"/>
      <c r="AI26" t="s">
        <v>1217</v>
      </c>
      <c r="AJ26" t="s">
        <v>1217</v>
      </c>
      <c r="AK26" t="s">
        <v>1217</v>
      </c>
      <c r="AL26" t="s">
        <v>1217</v>
      </c>
      <c r="AM26" t="s">
        <v>1217</v>
      </c>
      <c r="AN26" t="s">
        <v>1217</v>
      </c>
      <c r="AO26" t="s">
        <v>1217</v>
      </c>
      <c r="AP26"/>
      <c r="AQ26"/>
      <c r="AR26"/>
      <c r="AS26"/>
      <c r="AT26"/>
      <c r="AU26"/>
      <c r="AV26"/>
      <c r="AW26"/>
      <c r="AX26"/>
      <c r="AY26"/>
      <c r="AZ26"/>
      <c r="BA26"/>
      <c r="BB26" t="str" cm="1">
        <f t="array" aca="1" ref="BB26" ca="1">IFERROR(INDIRECT(X26),"")</f>
        <v/>
      </c>
      <c r="BC26"/>
      <c r="BD26" s="437"/>
      <c r="BE26"/>
      <c r="BF26" s="469">
        <v>1</v>
      </c>
      <c r="BG26" s="469">
        <v>5</v>
      </c>
      <c r="BH26" s="469" t="s">
        <v>697</v>
      </c>
      <c r="BI26" s="469" t="s">
        <v>2507</v>
      </c>
      <c r="BJ26" s="469">
        <v>5</v>
      </c>
      <c r="BK26" s="469" t="s">
        <v>2568</v>
      </c>
      <c r="BL26" s="469" t="s">
        <v>687</v>
      </c>
      <c r="BM26" s="438" t="s">
        <v>2569</v>
      </c>
      <c r="BN26" s="438"/>
      <c r="BO26" s="469">
        <v>0</v>
      </c>
      <c r="BP26" s="469">
        <v>1</v>
      </c>
      <c r="BQ26" s="469">
        <v>0</v>
      </c>
      <c r="BR26" s="469">
        <v>0</v>
      </c>
      <c r="BS26" s="469">
        <v>0</v>
      </c>
      <c r="BT26" s="469">
        <v>0</v>
      </c>
      <c r="BU26" s="469">
        <v>0</v>
      </c>
      <c r="BV26" s="469">
        <v>0</v>
      </c>
      <c r="BW26" s="469">
        <v>0</v>
      </c>
      <c r="BX26" s="469">
        <v>0</v>
      </c>
      <c r="BY26" s="469"/>
      <c r="BZ26" s="469"/>
      <c r="CA26"/>
      <c r="CC26" t="s">
        <v>1339</v>
      </c>
      <c r="CD26">
        <f ca="1">CD27-CD25</f>
        <v>60</v>
      </c>
      <c r="CE26"/>
      <c r="CF26"/>
      <c r="CG26"/>
      <c r="CH26"/>
      <c r="CI26"/>
      <c r="CJ26"/>
      <c r="CK26"/>
      <c r="CL26"/>
      <c r="CM26"/>
      <c r="CN26"/>
      <c r="CO26"/>
      <c r="CY26" s="442"/>
      <c r="DC26" s="213"/>
      <c r="DE26" s="24"/>
      <c r="DF26" s="213"/>
      <c r="DG26" s="213"/>
      <c r="DH26" s="213"/>
      <c r="DI26" s="213"/>
      <c r="DJ26" s="213"/>
      <c r="DK26" s="213"/>
      <c r="DL26" s="213"/>
      <c r="DM26" s="213"/>
      <c r="DN26" s="213"/>
      <c r="DS26" s="442"/>
      <c r="DW26" s="213"/>
      <c r="DY26" s="24"/>
      <c r="DZ26" s="213"/>
      <c r="EA26" s="213"/>
      <c r="EB26" s="213"/>
      <c r="EC26" s="213"/>
      <c r="ED26" s="213"/>
      <c r="EE26" s="213"/>
      <c r="EF26" s="213"/>
      <c r="EG26" s="213"/>
      <c r="EH26" s="213"/>
      <c r="EK26" s="442"/>
      <c r="EO26" s="213"/>
      <c r="EQ26" s="24"/>
      <c r="ER26" s="213"/>
      <c r="ES26" s="213"/>
      <c r="ET26" s="213"/>
      <c r="EU26" s="213"/>
      <c r="EV26" s="213"/>
      <c r="EW26" s="213"/>
      <c r="EX26" s="213"/>
      <c r="EY26" s="213"/>
      <c r="EZ26" s="213"/>
      <c r="FC26" s="442"/>
      <c r="FG26" s="213"/>
      <c r="FI26" s="24"/>
      <c r="FJ26" s="213"/>
      <c r="FK26" s="213"/>
      <c r="FL26" s="213"/>
      <c r="FM26" s="213"/>
      <c r="FN26" s="213"/>
      <c r="FO26" s="213"/>
      <c r="FP26" s="213"/>
      <c r="FQ26" s="213"/>
      <c r="FR26" s="213"/>
      <c r="FU26" s="442"/>
      <c r="FY26" s="213"/>
      <c r="GA26" s="24"/>
      <c r="GB26" s="213"/>
      <c r="GC26" s="213"/>
      <c r="GD26" s="213"/>
      <c r="GE26" s="213"/>
      <c r="GF26" s="213"/>
      <c r="GG26" s="213"/>
      <c r="GH26" s="213"/>
      <c r="GI26" s="213"/>
      <c r="GJ26" s="213"/>
      <c r="GM26" s="442"/>
      <c r="GQ26" s="213"/>
      <c r="GS26" s="24"/>
      <c r="GT26" s="213"/>
      <c r="GU26" s="213"/>
      <c r="GV26" s="213"/>
      <c r="GW26" s="213"/>
      <c r="GX26" s="213"/>
      <c r="GY26" s="213"/>
      <c r="GZ26" s="213"/>
      <c r="HA26" s="213"/>
      <c r="HB26" s="213"/>
      <c r="HE26" s="442"/>
      <c r="HI26" s="213" t="str" cm="1">
        <f t="array" aca="1" ref="HI26" ca="1">IFERROR(IF(INDIRECT(HL26)="x", 1, INDIRECT(HL26)), "")</f>
        <v/>
      </c>
      <c r="HK26" s="24">
        <f t="shared" si="7"/>
        <v>0</v>
      </c>
      <c r="HL26" s="213" t="str" cm="1">
        <f t="array" ref="HL26">IF(
  HG26 = "svar",
  _xlfn._xlws.FILTER($BM:$BM, ($BL:$BL = HH26) * ($BG:$BG = HE26)),
  IF(
    HE26 &lt;&gt; "",
    _xlfn._xlws.FILTER($X$2:$X$1000, $AD$2:$AD$1000 = HE26),
    ""
  )
)</f>
        <v/>
      </c>
      <c r="HM26" s="213"/>
      <c r="HN26" s="213"/>
      <c r="HO26" s="213"/>
      <c r="HP26" s="213"/>
      <c r="HQ26" s="213"/>
      <c r="HR26" s="213"/>
      <c r="HS26" s="213"/>
      <c r="HT26" s="213"/>
      <c r="HW26" s="442">
        <v>0</v>
      </c>
      <c r="HX26" s="361">
        <v>0</v>
      </c>
      <c r="HY26" s="361">
        <v>0</v>
      </c>
      <c r="HZ26" s="361">
        <v>0</v>
      </c>
      <c r="IA26" s="213"/>
      <c r="IB26" s="361">
        <v>0</v>
      </c>
      <c r="IC26" s="24"/>
      <c r="ID26" s="213">
        <v>0</v>
      </c>
      <c r="IE26" s="213"/>
      <c r="IF26" s="213"/>
      <c r="IG26" s="213"/>
      <c r="IH26" s="213"/>
      <c r="II26" s="213"/>
      <c r="IJ26" s="213"/>
      <c r="IK26" s="213"/>
      <c r="IL26" s="213"/>
      <c r="IO26" s="442"/>
      <c r="IS26" s="213"/>
      <c r="IU26" s="24"/>
      <c r="IV26" s="213"/>
      <c r="IW26" s="213"/>
      <c r="IX26" s="213"/>
      <c r="IY26" s="213"/>
      <c r="IZ26" s="213"/>
      <c r="JA26" s="213"/>
      <c r="JB26" s="213"/>
      <c r="JC26" s="213"/>
      <c r="JD26" s="213"/>
      <c r="JG26" s="442"/>
      <c r="JK26" s="213"/>
      <c r="JM26" s="24"/>
      <c r="JN26" s="213"/>
      <c r="JO26" s="213"/>
      <c r="JP26" s="213"/>
      <c r="JQ26" s="213"/>
      <c r="JR26" s="213"/>
      <c r="JS26" s="213"/>
      <c r="JT26" s="213"/>
      <c r="JU26" s="213"/>
      <c r="JV26" s="213"/>
      <c r="JY26" s="442"/>
      <c r="KC26" s="213"/>
      <c r="KE26" s="24"/>
      <c r="KF26" s="213"/>
      <c r="KG26" s="213"/>
      <c r="KH26" s="213"/>
      <c r="KI26" s="213"/>
      <c r="KJ26" s="213"/>
      <c r="KK26" s="213"/>
      <c r="KL26" s="213"/>
      <c r="KM26" s="213"/>
      <c r="KN26" s="213"/>
    </row>
    <row r="27" spans="1:359" ht="29.15">
      <c r="A27" s="464">
        <v>25</v>
      </c>
      <c r="B27" s="471">
        <v>2</v>
      </c>
      <c r="C27" s="462" t="s">
        <v>25</v>
      </c>
      <c r="D27" s="204" t="s">
        <v>2570</v>
      </c>
      <c r="E27" s="460">
        <v>5</v>
      </c>
      <c r="F27" s="441" t="s">
        <v>781</v>
      </c>
      <c r="G27" t="s">
        <v>2479</v>
      </c>
      <c r="H27">
        <v>27</v>
      </c>
      <c r="I27">
        <v>1</v>
      </c>
      <c r="J27" s="422">
        <v>40</v>
      </c>
      <c r="K27" s="422">
        <v>3</v>
      </c>
      <c r="L27" s="422">
        <v>40</v>
      </c>
      <c r="M27" s="422">
        <v>3</v>
      </c>
      <c r="N27"/>
      <c r="O27">
        <v>27</v>
      </c>
      <c r="P27" s="435">
        <v>2</v>
      </c>
      <c r="Q27">
        <v>27</v>
      </c>
      <c r="R27" t="s">
        <v>796</v>
      </c>
      <c r="S27" t="s">
        <v>2571</v>
      </c>
      <c r="T27"/>
      <c r="U27"/>
      <c r="V27"/>
      <c r="W27">
        <v>32</v>
      </c>
      <c r="X27" t="s">
        <v>1217</v>
      </c>
      <c r="Y27" t="s">
        <v>1217</v>
      </c>
      <c r="Z27" t="s">
        <v>1217</v>
      </c>
      <c r="AA27" t="s">
        <v>1217</v>
      </c>
      <c r="AB27" t="s">
        <v>1217</v>
      </c>
      <c r="AC27" t="s">
        <v>1217</v>
      </c>
      <c r="AD27" t="s">
        <v>1217</v>
      </c>
      <c r="AE27" t="s">
        <v>1217</v>
      </c>
      <c r="AF27" t="s">
        <v>1217</v>
      </c>
      <c r="AG27" t="s">
        <v>1217</v>
      </c>
      <c r="AH27"/>
      <c r="AI27" t="s">
        <v>1217</v>
      </c>
      <c r="AJ27" t="s">
        <v>1217</v>
      </c>
      <c r="AK27" t="s">
        <v>1217</v>
      </c>
      <c r="AL27" t="s">
        <v>1217</v>
      </c>
      <c r="AM27" t="s">
        <v>1217</v>
      </c>
      <c r="AN27" t="s">
        <v>1217</v>
      </c>
      <c r="AO27" t="s">
        <v>1217</v>
      </c>
      <c r="AP27"/>
      <c r="AQ27"/>
      <c r="AR27"/>
      <c r="AS27"/>
      <c r="AT27"/>
      <c r="AU27"/>
      <c r="AV27"/>
      <c r="AW27"/>
      <c r="AX27"/>
      <c r="AY27"/>
      <c r="AZ27"/>
      <c r="BA27"/>
      <c r="BB27" t="str" cm="1">
        <f t="array" aca="1" ref="BB27" ca="1">IFERROR(INDIRECT(X27),"")</f>
        <v/>
      </c>
      <c r="BC27"/>
      <c r="BD27" s="437"/>
      <c r="BE27"/>
      <c r="BF27" s="470">
        <v>1</v>
      </c>
      <c r="BG27" s="470">
        <v>6</v>
      </c>
      <c r="BH27" s="470" t="s">
        <v>700</v>
      </c>
      <c r="BI27" s="470" t="s">
        <v>2509</v>
      </c>
      <c r="BJ27" s="470">
        <v>1</v>
      </c>
      <c r="BK27" s="470" t="s">
        <v>1560</v>
      </c>
      <c r="BL27" s="470" t="s">
        <v>147</v>
      </c>
      <c r="BM27" s="438" t="s">
        <v>2572</v>
      </c>
      <c r="BN27" s="438"/>
      <c r="BO27" s="470">
        <v>0</v>
      </c>
      <c r="BP27" s="470">
        <v>1</v>
      </c>
      <c r="BQ27" s="470">
        <v>0</v>
      </c>
      <c r="BR27" s="470">
        <v>0</v>
      </c>
      <c r="BS27" s="470">
        <v>0</v>
      </c>
      <c r="BT27" s="470">
        <v>0</v>
      </c>
      <c r="BU27" s="470">
        <v>0</v>
      </c>
      <c r="BV27" s="470">
        <v>0</v>
      </c>
      <c r="BW27" s="470">
        <v>0</v>
      </c>
      <c r="BX27" s="470">
        <v>0</v>
      </c>
      <c r="BY27" s="470"/>
      <c r="BZ27" s="470"/>
      <c r="CA27"/>
      <c r="CC27" t="s">
        <v>1343</v>
      </c>
      <c r="CD27">
        <f>CD1</f>
        <v>60</v>
      </c>
      <c r="CE27"/>
      <c r="CF27"/>
      <c r="CG27"/>
      <c r="CH27"/>
      <c r="CI27"/>
      <c r="CJ27"/>
      <c r="CK27"/>
      <c r="CL27"/>
      <c r="CM27"/>
      <c r="CN27"/>
      <c r="CO27"/>
      <c r="CY27" s="442"/>
      <c r="CZ27" s="361"/>
      <c r="DA27" s="361"/>
      <c r="DB27" s="361"/>
      <c r="DC27" s="213"/>
      <c r="DD27" s="361"/>
      <c r="DE27" s="24"/>
      <c r="DF27" s="213"/>
      <c r="DG27" s="213"/>
      <c r="DH27" s="213"/>
      <c r="DI27" s="213"/>
      <c r="DJ27" s="213"/>
      <c r="DK27" s="213"/>
      <c r="DL27" s="213"/>
      <c r="DM27" s="213"/>
      <c r="DN27" s="213"/>
      <c r="DO27" s="361"/>
      <c r="DS27" s="440"/>
      <c r="DW27" s="213"/>
      <c r="DY27" s="24"/>
      <c r="DZ27" s="213"/>
      <c r="EA27" s="213"/>
      <c r="EB27" s="213"/>
      <c r="EC27" s="213"/>
      <c r="ED27" s="213"/>
      <c r="EE27" s="213"/>
      <c r="EF27" s="213"/>
      <c r="EG27" s="213"/>
      <c r="EH27" s="213"/>
      <c r="EK27" s="440"/>
      <c r="EO27" s="213"/>
      <c r="EQ27" s="24"/>
      <c r="ER27" s="213"/>
      <c r="ES27" s="213"/>
      <c r="ET27" s="213"/>
      <c r="EU27" s="213"/>
      <c r="EV27" s="213"/>
      <c r="EW27" s="213"/>
      <c r="EX27" s="213"/>
      <c r="EY27" s="213"/>
      <c r="EZ27" s="213"/>
      <c r="FC27" s="440"/>
      <c r="FG27" s="213"/>
      <c r="FI27" s="24"/>
      <c r="FJ27" s="213"/>
      <c r="FK27" s="213"/>
      <c r="FL27" s="213"/>
      <c r="FM27" s="213"/>
      <c r="FN27" s="213"/>
      <c r="FO27" s="213"/>
      <c r="FP27" s="213"/>
      <c r="FQ27" s="213"/>
      <c r="FR27" s="213"/>
      <c r="FU27" s="440"/>
      <c r="FY27" s="213"/>
      <c r="GA27" s="24"/>
      <c r="GB27" s="213"/>
      <c r="GC27" s="213"/>
      <c r="GD27" s="213"/>
      <c r="GE27" s="213"/>
      <c r="GF27" s="213"/>
      <c r="GG27" s="213"/>
      <c r="GH27" s="213"/>
      <c r="GI27" s="213"/>
      <c r="GJ27" s="213"/>
      <c r="GM27" s="440"/>
      <c r="GQ27" s="213"/>
      <c r="GS27" s="24"/>
      <c r="GT27" s="213"/>
      <c r="GU27" s="213"/>
      <c r="GV27" s="213"/>
      <c r="GW27" s="213"/>
      <c r="GX27" s="213"/>
      <c r="GY27" s="213"/>
      <c r="GZ27" s="213"/>
      <c r="HA27" s="213"/>
      <c r="HB27" s="213"/>
      <c r="HE27" s="440"/>
      <c r="HI27" s="213"/>
      <c r="HK27" s="24"/>
      <c r="HL27" s="213"/>
      <c r="HM27" s="213"/>
      <c r="HN27" s="213"/>
      <c r="HO27" s="213"/>
      <c r="HP27" s="213"/>
      <c r="HQ27" s="213"/>
      <c r="HR27" s="213"/>
      <c r="HS27" s="213"/>
      <c r="HT27" s="213"/>
      <c r="HW27" s="440">
        <v>0</v>
      </c>
      <c r="HX27" s="441">
        <v>0</v>
      </c>
      <c r="HY27" s="441">
        <v>0</v>
      </c>
      <c r="HZ27" s="441">
        <v>0</v>
      </c>
      <c r="IA27" s="213"/>
      <c r="IB27" s="441">
        <v>0</v>
      </c>
      <c r="IC27" s="24"/>
      <c r="ID27" s="213">
        <v>0</v>
      </c>
      <c r="IE27" s="213"/>
      <c r="IF27" s="213"/>
      <c r="IG27" s="213"/>
      <c r="IH27" s="213"/>
      <c r="II27" s="213"/>
      <c r="IJ27" s="213"/>
      <c r="IK27" s="213"/>
      <c r="IL27" s="213"/>
      <c r="IO27" s="440"/>
      <c r="IS27" s="213"/>
      <c r="IU27" s="24"/>
      <c r="IV27" s="213"/>
      <c r="IW27" s="213"/>
      <c r="IX27" s="213"/>
      <c r="IY27" s="213"/>
      <c r="IZ27" s="213"/>
      <c r="JA27" s="213"/>
      <c r="JB27" s="213"/>
      <c r="JC27" s="213"/>
      <c r="JD27" s="213"/>
      <c r="JG27" s="440"/>
      <c r="JK27" s="213"/>
      <c r="JM27" s="24"/>
      <c r="JN27" s="213"/>
      <c r="JO27" s="213"/>
      <c r="JP27" s="213"/>
      <c r="JQ27" s="213"/>
      <c r="JR27" s="213"/>
      <c r="JS27" s="213"/>
      <c r="JT27" s="213"/>
      <c r="JU27" s="213"/>
      <c r="JV27" s="213"/>
      <c r="JY27" s="440"/>
      <c r="KC27" s="213"/>
      <c r="KE27" s="24"/>
      <c r="KF27" s="213"/>
      <c r="KG27" s="213"/>
      <c r="KH27" s="213"/>
      <c r="KI27" s="213"/>
      <c r="KJ27" s="213"/>
      <c r="KK27" s="213"/>
      <c r="KL27" s="213"/>
      <c r="KM27" s="213"/>
      <c r="KN27" s="213"/>
    </row>
    <row r="28" spans="1:359" s="445" customFormat="1" ht="43.75">
      <c r="A28" s="458">
        <v>37</v>
      </c>
      <c r="B28" s="459">
        <v>3</v>
      </c>
      <c r="C28" s="459" t="s">
        <v>25</v>
      </c>
      <c r="D28" s="204" t="s">
        <v>2573</v>
      </c>
      <c r="E28" s="460">
        <v>5</v>
      </c>
      <c r="F28" s="441" t="s">
        <v>858</v>
      </c>
      <c r="G28" t="s">
        <v>2479</v>
      </c>
      <c r="H28">
        <v>28</v>
      </c>
      <c r="I28">
        <v>1</v>
      </c>
      <c r="J28" s="422">
        <v>9</v>
      </c>
      <c r="K28" s="422">
        <v>1</v>
      </c>
      <c r="L28" s="422">
        <v>9</v>
      </c>
      <c r="M28" s="422">
        <v>1</v>
      </c>
      <c r="N28"/>
      <c r="O28">
        <v>28</v>
      </c>
      <c r="P28" s="435">
        <v>2</v>
      </c>
      <c r="Q28">
        <v>28</v>
      </c>
      <c r="R28" t="s">
        <v>798</v>
      </c>
      <c r="S28" t="s">
        <v>2574</v>
      </c>
      <c r="T28"/>
      <c r="U28"/>
      <c r="V28"/>
      <c r="W28">
        <v>33</v>
      </c>
      <c r="X28" t="s">
        <v>2575</v>
      </c>
      <c r="Y28" t="s">
        <v>2576</v>
      </c>
      <c r="Z28" t="s">
        <v>2577</v>
      </c>
      <c r="AA28" t="s">
        <v>1217</v>
      </c>
      <c r="AB28" t="s">
        <v>1217</v>
      </c>
      <c r="AC28">
        <v>1</v>
      </c>
      <c r="AD28">
        <v>1</v>
      </c>
      <c r="AE28" t="s">
        <v>1217</v>
      </c>
      <c r="AF28" t="s">
        <v>1217</v>
      </c>
      <c r="AG28" t="s">
        <v>2578</v>
      </c>
      <c r="AH28"/>
      <c r="AI28" t="s">
        <v>2579</v>
      </c>
      <c r="AJ28" t="s">
        <v>2580</v>
      </c>
      <c r="AK28" t="s">
        <v>2581</v>
      </c>
      <c r="AL28" t="s">
        <v>2582</v>
      </c>
      <c r="AM28" t="s">
        <v>2583</v>
      </c>
      <c r="AN28" t="s">
        <v>2584</v>
      </c>
      <c r="AO28" t="s">
        <v>2585</v>
      </c>
      <c r="AP28"/>
      <c r="AQ28"/>
      <c r="AR28"/>
      <c r="AS28"/>
      <c r="AT28"/>
      <c r="AU28"/>
      <c r="AV28"/>
      <c r="AW28"/>
      <c r="AX28"/>
      <c r="AY28"/>
      <c r="AZ28"/>
      <c r="BA28"/>
      <c r="BB28" t="str" cm="1">
        <f t="array" aca="1" ref="BB28" ca="1">IFERROR(INDIRECT(X28),"")</f>
        <v>FRÅGAN ÄR OBESVARAD</v>
      </c>
      <c r="BC28"/>
      <c r="BD28" s="437"/>
      <c r="BE28"/>
      <c r="BF28" s="470">
        <v>1</v>
      </c>
      <c r="BG28" s="470">
        <v>6</v>
      </c>
      <c r="BH28" s="470" t="s">
        <v>700</v>
      </c>
      <c r="BI28" s="470" t="s">
        <v>2509</v>
      </c>
      <c r="BJ28" s="470">
        <v>2</v>
      </c>
      <c r="BK28" s="470" t="s">
        <v>1561</v>
      </c>
      <c r="BL28" s="470" t="s">
        <v>691</v>
      </c>
      <c r="BM28" s="438" t="s">
        <v>2586</v>
      </c>
      <c r="BN28" s="438"/>
      <c r="BO28" s="470">
        <v>0</v>
      </c>
      <c r="BP28" s="470">
        <v>1</v>
      </c>
      <c r="BQ28" s="470">
        <v>0</v>
      </c>
      <c r="BR28" s="470">
        <v>0</v>
      </c>
      <c r="BS28" s="470">
        <v>0</v>
      </c>
      <c r="BT28" s="470">
        <v>0</v>
      </c>
      <c r="BU28" s="470">
        <v>1</v>
      </c>
      <c r="BV28" s="470">
        <v>0</v>
      </c>
      <c r="BW28" s="470">
        <v>0</v>
      </c>
      <c r="BX28" s="470">
        <v>0</v>
      </c>
      <c r="BY28" s="470"/>
      <c r="BZ28" s="470"/>
      <c r="CA28"/>
      <c r="CC28"/>
      <c r="CD28"/>
      <c r="CE28"/>
      <c r="CF28"/>
      <c r="CG28"/>
      <c r="CH28"/>
      <c r="CI28"/>
      <c r="CJ28"/>
      <c r="CK28"/>
      <c r="CL28"/>
      <c r="CM28"/>
      <c r="CN28"/>
      <c r="CO28"/>
      <c r="CP28" s="135"/>
      <c r="CQ28" s="135"/>
      <c r="CR28" s="135"/>
      <c r="CS28" s="135"/>
      <c r="CT28" s="135"/>
      <c r="CU28" s="135"/>
      <c r="CV28" s="135"/>
      <c r="CW28" s="135"/>
      <c r="CX28" s="135"/>
      <c r="CY28" s="440"/>
      <c r="CZ28" s="441"/>
      <c r="DA28" s="441"/>
      <c r="DB28" s="441"/>
      <c r="DC28" s="213"/>
      <c r="DD28" s="441"/>
      <c r="DE28" s="24"/>
      <c r="DF28" s="213"/>
      <c r="DG28" s="213"/>
      <c r="DH28" s="213"/>
      <c r="DI28" s="213"/>
      <c r="DJ28" s="213"/>
      <c r="DK28" s="213"/>
      <c r="DL28" s="213"/>
      <c r="DM28" s="213"/>
      <c r="DN28" s="213"/>
      <c r="DO28" s="441"/>
      <c r="DP28" s="135"/>
      <c r="DQ28" s="135"/>
      <c r="DR28" s="135"/>
      <c r="DS28" s="443"/>
      <c r="DT28" s="135"/>
      <c r="DU28" s="135"/>
      <c r="DV28" s="135"/>
      <c r="DW28" s="213"/>
      <c r="DX28" s="135"/>
      <c r="DY28" s="24"/>
      <c r="DZ28" s="213"/>
      <c r="EA28" s="213"/>
      <c r="EB28" s="213"/>
      <c r="EC28" s="213"/>
      <c r="ED28" s="213"/>
      <c r="EE28" s="213"/>
      <c r="EF28" s="213"/>
      <c r="EG28" s="213"/>
      <c r="EH28" s="213"/>
      <c r="EI28" s="135"/>
      <c r="EJ28" s="135"/>
      <c r="EK28" s="443"/>
      <c r="EL28" s="135"/>
      <c r="EM28" s="135"/>
      <c r="EN28" s="135"/>
      <c r="EO28" s="213"/>
      <c r="EP28" s="135"/>
      <c r="EQ28" s="24"/>
      <c r="ER28" s="213"/>
      <c r="ES28" s="213"/>
      <c r="ET28" s="213"/>
      <c r="EU28" s="213"/>
      <c r="EV28" s="213"/>
      <c r="EW28" s="213"/>
      <c r="EX28" s="213"/>
      <c r="EY28" s="213"/>
      <c r="EZ28" s="213"/>
      <c r="FA28" s="135"/>
      <c r="FB28" s="135"/>
      <c r="FC28" s="443"/>
      <c r="FD28" s="135"/>
      <c r="FE28" s="135"/>
      <c r="FF28" s="135"/>
      <c r="FG28" s="213"/>
      <c r="FH28" s="135"/>
      <c r="FI28" s="24"/>
      <c r="FJ28" s="213"/>
      <c r="FK28" s="213"/>
      <c r="FL28" s="213"/>
      <c r="FM28" s="213"/>
      <c r="FN28" s="213"/>
      <c r="FO28" s="213"/>
      <c r="FP28" s="213"/>
      <c r="FQ28" s="213"/>
      <c r="FR28" s="213"/>
      <c r="FS28" s="135"/>
      <c r="FT28" s="135"/>
      <c r="FU28" s="443"/>
      <c r="FV28" s="135"/>
      <c r="FW28" s="135"/>
      <c r="FX28" s="135"/>
      <c r="FY28" s="213"/>
      <c r="FZ28" s="135"/>
      <c r="GA28" s="24"/>
      <c r="GB28" s="213"/>
      <c r="GC28" s="213"/>
      <c r="GD28" s="213"/>
      <c r="GE28" s="213"/>
      <c r="GF28" s="213"/>
      <c r="GG28" s="213"/>
      <c r="GH28" s="213"/>
      <c r="GI28" s="213"/>
      <c r="GJ28" s="213"/>
      <c r="GK28" s="135"/>
      <c r="GL28" s="135"/>
      <c r="GM28" s="443"/>
      <c r="GN28" s="135"/>
      <c r="GO28" s="135"/>
      <c r="GP28" s="135"/>
      <c r="GQ28" s="213"/>
      <c r="GR28" s="135"/>
      <c r="GS28" s="24"/>
      <c r="GT28" s="213"/>
      <c r="GU28" s="213"/>
      <c r="GV28" s="213"/>
      <c r="GW28" s="213"/>
      <c r="GX28" s="213"/>
      <c r="GY28" s="213"/>
      <c r="GZ28" s="213"/>
      <c r="HA28" s="213"/>
      <c r="HB28" s="213"/>
      <c r="HC28" s="135"/>
      <c r="HD28" s="135"/>
      <c r="HE28" s="443"/>
      <c r="HF28" s="135"/>
      <c r="HG28" s="135"/>
      <c r="HH28" s="135"/>
      <c r="HI28" s="213"/>
      <c r="HJ28" s="135"/>
      <c r="HK28" s="24"/>
      <c r="HL28" s="213"/>
      <c r="HM28" s="213"/>
      <c r="HN28" s="213"/>
      <c r="HO28" s="213"/>
      <c r="HP28" s="213"/>
      <c r="HQ28" s="213"/>
      <c r="HR28" s="213"/>
      <c r="HS28" s="213"/>
      <c r="HT28" s="213"/>
      <c r="HU28" s="135"/>
      <c r="HV28" s="135"/>
      <c r="HW28" s="443">
        <v>0</v>
      </c>
      <c r="HX28" s="135">
        <v>0</v>
      </c>
      <c r="HY28" s="135">
        <v>0</v>
      </c>
      <c r="HZ28" s="135">
        <v>0</v>
      </c>
      <c r="IA28" s="213"/>
      <c r="IB28" s="135">
        <v>0</v>
      </c>
      <c r="IC28" s="24"/>
      <c r="ID28" s="213">
        <v>0</v>
      </c>
      <c r="IE28" s="213"/>
      <c r="IF28" s="213"/>
      <c r="IG28" s="213"/>
      <c r="IH28" s="213"/>
      <c r="II28" s="213"/>
      <c r="IJ28" s="213"/>
      <c r="IK28" s="213"/>
      <c r="IL28" s="213"/>
      <c r="IM28" s="135"/>
      <c r="IN28" s="135"/>
      <c r="IO28" s="443"/>
      <c r="IP28" s="135"/>
      <c r="IQ28" s="135"/>
      <c r="IR28" s="135"/>
      <c r="IS28" s="213"/>
      <c r="IT28" s="135"/>
      <c r="IU28" s="24"/>
      <c r="IV28" s="213"/>
      <c r="IW28" s="213"/>
      <c r="IX28" s="213"/>
      <c r="IY28" s="213"/>
      <c r="IZ28" s="213"/>
      <c r="JA28" s="213"/>
      <c r="JB28" s="213"/>
      <c r="JC28" s="213"/>
      <c r="JD28" s="213"/>
      <c r="JE28" s="135"/>
      <c r="JF28" s="135"/>
      <c r="JG28" s="443"/>
      <c r="JH28" s="135"/>
      <c r="JI28" s="135"/>
      <c r="JJ28" s="135"/>
      <c r="JK28" s="213"/>
      <c r="JL28" s="135"/>
      <c r="JM28" s="24"/>
      <c r="JN28" s="213"/>
      <c r="JO28" s="213"/>
      <c r="JP28" s="213"/>
      <c r="JQ28" s="213"/>
      <c r="JR28" s="213"/>
      <c r="JS28" s="213"/>
      <c r="JT28" s="213"/>
      <c r="JU28" s="213"/>
      <c r="JV28" s="213"/>
      <c r="JW28" s="135"/>
      <c r="JX28" s="135"/>
      <c r="JY28" s="443"/>
      <c r="JZ28" s="135"/>
      <c r="KA28" s="135"/>
      <c r="KB28" s="135"/>
      <c r="KC28" s="213"/>
      <c r="KD28" s="135"/>
      <c r="KE28" s="24"/>
      <c r="KF28" s="213"/>
      <c r="KG28" s="213"/>
      <c r="KH28" s="213"/>
      <c r="KI28" s="213"/>
      <c r="KJ28" s="213"/>
      <c r="KK28" s="213"/>
      <c r="KL28" s="213"/>
      <c r="KM28" s="213"/>
      <c r="KN28" s="213"/>
      <c r="KO28" s="135"/>
      <c r="KP28" s="135"/>
      <c r="KQ28" s="135"/>
      <c r="KR28" s="135"/>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row>
    <row r="29" spans="1:359" s="361" customFormat="1" ht="15">
      <c r="A29" s="458">
        <v>38</v>
      </c>
      <c r="B29" s="459">
        <v>3</v>
      </c>
      <c r="C29" s="459" t="s">
        <v>25</v>
      </c>
      <c r="D29" s="361" t="s">
        <v>866</v>
      </c>
      <c r="E29" s="458">
        <v>5</v>
      </c>
      <c r="F29" s="441" t="s">
        <v>866</v>
      </c>
      <c r="G29" t="s">
        <v>2479</v>
      </c>
      <c r="H29">
        <v>29</v>
      </c>
      <c r="I29">
        <v>1</v>
      </c>
      <c r="J29" s="422">
        <v>10</v>
      </c>
      <c r="K29" s="422">
        <v>1</v>
      </c>
      <c r="L29" s="422">
        <v>10</v>
      </c>
      <c r="M29" s="422">
        <v>1</v>
      </c>
      <c r="N29"/>
      <c r="O29">
        <v>29</v>
      </c>
      <c r="P29" s="435">
        <v>2</v>
      </c>
      <c r="Q29">
        <v>29</v>
      </c>
      <c r="R29" t="s">
        <v>805</v>
      </c>
      <c r="S29" t="s">
        <v>2587</v>
      </c>
      <c r="T29"/>
      <c r="U29"/>
      <c r="V29"/>
      <c r="W29">
        <v>34</v>
      </c>
      <c r="X29" t="s">
        <v>1217</v>
      </c>
      <c r="Y29" t="s">
        <v>1217</v>
      </c>
      <c r="Z29" t="s">
        <v>1217</v>
      </c>
      <c r="AA29" t="s">
        <v>1217</v>
      </c>
      <c r="AB29" t="s">
        <v>1217</v>
      </c>
      <c r="AC29" t="s">
        <v>1217</v>
      </c>
      <c r="AD29" t="s">
        <v>1217</v>
      </c>
      <c r="AE29" t="s">
        <v>1217</v>
      </c>
      <c r="AF29" t="s">
        <v>1217</v>
      </c>
      <c r="AG29" t="s">
        <v>1217</v>
      </c>
      <c r="AH29"/>
      <c r="AI29" t="s">
        <v>1217</v>
      </c>
      <c r="AJ29" t="s">
        <v>1217</v>
      </c>
      <c r="AK29" t="s">
        <v>1217</v>
      </c>
      <c r="AL29" t="s">
        <v>1217</v>
      </c>
      <c r="AM29" t="s">
        <v>1217</v>
      </c>
      <c r="AN29" t="s">
        <v>1217</v>
      </c>
      <c r="AO29" t="s">
        <v>1217</v>
      </c>
      <c r="AP29"/>
      <c r="AQ29"/>
      <c r="AR29"/>
      <c r="AS29"/>
      <c r="AT29"/>
      <c r="AU29"/>
      <c r="AV29"/>
      <c r="AW29"/>
      <c r="AX29"/>
      <c r="AY29"/>
      <c r="AZ29"/>
      <c r="BA29"/>
      <c r="BB29" t="str" cm="1">
        <f t="array" aca="1" ref="BB29" ca="1">IFERROR(INDIRECT(X29),"")</f>
        <v/>
      </c>
      <c r="BC29"/>
      <c r="BD29" s="437"/>
      <c r="BE29"/>
      <c r="BF29" s="470">
        <v>1</v>
      </c>
      <c r="BG29" s="470">
        <v>6</v>
      </c>
      <c r="BH29" s="470" t="s">
        <v>700</v>
      </c>
      <c r="BI29" s="470" t="s">
        <v>2509</v>
      </c>
      <c r="BJ29" s="470">
        <v>3</v>
      </c>
      <c r="BK29" s="470" t="s">
        <v>1559</v>
      </c>
      <c r="BL29" s="470" t="s">
        <v>698</v>
      </c>
      <c r="BM29" s="438" t="s">
        <v>2588</v>
      </c>
      <c r="BN29" s="438"/>
      <c r="BO29" s="470">
        <v>0</v>
      </c>
      <c r="BP29" s="470">
        <v>1</v>
      </c>
      <c r="BQ29" s="470">
        <v>0</v>
      </c>
      <c r="BR29" s="470">
        <v>0</v>
      </c>
      <c r="BS29" s="470">
        <v>0</v>
      </c>
      <c r="BT29" s="470">
        <v>0</v>
      </c>
      <c r="BU29" s="470">
        <v>0</v>
      </c>
      <c r="BV29" s="470">
        <v>0</v>
      </c>
      <c r="BW29" s="470">
        <v>0</v>
      </c>
      <c r="BX29" s="470">
        <v>0</v>
      </c>
      <c r="BY29" s="470"/>
      <c r="BZ29" s="470"/>
      <c r="CA29"/>
      <c r="CC29"/>
      <c r="CD29" t="str">
        <f>CE3</f>
        <v>Konfigurationshantering</v>
      </c>
      <c r="CE29"/>
      <c r="CF29"/>
      <c r="CG29"/>
      <c r="CH29"/>
      <c r="CI29"/>
      <c r="CJ29"/>
      <c r="CK29"/>
      <c r="CL29"/>
      <c r="CM29"/>
      <c r="CN29"/>
      <c r="CO29"/>
      <c r="CY29" s="443"/>
      <c r="CZ29" s="135"/>
      <c r="DA29" s="135"/>
      <c r="DB29" s="135"/>
      <c r="DC29" s="213"/>
      <c r="DD29" s="135"/>
      <c r="DE29" s="24"/>
      <c r="DF29" s="213"/>
      <c r="DG29" s="213"/>
      <c r="DH29" s="213"/>
      <c r="DI29" s="213"/>
      <c r="DJ29" s="213"/>
      <c r="DK29" s="213"/>
      <c r="DL29" s="213"/>
      <c r="DM29" s="213"/>
      <c r="DN29" s="213"/>
      <c r="DO29" s="135"/>
      <c r="DS29" s="442"/>
      <c r="DW29" s="213"/>
      <c r="DY29" s="24"/>
      <c r="DZ29" s="213"/>
      <c r="EA29" s="213"/>
      <c r="EB29" s="213"/>
      <c r="EC29" s="213"/>
      <c r="ED29" s="213"/>
      <c r="EE29" s="213"/>
      <c r="EF29" s="213"/>
      <c r="EG29" s="213"/>
      <c r="EH29" s="213"/>
      <c r="EK29" s="442"/>
      <c r="EO29" s="213"/>
      <c r="EQ29" s="24"/>
      <c r="ER29" s="213"/>
      <c r="ES29" s="213"/>
      <c r="ET29" s="213"/>
      <c r="EU29" s="213"/>
      <c r="EV29" s="213"/>
      <c r="EW29" s="213"/>
      <c r="EX29" s="213"/>
      <c r="EY29" s="213"/>
      <c r="EZ29" s="213"/>
      <c r="FC29" s="442"/>
      <c r="FG29" s="213"/>
      <c r="FI29" s="24"/>
      <c r="FJ29" s="213"/>
      <c r="FK29" s="213"/>
      <c r="FL29" s="213"/>
      <c r="FM29" s="213"/>
      <c r="FN29" s="213"/>
      <c r="FO29" s="213"/>
      <c r="FP29" s="213"/>
      <c r="FQ29" s="213"/>
      <c r="FR29" s="213"/>
      <c r="FU29" s="442"/>
      <c r="FY29" s="213"/>
      <c r="GA29" s="24"/>
      <c r="GB29" s="213"/>
      <c r="GC29" s="213"/>
      <c r="GD29" s="213"/>
      <c r="GE29" s="213"/>
      <c r="GF29" s="213"/>
      <c r="GG29" s="213"/>
      <c r="GH29" s="213"/>
      <c r="GI29" s="213"/>
      <c r="GJ29" s="213"/>
      <c r="GM29" s="442"/>
      <c r="GQ29" s="213"/>
      <c r="GS29" s="24"/>
      <c r="GT29" s="213"/>
      <c r="GU29" s="213"/>
      <c r="GV29" s="213"/>
      <c r="GW29" s="213"/>
      <c r="GX29" s="213"/>
      <c r="GY29" s="213"/>
      <c r="GZ29" s="213"/>
      <c r="HA29" s="213"/>
      <c r="HB29" s="213"/>
      <c r="HE29" s="442"/>
      <c r="HI29" s="213"/>
      <c r="HK29" s="24"/>
      <c r="HL29" s="213"/>
      <c r="HM29" s="213"/>
      <c r="HN29" s="213"/>
      <c r="HO29" s="213"/>
      <c r="HP29" s="213"/>
      <c r="HQ29" s="213"/>
      <c r="HR29" s="213"/>
      <c r="HS29" s="213"/>
      <c r="HT29" s="213"/>
      <c r="HW29" s="442">
        <v>0</v>
      </c>
      <c r="HX29" s="361">
        <v>0</v>
      </c>
      <c r="HY29" s="361">
        <v>0</v>
      </c>
      <c r="HZ29" s="361">
        <v>0</v>
      </c>
      <c r="IA29" s="213"/>
      <c r="IB29" s="361">
        <v>0</v>
      </c>
      <c r="IC29" s="24"/>
      <c r="ID29" s="213">
        <v>0</v>
      </c>
      <c r="IE29" s="213"/>
      <c r="IF29" s="213"/>
      <c r="IG29" s="213"/>
      <c r="IH29" s="213"/>
      <c r="II29" s="213"/>
      <c r="IJ29" s="213"/>
      <c r="IK29" s="213"/>
      <c r="IL29" s="213"/>
      <c r="IO29" s="442"/>
      <c r="IS29" s="213"/>
      <c r="IU29" s="24"/>
      <c r="IV29" s="213"/>
      <c r="IW29" s="213"/>
      <c r="IX29" s="213"/>
      <c r="IY29" s="213"/>
      <c r="IZ29" s="213"/>
      <c r="JA29" s="213"/>
      <c r="JB29" s="213"/>
      <c r="JC29" s="213"/>
      <c r="JD29" s="213"/>
      <c r="JG29" s="442"/>
      <c r="JK29" s="213"/>
      <c r="JM29" s="24"/>
      <c r="JN29" s="213"/>
      <c r="JO29" s="213"/>
      <c r="JP29" s="213"/>
      <c r="JQ29" s="213"/>
      <c r="JR29" s="213"/>
      <c r="JS29" s="213"/>
      <c r="JT29" s="213"/>
      <c r="JU29" s="213"/>
      <c r="JV29" s="213"/>
      <c r="JY29" s="442"/>
      <c r="KC29" s="213"/>
      <c r="KE29" s="24"/>
      <c r="KF29" s="213"/>
      <c r="KG29" s="213"/>
      <c r="KH29" s="213"/>
      <c r="KI29" s="213"/>
      <c r="KJ29" s="213"/>
      <c r="KK29" s="213"/>
      <c r="KL29" s="213"/>
      <c r="KM29" s="213"/>
      <c r="KN29" s="213"/>
    </row>
    <row r="30" spans="1:359" s="361" customFormat="1" ht="15">
      <c r="A30" s="458"/>
      <c r="B30" s="459"/>
      <c r="C30" s="459"/>
      <c r="D30" s="204"/>
      <c r="E30" s="460"/>
      <c r="F30" s="441" t="s">
        <v>0</v>
      </c>
      <c r="G30">
        <v>0</v>
      </c>
      <c r="H30" t="s">
        <v>1217</v>
      </c>
      <c r="I30">
        <v>0</v>
      </c>
      <c r="J30" s="422">
        <v>11</v>
      </c>
      <c r="K30" s="422">
        <v>1</v>
      </c>
      <c r="L30" s="422">
        <v>11</v>
      </c>
      <c r="M30" s="422">
        <v>1</v>
      </c>
      <c r="N30"/>
      <c r="O30">
        <v>30</v>
      </c>
      <c r="P30" s="435">
        <v>2</v>
      </c>
      <c r="Q30">
        <v>30</v>
      </c>
      <c r="R30" t="s">
        <v>812</v>
      </c>
      <c r="S30" t="s">
        <v>2589</v>
      </c>
      <c r="T30"/>
      <c r="U30"/>
      <c r="V30"/>
      <c r="W30">
        <v>35</v>
      </c>
      <c r="X30" t="s">
        <v>1217</v>
      </c>
      <c r="Y30" t="s">
        <v>1217</v>
      </c>
      <c r="Z30" t="s">
        <v>1217</v>
      </c>
      <c r="AA30" t="s">
        <v>1217</v>
      </c>
      <c r="AB30" t="s">
        <v>1217</v>
      </c>
      <c r="AC30" t="s">
        <v>1217</v>
      </c>
      <c r="AD30" t="s">
        <v>1217</v>
      </c>
      <c r="AE30" t="s">
        <v>1217</v>
      </c>
      <c r="AF30" t="s">
        <v>1217</v>
      </c>
      <c r="AG30" t="s">
        <v>1217</v>
      </c>
      <c r="AH30"/>
      <c r="AI30" t="s">
        <v>1217</v>
      </c>
      <c r="AJ30" t="s">
        <v>1217</v>
      </c>
      <c r="AK30" t="s">
        <v>1217</v>
      </c>
      <c r="AL30" t="s">
        <v>1217</v>
      </c>
      <c r="AM30" t="s">
        <v>1217</v>
      </c>
      <c r="AN30" t="s">
        <v>1217</v>
      </c>
      <c r="AO30" t="s">
        <v>1217</v>
      </c>
      <c r="AP30"/>
      <c r="AQ30"/>
      <c r="AR30"/>
      <c r="AS30"/>
      <c r="AT30"/>
      <c r="AU30"/>
      <c r="AV30"/>
      <c r="AW30"/>
      <c r="AX30"/>
      <c r="AY30"/>
      <c r="AZ30"/>
      <c r="BA30"/>
      <c r="BB30" t="str" cm="1">
        <f t="array" aca="1" ref="BB30" ca="1">IFERROR(INDIRECT(X30),"")</f>
        <v/>
      </c>
      <c r="BC30"/>
      <c r="BD30" s="437"/>
      <c r="BE30"/>
      <c r="BF30" s="470">
        <v>1</v>
      </c>
      <c r="BG30" s="470">
        <v>6</v>
      </c>
      <c r="BH30" s="470" t="s">
        <v>700</v>
      </c>
      <c r="BI30" s="470" t="s">
        <v>2509</v>
      </c>
      <c r="BJ30" s="470">
        <v>4</v>
      </c>
      <c r="BK30" s="470" t="s">
        <v>1272</v>
      </c>
      <c r="BL30" s="470" t="s">
        <v>686</v>
      </c>
      <c r="BM30" s="438" t="s">
        <v>2590</v>
      </c>
      <c r="BN30" s="438"/>
      <c r="BO30" s="470">
        <v>0</v>
      </c>
      <c r="BP30" s="470">
        <v>1</v>
      </c>
      <c r="BQ30" s="470">
        <v>0</v>
      </c>
      <c r="BR30" s="470">
        <v>0</v>
      </c>
      <c r="BS30" s="470">
        <v>0</v>
      </c>
      <c r="BT30" s="470">
        <v>0</v>
      </c>
      <c r="BU30" s="470">
        <v>0</v>
      </c>
      <c r="BV30" s="470">
        <v>0</v>
      </c>
      <c r="BW30" s="470">
        <v>0</v>
      </c>
      <c r="BX30" s="470">
        <v>0</v>
      </c>
      <c r="BY30" s="470"/>
      <c r="BZ30" s="470"/>
      <c r="CA30"/>
      <c r="CC30" t="s">
        <v>1335</v>
      </c>
      <c r="CD30">
        <f ca="1">CE5</f>
        <v>0</v>
      </c>
      <c r="CE30"/>
      <c r="CF30"/>
      <c r="CG30"/>
      <c r="CH30"/>
      <c r="CI30"/>
      <c r="CJ30"/>
      <c r="CK30"/>
      <c r="CL30"/>
      <c r="CM30"/>
      <c r="CN30"/>
      <c r="CO30"/>
      <c r="CY30" s="442"/>
      <c r="DC30" s="213"/>
      <c r="DE30" s="24"/>
      <c r="DF30" s="213"/>
      <c r="DG30" s="213"/>
      <c r="DH30" s="213"/>
      <c r="DI30" s="213"/>
      <c r="DJ30" s="213"/>
      <c r="DK30" s="213"/>
      <c r="DL30" s="213"/>
      <c r="DM30" s="213"/>
      <c r="DN30" s="213"/>
      <c r="DS30" s="442"/>
      <c r="DW30" s="213"/>
      <c r="DY30" s="24"/>
      <c r="DZ30" s="213"/>
      <c r="EA30" s="213"/>
      <c r="EB30" s="213"/>
      <c r="EC30" s="213"/>
      <c r="ED30" s="213"/>
      <c r="EE30" s="213"/>
      <c r="EF30" s="213"/>
      <c r="EG30" s="213"/>
      <c r="EH30" s="213"/>
      <c r="EK30" s="442"/>
      <c r="EO30" s="213"/>
      <c r="EQ30" s="24"/>
      <c r="ER30" s="213"/>
      <c r="ES30" s="213"/>
      <c r="ET30" s="213"/>
      <c r="EU30" s="213"/>
      <c r="EV30" s="213"/>
      <c r="EW30" s="213"/>
      <c r="EX30" s="213"/>
      <c r="EY30" s="213"/>
      <c r="EZ30" s="213"/>
      <c r="FC30" s="442"/>
      <c r="FG30" s="213"/>
      <c r="FI30" s="24"/>
      <c r="FJ30" s="213"/>
      <c r="FK30" s="213"/>
      <c r="FL30" s="213"/>
      <c r="FM30" s="213"/>
      <c r="FN30" s="213"/>
      <c r="FO30" s="213"/>
      <c r="FP30" s="213"/>
      <c r="FQ30" s="213"/>
      <c r="FR30" s="213"/>
      <c r="FU30" s="442"/>
      <c r="FY30" s="213"/>
      <c r="GA30" s="24"/>
      <c r="GB30" s="213"/>
      <c r="GC30" s="213"/>
      <c r="GD30" s="213"/>
      <c r="GE30" s="213"/>
      <c r="GF30" s="213"/>
      <c r="GG30" s="213"/>
      <c r="GH30" s="213"/>
      <c r="GI30" s="213"/>
      <c r="GJ30" s="213"/>
      <c r="GM30" s="442"/>
      <c r="GQ30" s="213"/>
      <c r="GS30" s="24"/>
      <c r="GT30" s="213"/>
      <c r="GU30" s="213"/>
      <c r="GV30" s="213"/>
      <c r="GW30" s="213"/>
      <c r="GX30" s="213"/>
      <c r="GY30" s="213"/>
      <c r="GZ30" s="213"/>
      <c r="HA30" s="213"/>
      <c r="HB30" s="213"/>
      <c r="HE30" s="442"/>
      <c r="HI30" s="213"/>
      <c r="HK30" s="24"/>
      <c r="HL30" s="213"/>
      <c r="HM30" s="213"/>
      <c r="HN30" s="213"/>
      <c r="HO30" s="213"/>
      <c r="HP30" s="213"/>
      <c r="HQ30" s="213"/>
      <c r="HR30" s="213"/>
      <c r="HS30" s="213"/>
      <c r="HT30" s="213"/>
      <c r="HW30" s="442">
        <v>0</v>
      </c>
      <c r="HX30" s="361">
        <v>0</v>
      </c>
      <c r="HY30" s="361">
        <v>0</v>
      </c>
      <c r="HZ30" s="361">
        <v>0</v>
      </c>
      <c r="IA30" s="213"/>
      <c r="IB30" s="361">
        <v>0</v>
      </c>
      <c r="IC30" s="24"/>
      <c r="ID30" s="213">
        <v>0</v>
      </c>
      <c r="IE30" s="213"/>
      <c r="IF30" s="213"/>
      <c r="IG30" s="213"/>
      <c r="IH30" s="213"/>
      <c r="II30" s="213"/>
      <c r="IJ30" s="213"/>
      <c r="IK30" s="213"/>
      <c r="IL30" s="213"/>
      <c r="IO30" s="442"/>
      <c r="IS30" s="213"/>
      <c r="IU30" s="24"/>
      <c r="IV30" s="213"/>
      <c r="IW30" s="213"/>
      <c r="IX30" s="213"/>
      <c r="IY30" s="213"/>
      <c r="IZ30" s="213"/>
      <c r="JA30" s="213"/>
      <c r="JB30" s="213"/>
      <c r="JC30" s="213"/>
      <c r="JD30" s="213"/>
      <c r="JG30" s="442"/>
      <c r="JK30" s="213"/>
      <c r="JM30" s="24"/>
      <c r="JN30" s="213"/>
      <c r="JO30" s="213"/>
      <c r="JP30" s="213"/>
      <c r="JQ30" s="213"/>
      <c r="JR30" s="213"/>
      <c r="JS30" s="213"/>
      <c r="JT30" s="213"/>
      <c r="JU30" s="213"/>
      <c r="JV30" s="213"/>
      <c r="JY30" s="442"/>
      <c r="KC30" s="213"/>
      <c r="KE30" s="24"/>
      <c r="KF30" s="213"/>
      <c r="KG30" s="213"/>
      <c r="KH30" s="213"/>
      <c r="KI30" s="213"/>
      <c r="KJ30" s="213"/>
      <c r="KK30" s="213"/>
      <c r="KL30" s="213"/>
      <c r="KM30" s="213"/>
      <c r="KN30" s="213"/>
    </row>
    <row r="31" spans="1:359" s="361" customFormat="1" ht="15">
      <c r="A31" s="472"/>
      <c r="B31" s="441"/>
      <c r="C31" s="441"/>
      <c r="D31" s="441"/>
      <c r="E31" s="473">
        <v>40</v>
      </c>
      <c r="F31" s="441" t="s">
        <v>0</v>
      </c>
      <c r="G31">
        <v>0</v>
      </c>
      <c r="H31" t="s">
        <v>1217</v>
      </c>
      <c r="I31">
        <v>0</v>
      </c>
      <c r="J31" s="422">
        <v>28</v>
      </c>
      <c r="K31" s="422">
        <v>2</v>
      </c>
      <c r="L31" s="422">
        <v>28</v>
      </c>
      <c r="M31" s="422">
        <v>2</v>
      </c>
      <c r="N31"/>
      <c r="O31">
        <v>31</v>
      </c>
      <c r="P31" s="435">
        <v>2</v>
      </c>
      <c r="Q31">
        <v>31</v>
      </c>
      <c r="R31" t="s">
        <v>814</v>
      </c>
      <c r="S31" t="s">
        <v>2591</v>
      </c>
      <c r="T31"/>
      <c r="U31"/>
      <c r="V31"/>
      <c r="W31">
        <v>36</v>
      </c>
      <c r="X31" t="s">
        <v>1217</v>
      </c>
      <c r="Y31" t="s">
        <v>1217</v>
      </c>
      <c r="Z31" t="s">
        <v>1217</v>
      </c>
      <c r="AA31" t="s">
        <v>1217</v>
      </c>
      <c r="AB31" t="s">
        <v>1217</v>
      </c>
      <c r="AC31" t="s">
        <v>1217</v>
      </c>
      <c r="AD31" t="s">
        <v>1217</v>
      </c>
      <c r="AE31" t="s">
        <v>1217</v>
      </c>
      <c r="AF31" t="s">
        <v>1217</v>
      </c>
      <c r="AG31" t="s">
        <v>1217</v>
      </c>
      <c r="AH31"/>
      <c r="AI31" t="s">
        <v>1217</v>
      </c>
      <c r="AJ31" t="s">
        <v>1217</v>
      </c>
      <c r="AK31" t="s">
        <v>1217</v>
      </c>
      <c r="AL31" t="s">
        <v>1217</v>
      </c>
      <c r="AM31" t="s">
        <v>1217</v>
      </c>
      <c r="AN31" t="s">
        <v>1217</v>
      </c>
      <c r="AO31" t="s">
        <v>1217</v>
      </c>
      <c r="AP31"/>
      <c r="AQ31"/>
      <c r="AR31"/>
      <c r="AS31"/>
      <c r="AT31"/>
      <c r="AU31"/>
      <c r="AV31"/>
      <c r="AW31"/>
      <c r="AX31"/>
      <c r="AY31"/>
      <c r="AZ31"/>
      <c r="BA31"/>
      <c r="BB31" t="str" cm="1">
        <f t="array" aca="1" ref="BB31" ca="1">IFERROR(INDIRECT(X31),"")</f>
        <v/>
      </c>
      <c r="BC31"/>
      <c r="BD31" s="437"/>
      <c r="BE31"/>
      <c r="BF31" s="470">
        <v>1</v>
      </c>
      <c r="BG31" s="470">
        <v>6</v>
      </c>
      <c r="BH31" s="470" t="s">
        <v>700</v>
      </c>
      <c r="BI31" s="470" t="s">
        <v>2509</v>
      </c>
      <c r="BJ31" s="470">
        <v>5</v>
      </c>
      <c r="BK31" s="470" t="s">
        <v>2592</v>
      </c>
      <c r="BL31" s="470" t="s">
        <v>687</v>
      </c>
      <c r="BM31" s="438" t="s">
        <v>2593</v>
      </c>
      <c r="BN31" s="438"/>
      <c r="BO31" s="470">
        <v>0</v>
      </c>
      <c r="BP31" s="470">
        <v>1</v>
      </c>
      <c r="BQ31" s="470">
        <v>0</v>
      </c>
      <c r="BR31" s="470">
        <v>0</v>
      </c>
      <c r="BS31" s="470">
        <v>0</v>
      </c>
      <c r="BT31" s="470">
        <v>0</v>
      </c>
      <c r="BU31" s="470">
        <v>0</v>
      </c>
      <c r="BV31" s="470">
        <v>0</v>
      </c>
      <c r="BW31" s="470">
        <v>0</v>
      </c>
      <c r="BX31" s="470">
        <v>0</v>
      </c>
      <c r="BY31" s="470"/>
      <c r="BZ31" s="470"/>
      <c r="CA31"/>
      <c r="CC31" t="s">
        <v>1339</v>
      </c>
      <c r="CD31">
        <f ca="1">CD32-CD30</f>
        <v>40</v>
      </c>
      <c r="CE31"/>
      <c r="CF31"/>
      <c r="CG31"/>
      <c r="CH31"/>
      <c r="CI31"/>
      <c r="CJ31"/>
      <c r="CK31"/>
      <c r="CL31"/>
      <c r="CM31"/>
      <c r="CN31"/>
      <c r="CO31"/>
      <c r="CY31" s="442"/>
      <c r="DC31" s="213"/>
      <c r="DE31" s="24"/>
      <c r="DF31" s="213"/>
      <c r="DG31" s="213"/>
      <c r="DH31" s="213"/>
      <c r="DI31" s="213"/>
      <c r="DJ31" s="213"/>
      <c r="DK31" s="213"/>
      <c r="DL31" s="213"/>
      <c r="DM31" s="213"/>
      <c r="DN31" s="213"/>
      <c r="DS31" s="442"/>
      <c r="DW31" s="213"/>
      <c r="DY31" s="24"/>
      <c r="DZ31" s="213"/>
      <c r="EA31" s="213"/>
      <c r="EB31" s="213"/>
      <c r="EC31" s="213"/>
      <c r="ED31" s="213"/>
      <c r="EE31" s="213"/>
      <c r="EF31" s="213"/>
      <c r="EG31" s="213"/>
      <c r="EH31" s="213"/>
      <c r="EK31" s="442"/>
      <c r="EO31" s="213"/>
      <c r="EQ31" s="24"/>
      <c r="ER31" s="213"/>
      <c r="ES31" s="213"/>
      <c r="ET31" s="213"/>
      <c r="EU31" s="213"/>
      <c r="EV31" s="213"/>
      <c r="EW31" s="213"/>
      <c r="EX31" s="213"/>
      <c r="EY31" s="213"/>
      <c r="EZ31" s="213"/>
      <c r="FC31" s="442"/>
      <c r="FG31" s="213"/>
      <c r="FI31" s="24"/>
      <c r="FJ31" s="213"/>
      <c r="FK31" s="213"/>
      <c r="FL31" s="213"/>
      <c r="FM31" s="213"/>
      <c r="FN31" s="213"/>
      <c r="FO31" s="213"/>
      <c r="FP31" s="213"/>
      <c r="FQ31" s="213"/>
      <c r="FR31" s="213"/>
      <c r="FU31" s="442"/>
      <c r="FY31" s="213"/>
      <c r="GA31" s="24"/>
      <c r="GB31" s="213"/>
      <c r="GC31" s="213"/>
      <c r="GD31" s="213"/>
      <c r="GE31" s="213"/>
      <c r="GF31" s="213"/>
      <c r="GG31" s="213"/>
      <c r="GH31" s="213"/>
      <c r="GI31" s="213"/>
      <c r="GJ31" s="213"/>
      <c r="GM31" s="442"/>
      <c r="GQ31" s="213"/>
      <c r="GS31" s="24"/>
      <c r="GT31" s="213"/>
      <c r="GU31" s="213"/>
      <c r="GV31" s="213"/>
      <c r="GW31" s="213"/>
      <c r="GX31" s="213"/>
      <c r="GY31" s="213"/>
      <c r="GZ31" s="213"/>
      <c r="HA31" s="213"/>
      <c r="HB31" s="213"/>
      <c r="HE31" s="442"/>
      <c r="HI31" s="213"/>
      <c r="HK31" s="24"/>
      <c r="HL31" s="213"/>
      <c r="HM31" s="213"/>
      <c r="HN31" s="213"/>
      <c r="HO31" s="213"/>
      <c r="HP31" s="213"/>
      <c r="HQ31" s="213"/>
      <c r="HR31" s="213"/>
      <c r="HS31" s="213"/>
      <c r="HT31" s="213"/>
      <c r="HW31" s="442">
        <v>0</v>
      </c>
      <c r="HX31" s="361">
        <v>0</v>
      </c>
      <c r="HY31" s="361">
        <v>0</v>
      </c>
      <c r="HZ31" s="361">
        <v>0</v>
      </c>
      <c r="IA31" s="213"/>
      <c r="IB31" s="361">
        <v>0</v>
      </c>
      <c r="IC31" s="24"/>
      <c r="ID31" s="213">
        <v>0</v>
      </c>
      <c r="IE31" s="213"/>
      <c r="IF31" s="213"/>
      <c r="IG31" s="213"/>
      <c r="IH31" s="213"/>
      <c r="II31" s="213"/>
      <c r="IJ31" s="213"/>
      <c r="IK31" s="213"/>
      <c r="IL31" s="213"/>
      <c r="IO31" s="442"/>
      <c r="IS31" s="213"/>
      <c r="IU31" s="24"/>
      <c r="IV31" s="213"/>
      <c r="IW31" s="213"/>
      <c r="IX31" s="213"/>
      <c r="IY31" s="213"/>
      <c r="IZ31" s="213"/>
      <c r="JA31" s="213"/>
      <c r="JB31" s="213"/>
      <c r="JC31" s="213"/>
      <c r="JD31" s="213"/>
      <c r="JG31" s="442"/>
      <c r="JK31" s="213"/>
      <c r="JM31" s="24"/>
      <c r="JN31" s="213"/>
      <c r="JO31" s="213"/>
      <c r="JP31" s="213"/>
      <c r="JQ31" s="213"/>
      <c r="JR31" s="213"/>
      <c r="JS31" s="213"/>
      <c r="JT31" s="213"/>
      <c r="JU31" s="213"/>
      <c r="JV31" s="213"/>
      <c r="JY31" s="442"/>
      <c r="KC31" s="213"/>
      <c r="KE31" s="24"/>
      <c r="KF31" s="213"/>
      <c r="KG31" s="213"/>
      <c r="KH31" s="213"/>
      <c r="KI31" s="213"/>
      <c r="KJ31" s="213"/>
      <c r="KK31" s="213"/>
      <c r="KL31" s="213"/>
      <c r="KM31" s="213"/>
      <c r="KN31" s="213"/>
    </row>
    <row r="32" spans="1:359" s="361" customFormat="1" ht="15">
      <c r="A32" s="474" t="s">
        <v>2480</v>
      </c>
      <c r="B32" s="445"/>
      <c r="C32" s="475"/>
      <c r="D32" s="445"/>
      <c r="E32" s="445"/>
      <c r="F32" s="441" t="e">
        <v>#N/A</v>
      </c>
      <c r="G32" t="s">
        <v>2480</v>
      </c>
      <c r="H32" t="s">
        <v>1217</v>
      </c>
      <c r="I32">
        <v>0</v>
      </c>
      <c r="J32" s="422">
        <v>29</v>
      </c>
      <c r="K32" s="422">
        <v>2</v>
      </c>
      <c r="L32" s="422">
        <v>29</v>
      </c>
      <c r="M32" s="422">
        <v>2</v>
      </c>
      <c r="N32"/>
      <c r="O32">
        <v>32</v>
      </c>
      <c r="P32" s="435">
        <v>2</v>
      </c>
      <c r="Q32">
        <v>32</v>
      </c>
      <c r="R32" t="s">
        <v>821</v>
      </c>
      <c r="S32" t="s">
        <v>2594</v>
      </c>
      <c r="T32"/>
      <c r="U32"/>
      <c r="V32"/>
      <c r="W32">
        <v>37</v>
      </c>
      <c r="X32" t="s">
        <v>1217</v>
      </c>
      <c r="Y32" t="s">
        <v>1217</v>
      </c>
      <c r="Z32" t="s">
        <v>1217</v>
      </c>
      <c r="AA32" t="s">
        <v>1217</v>
      </c>
      <c r="AB32" t="s">
        <v>1217</v>
      </c>
      <c r="AC32" t="s">
        <v>1217</v>
      </c>
      <c r="AD32" t="s">
        <v>1217</v>
      </c>
      <c r="AE32" t="s">
        <v>1217</v>
      </c>
      <c r="AF32" t="s">
        <v>1217</v>
      </c>
      <c r="AG32" t="s">
        <v>1217</v>
      </c>
      <c r="AH32"/>
      <c r="AI32" t="s">
        <v>1217</v>
      </c>
      <c r="AJ32" t="s">
        <v>1217</v>
      </c>
      <c r="AK32" t="s">
        <v>1217</v>
      </c>
      <c r="AL32" t="s">
        <v>1217</v>
      </c>
      <c r="AM32" t="s">
        <v>1217</v>
      </c>
      <c r="AN32" t="s">
        <v>1217</v>
      </c>
      <c r="AO32" t="s">
        <v>1217</v>
      </c>
      <c r="AP32"/>
      <c r="AQ32"/>
      <c r="AR32"/>
      <c r="AS32"/>
      <c r="AT32"/>
      <c r="AU32"/>
      <c r="AV32"/>
      <c r="AW32"/>
      <c r="AX32"/>
      <c r="AY32"/>
      <c r="AZ32"/>
      <c r="BA32"/>
      <c r="BB32" t="str" cm="1">
        <f t="array" aca="1" ref="BB32" ca="1">IFERROR(INDIRECT(X32),"")</f>
        <v/>
      </c>
      <c r="BC32"/>
      <c r="BD32" s="437"/>
      <c r="BE32"/>
      <c r="BF32" s="438">
        <v>1</v>
      </c>
      <c r="BG32" s="438">
        <v>7</v>
      </c>
      <c r="BH32" s="438" t="s">
        <v>702</v>
      </c>
      <c r="BI32" s="438" t="s">
        <v>2512</v>
      </c>
      <c r="BJ32" s="438">
        <v>1</v>
      </c>
      <c r="BK32" s="438" t="s">
        <v>1600</v>
      </c>
      <c r="BL32" s="438" t="s">
        <v>147</v>
      </c>
      <c r="BM32" s="438" t="s">
        <v>2595</v>
      </c>
      <c r="BN32" s="438"/>
      <c r="BO32" s="438">
        <v>0</v>
      </c>
      <c r="BP32" s="438">
        <v>0</v>
      </c>
      <c r="BQ32" s="438">
        <v>1</v>
      </c>
      <c r="BR32" s="438">
        <v>0</v>
      </c>
      <c r="BS32" s="438">
        <v>0</v>
      </c>
      <c r="BT32" s="438">
        <v>0</v>
      </c>
      <c r="BU32" s="438">
        <v>0</v>
      </c>
      <c r="BV32" s="438">
        <v>0</v>
      </c>
      <c r="BW32" s="438">
        <v>0</v>
      </c>
      <c r="BX32" s="438">
        <v>0</v>
      </c>
      <c r="BY32" s="438"/>
      <c r="BZ32" s="438"/>
      <c r="CA32"/>
      <c r="CC32" t="s">
        <v>1343</v>
      </c>
      <c r="CD32">
        <f>CE1</f>
        <v>40</v>
      </c>
      <c r="CE32"/>
      <c r="CF32"/>
      <c r="CG32"/>
      <c r="CH32"/>
      <c r="CI32"/>
      <c r="CJ32"/>
      <c r="CK32"/>
      <c r="CL32"/>
      <c r="CM32"/>
      <c r="CN32"/>
      <c r="CO32"/>
      <c r="CY32" s="442"/>
      <c r="DC32" s="213"/>
      <c r="DE32" s="24"/>
      <c r="DF32" s="213"/>
      <c r="DG32" s="213"/>
      <c r="DH32" s="213"/>
      <c r="DI32" s="213"/>
      <c r="DJ32" s="213"/>
      <c r="DK32" s="213"/>
      <c r="DL32" s="213"/>
      <c r="DM32" s="213"/>
      <c r="DN32" s="213"/>
      <c r="DS32" s="442"/>
      <c r="DW32" s="213"/>
      <c r="DY32" s="24"/>
      <c r="DZ32" s="213"/>
      <c r="EA32" s="213"/>
      <c r="EB32" s="213"/>
      <c r="EC32" s="213"/>
      <c r="ED32" s="213"/>
      <c r="EE32" s="213"/>
      <c r="EF32" s="213"/>
      <c r="EG32" s="213"/>
      <c r="EH32" s="213"/>
      <c r="EK32" s="442"/>
      <c r="EO32" s="213"/>
      <c r="EQ32" s="24"/>
      <c r="ER32" s="213"/>
      <c r="ES32" s="213"/>
      <c r="ET32" s="213"/>
      <c r="EU32" s="213"/>
      <c r="EV32" s="213"/>
      <c r="EW32" s="213"/>
      <c r="EX32" s="213"/>
      <c r="EY32" s="213"/>
      <c r="EZ32" s="213"/>
      <c r="FC32" s="442"/>
      <c r="FG32" s="213"/>
      <c r="FI32" s="24"/>
      <c r="FJ32" s="213"/>
      <c r="FK32" s="213"/>
      <c r="FL32" s="213"/>
      <c r="FM32" s="213"/>
      <c r="FN32" s="213"/>
      <c r="FO32" s="213"/>
      <c r="FP32" s="213"/>
      <c r="FQ32" s="213"/>
      <c r="FR32" s="213"/>
      <c r="FU32" s="442"/>
      <c r="FY32" s="213"/>
      <c r="GA32" s="24"/>
      <c r="GB32" s="213"/>
      <c r="GC32" s="213"/>
      <c r="GD32" s="213"/>
      <c r="GE32" s="213"/>
      <c r="GF32" s="213"/>
      <c r="GG32" s="213"/>
      <c r="GH32" s="213"/>
      <c r="GI32" s="213"/>
      <c r="GJ32" s="213"/>
      <c r="GM32" s="442"/>
      <c r="GQ32" s="213"/>
      <c r="GS32" s="24"/>
      <c r="GT32" s="213"/>
      <c r="GU32" s="213"/>
      <c r="GV32" s="213"/>
      <c r="GW32" s="213"/>
      <c r="GX32" s="213"/>
      <c r="GY32" s="213"/>
      <c r="GZ32" s="213"/>
      <c r="HA32" s="213"/>
      <c r="HB32" s="213"/>
      <c r="HE32" s="442"/>
      <c r="HI32" s="213"/>
      <c r="HK32" s="24"/>
      <c r="HL32" s="213"/>
      <c r="HM32" s="213"/>
      <c r="HN32" s="213"/>
      <c r="HO32" s="213"/>
      <c r="HP32" s="213"/>
      <c r="HQ32" s="213"/>
      <c r="HR32" s="213"/>
      <c r="HS32" s="213"/>
      <c r="HT32" s="213"/>
      <c r="HW32" s="442">
        <v>0</v>
      </c>
      <c r="HX32" s="361">
        <v>0</v>
      </c>
      <c r="HY32" s="361">
        <v>0</v>
      </c>
      <c r="HZ32" s="361">
        <v>0</v>
      </c>
      <c r="IA32" s="213"/>
      <c r="IB32" s="361">
        <v>0</v>
      </c>
      <c r="IC32" s="24"/>
      <c r="ID32" s="213">
        <v>0</v>
      </c>
      <c r="IE32" s="213"/>
      <c r="IF32" s="213"/>
      <c r="IG32" s="213"/>
      <c r="IH32" s="213"/>
      <c r="II32" s="213"/>
      <c r="IJ32" s="213"/>
      <c r="IK32" s="213"/>
      <c r="IL32" s="213"/>
      <c r="IO32" s="442"/>
      <c r="IS32" s="213"/>
      <c r="IU32" s="24"/>
      <c r="IV32" s="213"/>
      <c r="IW32" s="213"/>
      <c r="IX32" s="213"/>
      <c r="IY32" s="213"/>
      <c r="IZ32" s="213"/>
      <c r="JA32" s="213"/>
      <c r="JB32" s="213"/>
      <c r="JC32" s="213"/>
      <c r="JD32" s="213"/>
      <c r="JG32" s="442"/>
      <c r="JK32" s="213"/>
      <c r="JM32" s="24"/>
      <c r="JN32" s="213"/>
      <c r="JO32" s="213"/>
      <c r="JP32" s="213"/>
      <c r="JQ32" s="213"/>
      <c r="JR32" s="213"/>
      <c r="JS32" s="213"/>
      <c r="JT32" s="213"/>
      <c r="JU32" s="213"/>
      <c r="JV32" s="213"/>
      <c r="JY32" s="442"/>
      <c r="KC32" s="213"/>
      <c r="KE32" s="24"/>
      <c r="KF32" s="213"/>
      <c r="KG32" s="213"/>
      <c r="KH32" s="213"/>
      <c r="KI32" s="213"/>
      <c r="KJ32" s="213"/>
      <c r="KK32" s="213"/>
      <c r="KL32" s="213"/>
      <c r="KM32" s="213"/>
      <c r="KN32" s="213"/>
    </row>
    <row r="33" spans="1:300" s="361" customFormat="1" ht="15">
      <c r="A33" s="458" t="s">
        <v>25</v>
      </c>
      <c r="B33" s="459" t="s">
        <v>23</v>
      </c>
      <c r="C33" s="459" t="s">
        <v>1247</v>
      </c>
      <c r="D33" s="459" t="s">
        <v>1162</v>
      </c>
      <c r="E33" s="459" t="s">
        <v>1248</v>
      </c>
      <c r="F33" s="441" t="e">
        <v>#N/A</v>
      </c>
      <c r="G33" t="s">
        <v>2480</v>
      </c>
      <c r="H33" t="s">
        <v>1217</v>
      </c>
      <c r="I33">
        <v>0</v>
      </c>
      <c r="J33" s="422">
        <v>30</v>
      </c>
      <c r="K33" s="422">
        <v>2</v>
      </c>
      <c r="L33" s="422">
        <v>30</v>
      </c>
      <c r="M33" s="422">
        <v>2</v>
      </c>
      <c r="N33"/>
      <c r="O33">
        <v>33</v>
      </c>
      <c r="P33" s="435">
        <v>3</v>
      </c>
      <c r="Q33">
        <v>33</v>
      </c>
      <c r="R33" t="s">
        <v>825</v>
      </c>
      <c r="S33" t="s">
        <v>2596</v>
      </c>
      <c r="T33"/>
      <c r="U33"/>
      <c r="V33"/>
      <c r="W33">
        <v>38</v>
      </c>
      <c r="X33" t="s">
        <v>1217</v>
      </c>
      <c r="Y33" t="s">
        <v>1217</v>
      </c>
      <c r="Z33" t="s">
        <v>1217</v>
      </c>
      <c r="AA33" t="s">
        <v>1217</v>
      </c>
      <c r="AB33" t="s">
        <v>1217</v>
      </c>
      <c r="AC33" t="s">
        <v>1217</v>
      </c>
      <c r="AD33" t="s">
        <v>1217</v>
      </c>
      <c r="AE33" t="s">
        <v>1217</v>
      </c>
      <c r="AF33" t="s">
        <v>1217</v>
      </c>
      <c r="AG33" t="s">
        <v>1217</v>
      </c>
      <c r="AH33"/>
      <c r="AI33" t="s">
        <v>1217</v>
      </c>
      <c r="AJ33" t="s">
        <v>1217</v>
      </c>
      <c r="AK33" t="s">
        <v>1217</v>
      </c>
      <c r="AL33" t="s">
        <v>1217</v>
      </c>
      <c r="AM33" t="s">
        <v>1217</v>
      </c>
      <c r="AN33" t="s">
        <v>1217</v>
      </c>
      <c r="AO33" t="s">
        <v>1217</v>
      </c>
      <c r="AP33"/>
      <c r="AQ33"/>
      <c r="AR33"/>
      <c r="AS33"/>
      <c r="AT33"/>
      <c r="AU33"/>
      <c r="AV33"/>
      <c r="AW33"/>
      <c r="AX33"/>
      <c r="AY33"/>
      <c r="AZ33"/>
      <c r="BA33"/>
      <c r="BB33" t="str" cm="1">
        <f t="array" aca="1" ref="BB33" ca="1">IFERROR(INDIRECT(X33),"")</f>
        <v/>
      </c>
      <c r="BC33"/>
      <c r="BD33" s="437"/>
      <c r="BE33"/>
      <c r="BF33" s="438">
        <v>1</v>
      </c>
      <c r="BG33" s="438">
        <v>7</v>
      </c>
      <c r="BH33" s="438" t="s">
        <v>702</v>
      </c>
      <c r="BI33" s="438" t="s">
        <v>2512</v>
      </c>
      <c r="BJ33" s="438">
        <v>2</v>
      </c>
      <c r="BK33" s="438" t="s">
        <v>1601</v>
      </c>
      <c r="BL33" s="438" t="s">
        <v>691</v>
      </c>
      <c r="BM33" s="438" t="s">
        <v>2597</v>
      </c>
      <c r="BN33" s="438"/>
      <c r="BO33" s="438">
        <v>0</v>
      </c>
      <c r="BP33" s="438">
        <v>0</v>
      </c>
      <c r="BQ33" s="438">
        <v>1</v>
      </c>
      <c r="BR33" s="438">
        <v>0</v>
      </c>
      <c r="BS33" s="438">
        <v>0</v>
      </c>
      <c r="BT33" s="438">
        <v>0</v>
      </c>
      <c r="BU33" s="438">
        <v>1</v>
      </c>
      <c r="BV33" s="438">
        <v>0</v>
      </c>
      <c r="BW33" s="438">
        <v>0</v>
      </c>
      <c r="BX33" s="438">
        <v>0</v>
      </c>
      <c r="BY33" s="438"/>
      <c r="BZ33" s="438"/>
      <c r="CA33"/>
      <c r="CC33"/>
      <c r="CD33"/>
      <c r="CE33"/>
      <c r="CF33"/>
      <c r="CG33"/>
      <c r="CH33"/>
      <c r="CI33"/>
      <c r="CJ33"/>
      <c r="CK33"/>
      <c r="CL33"/>
      <c r="CM33"/>
      <c r="CN33"/>
      <c r="CO33"/>
      <c r="CY33" s="442"/>
      <c r="DC33" s="213"/>
      <c r="DE33" s="24"/>
      <c r="DF33" s="213"/>
      <c r="DG33" s="213"/>
      <c r="DH33" s="213"/>
      <c r="DI33" s="213"/>
      <c r="DJ33" s="213"/>
      <c r="DK33" s="213"/>
      <c r="DL33" s="213"/>
      <c r="DM33" s="213"/>
      <c r="DN33" s="213"/>
      <c r="DS33" s="442"/>
      <c r="DW33" s="213"/>
      <c r="DY33" s="24"/>
      <c r="DZ33" s="213"/>
      <c r="EA33" s="213"/>
      <c r="EB33" s="213"/>
      <c r="EC33" s="213"/>
      <c r="ED33" s="213"/>
      <c r="EE33" s="213"/>
      <c r="EF33" s="213"/>
      <c r="EG33" s="213"/>
      <c r="EH33" s="213"/>
      <c r="EK33" s="442"/>
      <c r="EO33" s="213"/>
      <c r="EQ33" s="24"/>
      <c r="ER33" s="213"/>
      <c r="ES33" s="213"/>
      <c r="ET33" s="213"/>
      <c r="EU33" s="213"/>
      <c r="EV33" s="213"/>
      <c r="EW33" s="213"/>
      <c r="EX33" s="213"/>
      <c r="EY33" s="213"/>
      <c r="EZ33" s="213"/>
      <c r="FC33" s="442"/>
      <c r="FG33" s="213"/>
      <c r="FI33" s="24"/>
      <c r="FJ33" s="213"/>
      <c r="FK33" s="213"/>
      <c r="FL33" s="213"/>
      <c r="FM33" s="213"/>
      <c r="FN33" s="213"/>
      <c r="FO33" s="213"/>
      <c r="FP33" s="213"/>
      <c r="FQ33" s="213"/>
      <c r="FR33" s="213"/>
      <c r="FU33" s="442"/>
      <c r="FY33" s="213"/>
      <c r="GA33" s="24"/>
      <c r="GB33" s="213"/>
      <c r="GC33" s="213"/>
      <c r="GD33" s="213"/>
      <c r="GE33" s="213"/>
      <c r="GF33" s="213"/>
      <c r="GG33" s="213"/>
      <c r="GH33" s="213"/>
      <c r="GI33" s="213"/>
      <c r="GJ33" s="213"/>
      <c r="GM33" s="442"/>
      <c r="GQ33" s="213"/>
      <c r="GS33" s="24"/>
      <c r="GT33" s="213"/>
      <c r="GU33" s="213"/>
      <c r="GV33" s="213"/>
      <c r="GW33" s="213"/>
      <c r="GX33" s="213"/>
      <c r="GY33" s="213"/>
      <c r="GZ33" s="213"/>
      <c r="HA33" s="213"/>
      <c r="HB33" s="213"/>
      <c r="HE33" s="442"/>
      <c r="HI33" s="213"/>
      <c r="HK33" s="24"/>
      <c r="HL33" s="213"/>
      <c r="HM33" s="213"/>
      <c r="HN33" s="213"/>
      <c r="HO33" s="213"/>
      <c r="HP33" s="213"/>
      <c r="HQ33" s="213"/>
      <c r="HR33" s="213"/>
      <c r="HS33" s="213"/>
      <c r="HT33" s="213"/>
      <c r="HW33" s="442">
        <v>0</v>
      </c>
      <c r="HX33" s="361">
        <v>0</v>
      </c>
      <c r="HY33" s="361">
        <v>0</v>
      </c>
      <c r="HZ33" s="361">
        <v>0</v>
      </c>
      <c r="IA33" s="213"/>
      <c r="IB33" s="361">
        <v>0</v>
      </c>
      <c r="IC33" s="24"/>
      <c r="ID33" s="213">
        <v>0</v>
      </c>
      <c r="IE33" s="213"/>
      <c r="IF33" s="213"/>
      <c r="IG33" s="213"/>
      <c r="IH33" s="213"/>
      <c r="II33" s="213"/>
      <c r="IJ33" s="213"/>
      <c r="IK33" s="213"/>
      <c r="IL33" s="213"/>
      <c r="IO33" s="442"/>
      <c r="IS33" s="213"/>
      <c r="IU33" s="24"/>
      <c r="IV33" s="213"/>
      <c r="IW33" s="213"/>
      <c r="IX33" s="213"/>
      <c r="IY33" s="213"/>
      <c r="IZ33" s="213"/>
      <c r="JA33" s="213"/>
      <c r="JB33" s="213"/>
      <c r="JC33" s="213"/>
      <c r="JD33" s="213"/>
      <c r="JG33" s="442"/>
      <c r="JK33" s="213"/>
      <c r="JM33" s="24"/>
      <c r="JN33" s="213"/>
      <c r="JO33" s="213"/>
      <c r="JP33" s="213"/>
      <c r="JQ33" s="213"/>
      <c r="JR33" s="213"/>
      <c r="JS33" s="213"/>
      <c r="JT33" s="213"/>
      <c r="JU33" s="213"/>
      <c r="JV33" s="213"/>
      <c r="JY33" s="442"/>
      <c r="KC33" s="213"/>
      <c r="KE33" s="24"/>
      <c r="KF33" s="213"/>
      <c r="KG33" s="213"/>
      <c r="KH33" s="213"/>
      <c r="KI33" s="213"/>
      <c r="KJ33" s="213"/>
      <c r="KK33" s="213"/>
      <c r="KL33" s="213"/>
      <c r="KM33" s="213"/>
      <c r="KN33" s="213"/>
    </row>
    <row r="34" spans="1:300" ht="15">
      <c r="A34" s="464">
        <v>7</v>
      </c>
      <c r="B34" s="361">
        <v>1</v>
      </c>
      <c r="C34" s="361" t="s">
        <v>25</v>
      </c>
      <c r="D34" s="361" t="s">
        <v>2598</v>
      </c>
      <c r="E34" s="464">
        <v>5</v>
      </c>
      <c r="F34" s="441" t="s">
        <v>702</v>
      </c>
      <c r="G34" t="s">
        <v>2480</v>
      </c>
      <c r="H34">
        <v>34</v>
      </c>
      <c r="I34">
        <v>1</v>
      </c>
      <c r="J34" s="422">
        <v>41</v>
      </c>
      <c r="K34" s="422">
        <v>3</v>
      </c>
      <c r="L34" s="422">
        <v>41</v>
      </c>
      <c r="M34" s="422">
        <v>3</v>
      </c>
      <c r="N34"/>
      <c r="O34">
        <v>34</v>
      </c>
      <c r="P34" s="435">
        <v>3</v>
      </c>
      <c r="Q34">
        <v>34</v>
      </c>
      <c r="R34" t="s">
        <v>833</v>
      </c>
      <c r="S34" t="s">
        <v>2599</v>
      </c>
      <c r="T34"/>
      <c r="U34"/>
      <c r="V34"/>
      <c r="W34">
        <v>39</v>
      </c>
      <c r="X34" t="s">
        <v>1217</v>
      </c>
      <c r="Y34" t="s">
        <v>1217</v>
      </c>
      <c r="Z34" t="s">
        <v>1217</v>
      </c>
      <c r="AA34" t="s">
        <v>1217</v>
      </c>
      <c r="AB34" t="s">
        <v>1217</v>
      </c>
      <c r="AC34" t="s">
        <v>1217</v>
      </c>
      <c r="AD34" t="s">
        <v>1217</v>
      </c>
      <c r="AE34" t="s">
        <v>1217</v>
      </c>
      <c r="AF34" t="s">
        <v>1217</v>
      </c>
      <c r="AG34" t="s">
        <v>1217</v>
      </c>
      <c r="AH34"/>
      <c r="AI34" t="s">
        <v>1217</v>
      </c>
      <c r="AJ34" t="s">
        <v>1217</v>
      </c>
      <c r="AK34" t="s">
        <v>1217</v>
      </c>
      <c r="AL34" t="s">
        <v>1217</v>
      </c>
      <c r="AM34" t="s">
        <v>1217</v>
      </c>
      <c r="AN34" t="s">
        <v>1217</v>
      </c>
      <c r="AO34" t="s">
        <v>1217</v>
      </c>
      <c r="AP34"/>
      <c r="AQ34"/>
      <c r="AR34"/>
      <c r="AS34"/>
      <c r="AT34"/>
      <c r="AU34"/>
      <c r="AV34"/>
      <c r="AW34"/>
      <c r="AX34"/>
      <c r="AY34"/>
      <c r="AZ34"/>
      <c r="BA34"/>
      <c r="BB34" t="str" cm="1">
        <f t="array" aca="1" ref="BB34" ca="1">IFERROR(INDIRECT(X34),"")</f>
        <v/>
      </c>
      <c r="BC34"/>
      <c r="BD34" s="437"/>
      <c r="BE34"/>
      <c r="BF34" s="438">
        <v>1</v>
      </c>
      <c r="BG34" s="438">
        <v>7</v>
      </c>
      <c r="BH34" s="438" t="s">
        <v>702</v>
      </c>
      <c r="BI34" s="438" t="s">
        <v>2512</v>
      </c>
      <c r="BJ34" s="438">
        <v>3</v>
      </c>
      <c r="BK34" s="438" t="s">
        <v>1599</v>
      </c>
      <c r="BL34" s="438" t="s">
        <v>698</v>
      </c>
      <c r="BM34" s="438" t="s">
        <v>2600</v>
      </c>
      <c r="BN34" s="438"/>
      <c r="BO34" s="438">
        <v>0</v>
      </c>
      <c r="BP34" s="438">
        <v>0</v>
      </c>
      <c r="BQ34" s="438">
        <v>1</v>
      </c>
      <c r="BR34" s="438">
        <v>0</v>
      </c>
      <c r="BS34" s="438">
        <v>0</v>
      </c>
      <c r="BT34" s="438">
        <v>0</v>
      </c>
      <c r="BU34" s="438">
        <v>0</v>
      </c>
      <c r="BV34" s="438">
        <v>0</v>
      </c>
      <c r="BW34" s="438">
        <v>0</v>
      </c>
      <c r="BX34" s="438">
        <v>0</v>
      </c>
      <c r="BY34" s="438"/>
      <c r="BZ34" s="438"/>
      <c r="CA34"/>
      <c r="CC34"/>
      <c r="CD34" t="str">
        <f>CF3</f>
        <v>Nätverk och säkra kommunikationer</v>
      </c>
      <c r="CE34"/>
      <c r="CF34"/>
      <c r="CG34"/>
      <c r="CH34"/>
      <c r="CI34"/>
      <c r="CJ34"/>
      <c r="CK34"/>
      <c r="CL34"/>
      <c r="CM34"/>
      <c r="CN34"/>
      <c r="CO34"/>
      <c r="CY34" s="442"/>
      <c r="CZ34" s="361"/>
      <c r="DA34" s="361"/>
      <c r="DB34" s="361"/>
      <c r="DC34" s="213"/>
      <c r="DD34" s="361"/>
      <c r="DE34" s="24"/>
      <c r="DF34" s="213"/>
      <c r="DG34" s="213"/>
      <c r="DH34" s="213"/>
      <c r="DI34" s="213"/>
      <c r="DJ34" s="213"/>
      <c r="DK34" s="213"/>
      <c r="DL34" s="213"/>
      <c r="DM34" s="213"/>
      <c r="DN34" s="213"/>
      <c r="DO34" s="361"/>
      <c r="DS34" s="440"/>
      <c r="DW34" s="213"/>
      <c r="DY34" s="24"/>
      <c r="DZ34" s="213"/>
      <c r="EA34" s="213"/>
      <c r="EB34" s="213"/>
      <c r="EC34" s="213"/>
      <c r="ED34" s="213"/>
      <c r="EE34" s="213"/>
      <c r="EF34" s="213"/>
      <c r="EG34" s="213"/>
      <c r="EH34" s="213"/>
      <c r="EK34" s="440"/>
      <c r="EO34" s="213"/>
      <c r="EQ34" s="24"/>
      <c r="ER34" s="213"/>
      <c r="ES34" s="213"/>
      <c r="ET34" s="213"/>
      <c r="EU34" s="213"/>
      <c r="EV34" s="213"/>
      <c r="EW34" s="213"/>
      <c r="EX34" s="213"/>
      <c r="EY34" s="213"/>
      <c r="EZ34" s="213"/>
      <c r="FC34" s="440"/>
      <c r="FG34" s="213"/>
      <c r="FI34" s="24"/>
      <c r="FJ34" s="213"/>
      <c r="FK34" s="24"/>
      <c r="FL34" s="24"/>
      <c r="FM34" s="213"/>
      <c r="FN34" s="213"/>
      <c r="FO34" s="213"/>
      <c r="FP34" s="213"/>
      <c r="FQ34" s="213"/>
      <c r="FR34" s="213"/>
      <c r="FU34" s="440"/>
      <c r="FY34" s="213"/>
      <c r="GA34" s="24"/>
      <c r="GB34" s="213"/>
      <c r="GC34" s="213"/>
      <c r="GD34" s="213"/>
      <c r="GE34" s="213"/>
      <c r="GF34" s="213"/>
      <c r="GG34" s="213"/>
      <c r="GH34" s="213"/>
      <c r="GI34" s="213"/>
      <c r="GJ34" s="213"/>
      <c r="GM34" s="440"/>
      <c r="GQ34" s="213"/>
      <c r="GS34" s="24"/>
      <c r="GT34" s="213"/>
      <c r="GU34" s="213"/>
      <c r="GV34" s="213"/>
      <c r="GW34" s="213"/>
      <c r="GX34" s="213"/>
      <c r="GY34" s="213"/>
      <c r="GZ34" s="213"/>
      <c r="HA34" s="213"/>
      <c r="HB34" s="213"/>
      <c r="HE34" s="440"/>
      <c r="HI34" s="213"/>
      <c r="HK34" s="24"/>
      <c r="HL34" s="213"/>
      <c r="HM34" s="213"/>
      <c r="HN34" s="213"/>
      <c r="HO34" s="213"/>
      <c r="HP34" s="213"/>
      <c r="HQ34" s="213"/>
      <c r="HR34" s="213"/>
      <c r="HS34" s="213"/>
      <c r="HT34" s="213"/>
      <c r="HW34" s="440">
        <v>0</v>
      </c>
      <c r="HX34" s="441">
        <v>0</v>
      </c>
      <c r="HY34" s="441">
        <v>0</v>
      </c>
      <c r="HZ34" s="441">
        <v>0</v>
      </c>
      <c r="IA34" s="213"/>
      <c r="IB34" s="441">
        <v>0</v>
      </c>
      <c r="IC34" s="24"/>
      <c r="ID34" s="213">
        <v>0</v>
      </c>
      <c r="IE34" s="213"/>
      <c r="IF34" s="213"/>
      <c r="IG34" s="213"/>
      <c r="IH34" s="213"/>
      <c r="II34" s="213"/>
      <c r="IJ34" s="213"/>
      <c r="IK34" s="213"/>
      <c r="IL34" s="213"/>
      <c r="IO34" s="440"/>
      <c r="IS34" s="213"/>
      <c r="IU34" s="24"/>
      <c r="IV34" s="213"/>
      <c r="IW34" s="213"/>
      <c r="IX34" s="213"/>
      <c r="IY34" s="213"/>
      <c r="IZ34" s="213"/>
      <c r="JA34" s="213"/>
      <c r="JB34" s="213"/>
      <c r="JC34" s="213"/>
      <c r="JD34" s="213"/>
      <c r="JG34" s="440"/>
      <c r="JK34" s="213"/>
      <c r="JM34" s="24"/>
      <c r="JN34" s="213"/>
      <c r="JO34" s="213"/>
      <c r="JP34" s="213"/>
      <c r="JQ34" s="213"/>
      <c r="JR34" s="213"/>
      <c r="JS34" s="213"/>
      <c r="JT34" s="213"/>
      <c r="JU34" s="213"/>
      <c r="JV34" s="213"/>
      <c r="JY34" s="440"/>
      <c r="KC34" s="213"/>
      <c r="KE34" s="24"/>
      <c r="KF34" s="213"/>
      <c r="KG34" s="213"/>
      <c r="KH34" s="213"/>
      <c r="KI34" s="213"/>
      <c r="KJ34" s="213"/>
      <c r="KK34" s="213"/>
      <c r="KL34" s="213"/>
      <c r="KM34" s="213"/>
      <c r="KN34" s="213"/>
    </row>
    <row r="35" spans="1:300" ht="15">
      <c r="A35" s="464">
        <v>8</v>
      </c>
      <c r="B35" s="361">
        <v>1</v>
      </c>
      <c r="C35" s="361" t="s">
        <v>25</v>
      </c>
      <c r="D35" s="361" t="s">
        <v>2601</v>
      </c>
      <c r="E35" s="464">
        <v>5</v>
      </c>
      <c r="F35" s="441" t="s">
        <v>704</v>
      </c>
      <c r="G35" t="s">
        <v>2480</v>
      </c>
      <c r="H35">
        <v>35</v>
      </c>
      <c r="I35">
        <v>1</v>
      </c>
      <c r="J35" s="422">
        <v>42</v>
      </c>
      <c r="K35" s="422">
        <v>3</v>
      </c>
      <c r="L35" s="422">
        <v>42</v>
      </c>
      <c r="M35" s="422">
        <v>3</v>
      </c>
      <c r="N35"/>
      <c r="O35">
        <v>35</v>
      </c>
      <c r="P35" s="435">
        <v>3</v>
      </c>
      <c r="Q35">
        <v>35</v>
      </c>
      <c r="R35" t="s">
        <v>840</v>
      </c>
      <c r="S35" t="s">
        <v>2602</v>
      </c>
      <c r="T35"/>
      <c r="U35"/>
      <c r="V35"/>
      <c r="W35">
        <v>40</v>
      </c>
      <c r="X35" t="s">
        <v>1217</v>
      </c>
      <c r="Y35" t="s">
        <v>1217</v>
      </c>
      <c r="Z35" t="s">
        <v>1217</v>
      </c>
      <c r="AA35" t="s">
        <v>1217</v>
      </c>
      <c r="AB35" t="s">
        <v>1217</v>
      </c>
      <c r="AC35" t="s">
        <v>1217</v>
      </c>
      <c r="AD35" t="s">
        <v>1217</v>
      </c>
      <c r="AE35" t="s">
        <v>1217</v>
      </c>
      <c r="AF35" t="s">
        <v>1217</v>
      </c>
      <c r="AG35" t="s">
        <v>1217</v>
      </c>
      <c r="AH35"/>
      <c r="AI35" t="s">
        <v>1217</v>
      </c>
      <c r="AJ35" t="s">
        <v>1217</v>
      </c>
      <c r="AK35" t="s">
        <v>1217</v>
      </c>
      <c r="AL35" t="s">
        <v>1217</v>
      </c>
      <c r="AM35" t="s">
        <v>1217</v>
      </c>
      <c r="AN35" t="s">
        <v>1217</v>
      </c>
      <c r="AO35" t="s">
        <v>1217</v>
      </c>
      <c r="AP35"/>
      <c r="AQ35"/>
      <c r="AR35"/>
      <c r="AS35"/>
      <c r="AT35"/>
      <c r="AU35"/>
      <c r="AV35"/>
      <c r="AW35"/>
      <c r="AX35"/>
      <c r="AY35"/>
      <c r="AZ35"/>
      <c r="BA35"/>
      <c r="BB35" t="str" cm="1">
        <f t="array" aca="1" ref="BB35" ca="1">IFERROR(INDIRECT(X35),"")</f>
        <v/>
      </c>
      <c r="BC35"/>
      <c r="BD35" s="437"/>
      <c r="BE35"/>
      <c r="BF35" s="438">
        <v>1</v>
      </c>
      <c r="BG35" s="438">
        <v>7</v>
      </c>
      <c r="BH35" s="438" t="s">
        <v>702</v>
      </c>
      <c r="BI35" s="438" t="s">
        <v>2512</v>
      </c>
      <c r="BJ35" s="438">
        <v>4</v>
      </c>
      <c r="BK35" s="438" t="s">
        <v>1287</v>
      </c>
      <c r="BL35" s="438" t="s">
        <v>686</v>
      </c>
      <c r="BM35" s="438" t="s">
        <v>2603</v>
      </c>
      <c r="BN35" s="438"/>
      <c r="BO35" s="438">
        <v>0</v>
      </c>
      <c r="BP35" s="438">
        <v>0</v>
      </c>
      <c r="BQ35" s="438">
        <v>1</v>
      </c>
      <c r="BR35" s="438">
        <v>0</v>
      </c>
      <c r="BS35" s="438">
        <v>0</v>
      </c>
      <c r="BT35" s="438">
        <v>0</v>
      </c>
      <c r="BU35" s="438">
        <v>0</v>
      </c>
      <c r="BV35" s="438">
        <v>0</v>
      </c>
      <c r="BW35" s="438">
        <v>0</v>
      </c>
      <c r="BX35" s="438">
        <v>0</v>
      </c>
      <c r="BY35" s="438"/>
      <c r="BZ35" s="438"/>
      <c r="CA35"/>
      <c r="CC35" t="s">
        <v>1335</v>
      </c>
      <c r="CD35">
        <f ca="1">CF5</f>
        <v>0</v>
      </c>
      <c r="CE35"/>
      <c r="CF35"/>
      <c r="CG35"/>
      <c r="CH35"/>
      <c r="CI35"/>
      <c r="CJ35"/>
      <c r="CK35"/>
      <c r="CL35"/>
      <c r="CM35"/>
      <c r="CN35"/>
      <c r="CO35"/>
      <c r="DC35" s="213"/>
      <c r="DE35" s="24"/>
      <c r="DF35" s="213"/>
      <c r="DG35" s="213"/>
      <c r="DH35" s="213"/>
      <c r="DI35" s="213"/>
      <c r="DJ35" s="213"/>
      <c r="DK35" s="213"/>
      <c r="DL35" s="213"/>
      <c r="DM35" s="213"/>
      <c r="DN35" s="213"/>
      <c r="DS35" s="440"/>
      <c r="DW35" s="213"/>
      <c r="DY35" s="24"/>
      <c r="DZ35" s="213"/>
      <c r="EA35" s="213"/>
      <c r="EB35" s="213"/>
      <c r="EC35" s="213"/>
      <c r="ED35" s="213"/>
      <c r="EE35" s="213"/>
      <c r="EF35" s="213"/>
      <c r="EG35" s="213"/>
      <c r="EH35" s="213"/>
      <c r="EK35" s="440"/>
      <c r="EO35" s="213"/>
      <c r="EQ35" s="24"/>
      <c r="ER35" s="213"/>
      <c r="ES35" s="213"/>
      <c r="ET35" s="213"/>
      <c r="EU35" s="213"/>
      <c r="EV35" s="213"/>
      <c r="EW35" s="213"/>
      <c r="EX35" s="213"/>
      <c r="EY35" s="213"/>
      <c r="EZ35" s="213"/>
      <c r="FC35" s="440"/>
      <c r="FG35" s="213"/>
      <c r="FI35" s="24"/>
      <c r="FJ35" s="213"/>
      <c r="FK35" s="24"/>
      <c r="FL35" s="24"/>
      <c r="FM35" s="213"/>
      <c r="FN35" s="213"/>
      <c r="FO35" s="213"/>
      <c r="FP35" s="213"/>
      <c r="FQ35" s="213"/>
      <c r="FR35" s="213"/>
      <c r="FU35" s="440"/>
      <c r="FY35" s="213"/>
      <c r="GA35" s="24"/>
      <c r="GB35" s="213"/>
      <c r="GC35" s="213"/>
      <c r="GD35" s="213"/>
      <c r="GE35" s="213"/>
      <c r="GF35" s="213"/>
      <c r="GG35" s="213"/>
      <c r="GH35" s="213"/>
      <c r="GI35" s="213"/>
      <c r="GJ35" s="213"/>
      <c r="GM35" s="440"/>
      <c r="GQ35" s="213"/>
      <c r="GS35" s="24"/>
      <c r="GT35" s="213"/>
      <c r="GU35" s="213"/>
      <c r="GV35" s="213"/>
      <c r="GW35" s="213"/>
      <c r="GX35" s="213"/>
      <c r="GY35" s="213"/>
      <c r="GZ35" s="213"/>
      <c r="HA35" s="213"/>
      <c r="HB35" s="213"/>
      <c r="HE35" s="440"/>
      <c r="HI35" s="213"/>
      <c r="HK35" s="24"/>
      <c r="HL35" s="213"/>
      <c r="HM35" s="213"/>
      <c r="HN35" s="213"/>
      <c r="HO35" s="213"/>
      <c r="HP35" s="213"/>
      <c r="HQ35" s="213"/>
      <c r="HR35" s="213"/>
      <c r="HS35" s="213"/>
      <c r="HT35" s="213"/>
      <c r="HW35" s="440">
        <v>0</v>
      </c>
      <c r="HX35" s="441">
        <v>0</v>
      </c>
      <c r="HY35" s="441">
        <v>0</v>
      </c>
      <c r="HZ35" s="441">
        <v>0</v>
      </c>
      <c r="IA35" s="213"/>
      <c r="IB35" s="441">
        <v>0</v>
      </c>
      <c r="IC35" s="24"/>
      <c r="ID35" s="213">
        <v>0</v>
      </c>
      <c r="IE35" s="213"/>
      <c r="IF35" s="213"/>
      <c r="IG35" s="213"/>
      <c r="IH35" s="213"/>
      <c r="II35" s="213"/>
      <c r="IJ35" s="213"/>
      <c r="IK35" s="213"/>
      <c r="IL35" s="213"/>
      <c r="IO35" s="440"/>
      <c r="IS35" s="213"/>
      <c r="IU35" s="24"/>
      <c r="IV35" s="213"/>
      <c r="IW35" s="213"/>
      <c r="IX35" s="213"/>
      <c r="IY35" s="213"/>
      <c r="IZ35" s="213"/>
      <c r="JA35" s="213"/>
      <c r="JB35" s="213"/>
      <c r="JC35" s="213"/>
      <c r="JD35" s="213"/>
      <c r="JG35" s="440"/>
      <c r="JK35" s="213"/>
      <c r="JM35" s="24"/>
      <c r="JN35" s="213"/>
      <c r="JO35" s="213"/>
      <c r="JP35" s="213"/>
      <c r="JQ35" s="213"/>
      <c r="JR35" s="213"/>
      <c r="JS35" s="213"/>
      <c r="JT35" s="213"/>
      <c r="JU35" s="213"/>
      <c r="JV35" s="213"/>
      <c r="JY35" s="440"/>
      <c r="KC35" s="213"/>
      <c r="KE35" s="24"/>
      <c r="KF35" s="213"/>
      <c r="KG35" s="213"/>
      <c r="KH35" s="213"/>
      <c r="KI35" s="213"/>
      <c r="KJ35" s="213"/>
      <c r="KK35" s="213"/>
      <c r="KL35" s="213"/>
      <c r="KM35" s="213"/>
      <c r="KN35" s="213"/>
    </row>
    <row r="36" spans="1:300" s="445" customFormat="1" ht="15">
      <c r="A36" s="464">
        <v>26</v>
      </c>
      <c r="B36" s="361">
        <v>2</v>
      </c>
      <c r="C36" s="459" t="s">
        <v>25</v>
      </c>
      <c r="D36" s="361" t="s">
        <v>2604</v>
      </c>
      <c r="E36" s="464">
        <v>5</v>
      </c>
      <c r="F36" s="441" t="s">
        <v>788</v>
      </c>
      <c r="G36" t="s">
        <v>2480</v>
      </c>
      <c r="H36">
        <v>36</v>
      </c>
      <c r="I36">
        <v>1</v>
      </c>
      <c r="J36" s="422">
        <v>43</v>
      </c>
      <c r="K36" s="422">
        <v>3</v>
      </c>
      <c r="L36" s="422">
        <v>43</v>
      </c>
      <c r="M36" s="422">
        <v>3</v>
      </c>
      <c r="N36"/>
      <c r="O36">
        <v>36</v>
      </c>
      <c r="P36" s="435">
        <v>3</v>
      </c>
      <c r="Q36">
        <v>36</v>
      </c>
      <c r="R36" t="s">
        <v>849</v>
      </c>
      <c r="S36" t="s">
        <v>2605</v>
      </c>
      <c r="T36"/>
      <c r="U36"/>
      <c r="V36"/>
      <c r="W36">
        <v>41</v>
      </c>
      <c r="X36" t="s">
        <v>1217</v>
      </c>
      <c r="Y36" t="s">
        <v>1217</v>
      </c>
      <c r="Z36" t="s">
        <v>1217</v>
      </c>
      <c r="AA36" t="s">
        <v>1217</v>
      </c>
      <c r="AB36" t="s">
        <v>1217</v>
      </c>
      <c r="AC36" t="s">
        <v>1217</v>
      </c>
      <c r="AD36" t="s">
        <v>1217</v>
      </c>
      <c r="AE36" t="s">
        <v>1217</v>
      </c>
      <c r="AF36" t="s">
        <v>1217</v>
      </c>
      <c r="AG36" t="s">
        <v>1217</v>
      </c>
      <c r="AH36"/>
      <c r="AI36" t="s">
        <v>1217</v>
      </c>
      <c r="AJ36" t="s">
        <v>1217</v>
      </c>
      <c r="AK36" t="s">
        <v>1217</v>
      </c>
      <c r="AL36" t="s">
        <v>1217</v>
      </c>
      <c r="AM36" t="s">
        <v>1217</v>
      </c>
      <c r="AN36" t="s">
        <v>1217</v>
      </c>
      <c r="AO36" t="s">
        <v>1217</v>
      </c>
      <c r="AP36"/>
      <c r="AQ36"/>
      <c r="AR36"/>
      <c r="AS36"/>
      <c r="AT36"/>
      <c r="AU36"/>
      <c r="AV36"/>
      <c r="AW36"/>
      <c r="AX36"/>
      <c r="AY36"/>
      <c r="AZ36"/>
      <c r="BA36"/>
      <c r="BB36" t="str" cm="1">
        <f t="array" aca="1" ref="BB36" ca="1">IFERROR(INDIRECT(X36),"")</f>
        <v/>
      </c>
      <c r="BC36"/>
      <c r="BD36" s="437"/>
      <c r="BE36"/>
      <c r="BF36" s="438">
        <v>1</v>
      </c>
      <c r="BG36" s="438">
        <v>7</v>
      </c>
      <c r="BH36" s="438" t="s">
        <v>702</v>
      </c>
      <c r="BI36" s="438" t="s">
        <v>2512</v>
      </c>
      <c r="BJ36" s="438">
        <v>5</v>
      </c>
      <c r="BK36" s="438" t="s">
        <v>2606</v>
      </c>
      <c r="BL36" s="438" t="s">
        <v>687</v>
      </c>
      <c r="BM36" s="438" t="s">
        <v>2607</v>
      </c>
      <c r="BN36" s="438"/>
      <c r="BO36" s="438">
        <v>0</v>
      </c>
      <c r="BP36" s="438">
        <v>0</v>
      </c>
      <c r="BQ36" s="438">
        <v>1</v>
      </c>
      <c r="BR36" s="438">
        <v>0</v>
      </c>
      <c r="BS36" s="438">
        <v>0</v>
      </c>
      <c r="BT36" s="438">
        <v>0</v>
      </c>
      <c r="BU36" s="438">
        <v>0</v>
      </c>
      <c r="BV36" s="438">
        <v>0</v>
      </c>
      <c r="BW36" s="438">
        <v>0</v>
      </c>
      <c r="BX36" s="438">
        <v>0</v>
      </c>
      <c r="BY36" s="438"/>
      <c r="BZ36" s="438"/>
      <c r="CA36"/>
      <c r="CC36" t="s">
        <v>1339</v>
      </c>
      <c r="CD36">
        <f ca="1">CD37-CD35</f>
        <v>30</v>
      </c>
      <c r="CE36"/>
      <c r="CF36"/>
      <c r="CG36"/>
      <c r="CH36"/>
      <c r="CI36"/>
      <c r="CJ36"/>
      <c r="CK36"/>
      <c r="CL36"/>
      <c r="CM36"/>
      <c r="CN36"/>
      <c r="CO36"/>
      <c r="CY36" s="440"/>
      <c r="CZ36" s="441"/>
      <c r="DA36" s="441"/>
      <c r="DB36" s="441"/>
      <c r="DC36" s="213"/>
      <c r="DD36" s="441"/>
      <c r="DE36" s="24"/>
      <c r="DF36" s="213"/>
      <c r="DG36" s="213"/>
      <c r="DH36" s="213"/>
      <c r="DI36" s="213"/>
      <c r="DJ36" s="213"/>
      <c r="DK36" s="213"/>
      <c r="DL36" s="213"/>
      <c r="DM36" s="213"/>
      <c r="DN36" s="213"/>
      <c r="DO36" s="441"/>
      <c r="DS36" s="444"/>
      <c r="DW36" s="213"/>
      <c r="DY36" s="24"/>
      <c r="DZ36" s="213"/>
      <c r="EA36" s="213"/>
      <c r="EB36" s="213"/>
      <c r="EC36" s="213"/>
      <c r="ED36" s="213"/>
      <c r="EE36" s="213"/>
      <c r="EF36" s="213"/>
      <c r="EG36" s="213"/>
      <c r="EH36" s="213"/>
      <c r="EK36" s="444"/>
      <c r="EO36" s="213"/>
      <c r="EQ36" s="24"/>
      <c r="ER36" s="213"/>
      <c r="ES36" s="213"/>
      <c r="ET36" s="213"/>
      <c r="EU36" s="213"/>
      <c r="EV36" s="213"/>
      <c r="EW36" s="213"/>
      <c r="EX36" s="213"/>
      <c r="EY36" s="213"/>
      <c r="EZ36" s="213"/>
      <c r="FC36" s="444"/>
      <c r="FG36" s="213"/>
      <c r="FI36" s="24"/>
      <c r="FJ36" s="213"/>
      <c r="FK36" s="24"/>
      <c r="FL36" s="24"/>
      <c r="FM36" s="213"/>
      <c r="FN36" s="213"/>
      <c r="FO36" s="213"/>
      <c r="FP36" s="213"/>
      <c r="FQ36" s="213"/>
      <c r="FR36" s="213"/>
      <c r="FU36" s="444"/>
      <c r="FY36" s="213"/>
      <c r="GA36" s="24"/>
      <c r="GB36" s="213"/>
      <c r="GC36" s="213"/>
      <c r="GD36" s="213"/>
      <c r="GE36" s="213"/>
      <c r="GF36" s="213"/>
      <c r="GG36" s="213"/>
      <c r="GH36" s="213"/>
      <c r="GI36" s="213"/>
      <c r="GJ36" s="213"/>
      <c r="GM36" s="444"/>
      <c r="GQ36" s="213"/>
      <c r="GS36" s="24"/>
      <c r="GT36" s="213"/>
      <c r="GU36" s="213"/>
      <c r="GV36" s="213"/>
      <c r="GW36" s="213"/>
      <c r="GX36" s="213"/>
      <c r="GY36" s="213"/>
      <c r="GZ36" s="213"/>
      <c r="HA36" s="213"/>
      <c r="HB36" s="213"/>
      <c r="HE36" s="444"/>
      <c r="HI36" s="213"/>
      <c r="HK36" s="24"/>
      <c r="HL36" s="213"/>
      <c r="HM36" s="213"/>
      <c r="HN36" s="213"/>
      <c r="HO36" s="213"/>
      <c r="HP36" s="213"/>
      <c r="HQ36" s="213"/>
      <c r="HR36" s="213"/>
      <c r="HS36" s="213"/>
      <c r="HT36" s="213"/>
      <c r="HW36" s="444">
        <v>0</v>
      </c>
      <c r="HX36" s="445">
        <v>0</v>
      </c>
      <c r="HY36" s="445">
        <v>0</v>
      </c>
      <c r="HZ36" s="445">
        <v>0</v>
      </c>
      <c r="IA36" s="213"/>
      <c r="IB36" s="445">
        <v>0</v>
      </c>
      <c r="IC36" s="24"/>
      <c r="ID36" s="213">
        <v>0</v>
      </c>
      <c r="IE36" s="213"/>
      <c r="IF36" s="213"/>
      <c r="IG36" s="213"/>
      <c r="IH36" s="213"/>
      <c r="II36" s="213"/>
      <c r="IJ36" s="213"/>
      <c r="IK36" s="213"/>
      <c r="IL36" s="213"/>
      <c r="IO36" s="444"/>
      <c r="IS36" s="213"/>
      <c r="IU36" s="24"/>
      <c r="IV36" s="213"/>
      <c r="IW36" s="213"/>
      <c r="IX36" s="213"/>
      <c r="IY36" s="213"/>
      <c r="IZ36" s="213"/>
      <c r="JA36" s="213"/>
      <c r="JB36" s="213"/>
      <c r="JC36" s="213"/>
      <c r="JD36" s="213"/>
      <c r="JG36" s="444"/>
      <c r="JK36" s="213"/>
      <c r="JM36" s="24"/>
      <c r="JN36" s="213"/>
      <c r="JO36" s="213"/>
      <c r="JP36" s="213"/>
      <c r="JQ36" s="213"/>
      <c r="JR36" s="213"/>
      <c r="JS36" s="213"/>
      <c r="JT36" s="213"/>
      <c r="JU36" s="213"/>
      <c r="JV36" s="213"/>
      <c r="JY36" s="444"/>
      <c r="KC36" s="213"/>
      <c r="KE36" s="24"/>
      <c r="KF36" s="213"/>
      <c r="KG36" s="213"/>
      <c r="KH36" s="213"/>
      <c r="KI36" s="213"/>
      <c r="KJ36" s="213"/>
      <c r="KK36" s="213"/>
      <c r="KL36" s="213"/>
      <c r="KM36" s="213"/>
      <c r="KN36" s="213"/>
    </row>
    <row r="37" spans="1:300" s="361" customFormat="1" ht="15">
      <c r="A37" s="464">
        <v>27</v>
      </c>
      <c r="B37" s="361">
        <v>2</v>
      </c>
      <c r="C37" s="361" t="s">
        <v>25</v>
      </c>
      <c r="D37" s="361" t="s">
        <v>2608</v>
      </c>
      <c r="E37" s="464">
        <v>5</v>
      </c>
      <c r="F37" s="441" t="s">
        <v>796</v>
      </c>
      <c r="G37" t="s">
        <v>2480</v>
      </c>
      <c r="H37">
        <v>37</v>
      </c>
      <c r="I37">
        <v>1</v>
      </c>
      <c r="J37" s="422">
        <v>12</v>
      </c>
      <c r="K37" s="422">
        <v>1</v>
      </c>
      <c r="L37" s="422">
        <v>12</v>
      </c>
      <c r="M37" s="422">
        <v>1</v>
      </c>
      <c r="N37"/>
      <c r="O37">
        <v>37</v>
      </c>
      <c r="P37" s="435">
        <v>3</v>
      </c>
      <c r="Q37">
        <v>37</v>
      </c>
      <c r="R37" t="s">
        <v>858</v>
      </c>
      <c r="S37" t="s">
        <v>2609</v>
      </c>
      <c r="T37"/>
      <c r="U37"/>
      <c r="V37"/>
      <c r="W37">
        <v>42</v>
      </c>
      <c r="X37" t="s">
        <v>1217</v>
      </c>
      <c r="Y37" t="s">
        <v>1217</v>
      </c>
      <c r="Z37" t="s">
        <v>1217</v>
      </c>
      <c r="AA37" t="s">
        <v>1217</v>
      </c>
      <c r="AB37" t="s">
        <v>1217</v>
      </c>
      <c r="AC37" t="s">
        <v>1217</v>
      </c>
      <c r="AD37" t="s">
        <v>1217</v>
      </c>
      <c r="AE37" t="s">
        <v>1217</v>
      </c>
      <c r="AF37" t="s">
        <v>1217</v>
      </c>
      <c r="AG37" t="s">
        <v>1217</v>
      </c>
      <c r="AH37"/>
      <c r="AI37" t="s">
        <v>1217</v>
      </c>
      <c r="AJ37" t="s">
        <v>1217</v>
      </c>
      <c r="AK37" t="s">
        <v>1217</v>
      </c>
      <c r="AL37" t="s">
        <v>1217</v>
      </c>
      <c r="AM37" t="s">
        <v>1217</v>
      </c>
      <c r="AN37" t="s">
        <v>1217</v>
      </c>
      <c r="AO37" t="s">
        <v>1217</v>
      </c>
      <c r="AP37"/>
      <c r="AQ37"/>
      <c r="AR37"/>
      <c r="AS37"/>
      <c r="AT37"/>
      <c r="AU37"/>
      <c r="AV37"/>
      <c r="AW37"/>
      <c r="AX37"/>
      <c r="AY37"/>
      <c r="AZ37"/>
      <c r="BA37"/>
      <c r="BB37" t="str" cm="1">
        <f t="array" aca="1" ref="BB37" ca="1">IFERROR(INDIRECT(X37),"")</f>
        <v/>
      </c>
      <c r="BC37"/>
      <c r="BD37" s="437"/>
      <c r="BE37"/>
      <c r="BF37" s="463">
        <v>1</v>
      </c>
      <c r="BG37" s="463">
        <v>8</v>
      </c>
      <c r="BH37" s="463" t="s">
        <v>704</v>
      </c>
      <c r="BI37" s="463" t="s">
        <v>2516</v>
      </c>
      <c r="BJ37" s="463">
        <v>1</v>
      </c>
      <c r="BK37" s="463" t="s">
        <v>1640</v>
      </c>
      <c r="BL37" s="463" t="s">
        <v>147</v>
      </c>
      <c r="BM37" s="438" t="s">
        <v>2610</v>
      </c>
      <c r="BN37" s="438"/>
      <c r="BO37" s="463">
        <v>0</v>
      </c>
      <c r="BP37" s="463">
        <v>0</v>
      </c>
      <c r="BQ37" s="463">
        <v>1</v>
      </c>
      <c r="BR37" s="463">
        <v>0</v>
      </c>
      <c r="BS37" s="463">
        <v>0</v>
      </c>
      <c r="BT37" s="463">
        <v>0</v>
      </c>
      <c r="BU37" s="463">
        <v>0</v>
      </c>
      <c r="BV37" s="463">
        <v>0</v>
      </c>
      <c r="BW37" s="463">
        <v>0</v>
      </c>
      <c r="BX37" s="463">
        <v>0</v>
      </c>
      <c r="BY37" s="463"/>
      <c r="BZ37" s="463"/>
      <c r="CA37"/>
      <c r="CC37" t="s">
        <v>1343</v>
      </c>
      <c r="CD37">
        <f>CF1</f>
        <v>30</v>
      </c>
      <c r="CE37"/>
      <c r="CF37"/>
      <c r="CG37"/>
      <c r="CH37"/>
      <c r="CI37"/>
      <c r="CJ37"/>
      <c r="CK37"/>
      <c r="CL37"/>
      <c r="CM37"/>
      <c r="CN37"/>
      <c r="CO37"/>
      <c r="CY37" s="444"/>
      <c r="CZ37" s="445"/>
      <c r="DA37" s="445"/>
      <c r="DB37" s="445"/>
      <c r="DC37" s="213"/>
      <c r="DD37" s="445"/>
      <c r="DE37" s="24"/>
      <c r="DF37" s="213"/>
      <c r="DG37" s="213"/>
      <c r="DH37" s="213"/>
      <c r="DI37" s="213"/>
      <c r="DJ37" s="213"/>
      <c r="DK37" s="213"/>
      <c r="DL37" s="213"/>
      <c r="DM37" s="213"/>
      <c r="DN37" s="213"/>
      <c r="DO37" s="445"/>
      <c r="DS37" s="442"/>
      <c r="DW37" s="213"/>
      <c r="DY37" s="24"/>
      <c r="DZ37" s="213"/>
      <c r="EA37" s="213"/>
      <c r="EB37" s="213"/>
      <c r="EC37" s="213"/>
      <c r="ED37" s="213"/>
      <c r="EE37" s="213"/>
      <c r="EF37" s="213"/>
      <c r="EG37" s="213"/>
      <c r="EH37" s="213"/>
      <c r="EK37" s="442"/>
      <c r="EO37" s="213"/>
      <c r="EQ37" s="24"/>
      <c r="ER37" s="213"/>
      <c r="ES37" s="213"/>
      <c r="ET37" s="213"/>
      <c r="EU37" s="213"/>
      <c r="EV37" s="213"/>
      <c r="EW37" s="213"/>
      <c r="EX37" s="213"/>
      <c r="EY37" s="213"/>
      <c r="EZ37" s="213"/>
      <c r="FC37" s="442"/>
      <c r="FG37" s="213"/>
      <c r="FI37" s="24"/>
      <c r="FJ37" s="213"/>
      <c r="FK37" s="24"/>
      <c r="FL37" s="24"/>
      <c r="FM37" s="213"/>
      <c r="FN37" s="213"/>
      <c r="FO37" s="213"/>
      <c r="FP37" s="213"/>
      <c r="FQ37" s="213"/>
      <c r="FR37" s="213"/>
      <c r="FU37" s="442"/>
      <c r="FY37" s="213"/>
      <c r="GA37" s="24"/>
      <c r="GB37" s="213"/>
      <c r="GC37" s="213"/>
      <c r="GD37" s="213"/>
      <c r="GE37" s="213"/>
      <c r="GF37" s="213"/>
      <c r="GG37" s="213"/>
      <c r="GH37" s="213"/>
      <c r="GI37" s="213"/>
      <c r="GJ37" s="213"/>
      <c r="GM37" s="442"/>
      <c r="GQ37" s="213"/>
      <c r="GS37" s="24"/>
      <c r="GT37" s="213"/>
      <c r="GU37" s="213"/>
      <c r="GV37" s="213"/>
      <c r="GW37" s="213"/>
      <c r="GX37" s="213"/>
      <c r="GY37" s="213"/>
      <c r="GZ37" s="213"/>
      <c r="HA37" s="213"/>
      <c r="HB37" s="213"/>
      <c r="HE37" s="442"/>
      <c r="HI37" s="213"/>
      <c r="HK37" s="24"/>
      <c r="HL37" s="213"/>
      <c r="HM37" s="213"/>
      <c r="HN37" s="213"/>
      <c r="HO37" s="213"/>
      <c r="HP37" s="213"/>
      <c r="HQ37" s="213"/>
      <c r="HR37" s="213"/>
      <c r="HS37" s="213"/>
      <c r="HT37" s="213"/>
      <c r="HW37" s="442">
        <v>0</v>
      </c>
      <c r="HX37" s="361">
        <v>0</v>
      </c>
      <c r="HY37" s="361">
        <v>0</v>
      </c>
      <c r="HZ37" s="361">
        <v>0</v>
      </c>
      <c r="IA37" s="213"/>
      <c r="IB37" s="361">
        <v>0</v>
      </c>
      <c r="IC37" s="24"/>
      <c r="ID37" s="213">
        <v>0</v>
      </c>
      <c r="IE37" s="213"/>
      <c r="IF37" s="213"/>
      <c r="IG37" s="213"/>
      <c r="IH37" s="213"/>
      <c r="II37" s="213"/>
      <c r="IJ37" s="213"/>
      <c r="IK37" s="213"/>
      <c r="IL37" s="213"/>
      <c r="IO37" s="442"/>
      <c r="IS37" s="213"/>
      <c r="IU37" s="24"/>
      <c r="IV37" s="213"/>
      <c r="IW37" s="213"/>
      <c r="IX37" s="213"/>
      <c r="IY37" s="213"/>
      <c r="IZ37" s="213"/>
      <c r="JA37" s="213"/>
      <c r="JB37" s="213"/>
      <c r="JC37" s="213"/>
      <c r="JD37" s="213"/>
      <c r="JG37" s="442"/>
      <c r="JK37" s="213"/>
      <c r="JM37" s="24"/>
      <c r="JN37" s="213"/>
      <c r="JO37" s="213"/>
      <c r="JP37" s="213"/>
      <c r="JQ37" s="213"/>
      <c r="JR37" s="213"/>
      <c r="JS37" s="213"/>
      <c r="JT37" s="213"/>
      <c r="JU37" s="213"/>
      <c r="JV37" s="213"/>
      <c r="JY37" s="442"/>
      <c r="KC37" s="213"/>
      <c r="KE37" s="24"/>
      <c r="KF37" s="213"/>
      <c r="KG37" s="213"/>
      <c r="KH37" s="213"/>
      <c r="KI37" s="213"/>
      <c r="KJ37" s="213"/>
      <c r="KK37" s="213"/>
      <c r="KL37" s="213"/>
      <c r="KM37" s="213"/>
      <c r="KN37" s="213"/>
    </row>
    <row r="38" spans="1:300" s="361" customFormat="1" ht="15">
      <c r="A38" s="464">
        <v>39</v>
      </c>
      <c r="B38" s="361">
        <v>3</v>
      </c>
      <c r="C38" s="361" t="s">
        <v>25</v>
      </c>
      <c r="D38" s="361" t="s">
        <v>873</v>
      </c>
      <c r="E38" s="464">
        <v>5</v>
      </c>
      <c r="F38" s="441" t="s">
        <v>873</v>
      </c>
      <c r="G38" t="s">
        <v>2480</v>
      </c>
      <c r="H38">
        <v>38</v>
      </c>
      <c r="I38">
        <v>1</v>
      </c>
      <c r="J38" s="422">
        <v>13</v>
      </c>
      <c r="K38" s="422">
        <v>1</v>
      </c>
      <c r="L38" s="422">
        <v>13</v>
      </c>
      <c r="M38" s="422">
        <v>1</v>
      </c>
      <c r="N38"/>
      <c r="O38">
        <v>38</v>
      </c>
      <c r="P38" s="435">
        <v>3</v>
      </c>
      <c r="Q38">
        <v>38</v>
      </c>
      <c r="R38" t="s">
        <v>866</v>
      </c>
      <c r="S38" t="s">
        <v>2611</v>
      </c>
      <c r="T38"/>
      <c r="U38"/>
      <c r="V38"/>
      <c r="W38">
        <v>43</v>
      </c>
      <c r="X38" t="s">
        <v>1217</v>
      </c>
      <c r="Y38" t="s">
        <v>1217</v>
      </c>
      <c r="Z38" t="s">
        <v>1217</v>
      </c>
      <c r="AA38" t="s">
        <v>1217</v>
      </c>
      <c r="AB38" t="s">
        <v>1217</v>
      </c>
      <c r="AC38" t="s">
        <v>1217</v>
      </c>
      <c r="AD38" t="s">
        <v>1217</v>
      </c>
      <c r="AE38" t="s">
        <v>1217</v>
      </c>
      <c r="AF38" t="s">
        <v>1217</v>
      </c>
      <c r="AG38" t="s">
        <v>1217</v>
      </c>
      <c r="AH38"/>
      <c r="AI38" t="s">
        <v>1217</v>
      </c>
      <c r="AJ38" t="s">
        <v>1217</v>
      </c>
      <c r="AK38" t="s">
        <v>1217</v>
      </c>
      <c r="AL38" t="s">
        <v>1217</v>
      </c>
      <c r="AM38" t="s">
        <v>1217</v>
      </c>
      <c r="AN38" t="s">
        <v>1217</v>
      </c>
      <c r="AO38" t="s">
        <v>1217</v>
      </c>
      <c r="AP38"/>
      <c r="AQ38"/>
      <c r="AR38"/>
      <c r="AS38"/>
      <c r="AT38"/>
      <c r="AU38"/>
      <c r="AV38"/>
      <c r="AW38"/>
      <c r="AX38"/>
      <c r="AY38"/>
      <c r="AZ38"/>
      <c r="BA38"/>
      <c r="BB38" t="str" cm="1">
        <f t="array" aca="1" ref="BB38" ca="1">IFERROR(INDIRECT(X38),"")</f>
        <v/>
      </c>
      <c r="BC38"/>
      <c r="BD38" s="437"/>
      <c r="BE38"/>
      <c r="BF38" s="463">
        <v>1</v>
      </c>
      <c r="BG38" s="463">
        <v>8</v>
      </c>
      <c r="BH38" s="463" t="s">
        <v>704</v>
      </c>
      <c r="BI38" s="463" t="s">
        <v>2516</v>
      </c>
      <c r="BJ38" s="463">
        <v>2</v>
      </c>
      <c r="BK38" s="463" t="s">
        <v>1641</v>
      </c>
      <c r="BL38" s="463" t="s">
        <v>691</v>
      </c>
      <c r="BM38" s="438" t="s">
        <v>2612</v>
      </c>
      <c r="BN38" s="438"/>
      <c r="BO38" s="463">
        <v>0</v>
      </c>
      <c r="BP38" s="463">
        <v>0</v>
      </c>
      <c r="BQ38" s="463">
        <v>1</v>
      </c>
      <c r="BR38" s="463">
        <v>0</v>
      </c>
      <c r="BS38" s="463">
        <v>0</v>
      </c>
      <c r="BT38" s="463">
        <v>0</v>
      </c>
      <c r="BU38" s="463">
        <v>1</v>
      </c>
      <c r="BV38" s="463">
        <v>0</v>
      </c>
      <c r="BW38" s="463">
        <v>0</v>
      </c>
      <c r="BX38" s="463">
        <v>0</v>
      </c>
      <c r="BY38" s="463"/>
      <c r="BZ38" s="463"/>
      <c r="CA38"/>
      <c r="CC38"/>
      <c r="CD38"/>
      <c r="CE38"/>
      <c r="CF38"/>
      <c r="CG38"/>
      <c r="CH38"/>
      <c r="CI38"/>
      <c r="CJ38"/>
      <c r="CK38"/>
      <c r="CL38"/>
      <c r="CM38"/>
      <c r="CN38"/>
      <c r="CO38"/>
      <c r="CY38" s="442"/>
      <c r="DC38" s="213"/>
      <c r="DE38" s="24"/>
      <c r="DF38" s="213"/>
      <c r="DG38" s="213"/>
      <c r="DH38" s="213"/>
      <c r="DI38" s="213"/>
      <c r="DJ38" s="213"/>
      <c r="DK38" s="213"/>
      <c r="DL38" s="213"/>
      <c r="DM38" s="213"/>
      <c r="DN38" s="213"/>
      <c r="DS38" s="442"/>
      <c r="DW38" s="213"/>
      <c r="DY38" s="24"/>
      <c r="DZ38" s="213"/>
      <c r="EA38" s="213"/>
      <c r="EB38" s="213"/>
      <c r="EC38" s="213"/>
      <c r="ED38" s="213"/>
      <c r="EE38" s="213"/>
      <c r="EF38" s="213"/>
      <c r="EG38" s="213"/>
      <c r="EH38" s="213"/>
      <c r="EK38" s="442"/>
      <c r="EO38" s="213"/>
      <c r="EQ38" s="24"/>
      <c r="ER38" s="213"/>
      <c r="ES38" s="213"/>
      <c r="ET38" s="213"/>
      <c r="EU38" s="213"/>
      <c r="EV38" s="213"/>
      <c r="EW38" s="213"/>
      <c r="EX38" s="213"/>
      <c r="EY38" s="213"/>
      <c r="EZ38" s="213"/>
      <c r="FC38" s="442"/>
      <c r="FG38" s="213"/>
      <c r="FI38" s="24"/>
      <c r="FJ38" s="213"/>
      <c r="FK38" s="213"/>
      <c r="FL38" s="213"/>
      <c r="FM38" s="213"/>
      <c r="FN38" s="213"/>
      <c r="FO38" s="213"/>
      <c r="FP38" s="213"/>
      <c r="FQ38" s="213"/>
      <c r="FR38" s="213"/>
      <c r="FU38" s="442"/>
      <c r="FY38" s="213"/>
      <c r="GA38" s="24"/>
      <c r="GB38" s="213"/>
      <c r="GC38" s="213"/>
      <c r="GD38" s="213"/>
      <c r="GE38" s="213"/>
      <c r="GF38" s="213"/>
      <c r="GG38" s="213"/>
      <c r="GH38" s="213"/>
      <c r="GI38" s="213"/>
      <c r="GJ38" s="213"/>
      <c r="GM38" s="442"/>
      <c r="GQ38" s="213"/>
      <c r="GS38" s="24"/>
      <c r="GT38" s="213"/>
      <c r="GU38" s="213"/>
      <c r="GV38" s="213"/>
      <c r="GW38" s="213"/>
      <c r="GX38" s="213"/>
      <c r="GY38" s="213"/>
      <c r="GZ38" s="213"/>
      <c r="HA38" s="213"/>
      <c r="HB38" s="213"/>
      <c r="HE38" s="442"/>
      <c r="HI38" s="213"/>
      <c r="HK38" s="24"/>
      <c r="HL38" s="213"/>
      <c r="HM38" s="213"/>
      <c r="HN38" s="213"/>
      <c r="HO38" s="213"/>
      <c r="HP38" s="213"/>
      <c r="HQ38" s="213"/>
      <c r="HR38" s="213"/>
      <c r="HS38" s="213"/>
      <c r="HT38" s="213"/>
      <c r="HW38" s="442">
        <v>0</v>
      </c>
      <c r="HX38" s="361">
        <v>0</v>
      </c>
      <c r="HY38" s="361">
        <v>0</v>
      </c>
      <c r="HZ38" s="361">
        <v>0</v>
      </c>
      <c r="IA38" s="213"/>
      <c r="IB38" s="361">
        <v>0</v>
      </c>
      <c r="IC38" s="24"/>
      <c r="ID38" s="213">
        <v>0</v>
      </c>
      <c r="IE38" s="213"/>
      <c r="IF38" s="213"/>
      <c r="IG38" s="213"/>
      <c r="IH38" s="213"/>
      <c r="II38" s="213"/>
      <c r="IJ38" s="213"/>
      <c r="IK38" s="213"/>
      <c r="IL38" s="213"/>
      <c r="IO38" s="442"/>
      <c r="IS38" s="213"/>
      <c r="IU38" s="24"/>
      <c r="IV38" s="213"/>
      <c r="IW38" s="213"/>
      <c r="IX38" s="213"/>
      <c r="IY38" s="213"/>
      <c r="IZ38" s="213"/>
      <c r="JA38" s="213"/>
      <c r="JB38" s="213"/>
      <c r="JC38" s="213"/>
      <c r="JD38" s="213"/>
      <c r="JG38" s="442"/>
      <c r="JK38" s="213"/>
      <c r="JM38" s="24"/>
      <c r="JN38" s="213"/>
      <c r="JO38" s="213"/>
      <c r="JP38" s="213"/>
      <c r="JQ38" s="213"/>
      <c r="JR38" s="213"/>
      <c r="JS38" s="213"/>
      <c r="JT38" s="213"/>
      <c r="JU38" s="213"/>
      <c r="JV38" s="213"/>
      <c r="JY38" s="442"/>
      <c r="KC38" s="213"/>
      <c r="KE38" s="24"/>
      <c r="KF38" s="213"/>
      <c r="KG38" s="213"/>
      <c r="KH38" s="213"/>
      <c r="KI38" s="213"/>
      <c r="KJ38" s="213"/>
      <c r="KK38" s="213"/>
      <c r="KL38" s="213"/>
      <c r="KM38" s="213"/>
      <c r="KN38" s="213"/>
    </row>
    <row r="39" spans="1:300" s="361" customFormat="1" ht="15">
      <c r="A39" s="472">
        <v>40</v>
      </c>
      <c r="B39" s="441">
        <v>3</v>
      </c>
      <c r="C39" s="441" t="s">
        <v>25</v>
      </c>
      <c r="D39" s="441" t="s">
        <v>2613</v>
      </c>
      <c r="E39" s="473">
        <v>5</v>
      </c>
      <c r="F39" s="441" t="s">
        <v>881</v>
      </c>
      <c r="G39" t="s">
        <v>2480</v>
      </c>
      <c r="H39">
        <v>39</v>
      </c>
      <c r="I39">
        <v>1</v>
      </c>
      <c r="J39" s="422">
        <v>31</v>
      </c>
      <c r="K39" s="422">
        <v>2</v>
      </c>
      <c r="L39" s="422">
        <v>31</v>
      </c>
      <c r="M39" s="422">
        <v>2</v>
      </c>
      <c r="N39"/>
      <c r="O39">
        <v>39</v>
      </c>
      <c r="P39" s="435">
        <v>3</v>
      </c>
      <c r="Q39">
        <v>39</v>
      </c>
      <c r="R39" t="s">
        <v>873</v>
      </c>
      <c r="S39" t="s">
        <v>2614</v>
      </c>
      <c r="T39"/>
      <c r="U39"/>
      <c r="V39"/>
      <c r="W39">
        <v>44</v>
      </c>
      <c r="X39" t="s">
        <v>1217</v>
      </c>
      <c r="Y39" t="s">
        <v>1217</v>
      </c>
      <c r="Z39" t="s">
        <v>1217</v>
      </c>
      <c r="AA39" t="s">
        <v>1217</v>
      </c>
      <c r="AB39" t="s">
        <v>1217</v>
      </c>
      <c r="AC39" t="s">
        <v>1217</v>
      </c>
      <c r="AD39" t="s">
        <v>1217</v>
      </c>
      <c r="AE39" t="s">
        <v>1217</v>
      </c>
      <c r="AF39" t="s">
        <v>1217</v>
      </c>
      <c r="AG39" t="s">
        <v>1217</v>
      </c>
      <c r="AH39"/>
      <c r="AI39" t="s">
        <v>1217</v>
      </c>
      <c r="AJ39" t="s">
        <v>1217</v>
      </c>
      <c r="AK39" t="s">
        <v>1217</v>
      </c>
      <c r="AL39" t="s">
        <v>1217</v>
      </c>
      <c r="AM39" t="s">
        <v>1217</v>
      </c>
      <c r="AN39" t="s">
        <v>1217</v>
      </c>
      <c r="AO39" t="s">
        <v>1217</v>
      </c>
      <c r="AP39"/>
      <c r="AQ39"/>
      <c r="AR39"/>
      <c r="AS39"/>
      <c r="AT39"/>
      <c r="AU39"/>
      <c r="AV39"/>
      <c r="AW39"/>
      <c r="AX39"/>
      <c r="AY39"/>
      <c r="AZ39"/>
      <c r="BA39"/>
      <c r="BB39" t="str" cm="1">
        <f t="array" aca="1" ref="BB39" ca="1">IFERROR(INDIRECT(X39),"")</f>
        <v/>
      </c>
      <c r="BC39"/>
      <c r="BD39" s="437"/>
      <c r="BE39"/>
      <c r="BF39" s="463">
        <v>1</v>
      </c>
      <c r="BG39" s="463">
        <v>8</v>
      </c>
      <c r="BH39" s="463" t="s">
        <v>704</v>
      </c>
      <c r="BI39" s="463" t="s">
        <v>2516</v>
      </c>
      <c r="BJ39" s="463">
        <v>3</v>
      </c>
      <c r="BK39" s="463" t="s">
        <v>1639</v>
      </c>
      <c r="BL39" s="463" t="s">
        <v>698</v>
      </c>
      <c r="BM39" s="438" t="s">
        <v>2615</v>
      </c>
      <c r="BN39" s="438"/>
      <c r="BO39" s="463">
        <v>0</v>
      </c>
      <c r="BP39" s="463">
        <v>0</v>
      </c>
      <c r="BQ39" s="463">
        <v>1</v>
      </c>
      <c r="BR39" s="463">
        <v>0</v>
      </c>
      <c r="BS39" s="463">
        <v>0</v>
      </c>
      <c r="BT39" s="463">
        <v>0</v>
      </c>
      <c r="BU39" s="463">
        <v>0</v>
      </c>
      <c r="BV39" s="463">
        <v>0</v>
      </c>
      <c r="BW39" s="463">
        <v>0</v>
      </c>
      <c r="BX39" s="463">
        <v>0</v>
      </c>
      <c r="BY39" s="463"/>
      <c r="BZ39" s="463"/>
      <c r="CA39"/>
      <c r="CC39"/>
      <c r="CD39" t="str">
        <f>CG3</f>
        <v>Komponentsäkerhet</v>
      </c>
      <c r="CE39"/>
      <c r="CF39"/>
      <c r="CG39"/>
      <c r="CH39"/>
      <c r="CI39"/>
      <c r="CJ39"/>
      <c r="CK39"/>
      <c r="CL39"/>
      <c r="CM39"/>
      <c r="CN39"/>
      <c r="CO39"/>
      <c r="CY39" s="442"/>
      <c r="DC39" s="213"/>
      <c r="DE39" s="24"/>
      <c r="DF39" s="213"/>
      <c r="DG39" s="213"/>
      <c r="DH39" s="213"/>
      <c r="DI39" s="213"/>
      <c r="DJ39" s="213"/>
      <c r="DK39" s="213"/>
      <c r="DL39" s="213"/>
      <c r="DM39" s="213"/>
      <c r="DN39" s="213"/>
      <c r="DS39" s="442"/>
      <c r="DW39" s="213"/>
      <c r="DY39" s="24"/>
      <c r="DZ39" s="213"/>
      <c r="EA39" s="213"/>
      <c r="EB39" s="213"/>
      <c r="EC39" s="213"/>
      <c r="ED39" s="213"/>
      <c r="EE39" s="213"/>
      <c r="EF39" s="213"/>
      <c r="EG39" s="213"/>
      <c r="EH39" s="213"/>
      <c r="EK39" s="442"/>
      <c r="EO39" s="213"/>
      <c r="EQ39" s="24"/>
      <c r="ER39" s="213"/>
      <c r="ES39" s="213"/>
      <c r="ET39" s="213"/>
      <c r="EU39" s="213"/>
      <c r="EV39" s="213"/>
      <c r="EW39" s="213"/>
      <c r="EX39" s="213"/>
      <c r="EY39" s="213"/>
      <c r="EZ39" s="213"/>
      <c r="FC39" s="442"/>
      <c r="FG39" s="213"/>
      <c r="FI39" s="24"/>
      <c r="FJ39" s="213"/>
      <c r="FK39" s="213"/>
      <c r="FL39" s="213"/>
      <c r="FM39" s="213"/>
      <c r="FN39" s="213"/>
      <c r="FO39" s="213"/>
      <c r="FP39" s="213"/>
      <c r="FQ39" s="213"/>
      <c r="FR39" s="213"/>
      <c r="FU39" s="442"/>
      <c r="FY39" s="213"/>
      <c r="GA39" s="24"/>
      <c r="GB39" s="213"/>
      <c r="GC39" s="213"/>
      <c r="GD39" s="213"/>
      <c r="GE39" s="213"/>
      <c r="GF39" s="213"/>
      <c r="GG39" s="213"/>
      <c r="GH39" s="213"/>
      <c r="GI39" s="213"/>
      <c r="GJ39" s="213"/>
      <c r="GM39" s="442"/>
      <c r="GQ39" s="213"/>
      <c r="GS39" s="24"/>
      <c r="GT39" s="213"/>
      <c r="GU39" s="213"/>
      <c r="GV39" s="213"/>
      <c r="GW39" s="213"/>
      <c r="GX39" s="213"/>
      <c r="GY39" s="213"/>
      <c r="GZ39" s="213"/>
      <c r="HA39" s="213"/>
      <c r="HB39" s="213"/>
      <c r="HE39" s="442"/>
      <c r="HI39" s="213"/>
      <c r="HK39" s="24"/>
      <c r="HL39" s="213"/>
      <c r="HM39" s="213"/>
      <c r="HN39" s="213"/>
      <c r="HO39" s="213"/>
      <c r="HP39" s="213"/>
      <c r="HQ39" s="213"/>
      <c r="HR39" s="213"/>
      <c r="HS39" s="213"/>
      <c r="HT39" s="213"/>
      <c r="HW39" s="442">
        <v>0</v>
      </c>
      <c r="HX39" s="361">
        <v>0</v>
      </c>
      <c r="HY39" s="361">
        <v>0</v>
      </c>
      <c r="HZ39" s="361">
        <v>0</v>
      </c>
      <c r="IA39" s="213"/>
      <c r="IB39" s="361">
        <v>0</v>
      </c>
      <c r="IC39" s="24"/>
      <c r="ID39" s="213">
        <v>0</v>
      </c>
      <c r="IE39" s="213"/>
      <c r="IF39" s="213"/>
      <c r="IG39" s="213"/>
      <c r="IH39" s="213"/>
      <c r="II39" s="213"/>
      <c r="IJ39" s="213"/>
      <c r="IK39" s="213"/>
      <c r="IL39" s="213"/>
      <c r="IO39" s="442"/>
      <c r="IS39" s="213"/>
      <c r="IU39" s="24"/>
      <c r="IV39" s="213"/>
      <c r="IW39" s="213"/>
      <c r="IX39" s="213"/>
      <c r="IY39" s="213"/>
      <c r="IZ39" s="213"/>
      <c r="JA39" s="213"/>
      <c r="JB39" s="213"/>
      <c r="JC39" s="213"/>
      <c r="JD39" s="213"/>
      <c r="JG39" s="442"/>
      <c r="JK39" s="213"/>
      <c r="JM39" s="24"/>
      <c r="JN39" s="213"/>
      <c r="JO39" s="213"/>
      <c r="JP39" s="213"/>
      <c r="JQ39" s="213"/>
      <c r="JR39" s="213"/>
      <c r="JS39" s="213"/>
      <c r="JT39" s="213"/>
      <c r="JU39" s="213"/>
      <c r="JV39" s="213"/>
      <c r="JY39" s="442"/>
      <c r="KC39" s="213"/>
      <c r="KE39" s="24"/>
      <c r="KF39" s="213"/>
      <c r="KG39" s="213"/>
      <c r="KH39" s="213"/>
      <c r="KI39" s="213"/>
      <c r="KJ39" s="213"/>
      <c r="KK39" s="213"/>
      <c r="KL39" s="213"/>
      <c r="KM39" s="213"/>
      <c r="KN39" s="213"/>
    </row>
    <row r="40" spans="1:300" s="361" customFormat="1" ht="15">
      <c r="A40" s="472"/>
      <c r="B40" s="441"/>
      <c r="C40" s="441"/>
      <c r="D40" s="441"/>
      <c r="E40" s="476">
        <v>30</v>
      </c>
      <c r="F40" s="441" t="s">
        <v>0</v>
      </c>
      <c r="G40">
        <v>0</v>
      </c>
      <c r="H40" t="s">
        <v>1217</v>
      </c>
      <c r="I40">
        <v>0</v>
      </c>
      <c r="J40" s="422">
        <v>44</v>
      </c>
      <c r="K40" s="422">
        <v>3</v>
      </c>
      <c r="L40" s="422">
        <v>44</v>
      </c>
      <c r="M40" s="422">
        <v>3</v>
      </c>
      <c r="N40"/>
      <c r="O40">
        <v>40</v>
      </c>
      <c r="P40" s="435">
        <v>3</v>
      </c>
      <c r="Q40">
        <v>40</v>
      </c>
      <c r="R40" t="s">
        <v>881</v>
      </c>
      <c r="S40" t="s">
        <v>2616</v>
      </c>
      <c r="T40"/>
      <c r="U40"/>
      <c r="V40"/>
      <c r="W40">
        <v>45</v>
      </c>
      <c r="X40" t="s">
        <v>1217</v>
      </c>
      <c r="Y40" t="s">
        <v>1217</v>
      </c>
      <c r="Z40" t="s">
        <v>1217</v>
      </c>
      <c r="AA40" t="s">
        <v>1217</v>
      </c>
      <c r="AB40" t="s">
        <v>1217</v>
      </c>
      <c r="AC40" t="s">
        <v>1217</v>
      </c>
      <c r="AD40" t="s">
        <v>1217</v>
      </c>
      <c r="AE40" t="s">
        <v>1217</v>
      </c>
      <c r="AF40" t="s">
        <v>1217</v>
      </c>
      <c r="AG40" t="s">
        <v>1217</v>
      </c>
      <c r="AH40"/>
      <c r="AI40" t="s">
        <v>1217</v>
      </c>
      <c r="AJ40" t="s">
        <v>1217</v>
      </c>
      <c r="AK40" t="s">
        <v>1217</v>
      </c>
      <c r="AL40" t="s">
        <v>1217</v>
      </c>
      <c r="AM40" t="s">
        <v>1217</v>
      </c>
      <c r="AN40" t="s">
        <v>1217</v>
      </c>
      <c r="AO40" t="s">
        <v>1217</v>
      </c>
      <c r="AP40"/>
      <c r="AQ40"/>
      <c r="AR40"/>
      <c r="AS40"/>
      <c r="AT40"/>
      <c r="AU40"/>
      <c r="AV40"/>
      <c r="AW40"/>
      <c r="AX40"/>
      <c r="AY40"/>
      <c r="AZ40"/>
      <c r="BA40"/>
      <c r="BB40" t="str" cm="1">
        <f t="array" aca="1" ref="BB40" ca="1">IFERROR(INDIRECT(X40),"")</f>
        <v/>
      </c>
      <c r="BC40"/>
      <c r="BD40" s="437"/>
      <c r="BE40"/>
      <c r="BF40" s="463">
        <v>1</v>
      </c>
      <c r="BG40" s="463">
        <v>8</v>
      </c>
      <c r="BH40" s="463" t="s">
        <v>704</v>
      </c>
      <c r="BI40" s="463" t="s">
        <v>2516</v>
      </c>
      <c r="BJ40" s="463">
        <v>4</v>
      </c>
      <c r="BK40" s="463" t="s">
        <v>1291</v>
      </c>
      <c r="BL40" s="463" t="s">
        <v>686</v>
      </c>
      <c r="BM40" s="438" t="s">
        <v>2617</v>
      </c>
      <c r="BN40" s="438"/>
      <c r="BO40" s="463">
        <v>0</v>
      </c>
      <c r="BP40" s="463">
        <v>0</v>
      </c>
      <c r="BQ40" s="463">
        <v>1</v>
      </c>
      <c r="BR40" s="463">
        <v>0</v>
      </c>
      <c r="BS40" s="463">
        <v>0</v>
      </c>
      <c r="BT40" s="463">
        <v>0</v>
      </c>
      <c r="BU40" s="463">
        <v>0</v>
      </c>
      <c r="BV40" s="463">
        <v>0</v>
      </c>
      <c r="BW40" s="463">
        <v>0</v>
      </c>
      <c r="BX40" s="463">
        <v>0</v>
      </c>
      <c r="BY40" s="463"/>
      <c r="BZ40" s="463"/>
      <c r="CA40"/>
      <c r="CC40" t="s">
        <v>1335</v>
      </c>
      <c r="CD40">
        <f ca="1">CG5</f>
        <v>0</v>
      </c>
      <c r="CE40"/>
      <c r="CF40"/>
      <c r="CG40"/>
      <c r="CH40"/>
      <c r="CI40"/>
      <c r="CJ40"/>
      <c r="CK40"/>
      <c r="CL40"/>
      <c r="CM40"/>
      <c r="CN40"/>
      <c r="CO40"/>
      <c r="CY40" s="442"/>
      <c r="DC40" s="213"/>
      <c r="DE40" s="24"/>
      <c r="DF40" s="213"/>
      <c r="DG40" s="213"/>
      <c r="DH40" s="213"/>
      <c r="DI40" s="213"/>
      <c r="DJ40" s="213"/>
      <c r="DK40" s="213"/>
      <c r="DL40" s="213"/>
      <c r="DM40" s="213"/>
      <c r="DN40" s="213"/>
      <c r="DS40" s="442"/>
      <c r="DW40" s="213"/>
      <c r="DY40" s="24"/>
      <c r="DZ40" s="213"/>
      <c r="EA40" s="213"/>
      <c r="EB40" s="213"/>
      <c r="EC40" s="213"/>
      <c r="ED40" s="213"/>
      <c r="EE40" s="213"/>
      <c r="EF40" s="213"/>
      <c r="EG40" s="213"/>
      <c r="EH40" s="213"/>
      <c r="EK40" s="442"/>
      <c r="EO40" s="213"/>
      <c r="EQ40" s="24"/>
      <c r="ER40" s="213"/>
      <c r="ES40" s="213"/>
      <c r="ET40" s="213"/>
      <c r="EU40" s="213"/>
      <c r="EV40" s="213"/>
      <c r="EW40" s="213"/>
      <c r="EX40" s="213"/>
      <c r="EY40" s="213"/>
      <c r="EZ40" s="213"/>
      <c r="FC40" s="442"/>
      <c r="FG40" s="213"/>
      <c r="FI40" s="24"/>
      <c r="FJ40" s="213"/>
      <c r="FK40" s="213"/>
      <c r="FL40" s="213"/>
      <c r="FM40" s="213"/>
      <c r="FN40" s="213"/>
      <c r="FO40" s="213"/>
      <c r="FP40" s="213"/>
      <c r="FQ40" s="213"/>
      <c r="FR40" s="213"/>
      <c r="FU40" s="442"/>
      <c r="FY40" s="213"/>
      <c r="GA40" s="24"/>
      <c r="GB40" s="213"/>
      <c r="GC40" s="213"/>
      <c r="GD40" s="213"/>
      <c r="GE40" s="213"/>
      <c r="GF40" s="213"/>
      <c r="GG40" s="213"/>
      <c r="GH40" s="213"/>
      <c r="GI40" s="213"/>
      <c r="GJ40" s="213"/>
      <c r="GM40" s="442"/>
      <c r="GQ40" s="213"/>
      <c r="GS40" s="24"/>
      <c r="GT40" s="213"/>
      <c r="GU40" s="213"/>
      <c r="GV40" s="213"/>
      <c r="GW40" s="213"/>
      <c r="GX40" s="213"/>
      <c r="GY40" s="213"/>
      <c r="GZ40" s="213"/>
      <c r="HA40" s="213"/>
      <c r="HB40" s="213"/>
      <c r="HE40" s="442"/>
      <c r="HI40" s="213"/>
      <c r="HK40" s="24"/>
      <c r="HL40" s="213"/>
      <c r="HM40" s="213"/>
      <c r="HN40" s="213"/>
      <c r="HO40" s="213"/>
      <c r="HP40" s="213"/>
      <c r="HQ40" s="213"/>
      <c r="HR40" s="213"/>
      <c r="HS40" s="213"/>
      <c r="HT40" s="213"/>
      <c r="HW40" s="442">
        <v>0</v>
      </c>
      <c r="HX40" s="361">
        <v>0</v>
      </c>
      <c r="HY40" s="361">
        <v>0</v>
      </c>
      <c r="HZ40" s="361">
        <v>0</v>
      </c>
      <c r="IA40" s="213"/>
      <c r="IB40" s="361">
        <v>0</v>
      </c>
      <c r="IC40" s="24"/>
      <c r="ID40" s="213">
        <v>0</v>
      </c>
      <c r="IE40" s="213"/>
      <c r="IF40" s="213"/>
      <c r="IG40" s="213"/>
      <c r="IH40" s="213"/>
      <c r="II40" s="213"/>
      <c r="IJ40" s="213"/>
      <c r="IK40" s="213"/>
      <c r="IL40" s="213"/>
      <c r="IO40" s="442"/>
      <c r="IS40" s="213"/>
      <c r="IU40" s="24"/>
      <c r="IV40" s="213"/>
      <c r="IW40" s="213"/>
      <c r="IX40" s="213"/>
      <c r="IY40" s="213"/>
      <c r="IZ40" s="213"/>
      <c r="JA40" s="213"/>
      <c r="JB40" s="213"/>
      <c r="JC40" s="213"/>
      <c r="JD40" s="213"/>
      <c r="JG40" s="442"/>
      <c r="JK40" s="213"/>
      <c r="JM40" s="24"/>
      <c r="JN40" s="213"/>
      <c r="JO40" s="213"/>
      <c r="JP40" s="213"/>
      <c r="JQ40" s="213"/>
      <c r="JR40" s="213"/>
      <c r="JS40" s="213"/>
      <c r="JT40" s="213"/>
      <c r="JU40" s="213"/>
      <c r="JV40" s="213"/>
      <c r="JY40" s="442"/>
      <c r="KC40" s="213"/>
      <c r="KE40" s="24"/>
      <c r="KF40" s="213"/>
      <c r="KG40" s="213"/>
      <c r="KH40" s="213"/>
      <c r="KI40" s="213"/>
      <c r="KJ40" s="213"/>
      <c r="KK40" s="213"/>
      <c r="KL40" s="213"/>
      <c r="KM40" s="213"/>
      <c r="KN40" s="213"/>
    </row>
    <row r="41" spans="1:300" s="361" customFormat="1" ht="15">
      <c r="A41" s="474" t="s">
        <v>2481</v>
      </c>
      <c r="B41" s="445"/>
      <c r="C41" s="475"/>
      <c r="D41" s="445"/>
      <c r="E41" s="445"/>
      <c r="F41" s="441" t="e">
        <v>#N/A</v>
      </c>
      <c r="G41" t="s">
        <v>2481</v>
      </c>
      <c r="H41" t="s">
        <v>1217</v>
      </c>
      <c r="I41">
        <v>0</v>
      </c>
      <c r="J41" s="422">
        <v>45</v>
      </c>
      <c r="K41" s="422">
        <v>3</v>
      </c>
      <c r="L41" s="422">
        <v>45</v>
      </c>
      <c r="M41" s="422">
        <v>3</v>
      </c>
      <c r="N41"/>
      <c r="O41">
        <v>41</v>
      </c>
      <c r="P41" s="435">
        <v>3</v>
      </c>
      <c r="Q41">
        <v>41</v>
      </c>
      <c r="R41" t="s">
        <v>888</v>
      </c>
      <c r="S41" t="s">
        <v>2618</v>
      </c>
      <c r="T41"/>
      <c r="U41"/>
      <c r="V41"/>
      <c r="W41">
        <v>46</v>
      </c>
      <c r="X41" t="s">
        <v>1217</v>
      </c>
      <c r="Y41" t="s">
        <v>1217</v>
      </c>
      <c r="Z41" t="s">
        <v>1217</v>
      </c>
      <c r="AA41" t="s">
        <v>1217</v>
      </c>
      <c r="AB41" t="s">
        <v>1217</v>
      </c>
      <c r="AC41" t="s">
        <v>1217</v>
      </c>
      <c r="AD41" t="s">
        <v>1217</v>
      </c>
      <c r="AE41" t="s">
        <v>1217</v>
      </c>
      <c r="AF41" t="s">
        <v>1217</v>
      </c>
      <c r="AG41" t="s">
        <v>1217</v>
      </c>
      <c r="AH41"/>
      <c r="AI41" t="s">
        <v>1217</v>
      </c>
      <c r="AJ41" t="s">
        <v>1217</v>
      </c>
      <c r="AK41" t="s">
        <v>1217</v>
      </c>
      <c r="AL41" t="s">
        <v>1217</v>
      </c>
      <c r="AM41" t="s">
        <v>1217</v>
      </c>
      <c r="AN41" t="s">
        <v>1217</v>
      </c>
      <c r="AO41" t="s">
        <v>1217</v>
      </c>
      <c r="AP41"/>
      <c r="AQ41"/>
      <c r="AR41"/>
      <c r="AS41"/>
      <c r="AT41"/>
      <c r="AU41"/>
      <c r="AV41"/>
      <c r="AW41"/>
      <c r="AX41"/>
      <c r="AY41"/>
      <c r="AZ41"/>
      <c r="BA41"/>
      <c r="BB41" t="str" cm="1">
        <f t="array" aca="1" ref="BB41" ca="1">IFERROR(INDIRECT(X41),"")</f>
        <v/>
      </c>
      <c r="BC41"/>
      <c r="BD41" s="437"/>
      <c r="BE41"/>
      <c r="BF41" s="463">
        <v>1</v>
      </c>
      <c r="BG41" s="463">
        <v>8</v>
      </c>
      <c r="BH41" s="463" t="s">
        <v>704</v>
      </c>
      <c r="BI41" s="463" t="s">
        <v>2516</v>
      </c>
      <c r="BJ41" s="463">
        <v>5</v>
      </c>
      <c r="BK41" s="463" t="s">
        <v>2619</v>
      </c>
      <c r="BL41" s="463" t="s">
        <v>687</v>
      </c>
      <c r="BM41" s="438" t="s">
        <v>2620</v>
      </c>
      <c r="BN41" s="438"/>
      <c r="BO41" s="463">
        <v>0</v>
      </c>
      <c r="BP41" s="463">
        <v>0</v>
      </c>
      <c r="BQ41" s="463">
        <v>1</v>
      </c>
      <c r="BR41" s="463">
        <v>0</v>
      </c>
      <c r="BS41" s="463">
        <v>0</v>
      </c>
      <c r="BT41" s="463">
        <v>0</v>
      </c>
      <c r="BU41" s="463">
        <v>0</v>
      </c>
      <c r="BV41" s="463">
        <v>0</v>
      </c>
      <c r="BW41" s="463">
        <v>0</v>
      </c>
      <c r="BX41" s="463">
        <v>0</v>
      </c>
      <c r="BY41" s="463"/>
      <c r="BZ41" s="463"/>
      <c r="CA41"/>
      <c r="CC41" t="s">
        <v>1339</v>
      </c>
      <c r="CD41">
        <f ca="1">CD42-CD40</f>
        <v>45</v>
      </c>
      <c r="CE41"/>
      <c r="CF41"/>
      <c r="CG41"/>
      <c r="CH41"/>
      <c r="CI41"/>
      <c r="CJ41"/>
      <c r="CK41"/>
      <c r="CL41"/>
      <c r="CM41"/>
      <c r="CN41"/>
      <c r="CO41"/>
      <c r="CY41" s="442"/>
      <c r="DC41" s="213"/>
      <c r="DE41" s="24"/>
      <c r="DF41" s="213"/>
      <c r="DG41" s="213"/>
      <c r="DH41" s="213"/>
      <c r="DI41" s="213"/>
      <c r="DJ41" s="213"/>
      <c r="DK41" s="213"/>
      <c r="DL41" s="213"/>
      <c r="DM41" s="213"/>
      <c r="DN41" s="213"/>
      <c r="DS41" s="442"/>
      <c r="DW41" s="213"/>
      <c r="DY41" s="24"/>
      <c r="DZ41" s="213"/>
      <c r="EA41" s="213"/>
      <c r="EB41" s="213"/>
      <c r="EC41" s="213"/>
      <c r="ED41" s="213"/>
      <c r="EE41" s="213"/>
      <c r="EF41" s="213"/>
      <c r="EG41" s="213"/>
      <c r="EH41" s="213"/>
      <c r="EK41" s="442"/>
      <c r="EO41" s="213"/>
      <c r="EQ41" s="24"/>
      <c r="ER41" s="213"/>
      <c r="ES41" s="213"/>
      <c r="ET41" s="213"/>
      <c r="EU41" s="213"/>
      <c r="EV41" s="213"/>
      <c r="EW41" s="213"/>
      <c r="EX41" s="213"/>
      <c r="EY41" s="213"/>
      <c r="EZ41" s="213"/>
      <c r="FC41" s="442"/>
      <c r="FG41" s="213"/>
      <c r="FI41" s="24"/>
      <c r="FJ41" s="213"/>
      <c r="FK41" s="213"/>
      <c r="FL41" s="213"/>
      <c r="FM41" s="213"/>
      <c r="FN41" s="213"/>
      <c r="FO41" s="213"/>
      <c r="FP41" s="213"/>
      <c r="FQ41" s="213"/>
      <c r="FR41" s="213"/>
      <c r="FU41" s="442"/>
      <c r="FY41" s="213"/>
      <c r="GA41" s="24"/>
      <c r="GB41" s="213"/>
      <c r="GC41" s="213"/>
      <c r="GD41" s="213"/>
      <c r="GE41" s="213"/>
      <c r="GF41" s="213"/>
      <c r="GG41" s="213"/>
      <c r="GH41" s="213"/>
      <c r="GI41" s="213"/>
      <c r="GJ41" s="213"/>
      <c r="GM41" s="442"/>
      <c r="GQ41" s="213"/>
      <c r="GS41" s="24"/>
      <c r="GT41" s="213"/>
      <c r="GU41" s="213"/>
      <c r="GV41" s="213"/>
      <c r="GW41" s="213"/>
      <c r="GX41" s="213"/>
      <c r="GY41" s="213"/>
      <c r="GZ41" s="213"/>
      <c r="HA41" s="213"/>
      <c r="HB41" s="213"/>
      <c r="HE41" s="442"/>
      <c r="HI41" s="213"/>
      <c r="HK41" s="24"/>
      <c r="HL41" s="213"/>
      <c r="HM41" s="213"/>
      <c r="HN41" s="213"/>
      <c r="HO41" s="213"/>
      <c r="HP41" s="213"/>
      <c r="HQ41" s="213"/>
      <c r="HR41" s="213"/>
      <c r="HS41" s="213"/>
      <c r="HT41" s="213"/>
      <c r="HW41" s="442">
        <v>0</v>
      </c>
      <c r="HX41" s="361">
        <v>0</v>
      </c>
      <c r="HY41" s="361">
        <v>0</v>
      </c>
      <c r="HZ41" s="361">
        <v>0</v>
      </c>
      <c r="IA41" s="213"/>
      <c r="IB41" s="361">
        <v>0</v>
      </c>
      <c r="IC41" s="24"/>
      <c r="ID41" s="213">
        <v>0</v>
      </c>
      <c r="IE41" s="213"/>
      <c r="IF41" s="213"/>
      <c r="IG41" s="213"/>
      <c r="IH41" s="213"/>
      <c r="II41" s="213"/>
      <c r="IJ41" s="213"/>
      <c r="IK41" s="213"/>
      <c r="IL41" s="213"/>
      <c r="IO41" s="442"/>
      <c r="IS41" s="213"/>
      <c r="IU41" s="24"/>
      <c r="IV41" s="213"/>
      <c r="IW41" s="213"/>
      <c r="IX41" s="213"/>
      <c r="IY41" s="213"/>
      <c r="IZ41" s="213"/>
      <c r="JA41" s="213"/>
      <c r="JB41" s="213"/>
      <c r="JC41" s="213"/>
      <c r="JD41" s="213"/>
      <c r="JG41" s="442"/>
      <c r="JK41" s="213"/>
      <c r="JM41" s="24"/>
      <c r="JN41" s="213"/>
      <c r="JO41" s="213"/>
      <c r="JP41" s="213"/>
      <c r="JQ41" s="213"/>
      <c r="JR41" s="213"/>
      <c r="JS41" s="213"/>
      <c r="JT41" s="213"/>
      <c r="JU41" s="213"/>
      <c r="JV41" s="213"/>
      <c r="JY41" s="442"/>
      <c r="KC41" s="213"/>
      <c r="KE41" s="24"/>
      <c r="KF41" s="213"/>
      <c r="KG41" s="213"/>
      <c r="KH41" s="213"/>
      <c r="KI41" s="213"/>
      <c r="KJ41" s="213"/>
      <c r="KK41" s="213"/>
      <c r="KL41" s="213"/>
      <c r="KM41" s="213"/>
      <c r="KN41" s="213"/>
    </row>
    <row r="42" spans="1:300" s="445" customFormat="1" ht="15">
      <c r="A42" s="458" t="s">
        <v>25</v>
      </c>
      <c r="B42" s="459" t="s">
        <v>23</v>
      </c>
      <c r="C42" s="459" t="s">
        <v>1247</v>
      </c>
      <c r="D42" s="459" t="s">
        <v>1162</v>
      </c>
      <c r="E42" s="459" t="s">
        <v>1248</v>
      </c>
      <c r="F42" s="441" t="e">
        <v>#N/A</v>
      </c>
      <c r="G42" t="s">
        <v>2481</v>
      </c>
      <c r="H42" t="s">
        <v>1217</v>
      </c>
      <c r="I42">
        <v>0</v>
      </c>
      <c r="J42" s="422">
        <v>14</v>
      </c>
      <c r="K42" s="422">
        <v>1</v>
      </c>
      <c r="L42" s="422">
        <v>14</v>
      </c>
      <c r="M42" s="422">
        <v>1</v>
      </c>
      <c r="N42"/>
      <c r="O42">
        <v>42</v>
      </c>
      <c r="P42" s="435">
        <v>3</v>
      </c>
      <c r="Q42">
        <v>42</v>
      </c>
      <c r="R42" t="s">
        <v>896</v>
      </c>
      <c r="S42" t="s">
        <v>2621</v>
      </c>
      <c r="T42"/>
      <c r="U42"/>
      <c r="V42"/>
      <c r="W42">
        <v>47</v>
      </c>
      <c r="X42" t="s">
        <v>2622</v>
      </c>
      <c r="Y42" t="s">
        <v>2623</v>
      </c>
      <c r="Z42" t="s">
        <v>2624</v>
      </c>
      <c r="AA42" t="s">
        <v>1217</v>
      </c>
      <c r="AB42" t="s">
        <v>1217</v>
      </c>
      <c r="AC42">
        <v>1</v>
      </c>
      <c r="AD42">
        <v>2</v>
      </c>
      <c r="AE42" t="s">
        <v>1217</v>
      </c>
      <c r="AF42" t="s">
        <v>1217</v>
      </c>
      <c r="AG42" t="s">
        <v>2625</v>
      </c>
      <c r="AH42"/>
      <c r="AI42" t="s">
        <v>2626</v>
      </c>
      <c r="AJ42" t="s">
        <v>2627</v>
      </c>
      <c r="AK42" t="s">
        <v>2628</v>
      </c>
      <c r="AL42" t="s">
        <v>2629</v>
      </c>
      <c r="AM42" t="s">
        <v>2630</v>
      </c>
      <c r="AN42" t="s">
        <v>2631</v>
      </c>
      <c r="AO42" t="s">
        <v>2632</v>
      </c>
      <c r="AP42"/>
      <c r="AQ42"/>
      <c r="AR42"/>
      <c r="AS42"/>
      <c r="AT42"/>
      <c r="AU42"/>
      <c r="AV42"/>
      <c r="AW42"/>
      <c r="AX42"/>
      <c r="AY42"/>
      <c r="AZ42"/>
      <c r="BA42"/>
      <c r="BB42" t="str" cm="1">
        <f t="array" aca="1" ref="BB42" ca="1">IFERROR(INDIRECT(X42),"")</f>
        <v>FRÅGAN ÄR OBESVARAD</v>
      </c>
      <c r="BC42"/>
      <c r="BD42" s="437"/>
      <c r="BE42"/>
      <c r="BF42" s="466">
        <v>1</v>
      </c>
      <c r="BG42" s="466">
        <v>9</v>
      </c>
      <c r="BH42" s="466" t="s">
        <v>706</v>
      </c>
      <c r="BI42" s="466" t="s">
        <v>2520</v>
      </c>
      <c r="BJ42" s="466">
        <v>1</v>
      </c>
      <c r="BK42" s="466" t="s">
        <v>1679</v>
      </c>
      <c r="BL42" s="466" t="s">
        <v>147</v>
      </c>
      <c r="BM42" s="438" t="s">
        <v>2633</v>
      </c>
      <c r="BN42" s="438"/>
      <c r="BO42" s="466">
        <v>0</v>
      </c>
      <c r="BP42" s="466">
        <v>0</v>
      </c>
      <c r="BQ42" s="466">
        <v>0</v>
      </c>
      <c r="BR42" s="466">
        <v>1</v>
      </c>
      <c r="BS42" s="466">
        <v>0</v>
      </c>
      <c r="BT42" s="466">
        <v>0</v>
      </c>
      <c r="BU42" s="466">
        <v>0</v>
      </c>
      <c r="BV42" s="466">
        <v>0</v>
      </c>
      <c r="BW42" s="466">
        <v>0</v>
      </c>
      <c r="BX42" s="466">
        <v>0</v>
      </c>
      <c r="BY42" s="466"/>
      <c r="BZ42" s="466"/>
      <c r="CA42"/>
      <c r="CC42" t="s">
        <v>1343</v>
      </c>
      <c r="CD42">
        <f>CG1</f>
        <v>45</v>
      </c>
      <c r="CE42"/>
      <c r="CF42"/>
      <c r="CG42"/>
      <c r="CH42"/>
      <c r="CI42"/>
      <c r="CJ42"/>
      <c r="CK42"/>
      <c r="CL42"/>
      <c r="CM42"/>
      <c r="CN42"/>
      <c r="CO42"/>
      <c r="CY42" s="442"/>
      <c r="CZ42" s="361"/>
      <c r="DA42" s="361"/>
      <c r="DB42" s="361"/>
      <c r="DC42" s="213"/>
      <c r="DD42" s="361"/>
      <c r="DE42" s="24"/>
      <c r="DF42" s="213"/>
      <c r="DG42" s="213"/>
      <c r="DH42" s="213"/>
      <c r="DI42" s="213"/>
      <c r="DJ42" s="213"/>
      <c r="DK42" s="213"/>
      <c r="DL42" s="213"/>
      <c r="DM42" s="213"/>
      <c r="DN42" s="213"/>
      <c r="DO42" s="361"/>
      <c r="DS42" s="444"/>
      <c r="DW42" s="213"/>
      <c r="DY42" s="24"/>
      <c r="DZ42" s="213"/>
      <c r="EA42" s="213"/>
      <c r="EB42" s="213"/>
      <c r="EC42" s="213"/>
      <c r="ED42" s="213"/>
      <c r="EE42" s="213"/>
      <c r="EF42" s="213"/>
      <c r="EG42" s="213"/>
      <c r="EH42" s="213"/>
      <c r="EK42" s="444"/>
      <c r="EO42" s="213"/>
      <c r="EQ42" s="24"/>
      <c r="ER42" s="213"/>
      <c r="ES42" s="213"/>
      <c r="ET42" s="213"/>
      <c r="EU42" s="213"/>
      <c r="EV42" s="213"/>
      <c r="EW42" s="213"/>
      <c r="EX42" s="213"/>
      <c r="EY42" s="213"/>
      <c r="EZ42" s="213"/>
      <c r="FC42" s="444"/>
      <c r="FG42" s="213"/>
      <c r="FI42" s="24"/>
      <c r="FJ42" s="213"/>
      <c r="FK42" s="213"/>
      <c r="FL42" s="213"/>
      <c r="FM42" s="213"/>
      <c r="FN42" s="213"/>
      <c r="FO42" s="213"/>
      <c r="FP42" s="213"/>
      <c r="FQ42" s="213"/>
      <c r="FR42" s="213"/>
      <c r="FU42" s="444"/>
      <c r="FY42" s="213"/>
      <c r="GA42" s="24"/>
      <c r="GB42" s="213"/>
      <c r="GC42" s="213"/>
      <c r="GD42" s="213"/>
      <c r="GE42" s="213"/>
      <c r="GF42" s="213"/>
      <c r="GG42" s="213"/>
      <c r="GH42" s="213"/>
      <c r="GI42" s="213"/>
      <c r="GJ42" s="213"/>
      <c r="GM42" s="444"/>
      <c r="GQ42" s="213"/>
      <c r="GS42" s="24"/>
      <c r="GT42" s="213"/>
      <c r="GU42" s="213"/>
      <c r="GV42" s="213"/>
      <c r="GW42" s="213"/>
      <c r="GX42" s="213"/>
      <c r="GY42" s="213"/>
      <c r="GZ42" s="213"/>
      <c r="HA42" s="213"/>
      <c r="HB42" s="213"/>
      <c r="HE42" s="444"/>
      <c r="HI42" s="213"/>
      <c r="HK42" s="24"/>
      <c r="HL42" s="213"/>
      <c r="HM42" s="213"/>
      <c r="HN42" s="213"/>
      <c r="HO42" s="213"/>
      <c r="HP42" s="213"/>
      <c r="HQ42" s="213"/>
      <c r="HR42" s="213"/>
      <c r="HS42" s="213"/>
      <c r="HT42" s="213"/>
      <c r="HW42" s="444">
        <v>0</v>
      </c>
      <c r="HX42" s="445">
        <v>0</v>
      </c>
      <c r="HY42" s="445">
        <v>0</v>
      </c>
      <c r="HZ42" s="445">
        <v>0</v>
      </c>
      <c r="IA42" s="213"/>
      <c r="IB42" s="445">
        <v>0</v>
      </c>
      <c r="IC42" s="24"/>
      <c r="ID42" s="213">
        <v>0</v>
      </c>
      <c r="IE42" s="213"/>
      <c r="IF42" s="213"/>
      <c r="IG42" s="213"/>
      <c r="IH42" s="213"/>
      <c r="II42" s="213"/>
      <c r="IJ42" s="213"/>
      <c r="IK42" s="213"/>
      <c r="IL42" s="213"/>
      <c r="IO42" s="444"/>
      <c r="IS42" s="213"/>
      <c r="IU42" s="24"/>
      <c r="IV42" s="213"/>
      <c r="IW42" s="213"/>
      <c r="IX42" s="213"/>
      <c r="IY42" s="213"/>
      <c r="IZ42" s="213"/>
      <c r="JA42" s="213"/>
      <c r="JB42" s="213"/>
      <c r="JC42" s="213"/>
      <c r="JD42" s="213"/>
      <c r="JG42" s="444"/>
      <c r="JK42" s="213"/>
      <c r="JM42" s="24"/>
      <c r="JN42" s="213"/>
      <c r="JO42" s="213"/>
      <c r="JP42" s="213"/>
      <c r="JQ42" s="213"/>
      <c r="JR42" s="213"/>
      <c r="JS42" s="213"/>
      <c r="JT42" s="213"/>
      <c r="JU42" s="213"/>
      <c r="JV42" s="213"/>
      <c r="JY42" s="444"/>
      <c r="KC42" s="213"/>
      <c r="KE42" s="24"/>
      <c r="KF42" s="213"/>
      <c r="KG42" s="213"/>
      <c r="KH42" s="213"/>
      <c r="KI42" s="213"/>
      <c r="KJ42" s="213"/>
      <c r="KK42" s="213"/>
      <c r="KL42" s="213"/>
      <c r="KM42" s="213"/>
      <c r="KN42" s="213"/>
    </row>
    <row r="43" spans="1:300" s="361" customFormat="1" ht="15">
      <c r="A43" s="464">
        <v>9</v>
      </c>
      <c r="B43" s="361">
        <v>1</v>
      </c>
      <c r="C43" s="459" t="s">
        <v>25</v>
      </c>
      <c r="D43" s="361" t="s">
        <v>2634</v>
      </c>
      <c r="E43" s="464">
        <v>5</v>
      </c>
      <c r="F43" s="441" t="s">
        <v>706</v>
      </c>
      <c r="G43" t="s">
        <v>2481</v>
      </c>
      <c r="H43">
        <v>43</v>
      </c>
      <c r="I43">
        <v>1</v>
      </c>
      <c r="J43" s="422">
        <v>15</v>
      </c>
      <c r="K43" s="422">
        <v>1</v>
      </c>
      <c r="L43" s="422">
        <v>15</v>
      </c>
      <c r="M43" s="422">
        <v>1</v>
      </c>
      <c r="N43"/>
      <c r="O43">
        <v>43</v>
      </c>
      <c r="P43" s="435">
        <v>3</v>
      </c>
      <c r="Q43">
        <v>43</v>
      </c>
      <c r="R43" t="s">
        <v>904</v>
      </c>
      <c r="S43" t="s">
        <v>2635</v>
      </c>
      <c r="T43"/>
      <c r="U43"/>
      <c r="V43"/>
      <c r="W43">
        <v>48</v>
      </c>
      <c r="X43" t="s">
        <v>1217</v>
      </c>
      <c r="Y43" t="s">
        <v>1217</v>
      </c>
      <c r="Z43" t="s">
        <v>1217</v>
      </c>
      <c r="AA43" t="s">
        <v>1217</v>
      </c>
      <c r="AB43" t="s">
        <v>1217</v>
      </c>
      <c r="AC43" t="s">
        <v>1217</v>
      </c>
      <c r="AD43" t="s">
        <v>1217</v>
      </c>
      <c r="AE43" t="s">
        <v>1217</v>
      </c>
      <c r="AF43" t="s">
        <v>1217</v>
      </c>
      <c r="AG43" t="s">
        <v>1217</v>
      </c>
      <c r="AH43"/>
      <c r="AI43" t="s">
        <v>1217</v>
      </c>
      <c r="AJ43" t="s">
        <v>1217</v>
      </c>
      <c r="AK43" t="s">
        <v>1217</v>
      </c>
      <c r="AL43" t="s">
        <v>1217</v>
      </c>
      <c r="AM43" t="s">
        <v>1217</v>
      </c>
      <c r="AN43" t="s">
        <v>1217</v>
      </c>
      <c r="AO43" t="s">
        <v>1217</v>
      </c>
      <c r="AP43"/>
      <c r="AQ43"/>
      <c r="AR43"/>
      <c r="AS43"/>
      <c r="AT43"/>
      <c r="AU43"/>
      <c r="AV43"/>
      <c r="AW43"/>
      <c r="AX43"/>
      <c r="AY43"/>
      <c r="AZ43"/>
      <c r="BA43"/>
      <c r="BB43" t="str" cm="1">
        <f t="array" aca="1" ref="BB43" ca="1">IFERROR(INDIRECT(X43),"")</f>
        <v/>
      </c>
      <c r="BC43"/>
      <c r="BD43" s="437"/>
      <c r="BE43"/>
      <c r="BF43" s="466">
        <v>1</v>
      </c>
      <c r="BG43" s="466">
        <v>9</v>
      </c>
      <c r="BH43" s="466" t="s">
        <v>706</v>
      </c>
      <c r="BI43" s="466" t="s">
        <v>2520</v>
      </c>
      <c r="BJ43" s="466">
        <v>2</v>
      </c>
      <c r="BK43" s="466" t="s">
        <v>1680</v>
      </c>
      <c r="BL43" s="466" t="s">
        <v>691</v>
      </c>
      <c r="BM43" s="438" t="s">
        <v>2636</v>
      </c>
      <c r="BN43" s="438"/>
      <c r="BO43" s="466">
        <v>0</v>
      </c>
      <c r="BP43" s="466">
        <v>0</v>
      </c>
      <c r="BQ43" s="466">
        <v>0</v>
      </c>
      <c r="BR43" s="466">
        <v>1</v>
      </c>
      <c r="BS43" s="466">
        <v>0</v>
      </c>
      <c r="BT43" s="466">
        <v>0</v>
      </c>
      <c r="BU43" s="466">
        <v>1</v>
      </c>
      <c r="BV43" s="466">
        <v>0</v>
      </c>
      <c r="BW43" s="466">
        <v>0</v>
      </c>
      <c r="BX43" s="466">
        <v>0</v>
      </c>
      <c r="BY43" s="466"/>
      <c r="BZ43" s="466"/>
      <c r="CA43"/>
      <c r="CC43"/>
      <c r="CD43"/>
      <c r="CE43"/>
      <c r="CF43"/>
      <c r="CG43"/>
      <c r="CH43"/>
      <c r="CI43"/>
      <c r="CJ43"/>
      <c r="CK43"/>
      <c r="CL43"/>
      <c r="CM43"/>
      <c r="CN43"/>
      <c r="CO43"/>
      <c r="CY43" s="444"/>
      <c r="CZ43" s="445"/>
      <c r="DA43" s="445"/>
      <c r="DB43" s="445"/>
      <c r="DC43" s="213"/>
      <c r="DD43" s="445"/>
      <c r="DE43" s="24"/>
      <c r="DF43" s="213"/>
      <c r="DG43" s="213"/>
      <c r="DH43" s="213"/>
      <c r="DI43" s="213"/>
      <c r="DJ43" s="213"/>
      <c r="DK43" s="213"/>
      <c r="DL43" s="213"/>
      <c r="DM43" s="213"/>
      <c r="DN43" s="213"/>
      <c r="DO43" s="445"/>
      <c r="DS43" s="442"/>
      <c r="DW43" s="213"/>
      <c r="DY43" s="24"/>
      <c r="DZ43" s="213"/>
      <c r="EA43" s="213"/>
      <c r="EB43" s="213"/>
      <c r="EC43" s="213"/>
      <c r="ED43" s="213"/>
      <c r="EE43" s="213"/>
      <c r="EF43" s="213"/>
      <c r="EG43" s="213"/>
      <c r="EH43" s="213"/>
      <c r="EK43" s="442"/>
      <c r="EO43" s="213"/>
      <c r="EQ43" s="24"/>
      <c r="ER43" s="213"/>
      <c r="ES43" s="213"/>
      <c r="ET43" s="213"/>
      <c r="EU43" s="213"/>
      <c r="EV43" s="213"/>
      <c r="EW43" s="213"/>
      <c r="EX43" s="213"/>
      <c r="EY43" s="213"/>
      <c r="EZ43" s="213"/>
      <c r="FC43" s="442"/>
      <c r="FG43" s="213"/>
      <c r="FI43" s="24"/>
      <c r="FJ43" s="213"/>
      <c r="FK43" s="213"/>
      <c r="FL43" s="213"/>
      <c r="FM43" s="213"/>
      <c r="FN43" s="213"/>
      <c r="FO43" s="213"/>
      <c r="FP43" s="213"/>
      <c r="FQ43" s="213"/>
      <c r="FR43" s="213"/>
      <c r="FU43" s="442"/>
      <c r="FY43" s="213"/>
      <c r="GA43" s="24"/>
      <c r="GB43" s="213"/>
      <c r="GC43" s="213"/>
      <c r="GD43" s="213"/>
      <c r="GE43" s="213"/>
      <c r="GF43" s="213"/>
      <c r="GG43" s="213"/>
      <c r="GH43" s="213"/>
      <c r="GI43" s="213"/>
      <c r="GJ43" s="213"/>
      <c r="GM43" s="442"/>
      <c r="GQ43" s="213"/>
      <c r="GS43" s="24"/>
      <c r="GT43" s="213"/>
      <c r="GU43" s="213"/>
      <c r="GV43" s="213"/>
      <c r="GW43" s="213"/>
      <c r="GX43" s="213"/>
      <c r="GY43" s="213"/>
      <c r="GZ43" s="213"/>
      <c r="HA43" s="213"/>
      <c r="HB43" s="213"/>
      <c r="HE43" s="442"/>
      <c r="HI43" s="213"/>
      <c r="HK43" s="24"/>
      <c r="HL43" s="213"/>
      <c r="HM43" s="213"/>
      <c r="HN43" s="213"/>
      <c r="HO43" s="213"/>
      <c r="HP43" s="213"/>
      <c r="HQ43" s="213"/>
      <c r="HR43" s="213"/>
      <c r="HS43" s="213"/>
      <c r="HT43" s="213"/>
      <c r="HW43" s="442">
        <v>0</v>
      </c>
      <c r="HX43" s="361">
        <v>0</v>
      </c>
      <c r="HY43" s="361">
        <v>0</v>
      </c>
      <c r="HZ43" s="361">
        <v>0</v>
      </c>
      <c r="IA43" s="213"/>
      <c r="IB43" s="361">
        <v>0</v>
      </c>
      <c r="IC43" s="24"/>
      <c r="ID43" s="213">
        <v>0</v>
      </c>
      <c r="IE43" s="213"/>
      <c r="IF43" s="213"/>
      <c r="IG43" s="213"/>
      <c r="IH43" s="213"/>
      <c r="II43" s="213"/>
      <c r="IJ43" s="213"/>
      <c r="IK43" s="213"/>
      <c r="IL43" s="213"/>
      <c r="IO43" s="442"/>
      <c r="IS43" s="213"/>
      <c r="IU43" s="24"/>
      <c r="IV43" s="213"/>
      <c r="IW43" s="213"/>
      <c r="IX43" s="213"/>
      <c r="IY43" s="213"/>
      <c r="IZ43" s="213"/>
      <c r="JA43" s="213"/>
      <c r="JB43" s="213"/>
      <c r="JC43" s="213"/>
      <c r="JD43" s="213"/>
      <c r="JG43" s="442"/>
      <c r="JK43" s="213"/>
      <c r="JM43" s="24"/>
      <c r="JN43" s="213"/>
      <c r="JO43" s="213"/>
      <c r="JP43" s="213"/>
      <c r="JQ43" s="213"/>
      <c r="JR43" s="213"/>
      <c r="JS43" s="213"/>
      <c r="JT43" s="213"/>
      <c r="JU43" s="213"/>
      <c r="JV43" s="213"/>
      <c r="JY43" s="442"/>
      <c r="KC43" s="213"/>
      <c r="KE43" s="24"/>
      <c r="KF43" s="213"/>
      <c r="KG43" s="213"/>
      <c r="KH43" s="213"/>
      <c r="KI43" s="213"/>
      <c r="KJ43" s="213"/>
      <c r="KK43" s="213"/>
      <c r="KL43" s="213"/>
      <c r="KM43" s="213"/>
      <c r="KN43" s="213"/>
    </row>
    <row r="44" spans="1:300" s="361" customFormat="1" ht="15">
      <c r="A44" s="464">
        <v>10</v>
      </c>
      <c r="B44" s="361">
        <v>1</v>
      </c>
      <c r="C44" s="361" t="s">
        <v>25</v>
      </c>
      <c r="D44" s="361" t="s">
        <v>708</v>
      </c>
      <c r="E44" s="361">
        <v>5</v>
      </c>
      <c r="F44" s="441" t="s">
        <v>708</v>
      </c>
      <c r="G44" t="s">
        <v>2481</v>
      </c>
      <c r="H44">
        <v>44</v>
      </c>
      <c r="I44">
        <v>1</v>
      </c>
      <c r="J44" s="422">
        <v>16</v>
      </c>
      <c r="K44" s="422">
        <v>1</v>
      </c>
      <c r="L44" s="422">
        <v>16</v>
      </c>
      <c r="M44" s="422">
        <v>1</v>
      </c>
      <c r="N44"/>
      <c r="O44">
        <v>44</v>
      </c>
      <c r="P44" s="435">
        <v>3</v>
      </c>
      <c r="Q44">
        <v>44</v>
      </c>
      <c r="R44" t="s">
        <v>912</v>
      </c>
      <c r="S44" t="s">
        <v>2637</v>
      </c>
      <c r="T44"/>
      <c r="U44"/>
      <c r="V44"/>
      <c r="W44">
        <v>49</v>
      </c>
      <c r="X44" t="s">
        <v>1217</v>
      </c>
      <c r="Y44" t="s">
        <v>1217</v>
      </c>
      <c r="Z44" t="s">
        <v>1217</v>
      </c>
      <c r="AA44" t="s">
        <v>1217</v>
      </c>
      <c r="AB44" t="s">
        <v>1217</v>
      </c>
      <c r="AC44" t="s">
        <v>1217</v>
      </c>
      <c r="AD44" t="s">
        <v>1217</v>
      </c>
      <c r="AE44" t="s">
        <v>1217</v>
      </c>
      <c r="AF44" t="s">
        <v>1217</v>
      </c>
      <c r="AG44" t="s">
        <v>1217</v>
      </c>
      <c r="AH44"/>
      <c r="AI44" t="s">
        <v>1217</v>
      </c>
      <c r="AJ44" t="s">
        <v>1217</v>
      </c>
      <c r="AK44" t="s">
        <v>1217</v>
      </c>
      <c r="AL44" t="s">
        <v>1217</v>
      </c>
      <c r="AM44" t="s">
        <v>1217</v>
      </c>
      <c r="AN44" t="s">
        <v>1217</v>
      </c>
      <c r="AO44" t="s">
        <v>1217</v>
      </c>
      <c r="AP44"/>
      <c r="AQ44"/>
      <c r="AR44"/>
      <c r="AS44"/>
      <c r="AT44"/>
      <c r="AU44"/>
      <c r="AV44"/>
      <c r="AW44"/>
      <c r="AX44"/>
      <c r="AY44"/>
      <c r="AZ44"/>
      <c r="BA44"/>
      <c r="BB44" t="str" cm="1">
        <f t="array" aca="1" ref="BB44" ca="1">IFERROR(INDIRECT(X44),"")</f>
        <v/>
      </c>
      <c r="BC44"/>
      <c r="BD44" s="437"/>
      <c r="BE44"/>
      <c r="BF44" s="466">
        <v>1</v>
      </c>
      <c r="BG44" s="466">
        <v>9</v>
      </c>
      <c r="BH44" s="466" t="s">
        <v>706</v>
      </c>
      <c r="BI44" s="466" t="s">
        <v>2520</v>
      </c>
      <c r="BJ44" s="466">
        <v>3</v>
      </c>
      <c r="BK44" s="466" t="s">
        <v>1678</v>
      </c>
      <c r="BL44" s="466" t="s">
        <v>698</v>
      </c>
      <c r="BM44" s="438" t="s">
        <v>2638</v>
      </c>
      <c r="BN44" s="438"/>
      <c r="BO44" s="466">
        <v>0</v>
      </c>
      <c r="BP44" s="466">
        <v>0</v>
      </c>
      <c r="BQ44" s="466">
        <v>0</v>
      </c>
      <c r="BR44" s="466">
        <v>1</v>
      </c>
      <c r="BS44" s="466">
        <v>0</v>
      </c>
      <c r="BT44" s="466">
        <v>0</v>
      </c>
      <c r="BU44" s="466">
        <v>0</v>
      </c>
      <c r="BV44" s="466">
        <v>0</v>
      </c>
      <c r="BW44" s="466">
        <v>0</v>
      </c>
      <c r="BX44" s="466">
        <v>0</v>
      </c>
      <c r="BY44" s="466"/>
      <c r="BZ44" s="466"/>
      <c r="CA44"/>
      <c r="CC44"/>
      <c r="CD44" t="str">
        <f>CH3</f>
        <v>Åtkomstkontroll och skydd av information</v>
      </c>
      <c r="CE44"/>
      <c r="CF44"/>
      <c r="CG44"/>
      <c r="CH44"/>
      <c r="CI44"/>
      <c r="CJ44"/>
      <c r="CK44"/>
      <c r="CL44"/>
      <c r="CM44"/>
      <c r="CN44"/>
      <c r="CO44"/>
      <c r="CY44" s="442"/>
      <c r="DC44" s="213"/>
      <c r="DE44" s="24"/>
      <c r="DF44" s="213"/>
      <c r="DG44" s="213"/>
      <c r="DH44" s="213"/>
      <c r="DI44" s="213"/>
      <c r="DJ44" s="213"/>
      <c r="DK44" s="213"/>
      <c r="DL44" s="213"/>
      <c r="DM44" s="213"/>
      <c r="DN44" s="213"/>
      <c r="DS44" s="442"/>
      <c r="DW44" s="213"/>
      <c r="DY44" s="24"/>
      <c r="DZ44" s="213"/>
      <c r="EA44" s="213"/>
      <c r="EB44" s="213"/>
      <c r="EC44" s="213"/>
      <c r="ED44" s="213"/>
      <c r="EE44" s="213"/>
      <c r="EF44" s="213"/>
      <c r="EG44" s="213"/>
      <c r="EH44" s="213"/>
      <c r="EK44" s="442"/>
      <c r="EO44" s="213"/>
      <c r="EQ44" s="24"/>
      <c r="ER44" s="213"/>
      <c r="ES44" s="213"/>
      <c r="ET44" s="213"/>
      <c r="EU44" s="213"/>
      <c r="EV44" s="213"/>
      <c r="EW44" s="213"/>
      <c r="EX44" s="213"/>
      <c r="EY44" s="213"/>
      <c r="EZ44" s="213"/>
      <c r="FC44" s="442"/>
      <c r="FG44" s="213"/>
      <c r="FI44" s="24"/>
      <c r="FJ44" s="213"/>
      <c r="FK44" s="213"/>
      <c r="FL44" s="213"/>
      <c r="FM44" s="213"/>
      <c r="FN44" s="213"/>
      <c r="FO44" s="213"/>
      <c r="FP44" s="213"/>
      <c r="FQ44" s="213"/>
      <c r="FR44" s="213"/>
      <c r="FU44" s="442"/>
      <c r="FY44" s="213"/>
      <c r="GA44" s="24"/>
      <c r="GB44" s="213"/>
      <c r="GC44" s="213"/>
      <c r="GD44" s="213"/>
      <c r="GE44" s="213"/>
      <c r="GF44" s="213"/>
      <c r="GG44" s="213"/>
      <c r="GH44" s="213"/>
      <c r="GI44" s="213"/>
      <c r="GJ44" s="213"/>
      <c r="GM44" s="442"/>
      <c r="GQ44" s="213"/>
      <c r="GS44" s="24"/>
      <c r="GT44" s="213"/>
      <c r="GU44" s="213"/>
      <c r="GV44" s="213"/>
      <c r="GW44" s="213"/>
      <c r="GX44" s="213"/>
      <c r="GY44" s="213"/>
      <c r="GZ44" s="213"/>
      <c r="HA44" s="213"/>
      <c r="HB44" s="213"/>
      <c r="HE44" s="442"/>
      <c r="HI44" s="213"/>
      <c r="HK44" s="24"/>
      <c r="HL44" s="213"/>
      <c r="HM44" s="213"/>
      <c r="HN44" s="213"/>
      <c r="HO44" s="213"/>
      <c r="HP44" s="213"/>
      <c r="HQ44" s="213"/>
      <c r="HR44" s="213"/>
      <c r="HS44" s="213"/>
      <c r="HT44" s="213"/>
      <c r="HW44" s="442">
        <v>0</v>
      </c>
      <c r="HX44" s="361">
        <v>0</v>
      </c>
      <c r="HY44" s="361">
        <v>0</v>
      </c>
      <c r="HZ44" s="361">
        <v>0</v>
      </c>
      <c r="IA44" s="213"/>
      <c r="IB44" s="361">
        <v>0</v>
      </c>
      <c r="IC44" s="24"/>
      <c r="ID44" s="213">
        <v>0</v>
      </c>
      <c r="IE44" s="213"/>
      <c r="IF44" s="213"/>
      <c r="IG44" s="213"/>
      <c r="IH44" s="213"/>
      <c r="II44" s="213"/>
      <c r="IJ44" s="213"/>
      <c r="IK44" s="213"/>
      <c r="IL44" s="213"/>
      <c r="IO44" s="442"/>
      <c r="IS44" s="213"/>
      <c r="IU44" s="24"/>
      <c r="IV44" s="213"/>
      <c r="IW44" s="213"/>
      <c r="IX44" s="213"/>
      <c r="IY44" s="213"/>
      <c r="IZ44" s="213"/>
      <c r="JA44" s="213"/>
      <c r="JB44" s="213"/>
      <c r="JC44" s="213"/>
      <c r="JD44" s="213"/>
      <c r="JG44" s="442"/>
      <c r="JK44" s="213"/>
      <c r="JM44" s="24"/>
      <c r="JN44" s="213"/>
      <c r="JO44" s="213"/>
      <c r="JP44" s="213"/>
      <c r="JQ44" s="213"/>
      <c r="JR44" s="213"/>
      <c r="JS44" s="213"/>
      <c r="JT44" s="213"/>
      <c r="JU44" s="213"/>
      <c r="JV44" s="213"/>
      <c r="JY44" s="442"/>
      <c r="KC44" s="213"/>
      <c r="KE44" s="24"/>
      <c r="KF44" s="213"/>
      <c r="KG44" s="213"/>
      <c r="KH44" s="213"/>
      <c r="KI44" s="213"/>
      <c r="KJ44" s="213"/>
      <c r="KK44" s="213"/>
      <c r="KL44" s="213"/>
      <c r="KM44" s="213"/>
      <c r="KN44" s="213"/>
    </row>
    <row r="45" spans="1:300" ht="15">
      <c r="A45" s="464">
        <v>11</v>
      </c>
      <c r="B45" s="361">
        <v>1</v>
      </c>
      <c r="C45" s="459" t="s">
        <v>25</v>
      </c>
      <c r="D45" s="361" t="s">
        <v>2639</v>
      </c>
      <c r="E45" s="464">
        <v>5</v>
      </c>
      <c r="F45" s="441" t="s">
        <v>710</v>
      </c>
      <c r="G45" t="s">
        <v>2481</v>
      </c>
      <c r="H45">
        <v>45</v>
      </c>
      <c r="I45">
        <v>1</v>
      </c>
      <c r="J45" s="422">
        <v>32</v>
      </c>
      <c r="K45" s="422">
        <v>2</v>
      </c>
      <c r="L45" s="422">
        <v>32</v>
      </c>
      <c r="M45" s="422">
        <v>2</v>
      </c>
      <c r="N45"/>
      <c r="O45">
        <v>45</v>
      </c>
      <c r="P45" s="435">
        <v>3</v>
      </c>
      <c r="Q45">
        <v>45</v>
      </c>
      <c r="R45" t="s">
        <v>919</v>
      </c>
      <c r="S45" t="s">
        <v>2640</v>
      </c>
      <c r="T45"/>
      <c r="U45"/>
      <c r="V45"/>
      <c r="W45">
        <v>50</v>
      </c>
      <c r="X45" t="s">
        <v>1217</v>
      </c>
      <c r="Y45" t="s">
        <v>1217</v>
      </c>
      <c r="Z45" t="s">
        <v>1217</v>
      </c>
      <c r="AA45" t="s">
        <v>1217</v>
      </c>
      <c r="AB45" t="s">
        <v>1217</v>
      </c>
      <c r="AC45" t="s">
        <v>1217</v>
      </c>
      <c r="AD45" t="s">
        <v>1217</v>
      </c>
      <c r="AE45" t="s">
        <v>1217</v>
      </c>
      <c r="AF45" t="s">
        <v>1217</v>
      </c>
      <c r="AG45" t="s">
        <v>1217</v>
      </c>
      <c r="AH45"/>
      <c r="AI45" t="s">
        <v>1217</v>
      </c>
      <c r="AJ45" t="s">
        <v>1217</v>
      </c>
      <c r="AK45" t="s">
        <v>1217</v>
      </c>
      <c r="AL45" t="s">
        <v>1217</v>
      </c>
      <c r="AM45" t="s">
        <v>1217</v>
      </c>
      <c r="AN45" t="s">
        <v>1217</v>
      </c>
      <c r="AO45" t="s">
        <v>1217</v>
      </c>
      <c r="AP45"/>
      <c r="AQ45"/>
      <c r="AR45"/>
      <c r="AS45"/>
      <c r="AT45"/>
      <c r="AU45"/>
      <c r="AV45"/>
      <c r="AW45"/>
      <c r="AX45"/>
      <c r="AY45"/>
      <c r="AZ45"/>
      <c r="BA45"/>
      <c r="BB45" t="str" cm="1">
        <f t="array" aca="1" ref="BB45" ca="1">IFERROR(INDIRECT(X45),"")</f>
        <v/>
      </c>
      <c r="BC45"/>
      <c r="BD45" s="437"/>
      <c r="BE45"/>
      <c r="BF45" s="466">
        <v>1</v>
      </c>
      <c r="BG45" s="466">
        <v>9</v>
      </c>
      <c r="BH45" s="466" t="s">
        <v>706</v>
      </c>
      <c r="BI45" s="466" t="s">
        <v>2520</v>
      </c>
      <c r="BJ45" s="466">
        <v>4</v>
      </c>
      <c r="BK45" s="466" t="s">
        <v>1295</v>
      </c>
      <c r="BL45" s="466" t="s">
        <v>686</v>
      </c>
      <c r="BM45" s="438" t="s">
        <v>2641</v>
      </c>
      <c r="BN45" s="438"/>
      <c r="BO45" s="466">
        <v>0</v>
      </c>
      <c r="BP45" s="466">
        <v>0</v>
      </c>
      <c r="BQ45" s="466">
        <v>0</v>
      </c>
      <c r="BR45" s="466">
        <v>1</v>
      </c>
      <c r="BS45" s="466">
        <v>0</v>
      </c>
      <c r="BT45" s="466">
        <v>0</v>
      </c>
      <c r="BU45" s="466">
        <v>0</v>
      </c>
      <c r="BV45" s="466">
        <v>0</v>
      </c>
      <c r="BW45" s="466">
        <v>0</v>
      </c>
      <c r="BX45" s="466">
        <v>0</v>
      </c>
      <c r="BY45" s="466"/>
      <c r="BZ45" s="466"/>
      <c r="CA45"/>
      <c r="CC45" t="s">
        <v>1335</v>
      </c>
      <c r="CD45">
        <f ca="1">CH5</f>
        <v>0</v>
      </c>
      <c r="CE45"/>
      <c r="CF45"/>
      <c r="CG45"/>
      <c r="CH45"/>
      <c r="CI45"/>
      <c r="CJ45"/>
      <c r="CK45"/>
      <c r="CL45"/>
      <c r="CM45"/>
      <c r="CN45"/>
      <c r="CO45"/>
      <c r="CY45" s="442"/>
      <c r="CZ45" s="361"/>
      <c r="DA45" s="361"/>
      <c r="DB45" s="361"/>
      <c r="DC45" s="213"/>
      <c r="DD45" s="361"/>
      <c r="DE45" s="24"/>
      <c r="DF45" s="213"/>
      <c r="DG45" s="213"/>
      <c r="DH45" s="213"/>
      <c r="DI45" s="213"/>
      <c r="DJ45" s="213"/>
      <c r="DK45" s="213"/>
      <c r="DL45" s="213"/>
      <c r="DM45" s="213"/>
      <c r="DN45" s="213"/>
      <c r="DO45" s="361"/>
      <c r="DS45" s="440"/>
      <c r="DW45" s="213"/>
      <c r="DY45" s="24"/>
      <c r="DZ45" s="213"/>
      <c r="EA45" s="213"/>
      <c r="EB45" s="213"/>
      <c r="EC45" s="213"/>
      <c r="ED45" s="213"/>
      <c r="EE45" s="213"/>
      <c r="EF45" s="213"/>
      <c r="EG45" s="213"/>
      <c r="EH45" s="213"/>
      <c r="EK45" s="440"/>
      <c r="EO45" s="213"/>
      <c r="EQ45" s="24"/>
      <c r="ER45" s="213"/>
      <c r="ES45" s="213"/>
      <c r="ET45" s="213"/>
      <c r="EU45" s="213"/>
      <c r="EV45" s="213"/>
      <c r="EW45" s="213"/>
      <c r="EX45" s="213"/>
      <c r="EY45" s="213"/>
      <c r="EZ45" s="213"/>
      <c r="FC45" s="440"/>
      <c r="FG45" s="213"/>
      <c r="FI45" s="24"/>
      <c r="FJ45" s="213"/>
      <c r="FK45" s="213"/>
      <c r="FL45" s="213"/>
      <c r="FM45" s="213"/>
      <c r="FN45" s="213"/>
      <c r="FO45" s="213"/>
      <c r="FP45" s="213"/>
      <c r="FQ45" s="213"/>
      <c r="FR45" s="213"/>
      <c r="FU45" s="440"/>
      <c r="FY45" s="213"/>
      <c r="GA45" s="24"/>
      <c r="GB45" s="213"/>
      <c r="GC45" s="213"/>
      <c r="GD45" s="213"/>
      <c r="GE45" s="213"/>
      <c r="GF45" s="213"/>
      <c r="GG45" s="213"/>
      <c r="GH45" s="213"/>
      <c r="GI45" s="213"/>
      <c r="GJ45" s="213"/>
      <c r="GM45" s="440"/>
      <c r="GQ45" s="213"/>
      <c r="GS45" s="24"/>
      <c r="GT45" s="213"/>
      <c r="GU45" s="213"/>
      <c r="GV45" s="213"/>
      <c r="GW45" s="213"/>
      <c r="GX45" s="213"/>
      <c r="GY45" s="213"/>
      <c r="GZ45" s="213"/>
      <c r="HA45" s="213"/>
      <c r="HB45" s="213"/>
      <c r="HE45" s="440"/>
      <c r="HI45" s="213"/>
      <c r="HK45" s="24"/>
      <c r="HL45" s="213"/>
      <c r="HM45" s="213"/>
      <c r="HN45" s="213"/>
      <c r="HO45" s="213"/>
      <c r="HP45" s="213"/>
      <c r="HQ45" s="213"/>
      <c r="HR45" s="213"/>
      <c r="HS45" s="213"/>
      <c r="HT45" s="213"/>
      <c r="HW45" s="440">
        <v>0</v>
      </c>
      <c r="HX45" s="441">
        <v>0</v>
      </c>
      <c r="HY45" s="441">
        <v>0</v>
      </c>
      <c r="HZ45" s="441">
        <v>0</v>
      </c>
      <c r="IA45" s="213"/>
      <c r="IB45" s="441">
        <v>0</v>
      </c>
      <c r="IC45" s="24"/>
      <c r="ID45" s="213">
        <v>0</v>
      </c>
      <c r="IE45" s="213"/>
      <c r="IF45" s="213"/>
      <c r="IG45" s="213"/>
      <c r="IH45" s="213"/>
      <c r="II45" s="213"/>
      <c r="IJ45" s="213"/>
      <c r="IK45" s="213"/>
      <c r="IL45" s="213"/>
      <c r="IO45" s="440"/>
      <c r="IS45" s="213"/>
      <c r="IU45" s="24"/>
      <c r="IV45" s="213"/>
      <c r="IW45" s="213"/>
      <c r="IX45" s="213"/>
      <c r="IY45" s="213"/>
      <c r="IZ45" s="213"/>
      <c r="JA45" s="213"/>
      <c r="JB45" s="213"/>
      <c r="JC45" s="213"/>
      <c r="JD45" s="213"/>
      <c r="JG45" s="440"/>
      <c r="JK45" s="213"/>
      <c r="JM45" s="24"/>
      <c r="JN45" s="213"/>
      <c r="JO45" s="213"/>
      <c r="JP45" s="213"/>
      <c r="JQ45" s="213"/>
      <c r="JR45" s="213"/>
      <c r="JS45" s="213"/>
      <c r="JT45" s="213"/>
      <c r="JU45" s="213"/>
      <c r="JV45" s="213"/>
      <c r="JY45" s="440"/>
      <c r="KC45" s="213"/>
      <c r="KE45" s="24"/>
      <c r="KF45" s="213"/>
      <c r="KG45" s="213"/>
      <c r="KH45" s="213"/>
      <c r="KI45" s="213"/>
      <c r="KJ45" s="213"/>
      <c r="KK45" s="213"/>
      <c r="KL45" s="213"/>
      <c r="KM45" s="213"/>
      <c r="KN45" s="213"/>
    </row>
    <row r="46" spans="1:300" ht="15">
      <c r="A46" s="464">
        <v>28</v>
      </c>
      <c r="B46" s="361">
        <v>2</v>
      </c>
      <c r="C46" s="361" t="s">
        <v>25</v>
      </c>
      <c r="D46" s="361" t="s">
        <v>2642</v>
      </c>
      <c r="E46" s="473">
        <v>5</v>
      </c>
      <c r="F46" s="441" t="s">
        <v>798</v>
      </c>
      <c r="G46" t="s">
        <v>2481</v>
      </c>
      <c r="H46">
        <v>46</v>
      </c>
      <c r="I46">
        <v>1</v>
      </c>
      <c r="J46" s="422">
        <v>46</v>
      </c>
      <c r="K46" s="422">
        <v>3</v>
      </c>
      <c r="L46" s="422">
        <v>46</v>
      </c>
      <c r="M46" s="422">
        <v>3</v>
      </c>
      <c r="N46"/>
      <c r="O46">
        <v>46</v>
      </c>
      <c r="P46" s="435">
        <v>3</v>
      </c>
      <c r="Q46">
        <v>46</v>
      </c>
      <c r="R46" t="s">
        <v>926</v>
      </c>
      <c r="S46" t="s">
        <v>2643</v>
      </c>
      <c r="T46"/>
      <c r="U46"/>
      <c r="V46"/>
      <c r="W46">
        <v>51</v>
      </c>
      <c r="X46" t="s">
        <v>1217</v>
      </c>
      <c r="Y46" t="s">
        <v>1217</v>
      </c>
      <c r="Z46" t="s">
        <v>1217</v>
      </c>
      <c r="AA46" t="s">
        <v>1217</v>
      </c>
      <c r="AB46" t="s">
        <v>1217</v>
      </c>
      <c r="AC46" t="s">
        <v>1217</v>
      </c>
      <c r="AD46" t="s">
        <v>1217</v>
      </c>
      <c r="AE46" t="s">
        <v>1217</v>
      </c>
      <c r="AF46" t="s">
        <v>1217</v>
      </c>
      <c r="AG46" t="s">
        <v>1217</v>
      </c>
      <c r="AH46"/>
      <c r="AI46" t="s">
        <v>1217</v>
      </c>
      <c r="AJ46" t="s">
        <v>1217</v>
      </c>
      <c r="AK46" t="s">
        <v>1217</v>
      </c>
      <c r="AL46" t="s">
        <v>1217</v>
      </c>
      <c r="AM46" t="s">
        <v>1217</v>
      </c>
      <c r="AN46" t="s">
        <v>1217</v>
      </c>
      <c r="AO46" t="s">
        <v>1217</v>
      </c>
      <c r="AP46"/>
      <c r="AQ46"/>
      <c r="AR46"/>
      <c r="AS46"/>
      <c r="AT46"/>
      <c r="AU46"/>
      <c r="AV46"/>
      <c r="AW46"/>
      <c r="AX46"/>
      <c r="AY46"/>
      <c r="AZ46"/>
      <c r="BA46"/>
      <c r="BB46" t="str" cm="1">
        <f t="array" aca="1" ref="BB46" ca="1">IFERROR(INDIRECT(X46),"")</f>
        <v/>
      </c>
      <c r="BC46"/>
      <c r="BD46" s="437"/>
      <c r="BE46"/>
      <c r="BF46" s="466">
        <v>1</v>
      </c>
      <c r="BG46" s="466">
        <v>9</v>
      </c>
      <c r="BH46" s="466" t="s">
        <v>706</v>
      </c>
      <c r="BI46" s="466" t="s">
        <v>2520</v>
      </c>
      <c r="BJ46" s="466">
        <v>5</v>
      </c>
      <c r="BK46" s="466" t="s">
        <v>2644</v>
      </c>
      <c r="BL46" s="466" t="s">
        <v>687</v>
      </c>
      <c r="BM46" s="438" t="s">
        <v>2645</v>
      </c>
      <c r="BN46" s="438"/>
      <c r="BO46" s="466">
        <v>0</v>
      </c>
      <c r="BP46" s="466">
        <v>0</v>
      </c>
      <c r="BQ46" s="466">
        <v>0</v>
      </c>
      <c r="BR46" s="466">
        <v>1</v>
      </c>
      <c r="BS46" s="466">
        <v>0</v>
      </c>
      <c r="BT46" s="466">
        <v>0</v>
      </c>
      <c r="BU46" s="466">
        <v>0</v>
      </c>
      <c r="BV46" s="466">
        <v>0</v>
      </c>
      <c r="BW46" s="466">
        <v>0</v>
      </c>
      <c r="BX46" s="466">
        <v>0</v>
      </c>
      <c r="BY46" s="466"/>
      <c r="BZ46" s="466"/>
      <c r="CA46"/>
      <c r="CC46" t="s">
        <v>1339</v>
      </c>
      <c r="CD46">
        <f ca="1">CD47-CD45</f>
        <v>25</v>
      </c>
      <c r="CE46"/>
      <c r="CF46"/>
      <c r="CG46"/>
      <c r="CH46"/>
      <c r="CI46"/>
      <c r="CJ46"/>
      <c r="CK46"/>
      <c r="CL46"/>
      <c r="CM46"/>
      <c r="CN46"/>
      <c r="CO46"/>
      <c r="DC46" s="213"/>
      <c r="DE46" s="24"/>
      <c r="DF46" s="213"/>
      <c r="DG46" s="213"/>
      <c r="DH46" s="213"/>
      <c r="DI46" s="213"/>
      <c r="DJ46" s="213"/>
      <c r="DK46" s="213"/>
      <c r="DL46" s="213"/>
      <c r="DM46" s="213"/>
      <c r="DN46" s="213"/>
      <c r="DS46" s="440"/>
      <c r="DW46" s="213"/>
      <c r="DY46" s="24"/>
      <c r="DZ46" s="213"/>
      <c r="EA46" s="213"/>
      <c r="EB46" s="213"/>
      <c r="EC46" s="213"/>
      <c r="ED46" s="213"/>
      <c r="EE46" s="213"/>
      <c r="EF46" s="213"/>
      <c r="EG46" s="213"/>
      <c r="EH46" s="213"/>
      <c r="EK46" s="440"/>
      <c r="EO46" s="213"/>
      <c r="EQ46" s="24"/>
      <c r="ER46" s="213"/>
      <c r="ES46" s="213"/>
      <c r="ET46" s="213"/>
      <c r="EU46" s="213"/>
      <c r="EV46" s="213"/>
      <c r="EW46" s="213"/>
      <c r="EX46" s="213"/>
      <c r="EY46" s="213"/>
      <c r="EZ46" s="213"/>
      <c r="FC46" s="440"/>
      <c r="FG46" s="213"/>
      <c r="FI46" s="24"/>
      <c r="FJ46" s="213"/>
      <c r="FK46" s="213"/>
      <c r="FL46" s="213"/>
      <c r="FM46" s="213"/>
      <c r="FN46" s="213"/>
      <c r="FO46" s="213"/>
      <c r="FP46" s="213"/>
      <c r="FQ46" s="213"/>
      <c r="FR46" s="213"/>
      <c r="FU46" s="440"/>
      <c r="FY46" s="213"/>
      <c r="GA46" s="24"/>
      <c r="GB46" s="213"/>
      <c r="GC46" s="213"/>
      <c r="GD46" s="213"/>
      <c r="GE46" s="213"/>
      <c r="GF46" s="213"/>
      <c r="GG46" s="213"/>
      <c r="GH46" s="213"/>
      <c r="GI46" s="213"/>
      <c r="GJ46" s="213"/>
      <c r="GM46" s="440"/>
      <c r="GQ46" s="213"/>
      <c r="GS46" s="24"/>
      <c r="GT46" s="213"/>
      <c r="GU46" s="213"/>
      <c r="GV46" s="213"/>
      <c r="GW46" s="213"/>
      <c r="GX46" s="213"/>
      <c r="GY46" s="213"/>
      <c r="GZ46" s="213"/>
      <c r="HA46" s="213"/>
      <c r="HB46" s="213"/>
      <c r="HE46" s="440"/>
      <c r="HI46" s="213"/>
      <c r="HK46" s="24"/>
      <c r="HL46" s="213"/>
      <c r="HM46" s="213"/>
      <c r="HN46" s="213"/>
      <c r="HO46" s="213"/>
      <c r="HP46" s="213"/>
      <c r="HQ46" s="213"/>
      <c r="HR46" s="213"/>
      <c r="HS46" s="213"/>
      <c r="HT46" s="213"/>
      <c r="HW46" s="440">
        <v>0</v>
      </c>
      <c r="HX46" s="441">
        <v>0</v>
      </c>
      <c r="HY46" s="441">
        <v>0</v>
      </c>
      <c r="HZ46" s="441">
        <v>0</v>
      </c>
      <c r="IA46" s="213"/>
      <c r="IB46" s="441">
        <v>0</v>
      </c>
      <c r="IC46" s="24"/>
      <c r="ID46" s="213">
        <v>0</v>
      </c>
      <c r="IE46" s="213"/>
      <c r="IF46" s="213"/>
      <c r="IG46" s="213"/>
      <c r="IH46" s="213"/>
      <c r="II46" s="213"/>
      <c r="IJ46" s="213"/>
      <c r="IK46" s="213"/>
      <c r="IL46" s="213"/>
      <c r="IO46" s="440"/>
      <c r="IS46" s="213"/>
      <c r="IU46" s="24"/>
      <c r="IV46" s="213"/>
      <c r="IW46" s="213"/>
      <c r="IX46" s="213"/>
      <c r="IY46" s="213"/>
      <c r="IZ46" s="213"/>
      <c r="JA46" s="213"/>
      <c r="JB46" s="213"/>
      <c r="JC46" s="213"/>
      <c r="JD46" s="213"/>
      <c r="JG46" s="440"/>
      <c r="JK46" s="213"/>
      <c r="JM46" s="24"/>
      <c r="JN46" s="213"/>
      <c r="JO46" s="213"/>
      <c r="JP46" s="213"/>
      <c r="JQ46" s="213"/>
      <c r="JR46" s="213"/>
      <c r="JS46" s="213"/>
      <c r="JT46" s="213"/>
      <c r="JU46" s="213"/>
      <c r="JV46" s="213"/>
      <c r="JY46" s="440"/>
      <c r="KC46" s="213"/>
      <c r="KE46" s="24"/>
      <c r="KF46" s="213"/>
      <c r="KG46" s="213"/>
      <c r="KH46" s="213"/>
      <c r="KI46" s="213"/>
      <c r="KJ46" s="213"/>
      <c r="KK46" s="213"/>
      <c r="KL46" s="213"/>
      <c r="KM46" s="213"/>
      <c r="KN46" s="213"/>
    </row>
    <row r="47" spans="1:300" ht="15">
      <c r="A47" s="474">
        <v>29</v>
      </c>
      <c r="B47" s="445">
        <v>2</v>
      </c>
      <c r="C47" s="475" t="s">
        <v>25</v>
      </c>
      <c r="D47" s="445" t="s">
        <v>805</v>
      </c>
      <c r="E47" s="445">
        <v>5</v>
      </c>
      <c r="F47" s="441" t="s">
        <v>805</v>
      </c>
      <c r="G47" t="s">
        <v>2481</v>
      </c>
      <c r="H47">
        <v>47</v>
      </c>
      <c r="I47">
        <v>1</v>
      </c>
      <c r="J47" s="422">
        <v>47</v>
      </c>
      <c r="K47" s="422">
        <v>3</v>
      </c>
      <c r="L47" s="422">
        <v>47</v>
      </c>
      <c r="M47" s="422">
        <v>3</v>
      </c>
      <c r="N47"/>
      <c r="O47">
        <v>47</v>
      </c>
      <c r="P47" s="435">
        <v>3</v>
      </c>
      <c r="Q47">
        <v>47</v>
      </c>
      <c r="R47" t="s">
        <v>934</v>
      </c>
      <c r="S47" t="s">
        <v>2646</v>
      </c>
      <c r="T47"/>
      <c r="U47"/>
      <c r="V47"/>
      <c r="W47">
        <v>52</v>
      </c>
      <c r="X47" t="s">
        <v>1217</v>
      </c>
      <c r="Y47" t="s">
        <v>1217</v>
      </c>
      <c r="Z47" t="s">
        <v>1217</v>
      </c>
      <c r="AA47" t="s">
        <v>1217</v>
      </c>
      <c r="AB47" t="s">
        <v>1217</v>
      </c>
      <c r="AC47" t="s">
        <v>1217</v>
      </c>
      <c r="AD47" t="s">
        <v>1217</v>
      </c>
      <c r="AE47" t="s">
        <v>1217</v>
      </c>
      <c r="AF47" t="s">
        <v>1217</v>
      </c>
      <c r="AG47" t="s">
        <v>1217</v>
      </c>
      <c r="AH47"/>
      <c r="AI47" t="s">
        <v>1217</v>
      </c>
      <c r="AJ47" t="s">
        <v>1217</v>
      </c>
      <c r="AK47" t="s">
        <v>1217</v>
      </c>
      <c r="AL47" t="s">
        <v>1217</v>
      </c>
      <c r="AM47" t="s">
        <v>1217</v>
      </c>
      <c r="AN47" t="s">
        <v>1217</v>
      </c>
      <c r="AO47" t="s">
        <v>1217</v>
      </c>
      <c r="AP47"/>
      <c r="AQ47"/>
      <c r="AR47"/>
      <c r="AS47"/>
      <c r="AT47"/>
      <c r="AU47"/>
      <c r="AV47"/>
      <c r="AW47"/>
      <c r="AX47"/>
      <c r="AY47"/>
      <c r="AZ47"/>
      <c r="BA47"/>
      <c r="BB47" t="str" cm="1">
        <f t="array" aca="1" ref="BB47" ca="1">IFERROR(INDIRECT(X47),"")</f>
        <v/>
      </c>
      <c r="BC47"/>
      <c r="BD47" s="437"/>
      <c r="BE47"/>
      <c r="BF47" s="467">
        <v>1</v>
      </c>
      <c r="BG47" s="467">
        <v>10</v>
      </c>
      <c r="BH47" s="467" t="s">
        <v>708</v>
      </c>
      <c r="BI47" s="467" t="s">
        <v>2524</v>
      </c>
      <c r="BJ47" s="467">
        <v>1</v>
      </c>
      <c r="BK47" s="467" t="s">
        <v>1718</v>
      </c>
      <c r="BL47" s="467" t="s">
        <v>147</v>
      </c>
      <c r="BM47" s="438" t="s">
        <v>2647</v>
      </c>
      <c r="BN47" s="438"/>
      <c r="BO47" s="467">
        <v>0</v>
      </c>
      <c r="BP47" s="467">
        <v>0</v>
      </c>
      <c r="BQ47" s="467">
        <v>0</v>
      </c>
      <c r="BR47" s="467">
        <v>1</v>
      </c>
      <c r="BS47" s="467">
        <v>0</v>
      </c>
      <c r="BT47" s="467">
        <v>0</v>
      </c>
      <c r="BU47" s="467">
        <v>0</v>
      </c>
      <c r="BV47" s="467">
        <v>0</v>
      </c>
      <c r="BW47" s="467">
        <v>0</v>
      </c>
      <c r="BX47" s="467">
        <v>0</v>
      </c>
      <c r="BY47" s="467"/>
      <c r="BZ47" s="467"/>
      <c r="CA47"/>
      <c r="CC47" t="s">
        <v>1343</v>
      </c>
      <c r="CD47">
        <f>CH1</f>
        <v>25</v>
      </c>
      <c r="CE47"/>
      <c r="CF47"/>
      <c r="CG47"/>
      <c r="CH47"/>
      <c r="CI47"/>
      <c r="CJ47"/>
      <c r="CK47"/>
      <c r="CL47"/>
      <c r="CM47"/>
      <c r="CN47"/>
      <c r="CO47"/>
      <c r="DC47" s="213"/>
      <c r="DE47" s="24"/>
      <c r="DF47" s="213"/>
      <c r="DG47" s="213"/>
      <c r="DH47" s="213"/>
      <c r="DI47" s="213"/>
      <c r="DJ47" s="213"/>
      <c r="DK47" s="213"/>
      <c r="DL47" s="213"/>
      <c r="DM47" s="213"/>
      <c r="DN47" s="213"/>
      <c r="DS47" s="440"/>
      <c r="DW47" s="213"/>
      <c r="DY47" s="24"/>
      <c r="DZ47" s="213"/>
      <c r="EA47" s="213"/>
      <c r="EB47" s="213"/>
      <c r="EC47" s="213"/>
      <c r="ED47" s="213"/>
      <c r="EE47" s="213"/>
      <c r="EF47" s="213"/>
      <c r="EG47" s="213"/>
      <c r="EH47" s="213"/>
      <c r="EK47" s="440"/>
      <c r="EO47" s="213"/>
      <c r="EQ47" s="24"/>
      <c r="ER47" s="213"/>
      <c r="ES47" s="213"/>
      <c r="ET47" s="213"/>
      <c r="EU47" s="213"/>
      <c r="EV47" s="213"/>
      <c r="EW47" s="213"/>
      <c r="EX47" s="213"/>
      <c r="EY47" s="213"/>
      <c r="EZ47" s="213"/>
      <c r="FC47" s="440"/>
      <c r="FG47" s="213"/>
      <c r="FI47" s="24"/>
      <c r="FJ47" s="213"/>
      <c r="FK47" s="213"/>
      <c r="FL47" s="213"/>
      <c r="FM47" s="213"/>
      <c r="FN47" s="213"/>
      <c r="FO47" s="213"/>
      <c r="FP47" s="213"/>
      <c r="FQ47" s="213"/>
      <c r="FR47" s="213"/>
      <c r="FU47" s="440"/>
      <c r="FY47" s="213"/>
      <c r="GA47" s="24"/>
      <c r="GB47" s="213"/>
      <c r="GC47" s="213"/>
      <c r="GD47" s="213"/>
      <c r="GE47" s="213"/>
      <c r="GF47" s="213"/>
      <c r="GG47" s="213"/>
      <c r="GH47" s="213"/>
      <c r="GI47" s="213"/>
      <c r="GJ47" s="213"/>
      <c r="GM47" s="440"/>
      <c r="GQ47" s="213"/>
      <c r="GS47" s="24"/>
      <c r="GT47" s="213"/>
      <c r="GU47" s="213"/>
      <c r="GV47" s="213"/>
      <c r="GW47" s="213"/>
      <c r="GX47" s="213"/>
      <c r="GY47" s="213"/>
      <c r="GZ47" s="213"/>
      <c r="HA47" s="213"/>
      <c r="HB47" s="213"/>
      <c r="HE47" s="440"/>
      <c r="HI47" s="213"/>
      <c r="HK47" s="24"/>
      <c r="HL47" s="213"/>
      <c r="HM47" s="213"/>
      <c r="HN47" s="213"/>
      <c r="HO47" s="213"/>
      <c r="HP47" s="213"/>
      <c r="HQ47" s="213"/>
      <c r="HR47" s="213"/>
      <c r="HS47" s="213"/>
      <c r="HT47" s="213"/>
      <c r="HW47" s="440">
        <v>0</v>
      </c>
      <c r="HX47" s="441">
        <v>0</v>
      </c>
      <c r="HY47" s="441">
        <v>0</v>
      </c>
      <c r="HZ47" s="441">
        <v>0</v>
      </c>
      <c r="IA47" s="213"/>
      <c r="IB47" s="441">
        <v>0</v>
      </c>
      <c r="IC47" s="24"/>
      <c r="ID47" s="213">
        <v>0</v>
      </c>
      <c r="IE47" s="213"/>
      <c r="IF47" s="213"/>
      <c r="IG47" s="213"/>
      <c r="IH47" s="213"/>
      <c r="II47" s="213"/>
      <c r="IJ47" s="213"/>
      <c r="IK47" s="213"/>
      <c r="IL47" s="213"/>
      <c r="IO47" s="440"/>
      <c r="IS47" s="213"/>
      <c r="IU47" s="24"/>
      <c r="IV47" s="213"/>
      <c r="IW47" s="213"/>
      <c r="IX47" s="213"/>
      <c r="IY47" s="213"/>
      <c r="IZ47" s="213"/>
      <c r="JA47" s="213"/>
      <c r="JB47" s="213"/>
      <c r="JC47" s="213"/>
      <c r="JD47" s="213"/>
      <c r="JG47" s="440"/>
      <c r="JK47" s="213"/>
      <c r="JM47" s="24"/>
      <c r="JN47" s="213"/>
      <c r="JO47" s="213"/>
      <c r="JP47" s="213"/>
      <c r="JQ47" s="213"/>
      <c r="JR47" s="213"/>
      <c r="JS47" s="213"/>
      <c r="JT47" s="213"/>
      <c r="JU47" s="213"/>
      <c r="JV47" s="213"/>
      <c r="JY47" s="440"/>
      <c r="KC47" s="213"/>
      <c r="KE47" s="24"/>
      <c r="KF47" s="213"/>
      <c r="KG47" s="213"/>
      <c r="KH47" s="213"/>
      <c r="KI47" s="213"/>
      <c r="KJ47" s="213"/>
      <c r="KK47" s="213"/>
      <c r="KL47" s="213"/>
      <c r="KM47" s="213"/>
      <c r="KN47" s="213"/>
    </row>
    <row r="48" spans="1:300" ht="29.6">
      <c r="A48" s="458">
        <v>30</v>
      </c>
      <c r="B48" s="459">
        <v>2</v>
      </c>
      <c r="C48" s="459" t="s">
        <v>25</v>
      </c>
      <c r="D48" s="459" t="s">
        <v>2648</v>
      </c>
      <c r="E48" s="459">
        <v>5</v>
      </c>
      <c r="F48" s="441" t="s">
        <v>812</v>
      </c>
      <c r="G48" t="s">
        <v>2481</v>
      </c>
      <c r="H48">
        <v>48</v>
      </c>
      <c r="I48">
        <v>1</v>
      </c>
      <c r="J48" s="422">
        <v>48</v>
      </c>
      <c r="K48" s="422">
        <v>3</v>
      </c>
      <c r="L48" s="422">
        <v>48</v>
      </c>
      <c r="M48" s="422">
        <v>3</v>
      </c>
      <c r="N48"/>
      <c r="O48">
        <v>48</v>
      </c>
      <c r="P48" s="435">
        <v>3</v>
      </c>
      <c r="Q48">
        <v>48</v>
      </c>
      <c r="R48" t="s">
        <v>942</v>
      </c>
      <c r="S48" t="s">
        <v>2649</v>
      </c>
      <c r="T48"/>
      <c r="U48"/>
      <c r="V48"/>
      <c r="W48">
        <v>53</v>
      </c>
      <c r="X48" t="s">
        <v>1217</v>
      </c>
      <c r="Y48" t="s">
        <v>1217</v>
      </c>
      <c r="Z48" t="s">
        <v>1217</v>
      </c>
      <c r="AA48" t="s">
        <v>1217</v>
      </c>
      <c r="AB48" t="s">
        <v>1217</v>
      </c>
      <c r="AC48" t="s">
        <v>1217</v>
      </c>
      <c r="AD48" t="s">
        <v>1217</v>
      </c>
      <c r="AE48" t="s">
        <v>1217</v>
      </c>
      <c r="AF48" t="s">
        <v>1217</v>
      </c>
      <c r="AG48" t="s">
        <v>1217</v>
      </c>
      <c r="AH48"/>
      <c r="AI48" t="s">
        <v>1217</v>
      </c>
      <c r="AJ48" t="s">
        <v>1217</v>
      </c>
      <c r="AK48" t="s">
        <v>1217</v>
      </c>
      <c r="AL48" t="s">
        <v>1217</v>
      </c>
      <c r="AM48" t="s">
        <v>1217</v>
      </c>
      <c r="AN48" t="s">
        <v>1217</v>
      </c>
      <c r="AO48" t="s">
        <v>1217</v>
      </c>
      <c r="AP48"/>
      <c r="AQ48"/>
      <c r="AR48"/>
      <c r="AS48"/>
      <c r="AT48"/>
      <c r="AU48"/>
      <c r="AV48"/>
      <c r="AW48"/>
      <c r="AX48"/>
      <c r="AY48"/>
      <c r="AZ48"/>
      <c r="BA48"/>
      <c r="BB48" t="str" cm="1">
        <f t="array" aca="1" ref="BB48" ca="1">IFERROR(INDIRECT(X48),"")</f>
        <v/>
      </c>
      <c r="BC48"/>
      <c r="BD48" s="437"/>
      <c r="BE48"/>
      <c r="BF48" s="467">
        <v>1</v>
      </c>
      <c r="BG48" s="467">
        <v>10</v>
      </c>
      <c r="BH48" s="467" t="s">
        <v>708</v>
      </c>
      <c r="BI48" s="467" t="s">
        <v>2524</v>
      </c>
      <c r="BJ48" s="467">
        <v>2</v>
      </c>
      <c r="BK48" s="467" t="s">
        <v>1719</v>
      </c>
      <c r="BL48" s="467" t="s">
        <v>691</v>
      </c>
      <c r="BM48" s="438" t="s">
        <v>2650</v>
      </c>
      <c r="BN48" s="438"/>
      <c r="BO48" s="467">
        <v>0</v>
      </c>
      <c r="BP48" s="467">
        <v>0</v>
      </c>
      <c r="BQ48" s="467">
        <v>0</v>
      </c>
      <c r="BR48" s="467">
        <v>1</v>
      </c>
      <c r="BS48" s="467">
        <v>0</v>
      </c>
      <c r="BT48" s="467">
        <v>0</v>
      </c>
      <c r="BU48" s="467">
        <v>1</v>
      </c>
      <c r="BV48" s="467">
        <v>0</v>
      </c>
      <c r="BW48" s="467">
        <v>0</v>
      </c>
      <c r="BX48" s="467">
        <v>0</v>
      </c>
      <c r="BY48" s="467"/>
      <c r="BZ48" s="467"/>
      <c r="CA48"/>
      <c r="CC48"/>
      <c r="CD48"/>
      <c r="CE48"/>
      <c r="CF48"/>
      <c r="CG48"/>
      <c r="CH48"/>
      <c r="CI48"/>
      <c r="CJ48"/>
      <c r="CK48"/>
      <c r="CL48"/>
      <c r="CM48"/>
      <c r="CN48"/>
      <c r="CO48"/>
      <c r="DC48" s="213"/>
      <c r="DE48" s="24"/>
      <c r="DF48" s="213"/>
      <c r="DG48" s="213"/>
      <c r="DH48" s="213"/>
      <c r="DI48" s="213"/>
      <c r="DJ48" s="213"/>
      <c r="DK48" s="213"/>
      <c r="DL48" s="213"/>
      <c r="DM48" s="213"/>
      <c r="DN48" s="213"/>
      <c r="DS48" s="440"/>
      <c r="DW48" s="213"/>
      <c r="DY48" s="24"/>
      <c r="DZ48" s="213"/>
      <c r="EA48" s="213"/>
      <c r="EB48" s="213"/>
      <c r="EC48" s="213"/>
      <c r="ED48" s="213"/>
      <c r="EE48" s="213"/>
      <c r="EF48" s="213"/>
      <c r="EG48" s="213"/>
      <c r="EH48" s="213"/>
      <c r="EK48" s="440"/>
      <c r="EO48" s="213"/>
      <c r="EQ48" s="24"/>
      <c r="ER48" s="213"/>
      <c r="ES48" s="213"/>
      <c r="ET48" s="213"/>
      <c r="EU48" s="213"/>
      <c r="EV48" s="213"/>
      <c r="EW48" s="213"/>
      <c r="EX48" s="213"/>
      <c r="EY48" s="213"/>
      <c r="EZ48" s="213"/>
      <c r="FC48" s="440"/>
      <c r="FG48" s="213"/>
      <c r="FI48" s="24"/>
      <c r="FJ48" s="213"/>
      <c r="FK48" s="213"/>
      <c r="FL48" s="213"/>
      <c r="FM48" s="213"/>
      <c r="FN48" s="213"/>
      <c r="FO48" s="213"/>
      <c r="FP48" s="213"/>
      <c r="FQ48" s="213"/>
      <c r="FR48" s="213"/>
      <c r="FU48" s="440"/>
      <c r="FY48" s="213"/>
      <c r="GA48" s="24"/>
      <c r="GB48" s="213"/>
      <c r="GC48" s="213"/>
      <c r="GD48" s="213"/>
      <c r="GE48" s="213"/>
      <c r="GF48" s="213"/>
      <c r="GG48" s="213"/>
      <c r="GH48" s="213"/>
      <c r="GI48" s="213"/>
      <c r="GJ48" s="213"/>
      <c r="GM48" s="440"/>
      <c r="GQ48" s="213"/>
      <c r="GS48" s="24"/>
      <c r="GT48" s="213"/>
      <c r="GU48" s="213"/>
      <c r="GV48" s="213"/>
      <c r="GW48" s="213"/>
      <c r="GX48" s="213"/>
      <c r="GY48" s="213"/>
      <c r="GZ48" s="213"/>
      <c r="HA48" s="213"/>
      <c r="HB48" s="213"/>
      <c r="HE48" s="440"/>
      <c r="HI48" s="213"/>
      <c r="HK48" s="24"/>
      <c r="HL48" s="213"/>
      <c r="HM48" s="213"/>
      <c r="HN48" s="213"/>
      <c r="HO48" s="213"/>
      <c r="HP48" s="213"/>
      <c r="HQ48" s="213"/>
      <c r="HR48" s="213"/>
      <c r="HS48" s="213"/>
      <c r="HT48" s="213"/>
      <c r="HW48" s="440">
        <v>0</v>
      </c>
      <c r="HX48" s="441">
        <v>0</v>
      </c>
      <c r="HY48" s="441">
        <v>0</v>
      </c>
      <c r="HZ48" s="441">
        <v>0</v>
      </c>
      <c r="IA48" s="213"/>
      <c r="IB48" s="441">
        <v>0</v>
      </c>
      <c r="IC48" s="24"/>
      <c r="ID48" s="213">
        <v>0</v>
      </c>
      <c r="IE48" s="213"/>
      <c r="IF48" s="213"/>
      <c r="IG48" s="213"/>
      <c r="IH48" s="213"/>
      <c r="II48" s="213"/>
      <c r="IJ48" s="213"/>
      <c r="IK48" s="213"/>
      <c r="IL48" s="213"/>
      <c r="IO48" s="440"/>
      <c r="IS48" s="213"/>
      <c r="IU48" s="24"/>
      <c r="IV48" s="213"/>
      <c r="IW48" s="213"/>
      <c r="IX48" s="213"/>
      <c r="IY48" s="213"/>
      <c r="IZ48" s="213"/>
      <c r="JA48" s="213"/>
      <c r="JB48" s="213"/>
      <c r="JC48" s="213"/>
      <c r="JD48" s="213"/>
      <c r="JG48" s="440"/>
      <c r="JK48" s="213"/>
      <c r="JM48" s="24"/>
      <c r="JN48" s="213"/>
      <c r="JO48" s="213"/>
      <c r="JP48" s="213"/>
      <c r="JQ48" s="213"/>
      <c r="JR48" s="213"/>
      <c r="JS48" s="213"/>
      <c r="JT48" s="213"/>
      <c r="JU48" s="213"/>
      <c r="JV48" s="213"/>
      <c r="JY48" s="440"/>
      <c r="KC48" s="213"/>
      <c r="KE48" s="24"/>
      <c r="KF48" s="213"/>
      <c r="KG48" s="213"/>
      <c r="KH48" s="213"/>
      <c r="KI48" s="213"/>
      <c r="KJ48" s="213"/>
      <c r="KK48" s="213"/>
      <c r="KL48" s="213"/>
      <c r="KM48" s="213"/>
      <c r="KN48" s="213"/>
    </row>
    <row r="49" spans="1:300" s="361" customFormat="1" ht="15">
      <c r="A49" s="464">
        <v>41</v>
      </c>
      <c r="B49" s="361">
        <v>3</v>
      </c>
      <c r="C49" s="459" t="s">
        <v>25</v>
      </c>
      <c r="D49" s="361" t="s">
        <v>888</v>
      </c>
      <c r="E49" s="464">
        <v>5</v>
      </c>
      <c r="F49" s="441" t="s">
        <v>888</v>
      </c>
      <c r="G49" t="s">
        <v>2481</v>
      </c>
      <c r="H49">
        <v>49</v>
      </c>
      <c r="I49">
        <v>1</v>
      </c>
      <c r="J49" s="422">
        <v>49</v>
      </c>
      <c r="K49" s="422">
        <v>3</v>
      </c>
      <c r="L49" s="422">
        <v>49</v>
      </c>
      <c r="M49" s="422">
        <v>3</v>
      </c>
      <c r="N49"/>
      <c r="O49">
        <v>49</v>
      </c>
      <c r="P49" s="435">
        <v>3</v>
      </c>
      <c r="Q49">
        <v>49</v>
      </c>
      <c r="R49" t="s">
        <v>949</v>
      </c>
      <c r="S49" t="s">
        <v>2651</v>
      </c>
      <c r="T49"/>
      <c r="U49"/>
      <c r="V49"/>
      <c r="W49">
        <v>54</v>
      </c>
      <c r="X49" t="s">
        <v>1217</v>
      </c>
      <c r="Y49" t="s">
        <v>1217</v>
      </c>
      <c r="Z49" t="s">
        <v>1217</v>
      </c>
      <c r="AA49" t="s">
        <v>1217</v>
      </c>
      <c r="AB49" t="s">
        <v>1217</v>
      </c>
      <c r="AC49" t="s">
        <v>1217</v>
      </c>
      <c r="AD49" t="s">
        <v>1217</v>
      </c>
      <c r="AE49" t="s">
        <v>1217</v>
      </c>
      <c r="AF49" t="s">
        <v>1217</v>
      </c>
      <c r="AG49" t="s">
        <v>1217</v>
      </c>
      <c r="AH49"/>
      <c r="AI49" t="s">
        <v>1217</v>
      </c>
      <c r="AJ49" t="s">
        <v>1217</v>
      </c>
      <c r="AK49" t="s">
        <v>1217</v>
      </c>
      <c r="AL49" t="s">
        <v>1217</v>
      </c>
      <c r="AM49" t="s">
        <v>1217</v>
      </c>
      <c r="AN49" t="s">
        <v>1217</v>
      </c>
      <c r="AO49" t="s">
        <v>1217</v>
      </c>
      <c r="AP49"/>
      <c r="AQ49"/>
      <c r="AR49"/>
      <c r="AS49"/>
      <c r="AT49"/>
      <c r="AU49"/>
      <c r="AV49"/>
      <c r="AW49"/>
      <c r="AX49"/>
      <c r="AY49"/>
      <c r="AZ49"/>
      <c r="BA49"/>
      <c r="BB49" t="str" cm="1">
        <f t="array" aca="1" ref="BB49" ca="1">IFERROR(INDIRECT(X49),"")</f>
        <v/>
      </c>
      <c r="BC49"/>
      <c r="BD49" s="437"/>
      <c r="BE49"/>
      <c r="BF49" s="467">
        <v>1</v>
      </c>
      <c r="BG49" s="467">
        <v>10</v>
      </c>
      <c r="BH49" s="467" t="s">
        <v>708</v>
      </c>
      <c r="BI49" s="467" t="s">
        <v>2524</v>
      </c>
      <c r="BJ49" s="467">
        <v>3</v>
      </c>
      <c r="BK49" s="467" t="s">
        <v>1717</v>
      </c>
      <c r="BL49" s="467" t="s">
        <v>698</v>
      </c>
      <c r="BM49" s="438" t="s">
        <v>2652</v>
      </c>
      <c r="BN49" s="438"/>
      <c r="BO49" s="467">
        <v>0</v>
      </c>
      <c r="BP49" s="467">
        <v>0</v>
      </c>
      <c r="BQ49" s="467">
        <v>0</v>
      </c>
      <c r="BR49" s="467">
        <v>1</v>
      </c>
      <c r="BS49" s="467">
        <v>0</v>
      </c>
      <c r="BT49" s="467">
        <v>0</v>
      </c>
      <c r="BU49" s="467">
        <v>0</v>
      </c>
      <c r="BV49" s="467">
        <v>0</v>
      </c>
      <c r="BW49" s="467">
        <v>0</v>
      </c>
      <c r="BX49" s="467">
        <v>0</v>
      </c>
      <c r="BY49" s="467"/>
      <c r="BZ49" s="467"/>
      <c r="CA49"/>
      <c r="CC49"/>
      <c r="CD49" t="str">
        <f>CI3</f>
        <v>Kontinuitet- och incidenthantering</v>
      </c>
      <c r="CE49"/>
      <c r="CF49"/>
      <c r="CG49"/>
      <c r="CH49"/>
      <c r="CI49"/>
      <c r="CJ49"/>
      <c r="CK49"/>
      <c r="CL49"/>
      <c r="CM49"/>
      <c r="CN49"/>
      <c r="CO49"/>
      <c r="CY49" s="440"/>
      <c r="CZ49" s="441"/>
      <c r="DA49" s="441"/>
      <c r="DB49" s="441"/>
      <c r="DC49" s="213"/>
      <c r="DD49" s="441"/>
      <c r="DE49" s="24"/>
      <c r="DF49" s="213"/>
      <c r="DG49" s="213"/>
      <c r="DH49" s="213"/>
      <c r="DI49" s="213"/>
      <c r="DJ49" s="213"/>
      <c r="DK49" s="213"/>
      <c r="DL49" s="213"/>
      <c r="DM49" s="213"/>
      <c r="DN49" s="213"/>
      <c r="DO49" s="441"/>
      <c r="DS49" s="442"/>
      <c r="DW49" s="213"/>
      <c r="DY49" s="24"/>
      <c r="DZ49" s="213"/>
      <c r="EA49" s="213"/>
      <c r="EB49" s="213"/>
      <c r="EC49" s="213"/>
      <c r="ED49" s="213"/>
      <c r="EE49" s="213"/>
      <c r="EF49" s="213"/>
      <c r="EG49" s="213"/>
      <c r="EH49" s="213"/>
      <c r="EK49" s="442"/>
      <c r="EO49" s="213"/>
      <c r="EQ49" s="24"/>
      <c r="ER49" s="213"/>
      <c r="ES49" s="213"/>
      <c r="ET49" s="213"/>
      <c r="EU49" s="213"/>
      <c r="EV49" s="213"/>
      <c r="EW49" s="213"/>
      <c r="EX49" s="213"/>
      <c r="EY49" s="213"/>
      <c r="EZ49" s="213"/>
      <c r="FC49" s="442"/>
      <c r="FG49" s="213"/>
      <c r="FI49" s="24"/>
      <c r="FJ49" s="213"/>
      <c r="FK49" s="213"/>
      <c r="FL49" s="213"/>
      <c r="FM49" s="213"/>
      <c r="FN49" s="213"/>
      <c r="FO49" s="213"/>
      <c r="FP49" s="213"/>
      <c r="FQ49" s="213"/>
      <c r="FR49" s="213"/>
      <c r="FU49" s="442"/>
      <c r="FY49" s="213"/>
      <c r="GA49" s="24"/>
      <c r="GB49" s="213"/>
      <c r="GC49" s="213"/>
      <c r="GD49" s="213"/>
      <c r="GE49" s="213"/>
      <c r="GF49" s="213"/>
      <c r="GG49" s="213"/>
      <c r="GH49" s="213"/>
      <c r="GI49" s="213"/>
      <c r="GJ49" s="213"/>
      <c r="GM49" s="442"/>
      <c r="GQ49" s="213"/>
      <c r="GS49" s="24"/>
      <c r="GT49" s="213"/>
      <c r="GU49" s="213"/>
      <c r="GV49" s="213"/>
      <c r="GW49" s="213"/>
      <c r="GX49" s="213"/>
      <c r="GY49" s="213"/>
      <c r="GZ49" s="213"/>
      <c r="HA49" s="213"/>
      <c r="HB49" s="213"/>
      <c r="HE49" s="442"/>
      <c r="HI49" s="213"/>
      <c r="HK49" s="24"/>
      <c r="HL49" s="213"/>
      <c r="HM49" s="213"/>
      <c r="HN49" s="213"/>
      <c r="HO49" s="213"/>
      <c r="HP49" s="213"/>
      <c r="HQ49" s="213"/>
      <c r="HR49" s="213"/>
      <c r="HS49" s="213"/>
      <c r="HT49" s="213"/>
      <c r="HW49" s="442">
        <v>0</v>
      </c>
      <c r="HX49" s="361">
        <v>0</v>
      </c>
      <c r="HY49" s="361">
        <v>0</v>
      </c>
      <c r="HZ49" s="361">
        <v>0</v>
      </c>
      <c r="IA49" s="213"/>
      <c r="IB49" s="361">
        <v>0</v>
      </c>
      <c r="IC49" s="24"/>
      <c r="ID49" s="213">
        <v>0</v>
      </c>
      <c r="IE49" s="213"/>
      <c r="IF49" s="213"/>
      <c r="IG49" s="213"/>
      <c r="IH49" s="213"/>
      <c r="II49" s="213"/>
      <c r="IJ49" s="213"/>
      <c r="IK49" s="213"/>
      <c r="IL49" s="213"/>
      <c r="IO49" s="442"/>
      <c r="IS49" s="213"/>
      <c r="IU49" s="24"/>
      <c r="IV49" s="213"/>
      <c r="IW49" s="213"/>
      <c r="IX49" s="213"/>
      <c r="IY49" s="213"/>
      <c r="IZ49" s="213"/>
      <c r="JA49" s="213"/>
      <c r="JB49" s="213"/>
      <c r="JC49" s="213"/>
      <c r="JD49" s="213"/>
      <c r="JG49" s="442"/>
      <c r="JK49" s="213"/>
      <c r="JM49" s="24"/>
      <c r="JN49" s="213"/>
      <c r="JO49" s="213"/>
      <c r="JP49" s="213"/>
      <c r="JQ49" s="213"/>
      <c r="JR49" s="213"/>
      <c r="JS49" s="213"/>
      <c r="JT49" s="213"/>
      <c r="JU49" s="213"/>
      <c r="JV49" s="213"/>
      <c r="JY49" s="442"/>
      <c r="KC49" s="213"/>
      <c r="KE49" s="24"/>
      <c r="KF49" s="213"/>
      <c r="KG49" s="213"/>
      <c r="KH49" s="213"/>
      <c r="KI49" s="213"/>
      <c r="KJ49" s="213"/>
      <c r="KK49" s="213"/>
      <c r="KL49" s="213"/>
      <c r="KM49" s="213"/>
      <c r="KN49" s="213"/>
    </row>
    <row r="50" spans="1:300" s="361" customFormat="1" ht="15">
      <c r="A50" s="464">
        <v>42</v>
      </c>
      <c r="B50" s="361">
        <v>3</v>
      </c>
      <c r="C50" s="459" t="s">
        <v>25</v>
      </c>
      <c r="D50" s="361" t="s">
        <v>896</v>
      </c>
      <c r="E50" s="464">
        <v>5</v>
      </c>
      <c r="F50" s="441" t="s">
        <v>896</v>
      </c>
      <c r="G50" t="s">
        <v>2481</v>
      </c>
      <c r="H50">
        <v>50</v>
      </c>
      <c r="I50">
        <v>1</v>
      </c>
      <c r="J50" s="422">
        <v>50</v>
      </c>
      <c r="K50" s="422">
        <v>3</v>
      </c>
      <c r="L50" s="422">
        <v>50</v>
      </c>
      <c r="M50" s="422">
        <v>3</v>
      </c>
      <c r="N50"/>
      <c r="O50">
        <v>50</v>
      </c>
      <c r="P50" s="435">
        <v>3</v>
      </c>
      <c r="Q50">
        <v>50</v>
      </c>
      <c r="R50" t="s">
        <v>956</v>
      </c>
      <c r="S50" t="s">
        <v>2653</v>
      </c>
      <c r="T50"/>
      <c r="U50"/>
      <c r="V50"/>
      <c r="W50">
        <v>55</v>
      </c>
      <c r="X50" t="s">
        <v>1217</v>
      </c>
      <c r="Y50" t="s">
        <v>1217</v>
      </c>
      <c r="Z50" t="s">
        <v>1217</v>
      </c>
      <c r="AA50" t="s">
        <v>1217</v>
      </c>
      <c r="AB50" t="s">
        <v>1217</v>
      </c>
      <c r="AC50" t="s">
        <v>1217</v>
      </c>
      <c r="AD50" t="s">
        <v>1217</v>
      </c>
      <c r="AE50" t="s">
        <v>1217</v>
      </c>
      <c r="AF50" t="s">
        <v>1217</v>
      </c>
      <c r="AG50" t="s">
        <v>1217</v>
      </c>
      <c r="AH50"/>
      <c r="AI50" t="s">
        <v>1217</v>
      </c>
      <c r="AJ50" t="s">
        <v>1217</v>
      </c>
      <c r="AK50" t="s">
        <v>1217</v>
      </c>
      <c r="AL50" t="s">
        <v>1217</v>
      </c>
      <c r="AM50" t="s">
        <v>1217</v>
      </c>
      <c r="AN50" t="s">
        <v>1217</v>
      </c>
      <c r="AO50" t="s">
        <v>1217</v>
      </c>
      <c r="AP50"/>
      <c r="AQ50"/>
      <c r="AR50"/>
      <c r="AS50"/>
      <c r="AT50"/>
      <c r="AU50"/>
      <c r="AV50"/>
      <c r="AW50"/>
      <c r="AX50"/>
      <c r="AY50"/>
      <c r="AZ50"/>
      <c r="BA50"/>
      <c r="BB50" t="str" cm="1">
        <f t="array" aca="1" ref="BB50" ca="1">IFERROR(INDIRECT(X50),"")</f>
        <v/>
      </c>
      <c r="BC50"/>
      <c r="BD50" s="437"/>
      <c r="BE50"/>
      <c r="BF50" s="467">
        <v>1</v>
      </c>
      <c r="BG50" s="467">
        <v>10</v>
      </c>
      <c r="BH50" s="467" t="s">
        <v>708</v>
      </c>
      <c r="BI50" s="467" t="s">
        <v>2524</v>
      </c>
      <c r="BJ50" s="467">
        <v>4</v>
      </c>
      <c r="BK50" s="467" t="s">
        <v>2654</v>
      </c>
      <c r="BL50" s="467" t="s">
        <v>686</v>
      </c>
      <c r="BM50" s="438" t="s">
        <v>2655</v>
      </c>
      <c r="BN50" s="438"/>
      <c r="BO50" s="467">
        <v>0</v>
      </c>
      <c r="BP50" s="467">
        <v>0</v>
      </c>
      <c r="BQ50" s="467">
        <v>0</v>
      </c>
      <c r="BR50" s="467">
        <v>1</v>
      </c>
      <c r="BS50" s="467">
        <v>0</v>
      </c>
      <c r="BT50" s="467">
        <v>0</v>
      </c>
      <c r="BU50" s="467">
        <v>0</v>
      </c>
      <c r="BV50" s="467">
        <v>0</v>
      </c>
      <c r="BW50" s="467">
        <v>0</v>
      </c>
      <c r="BX50" s="467">
        <v>0</v>
      </c>
      <c r="BY50" s="467"/>
      <c r="BZ50" s="467"/>
      <c r="CA50"/>
      <c r="CC50" t="s">
        <v>1335</v>
      </c>
      <c r="CD50">
        <f ca="1">CI5</f>
        <v>0</v>
      </c>
      <c r="CE50"/>
      <c r="CF50"/>
      <c r="CG50"/>
      <c r="CH50"/>
      <c r="CI50"/>
      <c r="CJ50"/>
      <c r="CK50"/>
      <c r="CL50"/>
      <c r="CM50"/>
      <c r="CN50"/>
      <c r="CO50"/>
      <c r="CY50" s="442"/>
      <c r="DC50" s="213"/>
      <c r="DE50" s="24"/>
      <c r="DF50" s="213"/>
      <c r="DG50" s="213"/>
      <c r="DH50" s="213"/>
      <c r="DI50" s="213"/>
      <c r="DJ50" s="213"/>
      <c r="DK50" s="213"/>
      <c r="DL50" s="213"/>
      <c r="DM50" s="213"/>
      <c r="DN50" s="213"/>
      <c r="DS50" s="442"/>
      <c r="DW50" s="213"/>
      <c r="DY50" s="24"/>
      <c r="DZ50" s="213"/>
      <c r="EA50" s="213"/>
      <c r="EB50" s="213"/>
      <c r="EC50" s="213"/>
      <c r="ED50" s="213"/>
      <c r="EE50" s="213"/>
      <c r="EF50" s="213"/>
      <c r="EG50" s="213"/>
      <c r="EH50" s="213"/>
      <c r="EK50" s="442"/>
      <c r="EO50" s="213"/>
      <c r="EQ50" s="24"/>
      <c r="ER50" s="213"/>
      <c r="ES50" s="213"/>
      <c r="ET50" s="213"/>
      <c r="EU50" s="213"/>
      <c r="EV50" s="213"/>
      <c r="EW50" s="213"/>
      <c r="EX50" s="213"/>
      <c r="EY50" s="213"/>
      <c r="EZ50" s="213"/>
      <c r="FC50" s="442"/>
      <c r="FG50" s="213"/>
      <c r="FI50" s="24"/>
      <c r="FJ50" s="213"/>
      <c r="FK50" s="213"/>
      <c r="FL50" s="213"/>
      <c r="FM50" s="213"/>
      <c r="FN50" s="213"/>
      <c r="FO50" s="213"/>
      <c r="FP50" s="213"/>
      <c r="FQ50" s="213"/>
      <c r="FR50" s="213"/>
      <c r="FU50" s="442"/>
      <c r="FY50" s="213"/>
      <c r="GA50" s="24"/>
      <c r="GB50" s="213"/>
      <c r="GC50" s="213"/>
      <c r="GD50" s="213"/>
      <c r="GE50" s="213"/>
      <c r="GF50" s="213"/>
      <c r="GG50" s="213"/>
      <c r="GH50" s="213"/>
      <c r="GI50" s="213"/>
      <c r="GJ50" s="213"/>
      <c r="GM50" s="442"/>
      <c r="GQ50" s="213"/>
      <c r="GS50" s="24"/>
      <c r="GT50" s="213"/>
      <c r="GU50" s="213"/>
      <c r="GV50" s="213"/>
      <c r="GW50" s="213"/>
      <c r="GX50" s="213"/>
      <c r="GY50" s="213"/>
      <c r="GZ50" s="213"/>
      <c r="HA50" s="213"/>
      <c r="HB50" s="213"/>
      <c r="HE50" s="442"/>
      <c r="HI50" s="213"/>
      <c r="HK50" s="24"/>
      <c r="HL50" s="213"/>
      <c r="HM50" s="213"/>
      <c r="HN50" s="213"/>
      <c r="HO50" s="213"/>
      <c r="HP50" s="213"/>
      <c r="HQ50" s="213"/>
      <c r="HR50" s="213"/>
      <c r="HS50" s="213"/>
      <c r="HT50" s="213"/>
      <c r="HW50" s="442">
        <v>0</v>
      </c>
      <c r="HX50" s="361">
        <v>0</v>
      </c>
      <c r="HY50" s="361">
        <v>0</v>
      </c>
      <c r="HZ50" s="361">
        <v>0</v>
      </c>
      <c r="IA50" s="213"/>
      <c r="IB50" s="361">
        <v>0</v>
      </c>
      <c r="IC50" s="24"/>
      <c r="ID50" s="213">
        <v>0</v>
      </c>
      <c r="IE50" s="213"/>
      <c r="IF50" s="213"/>
      <c r="IG50" s="213"/>
      <c r="IH50" s="213"/>
      <c r="II50" s="213"/>
      <c r="IJ50" s="213"/>
      <c r="IK50" s="213"/>
      <c r="IL50" s="213"/>
      <c r="IO50" s="442"/>
      <c r="IS50" s="213"/>
      <c r="IU50" s="24"/>
      <c r="IV50" s="213"/>
      <c r="IW50" s="213"/>
      <c r="IX50" s="213"/>
      <c r="IY50" s="213"/>
      <c r="IZ50" s="213"/>
      <c r="JA50" s="213"/>
      <c r="JB50" s="213"/>
      <c r="JC50" s="213"/>
      <c r="JD50" s="213"/>
      <c r="JG50" s="442"/>
      <c r="JK50" s="213"/>
      <c r="JM50" s="24"/>
      <c r="JN50" s="213"/>
      <c r="JO50" s="213"/>
      <c r="JP50" s="213"/>
      <c r="JQ50" s="213"/>
      <c r="JR50" s="213"/>
      <c r="JS50" s="213"/>
      <c r="JT50" s="213"/>
      <c r="JU50" s="213"/>
      <c r="JV50" s="213"/>
      <c r="JY50" s="442"/>
      <c r="KC50" s="213"/>
      <c r="KE50" s="24"/>
      <c r="KF50" s="213"/>
      <c r="KG50" s="213"/>
      <c r="KH50" s="213"/>
      <c r="KI50" s="213"/>
      <c r="KJ50" s="213"/>
      <c r="KK50" s="213"/>
      <c r="KL50" s="213"/>
      <c r="KM50" s="213"/>
      <c r="KN50" s="213"/>
    </row>
    <row r="51" spans="1:300" s="361" customFormat="1" ht="15">
      <c r="A51" s="464">
        <v>43</v>
      </c>
      <c r="B51" s="361">
        <v>3</v>
      </c>
      <c r="C51" s="459" t="s">
        <v>25</v>
      </c>
      <c r="D51" s="361" t="s">
        <v>904</v>
      </c>
      <c r="E51" s="464">
        <v>5</v>
      </c>
      <c r="F51" s="441" t="s">
        <v>904</v>
      </c>
      <c r="G51" t="s">
        <v>2481</v>
      </c>
      <c r="H51">
        <v>51</v>
      </c>
      <c r="I51">
        <v>1</v>
      </c>
      <c r="J51" s="422">
        <v>51</v>
      </c>
      <c r="K51" s="422">
        <v>4</v>
      </c>
      <c r="L51" s="422">
        <v>51</v>
      </c>
      <c r="M51" s="422">
        <v>4</v>
      </c>
      <c r="N51"/>
      <c r="O51">
        <v>52</v>
      </c>
      <c r="P51" s="435">
        <v>4</v>
      </c>
      <c r="Q51">
        <v>52</v>
      </c>
      <c r="R51" t="s">
        <v>972</v>
      </c>
      <c r="S51" t="s">
        <v>2656</v>
      </c>
      <c r="T51"/>
      <c r="U51"/>
      <c r="V51"/>
      <c r="W51">
        <v>56</v>
      </c>
      <c r="X51" t="s">
        <v>1217</v>
      </c>
      <c r="Y51" t="s">
        <v>1217</v>
      </c>
      <c r="Z51" t="s">
        <v>1217</v>
      </c>
      <c r="AA51" t="s">
        <v>1217</v>
      </c>
      <c r="AB51" t="s">
        <v>1217</v>
      </c>
      <c r="AC51" t="s">
        <v>1217</v>
      </c>
      <c r="AD51" t="s">
        <v>1217</v>
      </c>
      <c r="AE51" t="s">
        <v>1217</v>
      </c>
      <c r="AF51" t="s">
        <v>1217</v>
      </c>
      <c r="AG51" t="s">
        <v>1217</v>
      </c>
      <c r="AH51"/>
      <c r="AI51" t="s">
        <v>1217</v>
      </c>
      <c r="AJ51" t="s">
        <v>1217</v>
      </c>
      <c r="AK51" t="s">
        <v>1217</v>
      </c>
      <c r="AL51" t="s">
        <v>1217</v>
      </c>
      <c r="AM51" t="s">
        <v>1217</v>
      </c>
      <c r="AN51" t="s">
        <v>1217</v>
      </c>
      <c r="AO51" t="s">
        <v>1217</v>
      </c>
      <c r="AP51"/>
      <c r="AQ51"/>
      <c r="AR51"/>
      <c r="AS51"/>
      <c r="AT51"/>
      <c r="AU51"/>
      <c r="AV51"/>
      <c r="AW51"/>
      <c r="AX51"/>
      <c r="AY51"/>
      <c r="AZ51"/>
      <c r="BA51"/>
      <c r="BB51" t="str" cm="1">
        <f t="array" aca="1" ref="BB51" ca="1">IFERROR(INDIRECT(X51),"")</f>
        <v/>
      </c>
      <c r="BC51"/>
      <c r="BD51" s="437"/>
      <c r="BE51"/>
      <c r="BF51" s="467">
        <v>1</v>
      </c>
      <c r="BG51" s="467">
        <v>10</v>
      </c>
      <c r="BH51" s="467" t="s">
        <v>708</v>
      </c>
      <c r="BI51" s="467" t="s">
        <v>2524</v>
      </c>
      <c r="BJ51" s="467">
        <v>5</v>
      </c>
      <c r="BK51" s="467" t="s">
        <v>2657</v>
      </c>
      <c r="BL51" s="467" t="s">
        <v>687</v>
      </c>
      <c r="BM51" s="438" t="s">
        <v>2658</v>
      </c>
      <c r="BN51" s="438"/>
      <c r="BO51" s="467">
        <v>0</v>
      </c>
      <c r="BP51" s="467">
        <v>0</v>
      </c>
      <c r="BQ51" s="467">
        <v>0</v>
      </c>
      <c r="BR51" s="467">
        <v>1</v>
      </c>
      <c r="BS51" s="467">
        <v>0</v>
      </c>
      <c r="BT51" s="467">
        <v>0</v>
      </c>
      <c r="BU51" s="467">
        <v>0</v>
      </c>
      <c r="BV51" s="467">
        <v>0</v>
      </c>
      <c r="BW51" s="467">
        <v>0</v>
      </c>
      <c r="BX51" s="467">
        <v>0</v>
      </c>
      <c r="BY51" s="467"/>
      <c r="BZ51" s="467"/>
      <c r="CA51"/>
      <c r="CC51" t="s">
        <v>1339</v>
      </c>
      <c r="CD51">
        <f ca="1">CD52-CD50</f>
        <v>56</v>
      </c>
      <c r="CE51"/>
      <c r="CF51"/>
      <c r="CG51"/>
      <c r="CH51"/>
      <c r="CI51"/>
      <c r="CJ51"/>
      <c r="CK51"/>
      <c r="CL51"/>
      <c r="CM51"/>
      <c r="CN51"/>
      <c r="CO51"/>
      <c r="CY51" s="442"/>
      <c r="DC51" s="213"/>
      <c r="DE51" s="24"/>
      <c r="DF51" s="213"/>
      <c r="DG51" s="213"/>
      <c r="DH51" s="213"/>
      <c r="DI51" s="213"/>
      <c r="DJ51" s="213"/>
      <c r="DK51" s="213"/>
      <c r="DL51" s="213"/>
      <c r="DM51" s="213"/>
      <c r="DN51" s="213"/>
      <c r="DS51" s="442"/>
      <c r="DW51" s="213"/>
      <c r="DY51" s="24"/>
      <c r="DZ51" s="213"/>
      <c r="EA51" s="213"/>
      <c r="EB51" s="213"/>
      <c r="EC51" s="213"/>
      <c r="ED51" s="213"/>
      <c r="EE51" s="213"/>
      <c r="EF51" s="213"/>
      <c r="EG51" s="213"/>
      <c r="EH51" s="213"/>
      <c r="EK51" s="442"/>
      <c r="EO51" s="213"/>
      <c r="EQ51" s="24"/>
      <c r="ER51" s="213"/>
      <c r="ES51" s="213"/>
      <c r="ET51" s="213"/>
      <c r="EU51" s="213"/>
      <c r="EV51" s="213"/>
      <c r="EW51" s="213"/>
      <c r="EX51" s="213"/>
      <c r="EY51" s="213"/>
      <c r="EZ51" s="213"/>
      <c r="FC51" s="442"/>
      <c r="FG51" s="213"/>
      <c r="FI51" s="24"/>
      <c r="FJ51" s="213"/>
      <c r="FK51" s="213"/>
      <c r="FL51" s="213"/>
      <c r="FM51" s="213"/>
      <c r="FN51" s="213"/>
      <c r="FO51" s="213"/>
      <c r="FP51" s="213"/>
      <c r="FQ51" s="213"/>
      <c r="FR51" s="213"/>
      <c r="FU51" s="442"/>
      <c r="FY51" s="213"/>
      <c r="GA51" s="24"/>
      <c r="GB51" s="213"/>
      <c r="GC51" s="213"/>
      <c r="GD51" s="213"/>
      <c r="GE51" s="213"/>
      <c r="GF51" s="213"/>
      <c r="GG51" s="213"/>
      <c r="GH51" s="213"/>
      <c r="GI51" s="213"/>
      <c r="GJ51" s="213"/>
      <c r="GM51" s="442"/>
      <c r="GQ51" s="213"/>
      <c r="GS51" s="24"/>
      <c r="GT51" s="213"/>
      <c r="GU51" s="213"/>
      <c r="GV51" s="213"/>
      <c r="GW51" s="213"/>
      <c r="GX51" s="213"/>
      <c r="GY51" s="213"/>
      <c r="GZ51" s="213"/>
      <c r="HA51" s="213"/>
      <c r="HB51" s="213"/>
      <c r="HE51" s="442"/>
      <c r="HI51" s="213"/>
      <c r="HK51" s="24"/>
      <c r="HL51" s="213"/>
      <c r="HM51" s="213"/>
      <c r="HN51" s="213"/>
      <c r="HO51" s="213"/>
      <c r="HP51" s="213"/>
      <c r="HQ51" s="213"/>
      <c r="HR51" s="213"/>
      <c r="HS51" s="213"/>
      <c r="HT51" s="213"/>
      <c r="HW51" s="442">
        <v>0</v>
      </c>
      <c r="HX51" s="361">
        <v>0</v>
      </c>
      <c r="HY51" s="361">
        <v>0</v>
      </c>
      <c r="HZ51" s="361">
        <v>0</v>
      </c>
      <c r="IA51" s="213"/>
      <c r="IB51" s="361">
        <v>0</v>
      </c>
      <c r="IC51" s="24"/>
      <c r="ID51" s="213">
        <v>0</v>
      </c>
      <c r="IE51" s="213"/>
      <c r="IF51" s="213"/>
      <c r="IG51" s="213"/>
      <c r="IH51" s="213"/>
      <c r="II51" s="213"/>
      <c r="IJ51" s="213"/>
      <c r="IK51" s="213"/>
      <c r="IL51" s="213"/>
      <c r="IO51" s="442"/>
      <c r="IS51" s="213"/>
      <c r="IU51" s="24"/>
      <c r="IV51" s="213"/>
      <c r="IW51" s="213"/>
      <c r="IX51" s="213"/>
      <c r="IY51" s="213"/>
      <c r="IZ51" s="213"/>
      <c r="JA51" s="213"/>
      <c r="JB51" s="213"/>
      <c r="JC51" s="213"/>
      <c r="JD51" s="213"/>
      <c r="JG51" s="442"/>
      <c r="JK51" s="213"/>
      <c r="JM51" s="24"/>
      <c r="JN51" s="213"/>
      <c r="JO51" s="213"/>
      <c r="JP51" s="213"/>
      <c r="JQ51" s="213"/>
      <c r="JR51" s="213"/>
      <c r="JS51" s="213"/>
      <c r="JT51" s="213"/>
      <c r="JU51" s="213"/>
      <c r="JV51" s="213"/>
      <c r="JY51" s="442"/>
      <c r="KC51" s="213"/>
      <c r="KE51" s="24"/>
      <c r="KF51" s="213"/>
      <c r="KG51" s="213"/>
      <c r="KH51" s="213"/>
      <c r="KI51" s="213"/>
      <c r="KJ51" s="213"/>
      <c r="KK51" s="213"/>
      <c r="KL51" s="213"/>
      <c r="KM51" s="213"/>
      <c r="KN51" s="213"/>
    </row>
    <row r="52" spans="1:300" s="361" customFormat="1" ht="15">
      <c r="A52" s="464"/>
      <c r="C52" s="459"/>
      <c r="E52" s="464">
        <v>45</v>
      </c>
      <c r="F52" s="441" t="s">
        <v>0</v>
      </c>
      <c r="G52">
        <v>0</v>
      </c>
      <c r="H52" t="s">
        <v>1217</v>
      </c>
      <c r="I52">
        <v>0</v>
      </c>
      <c r="J52" s="422">
        <v>18</v>
      </c>
      <c r="K52" s="422">
        <v>1</v>
      </c>
      <c r="L52" s="422">
        <v>18</v>
      </c>
      <c r="M52" s="422">
        <v>1</v>
      </c>
      <c r="N52"/>
      <c r="O52">
        <v>51</v>
      </c>
      <c r="P52" s="435">
        <v>4</v>
      </c>
      <c r="Q52">
        <v>51</v>
      </c>
      <c r="R52" t="s">
        <v>965</v>
      </c>
      <c r="S52" t="s">
        <v>2659</v>
      </c>
      <c r="T52"/>
      <c r="U52"/>
      <c r="V52"/>
      <c r="W52">
        <v>57</v>
      </c>
      <c r="X52" t="s">
        <v>1217</v>
      </c>
      <c r="Y52" t="s">
        <v>1217</v>
      </c>
      <c r="Z52" t="s">
        <v>1217</v>
      </c>
      <c r="AA52" t="s">
        <v>1217</v>
      </c>
      <c r="AB52" t="s">
        <v>1217</v>
      </c>
      <c r="AC52" t="s">
        <v>1217</v>
      </c>
      <c r="AD52" t="s">
        <v>1217</v>
      </c>
      <c r="AE52" t="s">
        <v>1217</v>
      </c>
      <c r="AF52" t="s">
        <v>1217</v>
      </c>
      <c r="AG52" t="s">
        <v>1217</v>
      </c>
      <c r="AH52"/>
      <c r="AI52" t="s">
        <v>1217</v>
      </c>
      <c r="AJ52" t="s">
        <v>1217</v>
      </c>
      <c r="AK52" t="s">
        <v>1217</v>
      </c>
      <c r="AL52" t="s">
        <v>1217</v>
      </c>
      <c r="AM52" t="s">
        <v>1217</v>
      </c>
      <c r="AN52" t="s">
        <v>1217</v>
      </c>
      <c r="AO52" t="s">
        <v>1217</v>
      </c>
      <c r="AP52"/>
      <c r="AQ52"/>
      <c r="AR52"/>
      <c r="AS52"/>
      <c r="AT52"/>
      <c r="AU52"/>
      <c r="AV52"/>
      <c r="AW52"/>
      <c r="AX52"/>
      <c r="AY52"/>
      <c r="AZ52"/>
      <c r="BA52"/>
      <c r="BB52" t="str" cm="1">
        <f t="array" aca="1" ref="BB52" ca="1">IFERROR(INDIRECT(X52),"")</f>
        <v/>
      </c>
      <c r="BC52"/>
      <c r="BD52" s="437"/>
      <c r="BE52"/>
      <c r="BF52" s="469">
        <v>1</v>
      </c>
      <c r="BG52" s="469">
        <v>11</v>
      </c>
      <c r="BH52" s="469" t="s">
        <v>710</v>
      </c>
      <c r="BI52" s="469" t="s">
        <v>2528</v>
      </c>
      <c r="BJ52" s="469">
        <v>1</v>
      </c>
      <c r="BK52" s="469" t="s">
        <v>2660</v>
      </c>
      <c r="BL52" s="469" t="s">
        <v>147</v>
      </c>
      <c r="BM52" s="438" t="s">
        <v>2661</v>
      </c>
      <c r="BN52" s="438"/>
      <c r="BO52" s="469">
        <v>0</v>
      </c>
      <c r="BP52" s="469">
        <v>0</v>
      </c>
      <c r="BQ52" s="469">
        <v>0</v>
      </c>
      <c r="BR52" s="469">
        <v>1</v>
      </c>
      <c r="BS52" s="469">
        <v>0</v>
      </c>
      <c r="BT52" s="469">
        <v>0</v>
      </c>
      <c r="BU52" s="469">
        <v>0</v>
      </c>
      <c r="BV52" s="469">
        <v>0</v>
      </c>
      <c r="BW52" s="469">
        <v>0</v>
      </c>
      <c r="BX52" s="469">
        <v>0</v>
      </c>
      <c r="BY52" s="469"/>
      <c r="BZ52" s="469"/>
      <c r="CA52"/>
      <c r="CC52" t="s">
        <v>1343</v>
      </c>
      <c r="CD52">
        <f>CI1</f>
        <v>56</v>
      </c>
      <c r="CE52"/>
      <c r="CF52"/>
      <c r="CG52"/>
      <c r="CH52"/>
      <c r="CI52"/>
      <c r="CJ52"/>
      <c r="CK52"/>
      <c r="CL52"/>
      <c r="CM52"/>
      <c r="CN52"/>
      <c r="CO52"/>
      <c r="CY52" s="442"/>
      <c r="DC52" s="213"/>
      <c r="DE52" s="24"/>
      <c r="DF52" s="213"/>
      <c r="DG52" s="213"/>
      <c r="DH52" s="213"/>
      <c r="DI52" s="213"/>
      <c r="DJ52" s="213"/>
      <c r="DK52" s="213"/>
      <c r="DL52" s="213"/>
      <c r="DM52" s="213"/>
      <c r="DN52" s="213"/>
      <c r="DS52" s="442"/>
      <c r="DW52" s="213"/>
      <c r="DY52" s="24"/>
      <c r="DZ52" s="213"/>
      <c r="EA52" s="213"/>
      <c r="EB52" s="213"/>
      <c r="EC52" s="213"/>
      <c r="ED52" s="213"/>
      <c r="EE52" s="213"/>
      <c r="EF52" s="213"/>
      <c r="EG52" s="213"/>
      <c r="EH52" s="213"/>
      <c r="EK52" s="442"/>
      <c r="EO52" s="213"/>
      <c r="EQ52" s="24"/>
      <c r="ER52" s="213"/>
      <c r="ES52" s="213"/>
      <c r="ET52" s="213"/>
      <c r="EU52" s="213"/>
      <c r="EV52" s="213"/>
      <c r="EW52" s="213"/>
      <c r="EX52" s="213"/>
      <c r="EY52" s="213"/>
      <c r="EZ52" s="213"/>
      <c r="FC52" s="442"/>
      <c r="FG52" s="213"/>
      <c r="FI52" s="24"/>
      <c r="FJ52" s="213"/>
      <c r="FK52" s="213"/>
      <c r="FL52" s="213"/>
      <c r="FM52" s="213"/>
      <c r="FN52" s="213"/>
      <c r="FO52" s="213"/>
      <c r="FP52" s="213"/>
      <c r="FQ52" s="213"/>
      <c r="FR52" s="213"/>
      <c r="FU52" s="442"/>
      <c r="FY52" s="213"/>
      <c r="GA52" s="24"/>
      <c r="GB52" s="213"/>
      <c r="GC52" s="213"/>
      <c r="GD52" s="213"/>
      <c r="GE52" s="213"/>
      <c r="GF52" s="213"/>
      <c r="GG52" s="213"/>
      <c r="GH52" s="213"/>
      <c r="GI52" s="213"/>
      <c r="GJ52" s="213"/>
      <c r="GM52" s="442"/>
      <c r="GQ52" s="213"/>
      <c r="GS52" s="24"/>
      <c r="GT52" s="213"/>
      <c r="GU52" s="213"/>
      <c r="GV52" s="213"/>
      <c r="GW52" s="213"/>
      <c r="GX52" s="213"/>
      <c r="GY52" s="213"/>
      <c r="GZ52" s="213"/>
      <c r="HA52" s="213"/>
      <c r="HB52" s="213"/>
      <c r="HE52" s="442"/>
      <c r="HI52" s="213"/>
      <c r="HK52" s="24"/>
      <c r="HL52" s="213"/>
      <c r="HM52" s="213"/>
      <c r="HN52" s="213"/>
      <c r="HO52" s="213"/>
      <c r="HP52" s="213"/>
      <c r="HQ52" s="213"/>
      <c r="HR52" s="213"/>
      <c r="HS52" s="213"/>
      <c r="HT52" s="213"/>
      <c r="HW52" s="442">
        <v>0</v>
      </c>
      <c r="HX52" s="361">
        <v>0</v>
      </c>
      <c r="HY52" s="361">
        <v>0</v>
      </c>
      <c r="HZ52" s="361">
        <v>0</v>
      </c>
      <c r="IA52" s="213"/>
      <c r="IB52" s="361">
        <v>0</v>
      </c>
      <c r="IC52" s="24"/>
      <c r="ID52" s="213">
        <v>0</v>
      </c>
      <c r="IE52" s="213"/>
      <c r="IF52" s="213"/>
      <c r="IG52" s="213"/>
      <c r="IH52" s="213"/>
      <c r="II52" s="213"/>
      <c r="IJ52" s="213"/>
      <c r="IK52" s="213"/>
      <c r="IL52" s="213"/>
      <c r="IO52" s="442"/>
      <c r="IS52" s="213"/>
      <c r="IU52" s="24"/>
      <c r="IV52" s="213"/>
      <c r="IW52" s="213"/>
      <c r="IX52" s="213"/>
      <c r="IY52" s="213"/>
      <c r="IZ52" s="213"/>
      <c r="JA52" s="213"/>
      <c r="JB52" s="213"/>
      <c r="JC52" s="213"/>
      <c r="JD52" s="213"/>
      <c r="JG52" s="442"/>
      <c r="JK52" s="213"/>
      <c r="JM52" s="24"/>
      <c r="JN52" s="213"/>
      <c r="JO52" s="213"/>
      <c r="JP52" s="213"/>
      <c r="JQ52" s="213"/>
      <c r="JR52" s="213"/>
      <c r="JS52" s="213"/>
      <c r="JT52" s="213"/>
      <c r="JU52" s="213"/>
      <c r="JV52" s="213"/>
      <c r="JY52" s="442"/>
      <c r="KC52" s="213"/>
      <c r="KE52" s="24"/>
      <c r="KF52" s="213"/>
      <c r="KG52" s="213"/>
      <c r="KH52" s="213"/>
      <c r="KI52" s="213"/>
      <c r="KJ52" s="213"/>
      <c r="KK52" s="213"/>
      <c r="KL52" s="213"/>
      <c r="KM52" s="213"/>
      <c r="KN52" s="213"/>
    </row>
    <row r="53" spans="1:300" s="361" customFormat="1" ht="15">
      <c r="A53" s="464" t="s">
        <v>2482</v>
      </c>
      <c r="C53" s="459"/>
      <c r="E53" s="464"/>
      <c r="F53" s="441" t="e">
        <v>#N/A</v>
      </c>
      <c r="G53" t="s">
        <v>2482</v>
      </c>
      <c r="H53" t="s">
        <v>1217</v>
      </c>
      <c r="I53">
        <v>0</v>
      </c>
      <c r="J53" s="422">
        <v>51</v>
      </c>
      <c r="K53" s="422">
        <v>4</v>
      </c>
      <c r="L53" s="422">
        <v>51</v>
      </c>
      <c r="M53" s="422">
        <v>4</v>
      </c>
      <c r="N53"/>
      <c r="O53">
        <v>51</v>
      </c>
      <c r="P53" s="435">
        <v>4</v>
      </c>
      <c r="Q53">
        <v>51</v>
      </c>
      <c r="R53" t="s">
        <v>965</v>
      </c>
      <c r="S53" t="s">
        <v>2659</v>
      </c>
      <c r="T53"/>
      <c r="U53"/>
      <c r="V53"/>
      <c r="W53">
        <v>58</v>
      </c>
      <c r="X53" t="s">
        <v>1217</v>
      </c>
      <c r="Y53" t="s">
        <v>1217</v>
      </c>
      <c r="Z53" t="s">
        <v>1217</v>
      </c>
      <c r="AA53" t="s">
        <v>1217</v>
      </c>
      <c r="AB53" t="s">
        <v>1217</v>
      </c>
      <c r="AC53" t="s">
        <v>1217</v>
      </c>
      <c r="AD53" t="s">
        <v>1217</v>
      </c>
      <c r="AE53" t="s">
        <v>1217</v>
      </c>
      <c r="AF53" t="s">
        <v>1217</v>
      </c>
      <c r="AG53" t="s">
        <v>1217</v>
      </c>
      <c r="AH53"/>
      <c r="AI53" t="s">
        <v>1217</v>
      </c>
      <c r="AJ53" t="s">
        <v>1217</v>
      </c>
      <c r="AK53" t="s">
        <v>1217</v>
      </c>
      <c r="AL53" t="s">
        <v>1217</v>
      </c>
      <c r="AM53" t="s">
        <v>1217</v>
      </c>
      <c r="AN53" t="s">
        <v>1217</v>
      </c>
      <c r="AO53" t="s">
        <v>1217</v>
      </c>
      <c r="AP53"/>
      <c r="AQ53"/>
      <c r="AR53"/>
      <c r="AS53"/>
      <c r="AT53"/>
      <c r="AU53"/>
      <c r="AV53"/>
      <c r="AW53"/>
      <c r="AX53"/>
      <c r="AY53"/>
      <c r="AZ53"/>
      <c r="BA53"/>
      <c r="BB53" t="str" cm="1">
        <f t="array" aca="1" ref="BB53" ca="1">IFERROR(INDIRECT(X53),"")</f>
        <v/>
      </c>
      <c r="BC53"/>
      <c r="BD53" s="437"/>
      <c r="BE53"/>
      <c r="BF53" s="469">
        <v>1</v>
      </c>
      <c r="BG53" s="469">
        <v>11</v>
      </c>
      <c r="BH53" s="469" t="s">
        <v>710</v>
      </c>
      <c r="BI53" s="469" t="s">
        <v>2528</v>
      </c>
      <c r="BJ53" s="469">
        <v>2</v>
      </c>
      <c r="BK53" s="469" t="s">
        <v>2662</v>
      </c>
      <c r="BL53" s="469" t="s">
        <v>711</v>
      </c>
      <c r="BM53" s="438" t="s">
        <v>2663</v>
      </c>
      <c r="BN53" s="438"/>
      <c r="BO53" s="469">
        <v>0</v>
      </c>
      <c r="BP53" s="469">
        <v>0</v>
      </c>
      <c r="BQ53" s="469">
        <v>0</v>
      </c>
      <c r="BR53" s="469">
        <v>1</v>
      </c>
      <c r="BS53" s="469">
        <v>0</v>
      </c>
      <c r="BT53" s="469">
        <v>0</v>
      </c>
      <c r="BU53" s="469">
        <v>1</v>
      </c>
      <c r="BV53" s="469">
        <v>0</v>
      </c>
      <c r="BW53" s="469">
        <v>0</v>
      </c>
      <c r="BX53" s="469">
        <v>0</v>
      </c>
      <c r="BY53" s="469"/>
      <c r="BZ53" s="469"/>
      <c r="CA53"/>
      <c r="CC53"/>
      <c r="CD53"/>
      <c r="CE53"/>
      <c r="CF53"/>
      <c r="CG53"/>
      <c r="CH53"/>
      <c r="CI53"/>
      <c r="CJ53"/>
      <c r="CK53"/>
      <c r="CL53"/>
      <c r="CM53"/>
      <c r="CN53"/>
      <c r="CO53"/>
      <c r="CY53" s="442"/>
      <c r="DC53" s="213"/>
      <c r="DE53" s="24"/>
      <c r="DF53" s="213"/>
      <c r="DG53" s="213"/>
      <c r="DH53" s="213"/>
      <c r="DI53" s="213"/>
      <c r="DJ53" s="213"/>
      <c r="DK53" s="213"/>
      <c r="DL53" s="213"/>
      <c r="DM53" s="213"/>
      <c r="DN53" s="213"/>
      <c r="DS53" s="442"/>
      <c r="DW53" s="213"/>
      <c r="DY53" s="24"/>
      <c r="DZ53" s="213"/>
      <c r="EA53" s="213"/>
      <c r="EB53" s="213"/>
      <c r="EC53" s="213"/>
      <c r="ED53" s="213"/>
      <c r="EE53" s="213"/>
      <c r="EF53" s="213"/>
      <c r="EG53" s="213"/>
      <c r="EH53" s="213"/>
      <c r="EK53" s="442"/>
      <c r="EO53" s="213"/>
      <c r="EQ53" s="24"/>
      <c r="ER53" s="213"/>
      <c r="ES53" s="213"/>
      <c r="ET53" s="213"/>
      <c r="EU53" s="213"/>
      <c r="EV53" s="213"/>
      <c r="EW53" s="213"/>
      <c r="EX53" s="213"/>
      <c r="EY53" s="213"/>
      <c r="EZ53" s="213"/>
      <c r="FC53" s="442"/>
      <c r="FG53" s="213"/>
      <c r="FI53" s="24"/>
      <c r="FJ53" s="213"/>
      <c r="FK53" s="213"/>
      <c r="FL53" s="213"/>
      <c r="FM53" s="213"/>
      <c r="FN53" s="213"/>
      <c r="FO53" s="213"/>
      <c r="FP53" s="213"/>
      <c r="FQ53" s="213"/>
      <c r="FR53" s="213"/>
      <c r="FU53" s="442"/>
      <c r="FY53" s="213"/>
      <c r="GA53" s="24"/>
      <c r="GB53" s="213"/>
      <c r="GC53" s="213"/>
      <c r="GD53" s="213"/>
      <c r="GE53" s="213"/>
      <c r="GF53" s="213"/>
      <c r="GG53" s="213"/>
      <c r="GH53" s="213"/>
      <c r="GI53" s="213"/>
      <c r="GJ53" s="213"/>
      <c r="GM53" s="442"/>
      <c r="GQ53" s="213"/>
      <c r="GS53" s="24"/>
      <c r="GT53" s="213"/>
      <c r="GU53" s="213"/>
      <c r="GV53" s="213"/>
      <c r="GW53" s="213"/>
      <c r="GX53" s="213"/>
      <c r="GY53" s="213"/>
      <c r="GZ53" s="213"/>
      <c r="HA53" s="213"/>
      <c r="HB53" s="213"/>
      <c r="HE53" s="442"/>
      <c r="HI53" s="213"/>
      <c r="HK53" s="24"/>
      <c r="HL53" s="213"/>
      <c r="HM53" s="213"/>
      <c r="HN53" s="213"/>
      <c r="HO53" s="213"/>
      <c r="HP53" s="213"/>
      <c r="HQ53" s="213"/>
      <c r="HR53" s="213"/>
      <c r="HS53" s="213"/>
      <c r="HT53" s="213"/>
      <c r="HW53" s="442">
        <v>0</v>
      </c>
      <c r="HX53" s="361">
        <v>0</v>
      </c>
      <c r="HY53" s="361">
        <v>0</v>
      </c>
      <c r="HZ53" s="361">
        <v>0</v>
      </c>
      <c r="IA53" s="213"/>
      <c r="IB53" s="361">
        <v>0</v>
      </c>
      <c r="IC53" s="24"/>
      <c r="ID53" s="213">
        <v>0</v>
      </c>
      <c r="IE53" s="213"/>
      <c r="IF53" s="213"/>
      <c r="IG53" s="213"/>
      <c r="IH53" s="213"/>
      <c r="II53" s="213"/>
      <c r="IJ53" s="213"/>
      <c r="IK53" s="213"/>
      <c r="IL53" s="213"/>
      <c r="IO53" s="442"/>
      <c r="IS53" s="213"/>
      <c r="IU53" s="24"/>
      <c r="IV53" s="213"/>
      <c r="IW53" s="213"/>
      <c r="IX53" s="213"/>
      <c r="IY53" s="213"/>
      <c r="IZ53" s="213"/>
      <c r="JA53" s="213"/>
      <c r="JB53" s="213"/>
      <c r="JC53" s="213"/>
      <c r="JD53" s="213"/>
      <c r="JG53" s="442"/>
      <c r="JK53" s="213"/>
      <c r="JM53" s="24"/>
      <c r="JN53" s="213"/>
      <c r="JO53" s="213"/>
      <c r="JP53" s="213"/>
      <c r="JQ53" s="213"/>
      <c r="JR53" s="213"/>
      <c r="JS53" s="213"/>
      <c r="JT53" s="213"/>
      <c r="JU53" s="213"/>
      <c r="JV53" s="213"/>
      <c r="JY53" s="442"/>
      <c r="KC53" s="213"/>
      <c r="KE53" s="24"/>
      <c r="KF53" s="213"/>
      <c r="KG53" s="213"/>
      <c r="KH53" s="213"/>
      <c r="KI53" s="213"/>
      <c r="KJ53" s="213"/>
      <c r="KK53" s="213"/>
      <c r="KL53" s="213"/>
      <c r="KM53" s="213"/>
      <c r="KN53" s="213"/>
    </row>
    <row r="54" spans="1:300" s="361" customFormat="1" ht="15">
      <c r="A54" s="464" t="s">
        <v>25</v>
      </c>
      <c r="B54" s="361" t="s">
        <v>23</v>
      </c>
      <c r="C54" s="459" t="s">
        <v>1247</v>
      </c>
      <c r="D54" s="361" t="s">
        <v>1162</v>
      </c>
      <c r="E54" s="464" t="s">
        <v>1248</v>
      </c>
      <c r="F54" s="441" t="e">
        <v>#N/A</v>
      </c>
      <c r="G54" t="s">
        <v>2482</v>
      </c>
      <c r="H54" t="s">
        <v>1217</v>
      </c>
      <c r="I54">
        <v>0</v>
      </c>
      <c r="J54" s="422">
        <v>52</v>
      </c>
      <c r="K54" s="422">
        <v>4</v>
      </c>
      <c r="L54" s="422">
        <v>52</v>
      </c>
      <c r="M54" s="422">
        <v>4</v>
      </c>
      <c r="N54"/>
      <c r="O54">
        <v>52</v>
      </c>
      <c r="P54" s="435">
        <v>4</v>
      </c>
      <c r="Q54">
        <v>52</v>
      </c>
      <c r="R54" t="s">
        <v>972</v>
      </c>
      <c r="S54" t="s">
        <v>2656</v>
      </c>
      <c r="T54"/>
      <c r="U54"/>
      <c r="V54"/>
      <c r="W54">
        <v>59</v>
      </c>
      <c r="X54" t="s">
        <v>1217</v>
      </c>
      <c r="Y54" t="s">
        <v>1217</v>
      </c>
      <c r="Z54" t="s">
        <v>1217</v>
      </c>
      <c r="AA54" t="s">
        <v>1217</v>
      </c>
      <c r="AB54" t="s">
        <v>1217</v>
      </c>
      <c r="AC54" t="s">
        <v>1217</v>
      </c>
      <c r="AD54" t="s">
        <v>1217</v>
      </c>
      <c r="AE54" t="s">
        <v>1217</v>
      </c>
      <c r="AF54" t="s">
        <v>1217</v>
      </c>
      <c r="AG54" t="s">
        <v>1217</v>
      </c>
      <c r="AH54"/>
      <c r="AI54" t="s">
        <v>1217</v>
      </c>
      <c r="AJ54" t="s">
        <v>1217</v>
      </c>
      <c r="AK54" t="s">
        <v>1217</v>
      </c>
      <c r="AL54" t="s">
        <v>1217</v>
      </c>
      <c r="AM54" t="s">
        <v>1217</v>
      </c>
      <c r="AN54" t="s">
        <v>1217</v>
      </c>
      <c r="AO54" t="s">
        <v>1217</v>
      </c>
      <c r="AP54"/>
      <c r="AQ54"/>
      <c r="AR54"/>
      <c r="AS54"/>
      <c r="AT54"/>
      <c r="AU54"/>
      <c r="AV54"/>
      <c r="AW54"/>
      <c r="AX54"/>
      <c r="AY54"/>
      <c r="AZ54"/>
      <c r="BA54"/>
      <c r="BB54" t="str" cm="1">
        <f t="array" aca="1" ref="BB54" ca="1">IFERROR(INDIRECT(X54),"")</f>
        <v/>
      </c>
      <c r="BC54"/>
      <c r="BD54" s="437"/>
      <c r="BE54"/>
      <c r="BF54" s="469">
        <v>1</v>
      </c>
      <c r="BG54" s="469">
        <v>11</v>
      </c>
      <c r="BH54" s="469" t="s">
        <v>710</v>
      </c>
      <c r="BI54" s="469" t="s">
        <v>2528</v>
      </c>
      <c r="BJ54" s="469">
        <v>3</v>
      </c>
      <c r="BK54" s="469" t="s">
        <v>2664</v>
      </c>
      <c r="BL54" s="469" t="s">
        <v>698</v>
      </c>
      <c r="BM54" s="438" t="s">
        <v>2665</v>
      </c>
      <c r="BN54" s="438"/>
      <c r="BO54" s="469">
        <v>0</v>
      </c>
      <c r="BP54" s="469">
        <v>0</v>
      </c>
      <c r="BQ54" s="469">
        <v>0</v>
      </c>
      <c r="BR54" s="469">
        <v>1</v>
      </c>
      <c r="BS54" s="469">
        <v>0</v>
      </c>
      <c r="BT54" s="469">
        <v>0</v>
      </c>
      <c r="BU54" s="469">
        <v>0</v>
      </c>
      <c r="BV54" s="469">
        <v>0</v>
      </c>
      <c r="BW54" s="469">
        <v>0</v>
      </c>
      <c r="BX54" s="469">
        <v>0</v>
      </c>
      <c r="BY54" s="469"/>
      <c r="BZ54" s="469"/>
      <c r="CA54"/>
      <c r="CC54"/>
      <c r="CD54" t="str">
        <f>CJ3</f>
        <v>Uppföljning och utvärdering</v>
      </c>
      <c r="CE54"/>
      <c r="CF54"/>
      <c r="CG54"/>
      <c r="CH54"/>
      <c r="CI54"/>
      <c r="CJ54"/>
      <c r="CK54"/>
      <c r="CL54"/>
      <c r="CM54"/>
      <c r="CN54"/>
      <c r="CO54"/>
      <c r="CY54" s="442"/>
      <c r="DC54" s="213"/>
      <c r="DE54" s="24"/>
      <c r="DF54" s="213"/>
      <c r="DG54" s="213"/>
      <c r="DH54" s="213"/>
      <c r="DI54" s="213"/>
      <c r="DJ54" s="213"/>
      <c r="DK54" s="213"/>
      <c r="DL54" s="213"/>
      <c r="DM54" s="213"/>
      <c r="DN54" s="213"/>
      <c r="DS54" s="442"/>
      <c r="DW54" s="213"/>
      <c r="DY54" s="24"/>
      <c r="DZ54" s="213"/>
      <c r="EA54" s="213"/>
      <c r="EB54" s="213"/>
      <c r="EC54" s="213"/>
      <c r="ED54" s="213"/>
      <c r="EE54" s="213"/>
      <c r="EF54" s="213"/>
      <c r="EG54" s="213"/>
      <c r="EH54" s="213"/>
      <c r="EK54" s="442"/>
      <c r="EO54" s="213"/>
      <c r="EQ54" s="24"/>
      <c r="ER54" s="213"/>
      <c r="ES54" s="213"/>
      <c r="ET54" s="213"/>
      <c r="EU54" s="213"/>
      <c r="EV54" s="213"/>
      <c r="EW54" s="213"/>
      <c r="EX54" s="213"/>
      <c r="EY54" s="213"/>
      <c r="EZ54" s="213"/>
      <c r="FC54" s="442"/>
      <c r="FG54" s="213"/>
      <c r="FI54" s="24"/>
      <c r="FJ54" s="213"/>
      <c r="FK54" s="213"/>
      <c r="FL54" s="213"/>
      <c r="FM54" s="213"/>
      <c r="FN54" s="213"/>
      <c r="FO54" s="213"/>
      <c r="FP54" s="213"/>
      <c r="FQ54" s="213"/>
      <c r="FR54" s="213"/>
      <c r="FU54" s="442"/>
      <c r="FY54" s="213"/>
      <c r="GA54" s="24"/>
      <c r="GB54" s="213"/>
      <c r="GC54" s="213"/>
      <c r="GD54" s="213"/>
      <c r="GE54" s="213"/>
      <c r="GF54" s="213"/>
      <c r="GG54" s="213"/>
      <c r="GH54" s="213"/>
      <c r="GI54" s="213"/>
      <c r="GJ54" s="213"/>
      <c r="GM54" s="442"/>
      <c r="GQ54" s="213"/>
      <c r="GS54" s="24"/>
      <c r="GT54" s="213"/>
      <c r="GU54" s="213"/>
      <c r="GV54" s="213"/>
      <c r="GW54" s="213"/>
      <c r="GX54" s="213"/>
      <c r="GY54" s="213"/>
      <c r="GZ54" s="213"/>
      <c r="HA54" s="213"/>
      <c r="HB54" s="213"/>
      <c r="HE54" s="442"/>
      <c r="HI54" s="213"/>
      <c r="HK54" s="24"/>
      <c r="HL54" s="213"/>
      <c r="HM54" s="213"/>
      <c r="HN54" s="213"/>
      <c r="HO54" s="213"/>
      <c r="HP54" s="213"/>
      <c r="HQ54" s="213"/>
      <c r="HR54" s="213"/>
      <c r="HS54" s="213"/>
      <c r="HT54" s="213"/>
      <c r="HW54" s="442">
        <v>0</v>
      </c>
      <c r="HX54" s="361">
        <v>0</v>
      </c>
      <c r="HY54" s="361">
        <v>0</v>
      </c>
      <c r="HZ54" s="361">
        <v>0</v>
      </c>
      <c r="IA54" s="213"/>
      <c r="IB54" s="361">
        <v>0</v>
      </c>
      <c r="IC54" s="24"/>
      <c r="ID54" s="213">
        <v>0</v>
      </c>
      <c r="IE54" s="213"/>
      <c r="IF54" s="213"/>
      <c r="IG54" s="213"/>
      <c r="IH54" s="213"/>
      <c r="II54" s="213"/>
      <c r="IJ54" s="213"/>
      <c r="IK54" s="213"/>
      <c r="IL54" s="213"/>
      <c r="IO54" s="442"/>
      <c r="IS54" s="213"/>
      <c r="IU54" s="24"/>
      <c r="IV54" s="213"/>
      <c r="IW54" s="213"/>
      <c r="IX54" s="213"/>
      <c r="IY54" s="213"/>
      <c r="IZ54" s="213"/>
      <c r="JA54" s="213"/>
      <c r="JB54" s="213"/>
      <c r="JC54" s="213"/>
      <c r="JD54" s="213"/>
      <c r="JG54" s="442"/>
      <c r="JK54" s="213"/>
      <c r="JM54" s="24"/>
      <c r="JN54" s="213"/>
      <c r="JO54" s="213"/>
      <c r="JP54" s="213"/>
      <c r="JQ54" s="213"/>
      <c r="JR54" s="213"/>
      <c r="JS54" s="213"/>
      <c r="JT54" s="213"/>
      <c r="JU54" s="213"/>
      <c r="JV54" s="213"/>
      <c r="JY54" s="442"/>
      <c r="KC54" s="213"/>
      <c r="KE54" s="24"/>
      <c r="KF54" s="213"/>
      <c r="KG54" s="213"/>
      <c r="KH54" s="213"/>
      <c r="KI54" s="213"/>
      <c r="KJ54" s="213"/>
      <c r="KK54" s="213"/>
      <c r="KL54" s="213"/>
      <c r="KM54" s="213"/>
      <c r="KN54" s="213"/>
    </row>
    <row r="55" spans="1:300" s="361" customFormat="1" ht="15">
      <c r="A55" s="464">
        <v>12</v>
      </c>
      <c r="B55" s="361">
        <v>1</v>
      </c>
      <c r="C55" s="459" t="s">
        <v>25</v>
      </c>
      <c r="D55" s="361" t="s">
        <v>2666</v>
      </c>
      <c r="E55" s="464">
        <v>5</v>
      </c>
      <c r="F55" s="441" t="s">
        <v>713</v>
      </c>
      <c r="G55" t="s">
        <v>2482</v>
      </c>
      <c r="H55">
        <v>55</v>
      </c>
      <c r="I55">
        <v>1</v>
      </c>
      <c r="J55" s="422" t="e">
        <v>#NUM!</v>
      </c>
      <c r="K55" s="422" t="e">
        <v>#NUM!</v>
      </c>
      <c r="L55" s="422" t="s">
        <v>1217</v>
      </c>
      <c r="M55" s="422" t="s">
        <v>1217</v>
      </c>
      <c r="N55"/>
      <c r="O55" t="s">
        <v>1217</v>
      </c>
      <c r="P55" s="435" t="s">
        <v>1217</v>
      </c>
      <c r="Q55" t="s">
        <v>1217</v>
      </c>
      <c r="R55" t="s">
        <v>0</v>
      </c>
      <c r="S55" t="s">
        <v>2667</v>
      </c>
      <c r="T55"/>
      <c r="U55"/>
      <c r="V55"/>
      <c r="W55">
        <v>60</v>
      </c>
      <c r="X55" t="s">
        <v>1217</v>
      </c>
      <c r="Y55" t="s">
        <v>1217</v>
      </c>
      <c r="Z55" t="s">
        <v>1217</v>
      </c>
      <c r="AA55" t="s">
        <v>1217</v>
      </c>
      <c r="AB55" t="s">
        <v>1217</v>
      </c>
      <c r="AC55" t="s">
        <v>1217</v>
      </c>
      <c r="AD55" t="s">
        <v>1217</v>
      </c>
      <c r="AE55" t="s">
        <v>1217</v>
      </c>
      <c r="AF55" t="s">
        <v>1217</v>
      </c>
      <c r="AG55" t="s">
        <v>1217</v>
      </c>
      <c r="AH55"/>
      <c r="AI55" t="s">
        <v>1217</v>
      </c>
      <c r="AJ55" t="s">
        <v>1217</v>
      </c>
      <c r="AK55" t="s">
        <v>1217</v>
      </c>
      <c r="AL55" t="s">
        <v>1217</v>
      </c>
      <c r="AM55" t="s">
        <v>1217</v>
      </c>
      <c r="AN55" t="s">
        <v>1217</v>
      </c>
      <c r="AO55" t="s">
        <v>1217</v>
      </c>
      <c r="AP55"/>
      <c r="AQ55"/>
      <c r="AR55"/>
      <c r="AS55"/>
      <c r="AT55"/>
      <c r="AU55"/>
      <c r="AV55"/>
      <c r="AW55"/>
      <c r="AX55"/>
      <c r="AY55"/>
      <c r="AZ55"/>
      <c r="BA55"/>
      <c r="BB55" t="str" cm="1">
        <f t="array" aca="1" ref="BB55" ca="1">IFERROR(INDIRECT(X55),"")</f>
        <v/>
      </c>
      <c r="BC55"/>
      <c r="BD55" s="437"/>
      <c r="BE55"/>
      <c r="BF55" s="469">
        <v>1</v>
      </c>
      <c r="BG55" s="469">
        <v>11</v>
      </c>
      <c r="BH55" s="469" t="s">
        <v>710</v>
      </c>
      <c r="BI55" s="469" t="s">
        <v>2528</v>
      </c>
      <c r="BJ55" s="469">
        <v>4</v>
      </c>
      <c r="BK55" s="469" t="s">
        <v>2668</v>
      </c>
      <c r="BL55" s="469" t="s">
        <v>686</v>
      </c>
      <c r="BM55" s="438" t="s">
        <v>2669</v>
      </c>
      <c r="BN55" s="438"/>
      <c r="BO55" s="469">
        <v>0</v>
      </c>
      <c r="BP55" s="469">
        <v>0</v>
      </c>
      <c r="BQ55" s="469">
        <v>0</v>
      </c>
      <c r="BR55" s="469">
        <v>1</v>
      </c>
      <c r="BS55" s="469">
        <v>0</v>
      </c>
      <c r="BT55" s="469">
        <v>0</v>
      </c>
      <c r="BU55" s="469">
        <v>0</v>
      </c>
      <c r="BV55" s="469">
        <v>0</v>
      </c>
      <c r="BW55" s="469">
        <v>0</v>
      </c>
      <c r="BX55" s="469">
        <v>0</v>
      </c>
      <c r="BY55" s="469"/>
      <c r="BZ55" s="469"/>
      <c r="CA55"/>
      <c r="CC55" t="s">
        <v>1335</v>
      </c>
      <c r="CD55">
        <f ca="1">CJ5</f>
        <v>0</v>
      </c>
      <c r="CE55"/>
      <c r="CF55"/>
      <c r="CG55"/>
      <c r="CH55"/>
      <c r="CI55"/>
      <c r="CJ55"/>
      <c r="CK55"/>
      <c r="CL55"/>
      <c r="CM55"/>
      <c r="CN55"/>
      <c r="CO55"/>
      <c r="CY55" s="442"/>
      <c r="DC55" s="213"/>
      <c r="DE55" s="24"/>
      <c r="DF55" s="213"/>
      <c r="DG55" s="213"/>
      <c r="DH55" s="213"/>
      <c r="DI55" s="213"/>
      <c r="DJ55" s="213"/>
      <c r="DK55" s="213"/>
      <c r="DL55" s="213"/>
      <c r="DM55" s="213"/>
      <c r="DN55" s="213"/>
      <c r="DS55" s="442"/>
      <c r="DW55" s="213"/>
      <c r="DY55" s="24"/>
      <c r="DZ55" s="213"/>
      <c r="EA55" s="213"/>
      <c r="EB55" s="213"/>
      <c r="EC55" s="213"/>
      <c r="ED55" s="213"/>
      <c r="EE55" s="213"/>
      <c r="EF55" s="213"/>
      <c r="EG55" s="213"/>
      <c r="EH55" s="213"/>
      <c r="EK55" s="442"/>
      <c r="EO55" s="213"/>
      <c r="EQ55" s="24"/>
      <c r="ER55" s="213"/>
      <c r="ES55" s="213"/>
      <c r="ET55" s="213"/>
      <c r="EU55" s="213"/>
      <c r="EV55" s="213"/>
      <c r="EW55" s="213"/>
      <c r="EX55" s="213"/>
      <c r="EY55" s="213"/>
      <c r="EZ55" s="213"/>
      <c r="FC55" s="442"/>
      <c r="FG55" s="213"/>
      <c r="FI55" s="24"/>
      <c r="FJ55" s="213"/>
      <c r="FK55" s="213"/>
      <c r="FL55" s="213"/>
      <c r="FM55" s="213"/>
      <c r="FN55" s="213"/>
      <c r="FO55" s="213"/>
      <c r="FP55" s="213"/>
      <c r="FQ55" s="213"/>
      <c r="FR55" s="213"/>
      <c r="FU55" s="442"/>
      <c r="FY55" s="213"/>
      <c r="GA55" s="24"/>
      <c r="GB55" s="213"/>
      <c r="GC55" s="213"/>
      <c r="GD55" s="213"/>
      <c r="GE55" s="213"/>
      <c r="GF55" s="213"/>
      <c r="GG55" s="213"/>
      <c r="GH55" s="213"/>
      <c r="GI55" s="213"/>
      <c r="GJ55" s="213"/>
      <c r="GM55" s="442"/>
      <c r="GQ55" s="213"/>
      <c r="GS55" s="24"/>
      <c r="GT55" s="213"/>
      <c r="GU55" s="213"/>
      <c r="GV55" s="213"/>
      <c r="GW55" s="213"/>
      <c r="GX55" s="213"/>
      <c r="GY55" s="213"/>
      <c r="GZ55" s="213"/>
      <c r="HA55" s="213"/>
      <c r="HB55" s="213"/>
      <c r="HE55" s="442"/>
      <c r="HI55" s="213"/>
      <c r="HK55" s="24"/>
      <c r="HL55" s="213"/>
      <c r="HM55" s="213"/>
      <c r="HN55" s="213"/>
      <c r="HO55" s="213"/>
      <c r="HP55" s="213"/>
      <c r="HQ55" s="213"/>
      <c r="HR55" s="213"/>
      <c r="HS55" s="213"/>
      <c r="HT55" s="213"/>
      <c r="HW55" s="442">
        <v>0</v>
      </c>
      <c r="HX55" s="361">
        <v>0</v>
      </c>
      <c r="HY55" s="361">
        <v>0</v>
      </c>
      <c r="HZ55" s="361">
        <v>0</v>
      </c>
      <c r="IA55" s="213"/>
      <c r="IB55" s="361">
        <v>0</v>
      </c>
      <c r="IC55" s="24"/>
      <c r="ID55" s="213">
        <v>0</v>
      </c>
      <c r="IE55" s="213"/>
      <c r="IF55" s="213"/>
      <c r="IG55" s="213"/>
      <c r="IH55" s="213"/>
      <c r="II55" s="213"/>
      <c r="IJ55" s="213"/>
      <c r="IK55" s="213"/>
      <c r="IL55" s="213"/>
      <c r="IO55" s="442"/>
      <c r="IS55" s="213"/>
      <c r="IU55" s="24"/>
      <c r="IV55" s="213"/>
      <c r="IW55" s="213"/>
      <c r="IX55" s="213"/>
      <c r="IY55" s="213"/>
      <c r="IZ55" s="213"/>
      <c r="JA55" s="213"/>
      <c r="JB55" s="213"/>
      <c r="JC55" s="213"/>
      <c r="JD55" s="213"/>
      <c r="JG55" s="442"/>
      <c r="JK55" s="213"/>
      <c r="JM55" s="24"/>
      <c r="JN55" s="213"/>
      <c r="JO55" s="213"/>
      <c r="JP55" s="213"/>
      <c r="JQ55" s="213"/>
      <c r="JR55" s="213"/>
      <c r="JS55" s="213"/>
      <c r="JT55" s="213"/>
      <c r="JU55" s="213"/>
      <c r="JV55" s="213"/>
      <c r="JY55" s="442"/>
      <c r="KC55" s="213"/>
      <c r="KE55" s="24"/>
      <c r="KF55" s="213"/>
      <c r="KG55" s="213"/>
      <c r="KH55" s="213"/>
      <c r="KI55" s="213"/>
      <c r="KJ55" s="213"/>
      <c r="KK55" s="213"/>
      <c r="KL55" s="213"/>
      <c r="KM55" s="213"/>
      <c r="KN55" s="213"/>
    </row>
    <row r="56" spans="1:300" s="361" customFormat="1" ht="15">
      <c r="A56" s="464">
        <v>13</v>
      </c>
      <c r="B56" s="361">
        <v>1</v>
      </c>
      <c r="C56" s="459" t="s">
        <v>25</v>
      </c>
      <c r="D56" s="441" t="s">
        <v>715</v>
      </c>
      <c r="E56" s="464">
        <v>5</v>
      </c>
      <c r="F56" s="441" t="s">
        <v>715</v>
      </c>
      <c r="G56" t="s">
        <v>2482</v>
      </c>
      <c r="H56">
        <v>56</v>
      </c>
      <c r="I56">
        <v>1</v>
      </c>
      <c r="J56" s="422"/>
      <c r="K56" s="422"/>
      <c r="L56" s="422"/>
      <c r="M56" s="422"/>
      <c r="N56"/>
      <c r="O56"/>
      <c r="P56" s="435"/>
      <c r="Q56"/>
      <c r="R56"/>
      <c r="S56"/>
      <c r="T56"/>
      <c r="U56"/>
      <c r="V56"/>
      <c r="W56">
        <v>61</v>
      </c>
      <c r="X56" t="s">
        <v>1217</v>
      </c>
      <c r="Y56" t="s">
        <v>1217</v>
      </c>
      <c r="Z56" t="s">
        <v>1217</v>
      </c>
      <c r="AA56" t="s">
        <v>1217</v>
      </c>
      <c r="AB56" t="s">
        <v>1217</v>
      </c>
      <c r="AC56" t="s">
        <v>1217</v>
      </c>
      <c r="AD56" t="s">
        <v>1217</v>
      </c>
      <c r="AE56" t="s">
        <v>1217</v>
      </c>
      <c r="AF56" t="s">
        <v>1217</v>
      </c>
      <c r="AG56" t="s">
        <v>1217</v>
      </c>
      <c r="AH56"/>
      <c r="AI56" t="s">
        <v>1217</v>
      </c>
      <c r="AJ56" t="s">
        <v>1217</v>
      </c>
      <c r="AK56" t="s">
        <v>1217</v>
      </c>
      <c r="AL56" t="s">
        <v>1217</v>
      </c>
      <c r="AM56" t="s">
        <v>1217</v>
      </c>
      <c r="AN56" t="s">
        <v>1217</v>
      </c>
      <c r="AO56" t="s">
        <v>1217</v>
      </c>
      <c r="AP56"/>
      <c r="AQ56"/>
      <c r="AR56"/>
      <c r="AS56"/>
      <c r="AT56"/>
      <c r="AU56"/>
      <c r="AV56"/>
      <c r="AW56"/>
      <c r="AX56"/>
      <c r="AY56"/>
      <c r="AZ56"/>
      <c r="BA56"/>
      <c r="BB56" t="str" cm="1">
        <f t="array" aca="1" ref="BB56" ca="1">IFERROR(INDIRECT(X56),"")</f>
        <v/>
      </c>
      <c r="BC56"/>
      <c r="BD56" s="437"/>
      <c r="BE56"/>
      <c r="BF56" s="469">
        <v>1</v>
      </c>
      <c r="BG56" s="469">
        <v>11</v>
      </c>
      <c r="BH56" s="469" t="s">
        <v>710</v>
      </c>
      <c r="BI56" s="469" t="s">
        <v>2528</v>
      </c>
      <c r="BJ56" s="469">
        <v>5</v>
      </c>
      <c r="BK56" s="469" t="s">
        <v>2670</v>
      </c>
      <c r="BL56" s="469" t="s">
        <v>687</v>
      </c>
      <c r="BM56" s="438" t="s">
        <v>2671</v>
      </c>
      <c r="BN56" s="438"/>
      <c r="BO56" s="469">
        <v>0</v>
      </c>
      <c r="BP56" s="469">
        <v>0</v>
      </c>
      <c r="BQ56" s="469">
        <v>0</v>
      </c>
      <c r="BR56" s="469">
        <v>1</v>
      </c>
      <c r="BS56" s="469">
        <v>0</v>
      </c>
      <c r="BT56" s="469">
        <v>0</v>
      </c>
      <c r="BU56" s="469">
        <v>0</v>
      </c>
      <c r="BV56" s="469">
        <v>0</v>
      </c>
      <c r="BW56" s="469">
        <v>0</v>
      </c>
      <c r="BX56" s="469">
        <v>0</v>
      </c>
      <c r="BY56" s="469"/>
      <c r="BZ56" s="469"/>
      <c r="CA56"/>
      <c r="CC56" t="s">
        <v>1339</v>
      </c>
      <c r="CD56">
        <f ca="1">CD57-CD55</f>
        <v>31</v>
      </c>
      <c r="CE56"/>
      <c r="CF56"/>
      <c r="CG56"/>
      <c r="CH56"/>
      <c r="CI56"/>
      <c r="CJ56"/>
      <c r="CK56"/>
      <c r="CL56"/>
      <c r="CM56"/>
      <c r="CN56"/>
      <c r="CO56"/>
      <c r="CY56" s="442"/>
      <c r="DC56" s="213"/>
      <c r="DE56" s="24"/>
      <c r="DF56" s="213"/>
      <c r="DG56" s="213"/>
      <c r="DH56" s="213"/>
      <c r="DI56" s="213"/>
      <c r="DJ56" s="213"/>
      <c r="DK56" s="213"/>
      <c r="DL56" s="213"/>
      <c r="DM56" s="213"/>
      <c r="DN56" s="213"/>
      <c r="DS56" s="442"/>
      <c r="DW56" s="213"/>
      <c r="DY56" s="24"/>
      <c r="DZ56" s="213"/>
      <c r="EA56" s="213"/>
      <c r="EB56" s="213"/>
      <c r="EC56" s="213"/>
      <c r="ED56" s="213"/>
      <c r="EE56" s="213"/>
      <c r="EF56" s="213"/>
      <c r="EG56" s="213"/>
      <c r="EH56" s="213"/>
      <c r="EK56" s="442"/>
      <c r="EO56" s="213"/>
      <c r="EQ56" s="24"/>
      <c r="ER56" s="213"/>
      <c r="ES56" s="213"/>
      <c r="ET56" s="213"/>
      <c r="EU56" s="213"/>
      <c r="EV56" s="213"/>
      <c r="EW56" s="213"/>
      <c r="EX56" s="213"/>
      <c r="EY56" s="213"/>
      <c r="EZ56" s="213"/>
      <c r="FC56" s="442"/>
      <c r="FG56" s="213"/>
      <c r="FI56" s="24"/>
      <c r="FJ56" s="213"/>
      <c r="FK56" s="213"/>
      <c r="FL56" s="213"/>
      <c r="FM56" s="213"/>
      <c r="FN56" s="213"/>
      <c r="FO56" s="213"/>
      <c r="FP56" s="213"/>
      <c r="FQ56" s="213"/>
      <c r="FR56" s="213"/>
      <c r="FU56" s="442"/>
      <c r="FY56" s="213"/>
      <c r="GA56" s="24"/>
      <c r="GB56" s="213"/>
      <c r="GC56" s="213"/>
      <c r="GD56" s="213"/>
      <c r="GE56" s="213"/>
      <c r="GF56" s="213"/>
      <c r="GG56" s="213"/>
      <c r="GH56" s="213"/>
      <c r="GI56" s="213"/>
      <c r="GJ56" s="213"/>
      <c r="GM56" s="442"/>
      <c r="GQ56" s="213"/>
      <c r="GS56" s="24"/>
      <c r="GT56" s="213"/>
      <c r="GU56" s="213"/>
      <c r="GV56" s="213"/>
      <c r="GW56" s="213"/>
      <c r="GX56" s="213"/>
      <c r="GY56" s="213"/>
      <c r="GZ56" s="213"/>
      <c r="HA56" s="213"/>
      <c r="HB56" s="213"/>
      <c r="HE56" s="442"/>
      <c r="HI56" s="213"/>
      <c r="HK56" s="24"/>
      <c r="HL56" s="213"/>
      <c r="HM56" s="213"/>
      <c r="HN56" s="213"/>
      <c r="HO56" s="213"/>
      <c r="HP56" s="213"/>
      <c r="HQ56" s="213"/>
      <c r="HR56" s="213"/>
      <c r="HS56" s="213"/>
      <c r="HT56" s="213"/>
      <c r="HW56" s="442">
        <v>0</v>
      </c>
      <c r="HX56" s="361">
        <v>0</v>
      </c>
      <c r="HY56" s="361">
        <v>0</v>
      </c>
      <c r="HZ56" s="361">
        <v>0</v>
      </c>
      <c r="IA56" s="213"/>
      <c r="IB56" s="361">
        <v>0</v>
      </c>
      <c r="IC56" s="24"/>
      <c r="ID56" s="213">
        <v>0</v>
      </c>
      <c r="IE56" s="213"/>
      <c r="IF56" s="213"/>
      <c r="IG56" s="213"/>
      <c r="IH56" s="213"/>
      <c r="II56" s="213"/>
      <c r="IJ56" s="213"/>
      <c r="IK56" s="213"/>
      <c r="IL56" s="213"/>
      <c r="IO56" s="442"/>
      <c r="IS56" s="213"/>
      <c r="IU56" s="24"/>
      <c r="IV56" s="213"/>
      <c r="IW56" s="213"/>
      <c r="IX56" s="213"/>
      <c r="IY56" s="213"/>
      <c r="IZ56" s="213"/>
      <c r="JA56" s="213"/>
      <c r="JB56" s="213"/>
      <c r="JC56" s="213"/>
      <c r="JD56" s="213"/>
      <c r="JG56" s="442"/>
      <c r="JK56" s="213"/>
      <c r="JM56" s="24"/>
      <c r="JN56" s="213"/>
      <c r="JO56" s="213"/>
      <c r="JP56" s="213"/>
      <c r="JQ56" s="213"/>
      <c r="JR56" s="213"/>
      <c r="JS56" s="213"/>
      <c r="JT56" s="213"/>
      <c r="JU56" s="213"/>
      <c r="JV56" s="213"/>
      <c r="JY56" s="442"/>
      <c r="KC56" s="213"/>
      <c r="KE56" s="24"/>
      <c r="KF56" s="213"/>
      <c r="KG56" s="213"/>
      <c r="KH56" s="213"/>
      <c r="KI56" s="213"/>
      <c r="KJ56" s="213"/>
      <c r="KK56" s="213"/>
      <c r="KL56" s="213"/>
      <c r="KM56" s="213"/>
      <c r="KN56" s="213"/>
    </row>
    <row r="57" spans="1:300" s="361" customFormat="1" ht="15">
      <c r="A57" s="464">
        <v>31</v>
      </c>
      <c r="B57" s="361">
        <v>2</v>
      </c>
      <c r="C57" s="459" t="s">
        <v>25</v>
      </c>
      <c r="D57" s="361" t="s">
        <v>2672</v>
      </c>
      <c r="E57" s="464">
        <v>5</v>
      </c>
      <c r="F57" s="441" t="s">
        <v>814</v>
      </c>
      <c r="G57" t="s">
        <v>2482</v>
      </c>
      <c r="H57">
        <v>57</v>
      </c>
      <c r="I57">
        <v>1</v>
      </c>
      <c r="J57" s="422"/>
      <c r="K57" s="422"/>
      <c r="L57" s="422"/>
      <c r="M57" s="422"/>
      <c r="N57"/>
      <c r="O57"/>
      <c r="P57" s="435"/>
      <c r="Q57"/>
      <c r="R57"/>
      <c r="S57"/>
      <c r="T57"/>
      <c r="U57"/>
      <c r="V57"/>
      <c r="W57">
        <v>62</v>
      </c>
      <c r="X57" t="s">
        <v>2673</v>
      </c>
      <c r="Y57" t="s">
        <v>2674</v>
      </c>
      <c r="Z57" t="s">
        <v>2675</v>
      </c>
      <c r="AA57" t="s">
        <v>1217</v>
      </c>
      <c r="AB57" t="s">
        <v>1217</v>
      </c>
      <c r="AC57">
        <v>1</v>
      </c>
      <c r="AD57">
        <v>3</v>
      </c>
      <c r="AE57" t="s">
        <v>1217</v>
      </c>
      <c r="AF57" t="s">
        <v>1217</v>
      </c>
      <c r="AG57" t="s">
        <v>2676</v>
      </c>
      <c r="AH57"/>
      <c r="AI57" t="s">
        <v>2677</v>
      </c>
      <c r="AJ57" t="s">
        <v>2678</v>
      </c>
      <c r="AK57" t="s">
        <v>2679</v>
      </c>
      <c r="AL57" t="s">
        <v>2680</v>
      </c>
      <c r="AM57" t="s">
        <v>2681</v>
      </c>
      <c r="AN57" t="s">
        <v>2682</v>
      </c>
      <c r="AO57" t="s">
        <v>2683</v>
      </c>
      <c r="AP57"/>
      <c r="AQ57"/>
      <c r="AR57"/>
      <c r="AS57"/>
      <c r="AT57"/>
      <c r="AU57"/>
      <c r="AV57"/>
      <c r="AW57"/>
      <c r="AX57"/>
      <c r="AY57"/>
      <c r="AZ57"/>
      <c r="BA57"/>
      <c r="BB57" t="str" cm="1">
        <f t="array" aca="1" ref="BB57" ca="1">IFERROR(INDIRECT(X57),"")</f>
        <v>FRÅGAN ÄR OBESVARAD</v>
      </c>
      <c r="BC57"/>
      <c r="BD57" s="437"/>
      <c r="BE57"/>
      <c r="BF57" s="470">
        <v>1</v>
      </c>
      <c r="BG57" s="470">
        <v>12</v>
      </c>
      <c r="BH57" s="470" t="s">
        <v>713</v>
      </c>
      <c r="BI57" s="470" t="s">
        <v>2532</v>
      </c>
      <c r="BJ57" s="470">
        <v>1</v>
      </c>
      <c r="BK57" s="470" t="s">
        <v>2684</v>
      </c>
      <c r="BL57" s="470" t="s">
        <v>147</v>
      </c>
      <c r="BM57" s="438" t="s">
        <v>2685</v>
      </c>
      <c r="BN57" s="438"/>
      <c r="BO57" s="470">
        <v>0</v>
      </c>
      <c r="BP57" s="470">
        <v>0</v>
      </c>
      <c r="BQ57" s="470">
        <v>0</v>
      </c>
      <c r="BR57" s="470">
        <v>0</v>
      </c>
      <c r="BS57" s="470">
        <v>1</v>
      </c>
      <c r="BT57" s="470">
        <v>0</v>
      </c>
      <c r="BU57" s="470">
        <v>0</v>
      </c>
      <c r="BV57" s="470">
        <v>0</v>
      </c>
      <c r="BW57" s="470">
        <v>0</v>
      </c>
      <c r="BX57" s="470">
        <v>0</v>
      </c>
      <c r="BY57" s="470"/>
      <c r="BZ57" s="470"/>
      <c r="CA57"/>
      <c r="CC57" t="s">
        <v>1343</v>
      </c>
      <c r="CD57">
        <f>CJ1</f>
        <v>31</v>
      </c>
      <c r="CE57"/>
      <c r="CF57"/>
      <c r="CG57"/>
      <c r="CH57"/>
      <c r="CI57"/>
      <c r="CJ57"/>
      <c r="CK57"/>
      <c r="CL57"/>
      <c r="CM57"/>
      <c r="CN57"/>
      <c r="CO57"/>
      <c r="CY57" s="442"/>
      <c r="DC57" s="213"/>
      <c r="DE57" s="24"/>
      <c r="DF57" s="213"/>
      <c r="DG57" s="213"/>
      <c r="DH57" s="213"/>
      <c r="DI57" s="213"/>
      <c r="DJ57" s="213"/>
      <c r="DK57" s="213"/>
      <c r="DL57" s="213"/>
      <c r="DM57" s="213"/>
      <c r="DN57" s="213"/>
      <c r="DS57" s="442"/>
      <c r="DW57" s="213"/>
      <c r="DY57" s="24"/>
      <c r="DZ57" s="213"/>
      <c r="EA57" s="213"/>
      <c r="EB57" s="213"/>
      <c r="EC57" s="213"/>
      <c r="ED57" s="213"/>
      <c r="EE57" s="213"/>
      <c r="EF57" s="213"/>
      <c r="EG57" s="213"/>
      <c r="EH57" s="213"/>
      <c r="EK57" s="442"/>
      <c r="EO57" s="213"/>
      <c r="EQ57" s="24"/>
      <c r="ER57" s="213"/>
      <c r="ES57" s="213"/>
      <c r="ET57" s="213"/>
      <c r="EU57" s="213"/>
      <c r="EV57" s="213"/>
      <c r="EW57" s="213"/>
      <c r="EX57" s="213"/>
      <c r="EY57" s="213"/>
      <c r="EZ57" s="213"/>
      <c r="FC57" s="442"/>
      <c r="FG57" s="213"/>
      <c r="FI57" s="24"/>
      <c r="FJ57" s="213"/>
      <c r="FK57" s="213"/>
      <c r="FL57" s="213"/>
      <c r="FM57" s="213"/>
      <c r="FN57" s="213"/>
      <c r="FO57" s="213"/>
      <c r="FP57" s="213"/>
      <c r="FQ57" s="213"/>
      <c r="FR57" s="213"/>
      <c r="FU57" s="442"/>
      <c r="FY57" s="213"/>
      <c r="GA57" s="24"/>
      <c r="GB57" s="213"/>
      <c r="GC57" s="213"/>
      <c r="GD57" s="213"/>
      <c r="GE57" s="213"/>
      <c r="GF57" s="213"/>
      <c r="GG57" s="213"/>
      <c r="GH57" s="213"/>
      <c r="GI57" s="213"/>
      <c r="GJ57" s="213"/>
      <c r="GM57" s="442"/>
      <c r="GQ57" s="213"/>
      <c r="GS57" s="24"/>
      <c r="GT57" s="213"/>
      <c r="GU57" s="213"/>
      <c r="GV57" s="213"/>
      <c r="GW57" s="213"/>
      <c r="GX57" s="213"/>
      <c r="GY57" s="213"/>
      <c r="GZ57" s="213"/>
      <c r="HA57" s="213"/>
      <c r="HB57" s="213"/>
      <c r="HE57" s="442"/>
      <c r="HI57" s="213"/>
      <c r="HK57" s="24"/>
      <c r="HL57" s="213"/>
      <c r="HM57" s="213"/>
      <c r="HN57" s="213"/>
      <c r="HO57" s="213"/>
      <c r="HP57" s="213"/>
      <c r="HQ57" s="213"/>
      <c r="HR57" s="213"/>
      <c r="HS57" s="213"/>
      <c r="HT57" s="213"/>
      <c r="HW57" s="442">
        <v>0</v>
      </c>
      <c r="HX57" s="361">
        <v>0</v>
      </c>
      <c r="HY57" s="361">
        <v>0</v>
      </c>
      <c r="HZ57" s="361">
        <v>0</v>
      </c>
      <c r="IA57" s="213"/>
      <c r="IB57" s="361">
        <v>0</v>
      </c>
      <c r="IC57" s="24"/>
      <c r="ID57" s="213">
        <v>0</v>
      </c>
      <c r="IE57" s="213"/>
      <c r="IF57" s="213"/>
      <c r="IG57" s="213"/>
      <c r="IH57" s="213"/>
      <c r="II57" s="213"/>
      <c r="IJ57" s="213"/>
      <c r="IK57" s="213"/>
      <c r="IL57" s="213"/>
      <c r="IO57" s="442"/>
      <c r="IS57" s="213"/>
      <c r="IU57" s="24"/>
      <c r="IV57" s="213"/>
      <c r="IW57" s="213"/>
      <c r="IX57" s="213"/>
      <c r="IY57" s="213"/>
      <c r="IZ57" s="213"/>
      <c r="JA57" s="213"/>
      <c r="JB57" s="213"/>
      <c r="JC57" s="213"/>
      <c r="JD57" s="213"/>
      <c r="JG57" s="442"/>
      <c r="JK57" s="213"/>
      <c r="JM57" s="24"/>
      <c r="JN57" s="213"/>
      <c r="JO57" s="213"/>
      <c r="JP57" s="213"/>
      <c r="JQ57" s="213"/>
      <c r="JR57" s="213"/>
      <c r="JS57" s="213"/>
      <c r="JT57" s="213"/>
      <c r="JU57" s="213"/>
      <c r="JV57" s="213"/>
      <c r="JY57" s="442"/>
      <c r="KC57" s="213"/>
      <c r="KE57" s="24"/>
      <c r="KF57" s="213"/>
      <c r="KG57" s="213"/>
      <c r="KH57" s="213"/>
      <c r="KI57" s="213"/>
      <c r="KJ57" s="213"/>
      <c r="KK57" s="213"/>
      <c r="KL57" s="213"/>
      <c r="KM57" s="213"/>
      <c r="KN57" s="213"/>
    </row>
    <row r="58" spans="1:300" s="361" customFormat="1" ht="15">
      <c r="A58" s="464">
        <v>44</v>
      </c>
      <c r="B58" s="361">
        <v>3</v>
      </c>
      <c r="C58" s="459" t="s">
        <v>25</v>
      </c>
      <c r="D58" s="361" t="s">
        <v>912</v>
      </c>
      <c r="E58" s="464">
        <v>5</v>
      </c>
      <c r="F58" s="441" t="s">
        <v>912</v>
      </c>
      <c r="G58" t="s">
        <v>2482</v>
      </c>
      <c r="H58">
        <v>58</v>
      </c>
      <c r="I58">
        <v>1</v>
      </c>
      <c r="J58" s="422"/>
      <c r="K58" s="422"/>
      <c r="L58" s="422"/>
      <c r="M58" s="422"/>
      <c r="N58"/>
      <c r="O58"/>
      <c r="P58" s="435"/>
      <c r="Q58"/>
      <c r="R58"/>
      <c r="S58"/>
      <c r="T58"/>
      <c r="U58"/>
      <c r="V58"/>
      <c r="W58">
        <v>63</v>
      </c>
      <c r="X58" t="s">
        <v>1217</v>
      </c>
      <c r="Y58" t="s">
        <v>1217</v>
      </c>
      <c r="Z58" t="s">
        <v>1217</v>
      </c>
      <c r="AA58" t="s">
        <v>1217</v>
      </c>
      <c r="AB58" t="s">
        <v>1217</v>
      </c>
      <c r="AC58" t="s">
        <v>1217</v>
      </c>
      <c r="AD58" t="s">
        <v>1217</v>
      </c>
      <c r="AE58" t="s">
        <v>1217</v>
      </c>
      <c r="AF58" t="s">
        <v>1217</v>
      </c>
      <c r="AG58" t="s">
        <v>1217</v>
      </c>
      <c r="AH58"/>
      <c r="AI58" t="s">
        <v>1217</v>
      </c>
      <c r="AJ58" t="s">
        <v>1217</v>
      </c>
      <c r="AK58" t="s">
        <v>1217</v>
      </c>
      <c r="AL58" t="s">
        <v>1217</v>
      </c>
      <c r="AM58" t="s">
        <v>1217</v>
      </c>
      <c r="AN58" t="s">
        <v>1217</v>
      </c>
      <c r="AO58" t="s">
        <v>1217</v>
      </c>
      <c r="AP58"/>
      <c r="AQ58"/>
      <c r="AR58"/>
      <c r="AS58"/>
      <c r="AT58"/>
      <c r="AU58"/>
      <c r="AV58"/>
      <c r="AW58"/>
      <c r="AX58"/>
      <c r="AY58"/>
      <c r="AZ58"/>
      <c r="BA58"/>
      <c r="BB58" t="str" cm="1">
        <f t="array" aca="1" ref="BB58" ca="1">IFERROR(INDIRECT(X58),"")</f>
        <v/>
      </c>
      <c r="BC58"/>
      <c r="BD58" s="437"/>
      <c r="BE58"/>
      <c r="BF58" s="470">
        <v>1</v>
      </c>
      <c r="BG58" s="470">
        <v>12</v>
      </c>
      <c r="BH58" s="470" t="s">
        <v>713</v>
      </c>
      <c r="BI58" s="470" t="s">
        <v>2532</v>
      </c>
      <c r="BJ58" s="470">
        <v>2</v>
      </c>
      <c r="BK58" s="470" t="s">
        <v>2686</v>
      </c>
      <c r="BL58" s="470" t="s">
        <v>691</v>
      </c>
      <c r="BM58" s="438" t="s">
        <v>2687</v>
      </c>
      <c r="BN58" s="438"/>
      <c r="BO58" s="470">
        <v>0</v>
      </c>
      <c r="BP58" s="470">
        <v>0</v>
      </c>
      <c r="BQ58" s="470">
        <v>0</v>
      </c>
      <c r="BR58" s="470">
        <v>0</v>
      </c>
      <c r="BS58" s="470">
        <v>1</v>
      </c>
      <c r="BT58" s="470">
        <v>0</v>
      </c>
      <c r="BU58" s="470">
        <v>1</v>
      </c>
      <c r="BV58" s="470">
        <v>0</v>
      </c>
      <c r="BW58" s="470">
        <v>0</v>
      </c>
      <c r="BX58" s="470">
        <v>0</v>
      </c>
      <c r="BY58" s="470"/>
      <c r="BZ58" s="470"/>
      <c r="CA58"/>
      <c r="CC58"/>
      <c r="CD58"/>
      <c r="CE58"/>
      <c r="CF58"/>
      <c r="CG58"/>
      <c r="CH58"/>
      <c r="CI58"/>
      <c r="CJ58"/>
      <c r="CK58"/>
      <c r="CL58"/>
      <c r="CM58"/>
      <c r="CN58"/>
      <c r="CO58"/>
      <c r="CY58" s="442"/>
      <c r="DC58" s="213"/>
      <c r="DE58" s="24"/>
      <c r="DF58" s="213"/>
      <c r="DG58" s="213"/>
      <c r="DH58" s="213"/>
      <c r="DI58" s="213"/>
      <c r="DJ58" s="213"/>
      <c r="DK58" s="213"/>
      <c r="DL58" s="213"/>
      <c r="DM58" s="213"/>
      <c r="DN58" s="213"/>
      <c r="DS58" s="442"/>
      <c r="DW58" s="213"/>
      <c r="DY58" s="24"/>
      <c r="DZ58" s="213"/>
      <c r="EA58" s="213"/>
      <c r="EB58" s="213"/>
      <c r="EC58" s="213"/>
      <c r="ED58" s="213"/>
      <c r="EE58" s="213"/>
      <c r="EF58" s="213"/>
      <c r="EG58" s="213"/>
      <c r="EH58" s="213"/>
      <c r="EK58" s="442"/>
      <c r="EO58" s="213"/>
      <c r="EQ58" s="24"/>
      <c r="ER58" s="213"/>
      <c r="ES58" s="213"/>
      <c r="ET58" s="213"/>
      <c r="EU58" s="213"/>
      <c r="EV58" s="213"/>
      <c r="EW58" s="213"/>
      <c r="EX58" s="213"/>
      <c r="EY58" s="213"/>
      <c r="EZ58" s="213"/>
      <c r="FC58" s="442"/>
      <c r="FG58" s="213"/>
      <c r="FI58" s="24"/>
      <c r="FJ58" s="213"/>
      <c r="FK58" s="213"/>
      <c r="FL58" s="213"/>
      <c r="FM58" s="213"/>
      <c r="FN58" s="213"/>
      <c r="FO58" s="213"/>
      <c r="FP58" s="213"/>
      <c r="FQ58" s="213"/>
      <c r="FR58" s="213"/>
      <c r="FU58" s="442"/>
      <c r="FY58" s="213"/>
      <c r="GA58" s="24"/>
      <c r="GB58" s="213"/>
      <c r="GC58" s="213"/>
      <c r="GD58" s="213"/>
      <c r="GE58" s="213"/>
      <c r="GF58" s="213"/>
      <c r="GG58" s="213"/>
      <c r="GH58" s="213"/>
      <c r="GI58" s="213"/>
      <c r="GJ58" s="213"/>
      <c r="GM58" s="442"/>
      <c r="GQ58" s="213"/>
      <c r="GS58" s="24"/>
      <c r="GT58" s="213"/>
      <c r="GU58" s="213"/>
      <c r="GV58" s="213"/>
      <c r="GW58" s="213"/>
      <c r="GX58" s="213"/>
      <c r="GY58" s="213"/>
      <c r="GZ58" s="213"/>
      <c r="HA58" s="213"/>
      <c r="HB58" s="213"/>
      <c r="HE58" s="442"/>
      <c r="HI58" s="213"/>
      <c r="HK58" s="24"/>
      <c r="HL58" s="213"/>
      <c r="HM58" s="213"/>
      <c r="HN58" s="213"/>
      <c r="HO58" s="213"/>
      <c r="HP58" s="213"/>
      <c r="HQ58" s="213"/>
      <c r="HR58" s="213"/>
      <c r="HS58" s="213"/>
      <c r="HT58" s="213"/>
      <c r="HW58" s="442">
        <v>0</v>
      </c>
      <c r="HX58" s="361">
        <v>0</v>
      </c>
      <c r="HY58" s="361">
        <v>0</v>
      </c>
      <c r="HZ58" s="361">
        <v>0</v>
      </c>
      <c r="IA58" s="213"/>
      <c r="IB58" s="361">
        <v>0</v>
      </c>
      <c r="IC58" s="24"/>
      <c r="ID58" s="213">
        <v>0</v>
      </c>
      <c r="IE58" s="213"/>
      <c r="IF58" s="213"/>
      <c r="IG58" s="213"/>
      <c r="IH58" s="213"/>
      <c r="II58" s="213"/>
      <c r="IJ58" s="213"/>
      <c r="IK58" s="213"/>
      <c r="IL58" s="213"/>
      <c r="IO58" s="442"/>
      <c r="IS58" s="213"/>
      <c r="IU58" s="24"/>
      <c r="IV58" s="213"/>
      <c r="IW58" s="213"/>
      <c r="IX58" s="213"/>
      <c r="IY58" s="213"/>
      <c r="IZ58" s="213"/>
      <c r="JA58" s="213"/>
      <c r="JB58" s="213"/>
      <c r="JC58" s="213"/>
      <c r="JD58" s="213"/>
      <c r="JG58" s="442"/>
      <c r="JK58" s="213"/>
      <c r="JM58" s="24"/>
      <c r="JN58" s="213"/>
      <c r="JO58" s="213"/>
      <c r="JP58" s="213"/>
      <c r="JQ58" s="213"/>
      <c r="JR58" s="213"/>
      <c r="JS58" s="213"/>
      <c r="JT58" s="213"/>
      <c r="JU58" s="213"/>
      <c r="JV58" s="213"/>
      <c r="JY58" s="442"/>
      <c r="KC58" s="213"/>
      <c r="KE58" s="24"/>
      <c r="KF58" s="213"/>
      <c r="KG58" s="213"/>
      <c r="KH58" s="213"/>
      <c r="KI58" s="213"/>
      <c r="KJ58" s="213"/>
      <c r="KK58" s="213"/>
      <c r="KL58" s="213"/>
      <c r="KM58" s="213"/>
      <c r="KN58" s="213"/>
    </row>
    <row r="59" spans="1:300" ht="15">
      <c r="A59" s="464">
        <v>45</v>
      </c>
      <c r="B59" s="361">
        <v>3</v>
      </c>
      <c r="C59" s="459" t="s">
        <v>25</v>
      </c>
      <c r="D59" s="361" t="s">
        <v>919</v>
      </c>
      <c r="E59" s="464">
        <v>5</v>
      </c>
      <c r="F59" s="441" t="s">
        <v>919</v>
      </c>
      <c r="G59" t="s">
        <v>2482</v>
      </c>
      <c r="H59">
        <v>59</v>
      </c>
      <c r="I59">
        <v>1</v>
      </c>
      <c r="J59" s="422"/>
      <c r="K59" s="422"/>
      <c r="L59" s="422"/>
      <c r="M59" s="422"/>
      <c r="N59"/>
      <c r="O59"/>
      <c r="P59" s="435"/>
      <c r="Q59"/>
      <c r="R59"/>
      <c r="S59"/>
      <c r="T59"/>
      <c r="U59"/>
      <c r="V59"/>
      <c r="W59">
        <v>64</v>
      </c>
      <c r="X59" t="s">
        <v>1217</v>
      </c>
      <c r="Y59" t="s">
        <v>1217</v>
      </c>
      <c r="Z59" t="s">
        <v>1217</v>
      </c>
      <c r="AA59" t="s">
        <v>1217</v>
      </c>
      <c r="AB59" t="s">
        <v>1217</v>
      </c>
      <c r="AC59" t="s">
        <v>1217</v>
      </c>
      <c r="AD59" t="s">
        <v>1217</v>
      </c>
      <c r="AE59" t="s">
        <v>1217</v>
      </c>
      <c r="AF59" t="s">
        <v>1217</v>
      </c>
      <c r="AG59" t="s">
        <v>1217</v>
      </c>
      <c r="AH59"/>
      <c r="AI59" t="s">
        <v>1217</v>
      </c>
      <c r="AJ59" t="s">
        <v>1217</v>
      </c>
      <c r="AK59" t="s">
        <v>1217</v>
      </c>
      <c r="AL59" t="s">
        <v>1217</v>
      </c>
      <c r="AM59" t="s">
        <v>1217</v>
      </c>
      <c r="AN59" t="s">
        <v>1217</v>
      </c>
      <c r="AO59" t="s">
        <v>1217</v>
      </c>
      <c r="AP59"/>
      <c r="AQ59"/>
      <c r="AR59"/>
      <c r="AS59"/>
      <c r="AT59"/>
      <c r="AU59"/>
      <c r="AV59"/>
      <c r="AW59"/>
      <c r="AX59"/>
      <c r="AY59"/>
      <c r="AZ59"/>
      <c r="BA59"/>
      <c r="BB59" t="str" cm="1">
        <f t="array" aca="1" ref="BB59" ca="1">IFERROR(INDIRECT(X59),"")</f>
        <v/>
      </c>
      <c r="BC59"/>
      <c r="BD59" s="437"/>
      <c r="BE59"/>
      <c r="BF59" s="470">
        <v>1</v>
      </c>
      <c r="BG59" s="470">
        <v>12</v>
      </c>
      <c r="BH59" s="470" t="s">
        <v>713</v>
      </c>
      <c r="BI59" s="470" t="s">
        <v>2532</v>
      </c>
      <c r="BJ59" s="470">
        <v>3</v>
      </c>
      <c r="BK59" s="470" t="s">
        <v>2688</v>
      </c>
      <c r="BL59" s="470" t="s">
        <v>698</v>
      </c>
      <c r="BM59" s="438" t="s">
        <v>2689</v>
      </c>
      <c r="BN59" s="438"/>
      <c r="BO59" s="470">
        <v>0</v>
      </c>
      <c r="BP59" s="470">
        <v>0</v>
      </c>
      <c r="BQ59" s="470">
        <v>0</v>
      </c>
      <c r="BR59" s="470">
        <v>0</v>
      </c>
      <c r="BS59" s="470">
        <v>1</v>
      </c>
      <c r="BT59" s="470">
        <v>0</v>
      </c>
      <c r="BU59" s="470">
        <v>0</v>
      </c>
      <c r="BV59" s="470">
        <v>0</v>
      </c>
      <c r="BW59" s="470">
        <v>0</v>
      </c>
      <c r="BX59" s="470">
        <v>0</v>
      </c>
      <c r="BY59" s="470"/>
      <c r="BZ59" s="470"/>
      <c r="CA59"/>
      <c r="CC59"/>
      <c r="CD59">
        <f>CK17</f>
        <v>0</v>
      </c>
      <c r="CE59"/>
      <c r="CF59"/>
      <c r="CG59"/>
      <c r="CH59"/>
      <c r="CI59"/>
      <c r="CJ59"/>
      <c r="CK59"/>
      <c r="CL59"/>
      <c r="CM59"/>
      <c r="CN59"/>
      <c r="CO59"/>
      <c r="CY59" s="442"/>
      <c r="CZ59" s="361"/>
      <c r="DA59" s="361"/>
      <c r="DB59" s="361"/>
      <c r="DC59" s="213"/>
      <c r="DD59" s="361"/>
      <c r="DE59" s="24"/>
      <c r="DF59" s="213"/>
      <c r="DG59" s="213"/>
      <c r="DH59" s="213"/>
      <c r="DI59" s="213"/>
      <c r="DJ59" s="213"/>
      <c r="DK59" s="213"/>
      <c r="DL59" s="213"/>
      <c r="DM59" s="213"/>
      <c r="DN59" s="213"/>
      <c r="DO59" s="361"/>
      <c r="DS59" s="440"/>
      <c r="DW59" s="213"/>
      <c r="DY59" s="24"/>
      <c r="DZ59" s="213"/>
      <c r="EA59" s="213"/>
      <c r="EB59" s="213"/>
      <c r="EC59" s="213"/>
      <c r="ED59" s="213"/>
      <c r="EE59" s="213"/>
      <c r="EF59" s="213"/>
      <c r="EG59" s="213"/>
      <c r="EH59" s="213"/>
      <c r="EK59" s="440"/>
      <c r="EO59" s="213"/>
      <c r="EQ59" s="24"/>
      <c r="ER59" s="213"/>
      <c r="ES59" s="213"/>
      <c r="ET59" s="213"/>
      <c r="EU59" s="213"/>
      <c r="EV59" s="213"/>
      <c r="EW59" s="213"/>
      <c r="EX59" s="213"/>
      <c r="EY59" s="213"/>
      <c r="EZ59" s="213"/>
      <c r="FC59" s="440"/>
      <c r="FG59" s="213"/>
      <c r="FI59" s="24"/>
      <c r="FJ59" s="213"/>
      <c r="FK59" s="213"/>
      <c r="FL59" s="213"/>
      <c r="FM59" s="213"/>
      <c r="FN59" s="213"/>
      <c r="FO59" s="213"/>
      <c r="FP59" s="213"/>
      <c r="FQ59" s="213"/>
      <c r="FR59" s="213"/>
      <c r="FU59" s="440"/>
      <c r="FY59" s="213"/>
      <c r="GA59" s="24"/>
      <c r="GB59" s="213"/>
      <c r="GC59" s="213"/>
      <c r="GD59" s="213"/>
      <c r="GE59" s="213"/>
      <c r="GF59" s="213"/>
      <c r="GG59" s="213"/>
      <c r="GH59" s="213"/>
      <c r="GI59" s="213"/>
      <c r="GJ59" s="213"/>
      <c r="GM59" s="440"/>
      <c r="GQ59" s="213"/>
      <c r="GS59" s="24"/>
      <c r="GT59" s="213"/>
      <c r="GU59" s="213"/>
      <c r="GV59" s="213"/>
      <c r="GW59" s="213"/>
      <c r="GX59" s="213"/>
      <c r="GY59" s="213"/>
      <c r="GZ59" s="213"/>
      <c r="HA59" s="213"/>
      <c r="HB59" s="213"/>
      <c r="HE59" s="440"/>
      <c r="HI59" s="213"/>
      <c r="HK59" s="24"/>
      <c r="HL59" s="213"/>
      <c r="HM59" s="213"/>
      <c r="HN59" s="213"/>
      <c r="HO59" s="213"/>
      <c r="HP59" s="213"/>
      <c r="HQ59" s="213"/>
      <c r="HR59" s="213"/>
      <c r="HS59" s="213"/>
      <c r="HT59" s="213"/>
      <c r="HW59" s="440">
        <v>0</v>
      </c>
      <c r="HX59" s="441">
        <v>0</v>
      </c>
      <c r="HY59" s="441">
        <v>0</v>
      </c>
      <c r="HZ59" s="441">
        <v>0</v>
      </c>
      <c r="IA59" s="213"/>
      <c r="IB59" s="441">
        <v>0</v>
      </c>
      <c r="IC59" s="24"/>
      <c r="ID59" s="213">
        <v>0</v>
      </c>
      <c r="IE59" s="213"/>
      <c r="IF59" s="213"/>
      <c r="IG59" s="213"/>
      <c r="IH59" s="213"/>
      <c r="II59" s="213"/>
      <c r="IJ59" s="213"/>
      <c r="IK59" s="213"/>
      <c r="IL59" s="213"/>
      <c r="IO59" s="440"/>
      <c r="IS59" s="213"/>
      <c r="IU59" s="24"/>
      <c r="IV59" s="213"/>
      <c r="IW59" s="213"/>
      <c r="IX59" s="213"/>
      <c r="IY59" s="213"/>
      <c r="IZ59" s="213"/>
      <c r="JA59" s="213"/>
      <c r="JB59" s="213"/>
      <c r="JC59" s="213"/>
      <c r="JD59" s="213"/>
      <c r="JG59" s="440"/>
      <c r="JK59" s="213"/>
      <c r="JM59" s="24"/>
      <c r="JN59" s="213"/>
      <c r="JO59" s="213"/>
      <c r="JP59" s="213"/>
      <c r="JQ59" s="213"/>
      <c r="JR59" s="213"/>
      <c r="JS59" s="213"/>
      <c r="JT59" s="213"/>
      <c r="JU59" s="213"/>
      <c r="JV59" s="213"/>
      <c r="JY59" s="440"/>
      <c r="KC59" s="213"/>
      <c r="KE59" s="24"/>
      <c r="KF59" s="213"/>
      <c r="KG59" s="213"/>
      <c r="KH59" s="213"/>
      <c r="KI59" s="213"/>
      <c r="KJ59" s="213"/>
      <c r="KK59" s="213"/>
      <c r="KL59" s="213"/>
      <c r="KM59" s="213"/>
      <c r="KN59" s="213"/>
    </row>
    <row r="60" spans="1:300" s="447" customFormat="1" ht="15">
      <c r="A60" s="464"/>
      <c r="B60" s="361"/>
      <c r="C60" s="459"/>
      <c r="D60" s="361"/>
      <c r="E60" s="464">
        <v>25</v>
      </c>
      <c r="F60" s="441" t="s">
        <v>0</v>
      </c>
      <c r="G60">
        <v>0</v>
      </c>
      <c r="H60" t="s">
        <v>1217</v>
      </c>
      <c r="I60">
        <v>0</v>
      </c>
      <c r="J60" s="422"/>
      <c r="K60" s="422"/>
      <c r="L60" s="422"/>
      <c r="M60" s="422"/>
      <c r="N60"/>
      <c r="O60"/>
      <c r="P60" s="435"/>
      <c r="Q60"/>
      <c r="R60"/>
      <c r="S60"/>
      <c r="T60"/>
      <c r="U60"/>
      <c r="V60"/>
      <c r="W60">
        <v>65</v>
      </c>
      <c r="X60" t="s">
        <v>1217</v>
      </c>
      <c r="Y60" t="s">
        <v>1217</v>
      </c>
      <c r="Z60" t="s">
        <v>1217</v>
      </c>
      <c r="AA60" t="s">
        <v>1217</v>
      </c>
      <c r="AB60" t="s">
        <v>1217</v>
      </c>
      <c r="AC60" t="s">
        <v>1217</v>
      </c>
      <c r="AD60" t="s">
        <v>1217</v>
      </c>
      <c r="AE60" t="s">
        <v>1217</v>
      </c>
      <c r="AF60" t="s">
        <v>1217</v>
      </c>
      <c r="AG60" t="s">
        <v>1217</v>
      </c>
      <c r="AH60"/>
      <c r="AI60" t="s">
        <v>1217</v>
      </c>
      <c r="AJ60" t="s">
        <v>1217</v>
      </c>
      <c r="AK60" t="s">
        <v>1217</v>
      </c>
      <c r="AL60" t="s">
        <v>1217</v>
      </c>
      <c r="AM60" t="s">
        <v>1217</v>
      </c>
      <c r="AN60" t="s">
        <v>1217</v>
      </c>
      <c r="AO60" t="s">
        <v>1217</v>
      </c>
      <c r="AP60"/>
      <c r="AQ60"/>
      <c r="AR60"/>
      <c r="AS60"/>
      <c r="AT60"/>
      <c r="AU60"/>
      <c r="AV60"/>
      <c r="AW60"/>
      <c r="AX60"/>
      <c r="AY60"/>
      <c r="AZ60"/>
      <c r="BA60"/>
      <c r="BB60" t="str" cm="1">
        <f t="array" aca="1" ref="BB60" ca="1">IFERROR(INDIRECT(X60),"")</f>
        <v/>
      </c>
      <c r="BC60"/>
      <c r="BD60" s="437"/>
      <c r="BE60"/>
      <c r="BF60" s="470">
        <v>1</v>
      </c>
      <c r="BG60" s="470">
        <v>12</v>
      </c>
      <c r="BH60" s="470" t="s">
        <v>713</v>
      </c>
      <c r="BI60" s="470" t="s">
        <v>2532</v>
      </c>
      <c r="BJ60" s="470">
        <v>4</v>
      </c>
      <c r="BK60" s="470" t="s">
        <v>2690</v>
      </c>
      <c r="BL60" s="470" t="s">
        <v>686</v>
      </c>
      <c r="BM60" s="438" t="s">
        <v>2691</v>
      </c>
      <c r="BN60" s="438"/>
      <c r="BO60" s="470">
        <v>0</v>
      </c>
      <c r="BP60" s="470">
        <v>0</v>
      </c>
      <c r="BQ60" s="470">
        <v>0</v>
      </c>
      <c r="BR60" s="470">
        <v>0</v>
      </c>
      <c r="BS60" s="470">
        <v>1</v>
      </c>
      <c r="BT60" s="470">
        <v>0</v>
      </c>
      <c r="BU60" s="470">
        <v>0</v>
      </c>
      <c r="BV60" s="470">
        <v>0</v>
      </c>
      <c r="BW60" s="470">
        <v>0</v>
      </c>
      <c r="BX60" s="470">
        <v>0</v>
      </c>
      <c r="BY60" s="470"/>
      <c r="BZ60" s="470"/>
      <c r="CA60"/>
      <c r="CC60" t="s">
        <v>1335</v>
      </c>
      <c r="CD60">
        <f ca="1">CK5</f>
        <v>0</v>
      </c>
      <c r="CE60"/>
      <c r="CF60"/>
      <c r="CG60"/>
      <c r="CH60"/>
      <c r="CI60"/>
      <c r="CJ60"/>
      <c r="CK60"/>
      <c r="CL60"/>
      <c r="CM60"/>
      <c r="CN60"/>
      <c r="CO60"/>
      <c r="CY60" s="440"/>
      <c r="CZ60" s="441"/>
      <c r="DA60" s="441"/>
      <c r="DB60" s="441"/>
      <c r="DC60" s="213"/>
      <c r="DD60" s="441"/>
      <c r="DE60" s="24"/>
      <c r="DF60" s="213"/>
      <c r="DG60" s="213"/>
      <c r="DH60" s="213"/>
      <c r="DI60" s="213"/>
      <c r="DJ60" s="213"/>
      <c r="DK60" s="213"/>
      <c r="DL60" s="213"/>
      <c r="DM60" s="213"/>
      <c r="DN60" s="213"/>
      <c r="DO60" s="441"/>
      <c r="DS60" s="446"/>
      <c r="DW60" s="213"/>
      <c r="DY60" s="24"/>
      <c r="DZ60" s="213"/>
      <c r="EA60" s="213"/>
      <c r="EB60" s="213"/>
      <c r="EC60" s="213"/>
      <c r="ED60" s="213"/>
      <c r="EE60" s="213"/>
      <c r="EF60" s="213"/>
      <c r="EG60" s="213"/>
      <c r="EH60" s="213"/>
      <c r="EK60" s="446"/>
      <c r="EO60" s="213"/>
      <c r="EQ60" s="24"/>
      <c r="ER60" s="213"/>
      <c r="ES60" s="213"/>
      <c r="ET60" s="213"/>
      <c r="EU60" s="213"/>
      <c r="EV60" s="213"/>
      <c r="EW60" s="213"/>
      <c r="EX60" s="213"/>
      <c r="EY60" s="213"/>
      <c r="EZ60" s="213"/>
      <c r="FC60" s="446"/>
      <c r="FG60" s="213"/>
      <c r="FI60" s="24"/>
      <c r="FJ60" s="213"/>
      <c r="FK60" s="213"/>
      <c r="FL60" s="213"/>
      <c r="FM60" s="213"/>
      <c r="FN60" s="213"/>
      <c r="FO60" s="213"/>
      <c r="FP60" s="213"/>
      <c r="FQ60" s="213"/>
      <c r="FR60" s="213"/>
      <c r="FU60" s="446"/>
      <c r="FY60" s="213"/>
      <c r="GA60" s="24"/>
      <c r="GB60" s="213"/>
      <c r="GC60" s="213"/>
      <c r="GD60" s="213"/>
      <c r="GE60" s="213"/>
      <c r="GF60" s="213"/>
      <c r="GG60" s="213"/>
      <c r="GH60" s="213"/>
      <c r="GI60" s="213"/>
      <c r="GJ60" s="213"/>
      <c r="GM60" s="446"/>
      <c r="GQ60" s="213"/>
      <c r="GS60" s="24"/>
      <c r="GT60" s="213"/>
      <c r="GU60" s="213"/>
      <c r="GV60" s="213"/>
      <c r="GW60" s="213"/>
      <c r="GX60" s="213"/>
      <c r="GY60" s="213"/>
      <c r="GZ60" s="213"/>
      <c r="HA60" s="213"/>
      <c r="HB60" s="213"/>
      <c r="HE60" s="446"/>
      <c r="HI60" s="213"/>
      <c r="HK60" s="24"/>
      <c r="HL60" s="213"/>
      <c r="HM60" s="213"/>
      <c r="HN60" s="213"/>
      <c r="HO60" s="213"/>
      <c r="HP60" s="213"/>
      <c r="HQ60" s="213"/>
      <c r="HR60" s="213"/>
      <c r="HS60" s="213"/>
      <c r="HT60" s="213"/>
      <c r="HW60" s="446">
        <v>0</v>
      </c>
      <c r="HX60" s="447">
        <v>0</v>
      </c>
      <c r="HY60" s="447">
        <v>0</v>
      </c>
      <c r="HZ60" s="447">
        <v>0</v>
      </c>
      <c r="IA60" s="213"/>
      <c r="IB60" s="447">
        <v>0</v>
      </c>
      <c r="IC60" s="24"/>
      <c r="ID60" s="213">
        <v>0</v>
      </c>
      <c r="IE60" s="213"/>
      <c r="IF60" s="213"/>
      <c r="IG60" s="213"/>
      <c r="IH60" s="213"/>
      <c r="II60" s="213"/>
      <c r="IJ60" s="213"/>
      <c r="IK60" s="213"/>
      <c r="IL60" s="213"/>
      <c r="IO60" s="446"/>
      <c r="IS60" s="213"/>
      <c r="IU60" s="24"/>
      <c r="IV60" s="213"/>
      <c r="IW60" s="213"/>
      <c r="IX60" s="213"/>
      <c r="IY60" s="213"/>
      <c r="IZ60" s="213"/>
      <c r="JA60" s="213"/>
      <c r="JB60" s="213"/>
      <c r="JC60" s="213"/>
      <c r="JD60" s="213"/>
      <c r="JG60" s="446"/>
      <c r="JK60" s="213"/>
      <c r="JM60" s="24"/>
      <c r="JN60" s="213"/>
      <c r="JO60" s="213"/>
      <c r="JP60" s="213"/>
      <c r="JQ60" s="213"/>
      <c r="JR60" s="213"/>
      <c r="JS60" s="213"/>
      <c r="JT60" s="213"/>
      <c r="JU60" s="213"/>
      <c r="JV60" s="213"/>
      <c r="JY60" s="446"/>
      <c r="KC60" s="213"/>
      <c r="KE60" s="24"/>
      <c r="KF60" s="213"/>
      <c r="KG60" s="213"/>
      <c r="KH60" s="213"/>
      <c r="KI60" s="213"/>
      <c r="KJ60" s="213"/>
      <c r="KK60" s="213"/>
      <c r="KL60" s="213"/>
      <c r="KM60" s="213"/>
      <c r="KN60" s="213"/>
    </row>
    <row r="61" spans="1:300" ht="15">
      <c r="A61" s="464" t="s">
        <v>2483</v>
      </c>
      <c r="B61" s="361"/>
      <c r="C61" s="459"/>
      <c r="D61" s="361"/>
      <c r="E61" s="464"/>
      <c r="F61" s="441" t="e">
        <v>#N/A</v>
      </c>
      <c r="G61" t="s">
        <v>2483</v>
      </c>
      <c r="H61" t="s">
        <v>1217</v>
      </c>
      <c r="I61">
        <v>0</v>
      </c>
      <c r="J61" s="422"/>
      <c r="K61" s="422"/>
      <c r="L61" s="422"/>
      <c r="M61" s="422"/>
      <c r="N61"/>
      <c r="O61"/>
      <c r="P61" s="435"/>
      <c r="Q61"/>
      <c r="R61"/>
      <c r="S61"/>
      <c r="T61"/>
      <c r="U61"/>
      <c r="V61"/>
      <c r="W61">
        <v>66</v>
      </c>
      <c r="X61" t="s">
        <v>1217</v>
      </c>
      <c r="Y61" t="s">
        <v>1217</v>
      </c>
      <c r="Z61" t="s">
        <v>1217</v>
      </c>
      <c r="AA61" t="s">
        <v>1217</v>
      </c>
      <c r="AB61" t="s">
        <v>1217</v>
      </c>
      <c r="AC61" t="s">
        <v>1217</v>
      </c>
      <c r="AD61" t="s">
        <v>1217</v>
      </c>
      <c r="AE61" t="s">
        <v>1217</v>
      </c>
      <c r="AF61" t="s">
        <v>1217</v>
      </c>
      <c r="AG61" t="s">
        <v>1217</v>
      </c>
      <c r="AH61"/>
      <c r="AI61" t="s">
        <v>1217</v>
      </c>
      <c r="AJ61" t="s">
        <v>1217</v>
      </c>
      <c r="AK61" t="s">
        <v>1217</v>
      </c>
      <c r="AL61" t="s">
        <v>1217</v>
      </c>
      <c r="AM61" t="s">
        <v>1217</v>
      </c>
      <c r="AN61" t="s">
        <v>1217</v>
      </c>
      <c r="AO61" t="s">
        <v>1217</v>
      </c>
      <c r="AP61"/>
      <c r="AQ61"/>
      <c r="AR61"/>
      <c r="AS61"/>
      <c r="AT61"/>
      <c r="AU61"/>
      <c r="AV61"/>
      <c r="AW61"/>
      <c r="AX61"/>
      <c r="AY61"/>
      <c r="AZ61"/>
      <c r="BA61"/>
      <c r="BB61" t="str" cm="1">
        <f t="array" aca="1" ref="BB61" ca="1">IFERROR(INDIRECT(X61),"")</f>
        <v/>
      </c>
      <c r="BC61"/>
      <c r="BD61" s="437"/>
      <c r="BE61"/>
      <c r="BF61" s="470">
        <v>1</v>
      </c>
      <c r="BG61" s="470">
        <v>12</v>
      </c>
      <c r="BH61" s="470" t="s">
        <v>713</v>
      </c>
      <c r="BI61" s="470" t="s">
        <v>2532</v>
      </c>
      <c r="BJ61" s="470">
        <v>5</v>
      </c>
      <c r="BK61" s="470" t="s">
        <v>2692</v>
      </c>
      <c r="BL61" s="470" t="s">
        <v>687</v>
      </c>
      <c r="BM61" s="438" t="s">
        <v>2693</v>
      </c>
      <c r="BN61" s="438"/>
      <c r="BO61" s="470">
        <v>0</v>
      </c>
      <c r="BP61" s="470">
        <v>0</v>
      </c>
      <c r="BQ61" s="470">
        <v>0</v>
      </c>
      <c r="BR61" s="470">
        <v>0</v>
      </c>
      <c r="BS61" s="470">
        <v>1</v>
      </c>
      <c r="BT61" s="470">
        <v>0</v>
      </c>
      <c r="BU61" s="470">
        <v>0</v>
      </c>
      <c r="BV61" s="470">
        <v>0</v>
      </c>
      <c r="BW61" s="470">
        <v>0</v>
      </c>
      <c r="BX61" s="470">
        <v>0</v>
      </c>
      <c r="BY61" s="470"/>
      <c r="BZ61" s="470"/>
      <c r="CA61"/>
      <c r="CC61" t="s">
        <v>1339</v>
      </c>
      <c r="CD61">
        <f ca="1">CD62-CD60</f>
        <v>261</v>
      </c>
      <c r="CE61"/>
      <c r="CF61"/>
      <c r="CG61"/>
      <c r="CH61"/>
      <c r="CI61"/>
      <c r="CJ61"/>
      <c r="CK61"/>
      <c r="CL61"/>
      <c r="CM61"/>
      <c r="CN61"/>
      <c r="CO61"/>
      <c r="CY61" s="446"/>
      <c r="CZ61" s="447"/>
      <c r="DA61" s="447"/>
      <c r="DB61" s="447"/>
      <c r="DC61" s="213"/>
      <c r="DD61" s="447"/>
      <c r="DE61" s="24"/>
      <c r="DF61" s="213"/>
      <c r="DG61" s="213"/>
      <c r="DH61" s="213"/>
      <c r="DI61" s="213"/>
      <c r="DJ61" s="213"/>
      <c r="DK61" s="213"/>
      <c r="DL61" s="213"/>
      <c r="DM61" s="213"/>
      <c r="DN61" s="213"/>
      <c r="DO61" s="447"/>
      <c r="DS61" s="440"/>
      <c r="DW61" s="213"/>
      <c r="DY61" s="24"/>
      <c r="DZ61" s="213"/>
      <c r="EA61" s="213"/>
      <c r="EB61" s="213"/>
      <c r="EC61" s="213"/>
      <c r="ED61" s="213"/>
      <c r="EE61" s="213"/>
      <c r="EF61" s="213"/>
      <c r="EG61" s="213"/>
      <c r="EH61" s="213"/>
      <c r="EK61" s="440"/>
      <c r="EO61" s="213"/>
      <c r="EQ61" s="24"/>
      <c r="ER61" s="213"/>
      <c r="ES61" s="213"/>
      <c r="ET61" s="213"/>
      <c r="EU61" s="213"/>
      <c r="EV61" s="213"/>
      <c r="EW61" s="213"/>
      <c r="EX61" s="213"/>
      <c r="EY61" s="213"/>
      <c r="EZ61" s="213"/>
      <c r="FC61" s="440"/>
      <c r="FG61" s="213"/>
      <c r="FI61" s="24"/>
      <c r="FJ61" s="213"/>
      <c r="FK61" s="213"/>
      <c r="FL61" s="213"/>
      <c r="FM61" s="213"/>
      <c r="FN61" s="213"/>
      <c r="FO61" s="213"/>
      <c r="FP61" s="213"/>
      <c r="FQ61" s="213"/>
      <c r="FR61" s="213"/>
      <c r="FU61" s="440"/>
      <c r="FY61" s="213"/>
      <c r="GA61" s="24"/>
      <c r="GB61" s="213"/>
      <c r="GC61" s="213"/>
      <c r="GD61" s="213"/>
      <c r="GE61" s="213"/>
      <c r="GF61" s="213"/>
      <c r="GG61" s="213"/>
      <c r="GH61" s="213"/>
      <c r="GI61" s="213"/>
      <c r="GJ61" s="213"/>
      <c r="GM61" s="440"/>
      <c r="GQ61" s="213"/>
      <c r="GS61" s="24"/>
      <c r="GT61" s="213"/>
      <c r="GU61" s="213"/>
      <c r="GV61" s="213"/>
      <c r="GW61" s="213"/>
      <c r="GX61" s="213"/>
      <c r="GY61" s="213"/>
      <c r="GZ61" s="213"/>
      <c r="HA61" s="213"/>
      <c r="HB61" s="213"/>
      <c r="HE61" s="440"/>
      <c r="HI61" s="213"/>
      <c r="HK61" s="24"/>
      <c r="HL61" s="213"/>
      <c r="HM61" s="213"/>
      <c r="HN61" s="213"/>
      <c r="HO61" s="213"/>
      <c r="HP61" s="213"/>
      <c r="HQ61" s="213"/>
      <c r="HR61" s="213"/>
      <c r="HS61" s="213"/>
      <c r="HT61" s="213"/>
      <c r="HW61" s="440">
        <v>0</v>
      </c>
      <c r="HX61" s="441">
        <v>0</v>
      </c>
      <c r="HY61" s="441">
        <v>0</v>
      </c>
      <c r="HZ61" s="441">
        <v>0</v>
      </c>
      <c r="IA61" s="213"/>
      <c r="IB61" s="441">
        <v>0</v>
      </c>
      <c r="IC61" s="24"/>
      <c r="ID61" s="213">
        <v>0</v>
      </c>
      <c r="IE61" s="213"/>
      <c r="IF61" s="213"/>
      <c r="IG61" s="213"/>
      <c r="IH61" s="213"/>
      <c r="II61" s="213"/>
      <c r="IJ61" s="213"/>
      <c r="IK61" s="213"/>
      <c r="IL61" s="213"/>
      <c r="IO61" s="440"/>
      <c r="IS61" s="213"/>
      <c r="IU61" s="24"/>
      <c r="IV61" s="213"/>
      <c r="IW61" s="213"/>
      <c r="IX61" s="213"/>
      <c r="IY61" s="213"/>
      <c r="IZ61" s="213"/>
      <c r="JA61" s="213"/>
      <c r="JB61" s="213"/>
      <c r="JC61" s="213"/>
      <c r="JD61" s="213"/>
      <c r="JG61" s="440"/>
      <c r="JK61" s="213"/>
      <c r="JM61" s="24"/>
      <c r="JN61" s="213"/>
      <c r="JO61" s="213"/>
      <c r="JP61" s="213"/>
      <c r="JQ61" s="213"/>
      <c r="JR61" s="213"/>
      <c r="JS61" s="213"/>
      <c r="JT61" s="213"/>
      <c r="JU61" s="213"/>
      <c r="JV61" s="213"/>
      <c r="JY61" s="440"/>
      <c r="KC61" s="213"/>
      <c r="KE61" s="24"/>
      <c r="KF61" s="213"/>
      <c r="KG61" s="213"/>
      <c r="KH61" s="213"/>
      <c r="KI61" s="213"/>
      <c r="KJ61" s="213"/>
      <c r="KK61" s="213"/>
      <c r="KL61" s="213"/>
      <c r="KM61" s="213"/>
      <c r="KN61" s="213"/>
    </row>
    <row r="62" spans="1:300" ht="15">
      <c r="A62" s="464" t="s">
        <v>25</v>
      </c>
      <c r="B62" s="361" t="s">
        <v>23</v>
      </c>
      <c r="C62" s="459" t="s">
        <v>1247</v>
      </c>
      <c r="D62" s="361" t="s">
        <v>1162</v>
      </c>
      <c r="E62" s="464" t="s">
        <v>1248</v>
      </c>
      <c r="F62" s="441" t="e">
        <v>#N/A</v>
      </c>
      <c r="G62" t="s">
        <v>2483</v>
      </c>
      <c r="H62" t="s">
        <v>1217</v>
      </c>
      <c r="I62">
        <v>0</v>
      </c>
      <c r="J62" s="422"/>
      <c r="K62" s="422"/>
      <c r="L62" s="422"/>
      <c r="M62" s="422"/>
      <c r="N62"/>
      <c r="O62"/>
      <c r="P62" s="435"/>
      <c r="Q62"/>
      <c r="R62"/>
      <c r="S62"/>
      <c r="T62"/>
      <c r="U62"/>
      <c r="V62"/>
      <c r="W62">
        <v>67</v>
      </c>
      <c r="X62" t="s">
        <v>1217</v>
      </c>
      <c r="Y62" t="s">
        <v>1217</v>
      </c>
      <c r="Z62" t="s">
        <v>1217</v>
      </c>
      <c r="AA62" t="s">
        <v>1217</v>
      </c>
      <c r="AB62" t="s">
        <v>1217</v>
      </c>
      <c r="AC62" t="s">
        <v>1217</v>
      </c>
      <c r="AD62" t="s">
        <v>1217</v>
      </c>
      <c r="AE62" t="s">
        <v>1217</v>
      </c>
      <c r="AF62" t="s">
        <v>1217</v>
      </c>
      <c r="AG62" t="s">
        <v>1217</v>
      </c>
      <c r="AH62"/>
      <c r="AI62" t="s">
        <v>1217</v>
      </c>
      <c r="AJ62" t="s">
        <v>1217</v>
      </c>
      <c r="AK62" t="s">
        <v>1217</v>
      </c>
      <c r="AL62" t="s">
        <v>1217</v>
      </c>
      <c r="AM62" t="s">
        <v>1217</v>
      </c>
      <c r="AN62" t="s">
        <v>1217</v>
      </c>
      <c r="AO62" t="s">
        <v>1217</v>
      </c>
      <c r="AP62"/>
      <c r="AQ62"/>
      <c r="AR62"/>
      <c r="AS62"/>
      <c r="AT62"/>
      <c r="AU62"/>
      <c r="AV62"/>
      <c r="AW62"/>
      <c r="AX62"/>
      <c r="AY62"/>
      <c r="AZ62"/>
      <c r="BA62"/>
      <c r="BB62" t="str" cm="1">
        <f t="array" aca="1" ref="BB62" ca="1">IFERROR(INDIRECT(X62),"")</f>
        <v/>
      </c>
      <c r="BC62"/>
      <c r="BD62" s="437"/>
      <c r="BE62"/>
      <c r="BF62" s="438">
        <v>1</v>
      </c>
      <c r="BG62" s="438">
        <v>13</v>
      </c>
      <c r="BH62" s="438" t="s">
        <v>715</v>
      </c>
      <c r="BI62" s="438" t="s">
        <v>2536</v>
      </c>
      <c r="BJ62" s="438">
        <v>1</v>
      </c>
      <c r="BK62" s="438" t="s">
        <v>2694</v>
      </c>
      <c r="BL62" s="438" t="s">
        <v>147</v>
      </c>
      <c r="BM62" s="438" t="s">
        <v>2695</v>
      </c>
      <c r="BN62" s="438"/>
      <c r="BO62" s="438">
        <v>0</v>
      </c>
      <c r="BP62" s="438">
        <v>0</v>
      </c>
      <c r="BQ62" s="438">
        <v>0</v>
      </c>
      <c r="BR62" s="438">
        <v>0</v>
      </c>
      <c r="BS62" s="438">
        <v>1</v>
      </c>
      <c r="BT62" s="438">
        <v>0</v>
      </c>
      <c r="BU62" s="438">
        <v>0</v>
      </c>
      <c r="BV62" s="438">
        <v>0</v>
      </c>
      <c r="BW62" s="438">
        <v>0</v>
      </c>
      <c r="BX62" s="438">
        <v>0</v>
      </c>
      <c r="BY62" s="438"/>
      <c r="BZ62" s="438"/>
      <c r="CA62"/>
      <c r="CC62" t="s">
        <v>1343</v>
      </c>
      <c r="CD62">
        <f>CK1</f>
        <v>261</v>
      </c>
      <c r="CE62"/>
      <c r="CF62"/>
      <c r="CG62"/>
      <c r="CH62"/>
      <c r="CI62"/>
      <c r="CJ62"/>
      <c r="CK62"/>
      <c r="CL62"/>
      <c r="CM62"/>
      <c r="CN62"/>
      <c r="CO62"/>
      <c r="DC62" s="213"/>
      <c r="DE62" s="24"/>
      <c r="DF62" s="213"/>
      <c r="DG62" s="213"/>
      <c r="DH62" s="213"/>
      <c r="DI62" s="213"/>
      <c r="DJ62" s="213"/>
      <c r="DK62" s="213"/>
      <c r="DL62" s="213"/>
      <c r="DM62" s="213"/>
      <c r="DN62" s="213"/>
      <c r="DS62" s="440"/>
      <c r="DW62" s="213"/>
      <c r="DY62" s="24"/>
      <c r="DZ62" s="213"/>
      <c r="EA62" s="213"/>
      <c r="EB62" s="213"/>
      <c r="EC62" s="213"/>
      <c r="ED62" s="213"/>
      <c r="EE62" s="213"/>
      <c r="EF62" s="213"/>
      <c r="EG62" s="213"/>
      <c r="EH62" s="213"/>
      <c r="EK62" s="440"/>
      <c r="EO62" s="213"/>
      <c r="EQ62" s="24"/>
      <c r="ER62" s="213"/>
      <c r="ES62" s="213"/>
      <c r="ET62" s="213"/>
      <c r="EU62" s="213"/>
      <c r="EV62" s="213"/>
      <c r="EW62" s="213"/>
      <c r="EX62" s="213"/>
      <c r="EY62" s="213"/>
      <c r="EZ62" s="213"/>
      <c r="FC62" s="440"/>
      <c r="FG62" s="213"/>
      <c r="FI62" s="24"/>
      <c r="FJ62" s="213"/>
      <c r="FK62" s="213"/>
      <c r="FL62" s="213"/>
      <c r="FM62" s="213"/>
      <c r="FN62" s="213"/>
      <c r="FO62" s="213"/>
      <c r="FP62" s="213"/>
      <c r="FQ62" s="213"/>
      <c r="FR62" s="213"/>
      <c r="FU62" s="440"/>
      <c r="FY62" s="213"/>
      <c r="GA62" s="24"/>
      <c r="GB62" s="213"/>
      <c r="GC62" s="213"/>
      <c r="GD62" s="213"/>
      <c r="GE62" s="213"/>
      <c r="GF62" s="213"/>
      <c r="GG62" s="213"/>
      <c r="GH62" s="213"/>
      <c r="GI62" s="213"/>
      <c r="GJ62" s="213"/>
      <c r="GM62" s="440"/>
      <c r="GQ62" s="213"/>
      <c r="GS62" s="24"/>
      <c r="GT62" s="213"/>
      <c r="GU62" s="213"/>
      <c r="GV62" s="213"/>
      <c r="GW62" s="213"/>
      <c r="GX62" s="213"/>
      <c r="GY62" s="213"/>
      <c r="GZ62" s="213"/>
      <c r="HA62" s="213"/>
      <c r="HB62" s="213"/>
      <c r="HE62" s="440"/>
      <c r="HI62" s="213"/>
      <c r="HK62" s="24"/>
      <c r="HL62" s="213"/>
      <c r="HM62" s="213"/>
      <c r="HN62" s="213"/>
      <c r="HO62" s="213"/>
      <c r="HP62" s="213"/>
      <c r="HQ62" s="213"/>
      <c r="HR62" s="213"/>
      <c r="HS62" s="213"/>
      <c r="HT62" s="213"/>
      <c r="HW62" s="440">
        <v>0</v>
      </c>
      <c r="HX62" s="441">
        <v>0</v>
      </c>
      <c r="HY62" s="441">
        <v>0</v>
      </c>
      <c r="HZ62" s="441">
        <v>0</v>
      </c>
      <c r="IA62" s="213"/>
      <c r="IB62" s="441">
        <v>0</v>
      </c>
      <c r="IC62" s="24"/>
      <c r="ID62" s="213">
        <v>0</v>
      </c>
      <c r="IE62" s="213"/>
      <c r="IF62" s="213"/>
      <c r="IG62" s="213"/>
      <c r="IH62" s="213"/>
      <c r="II62" s="213"/>
      <c r="IJ62" s="213"/>
      <c r="IK62" s="213"/>
      <c r="IL62" s="213"/>
      <c r="IO62" s="440"/>
      <c r="IS62" s="213"/>
      <c r="IU62" s="24"/>
      <c r="IV62" s="213"/>
      <c r="IW62" s="213"/>
      <c r="IX62" s="213"/>
      <c r="IY62" s="213"/>
      <c r="IZ62" s="213"/>
      <c r="JA62" s="213"/>
      <c r="JB62" s="213"/>
      <c r="JC62" s="213"/>
      <c r="JD62" s="213"/>
      <c r="JG62" s="440"/>
      <c r="JK62" s="213"/>
      <c r="JM62" s="24"/>
      <c r="JN62" s="213"/>
      <c r="JO62" s="213"/>
      <c r="JP62" s="213"/>
      <c r="JQ62" s="213"/>
      <c r="JR62" s="213"/>
      <c r="JS62" s="213"/>
      <c r="JT62" s="213"/>
      <c r="JU62" s="213"/>
      <c r="JV62" s="213"/>
      <c r="JY62" s="440"/>
      <c r="KC62" s="213"/>
      <c r="KE62" s="24"/>
      <c r="KF62" s="213"/>
      <c r="KG62" s="213"/>
      <c r="KH62" s="213"/>
      <c r="KI62" s="213"/>
      <c r="KJ62" s="213"/>
      <c r="KK62" s="213"/>
      <c r="KL62" s="213"/>
      <c r="KM62" s="213"/>
      <c r="KN62" s="213"/>
    </row>
    <row r="63" spans="1:300" s="361" customFormat="1" ht="15">
      <c r="A63" s="464">
        <v>14</v>
      </c>
      <c r="B63" s="361">
        <v>1</v>
      </c>
      <c r="C63" s="459" t="s">
        <v>25</v>
      </c>
      <c r="D63" s="361" t="s">
        <v>2696</v>
      </c>
      <c r="E63" s="464">
        <v>5</v>
      </c>
      <c r="F63" s="441" t="s">
        <v>718</v>
      </c>
      <c r="G63" t="s">
        <v>2483</v>
      </c>
      <c r="H63">
        <v>63</v>
      </c>
      <c r="I63">
        <v>1</v>
      </c>
      <c r="J63" s="422"/>
      <c r="K63" s="422"/>
      <c r="L63" s="422"/>
      <c r="M63" s="422"/>
      <c r="N63"/>
      <c r="O63"/>
      <c r="P63" s="435"/>
      <c r="Q63"/>
      <c r="R63"/>
      <c r="S63"/>
      <c r="T63"/>
      <c r="U63"/>
      <c r="V63"/>
      <c r="W63">
        <v>68</v>
      </c>
      <c r="X63" t="s">
        <v>1217</v>
      </c>
      <c r="Y63" t="s">
        <v>1217</v>
      </c>
      <c r="Z63" t="s">
        <v>1217</v>
      </c>
      <c r="AA63" t="s">
        <v>1217</v>
      </c>
      <c r="AB63" t="s">
        <v>1217</v>
      </c>
      <c r="AC63" t="s">
        <v>1217</v>
      </c>
      <c r="AD63" t="s">
        <v>1217</v>
      </c>
      <c r="AE63" t="s">
        <v>1217</v>
      </c>
      <c r="AF63" t="s">
        <v>1217</v>
      </c>
      <c r="AG63" t="s">
        <v>1217</v>
      </c>
      <c r="AH63"/>
      <c r="AI63" t="s">
        <v>1217</v>
      </c>
      <c r="AJ63" t="s">
        <v>1217</v>
      </c>
      <c r="AK63" t="s">
        <v>1217</v>
      </c>
      <c r="AL63" t="s">
        <v>1217</v>
      </c>
      <c r="AM63" t="s">
        <v>1217</v>
      </c>
      <c r="AN63" t="s">
        <v>1217</v>
      </c>
      <c r="AO63" t="s">
        <v>1217</v>
      </c>
      <c r="AP63"/>
      <c r="AQ63"/>
      <c r="AR63"/>
      <c r="AS63"/>
      <c r="AT63"/>
      <c r="AU63"/>
      <c r="AV63"/>
      <c r="AW63"/>
      <c r="AX63"/>
      <c r="AY63"/>
      <c r="AZ63"/>
      <c r="BA63"/>
      <c r="BB63" t="str" cm="1">
        <f t="array" aca="1" ref="BB63" ca="1">IFERROR(INDIRECT(X63),"")</f>
        <v/>
      </c>
      <c r="BC63"/>
      <c r="BD63" s="437"/>
      <c r="BE63"/>
      <c r="BF63" s="438">
        <v>1</v>
      </c>
      <c r="BG63" s="438">
        <v>13</v>
      </c>
      <c r="BH63" s="438" t="s">
        <v>715</v>
      </c>
      <c r="BI63" s="438" t="s">
        <v>2536</v>
      </c>
      <c r="BJ63" s="438">
        <v>2</v>
      </c>
      <c r="BK63" s="438" t="s">
        <v>2697</v>
      </c>
      <c r="BL63" s="438" t="s">
        <v>691</v>
      </c>
      <c r="BM63" s="438" t="s">
        <v>2698</v>
      </c>
      <c r="BN63" s="438"/>
      <c r="BO63" s="438">
        <v>0</v>
      </c>
      <c r="BP63" s="438">
        <v>0</v>
      </c>
      <c r="BQ63" s="438">
        <v>0</v>
      </c>
      <c r="BR63" s="438">
        <v>0</v>
      </c>
      <c r="BS63" s="438">
        <v>1</v>
      </c>
      <c r="BT63" s="438">
        <v>0</v>
      </c>
      <c r="BU63" s="438">
        <v>1</v>
      </c>
      <c r="BV63" s="438">
        <v>0</v>
      </c>
      <c r="BW63" s="438">
        <v>0</v>
      </c>
      <c r="BX63" s="438">
        <v>0</v>
      </c>
      <c r="BY63" s="438"/>
      <c r="BZ63" s="438"/>
      <c r="CA63"/>
      <c r="CC63"/>
      <c r="CD63"/>
      <c r="CE63"/>
      <c r="CF63"/>
      <c r="CG63"/>
      <c r="CH63"/>
      <c r="CI63"/>
      <c r="CJ63"/>
      <c r="CK63"/>
      <c r="CL63"/>
      <c r="CM63"/>
      <c r="CN63"/>
      <c r="CO63"/>
      <c r="CY63" s="440"/>
      <c r="CZ63" s="441"/>
      <c r="DA63" s="441"/>
      <c r="DB63" s="441"/>
      <c r="DC63" s="213"/>
      <c r="DD63" s="441"/>
      <c r="DE63" s="24"/>
      <c r="DF63" s="213"/>
      <c r="DG63" s="213"/>
      <c r="DH63" s="213"/>
      <c r="DI63" s="213"/>
      <c r="DJ63" s="213"/>
      <c r="DK63" s="213"/>
      <c r="DL63" s="213"/>
      <c r="DM63" s="213"/>
      <c r="DN63" s="213"/>
      <c r="DO63" s="441"/>
      <c r="DS63" s="442"/>
      <c r="DW63" s="213"/>
      <c r="DY63" s="24"/>
      <c r="DZ63" s="213"/>
      <c r="EA63" s="213"/>
      <c r="EB63" s="213"/>
      <c r="EC63" s="213"/>
      <c r="ED63" s="213"/>
      <c r="EE63" s="213"/>
      <c r="EF63" s="213"/>
      <c r="EG63" s="213"/>
      <c r="EH63" s="213"/>
      <c r="EK63" s="442"/>
      <c r="EO63" s="213"/>
      <c r="EQ63" s="24"/>
      <c r="ER63" s="213"/>
      <c r="ES63" s="213"/>
      <c r="ET63" s="213"/>
      <c r="EU63" s="213"/>
      <c r="EV63" s="213"/>
      <c r="EW63" s="213"/>
      <c r="EX63" s="213"/>
      <c r="EY63" s="213"/>
      <c r="EZ63" s="213"/>
      <c r="FC63" s="442"/>
      <c r="FG63" s="213"/>
      <c r="FI63" s="24"/>
      <c r="FJ63" s="213"/>
      <c r="FK63" s="213"/>
      <c r="FL63" s="213"/>
      <c r="FM63" s="213"/>
      <c r="FN63" s="213"/>
      <c r="FO63" s="213"/>
      <c r="FP63" s="213"/>
      <c r="FQ63" s="213"/>
      <c r="FR63" s="213"/>
      <c r="FU63" s="442"/>
      <c r="FY63" s="213"/>
      <c r="GA63" s="24"/>
      <c r="GB63" s="213"/>
      <c r="GC63" s="213"/>
      <c r="GD63" s="213"/>
      <c r="GE63" s="213"/>
      <c r="GF63" s="213"/>
      <c r="GG63" s="213"/>
      <c r="GH63" s="213"/>
      <c r="GI63" s="213"/>
      <c r="GJ63" s="213"/>
      <c r="GM63" s="442"/>
      <c r="GQ63" s="213"/>
      <c r="GS63" s="24"/>
      <c r="GT63" s="213"/>
      <c r="GU63" s="213"/>
      <c r="GV63" s="213"/>
      <c r="GW63" s="213"/>
      <c r="GX63" s="213"/>
      <c r="GY63" s="213"/>
      <c r="GZ63" s="213"/>
      <c r="HA63" s="213"/>
      <c r="HB63" s="213"/>
      <c r="HE63" s="442"/>
      <c r="HI63" s="213"/>
      <c r="HK63" s="24"/>
      <c r="HL63" s="213"/>
      <c r="HM63" s="213"/>
      <c r="HN63" s="213"/>
      <c r="HO63" s="213"/>
      <c r="HP63" s="213"/>
      <c r="HQ63" s="213"/>
      <c r="HR63" s="213"/>
      <c r="HS63" s="213"/>
      <c r="HT63" s="213"/>
      <c r="HW63" s="442">
        <v>0</v>
      </c>
      <c r="HX63" s="361">
        <v>0</v>
      </c>
      <c r="HY63" s="361">
        <v>0</v>
      </c>
      <c r="HZ63" s="361">
        <v>0</v>
      </c>
      <c r="IA63" s="213"/>
      <c r="IB63" s="361">
        <v>0</v>
      </c>
      <c r="IC63" s="24"/>
      <c r="ID63" s="213">
        <v>0</v>
      </c>
      <c r="IE63" s="213"/>
      <c r="IF63" s="213"/>
      <c r="IG63" s="213"/>
      <c r="IH63" s="213"/>
      <c r="II63" s="213"/>
      <c r="IJ63" s="213"/>
      <c r="IK63" s="213"/>
      <c r="IL63" s="213"/>
      <c r="IO63" s="442"/>
      <c r="IS63" s="213"/>
      <c r="IU63" s="24"/>
      <c r="IV63" s="213"/>
      <c r="IW63" s="213"/>
      <c r="IX63" s="213"/>
      <c r="IY63" s="213"/>
      <c r="IZ63" s="213"/>
      <c r="JA63" s="213"/>
      <c r="JB63" s="213"/>
      <c r="JC63" s="213"/>
      <c r="JD63" s="213"/>
      <c r="JG63" s="442"/>
      <c r="JK63" s="213"/>
      <c r="JM63" s="24"/>
      <c r="JN63" s="213"/>
      <c r="JO63" s="213"/>
      <c r="JP63" s="213"/>
      <c r="JQ63" s="213"/>
      <c r="JR63" s="213"/>
      <c r="JS63" s="213"/>
      <c r="JT63" s="213"/>
      <c r="JU63" s="213"/>
      <c r="JV63" s="213"/>
      <c r="JY63" s="442"/>
      <c r="KC63" s="213"/>
      <c r="KE63" s="24"/>
      <c r="KF63" s="213"/>
      <c r="KG63" s="213"/>
      <c r="KH63" s="213"/>
      <c r="KI63" s="213"/>
      <c r="KJ63" s="213"/>
      <c r="KK63" s="213"/>
      <c r="KL63" s="213"/>
      <c r="KM63" s="213"/>
      <c r="KN63" s="213"/>
    </row>
    <row r="64" spans="1:300" s="361" customFormat="1" ht="15">
      <c r="A64" s="472">
        <v>15</v>
      </c>
      <c r="B64" s="441">
        <v>1</v>
      </c>
      <c r="C64" s="441" t="s">
        <v>25</v>
      </c>
      <c r="D64" s="441" t="s">
        <v>2699</v>
      </c>
      <c r="E64" s="473">
        <v>5</v>
      </c>
      <c r="F64" s="441" t="s">
        <v>720</v>
      </c>
      <c r="G64" t="s">
        <v>2483</v>
      </c>
      <c r="H64">
        <v>64</v>
      </c>
      <c r="I64">
        <v>1</v>
      </c>
      <c r="J64" s="422"/>
      <c r="K64" s="422"/>
      <c r="L64" s="422"/>
      <c r="M64" s="422"/>
      <c r="N64"/>
      <c r="O64"/>
      <c r="P64" s="435"/>
      <c r="Q64"/>
      <c r="R64"/>
      <c r="S64"/>
      <c r="T64"/>
      <c r="U64"/>
      <c r="V64"/>
      <c r="W64">
        <v>69</v>
      </c>
      <c r="X64" t="s">
        <v>1217</v>
      </c>
      <c r="Y64" t="s">
        <v>1217</v>
      </c>
      <c r="Z64" t="s">
        <v>1217</v>
      </c>
      <c r="AA64" t="s">
        <v>1217</v>
      </c>
      <c r="AB64" t="s">
        <v>1217</v>
      </c>
      <c r="AC64" t="s">
        <v>1217</v>
      </c>
      <c r="AD64" t="s">
        <v>1217</v>
      </c>
      <c r="AE64" t="s">
        <v>1217</v>
      </c>
      <c r="AF64" t="s">
        <v>1217</v>
      </c>
      <c r="AG64" t="s">
        <v>1217</v>
      </c>
      <c r="AH64"/>
      <c r="AI64" t="s">
        <v>1217</v>
      </c>
      <c r="AJ64" t="s">
        <v>1217</v>
      </c>
      <c r="AK64" t="s">
        <v>1217</v>
      </c>
      <c r="AL64" t="s">
        <v>1217</v>
      </c>
      <c r="AM64" t="s">
        <v>1217</v>
      </c>
      <c r="AN64" t="s">
        <v>1217</v>
      </c>
      <c r="AO64" t="s">
        <v>1217</v>
      </c>
      <c r="AP64"/>
      <c r="AQ64"/>
      <c r="AR64"/>
      <c r="AS64"/>
      <c r="AT64"/>
      <c r="AU64"/>
      <c r="AV64"/>
      <c r="AW64"/>
      <c r="AX64"/>
      <c r="AY64"/>
      <c r="AZ64"/>
      <c r="BA64"/>
      <c r="BB64" t="str" cm="1">
        <f t="array" aca="1" ref="BB64" ca="1">IFERROR(INDIRECT(X64),"")</f>
        <v/>
      </c>
      <c r="BC64"/>
      <c r="BD64" s="437"/>
      <c r="BE64"/>
      <c r="BF64" s="438">
        <v>1</v>
      </c>
      <c r="BG64" s="438">
        <v>13</v>
      </c>
      <c r="BH64" s="438" t="s">
        <v>715</v>
      </c>
      <c r="BI64" s="438" t="s">
        <v>2536</v>
      </c>
      <c r="BJ64" s="438">
        <v>3</v>
      </c>
      <c r="BK64" s="438" t="s">
        <v>2700</v>
      </c>
      <c r="BL64" s="438" t="s">
        <v>698</v>
      </c>
      <c r="BM64" s="438" t="s">
        <v>2701</v>
      </c>
      <c r="BN64" s="438"/>
      <c r="BO64" s="438">
        <v>0</v>
      </c>
      <c r="BP64" s="438">
        <v>0</v>
      </c>
      <c r="BQ64" s="438">
        <v>0</v>
      </c>
      <c r="BR64" s="438">
        <v>0</v>
      </c>
      <c r="BS64" s="438">
        <v>1</v>
      </c>
      <c r="BT64" s="438">
        <v>0</v>
      </c>
      <c r="BU64" s="438">
        <v>0</v>
      </c>
      <c r="BV64" s="438">
        <v>0</v>
      </c>
      <c r="BW64" s="438">
        <v>0</v>
      </c>
      <c r="BX64" s="438">
        <v>0</v>
      </c>
      <c r="BY64" s="438"/>
      <c r="BZ64" s="438"/>
      <c r="CA64"/>
      <c r="CC64"/>
      <c r="CD64">
        <f>CL3</f>
        <v>0</v>
      </c>
      <c r="CE64"/>
      <c r="CF64"/>
      <c r="CG64"/>
      <c r="CH64"/>
      <c r="CI64"/>
      <c r="CJ64"/>
      <c r="CK64"/>
      <c r="CL64"/>
      <c r="CM64"/>
      <c r="CN64"/>
      <c r="CO64"/>
      <c r="CY64" s="442"/>
      <c r="DC64" s="213"/>
      <c r="DE64" s="24"/>
      <c r="DF64" s="213"/>
      <c r="DG64" s="213"/>
      <c r="DH64" s="213"/>
      <c r="DI64" s="213"/>
      <c r="DJ64" s="213"/>
      <c r="DK64" s="213"/>
      <c r="DL64" s="213"/>
      <c r="DM64" s="213"/>
      <c r="DN64" s="213"/>
      <c r="DS64" s="442"/>
      <c r="DW64" s="213"/>
      <c r="DY64" s="24"/>
      <c r="DZ64" s="213"/>
      <c r="EA64" s="213"/>
      <c r="EB64" s="213"/>
      <c r="EC64" s="213"/>
      <c r="ED64" s="213"/>
      <c r="EE64" s="213"/>
      <c r="EF64" s="213"/>
      <c r="EG64" s="213"/>
      <c r="EH64" s="213"/>
      <c r="EK64" s="442"/>
      <c r="EO64" s="213"/>
      <c r="EQ64" s="24"/>
      <c r="ER64" s="213"/>
      <c r="ES64" s="213"/>
      <c r="ET64" s="213"/>
      <c r="EU64" s="213"/>
      <c r="EV64" s="213"/>
      <c r="EW64" s="213"/>
      <c r="EX64" s="213"/>
      <c r="EY64" s="213"/>
      <c r="EZ64" s="213"/>
      <c r="FC64" s="442"/>
      <c r="FG64" s="213"/>
      <c r="FI64" s="24"/>
      <c r="FJ64" s="213"/>
      <c r="FK64" s="213"/>
      <c r="FL64" s="213"/>
      <c r="FM64" s="213"/>
      <c r="FN64" s="213"/>
      <c r="FO64" s="213"/>
      <c r="FP64" s="213"/>
      <c r="FQ64" s="213"/>
      <c r="FR64" s="213"/>
      <c r="FU64" s="442"/>
      <c r="FY64" s="213"/>
      <c r="GA64" s="24"/>
      <c r="GB64" s="213"/>
      <c r="GC64" s="213"/>
      <c r="GD64" s="213"/>
      <c r="GE64" s="213"/>
      <c r="GF64" s="213"/>
      <c r="GG64" s="213"/>
      <c r="GH64" s="213"/>
      <c r="GI64" s="213"/>
      <c r="GJ64" s="213"/>
      <c r="GM64" s="442"/>
      <c r="GQ64" s="213"/>
      <c r="GS64" s="24"/>
      <c r="GT64" s="213"/>
      <c r="GU64" s="213"/>
      <c r="GV64" s="213"/>
      <c r="GW64" s="213"/>
      <c r="GX64" s="213"/>
      <c r="GY64" s="213"/>
      <c r="GZ64" s="213"/>
      <c r="HA64" s="213"/>
      <c r="HB64" s="213"/>
      <c r="HE64" s="442"/>
      <c r="HI64" s="213"/>
      <c r="HK64" s="24"/>
      <c r="HL64" s="213"/>
      <c r="HM64" s="213"/>
      <c r="HN64" s="213"/>
      <c r="HO64" s="213"/>
      <c r="HP64" s="213"/>
      <c r="HQ64" s="213"/>
      <c r="HR64" s="213"/>
      <c r="HS64" s="213"/>
      <c r="HT64" s="213"/>
      <c r="HW64" s="442">
        <v>0</v>
      </c>
      <c r="HX64" s="361">
        <v>0</v>
      </c>
      <c r="HY64" s="361">
        <v>0</v>
      </c>
      <c r="HZ64" s="361">
        <v>0</v>
      </c>
      <c r="IA64" s="213"/>
      <c r="IB64" s="361">
        <v>0</v>
      </c>
      <c r="IC64" s="24"/>
      <c r="ID64" s="213">
        <v>0</v>
      </c>
      <c r="IE64" s="213"/>
      <c r="IF64" s="213"/>
      <c r="IG64" s="213"/>
      <c r="IH64" s="213"/>
      <c r="II64" s="213"/>
      <c r="IJ64" s="213"/>
      <c r="IK64" s="213"/>
      <c r="IL64" s="213"/>
      <c r="IO64" s="442"/>
      <c r="IS64" s="213"/>
      <c r="IU64" s="24"/>
      <c r="IV64" s="213"/>
      <c r="IW64" s="213"/>
      <c r="IX64" s="213"/>
      <c r="IY64" s="213"/>
      <c r="IZ64" s="213"/>
      <c r="JA64" s="213"/>
      <c r="JB64" s="213"/>
      <c r="JC64" s="213"/>
      <c r="JD64" s="213"/>
      <c r="JG64" s="442"/>
      <c r="JK64" s="213"/>
      <c r="JM64" s="24"/>
      <c r="JN64" s="213"/>
      <c r="JO64" s="213"/>
      <c r="JP64" s="213"/>
      <c r="JQ64" s="213"/>
      <c r="JR64" s="213"/>
      <c r="JS64" s="213"/>
      <c r="JT64" s="213"/>
      <c r="JU64" s="213"/>
      <c r="JV64" s="213"/>
      <c r="JY64" s="442"/>
      <c r="KC64" s="213"/>
      <c r="KE64" s="24"/>
      <c r="KF64" s="213"/>
      <c r="KG64" s="213"/>
      <c r="KH64" s="213"/>
      <c r="KI64" s="213"/>
      <c r="KJ64" s="213"/>
      <c r="KK64" s="213"/>
      <c r="KL64" s="213"/>
      <c r="KM64" s="213"/>
      <c r="KN64" s="213"/>
    </row>
    <row r="65" spans="1:300" ht="15">
      <c r="A65" s="474">
        <v>16</v>
      </c>
      <c r="B65" s="445">
        <v>1</v>
      </c>
      <c r="C65" s="475" t="s">
        <v>25</v>
      </c>
      <c r="D65" s="445" t="s">
        <v>2702</v>
      </c>
      <c r="E65" s="445">
        <v>5</v>
      </c>
      <c r="F65" s="441" t="s">
        <v>722</v>
      </c>
      <c r="G65" t="s">
        <v>2483</v>
      </c>
      <c r="H65">
        <v>65</v>
      </c>
      <c r="I65">
        <v>1</v>
      </c>
      <c r="J65" s="422"/>
      <c r="K65" s="422"/>
      <c r="L65" s="422"/>
      <c r="M65" s="422"/>
      <c r="N65"/>
      <c r="O65"/>
      <c r="P65" s="435"/>
      <c r="Q65"/>
      <c r="R65"/>
      <c r="S65"/>
      <c r="T65"/>
      <c r="U65"/>
      <c r="V65"/>
      <c r="W65">
        <v>70</v>
      </c>
      <c r="X65" t="s">
        <v>1217</v>
      </c>
      <c r="Y65" t="s">
        <v>1217</v>
      </c>
      <c r="Z65" t="s">
        <v>1217</v>
      </c>
      <c r="AA65" t="s">
        <v>1217</v>
      </c>
      <c r="AB65" t="s">
        <v>1217</v>
      </c>
      <c r="AC65" t="s">
        <v>1217</v>
      </c>
      <c r="AD65" t="s">
        <v>1217</v>
      </c>
      <c r="AE65" t="s">
        <v>1217</v>
      </c>
      <c r="AF65" t="s">
        <v>1217</v>
      </c>
      <c r="AG65" t="s">
        <v>1217</v>
      </c>
      <c r="AH65"/>
      <c r="AI65" t="s">
        <v>1217</v>
      </c>
      <c r="AJ65" t="s">
        <v>1217</v>
      </c>
      <c r="AK65" t="s">
        <v>1217</v>
      </c>
      <c r="AL65" t="s">
        <v>1217</v>
      </c>
      <c r="AM65" t="s">
        <v>1217</v>
      </c>
      <c r="AN65" t="s">
        <v>1217</v>
      </c>
      <c r="AO65" t="s">
        <v>1217</v>
      </c>
      <c r="AP65"/>
      <c r="AQ65"/>
      <c r="AR65"/>
      <c r="AS65"/>
      <c r="AT65"/>
      <c r="AU65"/>
      <c r="AV65"/>
      <c r="AW65"/>
      <c r="AX65"/>
      <c r="AY65"/>
      <c r="AZ65"/>
      <c r="BA65"/>
      <c r="BB65" t="str" cm="1">
        <f t="array" aca="1" ref="BB65" ca="1">IFERROR(INDIRECT(X65),"")</f>
        <v/>
      </c>
      <c r="BC65"/>
      <c r="BD65" s="437"/>
      <c r="BE65"/>
      <c r="BF65" s="438">
        <v>1</v>
      </c>
      <c r="BG65" s="438">
        <v>13</v>
      </c>
      <c r="BH65" s="438" t="s">
        <v>715</v>
      </c>
      <c r="BI65" s="438" t="s">
        <v>2536</v>
      </c>
      <c r="BJ65" s="438">
        <v>4</v>
      </c>
      <c r="BK65" s="438" t="s">
        <v>2703</v>
      </c>
      <c r="BL65" s="438" t="s">
        <v>686</v>
      </c>
      <c r="BM65" s="438" t="s">
        <v>2704</v>
      </c>
      <c r="BN65" s="438"/>
      <c r="BO65" s="438">
        <v>0</v>
      </c>
      <c r="BP65" s="438">
        <v>0</v>
      </c>
      <c r="BQ65" s="438">
        <v>0</v>
      </c>
      <c r="BR65" s="438">
        <v>0</v>
      </c>
      <c r="BS65" s="438">
        <v>1</v>
      </c>
      <c r="BT65" s="438">
        <v>0</v>
      </c>
      <c r="BU65" s="438">
        <v>0</v>
      </c>
      <c r="BV65" s="438">
        <v>0</v>
      </c>
      <c r="BW65" s="438">
        <v>0</v>
      </c>
      <c r="BX65" s="438">
        <v>0</v>
      </c>
      <c r="BY65" s="438"/>
      <c r="BZ65" s="438"/>
      <c r="CA65"/>
      <c r="CC65" t="s">
        <v>1335</v>
      </c>
      <c r="CD65">
        <f>CL5</f>
        <v>0</v>
      </c>
      <c r="CE65"/>
      <c r="CF65"/>
      <c r="CG65"/>
      <c r="CH65"/>
      <c r="CI65"/>
      <c r="CJ65"/>
      <c r="CK65"/>
      <c r="CL65"/>
      <c r="CM65"/>
      <c r="CN65"/>
      <c r="CO65"/>
      <c r="CY65" s="442"/>
      <c r="CZ65" s="361"/>
      <c r="DA65" s="361"/>
      <c r="DB65" s="361"/>
      <c r="DC65" s="213"/>
      <c r="DD65" s="361"/>
      <c r="DE65" s="24"/>
      <c r="DF65" s="213"/>
      <c r="DG65" s="213"/>
      <c r="DH65" s="213"/>
      <c r="DI65" s="213"/>
      <c r="DJ65" s="213"/>
      <c r="DK65" s="213"/>
      <c r="DL65" s="213"/>
      <c r="DM65" s="213"/>
      <c r="DN65" s="213"/>
      <c r="DO65" s="361"/>
      <c r="DS65" s="440"/>
      <c r="DW65" s="213"/>
      <c r="DY65" s="24"/>
      <c r="DZ65" s="213"/>
      <c r="EA65" s="213"/>
      <c r="EB65" s="213"/>
      <c r="EC65" s="213"/>
      <c r="ED65" s="213"/>
      <c r="EE65" s="213"/>
      <c r="EF65" s="213"/>
      <c r="EG65" s="213"/>
      <c r="EH65" s="213"/>
      <c r="EK65" s="440"/>
      <c r="EO65" s="213"/>
      <c r="EQ65" s="24"/>
      <c r="ER65" s="213"/>
      <c r="ES65" s="213"/>
      <c r="ET65" s="213"/>
      <c r="EU65" s="213"/>
      <c r="EV65" s="213"/>
      <c r="EW65" s="213"/>
      <c r="EX65" s="213"/>
      <c r="EY65" s="213"/>
      <c r="EZ65" s="213"/>
      <c r="FC65" s="440"/>
      <c r="FG65" s="213"/>
      <c r="FI65" s="24"/>
      <c r="FJ65" s="213"/>
      <c r="FK65" s="213"/>
      <c r="FL65" s="213"/>
      <c r="FM65" s="213"/>
      <c r="FN65" s="213"/>
      <c r="FO65" s="213"/>
      <c r="FP65" s="213"/>
      <c r="FQ65" s="213"/>
      <c r="FR65" s="213"/>
      <c r="FU65" s="440"/>
      <c r="FY65" s="213"/>
      <c r="GA65" s="24"/>
      <c r="GB65" s="213"/>
      <c r="GC65" s="213"/>
      <c r="GD65" s="213"/>
      <c r="GE65" s="213"/>
      <c r="GF65" s="213"/>
      <c r="GG65" s="213"/>
      <c r="GH65" s="213"/>
      <c r="GI65" s="213"/>
      <c r="GJ65" s="213"/>
      <c r="GM65" s="440"/>
      <c r="GQ65" s="213"/>
      <c r="GS65" s="24"/>
      <c r="GT65" s="213"/>
      <c r="GU65" s="213"/>
      <c r="GV65" s="213"/>
      <c r="GW65" s="213"/>
      <c r="GX65" s="213"/>
      <c r="GY65" s="213"/>
      <c r="GZ65" s="213"/>
      <c r="HA65" s="213"/>
      <c r="HB65" s="213"/>
      <c r="HE65" s="440"/>
      <c r="HI65" s="213"/>
      <c r="HK65" s="24"/>
      <c r="HL65" s="213"/>
      <c r="HM65" s="213"/>
      <c r="HN65" s="213"/>
      <c r="HO65" s="213"/>
      <c r="HP65" s="213"/>
      <c r="HQ65" s="213"/>
      <c r="HR65" s="213"/>
      <c r="HS65" s="213"/>
      <c r="HT65" s="213"/>
      <c r="HW65" s="440">
        <v>0</v>
      </c>
      <c r="HX65" s="441">
        <v>0</v>
      </c>
      <c r="HY65" s="441">
        <v>0</v>
      </c>
      <c r="HZ65" s="441">
        <v>0</v>
      </c>
      <c r="IA65" s="213"/>
      <c r="IB65" s="441">
        <v>0</v>
      </c>
      <c r="IC65" s="24"/>
      <c r="ID65" s="213">
        <v>0</v>
      </c>
      <c r="IE65" s="213"/>
      <c r="IF65" s="213"/>
      <c r="IG65" s="213"/>
      <c r="IH65" s="213"/>
      <c r="II65" s="213"/>
      <c r="IJ65" s="213"/>
      <c r="IK65" s="213"/>
      <c r="IL65" s="213"/>
      <c r="IO65" s="440"/>
      <c r="IS65" s="213"/>
      <c r="IU65" s="24"/>
      <c r="IV65" s="213"/>
      <c r="IW65" s="213"/>
      <c r="IX65" s="213"/>
      <c r="IY65" s="213"/>
      <c r="IZ65" s="213"/>
      <c r="JA65" s="213"/>
      <c r="JB65" s="213"/>
      <c r="JC65" s="213"/>
      <c r="JD65" s="213"/>
      <c r="JG65" s="440"/>
      <c r="JK65" s="213"/>
      <c r="JM65" s="24"/>
      <c r="JN65" s="213"/>
      <c r="JO65" s="213"/>
      <c r="JP65" s="213"/>
      <c r="JQ65" s="213"/>
      <c r="JR65" s="213"/>
      <c r="JS65" s="213"/>
      <c r="JT65" s="213"/>
      <c r="JU65" s="213"/>
      <c r="JV65" s="213"/>
      <c r="JY65" s="440"/>
      <c r="KC65" s="213"/>
      <c r="KE65" s="24"/>
      <c r="KF65" s="213"/>
      <c r="KG65" s="213"/>
      <c r="KH65" s="213"/>
      <c r="KI65" s="213"/>
      <c r="KJ65" s="213"/>
      <c r="KK65" s="213"/>
      <c r="KL65" s="213"/>
      <c r="KM65" s="213"/>
      <c r="KN65" s="213"/>
    </row>
    <row r="66" spans="1:300" s="445" customFormat="1" ht="29.6">
      <c r="A66" s="458">
        <v>32</v>
      </c>
      <c r="B66" s="459">
        <v>2</v>
      </c>
      <c r="C66" s="459" t="s">
        <v>25</v>
      </c>
      <c r="D66" s="459" t="s">
        <v>2705</v>
      </c>
      <c r="E66" s="459">
        <v>5</v>
      </c>
      <c r="F66" s="441" t="s">
        <v>821</v>
      </c>
      <c r="G66" t="s">
        <v>2483</v>
      </c>
      <c r="H66">
        <v>66</v>
      </c>
      <c r="I66">
        <v>1</v>
      </c>
      <c r="J66" s="422"/>
      <c r="K66" s="422"/>
      <c r="L66" s="422"/>
      <c r="M66" s="422"/>
      <c r="N66"/>
      <c r="O66"/>
      <c r="P66" s="435"/>
      <c r="Q66"/>
      <c r="R66"/>
      <c r="S66"/>
      <c r="T66"/>
      <c r="U66"/>
      <c r="V66"/>
      <c r="W66">
        <v>71</v>
      </c>
      <c r="X66" t="s">
        <v>1217</v>
      </c>
      <c r="Y66" t="s">
        <v>1217</v>
      </c>
      <c r="Z66" t="s">
        <v>1217</v>
      </c>
      <c r="AA66" t="s">
        <v>1217</v>
      </c>
      <c r="AB66" t="s">
        <v>1217</v>
      </c>
      <c r="AC66" t="s">
        <v>1217</v>
      </c>
      <c r="AD66" t="s">
        <v>1217</v>
      </c>
      <c r="AE66" t="s">
        <v>1217</v>
      </c>
      <c r="AF66" t="s">
        <v>1217</v>
      </c>
      <c r="AG66" t="s">
        <v>1217</v>
      </c>
      <c r="AH66"/>
      <c r="AI66" t="s">
        <v>1217</v>
      </c>
      <c r="AJ66" t="s">
        <v>1217</v>
      </c>
      <c r="AK66" t="s">
        <v>1217</v>
      </c>
      <c r="AL66" t="s">
        <v>1217</v>
      </c>
      <c r="AM66" t="s">
        <v>1217</v>
      </c>
      <c r="AN66" t="s">
        <v>1217</v>
      </c>
      <c r="AO66" t="s">
        <v>1217</v>
      </c>
      <c r="AP66"/>
      <c r="AQ66"/>
      <c r="AR66"/>
      <c r="AS66"/>
      <c r="AT66"/>
      <c r="AU66"/>
      <c r="AV66"/>
      <c r="AW66"/>
      <c r="AX66"/>
      <c r="AY66"/>
      <c r="AZ66"/>
      <c r="BA66"/>
      <c r="BB66" t="str" cm="1">
        <f t="array" aca="1" ref="BB66" ca="1">IFERROR(INDIRECT(X66),"")</f>
        <v/>
      </c>
      <c r="BC66"/>
      <c r="BD66" s="437"/>
      <c r="BE66"/>
      <c r="BF66" s="438">
        <v>1</v>
      </c>
      <c r="BG66" s="438">
        <v>13</v>
      </c>
      <c r="BH66" s="438" t="s">
        <v>715</v>
      </c>
      <c r="BI66" s="438" t="s">
        <v>2536</v>
      </c>
      <c r="BJ66" s="438">
        <v>5</v>
      </c>
      <c r="BK66" s="438" t="s">
        <v>2706</v>
      </c>
      <c r="BL66" s="438" t="s">
        <v>687</v>
      </c>
      <c r="BM66" s="438" t="s">
        <v>2707</v>
      </c>
      <c r="BN66" s="438"/>
      <c r="BO66" s="438">
        <v>0</v>
      </c>
      <c r="BP66" s="438">
        <v>0</v>
      </c>
      <c r="BQ66" s="438">
        <v>0</v>
      </c>
      <c r="BR66" s="438">
        <v>0</v>
      </c>
      <c r="BS66" s="438">
        <v>1</v>
      </c>
      <c r="BT66" s="438">
        <v>0</v>
      </c>
      <c r="BU66" s="438">
        <v>0</v>
      </c>
      <c r="BV66" s="438">
        <v>0</v>
      </c>
      <c r="BW66" s="438">
        <v>0</v>
      </c>
      <c r="BX66" s="438">
        <v>0</v>
      </c>
      <c r="BY66" s="438"/>
      <c r="BZ66" s="438"/>
      <c r="CA66"/>
      <c r="CC66" t="s">
        <v>1339</v>
      </c>
      <c r="CD66">
        <f>CD67-CD65</f>
        <v>16</v>
      </c>
      <c r="CE66"/>
      <c r="CF66"/>
      <c r="CG66"/>
      <c r="CH66"/>
      <c r="CI66"/>
      <c r="CJ66"/>
      <c r="CK66"/>
      <c r="CL66"/>
      <c r="CM66"/>
      <c r="CN66"/>
      <c r="CO66"/>
      <c r="CY66" s="440"/>
      <c r="CZ66" s="441"/>
      <c r="DA66" s="441"/>
      <c r="DB66" s="441"/>
      <c r="DC66" s="213"/>
      <c r="DD66" s="441"/>
      <c r="DE66" s="24"/>
      <c r="DF66" s="213"/>
      <c r="DG66" s="213"/>
      <c r="DH66" s="213"/>
      <c r="DI66" s="213"/>
      <c r="DJ66" s="213"/>
      <c r="DK66" s="213"/>
      <c r="DL66" s="213"/>
      <c r="DM66" s="213"/>
      <c r="DN66" s="213"/>
      <c r="DO66" s="441"/>
      <c r="DS66" s="444"/>
      <c r="DW66" s="213"/>
      <c r="DY66" s="24"/>
      <c r="DZ66" s="213"/>
      <c r="EA66" s="213"/>
      <c r="EB66" s="213"/>
      <c r="EC66" s="213"/>
      <c r="ED66" s="213"/>
      <c r="EE66" s="213"/>
      <c r="EF66" s="213"/>
      <c r="EG66" s="213"/>
      <c r="EH66" s="213"/>
      <c r="EK66" s="444"/>
      <c r="EO66" s="213"/>
      <c r="EQ66" s="24"/>
      <c r="ER66" s="213"/>
      <c r="ES66" s="213"/>
      <c r="ET66" s="213"/>
      <c r="EU66" s="213"/>
      <c r="EV66" s="213"/>
      <c r="EW66" s="213"/>
      <c r="EX66" s="213"/>
      <c r="EY66" s="213"/>
      <c r="EZ66" s="213"/>
      <c r="FC66" s="444"/>
      <c r="FG66" s="213"/>
      <c r="FI66" s="24"/>
      <c r="FJ66" s="213"/>
      <c r="FK66" s="213"/>
      <c r="FL66" s="213"/>
      <c r="FM66" s="213"/>
      <c r="FN66" s="213"/>
      <c r="FO66" s="213"/>
      <c r="FP66" s="213"/>
      <c r="FQ66" s="213"/>
      <c r="FR66" s="213"/>
      <c r="FU66" s="444"/>
      <c r="FY66" s="213"/>
      <c r="GA66" s="24"/>
      <c r="GB66" s="213"/>
      <c r="GC66" s="213"/>
      <c r="GD66" s="213"/>
      <c r="GE66" s="213"/>
      <c r="GF66" s="213"/>
      <c r="GG66" s="213"/>
      <c r="GH66" s="213"/>
      <c r="GI66" s="213"/>
      <c r="GJ66" s="213"/>
      <c r="GM66" s="444"/>
      <c r="GQ66" s="213"/>
      <c r="GS66" s="24"/>
      <c r="GT66" s="213"/>
      <c r="GU66" s="213"/>
      <c r="GV66" s="213"/>
      <c r="GW66" s="213"/>
      <c r="GX66" s="213"/>
      <c r="GY66" s="213"/>
      <c r="GZ66" s="213"/>
      <c r="HA66" s="213"/>
      <c r="HB66" s="213"/>
      <c r="HE66" s="444"/>
      <c r="HI66" s="213"/>
      <c r="HK66" s="24"/>
      <c r="HL66" s="213"/>
      <c r="HM66" s="213"/>
      <c r="HN66" s="213"/>
      <c r="HO66" s="213"/>
      <c r="HP66" s="213"/>
      <c r="HQ66" s="213"/>
      <c r="HR66" s="213"/>
      <c r="HS66" s="213"/>
      <c r="HT66" s="213"/>
      <c r="HW66" s="444">
        <v>0</v>
      </c>
      <c r="HX66" s="445">
        <v>0</v>
      </c>
      <c r="HY66" s="445">
        <v>0</v>
      </c>
      <c r="HZ66" s="445">
        <v>0</v>
      </c>
      <c r="IA66" s="213"/>
      <c r="IB66" s="445">
        <v>0</v>
      </c>
      <c r="IC66" s="24"/>
      <c r="ID66" s="213">
        <v>0</v>
      </c>
      <c r="IE66" s="213"/>
      <c r="IF66" s="213"/>
      <c r="IG66" s="213"/>
      <c r="IH66" s="213"/>
      <c r="II66" s="213"/>
      <c r="IJ66" s="213"/>
      <c r="IK66" s="213"/>
      <c r="IL66" s="213"/>
      <c r="IO66" s="444"/>
      <c r="IS66" s="213"/>
      <c r="IU66" s="24"/>
      <c r="IV66" s="213"/>
      <c r="IW66" s="213"/>
      <c r="IX66" s="213"/>
      <c r="IY66" s="213"/>
      <c r="IZ66" s="213"/>
      <c r="JA66" s="213"/>
      <c r="JB66" s="213"/>
      <c r="JC66" s="213"/>
      <c r="JD66" s="213"/>
      <c r="JG66" s="444"/>
      <c r="JK66" s="213"/>
      <c r="JM66" s="24"/>
      <c r="JN66" s="213"/>
      <c r="JO66" s="213"/>
      <c r="JP66" s="213"/>
      <c r="JQ66" s="213"/>
      <c r="JR66" s="213"/>
      <c r="JS66" s="213"/>
      <c r="JT66" s="213"/>
      <c r="JU66" s="213"/>
      <c r="JV66" s="213"/>
      <c r="JY66" s="444"/>
      <c r="KC66" s="213"/>
      <c r="KE66" s="24"/>
      <c r="KF66" s="213"/>
      <c r="KG66" s="213"/>
      <c r="KH66" s="213"/>
      <c r="KI66" s="213"/>
      <c r="KJ66" s="213"/>
      <c r="KK66" s="213"/>
      <c r="KL66" s="213"/>
      <c r="KM66" s="213"/>
      <c r="KN66" s="213"/>
    </row>
    <row r="67" spans="1:300" s="361" customFormat="1" ht="15">
      <c r="A67" s="464">
        <v>46</v>
      </c>
      <c r="B67" s="361">
        <v>3</v>
      </c>
      <c r="C67" s="459" t="s">
        <v>25</v>
      </c>
      <c r="D67" s="361" t="s">
        <v>926</v>
      </c>
      <c r="E67" s="464">
        <v>5</v>
      </c>
      <c r="F67" s="441" t="s">
        <v>926</v>
      </c>
      <c r="G67" t="s">
        <v>2483</v>
      </c>
      <c r="H67">
        <v>67</v>
      </c>
      <c r="I67">
        <v>1</v>
      </c>
      <c r="J67" s="422"/>
      <c r="K67" s="422"/>
      <c r="L67" s="422"/>
      <c r="M67" s="422"/>
      <c r="N67"/>
      <c r="O67"/>
      <c r="P67" s="435"/>
      <c r="Q67"/>
      <c r="R67"/>
      <c r="S67"/>
      <c r="T67"/>
      <c r="U67"/>
      <c r="V67"/>
      <c r="W67">
        <v>72</v>
      </c>
      <c r="X67" t="s">
        <v>1217</v>
      </c>
      <c r="Y67" t="s">
        <v>1217</v>
      </c>
      <c r="Z67" t="s">
        <v>1217</v>
      </c>
      <c r="AA67" t="s">
        <v>1217</v>
      </c>
      <c r="AB67" t="s">
        <v>1217</v>
      </c>
      <c r="AC67" t="s">
        <v>1217</v>
      </c>
      <c r="AD67" t="s">
        <v>1217</v>
      </c>
      <c r="AE67" t="s">
        <v>1217</v>
      </c>
      <c r="AF67" t="s">
        <v>1217</v>
      </c>
      <c r="AG67" t="s">
        <v>1217</v>
      </c>
      <c r="AH67"/>
      <c r="AI67" t="s">
        <v>1217</v>
      </c>
      <c r="AJ67" t="s">
        <v>1217</v>
      </c>
      <c r="AK67" t="s">
        <v>1217</v>
      </c>
      <c r="AL67" t="s">
        <v>1217</v>
      </c>
      <c r="AM67" t="s">
        <v>1217</v>
      </c>
      <c r="AN67" t="s">
        <v>1217</v>
      </c>
      <c r="AO67" t="s">
        <v>1217</v>
      </c>
      <c r="AP67"/>
      <c r="AQ67"/>
      <c r="AR67"/>
      <c r="AS67"/>
      <c r="AT67"/>
      <c r="AU67"/>
      <c r="AV67"/>
      <c r="AW67"/>
      <c r="AX67"/>
      <c r="AY67"/>
      <c r="AZ67"/>
      <c r="BA67"/>
      <c r="BB67" t="str" cm="1">
        <f t="array" aca="1" ref="BB67" ca="1">IFERROR(INDIRECT(X67),"")</f>
        <v/>
      </c>
      <c r="BC67"/>
      <c r="BD67" s="437"/>
      <c r="BE67"/>
      <c r="BF67" s="463">
        <v>1</v>
      </c>
      <c r="BG67" s="463">
        <v>14</v>
      </c>
      <c r="BH67" s="463" t="s">
        <v>718</v>
      </c>
      <c r="BI67" s="463" t="s">
        <v>2539</v>
      </c>
      <c r="BJ67" s="463">
        <v>1</v>
      </c>
      <c r="BK67" s="463" t="s">
        <v>2708</v>
      </c>
      <c r="BL67" s="463" t="s">
        <v>147</v>
      </c>
      <c r="BM67" s="438" t="s">
        <v>2709</v>
      </c>
      <c r="BN67" s="438"/>
      <c r="BO67" s="463">
        <v>0</v>
      </c>
      <c r="BP67" s="463">
        <v>0</v>
      </c>
      <c r="BQ67" s="463">
        <v>0</v>
      </c>
      <c r="BR67" s="463">
        <v>0</v>
      </c>
      <c r="BS67" s="463">
        <v>0</v>
      </c>
      <c r="BT67" s="463">
        <v>1</v>
      </c>
      <c r="BU67" s="463">
        <v>0</v>
      </c>
      <c r="BV67" s="463">
        <v>0</v>
      </c>
      <c r="BW67" s="463">
        <v>0</v>
      </c>
      <c r="BX67" s="463">
        <v>0</v>
      </c>
      <c r="BY67" s="463"/>
      <c r="BZ67" s="463"/>
      <c r="CA67"/>
      <c r="CC67" t="s">
        <v>1343</v>
      </c>
      <c r="CD67">
        <f>CL1</f>
        <v>16</v>
      </c>
      <c r="CE67"/>
      <c r="CF67"/>
      <c r="CG67"/>
      <c r="CH67"/>
      <c r="CI67"/>
      <c r="CJ67"/>
      <c r="CK67"/>
      <c r="CL67"/>
      <c r="CM67"/>
      <c r="CN67"/>
      <c r="CO67"/>
      <c r="CY67" s="444"/>
      <c r="CZ67" s="445"/>
      <c r="DA67" s="445"/>
      <c r="DB67" s="445"/>
      <c r="DC67" s="213"/>
      <c r="DD67" s="445"/>
      <c r="DE67" s="24"/>
      <c r="DF67" s="213"/>
      <c r="DG67" s="213"/>
      <c r="DH67" s="213"/>
      <c r="DI67" s="213"/>
      <c r="DJ67" s="213"/>
      <c r="DK67" s="213"/>
      <c r="DL67" s="213"/>
      <c r="DM67" s="213"/>
      <c r="DN67" s="213"/>
      <c r="DO67" s="445"/>
      <c r="DS67" s="442"/>
      <c r="DW67" s="213"/>
      <c r="DY67" s="24"/>
      <c r="DZ67" s="213"/>
      <c r="EA67" s="213"/>
      <c r="EB67" s="213"/>
      <c r="EC67" s="213"/>
      <c r="ED67" s="213"/>
      <c r="EE67" s="213"/>
      <c r="EF67" s="213"/>
      <c r="EG67" s="213"/>
      <c r="EH67" s="213"/>
      <c r="EK67" s="442"/>
      <c r="EO67" s="213"/>
      <c r="EQ67" s="24"/>
      <c r="ER67" s="213"/>
      <c r="ES67" s="213"/>
      <c r="ET67" s="213"/>
      <c r="EU67" s="213"/>
      <c r="EV67" s="213"/>
      <c r="EW67" s="213"/>
      <c r="EX67" s="213"/>
      <c r="EY67" s="213"/>
      <c r="EZ67" s="213"/>
      <c r="FC67" s="442"/>
      <c r="FG67" s="213"/>
      <c r="FI67" s="24"/>
      <c r="FJ67" s="213"/>
      <c r="FK67" s="213"/>
      <c r="FL67" s="213"/>
      <c r="FM67" s="213"/>
      <c r="FN67" s="213"/>
      <c r="FO67" s="213"/>
      <c r="FP67" s="213"/>
      <c r="FQ67" s="213"/>
      <c r="FR67" s="213"/>
      <c r="FU67" s="442"/>
      <c r="FY67" s="213"/>
      <c r="GA67" s="24"/>
      <c r="GB67" s="213"/>
      <c r="GC67" s="213"/>
      <c r="GD67" s="213"/>
      <c r="GE67" s="213"/>
      <c r="GF67" s="213"/>
      <c r="GG67" s="213"/>
      <c r="GH67" s="213"/>
      <c r="GI67" s="213"/>
      <c r="GJ67" s="213"/>
      <c r="GM67" s="442"/>
      <c r="GQ67" s="213"/>
      <c r="GS67" s="24"/>
      <c r="GT67" s="213"/>
      <c r="GU67" s="213"/>
      <c r="GV67" s="213"/>
      <c r="GW67" s="213"/>
      <c r="GX67" s="213"/>
      <c r="GY67" s="213"/>
      <c r="GZ67" s="213"/>
      <c r="HA67" s="213"/>
      <c r="HB67" s="213"/>
      <c r="HE67" s="442"/>
      <c r="HI67" s="213"/>
      <c r="HK67" s="24"/>
      <c r="HL67" s="213"/>
      <c r="HM67" s="213"/>
      <c r="HN67" s="213"/>
      <c r="HO67" s="213"/>
      <c r="HP67" s="213"/>
      <c r="HQ67" s="213"/>
      <c r="HR67" s="213"/>
      <c r="HS67" s="213"/>
      <c r="HT67" s="213"/>
      <c r="HW67" s="442">
        <v>0</v>
      </c>
      <c r="HX67" s="361">
        <v>0</v>
      </c>
      <c r="HY67" s="361">
        <v>0</v>
      </c>
      <c r="HZ67" s="361">
        <v>0</v>
      </c>
      <c r="IA67" s="213"/>
      <c r="IB67" s="361">
        <v>0</v>
      </c>
      <c r="IC67" s="24"/>
      <c r="ID67" s="213">
        <v>0</v>
      </c>
      <c r="IE67" s="213"/>
      <c r="IF67" s="213"/>
      <c r="IG67" s="213"/>
      <c r="IH67" s="213"/>
      <c r="II67" s="213"/>
      <c r="IJ67" s="213"/>
      <c r="IK67" s="213"/>
      <c r="IL67" s="213"/>
      <c r="IO67" s="442"/>
      <c r="IS67" s="213"/>
      <c r="IU67" s="24"/>
      <c r="IV67" s="213"/>
      <c r="IW67" s="213"/>
      <c r="IX67" s="213"/>
      <c r="IY67" s="213"/>
      <c r="IZ67" s="213"/>
      <c r="JA67" s="213"/>
      <c r="JB67" s="213"/>
      <c r="JC67" s="213"/>
      <c r="JD67" s="213"/>
      <c r="JG67" s="442"/>
      <c r="JK67" s="213"/>
      <c r="JM67" s="24"/>
      <c r="JN67" s="213"/>
      <c r="JO67" s="213"/>
      <c r="JP67" s="213"/>
      <c r="JQ67" s="213"/>
      <c r="JR67" s="213"/>
      <c r="JS67" s="213"/>
      <c r="JT67" s="213"/>
      <c r="JU67" s="213"/>
      <c r="JV67" s="213"/>
      <c r="JY67" s="442"/>
      <c r="KC67" s="213"/>
      <c r="KE67" s="24"/>
      <c r="KF67" s="213"/>
      <c r="KG67" s="213"/>
      <c r="KH67" s="213"/>
      <c r="KI67" s="213"/>
      <c r="KJ67" s="213"/>
      <c r="KK67" s="213"/>
      <c r="KL67" s="213"/>
      <c r="KM67" s="213"/>
      <c r="KN67" s="213"/>
    </row>
    <row r="68" spans="1:300" ht="14.15" customHeight="1">
      <c r="A68" s="464">
        <v>47</v>
      </c>
      <c r="B68" s="361">
        <v>3</v>
      </c>
      <c r="C68" s="459" t="s">
        <v>25</v>
      </c>
      <c r="D68" s="361" t="s">
        <v>934</v>
      </c>
      <c r="E68" s="464">
        <v>5</v>
      </c>
      <c r="F68" s="441" t="s">
        <v>934</v>
      </c>
      <c r="G68" t="s">
        <v>2483</v>
      </c>
      <c r="H68">
        <v>68</v>
      </c>
      <c r="I68">
        <v>1</v>
      </c>
      <c r="J68" s="422"/>
      <c r="K68" s="422"/>
      <c r="L68" s="422"/>
      <c r="M68" s="422"/>
      <c r="N68"/>
      <c r="O68"/>
      <c r="P68" s="435"/>
      <c r="Q68"/>
      <c r="R68"/>
      <c r="S68"/>
      <c r="T68"/>
      <c r="U68"/>
      <c r="V68"/>
      <c r="W68">
        <v>73</v>
      </c>
      <c r="X68" t="s">
        <v>1217</v>
      </c>
      <c r="Y68" t="s">
        <v>1217</v>
      </c>
      <c r="Z68" t="s">
        <v>1217</v>
      </c>
      <c r="AA68" t="s">
        <v>1217</v>
      </c>
      <c r="AB68" t="s">
        <v>1217</v>
      </c>
      <c r="AC68" t="s">
        <v>1217</v>
      </c>
      <c r="AD68" t="s">
        <v>1217</v>
      </c>
      <c r="AE68" t="s">
        <v>1217</v>
      </c>
      <c r="AF68" t="s">
        <v>1217</v>
      </c>
      <c r="AG68" t="s">
        <v>1217</v>
      </c>
      <c r="AH68"/>
      <c r="AI68" t="s">
        <v>1217</v>
      </c>
      <c r="AJ68" t="s">
        <v>1217</v>
      </c>
      <c r="AK68" t="s">
        <v>1217</v>
      </c>
      <c r="AL68" t="s">
        <v>1217</v>
      </c>
      <c r="AM68" t="s">
        <v>1217</v>
      </c>
      <c r="AN68" t="s">
        <v>1217</v>
      </c>
      <c r="AO68" t="s">
        <v>1217</v>
      </c>
      <c r="AP68"/>
      <c r="AQ68"/>
      <c r="AR68"/>
      <c r="AS68"/>
      <c r="AT68"/>
      <c r="AU68"/>
      <c r="AV68"/>
      <c r="AW68"/>
      <c r="AX68"/>
      <c r="AY68"/>
      <c r="AZ68"/>
      <c r="BA68"/>
      <c r="BB68" t="str" cm="1">
        <f t="array" aca="1" ref="BB68" ca="1">IFERROR(INDIRECT(X68),"")</f>
        <v/>
      </c>
      <c r="BC68"/>
      <c r="BD68" s="437"/>
      <c r="BE68"/>
      <c r="BF68" s="463">
        <v>1</v>
      </c>
      <c r="BG68" s="463">
        <v>14</v>
      </c>
      <c r="BH68" s="463" t="s">
        <v>718</v>
      </c>
      <c r="BI68" s="463" t="s">
        <v>2539</v>
      </c>
      <c r="BJ68" s="463">
        <v>2</v>
      </c>
      <c r="BK68" s="463" t="s">
        <v>2710</v>
      </c>
      <c r="BL68" s="463" t="s">
        <v>691</v>
      </c>
      <c r="BM68" s="438" t="s">
        <v>2711</v>
      </c>
      <c r="BN68" s="438"/>
      <c r="BO68" s="463">
        <v>0</v>
      </c>
      <c r="BP68" s="463">
        <v>0</v>
      </c>
      <c r="BQ68" s="463">
        <v>0</v>
      </c>
      <c r="BR68" s="463">
        <v>0</v>
      </c>
      <c r="BS68" s="463">
        <v>0</v>
      </c>
      <c r="BT68" s="463">
        <v>1</v>
      </c>
      <c r="BU68" s="463">
        <v>1</v>
      </c>
      <c r="BV68" s="463">
        <v>0</v>
      </c>
      <c r="BW68" s="463">
        <v>0</v>
      </c>
      <c r="BX68" s="463">
        <v>0</v>
      </c>
      <c r="BY68" s="463"/>
      <c r="BZ68" s="463"/>
      <c r="CA68"/>
      <c r="CC68"/>
      <c r="CD68"/>
      <c r="CE68"/>
      <c r="CF68"/>
      <c r="CG68"/>
      <c r="CH68"/>
      <c r="CI68"/>
      <c r="CJ68"/>
      <c r="CK68"/>
      <c r="CL68"/>
      <c r="CM68"/>
      <c r="CN68"/>
      <c r="CO68"/>
      <c r="CY68" s="442"/>
      <c r="CZ68" s="361"/>
      <c r="DA68" s="361"/>
      <c r="DB68" s="361"/>
      <c r="DC68" s="213"/>
      <c r="DD68" s="361"/>
      <c r="DE68" s="24"/>
      <c r="DF68" s="213"/>
      <c r="DG68" s="213"/>
      <c r="DH68" s="213"/>
      <c r="DI68" s="213"/>
      <c r="DJ68" s="213"/>
      <c r="DK68" s="213"/>
      <c r="DL68" s="213"/>
      <c r="DM68" s="213"/>
      <c r="DN68" s="213"/>
      <c r="DO68" s="361"/>
      <c r="DS68" s="440"/>
      <c r="DW68" s="213"/>
      <c r="DY68" s="24"/>
      <c r="DZ68" s="213"/>
      <c r="EA68" s="213"/>
      <c r="EB68" s="213"/>
      <c r="EC68" s="213"/>
      <c r="ED68" s="213"/>
      <c r="EE68" s="213"/>
      <c r="EF68" s="213"/>
      <c r="EG68" s="213"/>
      <c r="EH68" s="213"/>
      <c r="EK68" s="440"/>
      <c r="EO68" s="213"/>
      <c r="EQ68" s="24"/>
      <c r="ER68" s="213"/>
      <c r="ES68" s="213"/>
      <c r="ET68" s="213"/>
      <c r="EU68" s="213"/>
      <c r="EV68" s="213"/>
      <c r="EW68" s="213"/>
      <c r="EX68" s="213"/>
      <c r="EY68" s="213"/>
      <c r="EZ68" s="213"/>
      <c r="FC68" s="440"/>
      <c r="FG68" s="213"/>
      <c r="FI68" s="24"/>
      <c r="FJ68" s="213"/>
      <c r="FK68" s="213"/>
      <c r="FL68" s="213"/>
      <c r="FM68" s="213"/>
      <c r="FN68" s="213"/>
      <c r="FO68" s="213"/>
      <c r="FP68" s="213"/>
      <c r="FQ68" s="213"/>
      <c r="FR68" s="213"/>
      <c r="FU68" s="440"/>
      <c r="FY68" s="213"/>
      <c r="GA68" s="24"/>
      <c r="GB68" s="213"/>
      <c r="GC68" s="213"/>
      <c r="GD68" s="213"/>
      <c r="GE68" s="213"/>
      <c r="GF68" s="213"/>
      <c r="GG68" s="213"/>
      <c r="GH68" s="213"/>
      <c r="GI68" s="213"/>
      <c r="GJ68" s="213"/>
      <c r="GM68" s="440"/>
      <c r="GQ68" s="213"/>
      <c r="GS68" s="24"/>
      <c r="GT68" s="213"/>
      <c r="GU68" s="213"/>
      <c r="GV68" s="213"/>
      <c r="GW68" s="213"/>
      <c r="GX68" s="213"/>
      <c r="GY68" s="213"/>
      <c r="GZ68" s="213"/>
      <c r="HA68" s="213"/>
      <c r="HB68" s="213"/>
      <c r="HE68" s="440"/>
      <c r="HI68" s="213"/>
      <c r="HK68" s="24"/>
      <c r="HL68" s="213"/>
      <c r="HM68" s="213"/>
      <c r="HN68" s="213"/>
      <c r="HO68" s="213"/>
      <c r="HP68" s="213"/>
      <c r="HQ68" s="213"/>
      <c r="HR68" s="213"/>
      <c r="HS68" s="213"/>
      <c r="HT68" s="213"/>
      <c r="HW68" s="440">
        <v>0</v>
      </c>
      <c r="HX68" s="441">
        <v>0</v>
      </c>
      <c r="HY68" s="441">
        <v>0</v>
      </c>
      <c r="HZ68" s="441">
        <v>0</v>
      </c>
      <c r="IA68" s="213"/>
      <c r="IB68" s="441">
        <v>0</v>
      </c>
      <c r="IC68" s="24"/>
      <c r="ID68" s="213">
        <v>0</v>
      </c>
      <c r="IE68" s="213"/>
      <c r="IF68" s="213"/>
      <c r="IG68" s="213"/>
      <c r="IH68" s="213"/>
      <c r="II68" s="213"/>
      <c r="IJ68" s="213"/>
      <c r="IK68" s="213"/>
      <c r="IL68" s="213"/>
      <c r="IO68" s="440"/>
      <c r="IS68" s="213"/>
      <c r="IU68" s="24"/>
      <c r="IV68" s="213"/>
      <c r="IW68" s="213"/>
      <c r="IX68" s="213"/>
      <c r="IY68" s="213"/>
      <c r="IZ68" s="213"/>
      <c r="JA68" s="213"/>
      <c r="JB68" s="213"/>
      <c r="JC68" s="213"/>
      <c r="JD68" s="213"/>
      <c r="JG68" s="440"/>
      <c r="JK68" s="213"/>
      <c r="JM68" s="24"/>
      <c r="JN68" s="213"/>
      <c r="JO68" s="213"/>
      <c r="JP68" s="213"/>
      <c r="JQ68" s="213"/>
      <c r="JR68" s="213"/>
      <c r="JS68" s="213"/>
      <c r="JT68" s="213"/>
      <c r="JU68" s="213"/>
      <c r="JV68" s="213"/>
      <c r="JY68" s="440"/>
      <c r="KC68" s="213"/>
      <c r="KE68" s="24"/>
      <c r="KF68" s="213"/>
      <c r="KG68" s="213"/>
      <c r="KH68" s="213"/>
      <c r="KI68" s="213"/>
      <c r="KJ68" s="213"/>
      <c r="KK68" s="213"/>
      <c r="KL68" s="213"/>
      <c r="KM68" s="213"/>
      <c r="KN68" s="213"/>
    </row>
    <row r="69" spans="1:300" s="361" customFormat="1" ht="15">
      <c r="A69" s="464">
        <v>48</v>
      </c>
      <c r="B69" s="361">
        <v>3</v>
      </c>
      <c r="C69" s="459" t="s">
        <v>25</v>
      </c>
      <c r="D69" s="361" t="s">
        <v>942</v>
      </c>
      <c r="E69" s="464">
        <v>5</v>
      </c>
      <c r="F69" s="441" t="s">
        <v>942</v>
      </c>
      <c r="G69" t="s">
        <v>2483</v>
      </c>
      <c r="H69">
        <v>69</v>
      </c>
      <c r="I69">
        <v>1</v>
      </c>
      <c r="J69" s="422"/>
      <c r="K69" s="422"/>
      <c r="L69" s="422"/>
      <c r="M69" s="422"/>
      <c r="N69"/>
      <c r="O69"/>
      <c r="P69" s="435"/>
      <c r="Q69"/>
      <c r="R69"/>
      <c r="S69"/>
      <c r="T69"/>
      <c r="U69"/>
      <c r="V69"/>
      <c r="W69">
        <v>74</v>
      </c>
      <c r="X69" t="s">
        <v>1217</v>
      </c>
      <c r="Y69" t="s">
        <v>1217</v>
      </c>
      <c r="Z69" t="s">
        <v>1217</v>
      </c>
      <c r="AA69" t="s">
        <v>1217</v>
      </c>
      <c r="AB69" t="s">
        <v>1217</v>
      </c>
      <c r="AC69" t="s">
        <v>1217</v>
      </c>
      <c r="AD69" t="s">
        <v>1217</v>
      </c>
      <c r="AE69" t="s">
        <v>1217</v>
      </c>
      <c r="AF69" t="s">
        <v>1217</v>
      </c>
      <c r="AG69" t="s">
        <v>1217</v>
      </c>
      <c r="AH69"/>
      <c r="AI69" t="s">
        <v>1217</v>
      </c>
      <c r="AJ69" t="s">
        <v>1217</v>
      </c>
      <c r="AK69" t="s">
        <v>1217</v>
      </c>
      <c r="AL69" t="s">
        <v>1217</v>
      </c>
      <c r="AM69" t="s">
        <v>1217</v>
      </c>
      <c r="AN69" t="s">
        <v>1217</v>
      </c>
      <c r="AO69" t="s">
        <v>1217</v>
      </c>
      <c r="AP69"/>
      <c r="AQ69"/>
      <c r="AR69"/>
      <c r="AS69"/>
      <c r="AT69"/>
      <c r="AU69"/>
      <c r="AV69"/>
      <c r="AW69"/>
      <c r="AX69"/>
      <c r="AY69"/>
      <c r="AZ69"/>
      <c r="BA69"/>
      <c r="BB69" t="str" cm="1">
        <f t="array" aca="1" ref="BB69" ca="1">IFERROR(INDIRECT(X69),"")</f>
        <v/>
      </c>
      <c r="BC69"/>
      <c r="BD69" s="437"/>
      <c r="BE69"/>
      <c r="BF69" s="463">
        <v>1</v>
      </c>
      <c r="BG69" s="463">
        <v>14</v>
      </c>
      <c r="BH69" s="463" t="s">
        <v>718</v>
      </c>
      <c r="BI69" s="463" t="s">
        <v>2539</v>
      </c>
      <c r="BJ69" s="463">
        <v>3</v>
      </c>
      <c r="BK69" s="463" t="s">
        <v>2712</v>
      </c>
      <c r="BL69" s="463" t="s">
        <v>698</v>
      </c>
      <c r="BM69" s="438" t="s">
        <v>2713</v>
      </c>
      <c r="BN69" s="438"/>
      <c r="BO69" s="463">
        <v>0</v>
      </c>
      <c r="BP69" s="463">
        <v>0</v>
      </c>
      <c r="BQ69" s="463">
        <v>0</v>
      </c>
      <c r="BR69" s="463">
        <v>0</v>
      </c>
      <c r="BS69" s="463">
        <v>0</v>
      </c>
      <c r="BT69" s="463">
        <v>1</v>
      </c>
      <c r="BU69" s="463">
        <v>0</v>
      </c>
      <c r="BV69" s="463">
        <v>0</v>
      </c>
      <c r="BW69" s="463">
        <v>0</v>
      </c>
      <c r="BX69" s="463">
        <v>0</v>
      </c>
      <c r="BY69" s="463"/>
      <c r="BZ69" s="463"/>
      <c r="CA69"/>
      <c r="CC69"/>
      <c r="CD69">
        <f>CM3</f>
        <v>0</v>
      </c>
      <c r="CE69"/>
      <c r="CF69"/>
      <c r="CG69"/>
      <c r="CH69"/>
      <c r="CI69"/>
      <c r="CJ69"/>
      <c r="CK69"/>
      <c r="CL69"/>
      <c r="CM69"/>
      <c r="CN69"/>
      <c r="CO69"/>
      <c r="CY69" s="440"/>
      <c r="CZ69" s="441"/>
      <c r="DA69" s="441"/>
      <c r="DB69" s="441"/>
      <c r="DC69" s="213"/>
      <c r="DD69" s="441"/>
      <c r="DE69" s="24"/>
      <c r="DF69" s="213"/>
      <c r="DG69" s="213"/>
      <c r="DH69" s="213"/>
      <c r="DI69" s="213"/>
      <c r="DJ69" s="213"/>
      <c r="DK69" s="213"/>
      <c r="DL69" s="213"/>
      <c r="DM69" s="213"/>
      <c r="DN69" s="213"/>
      <c r="DO69" s="441"/>
      <c r="DS69" s="442"/>
      <c r="DW69" s="213"/>
      <c r="DY69" s="24"/>
      <c r="DZ69" s="213"/>
      <c r="EA69" s="213"/>
      <c r="EB69" s="213"/>
      <c r="EC69" s="213"/>
      <c r="ED69" s="213"/>
      <c r="EE69" s="213"/>
      <c r="EF69" s="213"/>
      <c r="EG69" s="213"/>
      <c r="EH69" s="213"/>
      <c r="EK69" s="442"/>
      <c r="EO69" s="213"/>
      <c r="EQ69" s="24"/>
      <c r="ER69" s="213"/>
      <c r="ES69" s="213"/>
      <c r="ET69" s="213"/>
      <c r="EU69" s="213"/>
      <c r="EV69" s="213"/>
      <c r="EW69" s="213"/>
      <c r="EX69" s="213"/>
      <c r="EY69" s="213"/>
      <c r="EZ69" s="213"/>
      <c r="FC69" s="442"/>
      <c r="FG69" s="213"/>
      <c r="FI69" s="24"/>
      <c r="FJ69" s="213"/>
      <c r="FK69" s="213"/>
      <c r="FL69" s="213"/>
      <c r="FM69" s="213"/>
      <c r="FN69" s="213"/>
      <c r="FO69" s="213"/>
      <c r="FP69" s="213"/>
      <c r="FQ69" s="213"/>
      <c r="FR69" s="213"/>
      <c r="FU69" s="442"/>
      <c r="FY69" s="213"/>
      <c r="GA69" s="24"/>
      <c r="GB69" s="213"/>
      <c r="GC69" s="213"/>
      <c r="GD69" s="213"/>
      <c r="GE69" s="213"/>
      <c r="GF69" s="213"/>
      <c r="GG69" s="213"/>
      <c r="GH69" s="213"/>
      <c r="GI69" s="213"/>
      <c r="GJ69" s="213"/>
      <c r="GM69" s="442"/>
      <c r="GQ69" s="213"/>
      <c r="GS69" s="24"/>
      <c r="GT69" s="213"/>
      <c r="GU69" s="213"/>
      <c r="GV69" s="213"/>
      <c r="GW69" s="213"/>
      <c r="GX69" s="213"/>
      <c r="GY69" s="213"/>
      <c r="GZ69" s="213"/>
      <c r="HA69" s="213"/>
      <c r="HB69" s="213"/>
      <c r="HE69" s="442"/>
      <c r="HI69" s="213"/>
      <c r="HK69" s="24"/>
      <c r="HL69" s="213"/>
      <c r="HM69" s="213"/>
      <c r="HN69" s="213"/>
      <c r="HO69" s="213"/>
      <c r="HP69" s="213"/>
      <c r="HQ69" s="213"/>
      <c r="HR69" s="213"/>
      <c r="HS69" s="213"/>
      <c r="HT69" s="213"/>
      <c r="HW69" s="442">
        <v>0</v>
      </c>
      <c r="HX69" s="361">
        <v>0</v>
      </c>
      <c r="HY69" s="361">
        <v>0</v>
      </c>
      <c r="HZ69" s="361">
        <v>0</v>
      </c>
      <c r="IA69" s="213"/>
      <c r="IB69" s="361">
        <v>0</v>
      </c>
      <c r="IC69" s="24"/>
      <c r="ID69" s="213">
        <v>0</v>
      </c>
      <c r="IE69" s="213"/>
      <c r="IF69" s="213"/>
      <c r="IG69" s="213"/>
      <c r="IH69" s="213"/>
      <c r="II69" s="213"/>
      <c r="IJ69" s="213"/>
      <c r="IK69" s="213"/>
      <c r="IL69" s="213"/>
      <c r="IO69" s="442"/>
      <c r="IS69" s="213"/>
      <c r="IU69" s="24"/>
      <c r="IV69" s="213"/>
      <c r="IW69" s="213"/>
      <c r="IX69" s="213"/>
      <c r="IY69" s="213"/>
      <c r="IZ69" s="213"/>
      <c r="JA69" s="213"/>
      <c r="JB69" s="213"/>
      <c r="JC69" s="213"/>
      <c r="JD69" s="213"/>
      <c r="JG69" s="442"/>
      <c r="JK69" s="213"/>
      <c r="JM69" s="24"/>
      <c r="JN69" s="213"/>
      <c r="JO69" s="213"/>
      <c r="JP69" s="213"/>
      <c r="JQ69" s="213"/>
      <c r="JR69" s="213"/>
      <c r="JS69" s="213"/>
      <c r="JT69" s="213"/>
      <c r="JU69" s="213"/>
      <c r="JV69" s="213"/>
      <c r="JY69" s="442"/>
      <c r="KC69" s="213"/>
      <c r="KE69" s="24"/>
      <c r="KF69" s="213"/>
      <c r="KG69" s="213"/>
      <c r="KH69" s="213"/>
      <c r="KI69" s="213"/>
      <c r="KJ69" s="213"/>
      <c r="KK69" s="213"/>
      <c r="KL69" s="213"/>
      <c r="KM69" s="213"/>
      <c r="KN69" s="213"/>
    </row>
    <row r="70" spans="1:300" s="361" customFormat="1" ht="15">
      <c r="A70" s="464">
        <v>49</v>
      </c>
      <c r="B70" s="361">
        <v>3</v>
      </c>
      <c r="C70" s="459" t="s">
        <v>25</v>
      </c>
      <c r="D70" s="361" t="s">
        <v>949</v>
      </c>
      <c r="E70" s="464">
        <v>5</v>
      </c>
      <c r="F70" s="441" t="s">
        <v>949</v>
      </c>
      <c r="G70" t="s">
        <v>2483</v>
      </c>
      <c r="H70">
        <v>70</v>
      </c>
      <c r="I70">
        <v>1</v>
      </c>
      <c r="J70" s="422"/>
      <c r="K70" s="422"/>
      <c r="L70" s="422"/>
      <c r="M70" s="422"/>
      <c r="N70"/>
      <c r="O70"/>
      <c r="P70" s="435"/>
      <c r="Q70"/>
      <c r="R70"/>
      <c r="S70"/>
      <c r="T70"/>
      <c r="U70"/>
      <c r="V70"/>
      <c r="W70">
        <v>75</v>
      </c>
      <c r="X70" t="s">
        <v>1217</v>
      </c>
      <c r="Y70" t="s">
        <v>1217</v>
      </c>
      <c r="Z70" t="s">
        <v>1217</v>
      </c>
      <c r="AA70" t="s">
        <v>1217</v>
      </c>
      <c r="AB70" t="s">
        <v>1217</v>
      </c>
      <c r="AC70" t="s">
        <v>1217</v>
      </c>
      <c r="AD70" t="s">
        <v>1217</v>
      </c>
      <c r="AE70" t="s">
        <v>1217</v>
      </c>
      <c r="AF70" t="s">
        <v>1217</v>
      </c>
      <c r="AG70" t="s">
        <v>1217</v>
      </c>
      <c r="AH70"/>
      <c r="AI70" t="s">
        <v>1217</v>
      </c>
      <c r="AJ70" t="s">
        <v>1217</v>
      </c>
      <c r="AK70" t="s">
        <v>1217</v>
      </c>
      <c r="AL70" t="s">
        <v>1217</v>
      </c>
      <c r="AM70" t="s">
        <v>1217</v>
      </c>
      <c r="AN70" t="s">
        <v>1217</v>
      </c>
      <c r="AO70" t="s">
        <v>1217</v>
      </c>
      <c r="AP70"/>
      <c r="AQ70"/>
      <c r="AR70"/>
      <c r="AS70"/>
      <c r="AT70"/>
      <c r="AU70"/>
      <c r="AV70"/>
      <c r="AW70"/>
      <c r="AX70"/>
      <c r="AY70"/>
      <c r="AZ70"/>
      <c r="BA70"/>
      <c r="BB70" t="str" cm="1">
        <f t="array" aca="1" ref="BB70" ca="1">IFERROR(INDIRECT(X70),"")</f>
        <v/>
      </c>
      <c r="BC70"/>
      <c r="BD70" s="437"/>
      <c r="BE70"/>
      <c r="BF70" s="463">
        <v>1</v>
      </c>
      <c r="BG70" s="463">
        <v>14</v>
      </c>
      <c r="BH70" s="463" t="s">
        <v>718</v>
      </c>
      <c r="BI70" s="463" t="s">
        <v>2539</v>
      </c>
      <c r="BJ70" s="463">
        <v>4</v>
      </c>
      <c r="BK70" s="463" t="s">
        <v>2714</v>
      </c>
      <c r="BL70" s="463" t="s">
        <v>686</v>
      </c>
      <c r="BM70" s="438" t="s">
        <v>2715</v>
      </c>
      <c r="BN70" s="438"/>
      <c r="BO70" s="463">
        <v>0</v>
      </c>
      <c r="BP70" s="463">
        <v>0</v>
      </c>
      <c r="BQ70" s="463">
        <v>0</v>
      </c>
      <c r="BR70" s="463">
        <v>0</v>
      </c>
      <c r="BS70" s="463">
        <v>0</v>
      </c>
      <c r="BT70" s="463">
        <v>1</v>
      </c>
      <c r="BU70" s="463">
        <v>0</v>
      </c>
      <c r="BV70" s="463">
        <v>0</v>
      </c>
      <c r="BW70" s="463">
        <v>0</v>
      </c>
      <c r="BX70" s="463">
        <v>0</v>
      </c>
      <c r="BY70" s="463"/>
      <c r="BZ70" s="463"/>
      <c r="CA70"/>
      <c r="CC70" t="s">
        <v>1335</v>
      </c>
      <c r="CD70">
        <f>CM5</f>
        <v>0</v>
      </c>
      <c r="CE70"/>
      <c r="CF70"/>
      <c r="CG70"/>
      <c r="CH70"/>
      <c r="CI70"/>
      <c r="CJ70"/>
      <c r="CK70"/>
      <c r="CL70"/>
      <c r="CM70"/>
      <c r="CN70"/>
      <c r="CO70"/>
      <c r="CY70" s="442"/>
      <c r="DC70" s="213"/>
      <c r="DE70" s="24"/>
      <c r="DF70" s="213"/>
      <c r="DG70" s="213"/>
      <c r="DH70" s="213"/>
      <c r="DI70" s="213"/>
      <c r="DJ70" s="213"/>
      <c r="DK70" s="213"/>
      <c r="DL70" s="213"/>
      <c r="DM70" s="213"/>
      <c r="DN70" s="213"/>
      <c r="DS70" s="442"/>
      <c r="DW70" s="213"/>
      <c r="DY70" s="24"/>
      <c r="DZ70" s="213"/>
      <c r="EA70" s="213"/>
      <c r="EB70" s="213"/>
      <c r="EC70" s="213"/>
      <c r="ED70" s="213"/>
      <c r="EE70" s="213"/>
      <c r="EF70" s="213"/>
      <c r="EG70" s="213"/>
      <c r="EH70" s="213"/>
      <c r="EK70" s="442"/>
      <c r="EO70" s="213"/>
      <c r="EQ70" s="24"/>
      <c r="ER70" s="213"/>
      <c r="ES70" s="213"/>
      <c r="ET70" s="213"/>
      <c r="EU70" s="213"/>
      <c r="EV70" s="213"/>
      <c r="EW70" s="213"/>
      <c r="EX70" s="213"/>
      <c r="EY70" s="213"/>
      <c r="EZ70" s="213"/>
      <c r="FC70" s="442"/>
      <c r="FG70" s="213"/>
      <c r="FI70" s="24"/>
      <c r="FJ70" s="213"/>
      <c r="FK70" s="213"/>
      <c r="FL70" s="213"/>
      <c r="FM70" s="213"/>
      <c r="FN70" s="213"/>
      <c r="FO70" s="213"/>
      <c r="FP70" s="213"/>
      <c r="FQ70" s="213"/>
      <c r="FR70" s="213"/>
      <c r="FU70" s="442"/>
      <c r="FY70" s="213"/>
      <c r="GA70" s="24"/>
      <c r="GB70" s="213"/>
      <c r="GC70" s="213"/>
      <c r="GD70" s="213"/>
      <c r="GE70" s="213"/>
      <c r="GF70" s="213"/>
      <c r="GG70" s="213"/>
      <c r="GH70" s="213"/>
      <c r="GI70" s="213"/>
      <c r="GJ70" s="213"/>
      <c r="GM70" s="442"/>
      <c r="GQ70" s="213"/>
      <c r="GS70" s="24"/>
      <c r="GT70" s="213"/>
      <c r="GU70" s="213"/>
      <c r="GV70" s="213"/>
      <c r="GW70" s="213"/>
      <c r="GX70" s="213"/>
      <c r="GY70" s="213"/>
      <c r="GZ70" s="213"/>
      <c r="HA70" s="213"/>
      <c r="HB70" s="213"/>
      <c r="HE70" s="442"/>
      <c r="HI70" s="213"/>
      <c r="HK70" s="24"/>
      <c r="HL70" s="213"/>
      <c r="HM70" s="213"/>
      <c r="HN70" s="213"/>
      <c r="HO70" s="213"/>
      <c r="HP70" s="213"/>
      <c r="HQ70" s="213"/>
      <c r="HR70" s="213"/>
      <c r="HS70" s="213"/>
      <c r="HT70" s="213"/>
      <c r="HW70" s="442">
        <v>0</v>
      </c>
      <c r="HX70" s="361">
        <v>0</v>
      </c>
      <c r="HY70" s="361">
        <v>0</v>
      </c>
      <c r="HZ70" s="361">
        <v>0</v>
      </c>
      <c r="IA70" s="213"/>
      <c r="IB70" s="361">
        <v>0</v>
      </c>
      <c r="IC70" s="24"/>
      <c r="ID70" s="213">
        <v>0</v>
      </c>
      <c r="IE70" s="213"/>
      <c r="IF70" s="213"/>
      <c r="IG70" s="213"/>
      <c r="IH70" s="213"/>
      <c r="II70" s="213"/>
      <c r="IJ70" s="213"/>
      <c r="IK70" s="213"/>
      <c r="IL70" s="213"/>
      <c r="IO70" s="442"/>
      <c r="IS70" s="213"/>
      <c r="IU70" s="24"/>
      <c r="IV70" s="213"/>
      <c r="IW70" s="213"/>
      <c r="IX70" s="213"/>
      <c r="IY70" s="213"/>
      <c r="IZ70" s="213"/>
      <c r="JA70" s="213"/>
      <c r="JB70" s="213"/>
      <c r="JC70" s="213"/>
      <c r="JD70" s="213"/>
      <c r="JG70" s="442"/>
      <c r="JK70" s="213"/>
      <c r="JM70" s="24"/>
      <c r="JN70" s="213"/>
      <c r="JO70" s="213"/>
      <c r="JP70" s="213"/>
      <c r="JQ70" s="213"/>
      <c r="JR70" s="213"/>
      <c r="JS70" s="213"/>
      <c r="JT70" s="213"/>
      <c r="JU70" s="213"/>
      <c r="JV70" s="213"/>
      <c r="JY70" s="442"/>
      <c r="KC70" s="213"/>
      <c r="KE70" s="24"/>
      <c r="KF70" s="213"/>
      <c r="KG70" s="213"/>
      <c r="KH70" s="213"/>
      <c r="KI70" s="213"/>
      <c r="KJ70" s="213"/>
      <c r="KK70" s="213"/>
      <c r="KL70" s="213"/>
      <c r="KM70" s="213"/>
      <c r="KN70" s="213"/>
    </row>
    <row r="71" spans="1:300" ht="15">
      <c r="A71" s="472">
        <v>50</v>
      </c>
      <c r="B71" s="441">
        <v>3</v>
      </c>
      <c r="C71" s="441" t="s">
        <v>25</v>
      </c>
      <c r="D71" s="441" t="s">
        <v>956</v>
      </c>
      <c r="E71" s="473">
        <v>5</v>
      </c>
      <c r="F71" s="441" t="s">
        <v>956</v>
      </c>
      <c r="G71" t="s">
        <v>2483</v>
      </c>
      <c r="H71">
        <v>71</v>
      </c>
      <c r="I71">
        <v>1</v>
      </c>
      <c r="J71" s="422"/>
      <c r="K71" s="422"/>
      <c r="L71" s="422"/>
      <c r="M71" s="422"/>
      <c r="N71"/>
      <c r="O71"/>
      <c r="P71" s="435"/>
      <c r="Q71"/>
      <c r="R71"/>
      <c r="S71"/>
      <c r="T71"/>
      <c r="U71"/>
      <c r="V71"/>
      <c r="W71">
        <v>76</v>
      </c>
      <c r="X71" t="s">
        <v>2716</v>
      </c>
      <c r="Y71" t="s">
        <v>2717</v>
      </c>
      <c r="Z71" t="s">
        <v>2718</v>
      </c>
      <c r="AA71" t="s">
        <v>1217</v>
      </c>
      <c r="AB71" t="s">
        <v>1217</v>
      </c>
      <c r="AC71">
        <v>1</v>
      </c>
      <c r="AD71">
        <v>4</v>
      </c>
      <c r="AE71" t="s">
        <v>1217</v>
      </c>
      <c r="AF71" t="s">
        <v>1217</v>
      </c>
      <c r="AG71" t="s">
        <v>2719</v>
      </c>
      <c r="AH71"/>
      <c r="AI71" t="s">
        <v>2720</v>
      </c>
      <c r="AJ71" t="s">
        <v>2721</v>
      </c>
      <c r="AK71" t="s">
        <v>2722</v>
      </c>
      <c r="AL71" t="s">
        <v>2723</v>
      </c>
      <c r="AM71" t="s">
        <v>2724</v>
      </c>
      <c r="AN71" t="s">
        <v>2725</v>
      </c>
      <c r="AO71" t="s">
        <v>2726</v>
      </c>
      <c r="AP71"/>
      <c r="AQ71"/>
      <c r="AR71"/>
      <c r="AS71"/>
      <c r="AT71"/>
      <c r="AU71"/>
      <c r="AV71"/>
      <c r="AW71"/>
      <c r="AX71"/>
      <c r="AY71"/>
      <c r="AZ71"/>
      <c r="BA71"/>
      <c r="BB71" t="str" cm="1">
        <f t="array" aca="1" ref="BB71" ca="1">IFERROR(INDIRECT(X71),"")</f>
        <v>FRÅGAN ÄR OBESVARAD</v>
      </c>
      <c r="BC71"/>
      <c r="BD71" s="437"/>
      <c r="BE71"/>
      <c r="BF71" s="463">
        <v>1</v>
      </c>
      <c r="BG71" s="463">
        <v>14</v>
      </c>
      <c r="BH71" s="463" t="s">
        <v>718</v>
      </c>
      <c r="BI71" s="463" t="s">
        <v>2539</v>
      </c>
      <c r="BJ71" s="463">
        <v>5</v>
      </c>
      <c r="BK71" s="463" t="s">
        <v>2727</v>
      </c>
      <c r="BL71" s="463" t="s">
        <v>687</v>
      </c>
      <c r="BM71" s="438" t="s">
        <v>2728</v>
      </c>
      <c r="BN71" s="438"/>
      <c r="BO71" s="463">
        <v>0</v>
      </c>
      <c r="BP71" s="463">
        <v>0</v>
      </c>
      <c r="BQ71" s="463">
        <v>0</v>
      </c>
      <c r="BR71" s="463">
        <v>0</v>
      </c>
      <c r="BS71" s="463">
        <v>0</v>
      </c>
      <c r="BT71" s="463">
        <v>1</v>
      </c>
      <c r="BU71" s="463">
        <v>0</v>
      </c>
      <c r="BV71" s="463">
        <v>0</v>
      </c>
      <c r="BW71" s="463">
        <v>0</v>
      </c>
      <c r="BX71" s="463">
        <v>0</v>
      </c>
      <c r="BY71" s="463"/>
      <c r="BZ71" s="463"/>
      <c r="CA71"/>
      <c r="CC71" t="s">
        <v>1339</v>
      </c>
      <c r="CD71">
        <f>CD72-CD70</f>
        <v>42</v>
      </c>
      <c r="CE71"/>
      <c r="CF71"/>
      <c r="CG71"/>
      <c r="CH71"/>
      <c r="CI71"/>
      <c r="CJ71"/>
      <c r="CK71"/>
      <c r="CL71"/>
      <c r="CM71"/>
      <c r="CN71"/>
      <c r="CO71"/>
      <c r="CY71" s="442"/>
      <c r="CZ71" s="361"/>
      <c r="DA71" s="361"/>
      <c r="DB71" s="361"/>
      <c r="DC71" s="213"/>
      <c r="DD71" s="361"/>
      <c r="DE71" s="24"/>
      <c r="DF71" s="213"/>
      <c r="DG71" s="213"/>
      <c r="DH71" s="213"/>
      <c r="DI71" s="213"/>
      <c r="DJ71" s="213"/>
      <c r="DK71" s="213"/>
      <c r="DL71" s="213"/>
      <c r="DM71" s="213"/>
      <c r="DN71" s="213"/>
      <c r="DO71" s="361"/>
      <c r="DS71" s="440"/>
      <c r="DW71" s="213"/>
      <c r="DY71" s="24"/>
      <c r="DZ71" s="213"/>
      <c r="EA71" s="213"/>
      <c r="EB71" s="213"/>
      <c r="EC71" s="213"/>
      <c r="ED71" s="213"/>
      <c r="EE71" s="213"/>
      <c r="EF71" s="213"/>
      <c r="EG71" s="213"/>
      <c r="EH71" s="213"/>
      <c r="EK71" s="440"/>
      <c r="EO71" s="213"/>
      <c r="EQ71" s="24"/>
      <c r="ER71" s="213"/>
      <c r="ES71" s="213"/>
      <c r="ET71" s="213"/>
      <c r="EU71" s="213"/>
      <c r="EV71" s="213"/>
      <c r="EW71" s="213"/>
      <c r="EX71" s="213"/>
      <c r="EY71" s="213"/>
      <c r="EZ71" s="213"/>
      <c r="FC71" s="440"/>
      <c r="FG71" s="213"/>
      <c r="FI71" s="24"/>
      <c r="FJ71" s="213"/>
      <c r="FK71" s="213"/>
      <c r="FL71" s="213"/>
      <c r="FM71" s="213"/>
      <c r="FN71" s="213"/>
      <c r="FO71" s="213"/>
      <c r="FP71" s="213"/>
      <c r="FQ71" s="213"/>
      <c r="FR71" s="213"/>
      <c r="FU71" s="440"/>
      <c r="FY71" s="213"/>
      <c r="GA71" s="24"/>
      <c r="GB71" s="213"/>
      <c r="GC71" s="213"/>
      <c r="GD71" s="213"/>
      <c r="GE71" s="213"/>
      <c r="GF71" s="213"/>
      <c r="GG71" s="213"/>
      <c r="GH71" s="213"/>
      <c r="GI71" s="213"/>
      <c r="GJ71" s="213"/>
      <c r="GM71" s="440"/>
      <c r="GQ71" s="213"/>
      <c r="GS71" s="24"/>
      <c r="GT71" s="213"/>
      <c r="GU71" s="213"/>
      <c r="GV71" s="213"/>
      <c r="GW71" s="213"/>
      <c r="GX71" s="213"/>
      <c r="GY71" s="213"/>
      <c r="GZ71" s="213"/>
      <c r="HA71" s="213"/>
      <c r="HB71" s="213"/>
      <c r="HE71" s="440"/>
      <c r="HI71" s="213"/>
      <c r="HK71" s="24"/>
      <c r="HL71" s="213"/>
      <c r="HM71" s="213"/>
      <c r="HN71" s="213"/>
      <c r="HO71" s="213"/>
      <c r="HP71" s="213"/>
      <c r="HQ71" s="213"/>
      <c r="HR71" s="213"/>
      <c r="HS71" s="213"/>
      <c r="HT71" s="213"/>
      <c r="HW71" s="440">
        <v>0</v>
      </c>
      <c r="HX71" s="441">
        <v>0</v>
      </c>
      <c r="HY71" s="441">
        <v>0</v>
      </c>
      <c r="HZ71" s="441">
        <v>0</v>
      </c>
      <c r="IA71" s="213"/>
      <c r="IB71" s="441">
        <v>0</v>
      </c>
      <c r="IC71" s="24"/>
      <c r="ID71" s="213">
        <v>0</v>
      </c>
      <c r="IE71" s="213"/>
      <c r="IF71" s="213"/>
      <c r="IG71" s="213"/>
      <c r="IH71" s="213"/>
      <c r="II71" s="213"/>
      <c r="IJ71" s="213"/>
      <c r="IK71" s="213"/>
      <c r="IL71" s="213"/>
      <c r="IO71" s="440"/>
      <c r="IS71" s="213"/>
      <c r="IU71" s="24"/>
      <c r="IV71" s="213"/>
      <c r="IW71" s="213"/>
      <c r="IX71" s="213"/>
      <c r="IY71" s="213"/>
      <c r="IZ71" s="213"/>
      <c r="JA71" s="213"/>
      <c r="JB71" s="213"/>
      <c r="JC71" s="213"/>
      <c r="JD71" s="213"/>
      <c r="JG71" s="440"/>
      <c r="JK71" s="213"/>
      <c r="JM71" s="24"/>
      <c r="JN71" s="213"/>
      <c r="JO71" s="213"/>
      <c r="JP71" s="213"/>
      <c r="JQ71" s="213"/>
      <c r="JR71" s="213"/>
      <c r="JS71" s="213"/>
      <c r="JT71" s="213"/>
      <c r="JU71" s="213"/>
      <c r="JV71" s="213"/>
      <c r="JY71" s="440"/>
      <c r="KC71" s="213"/>
      <c r="KE71" s="24"/>
      <c r="KF71" s="213"/>
      <c r="KG71" s="213"/>
      <c r="KH71" s="213"/>
      <c r="KI71" s="213"/>
      <c r="KJ71" s="213"/>
      <c r="KK71" s="213"/>
      <c r="KL71" s="213"/>
      <c r="KM71" s="213"/>
      <c r="KN71" s="213"/>
    </row>
    <row r="72" spans="1:300" s="445" customFormat="1" ht="15">
      <c r="A72" s="445">
        <v>51</v>
      </c>
      <c r="B72" s="445">
        <v>4</v>
      </c>
      <c r="C72" s="475" t="s">
        <v>25</v>
      </c>
      <c r="D72" s="445" t="s">
        <v>965</v>
      </c>
      <c r="E72" s="445">
        <v>5</v>
      </c>
      <c r="F72" s="441" t="s">
        <v>965</v>
      </c>
      <c r="G72" t="s">
        <v>2483</v>
      </c>
      <c r="H72">
        <v>72</v>
      </c>
      <c r="I72">
        <v>1</v>
      </c>
      <c r="J72" s="422"/>
      <c r="K72" s="422"/>
      <c r="L72" s="422"/>
      <c r="M72" s="422"/>
      <c r="N72"/>
      <c r="O72"/>
      <c r="P72" s="435"/>
      <c r="Q72"/>
      <c r="R72"/>
      <c r="S72"/>
      <c r="T72"/>
      <c r="U72"/>
      <c r="V72"/>
      <c r="W72">
        <v>77</v>
      </c>
      <c r="X72" t="s">
        <v>1217</v>
      </c>
      <c r="Y72" t="s">
        <v>1217</v>
      </c>
      <c r="Z72" t="s">
        <v>1217</v>
      </c>
      <c r="AA72" t="s">
        <v>1217</v>
      </c>
      <c r="AB72" t="s">
        <v>1217</v>
      </c>
      <c r="AC72" t="s">
        <v>1217</v>
      </c>
      <c r="AD72" t="s">
        <v>1217</v>
      </c>
      <c r="AE72" t="s">
        <v>1217</v>
      </c>
      <c r="AF72" t="s">
        <v>1217</v>
      </c>
      <c r="AG72" t="s">
        <v>1217</v>
      </c>
      <c r="AH72"/>
      <c r="AI72" t="s">
        <v>1217</v>
      </c>
      <c r="AJ72" t="s">
        <v>1217</v>
      </c>
      <c r="AK72" t="s">
        <v>1217</v>
      </c>
      <c r="AL72" t="s">
        <v>1217</v>
      </c>
      <c r="AM72" t="s">
        <v>1217</v>
      </c>
      <c r="AN72" t="s">
        <v>1217</v>
      </c>
      <c r="AO72" t="s">
        <v>1217</v>
      </c>
      <c r="AP72"/>
      <c r="AQ72"/>
      <c r="AR72"/>
      <c r="AS72"/>
      <c r="AT72"/>
      <c r="AU72"/>
      <c r="AV72"/>
      <c r="AW72"/>
      <c r="AX72"/>
      <c r="AY72"/>
      <c r="AZ72"/>
      <c r="BA72"/>
      <c r="BB72" t="str" cm="1">
        <f t="array" aca="1" ref="BB72" ca="1">IFERROR(INDIRECT(X72),"")</f>
        <v/>
      </c>
      <c r="BC72"/>
      <c r="BD72" s="437"/>
      <c r="BE72"/>
      <c r="BF72" s="466">
        <v>1</v>
      </c>
      <c r="BG72" s="466">
        <v>15</v>
      </c>
      <c r="BH72" s="466" t="s">
        <v>720</v>
      </c>
      <c r="BI72" s="466" t="s">
        <v>2541</v>
      </c>
      <c r="BJ72" s="466">
        <v>1</v>
      </c>
      <c r="BK72" s="466" t="s">
        <v>2729</v>
      </c>
      <c r="BL72" s="466" t="s">
        <v>147</v>
      </c>
      <c r="BM72" s="438" t="s">
        <v>2730</v>
      </c>
      <c r="BN72" s="438"/>
      <c r="BO72" s="466">
        <v>0</v>
      </c>
      <c r="BP72" s="466">
        <v>0</v>
      </c>
      <c r="BQ72" s="466">
        <v>0</v>
      </c>
      <c r="BR72" s="466">
        <v>0</v>
      </c>
      <c r="BS72" s="466">
        <v>0</v>
      </c>
      <c r="BT72" s="466">
        <v>1</v>
      </c>
      <c r="BU72" s="466">
        <v>0</v>
      </c>
      <c r="BV72" s="466">
        <v>0</v>
      </c>
      <c r="BW72" s="466">
        <v>0</v>
      </c>
      <c r="BX72" s="466">
        <v>0</v>
      </c>
      <c r="BY72" s="466"/>
      <c r="BZ72" s="466"/>
      <c r="CA72"/>
      <c r="CC72" t="s">
        <v>1343</v>
      </c>
      <c r="CD72">
        <f>CM1</f>
        <v>42</v>
      </c>
      <c r="CE72"/>
      <c r="CF72"/>
      <c r="CG72"/>
      <c r="CH72"/>
      <c r="CI72"/>
      <c r="CJ72"/>
      <c r="CK72"/>
      <c r="CL72"/>
      <c r="CM72"/>
      <c r="CN72"/>
      <c r="CO72"/>
      <c r="CY72" s="440"/>
      <c r="CZ72" s="441"/>
      <c r="DA72" s="441"/>
      <c r="DB72" s="441"/>
      <c r="DC72" s="213"/>
      <c r="DD72" s="441"/>
      <c r="DE72" s="24"/>
      <c r="DF72" s="213"/>
      <c r="DG72" s="213"/>
      <c r="DH72" s="213"/>
      <c r="DI72" s="213"/>
      <c r="DJ72" s="213"/>
      <c r="DK72" s="213"/>
      <c r="DL72" s="213"/>
      <c r="DM72" s="213"/>
      <c r="DN72" s="213"/>
      <c r="DO72" s="441"/>
      <c r="DS72" s="444"/>
      <c r="DW72" s="213"/>
      <c r="DY72" s="24"/>
      <c r="DZ72" s="213"/>
      <c r="EA72" s="213"/>
      <c r="EB72" s="213"/>
      <c r="EC72" s="213"/>
      <c r="ED72" s="213"/>
      <c r="EE72" s="213"/>
      <c r="EF72" s="213"/>
      <c r="EG72" s="213"/>
      <c r="EH72" s="213"/>
      <c r="EK72" s="444"/>
      <c r="EO72" s="213"/>
      <c r="EQ72" s="24"/>
      <c r="ER72" s="213"/>
      <c r="ES72" s="213"/>
      <c r="ET72" s="213"/>
      <c r="EU72" s="213"/>
      <c r="EV72" s="213"/>
      <c r="EW72" s="213"/>
      <c r="EX72" s="213"/>
      <c r="EY72" s="213"/>
      <c r="EZ72" s="213"/>
      <c r="FC72" s="444"/>
      <c r="FG72" s="213"/>
      <c r="FI72" s="24"/>
      <c r="FJ72" s="213"/>
      <c r="FK72" s="213"/>
      <c r="FL72" s="213"/>
      <c r="FM72" s="213"/>
      <c r="FN72" s="213"/>
      <c r="FO72" s="213"/>
      <c r="FP72" s="213"/>
      <c r="FQ72" s="213"/>
      <c r="FR72" s="213"/>
      <c r="FU72" s="444"/>
      <c r="FY72" s="213"/>
      <c r="GA72" s="24"/>
      <c r="GB72" s="213"/>
      <c r="GC72" s="213"/>
      <c r="GD72" s="213"/>
      <c r="GE72" s="213"/>
      <c r="GF72" s="213"/>
      <c r="GG72" s="213"/>
      <c r="GH72" s="213"/>
      <c r="GI72" s="213"/>
      <c r="GJ72" s="213"/>
      <c r="GM72" s="444"/>
      <c r="GQ72" s="213"/>
      <c r="GS72" s="24"/>
      <c r="GT72" s="213"/>
      <c r="GU72" s="213"/>
      <c r="GV72" s="213"/>
      <c r="GW72" s="213"/>
      <c r="GX72" s="213"/>
      <c r="GY72" s="213"/>
      <c r="GZ72" s="213"/>
      <c r="HA72" s="213"/>
      <c r="HB72" s="213"/>
      <c r="HE72" s="444"/>
      <c r="HI72" s="213"/>
      <c r="HK72" s="24"/>
      <c r="HL72" s="213"/>
      <c r="HM72" s="213"/>
      <c r="HN72" s="213"/>
      <c r="HO72" s="213"/>
      <c r="HP72" s="213"/>
      <c r="HQ72" s="213"/>
      <c r="HR72" s="213"/>
      <c r="HS72" s="213"/>
      <c r="HT72" s="213"/>
      <c r="HW72" s="444">
        <v>0</v>
      </c>
      <c r="HX72" s="445">
        <v>0</v>
      </c>
      <c r="HY72" s="445">
        <v>0</v>
      </c>
      <c r="HZ72" s="445">
        <v>0</v>
      </c>
      <c r="IA72" s="213"/>
      <c r="IB72" s="445">
        <v>0</v>
      </c>
      <c r="IC72" s="24"/>
      <c r="ID72" s="213">
        <v>0</v>
      </c>
      <c r="IE72" s="213"/>
      <c r="IF72" s="213"/>
      <c r="IG72" s="213"/>
      <c r="IH72" s="213"/>
      <c r="II72" s="213"/>
      <c r="IJ72" s="213"/>
      <c r="IK72" s="213"/>
      <c r="IL72" s="213"/>
      <c r="IO72" s="444"/>
      <c r="IS72" s="213"/>
      <c r="IU72" s="24"/>
      <c r="IV72" s="213"/>
      <c r="IW72" s="213"/>
      <c r="IX72" s="213"/>
      <c r="IY72" s="213"/>
      <c r="IZ72" s="213"/>
      <c r="JA72" s="213"/>
      <c r="JB72" s="213"/>
      <c r="JC72" s="213"/>
      <c r="JD72" s="213"/>
      <c r="JG72" s="444"/>
      <c r="JK72" s="213"/>
      <c r="JM72" s="24"/>
      <c r="JN72" s="213"/>
      <c r="JO72" s="213"/>
      <c r="JP72" s="213"/>
      <c r="JQ72" s="213"/>
      <c r="JR72" s="213"/>
      <c r="JS72" s="213"/>
      <c r="JT72" s="213"/>
      <c r="JU72" s="213"/>
      <c r="JV72" s="213"/>
      <c r="JY72" s="444"/>
      <c r="KC72" s="213"/>
      <c r="KE72" s="24"/>
      <c r="KF72" s="213"/>
      <c r="KG72" s="213"/>
      <c r="KH72" s="213"/>
      <c r="KI72" s="213"/>
      <c r="KJ72" s="213"/>
      <c r="KK72" s="213"/>
      <c r="KL72" s="213"/>
      <c r="KM72" s="213"/>
      <c r="KN72" s="213"/>
    </row>
    <row r="73" spans="1:300" s="361" customFormat="1" ht="15">
      <c r="A73" s="458">
        <v>38</v>
      </c>
      <c r="B73" s="459">
        <v>3</v>
      </c>
      <c r="C73" s="459" t="s">
        <v>1263</v>
      </c>
      <c r="D73" s="459" t="s">
        <v>871</v>
      </c>
      <c r="E73" s="459">
        <v>1</v>
      </c>
      <c r="F73" s="441" t="s">
        <v>866</v>
      </c>
      <c r="G73" t="s">
        <v>2483</v>
      </c>
      <c r="H73" t="s">
        <v>1217</v>
      </c>
      <c r="I73">
        <v>0</v>
      </c>
      <c r="J73" s="422"/>
      <c r="K73" s="422"/>
      <c r="L73" s="422"/>
      <c r="M73" s="422"/>
      <c r="N73"/>
      <c r="O73"/>
      <c r="P73" s="435"/>
      <c r="Q73"/>
      <c r="R73"/>
      <c r="S73"/>
      <c r="T73"/>
      <c r="U73"/>
      <c r="V73"/>
      <c r="W73">
        <v>78</v>
      </c>
      <c r="X73" t="s">
        <v>1217</v>
      </c>
      <c r="Y73" t="s">
        <v>1217</v>
      </c>
      <c r="Z73" t="s">
        <v>1217</v>
      </c>
      <c r="AA73" t="s">
        <v>1217</v>
      </c>
      <c r="AB73" t="s">
        <v>1217</v>
      </c>
      <c r="AC73" t="s">
        <v>1217</v>
      </c>
      <c r="AD73" t="s">
        <v>1217</v>
      </c>
      <c r="AE73" t="s">
        <v>1217</v>
      </c>
      <c r="AF73" t="s">
        <v>1217</v>
      </c>
      <c r="AG73" t="s">
        <v>1217</v>
      </c>
      <c r="AH73"/>
      <c r="AI73" t="s">
        <v>1217</v>
      </c>
      <c r="AJ73" t="s">
        <v>1217</v>
      </c>
      <c r="AK73" t="s">
        <v>1217</v>
      </c>
      <c r="AL73" t="s">
        <v>1217</v>
      </c>
      <c r="AM73" t="s">
        <v>1217</v>
      </c>
      <c r="AN73" t="s">
        <v>1217</v>
      </c>
      <c r="AO73" t="s">
        <v>1217</v>
      </c>
      <c r="AP73"/>
      <c r="AQ73"/>
      <c r="AR73"/>
      <c r="AS73"/>
      <c r="AT73"/>
      <c r="AU73"/>
      <c r="AV73"/>
      <c r="AW73"/>
      <c r="AX73"/>
      <c r="AY73"/>
      <c r="AZ73"/>
      <c r="BA73"/>
      <c r="BB73" t="str" cm="1">
        <f t="array" aca="1" ref="BB73" ca="1">IFERROR(INDIRECT(X73),"")</f>
        <v/>
      </c>
      <c r="BC73"/>
      <c r="BD73" s="437"/>
      <c r="BE73"/>
      <c r="BF73" s="466">
        <v>1</v>
      </c>
      <c r="BG73" s="466">
        <v>15</v>
      </c>
      <c r="BH73" s="466" t="s">
        <v>720</v>
      </c>
      <c r="BI73" s="466" t="s">
        <v>2541</v>
      </c>
      <c r="BJ73" s="466">
        <v>2</v>
      </c>
      <c r="BK73" s="466" t="s">
        <v>2731</v>
      </c>
      <c r="BL73" s="466" t="s">
        <v>691</v>
      </c>
      <c r="BM73" s="438" t="s">
        <v>2732</v>
      </c>
      <c r="BN73" s="438"/>
      <c r="BO73" s="466">
        <v>0</v>
      </c>
      <c r="BP73" s="466">
        <v>0</v>
      </c>
      <c r="BQ73" s="466">
        <v>0</v>
      </c>
      <c r="BR73" s="466">
        <v>0</v>
      </c>
      <c r="BS73" s="466">
        <v>0</v>
      </c>
      <c r="BT73" s="466">
        <v>1</v>
      </c>
      <c r="BU73" s="466">
        <v>1</v>
      </c>
      <c r="BV73" s="466">
        <v>0</v>
      </c>
      <c r="BW73" s="466">
        <v>0</v>
      </c>
      <c r="BX73" s="466">
        <v>0</v>
      </c>
      <c r="BY73" s="466"/>
      <c r="BZ73" s="466"/>
      <c r="CA73"/>
      <c r="CB73" s="361" t="s">
        <v>1500</v>
      </c>
      <c r="CC73"/>
      <c r="CD73"/>
      <c r="CE73"/>
      <c r="CF73"/>
      <c r="CG73"/>
      <c r="CH73"/>
      <c r="CI73"/>
      <c r="CJ73"/>
      <c r="CK73"/>
      <c r="CL73"/>
      <c r="CM73"/>
      <c r="CN73"/>
      <c r="CO73"/>
      <c r="CY73" s="444"/>
      <c r="CZ73" s="445"/>
      <c r="DA73" s="445"/>
      <c r="DB73" s="445"/>
      <c r="DC73" s="213"/>
      <c r="DD73" s="445"/>
      <c r="DE73" s="24"/>
      <c r="DF73" s="213"/>
      <c r="DG73" s="213"/>
      <c r="DH73" s="213"/>
      <c r="DI73" s="213"/>
      <c r="DJ73" s="213"/>
      <c r="DK73" s="213"/>
      <c r="DL73" s="213"/>
      <c r="DM73" s="213"/>
      <c r="DN73" s="213"/>
      <c r="DO73" s="445"/>
      <c r="DS73" s="442"/>
      <c r="DW73" s="213"/>
      <c r="DY73" s="24"/>
      <c r="DZ73" s="213"/>
      <c r="EA73" s="213"/>
      <c r="EB73" s="213"/>
      <c r="EC73" s="213"/>
      <c r="ED73" s="213"/>
      <c r="EE73" s="213"/>
      <c r="EF73" s="213"/>
      <c r="EG73" s="213"/>
      <c r="EH73" s="213"/>
      <c r="EK73" s="442"/>
      <c r="EO73" s="213"/>
      <c r="EQ73" s="24"/>
      <c r="ER73" s="213"/>
      <c r="ES73" s="213"/>
      <c r="ET73" s="213"/>
      <c r="EU73" s="213"/>
      <c r="EV73" s="213"/>
      <c r="EW73" s="213"/>
      <c r="EX73" s="213"/>
      <c r="EY73" s="213"/>
      <c r="EZ73" s="213"/>
      <c r="FC73" s="442"/>
      <c r="FG73" s="213"/>
      <c r="FI73" s="24"/>
      <c r="FJ73" s="213"/>
      <c r="FK73" s="213"/>
      <c r="FL73" s="213"/>
      <c r="FM73" s="213"/>
      <c r="FN73" s="213"/>
      <c r="FO73" s="213"/>
      <c r="FP73" s="213"/>
      <c r="FQ73" s="213"/>
      <c r="FR73" s="213"/>
      <c r="FU73" s="442"/>
      <c r="FY73" s="213"/>
      <c r="GA73" s="24"/>
      <c r="GB73" s="213"/>
      <c r="GC73" s="213"/>
      <c r="GD73" s="213"/>
      <c r="GE73" s="213"/>
      <c r="GF73" s="213"/>
      <c r="GG73" s="213"/>
      <c r="GH73" s="213"/>
      <c r="GI73" s="213"/>
      <c r="GJ73" s="213"/>
      <c r="GM73" s="442"/>
      <c r="GQ73" s="213"/>
      <c r="GS73" s="24"/>
      <c r="GT73" s="213"/>
      <c r="GU73" s="213"/>
      <c r="GV73" s="213"/>
      <c r="GW73" s="213"/>
      <c r="GX73" s="213"/>
      <c r="GY73" s="213"/>
      <c r="GZ73" s="213"/>
      <c r="HA73" s="213"/>
      <c r="HB73" s="213"/>
      <c r="HE73" s="442"/>
      <c r="HI73" s="213"/>
      <c r="HK73" s="24"/>
      <c r="HL73" s="213"/>
      <c r="HM73" s="213"/>
      <c r="HN73" s="213"/>
      <c r="HO73" s="213"/>
      <c r="HP73" s="213"/>
      <c r="HQ73" s="213"/>
      <c r="HR73" s="213"/>
      <c r="HS73" s="213"/>
      <c r="HT73" s="213"/>
      <c r="HW73" s="442">
        <v>0</v>
      </c>
      <c r="HX73" s="361">
        <v>0</v>
      </c>
      <c r="HY73" s="361">
        <v>0</v>
      </c>
      <c r="HZ73" s="361">
        <v>0</v>
      </c>
      <c r="IA73" s="213"/>
      <c r="IB73" s="361">
        <v>0</v>
      </c>
      <c r="IC73" s="24"/>
      <c r="ID73" s="213">
        <v>0</v>
      </c>
      <c r="IE73" s="213"/>
      <c r="IF73" s="213"/>
      <c r="IG73" s="213"/>
      <c r="IH73" s="213"/>
      <c r="II73" s="213"/>
      <c r="IJ73" s="213"/>
      <c r="IK73" s="213"/>
      <c r="IL73" s="213"/>
      <c r="IO73" s="442"/>
      <c r="IS73" s="213"/>
      <c r="IU73" s="24"/>
      <c r="IV73" s="213"/>
      <c r="IW73" s="213"/>
      <c r="IX73" s="213"/>
      <c r="IY73" s="213"/>
      <c r="IZ73" s="213"/>
      <c r="JA73" s="213"/>
      <c r="JB73" s="213"/>
      <c r="JC73" s="213"/>
      <c r="JD73" s="213"/>
      <c r="JG73" s="442"/>
      <c r="JK73" s="213"/>
      <c r="JM73" s="24"/>
      <c r="JN73" s="213"/>
      <c r="JO73" s="213"/>
      <c r="JP73" s="213"/>
      <c r="JQ73" s="213"/>
      <c r="JR73" s="213"/>
      <c r="JS73" s="213"/>
      <c r="JT73" s="213"/>
      <c r="JU73" s="213"/>
      <c r="JV73" s="213"/>
      <c r="JY73" s="442"/>
      <c r="KC73" s="213"/>
      <c r="KE73" s="24"/>
      <c r="KF73" s="213"/>
      <c r="KG73" s="213"/>
      <c r="KH73" s="213"/>
      <c r="KI73" s="213"/>
      <c r="KJ73" s="213"/>
      <c r="KK73" s="213"/>
      <c r="KL73" s="213"/>
      <c r="KM73" s="213"/>
      <c r="KN73" s="213"/>
    </row>
    <row r="74" spans="1:300" ht="15">
      <c r="A74" s="464">
        <v>39</v>
      </c>
      <c r="B74" s="361">
        <v>3</v>
      </c>
      <c r="C74" s="459" t="s">
        <v>1263</v>
      </c>
      <c r="D74" s="361" t="s">
        <v>878</v>
      </c>
      <c r="E74" s="464">
        <v>1</v>
      </c>
      <c r="F74" s="441" t="s">
        <v>873</v>
      </c>
      <c r="G74" t="s">
        <v>2483</v>
      </c>
      <c r="H74" t="s">
        <v>1217</v>
      </c>
      <c r="I74">
        <v>0</v>
      </c>
      <c r="J74" s="422"/>
      <c r="K74" s="422"/>
      <c r="L74" s="422"/>
      <c r="M74" s="422"/>
      <c r="N74"/>
      <c r="O74"/>
      <c r="P74" s="435"/>
      <c r="Q74"/>
      <c r="R74"/>
      <c r="S74"/>
      <c r="T74"/>
      <c r="U74"/>
      <c r="V74"/>
      <c r="W74">
        <v>79</v>
      </c>
      <c r="X74" t="s">
        <v>1217</v>
      </c>
      <c r="Y74" t="s">
        <v>1217</v>
      </c>
      <c r="Z74" t="s">
        <v>1217</v>
      </c>
      <c r="AA74" t="s">
        <v>1217</v>
      </c>
      <c r="AB74" t="s">
        <v>1217</v>
      </c>
      <c r="AC74" t="s">
        <v>1217</v>
      </c>
      <c r="AD74" t="s">
        <v>1217</v>
      </c>
      <c r="AE74" t="s">
        <v>1217</v>
      </c>
      <c r="AF74" t="s">
        <v>1217</v>
      </c>
      <c r="AG74" t="s">
        <v>1217</v>
      </c>
      <c r="AH74"/>
      <c r="AI74" t="s">
        <v>1217</v>
      </c>
      <c r="AJ74" t="s">
        <v>1217</v>
      </c>
      <c r="AK74" t="s">
        <v>1217</v>
      </c>
      <c r="AL74" t="s">
        <v>1217</v>
      </c>
      <c r="AM74" t="s">
        <v>1217</v>
      </c>
      <c r="AN74" t="s">
        <v>1217</v>
      </c>
      <c r="AO74" t="s">
        <v>1217</v>
      </c>
      <c r="AP74"/>
      <c r="AQ74"/>
      <c r="AR74"/>
      <c r="AS74"/>
      <c r="AT74"/>
      <c r="AU74"/>
      <c r="AV74"/>
      <c r="AW74"/>
      <c r="AX74"/>
      <c r="AY74"/>
      <c r="AZ74"/>
      <c r="BA74"/>
      <c r="BB74" t="str" cm="1">
        <f t="array" aca="1" ref="BB74" ca="1">IFERROR(INDIRECT(X74),"")</f>
        <v/>
      </c>
      <c r="BC74"/>
      <c r="BD74" s="437"/>
      <c r="BE74"/>
      <c r="BF74" s="466">
        <v>1</v>
      </c>
      <c r="BG74" s="466">
        <v>15</v>
      </c>
      <c r="BH74" s="466" t="s">
        <v>720</v>
      </c>
      <c r="BI74" s="466" t="s">
        <v>2541</v>
      </c>
      <c r="BJ74" s="466">
        <v>3</v>
      </c>
      <c r="BK74" s="466" t="s">
        <v>2733</v>
      </c>
      <c r="BL74" s="466" t="s">
        <v>698</v>
      </c>
      <c r="BM74" s="438" t="s">
        <v>2734</v>
      </c>
      <c r="BN74" s="438"/>
      <c r="BO74" s="466">
        <v>0</v>
      </c>
      <c r="BP74" s="466">
        <v>0</v>
      </c>
      <c r="BQ74" s="466">
        <v>0</v>
      </c>
      <c r="BR74" s="466">
        <v>0</v>
      </c>
      <c r="BS74" s="466">
        <v>0</v>
      </c>
      <c r="BT74" s="466">
        <v>1</v>
      </c>
      <c r="BU74" s="466">
        <v>0</v>
      </c>
      <c r="BV74" s="466">
        <v>0</v>
      </c>
      <c r="BW74" s="466">
        <v>0</v>
      </c>
      <c r="BX74" s="466">
        <v>0</v>
      </c>
      <c r="BY74" s="466"/>
      <c r="BZ74" s="466"/>
      <c r="CA74"/>
      <c r="CC74" t="s">
        <v>1503</v>
      </c>
      <c r="CD74"/>
      <c r="CE74"/>
      <c r="CF74"/>
      <c r="CG74"/>
      <c r="CH74"/>
      <c r="CI74"/>
      <c r="CJ74"/>
      <c r="CK74"/>
      <c r="CL74"/>
      <c r="CM74"/>
      <c r="CN74"/>
      <c r="CO74"/>
      <c r="CY74" s="442"/>
      <c r="CZ74" s="361"/>
      <c r="DA74" s="361"/>
      <c r="DB74" s="361"/>
      <c r="DC74" s="213"/>
      <c r="DD74" s="361"/>
      <c r="DE74" s="24"/>
      <c r="DF74" s="213"/>
      <c r="DG74" s="213"/>
      <c r="DH74" s="213"/>
      <c r="DI74" s="213"/>
      <c r="DJ74" s="213"/>
      <c r="DK74" s="213"/>
      <c r="DL74" s="213"/>
      <c r="DM74" s="213"/>
      <c r="DN74" s="213"/>
      <c r="DO74" s="361"/>
      <c r="DS74" s="440"/>
      <c r="DW74" s="213"/>
      <c r="DY74" s="24"/>
      <c r="DZ74" s="213"/>
      <c r="EA74" s="213"/>
      <c r="EB74" s="213"/>
      <c r="EC74" s="213"/>
      <c r="ED74" s="213"/>
      <c r="EE74" s="213"/>
      <c r="EF74" s="213"/>
      <c r="EG74" s="213"/>
      <c r="EH74" s="213"/>
      <c r="EK74" s="440"/>
      <c r="EO74" s="213"/>
      <c r="EQ74" s="24"/>
      <c r="ER74" s="213"/>
      <c r="ES74" s="213"/>
      <c r="ET74" s="213"/>
      <c r="EU74" s="213"/>
      <c r="EV74" s="213"/>
      <c r="EW74" s="213"/>
      <c r="EX74" s="213"/>
      <c r="EY74" s="213"/>
      <c r="EZ74" s="213"/>
      <c r="FC74" s="440"/>
      <c r="FG74" s="213"/>
      <c r="FI74" s="24"/>
      <c r="FJ74" s="213"/>
      <c r="FK74" s="213"/>
      <c r="FL74" s="213"/>
      <c r="FM74" s="213"/>
      <c r="FN74" s="213"/>
      <c r="FO74" s="213"/>
      <c r="FP74" s="213"/>
      <c r="FQ74" s="213"/>
      <c r="FR74" s="213"/>
      <c r="FU74" s="440"/>
      <c r="FY74" s="213"/>
      <c r="GA74" s="24"/>
      <c r="GB74" s="213"/>
      <c r="GC74" s="213"/>
      <c r="GD74" s="213"/>
      <c r="GE74" s="213"/>
      <c r="GF74" s="213"/>
      <c r="GG74" s="213"/>
      <c r="GH74" s="213"/>
      <c r="GI74" s="213"/>
      <c r="GJ74" s="213"/>
      <c r="GM74" s="440"/>
      <c r="GQ74" s="213"/>
      <c r="GS74" s="24"/>
      <c r="GT74" s="213"/>
      <c r="GU74" s="213"/>
      <c r="GV74" s="213"/>
      <c r="GW74" s="213"/>
      <c r="GX74" s="213"/>
      <c r="GY74" s="213"/>
      <c r="GZ74" s="213"/>
      <c r="HA74" s="213"/>
      <c r="HB74" s="213"/>
      <c r="HE74" s="440"/>
      <c r="HI74" s="213"/>
      <c r="HK74" s="24"/>
      <c r="HL74" s="213"/>
      <c r="HM74" s="213"/>
      <c r="HN74" s="213"/>
      <c r="HO74" s="213"/>
      <c r="HP74" s="213"/>
      <c r="HQ74" s="213"/>
      <c r="HR74" s="213"/>
      <c r="HS74" s="213"/>
      <c r="HT74" s="213"/>
      <c r="HW74" s="440">
        <v>0</v>
      </c>
      <c r="HX74" s="441">
        <v>0</v>
      </c>
      <c r="HY74" s="441">
        <v>0</v>
      </c>
      <c r="HZ74" s="441">
        <v>0</v>
      </c>
      <c r="IA74" s="213"/>
      <c r="IB74" s="441">
        <v>0</v>
      </c>
      <c r="IC74" s="24"/>
      <c r="ID74" s="213">
        <v>0</v>
      </c>
      <c r="IE74" s="213"/>
      <c r="IF74" s="213"/>
      <c r="IG74" s="213"/>
      <c r="IH74" s="213"/>
      <c r="II74" s="213"/>
      <c r="IJ74" s="213"/>
      <c r="IK74" s="213"/>
      <c r="IL74" s="213"/>
      <c r="IO74" s="440"/>
      <c r="IS74" s="213"/>
      <c r="IU74" s="24"/>
      <c r="IV74" s="213"/>
      <c r="IW74" s="213"/>
      <c r="IX74" s="213"/>
      <c r="IY74" s="213"/>
      <c r="IZ74" s="213"/>
      <c r="JA74" s="213"/>
      <c r="JB74" s="213"/>
      <c r="JC74" s="213"/>
      <c r="JD74" s="213"/>
      <c r="JG74" s="440"/>
      <c r="JK74" s="213"/>
      <c r="JM74" s="24"/>
      <c r="JN74" s="213"/>
      <c r="JO74" s="213"/>
      <c r="JP74" s="213"/>
      <c r="JQ74" s="213"/>
      <c r="JR74" s="213"/>
      <c r="JS74" s="213"/>
      <c r="JT74" s="213"/>
      <c r="JU74" s="213"/>
      <c r="JV74" s="213"/>
      <c r="JY74" s="440"/>
      <c r="KC74" s="213"/>
      <c r="KE74" s="24"/>
      <c r="KF74" s="213"/>
      <c r="KG74" s="213"/>
      <c r="KH74" s="213"/>
      <c r="KI74" s="213"/>
      <c r="KJ74" s="213"/>
      <c r="KK74" s="213"/>
      <c r="KL74" s="213"/>
      <c r="KM74" s="213"/>
      <c r="KN74" s="213"/>
    </row>
    <row r="75" spans="1:300" s="361" customFormat="1" ht="15">
      <c r="A75" s="464">
        <v>40</v>
      </c>
      <c r="B75" s="361">
        <v>3</v>
      </c>
      <c r="C75" s="459" t="s">
        <v>1263</v>
      </c>
      <c r="D75" s="361" t="s">
        <v>882</v>
      </c>
      <c r="E75" s="464">
        <v>1</v>
      </c>
      <c r="F75" s="441" t="s">
        <v>881</v>
      </c>
      <c r="G75" t="s">
        <v>2483</v>
      </c>
      <c r="H75" t="s">
        <v>1217</v>
      </c>
      <c r="I75">
        <v>0</v>
      </c>
      <c r="J75" s="422"/>
      <c r="K75"/>
      <c r="L75" t="s">
        <v>1504</v>
      </c>
      <c r="M75" s="422"/>
      <c r="N75"/>
      <c r="O75"/>
      <c r="P75" s="435"/>
      <c r="Q75"/>
      <c r="R75"/>
      <c r="S75"/>
      <c r="T75"/>
      <c r="U75"/>
      <c r="V75"/>
      <c r="W75">
        <v>80</v>
      </c>
      <c r="X75" t="s">
        <v>1217</v>
      </c>
      <c r="Y75" t="s">
        <v>1217</v>
      </c>
      <c r="Z75" t="s">
        <v>1217</v>
      </c>
      <c r="AA75" t="s">
        <v>1217</v>
      </c>
      <c r="AB75" t="s">
        <v>1217</v>
      </c>
      <c r="AC75" t="s">
        <v>1217</v>
      </c>
      <c r="AD75" t="s">
        <v>1217</v>
      </c>
      <c r="AE75" t="s">
        <v>1217</v>
      </c>
      <c r="AF75" t="s">
        <v>1217</v>
      </c>
      <c r="AG75" t="s">
        <v>1217</v>
      </c>
      <c r="AH75"/>
      <c r="AI75" t="s">
        <v>1217</v>
      </c>
      <c r="AJ75" t="s">
        <v>1217</v>
      </c>
      <c r="AK75" t="s">
        <v>1217</v>
      </c>
      <c r="AL75" t="s">
        <v>1217</v>
      </c>
      <c r="AM75" t="s">
        <v>1217</v>
      </c>
      <c r="AN75" t="s">
        <v>1217</v>
      </c>
      <c r="AO75" t="s">
        <v>1217</v>
      </c>
      <c r="AP75"/>
      <c r="AQ75"/>
      <c r="AR75"/>
      <c r="AS75"/>
      <c r="AT75"/>
      <c r="AU75"/>
      <c r="AV75"/>
      <c r="AW75"/>
      <c r="AX75"/>
      <c r="AY75"/>
      <c r="AZ75"/>
      <c r="BA75"/>
      <c r="BB75" t="str" cm="1">
        <f t="array" aca="1" ref="BB75" ca="1">IFERROR(INDIRECT(X75),"")</f>
        <v/>
      </c>
      <c r="BC75"/>
      <c r="BD75" s="437"/>
      <c r="BE75"/>
      <c r="BF75" s="466">
        <v>1</v>
      </c>
      <c r="BG75" s="466">
        <v>15</v>
      </c>
      <c r="BH75" s="466" t="s">
        <v>720</v>
      </c>
      <c r="BI75" s="466" t="s">
        <v>2541</v>
      </c>
      <c r="BJ75" s="466">
        <v>4</v>
      </c>
      <c r="BK75" s="466" t="s">
        <v>2735</v>
      </c>
      <c r="BL75" s="466" t="s">
        <v>686</v>
      </c>
      <c r="BM75" s="438" t="s">
        <v>2736</v>
      </c>
      <c r="BN75" s="438"/>
      <c r="BO75" s="466">
        <v>0</v>
      </c>
      <c r="BP75" s="466">
        <v>0</v>
      </c>
      <c r="BQ75" s="466">
        <v>0</v>
      </c>
      <c r="BR75" s="466">
        <v>0</v>
      </c>
      <c r="BS75" s="466">
        <v>0</v>
      </c>
      <c r="BT75" s="466">
        <v>1</v>
      </c>
      <c r="BU75" s="466">
        <v>0</v>
      </c>
      <c r="BV75" s="466">
        <v>0</v>
      </c>
      <c r="BW75" s="466">
        <v>0</v>
      </c>
      <c r="BX75" s="466">
        <v>0</v>
      </c>
      <c r="BY75" s="466"/>
      <c r="BZ75" s="466"/>
      <c r="CA75"/>
      <c r="CC75" t="s">
        <v>1507</v>
      </c>
      <c r="CD75"/>
      <c r="CE75"/>
      <c r="CF75"/>
      <c r="CG75"/>
      <c r="CH75"/>
      <c r="CI75"/>
      <c r="CJ75"/>
      <c r="CK75"/>
      <c r="CL75"/>
      <c r="CM75"/>
      <c r="CN75"/>
      <c r="CO75"/>
      <c r="CY75" s="440"/>
      <c r="CZ75" s="441"/>
      <c r="DA75" s="441"/>
      <c r="DB75" s="441"/>
      <c r="DC75" s="213"/>
      <c r="DD75" s="441"/>
      <c r="DE75" s="24"/>
      <c r="DF75" s="213"/>
      <c r="DG75" s="213"/>
      <c r="DH75" s="213"/>
      <c r="DI75" s="213"/>
      <c r="DJ75" s="213"/>
      <c r="DK75" s="213"/>
      <c r="DL75" s="213"/>
      <c r="DM75" s="213"/>
      <c r="DN75" s="213"/>
      <c r="DO75" s="441"/>
      <c r="DS75" s="442"/>
      <c r="DW75" s="213"/>
      <c r="DY75" s="24"/>
      <c r="DZ75" s="213"/>
      <c r="EA75" s="213"/>
      <c r="EB75" s="213"/>
      <c r="EC75" s="213"/>
      <c r="ED75" s="213"/>
      <c r="EE75" s="213"/>
      <c r="EF75" s="213"/>
      <c r="EG75" s="213"/>
      <c r="EH75" s="213"/>
      <c r="EK75" s="442"/>
      <c r="EO75" s="213"/>
      <c r="EQ75" s="24"/>
      <c r="ER75" s="213"/>
      <c r="ES75" s="213"/>
      <c r="ET75" s="213"/>
      <c r="EU75" s="213"/>
      <c r="EV75" s="213"/>
      <c r="EW75" s="213"/>
      <c r="EX75" s="213"/>
      <c r="EY75" s="213"/>
      <c r="EZ75" s="213"/>
      <c r="FC75" s="442"/>
      <c r="FG75" s="213"/>
      <c r="FI75" s="24"/>
      <c r="FJ75" s="213"/>
      <c r="FK75" s="213"/>
      <c r="FL75" s="213"/>
      <c r="FM75" s="213"/>
      <c r="FN75" s="213"/>
      <c r="FO75" s="213"/>
      <c r="FP75" s="213"/>
      <c r="FQ75" s="213"/>
      <c r="FR75" s="213"/>
      <c r="FU75" s="442"/>
      <c r="FY75" s="213"/>
      <c r="GA75" s="24"/>
      <c r="GB75" s="213"/>
      <c r="GC75" s="213"/>
      <c r="GD75" s="213"/>
      <c r="GE75" s="213"/>
      <c r="GF75" s="213"/>
      <c r="GG75" s="213"/>
      <c r="GH75" s="213"/>
      <c r="GI75" s="213"/>
      <c r="GJ75" s="213"/>
      <c r="GM75" s="442"/>
      <c r="GQ75" s="213"/>
      <c r="GS75" s="24"/>
      <c r="GT75" s="213"/>
      <c r="GU75" s="213"/>
      <c r="GV75" s="213"/>
      <c r="GW75" s="213"/>
      <c r="GX75" s="213"/>
      <c r="GY75" s="213"/>
      <c r="GZ75" s="213"/>
      <c r="HA75" s="213"/>
      <c r="HB75" s="213"/>
      <c r="HE75" s="442"/>
      <c r="HI75" s="213"/>
      <c r="HK75" s="24"/>
      <c r="HL75" s="213"/>
      <c r="HM75" s="213"/>
      <c r="HN75" s="213"/>
      <c r="HO75" s="213"/>
      <c r="HP75" s="213"/>
      <c r="HQ75" s="213"/>
      <c r="HR75" s="213"/>
      <c r="HS75" s="213"/>
      <c r="HT75" s="213"/>
      <c r="HW75" s="442">
        <v>0</v>
      </c>
      <c r="HX75" s="361">
        <v>0</v>
      </c>
      <c r="HY75" s="361">
        <v>0</v>
      </c>
      <c r="HZ75" s="361">
        <v>0</v>
      </c>
      <c r="IA75" s="213"/>
      <c r="IB75" s="361">
        <v>0</v>
      </c>
      <c r="IC75" s="24"/>
      <c r="ID75" s="213">
        <v>0</v>
      </c>
      <c r="IE75" s="213"/>
      <c r="IF75" s="213"/>
      <c r="IG75" s="213"/>
      <c r="IH75" s="213"/>
      <c r="II75" s="213"/>
      <c r="IJ75" s="213"/>
      <c r="IK75" s="213"/>
      <c r="IL75" s="213"/>
      <c r="IO75" s="442"/>
      <c r="IS75" s="213"/>
      <c r="IU75" s="24"/>
      <c r="IV75" s="213"/>
      <c r="IW75" s="213"/>
      <c r="IX75" s="213"/>
      <c r="IY75" s="213"/>
      <c r="IZ75" s="213"/>
      <c r="JA75" s="213"/>
      <c r="JB75" s="213"/>
      <c r="JC75" s="213"/>
      <c r="JD75" s="213"/>
      <c r="JG75" s="442"/>
      <c r="JK75" s="213"/>
      <c r="JM75" s="24"/>
      <c r="JN75" s="213"/>
      <c r="JO75" s="213"/>
      <c r="JP75" s="213"/>
      <c r="JQ75" s="213"/>
      <c r="JR75" s="213"/>
      <c r="JS75" s="213"/>
      <c r="JT75" s="213"/>
      <c r="JU75" s="213"/>
      <c r="JV75" s="213"/>
      <c r="JY75" s="442"/>
      <c r="KC75" s="213"/>
      <c r="KE75" s="24"/>
      <c r="KF75" s="213"/>
      <c r="KG75" s="213"/>
      <c r="KH75" s="213"/>
      <c r="KI75" s="213"/>
      <c r="KJ75" s="213"/>
      <c r="KK75" s="213"/>
      <c r="KL75" s="213"/>
      <c r="KM75" s="213"/>
      <c r="KN75" s="213"/>
    </row>
    <row r="76" spans="1:300" s="361" customFormat="1" ht="15">
      <c r="A76" s="464">
        <v>40</v>
      </c>
      <c r="B76" s="361">
        <v>3</v>
      </c>
      <c r="C76" s="459" t="s">
        <v>1263</v>
      </c>
      <c r="D76" s="361" t="s">
        <v>885</v>
      </c>
      <c r="E76" s="464">
        <v>1</v>
      </c>
      <c r="F76" s="441" t="s">
        <v>881</v>
      </c>
      <c r="G76" t="s">
        <v>2483</v>
      </c>
      <c r="H76" t="s">
        <v>1217</v>
      </c>
      <c r="I76">
        <v>0</v>
      </c>
      <c r="J76" s="422"/>
      <c r="K76" s="422"/>
      <c r="L76" s="422"/>
      <c r="M76" s="422"/>
      <c r="N76"/>
      <c r="O76"/>
      <c r="P76" s="435"/>
      <c r="Q76"/>
      <c r="R76"/>
      <c r="S76"/>
      <c r="T76"/>
      <c r="U76"/>
      <c r="V76"/>
      <c r="W76">
        <v>81</v>
      </c>
      <c r="X76" t="s">
        <v>1217</v>
      </c>
      <c r="Y76" t="s">
        <v>1217</v>
      </c>
      <c r="Z76" t="s">
        <v>1217</v>
      </c>
      <c r="AA76" t="s">
        <v>1217</v>
      </c>
      <c r="AB76" t="s">
        <v>1217</v>
      </c>
      <c r="AC76" t="s">
        <v>1217</v>
      </c>
      <c r="AD76" t="s">
        <v>1217</v>
      </c>
      <c r="AE76" t="s">
        <v>1217</v>
      </c>
      <c r="AF76" t="s">
        <v>1217</v>
      </c>
      <c r="AG76" t="s">
        <v>1217</v>
      </c>
      <c r="AH76"/>
      <c r="AI76" t="s">
        <v>1217</v>
      </c>
      <c r="AJ76" t="s">
        <v>1217</v>
      </c>
      <c r="AK76" t="s">
        <v>1217</v>
      </c>
      <c r="AL76" t="s">
        <v>1217</v>
      </c>
      <c r="AM76" t="s">
        <v>1217</v>
      </c>
      <c r="AN76" t="s">
        <v>1217</v>
      </c>
      <c r="AO76" t="s">
        <v>1217</v>
      </c>
      <c r="AP76"/>
      <c r="AQ76"/>
      <c r="AR76"/>
      <c r="AS76"/>
      <c r="AT76"/>
      <c r="AU76"/>
      <c r="AV76"/>
      <c r="AW76"/>
      <c r="AX76"/>
      <c r="AY76"/>
      <c r="AZ76"/>
      <c r="BA76"/>
      <c r="BB76" t="str" cm="1">
        <f t="array" aca="1" ref="BB76" ca="1">IFERROR(INDIRECT(X76),"")</f>
        <v/>
      </c>
      <c r="BC76"/>
      <c r="BD76" s="437"/>
      <c r="BE76"/>
      <c r="BF76" s="466">
        <v>1</v>
      </c>
      <c r="BG76" s="466">
        <v>15</v>
      </c>
      <c r="BH76" s="466" t="s">
        <v>720</v>
      </c>
      <c r="BI76" s="466" t="s">
        <v>2541</v>
      </c>
      <c r="BJ76" s="466">
        <v>5</v>
      </c>
      <c r="BK76" s="466" t="s">
        <v>2737</v>
      </c>
      <c r="BL76" s="466" t="s">
        <v>687</v>
      </c>
      <c r="BM76" s="438" t="s">
        <v>2738</v>
      </c>
      <c r="BN76" s="438"/>
      <c r="BO76" s="466">
        <v>0</v>
      </c>
      <c r="BP76" s="466">
        <v>0</v>
      </c>
      <c r="BQ76" s="466">
        <v>0</v>
      </c>
      <c r="BR76" s="466">
        <v>0</v>
      </c>
      <c r="BS76" s="466">
        <v>0</v>
      </c>
      <c r="BT76" s="466">
        <v>1</v>
      </c>
      <c r="BU76" s="466">
        <v>0</v>
      </c>
      <c r="BV76" s="466">
        <v>0</v>
      </c>
      <c r="BW76" s="466">
        <v>0</v>
      </c>
      <c r="BX76" s="466">
        <v>0</v>
      </c>
      <c r="BY76" s="466"/>
      <c r="BZ76" s="466"/>
      <c r="CA76"/>
      <c r="CC76"/>
      <c r="CD76" t="s">
        <v>1234</v>
      </c>
      <c r="CE76" t="s">
        <v>1280</v>
      </c>
      <c r="CF76" t="s">
        <v>1281</v>
      </c>
      <c r="CG76" t="s">
        <v>1282</v>
      </c>
      <c r="CH76" t="s">
        <v>1521</v>
      </c>
      <c r="CI76" t="s">
        <v>103</v>
      </c>
      <c r="CJ76"/>
      <c r="CK76"/>
      <c r="CL76"/>
      <c r="CM76"/>
      <c r="CN76"/>
      <c r="CO76"/>
      <c r="CY76" s="442"/>
      <c r="DC76" s="213"/>
      <c r="DE76" s="24"/>
      <c r="DF76" s="213"/>
      <c r="DG76" s="213"/>
      <c r="DH76" s="213"/>
      <c r="DI76" s="213"/>
      <c r="DJ76" s="213"/>
      <c r="DK76" s="213"/>
      <c r="DL76" s="213"/>
      <c r="DM76" s="213"/>
      <c r="DN76" s="213"/>
      <c r="DS76" s="442"/>
      <c r="DW76" s="213"/>
      <c r="DY76" s="24"/>
      <c r="DZ76" s="213"/>
      <c r="EA76" s="213"/>
      <c r="EB76" s="213"/>
      <c r="EC76" s="213"/>
      <c r="ED76" s="213"/>
      <c r="EE76" s="213"/>
      <c r="EF76" s="213"/>
      <c r="EG76" s="213"/>
      <c r="EH76" s="213"/>
      <c r="EK76" s="442"/>
      <c r="EO76" s="213"/>
      <c r="EQ76" s="24"/>
      <c r="ER76" s="213"/>
      <c r="ES76" s="213"/>
      <c r="ET76" s="213"/>
      <c r="EU76" s="213"/>
      <c r="EV76" s="213"/>
      <c r="EW76" s="213"/>
      <c r="EX76" s="213"/>
      <c r="EY76" s="213"/>
      <c r="EZ76" s="213"/>
      <c r="FC76" s="442"/>
      <c r="FG76" s="213"/>
      <c r="FI76" s="24"/>
      <c r="FJ76" s="213"/>
      <c r="FK76" s="213"/>
      <c r="FL76" s="213"/>
      <c r="FM76" s="213"/>
      <c r="FN76" s="213"/>
      <c r="FO76" s="213"/>
      <c r="FP76" s="213"/>
      <c r="FQ76" s="213"/>
      <c r="FR76" s="213"/>
      <c r="FU76" s="442"/>
      <c r="FY76" s="213"/>
      <c r="GA76" s="24"/>
      <c r="GB76" s="213"/>
      <c r="GC76" s="213"/>
      <c r="GD76" s="213"/>
      <c r="GE76" s="213"/>
      <c r="GF76" s="213"/>
      <c r="GG76" s="213"/>
      <c r="GH76" s="213"/>
      <c r="GI76" s="213"/>
      <c r="GJ76" s="213"/>
      <c r="GM76" s="442"/>
      <c r="GQ76" s="213"/>
      <c r="GS76" s="24"/>
      <c r="GT76" s="213"/>
      <c r="GU76" s="213"/>
      <c r="GV76" s="213"/>
      <c r="GW76" s="213"/>
      <c r="GX76" s="213"/>
      <c r="GY76" s="213"/>
      <c r="GZ76" s="213"/>
      <c r="HA76" s="213"/>
      <c r="HB76" s="213"/>
      <c r="HE76" s="442"/>
      <c r="HI76" s="213"/>
      <c r="HK76" s="24"/>
      <c r="HL76" s="213"/>
      <c r="HM76" s="213"/>
      <c r="HN76" s="213"/>
      <c r="HO76" s="213"/>
      <c r="HP76" s="213"/>
      <c r="HQ76" s="213"/>
      <c r="HR76" s="213"/>
      <c r="HS76" s="213"/>
      <c r="HT76" s="213"/>
      <c r="HW76" s="442">
        <v>0</v>
      </c>
      <c r="HX76" s="361">
        <v>0</v>
      </c>
      <c r="HY76" s="361">
        <v>0</v>
      </c>
      <c r="HZ76" s="361">
        <v>0</v>
      </c>
      <c r="IA76" s="213"/>
      <c r="IB76" s="361">
        <v>0</v>
      </c>
      <c r="IC76" s="24"/>
      <c r="ID76" s="213">
        <v>0</v>
      </c>
      <c r="IE76" s="213"/>
      <c r="IF76" s="213"/>
      <c r="IG76" s="213"/>
      <c r="IH76" s="213"/>
      <c r="II76" s="213"/>
      <c r="IJ76" s="213"/>
      <c r="IK76" s="213"/>
      <c r="IL76" s="213"/>
      <c r="IO76" s="442"/>
      <c r="IS76" s="213"/>
      <c r="IU76" s="24"/>
      <c r="IV76" s="213"/>
      <c r="IW76" s="213"/>
      <c r="IX76" s="213"/>
      <c r="IY76" s="213"/>
      <c r="IZ76" s="213"/>
      <c r="JA76" s="213"/>
      <c r="JB76" s="213"/>
      <c r="JC76" s="213"/>
      <c r="JD76" s="213"/>
      <c r="JG76" s="442"/>
      <c r="JK76" s="213"/>
      <c r="JM76" s="24"/>
      <c r="JN76" s="213"/>
      <c r="JO76" s="213"/>
      <c r="JP76" s="213"/>
      <c r="JQ76" s="213"/>
      <c r="JR76" s="213"/>
      <c r="JS76" s="213"/>
      <c r="JT76" s="213"/>
      <c r="JU76" s="213"/>
      <c r="JV76" s="213"/>
      <c r="JY76" s="442"/>
      <c r="KC76" s="213"/>
      <c r="KE76" s="24"/>
      <c r="KF76" s="213"/>
      <c r="KG76" s="213"/>
      <c r="KH76" s="213"/>
      <c r="KI76" s="213"/>
      <c r="KJ76" s="213"/>
      <c r="KK76" s="213"/>
      <c r="KL76" s="213"/>
      <c r="KM76" s="213"/>
      <c r="KN76" s="213"/>
    </row>
    <row r="77" spans="1:300" ht="15">
      <c r="A77" s="472">
        <v>40</v>
      </c>
      <c r="B77" s="441">
        <v>3</v>
      </c>
      <c r="C77" s="477" t="s">
        <v>1263</v>
      </c>
      <c r="D77" s="441" t="s">
        <v>886</v>
      </c>
      <c r="E77" s="473">
        <v>1</v>
      </c>
      <c r="F77" s="441" t="s">
        <v>881</v>
      </c>
      <c r="G77" t="s">
        <v>2483</v>
      </c>
      <c r="H77" t="s">
        <v>1217</v>
      </c>
      <c r="I77">
        <v>0</v>
      </c>
      <c r="J77" s="422"/>
      <c r="K77" s="422"/>
      <c r="L77" s="422"/>
      <c r="M77" s="422"/>
      <c r="N77"/>
      <c r="O77"/>
      <c r="P77" s="435"/>
      <c r="Q77"/>
      <c r="R77"/>
      <c r="S77"/>
      <c r="T77"/>
      <c r="U77"/>
      <c r="V77"/>
      <c r="W77">
        <v>82</v>
      </c>
      <c r="X77" t="s">
        <v>1217</v>
      </c>
      <c r="Y77" t="s">
        <v>1217</v>
      </c>
      <c r="Z77" t="s">
        <v>1217</v>
      </c>
      <c r="AA77" t="s">
        <v>1217</v>
      </c>
      <c r="AB77" t="s">
        <v>1217</v>
      </c>
      <c r="AC77" t="s">
        <v>1217</v>
      </c>
      <c r="AD77" t="s">
        <v>1217</v>
      </c>
      <c r="AE77" t="s">
        <v>1217</v>
      </c>
      <c r="AF77" t="s">
        <v>1217</v>
      </c>
      <c r="AG77" t="s">
        <v>1217</v>
      </c>
      <c r="AH77"/>
      <c r="AI77" t="s">
        <v>1217</v>
      </c>
      <c r="AJ77" t="s">
        <v>1217</v>
      </c>
      <c r="AK77" t="s">
        <v>1217</v>
      </c>
      <c r="AL77" t="s">
        <v>1217</v>
      </c>
      <c r="AM77" t="s">
        <v>1217</v>
      </c>
      <c r="AN77" t="s">
        <v>1217</v>
      </c>
      <c r="AO77" t="s">
        <v>1217</v>
      </c>
      <c r="AP77"/>
      <c r="AQ77"/>
      <c r="AR77"/>
      <c r="AS77"/>
      <c r="AT77"/>
      <c r="AU77"/>
      <c r="AV77"/>
      <c r="AW77"/>
      <c r="AX77"/>
      <c r="AY77"/>
      <c r="AZ77"/>
      <c r="BA77"/>
      <c r="BB77" t="str" cm="1">
        <f t="array" aca="1" ref="BB77" ca="1">IFERROR(INDIRECT(X77),"")</f>
        <v/>
      </c>
      <c r="BC77"/>
      <c r="BD77" s="437"/>
      <c r="BE77"/>
      <c r="BF77" s="467">
        <v>1</v>
      </c>
      <c r="BG77" s="467">
        <v>16</v>
      </c>
      <c r="BH77" s="467" t="s">
        <v>722</v>
      </c>
      <c r="BI77" s="467" t="s">
        <v>2544</v>
      </c>
      <c r="BJ77" s="467">
        <v>1</v>
      </c>
      <c r="BK77" s="467" t="s">
        <v>2739</v>
      </c>
      <c r="BL77" s="467" t="s">
        <v>147</v>
      </c>
      <c r="BM77" s="438" t="s">
        <v>2740</v>
      </c>
      <c r="BN77" s="438"/>
      <c r="BO77" s="467">
        <v>0</v>
      </c>
      <c r="BP77" s="467">
        <v>0</v>
      </c>
      <c r="BQ77" s="467">
        <v>0</v>
      </c>
      <c r="BR77" s="467">
        <v>0</v>
      </c>
      <c r="BS77" s="467">
        <v>0</v>
      </c>
      <c r="BT77" s="467">
        <v>1</v>
      </c>
      <c r="BU77" s="467">
        <v>0</v>
      </c>
      <c r="BV77" s="467">
        <v>0</v>
      </c>
      <c r="BW77" s="467">
        <v>0</v>
      </c>
      <c r="BX77" s="467">
        <v>0</v>
      </c>
      <c r="BY77" s="467"/>
      <c r="BZ77" s="467"/>
      <c r="CA77"/>
      <c r="CC77" t="s">
        <v>1524</v>
      </c>
      <c r="CD77">
        <f ca="1">COUNTIF(INDIRECT("'" &amp; $V$2 &amp; "'!A10:A1090"), "=1") * 1</f>
        <v>18</v>
      </c>
      <c r="CE77" s="230">
        <f ca="1">COUNTIF(INDIRECT("'" &amp; $V$2 &amp; "'!A31:A1090"), "=2") * 0</f>
        <v>0</v>
      </c>
      <c r="CF77">
        <f ca="1">COUNTIF(INDIRECT("'" &amp; $V$2 &amp; "'!A31:A1090"), "=3") * 0</f>
        <v>0</v>
      </c>
      <c r="CG77">
        <f ca="1">COUNTIF(INDIRECT("'" &amp; $V$2 &amp; "'!A31:A1090"), "=4") * 0</f>
        <v>0</v>
      </c>
      <c r="CH77">
        <f ca="1">ROUND(COUNTIF(INDIRECT("'" &amp; $V$2 &amp; "'!A31:A1090"), "=1") * 0.5, 0)</f>
        <v>9</v>
      </c>
      <c r="CI77">
        <f ca="1">SUM(CD77:CH77)</f>
        <v>27</v>
      </c>
      <c r="CJ77"/>
      <c r="CK77"/>
      <c r="CL77"/>
      <c r="CM77"/>
      <c r="CN77"/>
      <c r="CO77"/>
      <c r="CY77" s="442"/>
      <c r="CZ77" s="361"/>
      <c r="DA77" s="361"/>
      <c r="DB77" s="361"/>
      <c r="DC77" s="213"/>
      <c r="DD77" s="361"/>
      <c r="DE77" s="24"/>
      <c r="DF77" s="213"/>
      <c r="DG77" s="213"/>
      <c r="DH77" s="213"/>
      <c r="DI77" s="213"/>
      <c r="DJ77" s="213"/>
      <c r="DK77" s="213"/>
      <c r="DL77" s="213"/>
      <c r="DM77" s="213"/>
      <c r="DN77" s="213"/>
      <c r="DO77" s="361"/>
      <c r="DS77" s="440"/>
      <c r="DW77" s="213"/>
      <c r="DY77" s="24"/>
      <c r="DZ77" s="213"/>
      <c r="EA77" s="213"/>
      <c r="EB77" s="213"/>
      <c r="EC77" s="213"/>
      <c r="ED77" s="213"/>
      <c r="EE77" s="213"/>
      <c r="EF77" s="213"/>
      <c r="EG77" s="213"/>
      <c r="EH77" s="213"/>
      <c r="EK77" s="440"/>
      <c r="EO77" s="213"/>
      <c r="EQ77" s="24"/>
      <c r="ER77" s="213"/>
      <c r="ES77" s="213"/>
      <c r="ET77" s="213"/>
      <c r="EU77" s="213"/>
      <c r="EV77" s="213"/>
      <c r="EW77" s="213"/>
      <c r="EX77" s="213"/>
      <c r="EY77" s="213"/>
      <c r="EZ77" s="213"/>
      <c r="FC77" s="440"/>
      <c r="FG77" s="213"/>
      <c r="FI77" s="24"/>
      <c r="FJ77" s="213"/>
      <c r="FK77" s="213"/>
      <c r="FL77" s="213"/>
      <c r="FM77" s="213"/>
      <c r="FN77" s="213"/>
      <c r="FO77" s="213"/>
      <c r="FP77" s="213"/>
      <c r="FQ77" s="213"/>
      <c r="FR77" s="213"/>
      <c r="FU77" s="440"/>
      <c r="FY77" s="213"/>
      <c r="GA77" s="24"/>
      <c r="GB77" s="213"/>
      <c r="GC77" s="213"/>
      <c r="GD77" s="213"/>
      <c r="GE77" s="213"/>
      <c r="GF77" s="213"/>
      <c r="GG77" s="213"/>
      <c r="GH77" s="213"/>
      <c r="GI77" s="213"/>
      <c r="GJ77" s="213"/>
      <c r="GM77" s="440"/>
      <c r="GQ77" s="213"/>
      <c r="GS77" s="24"/>
      <c r="GT77" s="213"/>
      <c r="GU77" s="213"/>
      <c r="GV77" s="213"/>
      <c r="GW77" s="213"/>
      <c r="GX77" s="213"/>
      <c r="GY77" s="213"/>
      <c r="GZ77" s="213"/>
      <c r="HA77" s="213"/>
      <c r="HB77" s="213"/>
      <c r="HE77" s="440"/>
      <c r="HI77" s="213"/>
      <c r="HK77" s="24"/>
      <c r="HL77" s="213"/>
      <c r="HM77" s="213"/>
      <c r="HN77" s="213"/>
      <c r="HO77" s="213"/>
      <c r="HP77" s="213"/>
      <c r="HQ77" s="213"/>
      <c r="HR77" s="213"/>
      <c r="HS77" s="213"/>
      <c r="HT77" s="213"/>
      <c r="HW77" s="440">
        <v>0</v>
      </c>
      <c r="HX77" s="441">
        <v>0</v>
      </c>
      <c r="HY77" s="441">
        <v>0</v>
      </c>
      <c r="HZ77" s="441">
        <v>0</v>
      </c>
      <c r="IA77" s="213"/>
      <c r="IB77" s="441">
        <v>0</v>
      </c>
      <c r="IC77" s="24"/>
      <c r="ID77" s="213">
        <v>0</v>
      </c>
      <c r="IE77" s="213"/>
      <c r="IF77" s="213"/>
      <c r="IG77" s="213"/>
      <c r="IH77" s="213"/>
      <c r="II77" s="213"/>
      <c r="IJ77" s="213"/>
      <c r="IK77" s="213"/>
      <c r="IL77" s="213"/>
      <c r="IO77" s="440"/>
      <c r="IS77" s="213"/>
      <c r="IU77" s="24"/>
      <c r="IV77" s="213"/>
      <c r="IW77" s="213"/>
      <c r="IX77" s="213"/>
      <c r="IY77" s="213"/>
      <c r="IZ77" s="213"/>
      <c r="JA77" s="213"/>
      <c r="JB77" s="213"/>
      <c r="JC77" s="213"/>
      <c r="JD77" s="213"/>
      <c r="JG77" s="440"/>
      <c r="JK77" s="213"/>
      <c r="JM77" s="24"/>
      <c r="JN77" s="213"/>
      <c r="JO77" s="213"/>
      <c r="JP77" s="213"/>
      <c r="JQ77" s="213"/>
      <c r="JR77" s="213"/>
      <c r="JS77" s="213"/>
      <c r="JT77" s="213"/>
      <c r="JU77" s="213"/>
      <c r="JV77" s="213"/>
      <c r="JY77" s="440"/>
      <c r="KC77" s="213"/>
      <c r="KE77" s="24"/>
      <c r="KF77" s="213"/>
      <c r="KG77" s="213"/>
      <c r="KH77" s="213"/>
      <c r="KI77" s="213"/>
      <c r="KJ77" s="213"/>
      <c r="KK77" s="213"/>
      <c r="KL77" s="213"/>
      <c r="KM77" s="213"/>
      <c r="KN77" s="213"/>
    </row>
    <row r="78" spans="1:300" s="445" customFormat="1" ht="15">
      <c r="A78" s="445">
        <v>44</v>
      </c>
      <c r="B78" s="445">
        <v>3</v>
      </c>
      <c r="C78" s="475" t="s">
        <v>1263</v>
      </c>
      <c r="D78" s="445" t="s">
        <v>917</v>
      </c>
      <c r="E78" s="445">
        <v>1</v>
      </c>
      <c r="F78" s="441" t="s">
        <v>912</v>
      </c>
      <c r="G78" t="s">
        <v>2483</v>
      </c>
      <c r="H78" t="s">
        <v>1217</v>
      </c>
      <c r="I78">
        <v>0</v>
      </c>
      <c r="J78" s="422"/>
      <c r="K78" s="422"/>
      <c r="L78" s="422"/>
      <c r="M78" s="422"/>
      <c r="N78"/>
      <c r="O78"/>
      <c r="P78" s="435"/>
      <c r="Q78"/>
      <c r="R78"/>
      <c r="S78"/>
      <c r="T78"/>
      <c r="U78"/>
      <c r="V78"/>
      <c r="W78">
        <v>83</v>
      </c>
      <c r="X78" t="s">
        <v>1217</v>
      </c>
      <c r="Y78" t="s">
        <v>1217</v>
      </c>
      <c r="Z78" t="s">
        <v>1217</v>
      </c>
      <c r="AA78" t="s">
        <v>1217</v>
      </c>
      <c r="AB78" t="s">
        <v>1217</v>
      </c>
      <c r="AC78" t="s">
        <v>1217</v>
      </c>
      <c r="AD78" t="s">
        <v>1217</v>
      </c>
      <c r="AE78" t="s">
        <v>1217</v>
      </c>
      <c r="AF78" t="s">
        <v>1217</v>
      </c>
      <c r="AG78" t="s">
        <v>1217</v>
      </c>
      <c r="AH78"/>
      <c r="AI78" t="s">
        <v>1217</v>
      </c>
      <c r="AJ78" t="s">
        <v>1217</v>
      </c>
      <c r="AK78" t="s">
        <v>1217</v>
      </c>
      <c r="AL78" t="s">
        <v>1217</v>
      </c>
      <c r="AM78" t="s">
        <v>1217</v>
      </c>
      <c r="AN78" t="s">
        <v>1217</v>
      </c>
      <c r="AO78" t="s">
        <v>1217</v>
      </c>
      <c r="AP78"/>
      <c r="AQ78"/>
      <c r="AR78"/>
      <c r="AS78"/>
      <c r="AT78"/>
      <c r="AU78"/>
      <c r="AV78"/>
      <c r="AW78"/>
      <c r="AX78"/>
      <c r="AY78"/>
      <c r="AZ78"/>
      <c r="BA78"/>
      <c r="BB78" t="str" cm="1">
        <f t="array" aca="1" ref="BB78" ca="1">IFERROR(INDIRECT(X78),"")</f>
        <v/>
      </c>
      <c r="BC78"/>
      <c r="BD78" s="437"/>
      <c r="BE78"/>
      <c r="BF78" s="467">
        <v>1</v>
      </c>
      <c r="BG78" s="467">
        <v>16</v>
      </c>
      <c r="BH78" s="467" t="s">
        <v>722</v>
      </c>
      <c r="BI78" s="467" t="s">
        <v>2544</v>
      </c>
      <c r="BJ78" s="467">
        <v>2</v>
      </c>
      <c r="BK78" s="467" t="s">
        <v>2741</v>
      </c>
      <c r="BL78" s="467" t="s">
        <v>691</v>
      </c>
      <c r="BM78" s="438" t="s">
        <v>2742</v>
      </c>
      <c r="BN78" s="438"/>
      <c r="BO78" s="467">
        <v>0</v>
      </c>
      <c r="BP78" s="467">
        <v>0</v>
      </c>
      <c r="BQ78" s="467">
        <v>0</v>
      </c>
      <c r="BR78" s="467">
        <v>0</v>
      </c>
      <c r="BS78" s="467">
        <v>0</v>
      </c>
      <c r="BT78" s="467">
        <v>1</v>
      </c>
      <c r="BU78" s="467">
        <v>1</v>
      </c>
      <c r="BV78" s="467">
        <v>0</v>
      </c>
      <c r="BW78" s="467">
        <v>0</v>
      </c>
      <c r="BX78" s="467">
        <v>0</v>
      </c>
      <c r="BY78" s="467"/>
      <c r="BZ78" s="467"/>
      <c r="CA78"/>
      <c r="CC78" t="s">
        <v>1527</v>
      </c>
      <c r="CD78">
        <f ca="1">COUNTIF(INDIRECT("'" &amp; $V$2 &amp; "'!A10:A1090"), "=1") * 2</f>
        <v>36</v>
      </c>
      <c r="CE78">
        <f ca="1">COUNTIF(INDIRECT("'" &amp; $V$2 &amp; "'!A31:A1090"), "=2") * 2</f>
        <v>28</v>
      </c>
      <c r="CF78">
        <f ca="1">COUNTIF(INDIRECT("'" &amp; $V$2 &amp; "'!A31:A1090"), "=3") * 0</f>
        <v>0</v>
      </c>
      <c r="CG78">
        <f ca="1">COUNTIF(INDIRECT("'" &amp; $V$2 &amp; "'!A31:A1090"), "=4") * 0</f>
        <v>0</v>
      </c>
      <c r="CH78">
        <f ca="1">ROUND(
 (COUNTIF(INDIRECT("'" &amp; $V$2 &amp; "'!A31:A1090"), "=1") +
  COUNTIF(INDIRECT("'" &amp; $V$2 &amp; "'!A31:A1090"), "=2")) * 0.5,
 0)</f>
        <v>16</v>
      </c>
      <c r="CI78">
        <f t="shared" ref="CI78:CI80" ca="1" si="13">SUM(CD78:CH78)</f>
        <v>80</v>
      </c>
      <c r="CJ78"/>
      <c r="CK78"/>
      <c r="CL78"/>
      <c r="CM78"/>
      <c r="CN78"/>
      <c r="CO78"/>
      <c r="CY78" s="440"/>
      <c r="CZ78" s="441"/>
      <c r="DA78" s="441"/>
      <c r="DB78" s="441"/>
      <c r="DC78" s="213"/>
      <c r="DD78" s="441"/>
      <c r="DE78" s="24"/>
      <c r="DF78" s="213"/>
      <c r="DG78" s="213"/>
      <c r="DH78" s="213"/>
      <c r="DI78" s="213"/>
      <c r="DJ78" s="213"/>
      <c r="DK78" s="213"/>
      <c r="DL78" s="213"/>
      <c r="DM78" s="213"/>
      <c r="DN78" s="213"/>
      <c r="DO78" s="441"/>
      <c r="DS78" s="444"/>
      <c r="DW78" s="213"/>
      <c r="DY78" s="24"/>
      <c r="DZ78" s="213"/>
      <c r="EA78" s="213"/>
      <c r="EB78" s="213"/>
      <c r="EC78" s="213"/>
      <c r="ED78" s="213"/>
      <c r="EE78" s="213"/>
      <c r="EF78" s="213"/>
      <c r="EG78" s="213"/>
      <c r="EH78" s="213"/>
      <c r="EK78" s="444"/>
      <c r="EO78" s="213"/>
      <c r="EQ78" s="24"/>
      <c r="ER78" s="213"/>
      <c r="ES78" s="213"/>
      <c r="ET78" s="213"/>
      <c r="EU78" s="213"/>
      <c r="EV78" s="213"/>
      <c r="EW78" s="213"/>
      <c r="EX78" s="213"/>
      <c r="EY78" s="213"/>
      <c r="EZ78" s="213"/>
      <c r="FC78" s="444"/>
      <c r="FG78" s="213"/>
      <c r="FI78" s="24"/>
      <c r="FJ78" s="213"/>
      <c r="FK78" s="213"/>
      <c r="FL78" s="213"/>
      <c r="FM78" s="213"/>
      <c r="FN78" s="213"/>
      <c r="FO78" s="213"/>
      <c r="FP78" s="213"/>
      <c r="FQ78" s="213"/>
      <c r="FR78" s="213"/>
      <c r="FU78" s="444"/>
      <c r="FY78" s="213"/>
      <c r="GA78" s="24"/>
      <c r="GB78" s="213"/>
      <c r="GC78" s="213"/>
      <c r="GD78" s="213"/>
      <c r="GE78" s="213"/>
      <c r="GF78" s="213"/>
      <c r="GG78" s="213"/>
      <c r="GH78" s="213"/>
      <c r="GI78" s="213"/>
      <c r="GJ78" s="213"/>
      <c r="GM78" s="444"/>
      <c r="GQ78" s="213"/>
      <c r="GS78" s="24"/>
      <c r="GT78" s="213"/>
      <c r="GU78" s="213"/>
      <c r="GV78" s="213"/>
      <c r="GW78" s="213"/>
      <c r="GX78" s="213"/>
      <c r="GY78" s="213"/>
      <c r="GZ78" s="213"/>
      <c r="HA78" s="213"/>
      <c r="HB78" s="213"/>
      <c r="HE78" s="444"/>
      <c r="HI78" s="213"/>
      <c r="HK78" s="24"/>
      <c r="HL78" s="213"/>
      <c r="HM78" s="213"/>
      <c r="HN78" s="213"/>
      <c r="HO78" s="213"/>
      <c r="HP78" s="213"/>
      <c r="HQ78" s="213"/>
      <c r="HR78" s="213"/>
      <c r="HS78" s="213"/>
      <c r="HT78" s="213"/>
      <c r="HW78" s="444">
        <v>0</v>
      </c>
      <c r="HX78" s="445">
        <v>0</v>
      </c>
      <c r="HY78" s="445">
        <v>0</v>
      </c>
      <c r="HZ78" s="445">
        <v>0</v>
      </c>
      <c r="IA78" s="213"/>
      <c r="IB78" s="445">
        <v>0</v>
      </c>
      <c r="IC78" s="24"/>
      <c r="ID78" s="213">
        <v>0</v>
      </c>
      <c r="IE78" s="213"/>
      <c r="IF78" s="213"/>
      <c r="IG78" s="213"/>
      <c r="IH78" s="213"/>
      <c r="II78" s="213"/>
      <c r="IJ78" s="213"/>
      <c r="IK78" s="213"/>
      <c r="IL78" s="213"/>
      <c r="IO78" s="444"/>
      <c r="IS78" s="213"/>
      <c r="IU78" s="24"/>
      <c r="IV78" s="213"/>
      <c r="IW78" s="213"/>
      <c r="IX78" s="213"/>
      <c r="IY78" s="213"/>
      <c r="IZ78" s="213"/>
      <c r="JA78" s="213"/>
      <c r="JB78" s="213"/>
      <c r="JC78" s="213"/>
      <c r="JD78" s="213"/>
      <c r="JG78" s="444"/>
      <c r="JK78" s="213"/>
      <c r="JM78" s="24"/>
      <c r="JN78" s="213"/>
      <c r="JO78" s="213"/>
      <c r="JP78" s="213"/>
      <c r="JQ78" s="213"/>
      <c r="JR78" s="213"/>
      <c r="JS78" s="213"/>
      <c r="JT78" s="213"/>
      <c r="JU78" s="213"/>
      <c r="JV78" s="213"/>
      <c r="JY78" s="444"/>
      <c r="KC78" s="213"/>
      <c r="KE78" s="24"/>
      <c r="KF78" s="213"/>
      <c r="KG78" s="213"/>
      <c r="KH78" s="213"/>
      <c r="KI78" s="213"/>
      <c r="KJ78" s="213"/>
      <c r="KK78" s="213"/>
      <c r="KL78" s="213"/>
      <c r="KM78" s="213"/>
      <c r="KN78" s="213"/>
    </row>
    <row r="79" spans="1:300" s="361" customFormat="1" ht="15">
      <c r="A79" s="458"/>
      <c r="B79" s="459"/>
      <c r="C79" s="459"/>
      <c r="D79" s="459"/>
      <c r="E79" s="459"/>
      <c r="F79" s="441" t="s">
        <v>0</v>
      </c>
      <c r="G79">
        <v>0</v>
      </c>
      <c r="H79" t="s">
        <v>1217</v>
      </c>
      <c r="I79">
        <v>0</v>
      </c>
      <c r="J79" s="422"/>
      <c r="K79" s="422"/>
      <c r="L79" s="422"/>
      <c r="M79" s="422"/>
      <c r="N79"/>
      <c r="O79"/>
      <c r="P79" s="435"/>
      <c r="Q79"/>
      <c r="R79"/>
      <c r="S79"/>
      <c r="T79"/>
      <c r="U79"/>
      <c r="V79"/>
      <c r="W79">
        <v>84</v>
      </c>
      <c r="X79" t="s">
        <v>1217</v>
      </c>
      <c r="Y79" t="s">
        <v>1217</v>
      </c>
      <c r="Z79" t="s">
        <v>1217</v>
      </c>
      <c r="AA79" t="s">
        <v>1217</v>
      </c>
      <c r="AB79" t="s">
        <v>1217</v>
      </c>
      <c r="AC79" t="s">
        <v>1217</v>
      </c>
      <c r="AD79" t="s">
        <v>1217</v>
      </c>
      <c r="AE79" t="s">
        <v>1217</v>
      </c>
      <c r="AF79" t="s">
        <v>1217</v>
      </c>
      <c r="AG79" t="s">
        <v>1217</v>
      </c>
      <c r="AH79"/>
      <c r="AI79" t="s">
        <v>1217</v>
      </c>
      <c r="AJ79" t="s">
        <v>1217</v>
      </c>
      <c r="AK79" t="s">
        <v>1217</v>
      </c>
      <c r="AL79" t="s">
        <v>1217</v>
      </c>
      <c r="AM79" t="s">
        <v>1217</v>
      </c>
      <c r="AN79" t="s">
        <v>1217</v>
      </c>
      <c r="AO79" t="s">
        <v>1217</v>
      </c>
      <c r="AP79"/>
      <c r="AQ79"/>
      <c r="AR79"/>
      <c r="AS79"/>
      <c r="AT79"/>
      <c r="AU79"/>
      <c r="AV79"/>
      <c r="AW79"/>
      <c r="AX79"/>
      <c r="AY79"/>
      <c r="AZ79"/>
      <c r="BA79"/>
      <c r="BB79" t="str" cm="1">
        <f t="array" aca="1" ref="BB79" ca="1">IFERROR(INDIRECT(X79),"")</f>
        <v/>
      </c>
      <c r="BC79"/>
      <c r="BD79" s="437"/>
      <c r="BE79"/>
      <c r="BF79" s="467">
        <v>1</v>
      </c>
      <c r="BG79" s="467">
        <v>16</v>
      </c>
      <c r="BH79" s="467" t="s">
        <v>722</v>
      </c>
      <c r="BI79" s="467" t="s">
        <v>2544</v>
      </c>
      <c r="BJ79" s="467">
        <v>3</v>
      </c>
      <c r="BK79" s="467" t="s">
        <v>2743</v>
      </c>
      <c r="BL79" s="467" t="s">
        <v>698</v>
      </c>
      <c r="BM79" s="438" t="s">
        <v>2744</v>
      </c>
      <c r="BN79" s="438"/>
      <c r="BO79" s="467">
        <v>0</v>
      </c>
      <c r="BP79" s="467">
        <v>0</v>
      </c>
      <c r="BQ79" s="467">
        <v>0</v>
      </c>
      <c r="BR79" s="467">
        <v>0</v>
      </c>
      <c r="BS79" s="467">
        <v>0</v>
      </c>
      <c r="BT79" s="467">
        <v>1</v>
      </c>
      <c r="BU79" s="467">
        <v>0</v>
      </c>
      <c r="BV79" s="467">
        <v>0</v>
      </c>
      <c r="BW79" s="467">
        <v>0</v>
      </c>
      <c r="BX79" s="467">
        <v>0</v>
      </c>
      <c r="BY79" s="467"/>
      <c r="BZ79" s="467"/>
      <c r="CA79"/>
      <c r="CC79" t="s">
        <v>1530</v>
      </c>
      <c r="CD79">
        <f ca="1">COUNTIF(INDIRECT("'" &amp; $V$2 &amp; "'!A10:A1090"), "=1") * 3</f>
        <v>54</v>
      </c>
      <c r="CE79">
        <f ca="1">COUNTIF(INDIRECT("'" &amp; $V$2 &amp; "'!A31:A1090"), "=2") * 3</f>
        <v>42</v>
      </c>
      <c r="CF79">
        <f ca="1">COUNTIF(INDIRECT("'" &amp; $V$2 &amp; "'!A31:A1090"), "=3") * 3</f>
        <v>54</v>
      </c>
      <c r="CG79">
        <f ca="1">COUNTIF(INDIRECT("'" &amp; $V$2 &amp; "'!A31:A1090"), "=4") * 0</f>
        <v>0</v>
      </c>
      <c r="CH79">
        <f ca="1">ROUND(
 (COUNTIF(INDIRECT("'" &amp; $V$2 &amp; "'!A31:A1090"), "=1") +
  COUNTIF(INDIRECT("'" &amp; $V$2 &amp; "'!A31:A1090"), "=2") +
  COUNTIF(INDIRECT("'" &amp; $V$2 &amp; "'!A31:A1090"), "=3")) * 0.5,
 0)</f>
        <v>25</v>
      </c>
      <c r="CI79">
        <f t="shared" ca="1" si="13"/>
        <v>175</v>
      </c>
      <c r="CJ79"/>
      <c r="CK79"/>
      <c r="CL79"/>
      <c r="CM79"/>
      <c r="CN79"/>
      <c r="CO79"/>
      <c r="CY79" s="444"/>
      <c r="CZ79" s="445"/>
      <c r="DA79" s="445"/>
      <c r="DB79" s="445"/>
      <c r="DC79" s="213"/>
      <c r="DD79" s="445"/>
      <c r="DE79" s="24"/>
      <c r="DF79" s="213"/>
      <c r="DG79" s="213"/>
      <c r="DH79" s="213"/>
      <c r="DI79" s="213"/>
      <c r="DJ79" s="213"/>
      <c r="DK79" s="213"/>
      <c r="DL79" s="213"/>
      <c r="DM79" s="213"/>
      <c r="DN79" s="213"/>
      <c r="DO79" s="445"/>
      <c r="DS79" s="442"/>
      <c r="DW79" s="213"/>
      <c r="DY79" s="24"/>
      <c r="DZ79" s="213"/>
      <c r="EA79" s="213"/>
      <c r="EB79" s="213"/>
      <c r="EC79" s="213"/>
      <c r="ED79" s="213"/>
      <c r="EE79" s="213"/>
      <c r="EF79" s="213"/>
      <c r="EG79" s="213"/>
      <c r="EH79" s="213"/>
      <c r="EK79" s="442"/>
      <c r="EO79" s="213"/>
      <c r="EQ79" s="24"/>
      <c r="ER79" s="213"/>
      <c r="ES79" s="213"/>
      <c r="ET79" s="213"/>
      <c r="EU79" s="213"/>
      <c r="EV79" s="213"/>
      <c r="EW79" s="213"/>
      <c r="EX79" s="213"/>
      <c r="EY79" s="213"/>
      <c r="EZ79" s="213"/>
      <c r="FC79" s="442"/>
      <c r="FG79" s="213"/>
      <c r="FI79" s="24"/>
      <c r="FJ79" s="213"/>
      <c r="FK79" s="213"/>
      <c r="FL79" s="213"/>
      <c r="FM79" s="213"/>
      <c r="FN79" s="213"/>
      <c r="FO79" s="213"/>
      <c r="FP79" s="213"/>
      <c r="FQ79" s="213"/>
      <c r="FR79" s="213"/>
      <c r="FU79" s="442"/>
      <c r="FY79" s="213"/>
      <c r="GA79" s="24"/>
      <c r="GB79" s="213"/>
      <c r="GC79" s="213"/>
      <c r="GD79" s="213"/>
      <c r="GE79" s="213"/>
      <c r="GF79" s="213"/>
      <c r="GG79" s="213"/>
      <c r="GH79" s="213"/>
      <c r="GI79" s="213"/>
      <c r="GJ79" s="213"/>
      <c r="GM79" s="442"/>
      <c r="GQ79" s="213"/>
      <c r="GS79" s="24"/>
      <c r="GT79" s="213"/>
      <c r="GU79" s="213"/>
      <c r="GV79" s="213"/>
      <c r="GW79" s="213"/>
      <c r="GX79" s="213"/>
      <c r="GY79" s="213"/>
      <c r="GZ79" s="213"/>
      <c r="HA79" s="213"/>
      <c r="HB79" s="213"/>
      <c r="HE79" s="442"/>
      <c r="HI79" s="213"/>
      <c r="HK79" s="24"/>
      <c r="HL79" s="213"/>
      <c r="HM79" s="213"/>
      <c r="HN79" s="213"/>
      <c r="HO79" s="213"/>
      <c r="HP79" s="213"/>
      <c r="HQ79" s="213"/>
      <c r="HR79" s="213"/>
      <c r="HS79" s="213"/>
      <c r="HT79" s="213"/>
      <c r="HW79" s="442">
        <v>0</v>
      </c>
      <c r="HX79" s="361">
        <v>0</v>
      </c>
      <c r="HY79" s="361">
        <v>0</v>
      </c>
      <c r="HZ79" s="361">
        <v>0</v>
      </c>
      <c r="IA79" s="213"/>
      <c r="IB79" s="361">
        <v>0</v>
      </c>
      <c r="IC79" s="24"/>
      <c r="ID79" s="213">
        <v>0</v>
      </c>
      <c r="IE79" s="213"/>
      <c r="IF79" s="213"/>
      <c r="IG79" s="213"/>
      <c r="IH79" s="213"/>
      <c r="II79" s="213"/>
      <c r="IJ79" s="213"/>
      <c r="IK79" s="213"/>
      <c r="IL79" s="213"/>
      <c r="IO79" s="442"/>
      <c r="IS79" s="213"/>
      <c r="IU79" s="24"/>
      <c r="IV79" s="213"/>
      <c r="IW79" s="213"/>
      <c r="IX79" s="213"/>
      <c r="IY79" s="213"/>
      <c r="IZ79" s="213"/>
      <c r="JA79" s="213"/>
      <c r="JB79" s="213"/>
      <c r="JC79" s="213"/>
      <c r="JD79" s="213"/>
      <c r="JG79" s="442"/>
      <c r="JK79" s="213"/>
      <c r="JM79" s="24"/>
      <c r="JN79" s="213"/>
      <c r="JO79" s="213"/>
      <c r="JP79" s="213"/>
      <c r="JQ79" s="213"/>
      <c r="JR79" s="213"/>
      <c r="JS79" s="213"/>
      <c r="JT79" s="213"/>
      <c r="JU79" s="213"/>
      <c r="JV79" s="213"/>
      <c r="JY79" s="442"/>
      <c r="KC79" s="213"/>
      <c r="KE79" s="24"/>
      <c r="KF79" s="213"/>
      <c r="KG79" s="213"/>
      <c r="KH79" s="213"/>
      <c r="KI79" s="213"/>
      <c r="KJ79" s="213"/>
      <c r="KK79" s="213"/>
      <c r="KL79" s="213"/>
      <c r="KM79" s="213"/>
      <c r="KN79" s="213"/>
    </row>
    <row r="80" spans="1:300" s="361" customFormat="1" ht="15">
      <c r="A80" s="464"/>
      <c r="C80" s="459"/>
      <c r="E80" s="464">
        <v>56</v>
      </c>
      <c r="F80" s="441" t="s">
        <v>0</v>
      </c>
      <c r="G80">
        <v>0</v>
      </c>
      <c r="H80" t="s">
        <v>1217</v>
      </c>
      <c r="I80">
        <v>0</v>
      </c>
      <c r="J80" s="422"/>
      <c r="K80" s="422"/>
      <c r="L80" s="422"/>
      <c r="M80" s="422"/>
      <c r="N80"/>
      <c r="O80"/>
      <c r="P80" s="435"/>
      <c r="Q80"/>
      <c r="R80"/>
      <c r="S80"/>
      <c r="T80"/>
      <c r="U80"/>
      <c r="V80"/>
      <c r="W80">
        <v>85</v>
      </c>
      <c r="X80" t="s">
        <v>1217</v>
      </c>
      <c r="Y80" t="s">
        <v>1217</v>
      </c>
      <c r="Z80" t="s">
        <v>1217</v>
      </c>
      <c r="AA80" t="s">
        <v>1217</v>
      </c>
      <c r="AB80" t="s">
        <v>1217</v>
      </c>
      <c r="AC80" t="s">
        <v>1217</v>
      </c>
      <c r="AD80" t="s">
        <v>1217</v>
      </c>
      <c r="AE80" t="s">
        <v>1217</v>
      </c>
      <c r="AF80" t="s">
        <v>1217</v>
      </c>
      <c r="AG80" t="s">
        <v>1217</v>
      </c>
      <c r="AH80"/>
      <c r="AI80" t="s">
        <v>1217</v>
      </c>
      <c r="AJ80" t="s">
        <v>1217</v>
      </c>
      <c r="AK80" t="s">
        <v>1217</v>
      </c>
      <c r="AL80" t="s">
        <v>1217</v>
      </c>
      <c r="AM80" t="s">
        <v>1217</v>
      </c>
      <c r="AN80" t="s">
        <v>1217</v>
      </c>
      <c r="AO80" t="s">
        <v>1217</v>
      </c>
      <c r="AP80"/>
      <c r="AQ80"/>
      <c r="AR80"/>
      <c r="AS80"/>
      <c r="AT80"/>
      <c r="AU80"/>
      <c r="AV80"/>
      <c r="AW80"/>
      <c r="AX80"/>
      <c r="AY80"/>
      <c r="AZ80"/>
      <c r="BA80"/>
      <c r="BB80" t="str" cm="1">
        <f t="array" aca="1" ref="BB80" ca="1">IFERROR(INDIRECT(X80),"")</f>
        <v/>
      </c>
      <c r="BC80"/>
      <c r="BD80" s="437"/>
      <c r="BE80"/>
      <c r="BF80" s="467">
        <v>1</v>
      </c>
      <c r="BG80" s="467">
        <v>16</v>
      </c>
      <c r="BH80" s="467" t="s">
        <v>722</v>
      </c>
      <c r="BI80" s="467" t="s">
        <v>2544</v>
      </c>
      <c r="BJ80" s="467">
        <v>4</v>
      </c>
      <c r="BK80" s="467" t="s">
        <v>2745</v>
      </c>
      <c r="BL80" s="467" t="s">
        <v>686</v>
      </c>
      <c r="BM80" s="438" t="s">
        <v>2746</v>
      </c>
      <c r="BN80" s="438"/>
      <c r="BO80" s="467">
        <v>0</v>
      </c>
      <c r="BP80" s="467">
        <v>0</v>
      </c>
      <c r="BQ80" s="467">
        <v>0</v>
      </c>
      <c r="BR80" s="467">
        <v>0</v>
      </c>
      <c r="BS80" s="467">
        <v>0</v>
      </c>
      <c r="BT80" s="467">
        <v>1</v>
      </c>
      <c r="BU80" s="467">
        <v>0</v>
      </c>
      <c r="BV80" s="467">
        <v>0</v>
      </c>
      <c r="BW80" s="467">
        <v>0</v>
      </c>
      <c r="BX80" s="467">
        <v>0</v>
      </c>
      <c r="BY80" s="467"/>
      <c r="BZ80" s="467"/>
      <c r="CA80"/>
      <c r="CC80" t="s">
        <v>1533</v>
      </c>
      <c r="CD80">
        <f ca="1">COUNTIF(INDIRECT("'" &amp; $V$2 &amp; "'!A10:A1090"), "=1") * 4</f>
        <v>72</v>
      </c>
      <c r="CE80">
        <f ca="1">COUNTIF(INDIRECT("'" &amp; $V$2 &amp; "'!A31:A1090"), "=2") * 4</f>
        <v>56</v>
      </c>
      <c r="CF80">
        <f ca="1">COUNTIF(INDIRECT("'" &amp; $V$2 &amp; "'!A31:A1090"), "=3") * 4</f>
        <v>72</v>
      </c>
      <c r="CG80">
        <f ca="1">COUNTIF(INDIRECT("'" &amp; $V$2 &amp; "'!A31:A1090"), "=4") * 4</f>
        <v>8</v>
      </c>
      <c r="CH80">
        <f ca="1">ROUND(
 (COUNTIF(INDIRECT("'" &amp; $V$2 &amp; "'!A31:A1090"), "=1") +
  COUNTIF(INDIRECT("'" &amp; $V$2 &amp; "'!A31:A1090"), "=2") +
  COUNTIF(INDIRECT("'" &amp; $V$2 &amp; "'!A31:A1090"), "=3") +
  COUNTIF(INDIRECT("'" &amp; $V$2 &amp; "'!A31:A1090"), "=4")) * 0.5,
 0)</f>
        <v>26</v>
      </c>
      <c r="CI80">
        <f t="shared" ca="1" si="13"/>
        <v>234</v>
      </c>
      <c r="CJ80"/>
      <c r="CK80"/>
      <c r="CL80"/>
      <c r="CM80"/>
      <c r="CN80"/>
      <c r="CO80"/>
      <c r="CY80" s="442"/>
      <c r="DC80" s="213"/>
      <c r="DE80" s="24"/>
      <c r="DF80" s="213"/>
      <c r="DG80" s="213"/>
      <c r="DH80" s="213"/>
      <c r="DI80" s="213"/>
      <c r="DJ80" s="213"/>
      <c r="DK80" s="213"/>
      <c r="DL80" s="213"/>
      <c r="DM80" s="213"/>
      <c r="DN80" s="213"/>
      <c r="DS80" s="442"/>
      <c r="DW80" s="213"/>
      <c r="DY80" s="24"/>
      <c r="DZ80" s="213"/>
      <c r="EA80" s="213"/>
      <c r="EB80" s="213"/>
      <c r="EC80" s="213"/>
      <c r="ED80" s="213"/>
      <c r="EE80" s="213"/>
      <c r="EF80" s="213"/>
      <c r="EG80" s="213"/>
      <c r="EH80" s="213"/>
      <c r="EK80" s="442"/>
      <c r="EO80" s="213"/>
      <c r="EQ80" s="24"/>
      <c r="ER80" s="213"/>
      <c r="ES80" s="213"/>
      <c r="ET80" s="213"/>
      <c r="EU80" s="213"/>
      <c r="EV80" s="213"/>
      <c r="EW80" s="213"/>
      <c r="EX80" s="213"/>
      <c r="EY80" s="213"/>
      <c r="EZ80" s="213"/>
      <c r="FC80" s="442"/>
      <c r="FG80" s="213"/>
      <c r="FI80" s="24"/>
      <c r="FJ80" s="213"/>
      <c r="FK80" s="213"/>
      <c r="FL80" s="213"/>
      <c r="FM80" s="213"/>
      <c r="FN80" s="213"/>
      <c r="FO80" s="213"/>
      <c r="FP80" s="213"/>
      <c r="FQ80" s="213"/>
      <c r="FR80" s="213"/>
      <c r="FU80" s="442"/>
      <c r="FY80" s="213"/>
      <c r="GA80" s="24"/>
      <c r="GB80" s="213"/>
      <c r="GC80" s="213"/>
      <c r="GD80" s="213"/>
      <c r="GE80" s="213"/>
      <c r="GF80" s="213"/>
      <c r="GG80" s="213"/>
      <c r="GH80" s="213"/>
      <c r="GI80" s="213"/>
      <c r="GJ80" s="213"/>
      <c r="GM80" s="442"/>
      <c r="GQ80" s="213"/>
      <c r="GS80" s="24"/>
      <c r="GT80" s="213"/>
      <c r="GU80" s="213"/>
      <c r="GV80" s="213"/>
      <c r="GW80" s="213"/>
      <c r="GX80" s="213"/>
      <c r="GY80" s="213"/>
      <c r="GZ80" s="213"/>
      <c r="HA80" s="213"/>
      <c r="HB80" s="213"/>
      <c r="HE80" s="442"/>
      <c r="HI80" s="213"/>
      <c r="HK80" s="24"/>
      <c r="HL80" s="213"/>
      <c r="HM80" s="213"/>
      <c r="HN80" s="213"/>
      <c r="HO80" s="213"/>
      <c r="HP80" s="213"/>
      <c r="HQ80" s="213"/>
      <c r="HR80" s="213"/>
      <c r="HS80" s="213"/>
      <c r="HT80" s="213"/>
      <c r="HW80" s="442">
        <v>0</v>
      </c>
      <c r="HX80" s="361">
        <v>0</v>
      </c>
      <c r="HY80" s="361">
        <v>0</v>
      </c>
      <c r="HZ80" s="361">
        <v>0</v>
      </c>
      <c r="IA80" s="213"/>
      <c r="IB80" s="361">
        <v>0</v>
      </c>
      <c r="IC80" s="24"/>
      <c r="ID80" s="213">
        <v>0</v>
      </c>
      <c r="IE80" s="213"/>
      <c r="IF80" s="213"/>
      <c r="IG80" s="213"/>
      <c r="IH80" s="213"/>
      <c r="II80" s="213"/>
      <c r="IJ80" s="213"/>
      <c r="IK80" s="213"/>
      <c r="IL80" s="213"/>
      <c r="IO80" s="442"/>
      <c r="IS80" s="213"/>
      <c r="IU80" s="24"/>
      <c r="IV80" s="213"/>
      <c r="IW80" s="213"/>
      <c r="IX80" s="213"/>
      <c r="IY80" s="213"/>
      <c r="IZ80" s="213"/>
      <c r="JA80" s="213"/>
      <c r="JB80" s="213"/>
      <c r="JC80" s="213"/>
      <c r="JD80" s="213"/>
      <c r="JG80" s="442"/>
      <c r="JK80" s="213"/>
      <c r="JM80" s="24"/>
      <c r="JN80" s="213"/>
      <c r="JO80" s="213"/>
      <c r="JP80" s="213"/>
      <c r="JQ80" s="213"/>
      <c r="JR80" s="213"/>
      <c r="JS80" s="213"/>
      <c r="JT80" s="213"/>
      <c r="JU80" s="213"/>
      <c r="JV80" s="213"/>
      <c r="JY80" s="442"/>
      <c r="KC80" s="213"/>
      <c r="KE80" s="24"/>
      <c r="KF80" s="213"/>
      <c r="KG80" s="213"/>
      <c r="KH80" s="213"/>
      <c r="KI80" s="213"/>
      <c r="KJ80" s="213"/>
      <c r="KK80" s="213"/>
      <c r="KL80" s="213"/>
      <c r="KM80" s="213"/>
      <c r="KN80" s="213"/>
    </row>
    <row r="81" spans="1:300" s="361" customFormat="1" ht="15">
      <c r="A81" s="464" t="s">
        <v>2484</v>
      </c>
      <c r="C81" s="459"/>
      <c r="E81" s="464"/>
      <c r="F81" s="441" t="e">
        <v>#N/A</v>
      </c>
      <c r="G81" t="s">
        <v>2484</v>
      </c>
      <c r="H81" t="s">
        <v>1217</v>
      </c>
      <c r="I81">
        <v>0</v>
      </c>
      <c r="J81" s="422"/>
      <c r="K81" s="422"/>
      <c r="L81" s="422"/>
      <c r="M81" s="422"/>
      <c r="N81"/>
      <c r="O81"/>
      <c r="P81" s="435"/>
      <c r="Q81"/>
      <c r="R81"/>
      <c r="S81"/>
      <c r="T81"/>
      <c r="U81"/>
      <c r="V81"/>
      <c r="W81">
        <v>86</v>
      </c>
      <c r="X81" t="s">
        <v>1217</v>
      </c>
      <c r="Y81" t="s">
        <v>1217</v>
      </c>
      <c r="Z81" t="s">
        <v>1217</v>
      </c>
      <c r="AA81" t="s">
        <v>1217</v>
      </c>
      <c r="AB81" t="s">
        <v>1217</v>
      </c>
      <c r="AC81" t="s">
        <v>1217</v>
      </c>
      <c r="AD81" t="s">
        <v>1217</v>
      </c>
      <c r="AE81" t="s">
        <v>1217</v>
      </c>
      <c r="AF81" t="s">
        <v>1217</v>
      </c>
      <c r="AG81" t="s">
        <v>1217</v>
      </c>
      <c r="AH81"/>
      <c r="AI81" t="s">
        <v>1217</v>
      </c>
      <c r="AJ81" t="s">
        <v>1217</v>
      </c>
      <c r="AK81" t="s">
        <v>1217</v>
      </c>
      <c r="AL81" t="s">
        <v>1217</v>
      </c>
      <c r="AM81" t="s">
        <v>1217</v>
      </c>
      <c r="AN81" t="s">
        <v>1217</v>
      </c>
      <c r="AO81" t="s">
        <v>1217</v>
      </c>
      <c r="AP81"/>
      <c r="AQ81"/>
      <c r="AR81"/>
      <c r="AS81"/>
      <c r="AT81"/>
      <c r="AU81"/>
      <c r="AV81"/>
      <c r="AW81"/>
      <c r="AX81"/>
      <c r="AY81"/>
      <c r="AZ81"/>
      <c r="BA81"/>
      <c r="BB81" t="str" cm="1">
        <f t="array" aca="1" ref="BB81" ca="1">IFERROR(INDIRECT(X81),"")</f>
        <v/>
      </c>
      <c r="BC81"/>
      <c r="BD81" s="437"/>
      <c r="BE81"/>
      <c r="BF81" s="467">
        <v>1</v>
      </c>
      <c r="BG81" s="467">
        <v>16</v>
      </c>
      <c r="BH81" s="467" t="s">
        <v>722</v>
      </c>
      <c r="BI81" s="467" t="s">
        <v>2544</v>
      </c>
      <c r="BJ81" s="467">
        <v>5</v>
      </c>
      <c r="BK81" s="467" t="s">
        <v>2747</v>
      </c>
      <c r="BL81" s="467" t="s">
        <v>724</v>
      </c>
      <c r="BM81" s="438" t="s">
        <v>2748</v>
      </c>
      <c r="BN81" s="438"/>
      <c r="BO81" s="467">
        <v>0</v>
      </c>
      <c r="BP81" s="467">
        <v>0</v>
      </c>
      <c r="BQ81" s="467">
        <v>0</v>
      </c>
      <c r="BR81" s="467">
        <v>0</v>
      </c>
      <c r="BS81" s="467">
        <v>0</v>
      </c>
      <c r="BT81" s="467">
        <v>1</v>
      </c>
      <c r="BU81" s="467">
        <v>0</v>
      </c>
      <c r="BV81" s="467">
        <v>0</v>
      </c>
      <c r="BW81" s="467">
        <v>0</v>
      </c>
      <c r="BX81" s="467">
        <v>0</v>
      </c>
      <c r="BY81" s="467"/>
      <c r="BZ81" s="467"/>
      <c r="CA81"/>
      <c r="CC81"/>
      <c r="CD81"/>
      <c r="CE81"/>
      <c r="CF81"/>
      <c r="CG81"/>
      <c r="CH81"/>
      <c r="CI81"/>
      <c r="CJ81"/>
      <c r="CK81"/>
      <c r="CL81"/>
      <c r="CM81"/>
      <c r="CN81"/>
      <c r="CO81"/>
      <c r="CY81" s="442"/>
      <c r="DC81" s="213"/>
      <c r="DE81" s="24"/>
      <c r="DF81" s="213"/>
      <c r="DG81" s="213"/>
      <c r="DH81" s="213"/>
      <c r="DI81" s="213"/>
      <c r="DJ81" s="213"/>
      <c r="DK81" s="213"/>
      <c r="DL81" s="213"/>
      <c r="DM81" s="213"/>
      <c r="DN81" s="213"/>
      <c r="DS81" s="442"/>
      <c r="DW81" s="213"/>
      <c r="DY81" s="24"/>
      <c r="DZ81" s="213"/>
      <c r="EA81" s="213"/>
      <c r="EB81" s="213"/>
      <c r="EC81" s="213"/>
      <c r="ED81" s="213"/>
      <c r="EE81" s="213"/>
      <c r="EF81" s="213"/>
      <c r="EG81" s="213"/>
      <c r="EH81" s="213"/>
      <c r="EK81" s="442"/>
      <c r="EO81" s="213"/>
      <c r="EQ81" s="24"/>
      <c r="ER81" s="213"/>
      <c r="ES81" s="213"/>
      <c r="ET81" s="213"/>
      <c r="EU81" s="213"/>
      <c r="EV81" s="213"/>
      <c r="EW81" s="213"/>
      <c r="EX81" s="213"/>
      <c r="EY81" s="213"/>
      <c r="EZ81" s="213"/>
      <c r="FC81" s="442"/>
      <c r="FG81" s="213"/>
      <c r="FI81" s="24"/>
      <c r="FJ81" s="213"/>
      <c r="FK81" s="213"/>
      <c r="FL81" s="213"/>
      <c r="FM81" s="213"/>
      <c r="FN81" s="213"/>
      <c r="FO81" s="213"/>
      <c r="FP81" s="213"/>
      <c r="FQ81" s="213"/>
      <c r="FR81" s="213"/>
      <c r="FU81" s="442"/>
      <c r="FY81" s="213"/>
      <c r="GA81" s="24"/>
      <c r="GB81" s="213"/>
      <c r="GC81" s="213"/>
      <c r="GD81" s="213"/>
      <c r="GE81" s="213"/>
      <c r="GF81" s="213"/>
      <c r="GG81" s="213"/>
      <c r="GH81" s="213"/>
      <c r="GI81" s="213"/>
      <c r="GJ81" s="213"/>
      <c r="GM81" s="442"/>
      <c r="GQ81" s="213"/>
      <c r="GS81" s="24"/>
      <c r="GT81" s="213"/>
      <c r="GU81" s="213"/>
      <c r="GV81" s="213"/>
      <c r="GW81" s="213"/>
      <c r="GX81" s="213"/>
      <c r="GY81" s="213"/>
      <c r="GZ81" s="213"/>
      <c r="HA81" s="213"/>
      <c r="HB81" s="213"/>
      <c r="HE81" s="442"/>
      <c r="HI81" s="213"/>
      <c r="HK81" s="24"/>
      <c r="HL81" s="213"/>
      <c r="HM81" s="213"/>
      <c r="HN81" s="213"/>
      <c r="HO81" s="213"/>
      <c r="HP81" s="213"/>
      <c r="HQ81" s="213"/>
      <c r="HR81" s="213"/>
      <c r="HS81" s="213"/>
      <c r="HT81" s="213"/>
      <c r="HW81" s="442">
        <v>0</v>
      </c>
      <c r="HX81" s="361">
        <v>0</v>
      </c>
      <c r="HY81" s="361">
        <v>0</v>
      </c>
      <c r="HZ81" s="361">
        <v>0</v>
      </c>
      <c r="IA81" s="213"/>
      <c r="IB81" s="361">
        <v>0</v>
      </c>
      <c r="IC81" s="24"/>
      <c r="ID81" s="213">
        <v>0</v>
      </c>
      <c r="IE81" s="213"/>
      <c r="IF81" s="213"/>
      <c r="IG81" s="213"/>
      <c r="IH81" s="213"/>
      <c r="II81" s="213"/>
      <c r="IJ81" s="213"/>
      <c r="IK81" s="213"/>
      <c r="IL81" s="213"/>
      <c r="IO81" s="442"/>
      <c r="IS81" s="213"/>
      <c r="IU81" s="24"/>
      <c r="IV81" s="213"/>
      <c r="IW81" s="213"/>
      <c r="IX81" s="213"/>
      <c r="IY81" s="213"/>
      <c r="IZ81" s="213"/>
      <c r="JA81" s="213"/>
      <c r="JB81" s="213"/>
      <c r="JC81" s="213"/>
      <c r="JD81" s="213"/>
      <c r="JG81" s="442"/>
      <c r="JK81" s="213"/>
      <c r="JM81" s="24"/>
      <c r="JN81" s="213"/>
      <c r="JO81" s="213"/>
      <c r="JP81" s="213"/>
      <c r="JQ81" s="213"/>
      <c r="JR81" s="213"/>
      <c r="JS81" s="213"/>
      <c r="JT81" s="213"/>
      <c r="JU81" s="213"/>
      <c r="JV81" s="213"/>
      <c r="JY81" s="442"/>
      <c r="KC81" s="213"/>
      <c r="KE81" s="24"/>
      <c r="KF81" s="213"/>
      <c r="KG81" s="213"/>
      <c r="KH81" s="213"/>
      <c r="KI81" s="213"/>
      <c r="KJ81" s="213"/>
      <c r="KK81" s="213"/>
      <c r="KL81" s="213"/>
      <c r="KM81" s="213"/>
      <c r="KN81" s="213"/>
    </row>
    <row r="82" spans="1:300" s="361" customFormat="1" ht="15">
      <c r="A82" s="464" t="s">
        <v>25</v>
      </c>
      <c r="B82" s="361" t="s">
        <v>23</v>
      </c>
      <c r="C82" s="459" t="s">
        <v>1247</v>
      </c>
      <c r="D82" s="361" t="s">
        <v>1162</v>
      </c>
      <c r="E82" s="464" t="s">
        <v>1248</v>
      </c>
      <c r="F82" s="441" t="e">
        <v>#N/A</v>
      </c>
      <c r="G82" t="s">
        <v>2484</v>
      </c>
      <c r="H82" t="s">
        <v>1217</v>
      </c>
      <c r="I82">
        <v>0</v>
      </c>
      <c r="J82" s="422"/>
      <c r="K82" s="422"/>
      <c r="L82" s="422"/>
      <c r="M82" s="422"/>
      <c r="N82"/>
      <c r="O82"/>
      <c r="P82" s="435"/>
      <c r="Q82"/>
      <c r="R82"/>
      <c r="S82"/>
      <c r="T82"/>
      <c r="U82"/>
      <c r="V82"/>
      <c r="W82">
        <v>87</v>
      </c>
      <c r="X82" t="s">
        <v>1217</v>
      </c>
      <c r="Y82" t="s">
        <v>1217</v>
      </c>
      <c r="Z82" t="s">
        <v>1217</v>
      </c>
      <c r="AA82" t="s">
        <v>1217</v>
      </c>
      <c r="AB82" t="s">
        <v>1217</v>
      </c>
      <c r="AC82" t="s">
        <v>1217</v>
      </c>
      <c r="AD82" t="s">
        <v>1217</v>
      </c>
      <c r="AE82" t="s">
        <v>1217</v>
      </c>
      <c r="AF82" t="s">
        <v>1217</v>
      </c>
      <c r="AG82" t="s">
        <v>1217</v>
      </c>
      <c r="AH82"/>
      <c r="AI82" t="s">
        <v>1217</v>
      </c>
      <c r="AJ82" t="s">
        <v>1217</v>
      </c>
      <c r="AK82" t="s">
        <v>1217</v>
      </c>
      <c r="AL82" t="s">
        <v>1217</v>
      </c>
      <c r="AM82" t="s">
        <v>1217</v>
      </c>
      <c r="AN82" t="s">
        <v>1217</v>
      </c>
      <c r="AO82" t="s">
        <v>1217</v>
      </c>
      <c r="AP82"/>
      <c r="AQ82"/>
      <c r="AR82"/>
      <c r="AS82"/>
      <c r="AT82"/>
      <c r="AU82"/>
      <c r="AV82"/>
      <c r="AW82"/>
      <c r="AX82"/>
      <c r="AY82"/>
      <c r="AZ82"/>
      <c r="BA82"/>
      <c r="BB82" t="str" cm="1">
        <f t="array" aca="1" ref="BB82" ca="1">IFERROR(INDIRECT(X82),"")</f>
        <v/>
      </c>
      <c r="BC82"/>
      <c r="BD82" s="437"/>
      <c r="BE82"/>
      <c r="BF82" s="469">
        <v>1</v>
      </c>
      <c r="BG82" s="469">
        <v>18</v>
      </c>
      <c r="BH82" s="469" t="s">
        <v>730</v>
      </c>
      <c r="BI82" s="469" t="s">
        <v>2546</v>
      </c>
      <c r="BJ82" s="469">
        <v>1</v>
      </c>
      <c r="BK82" s="469" t="s">
        <v>2749</v>
      </c>
      <c r="BL82" s="469" t="s">
        <v>732</v>
      </c>
      <c r="BM82" s="438" t="s">
        <v>2750</v>
      </c>
      <c r="BN82" s="438"/>
      <c r="BO82" s="469">
        <v>0</v>
      </c>
      <c r="BP82" s="469">
        <v>0</v>
      </c>
      <c r="BQ82" s="469">
        <v>0</v>
      </c>
      <c r="BR82" s="469">
        <v>0</v>
      </c>
      <c r="BS82" s="469">
        <v>0</v>
      </c>
      <c r="BT82" s="469">
        <v>0</v>
      </c>
      <c r="BU82" s="469">
        <v>1</v>
      </c>
      <c r="BV82" s="469">
        <v>0</v>
      </c>
      <c r="BW82" s="469">
        <v>0</v>
      </c>
      <c r="BX82" s="469">
        <v>0</v>
      </c>
      <c r="BY82" s="469"/>
      <c r="BZ82" s="469"/>
      <c r="CA82"/>
      <c r="CC82" t="s">
        <v>1538</v>
      </c>
      <c r="CD82"/>
      <c r="CE82"/>
      <c r="CF82"/>
      <c r="CG82"/>
      <c r="CH82"/>
      <c r="CI82"/>
      <c r="CJ82"/>
      <c r="CK82"/>
      <c r="CL82"/>
      <c r="CM82"/>
      <c r="CN82"/>
      <c r="CO82"/>
      <c r="CY82" s="442"/>
      <c r="DC82" s="213"/>
      <c r="DE82" s="24"/>
      <c r="DF82" s="213"/>
      <c r="DG82" s="213"/>
      <c r="DH82" s="213"/>
      <c r="DI82" s="213"/>
      <c r="DJ82" s="213"/>
      <c r="DK82" s="213"/>
      <c r="DL82" s="213"/>
      <c r="DM82" s="213"/>
      <c r="DN82" s="213"/>
      <c r="DS82" s="442"/>
      <c r="DW82" s="213"/>
      <c r="DY82" s="24"/>
      <c r="DZ82" s="213"/>
      <c r="EA82" s="213"/>
      <c r="EB82" s="213"/>
      <c r="EC82" s="213"/>
      <c r="ED82" s="213"/>
      <c r="EE82" s="213"/>
      <c r="EF82" s="213"/>
      <c r="EG82" s="213"/>
      <c r="EH82" s="213"/>
      <c r="FU82" s="442"/>
      <c r="FY82" s="213"/>
      <c r="GA82" s="24"/>
      <c r="GB82" s="213"/>
      <c r="GC82" s="213"/>
      <c r="GD82" s="213"/>
      <c r="GE82" s="213"/>
      <c r="GF82" s="213"/>
      <c r="GG82" s="213"/>
      <c r="GH82" s="213"/>
      <c r="GI82" s="213"/>
      <c r="GJ82" s="213"/>
      <c r="GM82" s="442"/>
      <c r="GQ82" s="213"/>
      <c r="GS82" s="24"/>
      <c r="GT82" s="213"/>
      <c r="GU82" s="213"/>
      <c r="GV82" s="213"/>
      <c r="GW82" s="213"/>
      <c r="GX82" s="213"/>
      <c r="GY82" s="213"/>
      <c r="GZ82" s="213"/>
      <c r="HA82" s="213"/>
      <c r="HB82" s="213"/>
      <c r="HE82" s="442"/>
      <c r="HI82" s="213"/>
      <c r="HK82" s="24"/>
      <c r="HL82" s="213"/>
      <c r="HM82" s="213"/>
      <c r="HN82" s="213"/>
      <c r="HO82" s="213"/>
      <c r="HP82" s="213"/>
      <c r="HQ82" s="213"/>
      <c r="HR82" s="213"/>
      <c r="HS82" s="213"/>
      <c r="HT82" s="213"/>
      <c r="HW82" s="442">
        <v>0</v>
      </c>
      <c r="HX82" s="361">
        <v>0</v>
      </c>
      <c r="HY82" s="361">
        <v>0</v>
      </c>
      <c r="HZ82" s="361">
        <v>0</v>
      </c>
      <c r="IA82" s="213"/>
      <c r="IB82" s="361">
        <v>0</v>
      </c>
      <c r="IC82" s="24"/>
      <c r="ID82" s="213">
        <v>0</v>
      </c>
      <c r="IE82" s="213"/>
      <c r="IF82" s="213"/>
      <c r="IG82" s="213"/>
      <c r="IH82" s="213"/>
      <c r="II82" s="213"/>
      <c r="IJ82" s="213"/>
      <c r="IK82" s="213"/>
      <c r="IL82" s="213"/>
      <c r="IO82" s="442"/>
      <c r="IS82" s="213"/>
      <c r="IU82" s="24"/>
      <c r="IV82" s="213"/>
      <c r="IW82" s="213"/>
      <c r="IX82" s="213"/>
      <c r="IY82" s="213"/>
      <c r="IZ82" s="213"/>
      <c r="JA82" s="213"/>
      <c r="JB82" s="213"/>
      <c r="JC82" s="213"/>
      <c r="JD82" s="213"/>
      <c r="JG82" s="442"/>
      <c r="JK82" s="213"/>
      <c r="JM82" s="24"/>
      <c r="JN82" s="213"/>
      <c r="JO82" s="213"/>
      <c r="JP82" s="213"/>
      <c r="JQ82" s="213"/>
      <c r="JR82" s="213"/>
      <c r="JS82" s="213"/>
      <c r="JT82" s="213"/>
      <c r="JU82" s="213"/>
      <c r="JV82" s="213"/>
      <c r="JY82" s="442"/>
      <c r="KC82" s="213"/>
      <c r="KE82" s="24"/>
      <c r="KF82" s="213"/>
      <c r="KG82" s="213"/>
      <c r="KH82" s="213"/>
      <c r="KI82" s="213"/>
      <c r="KJ82" s="213"/>
      <c r="KK82" s="213"/>
      <c r="KL82" s="213"/>
      <c r="KM82" s="213"/>
      <c r="KN82" s="213"/>
    </row>
    <row r="83" spans="1:300" s="361" customFormat="1" ht="15">
      <c r="A83" s="472">
        <v>18</v>
      </c>
      <c r="B83" s="441">
        <v>1</v>
      </c>
      <c r="C83" s="477" t="s">
        <v>25</v>
      </c>
      <c r="D83" s="441" t="s">
        <v>2751</v>
      </c>
      <c r="E83" s="473">
        <v>5</v>
      </c>
      <c r="F83" s="441" t="s">
        <v>730</v>
      </c>
      <c r="G83" t="s">
        <v>2484</v>
      </c>
      <c r="H83">
        <v>83</v>
      </c>
      <c r="I83">
        <v>1</v>
      </c>
      <c r="J83" s="422"/>
      <c r="K83" s="422"/>
      <c r="L83" s="422"/>
      <c r="M83" s="422"/>
      <c r="N83"/>
      <c r="O83"/>
      <c r="P83" s="435"/>
      <c r="Q83"/>
      <c r="R83"/>
      <c r="S83"/>
      <c r="T83"/>
      <c r="U83"/>
      <c r="V83"/>
      <c r="W83">
        <v>88</v>
      </c>
      <c r="X83" t="s">
        <v>1217</v>
      </c>
      <c r="Y83" t="s">
        <v>1217</v>
      </c>
      <c r="Z83" t="s">
        <v>1217</v>
      </c>
      <c r="AA83" t="s">
        <v>1217</v>
      </c>
      <c r="AB83" t="s">
        <v>1217</v>
      </c>
      <c r="AC83" t="s">
        <v>1217</v>
      </c>
      <c r="AD83" t="s">
        <v>1217</v>
      </c>
      <c r="AE83" t="s">
        <v>1217</v>
      </c>
      <c r="AF83" t="s">
        <v>1217</v>
      </c>
      <c r="AG83" t="s">
        <v>1217</v>
      </c>
      <c r="AH83"/>
      <c r="AI83" t="s">
        <v>1217</v>
      </c>
      <c r="AJ83" t="s">
        <v>1217</v>
      </c>
      <c r="AK83" t="s">
        <v>1217</v>
      </c>
      <c r="AL83" t="s">
        <v>1217</v>
      </c>
      <c r="AM83" t="s">
        <v>1217</v>
      </c>
      <c r="AN83" t="s">
        <v>1217</v>
      </c>
      <c r="AO83" t="s">
        <v>1217</v>
      </c>
      <c r="AP83"/>
      <c r="AQ83"/>
      <c r="AR83"/>
      <c r="AS83"/>
      <c r="AT83"/>
      <c r="AU83"/>
      <c r="AV83"/>
      <c r="AW83"/>
      <c r="AX83"/>
      <c r="AY83"/>
      <c r="AZ83"/>
      <c r="BA83"/>
      <c r="BB83" t="str" cm="1">
        <f t="array" aca="1" ref="BB83" ca="1">IFERROR(INDIRECT(X83),"")</f>
        <v/>
      </c>
      <c r="BC83"/>
      <c r="BD83" s="437"/>
      <c r="BE83"/>
      <c r="BF83" s="469">
        <v>1</v>
      </c>
      <c r="BG83" s="469">
        <v>18</v>
      </c>
      <c r="BH83" s="469" t="s">
        <v>730</v>
      </c>
      <c r="BI83" s="469" t="s">
        <v>2546</v>
      </c>
      <c r="BJ83" s="469">
        <v>2</v>
      </c>
      <c r="BK83" s="469" t="s">
        <v>2752</v>
      </c>
      <c r="BL83" s="469" t="s">
        <v>733</v>
      </c>
      <c r="BM83" s="438" t="s">
        <v>2753</v>
      </c>
      <c r="BN83" s="438"/>
      <c r="BO83" s="469">
        <v>0</v>
      </c>
      <c r="BP83" s="469">
        <v>0</v>
      </c>
      <c r="BQ83" s="469">
        <v>0</v>
      </c>
      <c r="BR83" s="469">
        <v>0</v>
      </c>
      <c r="BS83" s="469">
        <v>0</v>
      </c>
      <c r="BT83" s="469">
        <v>0</v>
      </c>
      <c r="BU83" s="469">
        <v>1</v>
      </c>
      <c r="BV83" s="469">
        <v>0</v>
      </c>
      <c r="BW83" s="469">
        <v>0</v>
      </c>
      <c r="BX83" s="469">
        <v>0</v>
      </c>
      <c r="BY83" s="469"/>
      <c r="BZ83" s="469"/>
      <c r="CA83"/>
      <c r="CC83"/>
      <c r="CD83" t="s">
        <v>1541</v>
      </c>
      <c r="CE83" t="s">
        <v>1542</v>
      </c>
      <c r="CF83" t="s">
        <v>1543</v>
      </c>
      <c r="CG83" t="s">
        <v>1544</v>
      </c>
      <c r="CH83" t="s">
        <v>1213</v>
      </c>
      <c r="CI83"/>
      <c r="CJ83"/>
      <c r="CK83"/>
      <c r="CL83"/>
      <c r="CM83"/>
      <c r="CN83"/>
      <c r="CO83"/>
      <c r="CY83" s="442"/>
      <c r="DC83" s="213"/>
      <c r="DE83" s="24"/>
      <c r="DF83" s="213"/>
      <c r="DG83" s="213"/>
      <c r="DH83" s="213"/>
      <c r="DI83" s="213"/>
      <c r="DJ83" s="213"/>
      <c r="DK83" s="213"/>
      <c r="DL83" s="213"/>
      <c r="DM83" s="213"/>
      <c r="DN83" s="213"/>
      <c r="DS83" s="442"/>
      <c r="DW83" s="213"/>
      <c r="DY83" s="24"/>
      <c r="DZ83" s="213"/>
      <c r="EA83" s="213"/>
      <c r="EB83" s="213"/>
      <c r="EC83" s="213"/>
      <c r="ED83" s="213"/>
      <c r="EE83" s="213"/>
      <c r="EF83" s="213"/>
      <c r="EG83" s="213"/>
      <c r="EH83" s="213"/>
      <c r="FU83" s="442"/>
      <c r="FY83" s="213"/>
      <c r="GA83" s="24"/>
      <c r="GB83" s="213"/>
      <c r="GC83" s="213"/>
      <c r="GD83" s="213"/>
      <c r="GE83" s="213"/>
      <c r="GF83" s="213"/>
      <c r="GG83" s="213"/>
      <c r="GH83" s="213"/>
      <c r="GI83" s="213"/>
      <c r="GJ83" s="213"/>
      <c r="GM83" s="442"/>
      <c r="GQ83" s="213"/>
      <c r="GS83" s="24"/>
      <c r="GT83" s="213"/>
      <c r="GU83" s="213"/>
      <c r="GV83" s="213"/>
      <c r="GW83" s="213"/>
      <c r="GX83" s="213"/>
      <c r="GY83" s="213"/>
      <c r="GZ83" s="213"/>
      <c r="HA83" s="213"/>
      <c r="HB83" s="213"/>
      <c r="HE83" s="442"/>
      <c r="HI83" s="213"/>
      <c r="HK83" s="24"/>
      <c r="HL83" s="213"/>
      <c r="HM83" s="213"/>
      <c r="HN83" s="213"/>
      <c r="HO83" s="213"/>
      <c r="HP83" s="213"/>
      <c r="HQ83" s="213"/>
      <c r="HR83" s="213"/>
      <c r="HS83" s="213"/>
      <c r="HT83" s="213"/>
      <c r="HW83" s="442">
        <v>0</v>
      </c>
      <c r="HX83" s="361">
        <v>0</v>
      </c>
      <c r="HY83" s="361">
        <v>0</v>
      </c>
      <c r="HZ83" s="361">
        <v>0</v>
      </c>
      <c r="IA83" s="213"/>
      <c r="IB83" s="361">
        <v>0</v>
      </c>
      <c r="IC83" s="24"/>
      <c r="ID83" s="213">
        <v>0</v>
      </c>
      <c r="IE83" s="213"/>
      <c r="IF83" s="213"/>
      <c r="IG83" s="213"/>
      <c r="IH83" s="213"/>
      <c r="II83" s="213"/>
      <c r="IJ83" s="213"/>
      <c r="IK83" s="213"/>
      <c r="IL83" s="213"/>
      <c r="IO83" s="442"/>
      <c r="IS83" s="213"/>
      <c r="IU83" s="24"/>
      <c r="IV83" s="213"/>
      <c r="IW83" s="213"/>
      <c r="IX83" s="213"/>
      <c r="IY83" s="213"/>
      <c r="IZ83" s="213"/>
      <c r="JA83" s="213"/>
      <c r="JB83" s="213"/>
      <c r="JC83" s="213"/>
      <c r="JD83" s="213"/>
      <c r="JG83" s="442"/>
      <c r="JK83" s="213"/>
      <c r="JM83" s="24"/>
      <c r="JN83" s="213"/>
      <c r="JO83" s="213"/>
      <c r="JP83" s="213"/>
      <c r="JQ83" s="213"/>
      <c r="JR83" s="213"/>
      <c r="JS83" s="213"/>
      <c r="JT83" s="213"/>
      <c r="JU83" s="213"/>
      <c r="JV83" s="213"/>
      <c r="JY83" s="442"/>
      <c r="KC83" s="213"/>
      <c r="KE83" s="24"/>
      <c r="KF83" s="213"/>
      <c r="KG83" s="213"/>
      <c r="KH83" s="213"/>
      <c r="KI83" s="213"/>
      <c r="KJ83" s="213"/>
      <c r="KK83" s="213"/>
      <c r="KL83" s="213"/>
      <c r="KM83" s="213"/>
      <c r="KN83" s="213"/>
    </row>
    <row r="84" spans="1:300" s="361" customFormat="1" ht="15">
      <c r="A84" s="458">
        <v>1</v>
      </c>
      <c r="B84" s="459">
        <v>1</v>
      </c>
      <c r="C84" s="459" t="s">
        <v>1263</v>
      </c>
      <c r="D84" s="459" t="s">
        <v>151</v>
      </c>
      <c r="E84" s="459">
        <v>1</v>
      </c>
      <c r="F84" s="441" t="s">
        <v>684</v>
      </c>
      <c r="G84" t="s">
        <v>2484</v>
      </c>
      <c r="H84" t="s">
        <v>1217</v>
      </c>
      <c r="I84">
        <v>0</v>
      </c>
      <c r="J84" s="422"/>
      <c r="K84" s="422"/>
      <c r="L84" s="422"/>
      <c r="M84" s="422"/>
      <c r="N84"/>
      <c r="O84"/>
      <c r="P84" s="435"/>
      <c r="Q84"/>
      <c r="R84"/>
      <c r="S84"/>
      <c r="T84"/>
      <c r="U84"/>
      <c r="V84"/>
      <c r="W84">
        <v>89</v>
      </c>
      <c r="X84" t="s">
        <v>1217</v>
      </c>
      <c r="Y84" t="s">
        <v>1217</v>
      </c>
      <c r="Z84" t="s">
        <v>1217</v>
      </c>
      <c r="AA84" t="s">
        <v>1217</v>
      </c>
      <c r="AB84" t="s">
        <v>1217</v>
      </c>
      <c r="AC84" t="s">
        <v>1217</v>
      </c>
      <c r="AD84" t="s">
        <v>1217</v>
      </c>
      <c r="AE84" t="s">
        <v>1217</v>
      </c>
      <c r="AF84" t="s">
        <v>1217</v>
      </c>
      <c r="AG84" t="s">
        <v>1217</v>
      </c>
      <c r="AH84"/>
      <c r="AI84" t="s">
        <v>1217</v>
      </c>
      <c r="AJ84" t="s">
        <v>1217</v>
      </c>
      <c r="AK84" t="s">
        <v>1217</v>
      </c>
      <c r="AL84" t="s">
        <v>1217</v>
      </c>
      <c r="AM84" t="s">
        <v>1217</v>
      </c>
      <c r="AN84" t="s">
        <v>1217</v>
      </c>
      <c r="AO84" t="s">
        <v>1217</v>
      </c>
      <c r="AP84"/>
      <c r="AQ84"/>
      <c r="AR84"/>
      <c r="AS84"/>
      <c r="AT84"/>
      <c r="AU84"/>
      <c r="AV84"/>
      <c r="AW84"/>
      <c r="AX84"/>
      <c r="AY84"/>
      <c r="AZ84"/>
      <c r="BA84"/>
      <c r="BB84" t="str" cm="1">
        <f t="array" aca="1" ref="BB84" ca="1">IFERROR(INDIRECT(X84),"")</f>
        <v/>
      </c>
      <c r="BC84"/>
      <c r="BD84" s="437"/>
      <c r="BE84"/>
      <c r="BF84" s="469">
        <v>1</v>
      </c>
      <c r="BG84" s="469">
        <v>18</v>
      </c>
      <c r="BH84" s="469" t="s">
        <v>730</v>
      </c>
      <c r="BI84" s="469" t="s">
        <v>2546</v>
      </c>
      <c r="BJ84" s="469">
        <v>3</v>
      </c>
      <c r="BK84" s="469" t="s">
        <v>2754</v>
      </c>
      <c r="BL84" s="469" t="s">
        <v>734</v>
      </c>
      <c r="BM84" s="438" t="s">
        <v>2755</v>
      </c>
      <c r="BN84" s="438"/>
      <c r="BO84" s="469">
        <v>0</v>
      </c>
      <c r="BP84" s="469">
        <v>0</v>
      </c>
      <c r="BQ84" s="469">
        <v>0</v>
      </c>
      <c r="BR84" s="469">
        <v>0</v>
      </c>
      <c r="BS84" s="469">
        <v>0</v>
      </c>
      <c r="BT84" s="469">
        <v>0</v>
      </c>
      <c r="BU84" s="469">
        <v>1</v>
      </c>
      <c r="BV84" s="469">
        <v>0</v>
      </c>
      <c r="BW84" s="469">
        <v>0</v>
      </c>
      <c r="BX84" s="469">
        <v>0</v>
      </c>
      <c r="BY84" s="469"/>
      <c r="BZ84" s="469"/>
      <c r="CA84"/>
      <c r="CC84" t="s">
        <v>1547</v>
      </c>
      <c r="CD84" cm="1">
        <f t="array" aca="1" ref="CD84" ca="1">IFERROR(SUM(SUMPRODUCT(_xlfn._xlws.FILTER($BB$2:$BB$1000, $AC$2:$AC$1000 = _xlfn.NUMBERVALUE(MID(CD83,6,1))))), "fel")</f>
        <v>0</v>
      </c>
      <c r="CE84" cm="1">
        <f t="array" aca="1" ref="CE84" ca="1">IFERROR(SUM(SUMPRODUCT(_xlfn._xlws.FILTER($BB$2:$BB$1000, $AC$2:$AC$1000 = _xlfn.NUMBERVALUE(MID(CE83,6,1))))), "fel")</f>
        <v>0</v>
      </c>
      <c r="CF84" cm="1">
        <f t="array" aca="1" ref="CF84" ca="1">IFERROR(SUM(SUMPRODUCT(_xlfn._xlws.FILTER($BB$2:$BB$1000, $AC$2:$AC$1000 = _xlfn.NUMBERVALUE(MID(CF83,6,1))))), "fel")</f>
        <v>0</v>
      </c>
      <c r="CG84" cm="1">
        <f t="array" aca="1" ref="CG84" ca="1">IFERROR(SUM(SUMPRODUCT(_xlfn._xlws.FILTER($BB$2:$BB$1000, $AC$2:$AC$1000 = _xlfn.NUMBERVALUE(MID(CG83,6,1))))), "fel")</f>
        <v>0</v>
      </c>
      <c r="CH84">
        <f ca="1">SUBTOTAL(9,CD84:CG84)</f>
        <v>0</v>
      </c>
      <c r="CI84"/>
      <c r="CJ84"/>
      <c r="CK84"/>
      <c r="CL84"/>
      <c r="CM84"/>
      <c r="CN84"/>
      <c r="CO84"/>
      <c r="CY84" s="442"/>
      <c r="DC84" s="213"/>
      <c r="DE84" s="24"/>
      <c r="DF84" s="213"/>
      <c r="DG84" s="213"/>
      <c r="DH84" s="213"/>
      <c r="DI84" s="213"/>
      <c r="DJ84" s="213"/>
      <c r="DK84" s="213"/>
      <c r="DL84" s="213"/>
      <c r="DM84" s="213"/>
      <c r="DN84" s="213"/>
      <c r="DS84" s="442"/>
      <c r="DW84" s="213"/>
      <c r="DY84" s="24"/>
      <c r="DZ84" s="213"/>
      <c r="EA84" s="213"/>
      <c r="EB84" s="213"/>
      <c r="EC84" s="213"/>
      <c r="ED84" s="213"/>
      <c r="EE84" s="213"/>
      <c r="EF84" s="213"/>
      <c r="EG84" s="213"/>
      <c r="EH84" s="213"/>
      <c r="FU84" s="442"/>
      <c r="FY84" s="213"/>
      <c r="GA84" s="24"/>
      <c r="GB84" s="213"/>
      <c r="GC84" s="213"/>
      <c r="GD84" s="213"/>
      <c r="GE84" s="213"/>
      <c r="GF84" s="213"/>
      <c r="GG84" s="213"/>
      <c r="GH84" s="213"/>
      <c r="GI84" s="213"/>
      <c r="GJ84" s="213"/>
      <c r="GM84" s="442"/>
      <c r="GQ84" s="213"/>
      <c r="GS84" s="24"/>
      <c r="GT84" s="213"/>
      <c r="GU84" s="213"/>
      <c r="GV84" s="213"/>
      <c r="GW84" s="213"/>
      <c r="GX84" s="213"/>
      <c r="GY84" s="213"/>
      <c r="GZ84" s="213"/>
      <c r="HA84" s="213"/>
      <c r="HB84" s="213"/>
      <c r="HE84" s="442"/>
      <c r="HI84" s="213"/>
      <c r="HK84" s="24"/>
      <c r="HL84" s="213"/>
      <c r="HM84" s="213"/>
      <c r="HN84" s="213"/>
      <c r="HO84" s="213"/>
      <c r="HP84" s="213"/>
      <c r="HQ84" s="213"/>
      <c r="HR84" s="213"/>
      <c r="HS84" s="213"/>
      <c r="HT84" s="213"/>
      <c r="HW84" s="442">
        <v>0</v>
      </c>
      <c r="HX84" s="361">
        <v>0</v>
      </c>
      <c r="HY84" s="361">
        <v>0</v>
      </c>
      <c r="HZ84" s="361">
        <v>0</v>
      </c>
      <c r="IA84" s="213"/>
      <c r="IB84" s="361">
        <v>0</v>
      </c>
      <c r="IC84" s="24"/>
      <c r="ID84" s="213">
        <v>0</v>
      </c>
      <c r="IE84" s="213"/>
      <c r="IF84" s="213"/>
      <c r="IG84" s="213"/>
      <c r="IH84" s="213"/>
      <c r="II84" s="213"/>
      <c r="IJ84" s="213"/>
      <c r="IK84" s="213"/>
      <c r="IL84" s="213"/>
      <c r="IO84" s="442"/>
      <c r="IS84" s="213"/>
      <c r="IU84" s="24"/>
      <c r="IV84" s="213"/>
      <c r="IW84" s="213"/>
      <c r="IX84" s="213"/>
      <c r="IY84" s="213"/>
      <c r="IZ84" s="213"/>
      <c r="JA84" s="213"/>
      <c r="JB84" s="213"/>
      <c r="JC84" s="213"/>
      <c r="JD84" s="213"/>
      <c r="JG84" s="442"/>
      <c r="JK84" s="213"/>
      <c r="JM84" s="24"/>
      <c r="JN84" s="213"/>
      <c r="JO84" s="213"/>
      <c r="JP84" s="213"/>
      <c r="JQ84" s="213"/>
      <c r="JR84" s="213"/>
      <c r="JS84" s="213"/>
      <c r="JT84" s="213"/>
      <c r="JU84" s="213"/>
      <c r="JV84" s="213"/>
      <c r="JY84" s="442"/>
      <c r="KC84" s="213"/>
      <c r="KE84" s="24"/>
      <c r="KF84" s="213"/>
      <c r="KG84" s="213"/>
      <c r="KH84" s="213"/>
      <c r="KI84" s="213"/>
      <c r="KJ84" s="213"/>
      <c r="KK84" s="213"/>
      <c r="KL84" s="213"/>
      <c r="KM84" s="213"/>
      <c r="KN84" s="213"/>
    </row>
    <row r="85" spans="1:300" s="445" customFormat="1" ht="15">
      <c r="A85" s="464">
        <v>2</v>
      </c>
      <c r="B85" s="361">
        <v>1</v>
      </c>
      <c r="C85" s="459" t="s">
        <v>1263</v>
      </c>
      <c r="D85" s="361" t="s">
        <v>691</v>
      </c>
      <c r="E85" s="464">
        <v>1</v>
      </c>
      <c r="F85" s="441" t="s">
        <v>690</v>
      </c>
      <c r="G85" t="s">
        <v>2484</v>
      </c>
      <c r="H85" t="s">
        <v>1217</v>
      </c>
      <c r="I85">
        <v>0</v>
      </c>
      <c r="J85" s="422"/>
      <c r="K85" s="422"/>
      <c r="L85" s="422"/>
      <c r="M85" s="422"/>
      <c r="N85"/>
      <c r="O85"/>
      <c r="P85" s="435"/>
      <c r="Q85"/>
      <c r="R85"/>
      <c r="S85"/>
      <c r="T85"/>
      <c r="U85"/>
      <c r="V85"/>
      <c r="W85">
        <v>90</v>
      </c>
      <c r="X85" t="s">
        <v>2756</v>
      </c>
      <c r="Y85" t="s">
        <v>2757</v>
      </c>
      <c r="Z85" t="s">
        <v>2758</v>
      </c>
      <c r="AA85" t="s">
        <v>1217</v>
      </c>
      <c r="AB85" t="s">
        <v>1217</v>
      </c>
      <c r="AC85">
        <v>1</v>
      </c>
      <c r="AD85">
        <v>5</v>
      </c>
      <c r="AE85" t="s">
        <v>1217</v>
      </c>
      <c r="AF85" t="s">
        <v>1217</v>
      </c>
      <c r="AG85" t="s">
        <v>2759</v>
      </c>
      <c r="AH85"/>
      <c r="AI85" t="s">
        <v>2760</v>
      </c>
      <c r="AJ85" t="s">
        <v>2761</v>
      </c>
      <c r="AK85" t="s">
        <v>2762</v>
      </c>
      <c r="AL85" t="s">
        <v>2763</v>
      </c>
      <c r="AM85" t="s">
        <v>2764</v>
      </c>
      <c r="AN85" t="s">
        <v>2765</v>
      </c>
      <c r="AO85" t="s">
        <v>2766</v>
      </c>
      <c r="AP85"/>
      <c r="AQ85"/>
      <c r="AR85"/>
      <c r="AS85"/>
      <c r="AT85"/>
      <c r="AU85"/>
      <c r="AV85"/>
      <c r="AW85"/>
      <c r="AX85"/>
      <c r="AY85"/>
      <c r="AZ85"/>
      <c r="BA85"/>
      <c r="BB85" t="str" cm="1">
        <f t="array" aca="1" ref="BB85" ca="1">IFERROR(INDIRECT(X85),"")</f>
        <v>FRÅGAN ÄR OBESVARAD</v>
      </c>
      <c r="BC85"/>
      <c r="BD85" s="437"/>
      <c r="BE85"/>
      <c r="BF85" s="469">
        <v>1</v>
      </c>
      <c r="BG85" s="469">
        <v>18</v>
      </c>
      <c r="BH85" s="469" t="s">
        <v>730</v>
      </c>
      <c r="BI85" s="469" t="s">
        <v>2546</v>
      </c>
      <c r="BJ85" s="469">
        <v>4</v>
      </c>
      <c r="BK85" s="469" t="s">
        <v>2767</v>
      </c>
      <c r="BL85" s="469" t="s">
        <v>735</v>
      </c>
      <c r="BM85" s="438" t="s">
        <v>2768</v>
      </c>
      <c r="BN85" s="438"/>
      <c r="BO85" s="469">
        <v>0</v>
      </c>
      <c r="BP85" s="469">
        <v>0</v>
      </c>
      <c r="BQ85" s="469">
        <v>0</v>
      </c>
      <c r="BR85" s="469">
        <v>0</v>
      </c>
      <c r="BS85" s="469">
        <v>0</v>
      </c>
      <c r="BT85" s="469">
        <v>0</v>
      </c>
      <c r="BU85" s="469">
        <v>1</v>
      </c>
      <c r="BV85" s="469">
        <v>0</v>
      </c>
      <c r="BW85" s="469">
        <v>0</v>
      </c>
      <c r="BX85" s="469">
        <v>0</v>
      </c>
      <c r="BY85" s="469"/>
      <c r="BZ85" s="469"/>
      <c r="CA85"/>
      <c r="CC85"/>
      <c r="CD85"/>
      <c r="CE85"/>
      <c r="CF85"/>
      <c r="CG85"/>
      <c r="CH85"/>
      <c r="CI85"/>
      <c r="CJ85"/>
      <c r="CK85"/>
      <c r="CL85"/>
      <c r="CM85"/>
      <c r="CN85"/>
      <c r="CO85"/>
      <c r="CY85" s="442"/>
      <c r="CZ85" s="361"/>
      <c r="DA85" s="361"/>
      <c r="DB85" s="361"/>
      <c r="DC85" s="213"/>
      <c r="DD85" s="361"/>
      <c r="DE85" s="24"/>
      <c r="DF85" s="213"/>
      <c r="DG85" s="213"/>
      <c r="DH85" s="213"/>
      <c r="DI85" s="213"/>
      <c r="DJ85" s="213"/>
      <c r="DK85" s="213"/>
      <c r="DL85" s="213"/>
      <c r="DM85" s="213"/>
      <c r="DN85" s="213"/>
      <c r="DO85" s="361"/>
      <c r="DS85" s="444"/>
      <c r="DW85" s="213"/>
      <c r="DY85" s="24"/>
      <c r="DZ85" s="213"/>
      <c r="EA85" s="213"/>
      <c r="EB85" s="213"/>
      <c r="EC85" s="213"/>
      <c r="ED85" s="213"/>
      <c r="EE85" s="213"/>
      <c r="EF85" s="213"/>
      <c r="EG85" s="213"/>
      <c r="EH85" s="213"/>
      <c r="FU85" s="444"/>
      <c r="FY85" s="213"/>
      <c r="GA85" s="24"/>
      <c r="GB85" s="213"/>
      <c r="GC85" s="213"/>
      <c r="GD85" s="213"/>
      <c r="GE85" s="213"/>
      <c r="GF85" s="213"/>
      <c r="GG85" s="213"/>
      <c r="GH85" s="213"/>
      <c r="GI85" s="213"/>
      <c r="GJ85" s="213"/>
      <c r="GM85" s="444"/>
      <c r="GQ85" s="213"/>
      <c r="GS85" s="24"/>
      <c r="GT85" s="213"/>
      <c r="GU85" s="213"/>
      <c r="GV85" s="213"/>
      <c r="GW85" s="213"/>
      <c r="GX85" s="213"/>
      <c r="GY85" s="213"/>
      <c r="GZ85" s="213"/>
      <c r="HA85" s="213"/>
      <c r="HB85" s="213"/>
      <c r="HE85" s="444"/>
      <c r="HI85" s="213"/>
      <c r="HK85" s="24"/>
      <c r="HL85" s="213"/>
      <c r="HM85" s="213"/>
      <c r="HN85" s="213"/>
      <c r="HO85" s="213"/>
      <c r="HP85" s="213"/>
      <c r="HQ85" s="213"/>
      <c r="HR85" s="213"/>
      <c r="HS85" s="213"/>
      <c r="HT85" s="213"/>
      <c r="HW85" s="444">
        <v>0</v>
      </c>
      <c r="HX85" s="445">
        <v>0</v>
      </c>
      <c r="HY85" s="445">
        <v>0</v>
      </c>
      <c r="HZ85" s="445">
        <v>0</v>
      </c>
      <c r="IA85" s="213"/>
      <c r="IB85" s="445">
        <v>0</v>
      </c>
      <c r="IC85" s="24"/>
      <c r="ID85" s="213">
        <v>0</v>
      </c>
      <c r="IE85" s="213"/>
      <c r="IF85" s="213"/>
      <c r="IG85" s="213"/>
      <c r="IH85" s="213"/>
      <c r="II85" s="213"/>
      <c r="IJ85" s="213"/>
      <c r="IK85" s="213"/>
      <c r="IL85" s="213"/>
      <c r="IO85" s="444"/>
      <c r="IS85" s="213"/>
      <c r="IU85" s="24"/>
      <c r="IV85" s="213"/>
      <c r="IW85" s="213"/>
      <c r="IX85" s="213"/>
      <c r="IY85" s="213"/>
      <c r="IZ85" s="213"/>
      <c r="JA85" s="213"/>
      <c r="JB85" s="213"/>
      <c r="JC85" s="213"/>
      <c r="JD85" s="213"/>
      <c r="JG85" s="444"/>
      <c r="JK85" s="213"/>
      <c r="JM85" s="24"/>
      <c r="JN85" s="213"/>
      <c r="JO85" s="213"/>
      <c r="JP85" s="213"/>
      <c r="JQ85" s="213"/>
      <c r="JR85" s="213"/>
      <c r="JS85" s="213"/>
      <c r="JT85" s="213"/>
      <c r="JU85" s="213"/>
      <c r="JV85" s="213"/>
      <c r="JY85" s="444"/>
      <c r="KC85" s="213"/>
      <c r="KE85" s="24"/>
      <c r="KF85" s="213"/>
      <c r="KG85" s="213"/>
      <c r="KH85" s="213"/>
      <c r="KI85" s="213"/>
      <c r="KJ85" s="213"/>
      <c r="KK85" s="213"/>
      <c r="KL85" s="213"/>
      <c r="KM85" s="213"/>
      <c r="KN85" s="213"/>
    </row>
    <row r="86" spans="1:300" s="361" customFormat="1" ht="15">
      <c r="A86" s="464">
        <v>3</v>
      </c>
      <c r="B86" s="361">
        <v>1</v>
      </c>
      <c r="C86" s="459" t="s">
        <v>1263</v>
      </c>
      <c r="D86" s="361" t="s">
        <v>151</v>
      </c>
      <c r="E86" s="464">
        <v>1</v>
      </c>
      <c r="F86" s="441" t="s">
        <v>693</v>
      </c>
      <c r="G86" t="s">
        <v>2484</v>
      </c>
      <c r="H86" t="s">
        <v>1217</v>
      </c>
      <c r="I86">
        <v>0</v>
      </c>
      <c r="J86" s="422"/>
      <c r="K86" s="422"/>
      <c r="L86" s="422"/>
      <c r="M86" s="422"/>
      <c r="N86"/>
      <c r="O86"/>
      <c r="P86" s="435"/>
      <c r="Q86"/>
      <c r="R86"/>
      <c r="S86"/>
      <c r="T86"/>
      <c r="U86"/>
      <c r="V86"/>
      <c r="W86">
        <v>91</v>
      </c>
      <c r="X86" t="s">
        <v>1217</v>
      </c>
      <c r="Y86" t="s">
        <v>1217</v>
      </c>
      <c r="Z86" t="s">
        <v>1217</v>
      </c>
      <c r="AA86" t="s">
        <v>1217</v>
      </c>
      <c r="AB86" t="s">
        <v>1217</v>
      </c>
      <c r="AC86" t="s">
        <v>1217</v>
      </c>
      <c r="AD86" t="s">
        <v>1217</v>
      </c>
      <c r="AE86" t="s">
        <v>1217</v>
      </c>
      <c r="AF86" t="s">
        <v>1217</v>
      </c>
      <c r="AG86" t="s">
        <v>1217</v>
      </c>
      <c r="AH86"/>
      <c r="AI86" t="s">
        <v>1217</v>
      </c>
      <c r="AJ86" t="s">
        <v>1217</v>
      </c>
      <c r="AK86" t="s">
        <v>1217</v>
      </c>
      <c r="AL86" t="s">
        <v>1217</v>
      </c>
      <c r="AM86" t="s">
        <v>1217</v>
      </c>
      <c r="AN86" t="s">
        <v>1217</v>
      </c>
      <c r="AO86" t="s">
        <v>1217</v>
      </c>
      <c r="AP86"/>
      <c r="AQ86"/>
      <c r="AR86"/>
      <c r="AS86"/>
      <c r="AT86"/>
      <c r="AU86"/>
      <c r="AV86"/>
      <c r="AW86"/>
      <c r="AX86"/>
      <c r="AY86"/>
      <c r="AZ86"/>
      <c r="BA86"/>
      <c r="BB86" t="str" cm="1">
        <f t="array" aca="1" ref="BB86" ca="1">IFERROR(INDIRECT(X86),"")</f>
        <v/>
      </c>
      <c r="BC86"/>
      <c r="BD86" s="437"/>
      <c r="BE86"/>
      <c r="BF86" s="469">
        <v>1</v>
      </c>
      <c r="BG86" s="469">
        <v>18</v>
      </c>
      <c r="BH86" s="469" t="s">
        <v>730</v>
      </c>
      <c r="BI86" s="469" t="s">
        <v>2546</v>
      </c>
      <c r="BJ86" s="469">
        <v>5</v>
      </c>
      <c r="BK86" s="469" t="s">
        <v>2769</v>
      </c>
      <c r="BL86" s="469" t="s">
        <v>736</v>
      </c>
      <c r="BM86" s="438" t="s">
        <v>2770</v>
      </c>
      <c r="BN86" s="438"/>
      <c r="BO86" s="469">
        <v>0</v>
      </c>
      <c r="BP86" s="469">
        <v>0</v>
      </c>
      <c r="BQ86" s="469">
        <v>0</v>
      </c>
      <c r="BR86" s="469">
        <v>0</v>
      </c>
      <c r="BS86" s="469">
        <v>0</v>
      </c>
      <c r="BT86" s="469">
        <v>0</v>
      </c>
      <c r="BU86" s="469">
        <v>1</v>
      </c>
      <c r="BV86" s="469">
        <v>0</v>
      </c>
      <c r="BW86" s="469">
        <v>0</v>
      </c>
      <c r="BX86" s="469">
        <v>0</v>
      </c>
      <c r="BY86" s="469"/>
      <c r="BZ86" s="469"/>
      <c r="CA86"/>
      <c r="CC86"/>
      <c r="CD86"/>
      <c r="CE86"/>
      <c r="CF86"/>
      <c r="CG86"/>
      <c r="CH86"/>
      <c r="CI86"/>
      <c r="CJ86"/>
      <c r="CK86"/>
      <c r="CL86"/>
      <c r="CM86"/>
      <c r="CN86"/>
      <c r="CO86"/>
      <c r="CY86" s="444"/>
      <c r="CZ86" s="445"/>
      <c r="DA86" s="445"/>
      <c r="DB86" s="445"/>
      <c r="DC86" s="213"/>
      <c r="DD86" s="445"/>
      <c r="DE86" s="24"/>
      <c r="DF86" s="213"/>
      <c r="DG86" s="213"/>
      <c r="DH86" s="213"/>
      <c r="DI86" s="213"/>
      <c r="DJ86" s="213"/>
      <c r="DK86" s="213"/>
      <c r="DL86" s="213"/>
      <c r="DM86" s="213"/>
      <c r="DN86" s="213"/>
      <c r="DO86" s="445"/>
      <c r="DS86" s="442"/>
      <c r="DW86" s="213"/>
      <c r="DY86" s="24"/>
      <c r="DZ86" s="213"/>
      <c r="EA86" s="213"/>
      <c r="EB86" s="213"/>
      <c r="EC86" s="213"/>
      <c r="ED86" s="213"/>
      <c r="EE86" s="213"/>
      <c r="EF86" s="213"/>
      <c r="EG86" s="213"/>
      <c r="EH86" s="213"/>
      <c r="FU86" s="442"/>
      <c r="FY86" s="213"/>
      <c r="GA86" s="24"/>
      <c r="GB86" s="213"/>
      <c r="GC86" s="213"/>
      <c r="GD86" s="213"/>
      <c r="GE86" s="213"/>
      <c r="GF86" s="213"/>
      <c r="GG86" s="213"/>
      <c r="GH86" s="213"/>
      <c r="GI86" s="213"/>
      <c r="GJ86" s="213"/>
      <c r="GM86" s="442"/>
      <c r="GQ86" s="213"/>
      <c r="GS86" s="24"/>
      <c r="GT86" s="213"/>
      <c r="GU86" s="213"/>
      <c r="GV86" s="213"/>
      <c r="GW86" s="213"/>
      <c r="GX86" s="213"/>
      <c r="GY86" s="213"/>
      <c r="GZ86" s="213"/>
      <c r="HA86" s="213"/>
      <c r="HB86" s="213"/>
      <c r="HE86" s="442"/>
      <c r="HI86" s="213"/>
      <c r="HK86" s="24"/>
      <c r="HL86" s="213"/>
      <c r="HM86" s="213"/>
      <c r="HN86" s="213"/>
      <c r="HO86" s="213"/>
      <c r="HP86" s="213"/>
      <c r="HQ86" s="213"/>
      <c r="HR86" s="213"/>
      <c r="HS86" s="213"/>
      <c r="HT86" s="213"/>
      <c r="HW86" s="442">
        <v>0</v>
      </c>
      <c r="HX86" s="361">
        <v>0</v>
      </c>
      <c r="HY86" s="361">
        <v>0</v>
      </c>
      <c r="HZ86" s="361">
        <v>0</v>
      </c>
      <c r="IA86" s="213"/>
      <c r="IB86" s="361">
        <v>0</v>
      </c>
      <c r="IC86" s="24"/>
      <c r="ID86" s="213">
        <v>0</v>
      </c>
      <c r="IE86" s="213"/>
      <c r="IF86" s="213"/>
      <c r="IG86" s="213"/>
      <c r="IH86" s="213"/>
      <c r="II86" s="213"/>
      <c r="IJ86" s="213"/>
      <c r="IK86" s="213"/>
      <c r="IL86" s="213"/>
      <c r="IO86" s="442"/>
      <c r="IS86" s="213"/>
      <c r="IU86" s="24"/>
      <c r="IV86" s="213"/>
      <c r="IW86" s="213"/>
      <c r="IX86" s="213"/>
      <c r="IY86" s="213"/>
      <c r="IZ86" s="213"/>
      <c r="JA86" s="213"/>
      <c r="JB86" s="213"/>
      <c r="JC86" s="213"/>
      <c r="JD86" s="213"/>
      <c r="JG86" s="442"/>
      <c r="JK86" s="213"/>
      <c r="JM86" s="24"/>
      <c r="JN86" s="213"/>
      <c r="JO86" s="213"/>
      <c r="JP86" s="213"/>
      <c r="JQ86" s="213"/>
      <c r="JR86" s="213"/>
      <c r="JS86" s="213"/>
      <c r="JT86" s="213"/>
      <c r="JU86" s="213"/>
      <c r="JV86" s="213"/>
      <c r="JY86" s="442"/>
      <c r="KC86" s="213"/>
      <c r="KE86" s="24"/>
      <c r="KF86" s="213"/>
      <c r="KG86" s="213"/>
      <c r="KH86" s="213"/>
      <c r="KI86" s="213"/>
      <c r="KJ86" s="213"/>
      <c r="KK86" s="213"/>
      <c r="KL86" s="213"/>
      <c r="KM86" s="213"/>
      <c r="KN86" s="213"/>
    </row>
    <row r="87" spans="1:300" ht="15">
      <c r="A87" s="464">
        <v>4</v>
      </c>
      <c r="B87" s="361">
        <v>1</v>
      </c>
      <c r="C87" s="459" t="s">
        <v>1263</v>
      </c>
      <c r="D87" s="361" t="s">
        <v>691</v>
      </c>
      <c r="E87" s="464">
        <v>1</v>
      </c>
      <c r="F87" s="441" t="s">
        <v>695</v>
      </c>
      <c r="G87" t="s">
        <v>2484</v>
      </c>
      <c r="H87" t="s">
        <v>1217</v>
      </c>
      <c r="I87">
        <v>0</v>
      </c>
      <c r="J87" s="422"/>
      <c r="K87" s="422"/>
      <c r="L87" s="422"/>
      <c r="M87" s="422"/>
      <c r="N87"/>
      <c r="O87"/>
      <c r="P87" s="435"/>
      <c r="Q87"/>
      <c r="R87"/>
      <c r="S87"/>
      <c r="T87"/>
      <c r="U87"/>
      <c r="V87"/>
      <c r="W87">
        <v>92</v>
      </c>
      <c r="X87" t="s">
        <v>1217</v>
      </c>
      <c r="Y87" t="s">
        <v>1217</v>
      </c>
      <c r="Z87" t="s">
        <v>1217</v>
      </c>
      <c r="AA87" t="s">
        <v>1217</v>
      </c>
      <c r="AB87" t="s">
        <v>1217</v>
      </c>
      <c r="AC87" t="s">
        <v>1217</v>
      </c>
      <c r="AD87" t="s">
        <v>1217</v>
      </c>
      <c r="AE87" t="s">
        <v>1217</v>
      </c>
      <c r="AF87" t="s">
        <v>1217</v>
      </c>
      <c r="AG87" t="s">
        <v>1217</v>
      </c>
      <c r="AH87"/>
      <c r="AI87" t="s">
        <v>1217</v>
      </c>
      <c r="AJ87" t="s">
        <v>1217</v>
      </c>
      <c r="AK87" t="s">
        <v>1217</v>
      </c>
      <c r="AL87" t="s">
        <v>1217</v>
      </c>
      <c r="AM87" t="s">
        <v>1217</v>
      </c>
      <c r="AN87" t="s">
        <v>1217</v>
      </c>
      <c r="AO87" t="s">
        <v>1217</v>
      </c>
      <c r="AP87"/>
      <c r="AQ87"/>
      <c r="AR87"/>
      <c r="AS87"/>
      <c r="AT87"/>
      <c r="AU87"/>
      <c r="AV87"/>
      <c r="AW87"/>
      <c r="AX87"/>
      <c r="AY87"/>
      <c r="AZ87"/>
      <c r="BA87"/>
      <c r="BB87" t="str" cm="1">
        <f t="array" aca="1" ref="BB87" ca="1">IFERROR(INDIRECT(X87),"")</f>
        <v/>
      </c>
      <c r="BC87"/>
      <c r="BD87" s="437"/>
      <c r="BE87"/>
      <c r="BF87" s="470">
        <v>2</v>
      </c>
      <c r="BG87" s="470">
        <v>19</v>
      </c>
      <c r="BH87" s="470" t="s">
        <v>739</v>
      </c>
      <c r="BI87" s="470" t="s">
        <v>2548</v>
      </c>
      <c r="BJ87" s="470">
        <v>1</v>
      </c>
      <c r="BK87" s="470" t="s">
        <v>2059</v>
      </c>
      <c r="BL87" s="470" t="s">
        <v>741</v>
      </c>
      <c r="BM87" s="438" t="s">
        <v>2771</v>
      </c>
      <c r="BN87" s="438"/>
      <c r="BO87" s="470">
        <v>1</v>
      </c>
      <c r="BP87" s="470">
        <v>0</v>
      </c>
      <c r="BQ87" s="470">
        <v>0</v>
      </c>
      <c r="BR87" s="470">
        <v>0</v>
      </c>
      <c r="BS87" s="470">
        <v>0</v>
      </c>
      <c r="BT87" s="470">
        <v>0</v>
      </c>
      <c r="BU87" s="470">
        <v>0</v>
      </c>
      <c r="BV87" s="470">
        <v>0</v>
      </c>
      <c r="BW87" s="470">
        <v>0</v>
      </c>
      <c r="BX87" s="470">
        <v>0</v>
      </c>
      <c r="BY87" s="470"/>
      <c r="BZ87" s="470"/>
      <c r="CA87"/>
      <c r="CC87"/>
      <c r="CD87"/>
      <c r="CE87"/>
      <c r="CF87"/>
      <c r="CG87"/>
      <c r="CH87"/>
      <c r="CI87"/>
      <c r="CJ87"/>
      <c r="CK87"/>
      <c r="CL87"/>
      <c r="CM87"/>
      <c r="CN87"/>
      <c r="CO87"/>
      <c r="CY87" s="442"/>
      <c r="CZ87" s="361"/>
      <c r="DA87" s="361"/>
      <c r="DB87" s="361"/>
      <c r="DC87" s="213"/>
      <c r="DD87" s="361"/>
      <c r="DE87" s="24"/>
      <c r="DF87" s="213"/>
      <c r="DG87" s="213"/>
      <c r="DH87" s="213"/>
      <c r="DI87" s="213"/>
      <c r="DJ87" s="213"/>
      <c r="DK87" s="213"/>
      <c r="DL87" s="213"/>
      <c r="DM87" s="213"/>
      <c r="DN87" s="213"/>
      <c r="DO87" s="361"/>
      <c r="DS87" s="440"/>
      <c r="DW87" s="213"/>
      <c r="DY87" s="24"/>
      <c r="DZ87" s="213"/>
      <c r="EA87" s="213"/>
      <c r="EB87" s="213"/>
      <c r="EC87" s="213"/>
      <c r="ED87" s="213"/>
      <c r="EE87" s="213"/>
      <c r="EF87" s="213"/>
      <c r="EG87" s="213"/>
      <c r="EH87" s="213"/>
      <c r="FU87" s="440"/>
      <c r="FY87" s="213"/>
      <c r="GA87" s="24"/>
      <c r="GB87" s="213"/>
      <c r="GC87" s="213"/>
      <c r="GD87" s="213"/>
      <c r="GE87" s="213"/>
      <c r="GF87" s="213"/>
      <c r="GG87" s="213"/>
      <c r="GH87" s="213"/>
      <c r="GI87" s="213"/>
      <c r="GJ87" s="213"/>
      <c r="GM87" s="440"/>
      <c r="GQ87" s="213"/>
      <c r="GS87" s="24"/>
      <c r="GT87" s="213"/>
      <c r="GU87" s="213"/>
      <c r="GV87" s="213"/>
      <c r="GW87" s="213"/>
      <c r="GX87" s="213"/>
      <c r="GY87" s="213"/>
      <c r="GZ87" s="213"/>
      <c r="HA87" s="213"/>
      <c r="HB87" s="213"/>
      <c r="HE87" s="440"/>
      <c r="HI87" s="213"/>
      <c r="HK87" s="24"/>
      <c r="HL87" s="213"/>
      <c r="HM87" s="213"/>
      <c r="HN87" s="213"/>
      <c r="HO87" s="213"/>
      <c r="HP87" s="213"/>
      <c r="HQ87" s="213"/>
      <c r="HR87" s="213"/>
      <c r="HS87" s="213"/>
      <c r="HT87" s="213"/>
      <c r="HW87" s="440">
        <v>0</v>
      </c>
      <c r="HX87" s="441">
        <v>0</v>
      </c>
      <c r="HY87" s="441">
        <v>0</v>
      </c>
      <c r="HZ87" s="441">
        <v>0</v>
      </c>
      <c r="IA87" s="213"/>
      <c r="IB87" s="441">
        <v>0</v>
      </c>
      <c r="IC87" s="24"/>
      <c r="ID87" s="213">
        <v>0</v>
      </c>
      <c r="IE87" s="213"/>
      <c r="IF87" s="213"/>
      <c r="IG87" s="213"/>
      <c r="IH87" s="213"/>
      <c r="II87" s="213"/>
      <c r="IJ87" s="213"/>
      <c r="IK87" s="213"/>
      <c r="IL87" s="213"/>
      <c r="IO87" s="440"/>
      <c r="IS87" s="213"/>
      <c r="IU87" s="24"/>
      <c r="IV87" s="213"/>
      <c r="IW87" s="213"/>
      <c r="IX87" s="213"/>
      <c r="IY87" s="213"/>
      <c r="IZ87" s="213"/>
      <c r="JA87" s="213"/>
      <c r="JB87" s="213"/>
      <c r="JC87" s="213"/>
      <c r="JD87" s="213"/>
      <c r="JG87" s="440"/>
      <c r="JK87" s="213"/>
      <c r="JM87" s="24"/>
      <c r="JN87" s="213"/>
      <c r="JO87" s="213"/>
      <c r="JP87" s="213"/>
      <c r="JQ87" s="213"/>
      <c r="JR87" s="213"/>
      <c r="JS87" s="213"/>
      <c r="JT87" s="213"/>
      <c r="JU87" s="213"/>
      <c r="JV87" s="213"/>
      <c r="JY87" s="440"/>
      <c r="KC87" s="213"/>
      <c r="KE87" s="24"/>
      <c r="KF87" s="213"/>
      <c r="KG87" s="213"/>
      <c r="KH87" s="213"/>
      <c r="KI87" s="213"/>
      <c r="KJ87" s="213"/>
      <c r="KK87" s="213"/>
      <c r="KL87" s="213"/>
      <c r="KM87" s="213"/>
      <c r="KN87" s="213"/>
    </row>
    <row r="88" spans="1:300" s="361" customFormat="1" ht="15">
      <c r="A88" s="464">
        <v>5</v>
      </c>
      <c r="B88" s="361">
        <v>1</v>
      </c>
      <c r="C88" s="459" t="s">
        <v>1263</v>
      </c>
      <c r="D88" s="361" t="s">
        <v>151</v>
      </c>
      <c r="E88" s="464">
        <v>1</v>
      </c>
      <c r="F88" s="441" t="s">
        <v>697</v>
      </c>
      <c r="G88" t="s">
        <v>2484</v>
      </c>
      <c r="H88" t="s">
        <v>1217</v>
      </c>
      <c r="I88">
        <v>0</v>
      </c>
      <c r="J88" s="422"/>
      <c r="K88" s="422"/>
      <c r="L88" s="422"/>
      <c r="M88" s="422"/>
      <c r="N88"/>
      <c r="O88"/>
      <c r="P88" s="435"/>
      <c r="Q88"/>
      <c r="R88"/>
      <c r="S88"/>
      <c r="T88"/>
      <c r="U88"/>
      <c r="V88"/>
      <c r="W88">
        <v>93</v>
      </c>
      <c r="X88" t="s">
        <v>1217</v>
      </c>
      <c r="Y88" t="s">
        <v>1217</v>
      </c>
      <c r="Z88" t="s">
        <v>1217</v>
      </c>
      <c r="AA88" t="s">
        <v>1217</v>
      </c>
      <c r="AB88" t="s">
        <v>1217</v>
      </c>
      <c r="AC88" t="s">
        <v>1217</v>
      </c>
      <c r="AD88" t="s">
        <v>1217</v>
      </c>
      <c r="AE88" t="s">
        <v>1217</v>
      </c>
      <c r="AF88" t="s">
        <v>1217</v>
      </c>
      <c r="AG88" t="s">
        <v>1217</v>
      </c>
      <c r="AH88"/>
      <c r="AI88" t="s">
        <v>1217</v>
      </c>
      <c r="AJ88" t="s">
        <v>1217</v>
      </c>
      <c r="AK88" t="s">
        <v>1217</v>
      </c>
      <c r="AL88" t="s">
        <v>1217</v>
      </c>
      <c r="AM88" t="s">
        <v>1217</v>
      </c>
      <c r="AN88" t="s">
        <v>1217</v>
      </c>
      <c r="AO88" t="s">
        <v>1217</v>
      </c>
      <c r="AP88"/>
      <c r="AQ88"/>
      <c r="AR88"/>
      <c r="AS88"/>
      <c r="AT88"/>
      <c r="AU88"/>
      <c r="AV88"/>
      <c r="AW88"/>
      <c r="AX88"/>
      <c r="AY88"/>
      <c r="AZ88"/>
      <c r="BA88"/>
      <c r="BB88" t="str" cm="1">
        <f t="array" aca="1" ref="BB88" ca="1">IFERROR(INDIRECT(X88),"")</f>
        <v/>
      </c>
      <c r="BC88"/>
      <c r="BD88" s="437"/>
      <c r="BE88"/>
      <c r="BF88" s="470">
        <v>2</v>
      </c>
      <c r="BG88" s="470">
        <v>19</v>
      </c>
      <c r="BH88" s="470" t="s">
        <v>739</v>
      </c>
      <c r="BI88" s="470" t="s">
        <v>2548</v>
      </c>
      <c r="BJ88" s="470">
        <v>2</v>
      </c>
      <c r="BK88" s="470" t="s">
        <v>2060</v>
      </c>
      <c r="BL88" s="470" t="s">
        <v>742</v>
      </c>
      <c r="BM88" s="438" t="s">
        <v>2772</v>
      </c>
      <c r="BN88" s="438"/>
      <c r="BO88" s="470">
        <v>1</v>
      </c>
      <c r="BP88" s="470">
        <v>0</v>
      </c>
      <c r="BQ88" s="470">
        <v>0</v>
      </c>
      <c r="BR88" s="470">
        <v>0</v>
      </c>
      <c r="BS88" s="470">
        <v>0</v>
      </c>
      <c r="BT88" s="470">
        <v>0</v>
      </c>
      <c r="BU88" s="470">
        <v>0</v>
      </c>
      <c r="BV88" s="470">
        <v>0</v>
      </c>
      <c r="BW88" s="470">
        <v>0</v>
      </c>
      <c r="BX88" s="470">
        <v>0</v>
      </c>
      <c r="BY88" s="470"/>
      <c r="BZ88" s="470"/>
      <c r="CA88"/>
      <c r="CC88"/>
      <c r="CD88"/>
      <c r="CE88"/>
      <c r="CF88"/>
      <c r="CG88"/>
      <c r="CH88"/>
      <c r="CI88"/>
      <c r="CJ88"/>
      <c r="CK88"/>
      <c r="CL88"/>
      <c r="CM88"/>
      <c r="CN88"/>
      <c r="CO88"/>
      <c r="CY88" s="440"/>
      <c r="CZ88" s="441"/>
      <c r="DA88" s="441"/>
      <c r="DB88" s="441"/>
      <c r="DC88" s="213"/>
      <c r="DD88" s="441"/>
      <c r="DE88" s="24"/>
      <c r="DF88" s="213"/>
      <c r="DG88" s="213"/>
      <c r="DH88" s="213"/>
      <c r="DI88" s="213"/>
      <c r="DJ88" s="213"/>
      <c r="DK88" s="213"/>
      <c r="DL88" s="213"/>
      <c r="DM88" s="213"/>
      <c r="DN88" s="213"/>
      <c r="DO88" s="441"/>
      <c r="DS88" s="442"/>
      <c r="DW88" s="213"/>
      <c r="DY88" s="24"/>
      <c r="DZ88" s="213"/>
      <c r="EA88" s="213"/>
      <c r="EB88" s="213"/>
      <c r="EC88" s="213"/>
      <c r="ED88" s="213"/>
      <c r="EE88" s="213"/>
      <c r="EF88" s="213"/>
      <c r="EG88" s="213"/>
      <c r="EH88" s="213"/>
      <c r="FU88" s="442"/>
      <c r="FY88" s="213"/>
      <c r="GA88" s="24"/>
      <c r="GB88" s="213"/>
      <c r="GC88" s="213"/>
      <c r="GD88" s="213"/>
      <c r="GE88" s="213"/>
      <c r="GF88" s="213"/>
      <c r="GG88" s="213"/>
      <c r="GH88" s="213"/>
      <c r="GI88" s="213"/>
      <c r="GJ88" s="213"/>
      <c r="GM88" s="442"/>
      <c r="GQ88" s="213"/>
      <c r="GS88" s="24"/>
      <c r="GT88" s="213"/>
      <c r="GU88" s="213"/>
      <c r="GV88" s="213"/>
      <c r="GW88" s="213"/>
      <c r="GX88" s="213"/>
      <c r="GY88" s="213"/>
      <c r="GZ88" s="213"/>
      <c r="HA88" s="213"/>
      <c r="HB88" s="213"/>
      <c r="HE88" s="442"/>
      <c r="HI88" s="213"/>
      <c r="HK88" s="24"/>
      <c r="HL88" s="213"/>
      <c r="HM88" s="213"/>
      <c r="HN88" s="213"/>
      <c r="HO88" s="213"/>
      <c r="HP88" s="213"/>
      <c r="HQ88" s="213"/>
      <c r="HR88" s="213"/>
      <c r="HS88" s="213"/>
      <c r="HT88" s="213"/>
      <c r="HW88" s="442">
        <v>0</v>
      </c>
      <c r="HX88" s="361">
        <v>0</v>
      </c>
      <c r="HY88" s="361">
        <v>0</v>
      </c>
      <c r="HZ88" s="361">
        <v>0</v>
      </c>
      <c r="IA88" s="213"/>
      <c r="IB88" s="361">
        <v>0</v>
      </c>
      <c r="IC88" s="24"/>
      <c r="ID88" s="213">
        <v>0</v>
      </c>
      <c r="IE88" s="213"/>
      <c r="IF88" s="213"/>
      <c r="IG88" s="213"/>
      <c r="IH88" s="213"/>
      <c r="II88" s="213"/>
      <c r="IJ88" s="213"/>
      <c r="IK88" s="213"/>
      <c r="IL88" s="213"/>
      <c r="IO88" s="442"/>
      <c r="IS88" s="213"/>
      <c r="IU88" s="24"/>
      <c r="IV88" s="213"/>
      <c r="IW88" s="213"/>
      <c r="IX88" s="213"/>
      <c r="IY88" s="213"/>
      <c r="IZ88" s="213"/>
      <c r="JA88" s="213"/>
      <c r="JB88" s="213"/>
      <c r="JC88" s="213"/>
      <c r="JD88" s="213"/>
      <c r="JG88" s="442"/>
      <c r="JK88" s="213"/>
      <c r="JM88" s="24"/>
      <c r="JN88" s="213"/>
      <c r="JO88" s="213"/>
      <c r="JP88" s="213"/>
      <c r="JQ88" s="213"/>
      <c r="JR88" s="213"/>
      <c r="JS88" s="213"/>
      <c r="JT88" s="213"/>
      <c r="JU88" s="213"/>
      <c r="JV88" s="213"/>
      <c r="JY88" s="442"/>
      <c r="KC88" s="213"/>
      <c r="KE88" s="24"/>
      <c r="KF88" s="213"/>
      <c r="KG88" s="213"/>
      <c r="KH88" s="213"/>
      <c r="KI88" s="213"/>
      <c r="KJ88" s="213"/>
      <c r="KK88" s="213"/>
      <c r="KL88" s="213"/>
      <c r="KM88" s="213"/>
      <c r="KN88" s="213"/>
    </row>
    <row r="89" spans="1:300" s="361" customFormat="1" ht="15">
      <c r="A89" s="464">
        <v>6</v>
      </c>
      <c r="B89" s="361">
        <v>1</v>
      </c>
      <c r="C89" s="459" t="s">
        <v>1263</v>
      </c>
      <c r="D89" s="361" t="s">
        <v>691</v>
      </c>
      <c r="E89" s="473">
        <v>1</v>
      </c>
      <c r="F89" s="441" t="s">
        <v>700</v>
      </c>
      <c r="G89" t="s">
        <v>2484</v>
      </c>
      <c r="H89" t="s">
        <v>1217</v>
      </c>
      <c r="I89">
        <v>0</v>
      </c>
      <c r="J89" s="422"/>
      <c r="K89" s="422"/>
      <c r="L89" s="422"/>
      <c r="M89" s="422"/>
      <c r="N89"/>
      <c r="O89"/>
      <c r="P89" s="435"/>
      <c r="Q89"/>
      <c r="R89"/>
      <c r="S89"/>
      <c r="T89"/>
      <c r="U89"/>
      <c r="V89"/>
      <c r="W89">
        <v>94</v>
      </c>
      <c r="X89" t="s">
        <v>1217</v>
      </c>
      <c r="Y89" t="s">
        <v>1217</v>
      </c>
      <c r="Z89" t="s">
        <v>1217</v>
      </c>
      <c r="AA89" t="s">
        <v>1217</v>
      </c>
      <c r="AB89" t="s">
        <v>1217</v>
      </c>
      <c r="AC89" t="s">
        <v>1217</v>
      </c>
      <c r="AD89" t="s">
        <v>1217</v>
      </c>
      <c r="AE89" t="s">
        <v>1217</v>
      </c>
      <c r="AF89" t="s">
        <v>1217</v>
      </c>
      <c r="AG89" t="s">
        <v>1217</v>
      </c>
      <c r="AH89"/>
      <c r="AI89" t="s">
        <v>1217</v>
      </c>
      <c r="AJ89" t="s">
        <v>1217</v>
      </c>
      <c r="AK89" t="s">
        <v>1217</v>
      </c>
      <c r="AL89" t="s">
        <v>1217</v>
      </c>
      <c r="AM89" t="s">
        <v>1217</v>
      </c>
      <c r="AN89" t="s">
        <v>1217</v>
      </c>
      <c r="AO89" t="s">
        <v>1217</v>
      </c>
      <c r="AP89"/>
      <c r="AQ89"/>
      <c r="AR89"/>
      <c r="AS89"/>
      <c r="AT89"/>
      <c r="AU89"/>
      <c r="AV89"/>
      <c r="AW89"/>
      <c r="AX89"/>
      <c r="AY89"/>
      <c r="AZ89"/>
      <c r="BA89"/>
      <c r="BB89" t="str" cm="1">
        <f t="array" aca="1" ref="BB89" ca="1">IFERROR(INDIRECT(X89),"")</f>
        <v/>
      </c>
      <c r="BC89"/>
      <c r="BD89" s="437"/>
      <c r="BE89"/>
      <c r="BF89" s="470">
        <v>2</v>
      </c>
      <c r="BG89" s="470">
        <v>19</v>
      </c>
      <c r="BH89" s="470" t="s">
        <v>739</v>
      </c>
      <c r="BI89" s="470" t="s">
        <v>2548</v>
      </c>
      <c r="BJ89" s="470">
        <v>3</v>
      </c>
      <c r="BK89" s="470" t="s">
        <v>2058</v>
      </c>
      <c r="BL89" s="470" t="s">
        <v>743</v>
      </c>
      <c r="BM89" s="438" t="s">
        <v>2773</v>
      </c>
      <c r="BN89" s="438"/>
      <c r="BO89" s="470">
        <v>1</v>
      </c>
      <c r="BP89" s="470">
        <v>0</v>
      </c>
      <c r="BQ89" s="470">
        <v>0</v>
      </c>
      <c r="BR89" s="470">
        <v>0</v>
      </c>
      <c r="BS89" s="470">
        <v>0</v>
      </c>
      <c r="BT89" s="470">
        <v>0</v>
      </c>
      <c r="BU89" s="470">
        <v>0</v>
      </c>
      <c r="BV89" s="470">
        <v>0</v>
      </c>
      <c r="BW89" s="470">
        <v>0</v>
      </c>
      <c r="BX89" s="470">
        <v>0</v>
      </c>
      <c r="BY89" s="470"/>
      <c r="BZ89" s="470"/>
      <c r="CA89"/>
      <c r="CC89"/>
      <c r="CD89"/>
      <c r="CE89"/>
      <c r="CF89"/>
      <c r="CG89"/>
      <c r="CH89"/>
      <c r="CI89"/>
      <c r="CJ89"/>
      <c r="CK89"/>
      <c r="CL89"/>
      <c r="CM89"/>
      <c r="CN89"/>
      <c r="CO89"/>
      <c r="CY89" s="442"/>
      <c r="DC89" s="213"/>
      <c r="DE89" s="24"/>
      <c r="DF89" s="213"/>
      <c r="DG89" s="213"/>
      <c r="DH89" s="213"/>
      <c r="DI89" s="213"/>
      <c r="DJ89" s="213"/>
      <c r="DK89" s="213"/>
      <c r="DL89" s="213"/>
      <c r="DM89" s="213"/>
      <c r="DN89" s="213"/>
      <c r="DS89" s="442"/>
      <c r="DW89" s="213"/>
      <c r="DY89" s="24"/>
      <c r="DZ89" s="213"/>
      <c r="EA89" s="213"/>
      <c r="EB89" s="213"/>
      <c r="EC89" s="213"/>
      <c r="ED89" s="213"/>
      <c r="EE89" s="213"/>
      <c r="EF89" s="213"/>
      <c r="EG89" s="213"/>
      <c r="EH89" s="213"/>
      <c r="FU89" s="442"/>
      <c r="FY89" s="213"/>
      <c r="GA89" s="24"/>
      <c r="GB89" s="213"/>
      <c r="GC89" s="213"/>
      <c r="GD89" s="213"/>
      <c r="GE89" s="213"/>
      <c r="GF89" s="213"/>
      <c r="GG89" s="213"/>
      <c r="GH89" s="213"/>
      <c r="GI89" s="213"/>
      <c r="GJ89" s="213"/>
      <c r="GM89" s="442"/>
      <c r="GQ89" s="213"/>
      <c r="GS89" s="24"/>
      <c r="GT89" s="213"/>
      <c r="GU89" s="213"/>
      <c r="GV89" s="213"/>
      <c r="GW89" s="213"/>
      <c r="GX89" s="213"/>
      <c r="GY89" s="213"/>
      <c r="GZ89" s="213"/>
      <c r="HA89" s="213"/>
      <c r="HB89" s="213"/>
      <c r="HE89" s="442"/>
      <c r="HI89" s="213"/>
      <c r="HK89" s="24"/>
      <c r="HL89" s="213"/>
      <c r="HM89" s="213"/>
      <c r="HN89" s="213"/>
      <c r="HO89" s="213"/>
      <c r="HP89" s="213"/>
      <c r="HQ89" s="213"/>
      <c r="HR89" s="213"/>
      <c r="HS89" s="213"/>
      <c r="HT89" s="213"/>
      <c r="HW89" s="442">
        <v>0</v>
      </c>
      <c r="HX89" s="361">
        <v>0</v>
      </c>
      <c r="HY89" s="361">
        <v>0</v>
      </c>
      <c r="HZ89" s="361">
        <v>0</v>
      </c>
      <c r="IA89" s="213"/>
      <c r="IB89" s="361">
        <v>0</v>
      </c>
      <c r="IC89" s="24"/>
      <c r="ID89" s="213">
        <v>0</v>
      </c>
      <c r="IE89" s="213"/>
      <c r="IF89" s="213"/>
      <c r="IG89" s="213"/>
      <c r="IH89" s="213"/>
      <c r="II89" s="213"/>
      <c r="IJ89" s="213"/>
      <c r="IK89" s="213"/>
      <c r="IL89" s="213"/>
      <c r="IO89" s="442"/>
      <c r="IS89" s="213"/>
      <c r="IU89" s="24"/>
      <c r="IV89" s="213"/>
      <c r="IW89" s="213"/>
      <c r="IX89" s="213"/>
      <c r="IY89" s="213"/>
      <c r="IZ89" s="213"/>
      <c r="JA89" s="213"/>
      <c r="JB89" s="213"/>
      <c r="JC89" s="213"/>
      <c r="JD89" s="213"/>
      <c r="JG89" s="442"/>
      <c r="JK89" s="213"/>
      <c r="JM89" s="24"/>
      <c r="JN89" s="213"/>
      <c r="JO89" s="213"/>
      <c r="JP89" s="213"/>
      <c r="JQ89" s="213"/>
      <c r="JR89" s="213"/>
      <c r="JS89" s="213"/>
      <c r="JT89" s="213"/>
      <c r="JU89" s="213"/>
      <c r="JV89" s="213"/>
      <c r="JY89" s="442"/>
      <c r="KC89" s="213"/>
      <c r="KE89" s="24"/>
      <c r="KF89" s="213"/>
      <c r="KG89" s="213"/>
      <c r="KH89" s="213"/>
      <c r="KI89" s="213"/>
      <c r="KJ89" s="213"/>
      <c r="KK89" s="213"/>
      <c r="KL89" s="213"/>
      <c r="KM89" s="213"/>
      <c r="KN89" s="213"/>
    </row>
    <row r="90" spans="1:300" ht="15">
      <c r="A90" s="445">
        <v>7</v>
      </c>
      <c r="B90" s="445">
        <v>1</v>
      </c>
      <c r="C90" s="475" t="s">
        <v>1263</v>
      </c>
      <c r="D90" s="445" t="s">
        <v>691</v>
      </c>
      <c r="E90" s="445">
        <v>1</v>
      </c>
      <c r="F90" s="441" t="s">
        <v>702</v>
      </c>
      <c r="G90" t="s">
        <v>2484</v>
      </c>
      <c r="H90" t="s">
        <v>1217</v>
      </c>
      <c r="I90">
        <v>0</v>
      </c>
      <c r="J90" s="422"/>
      <c r="K90" s="422"/>
      <c r="L90" s="422"/>
      <c r="M90" s="422"/>
      <c r="N90"/>
      <c r="O90"/>
      <c r="P90" s="435"/>
      <c r="Q90"/>
      <c r="R90"/>
      <c r="S90"/>
      <c r="T90"/>
      <c r="U90"/>
      <c r="V90"/>
      <c r="W90">
        <v>95</v>
      </c>
      <c r="X90" t="s">
        <v>1217</v>
      </c>
      <c r="Y90" t="s">
        <v>1217</v>
      </c>
      <c r="Z90" t="s">
        <v>1217</v>
      </c>
      <c r="AA90" t="s">
        <v>1217</v>
      </c>
      <c r="AB90" t="s">
        <v>1217</v>
      </c>
      <c r="AC90" t="s">
        <v>1217</v>
      </c>
      <c r="AD90" t="s">
        <v>1217</v>
      </c>
      <c r="AE90" t="s">
        <v>1217</v>
      </c>
      <c r="AF90" t="s">
        <v>1217</v>
      </c>
      <c r="AG90" t="s">
        <v>1217</v>
      </c>
      <c r="AH90"/>
      <c r="AI90" t="s">
        <v>1217</v>
      </c>
      <c r="AJ90" t="s">
        <v>1217</v>
      </c>
      <c r="AK90" t="s">
        <v>1217</v>
      </c>
      <c r="AL90" t="s">
        <v>1217</v>
      </c>
      <c r="AM90" t="s">
        <v>1217</v>
      </c>
      <c r="AN90" t="s">
        <v>1217</v>
      </c>
      <c r="AO90" t="s">
        <v>1217</v>
      </c>
      <c r="AP90"/>
      <c r="AQ90"/>
      <c r="AR90"/>
      <c r="AS90"/>
      <c r="AT90"/>
      <c r="AU90"/>
      <c r="AV90"/>
      <c r="AW90"/>
      <c r="AX90"/>
      <c r="AY90"/>
      <c r="AZ90"/>
      <c r="BA90"/>
      <c r="BB90" t="str" cm="1">
        <f t="array" aca="1" ref="BB90" ca="1">IFERROR(INDIRECT(X90),"")</f>
        <v/>
      </c>
      <c r="BC90"/>
      <c r="BD90" s="437"/>
      <c r="BE90"/>
      <c r="BF90" s="470">
        <v>2</v>
      </c>
      <c r="BG90" s="470">
        <v>19</v>
      </c>
      <c r="BH90" s="470" t="s">
        <v>739</v>
      </c>
      <c r="BI90" s="470" t="s">
        <v>2548</v>
      </c>
      <c r="BJ90" s="470">
        <v>4</v>
      </c>
      <c r="BK90" s="470" t="s">
        <v>2774</v>
      </c>
      <c r="BL90" s="470" t="s">
        <v>744</v>
      </c>
      <c r="BM90" s="438" t="s">
        <v>2775</v>
      </c>
      <c r="BN90" s="438"/>
      <c r="BO90" s="470">
        <v>1</v>
      </c>
      <c r="BP90" s="470">
        <v>0</v>
      </c>
      <c r="BQ90" s="470">
        <v>0</v>
      </c>
      <c r="BR90" s="470">
        <v>0</v>
      </c>
      <c r="BS90" s="470">
        <v>0</v>
      </c>
      <c r="BT90" s="470">
        <v>0</v>
      </c>
      <c r="BU90" s="470">
        <v>0</v>
      </c>
      <c r="BV90" s="470">
        <v>0</v>
      </c>
      <c r="BW90" s="470">
        <v>0</v>
      </c>
      <c r="BX90" s="470">
        <v>0</v>
      </c>
      <c r="BY90" s="470"/>
      <c r="BZ90" s="470"/>
      <c r="CA90"/>
      <c r="CC90"/>
      <c r="CD90"/>
      <c r="CE90"/>
      <c r="CF90"/>
      <c r="CG90"/>
      <c r="CH90"/>
      <c r="CI90"/>
      <c r="CJ90"/>
      <c r="CK90"/>
      <c r="CL90"/>
      <c r="CM90"/>
      <c r="CN90"/>
      <c r="CO90"/>
      <c r="CY90" s="442"/>
      <c r="CZ90" s="361"/>
      <c r="DA90" s="361"/>
      <c r="DB90" s="361"/>
      <c r="DC90" s="213"/>
      <c r="DD90" s="361"/>
      <c r="DE90" s="24"/>
      <c r="DF90" s="213"/>
      <c r="DG90" s="213"/>
      <c r="DH90" s="213"/>
      <c r="DI90" s="213"/>
      <c r="DJ90" s="213"/>
      <c r="DK90" s="213"/>
      <c r="DL90" s="213"/>
      <c r="DM90" s="213"/>
      <c r="DN90" s="213"/>
      <c r="DO90" s="361"/>
      <c r="DS90" s="440"/>
      <c r="DW90" s="213"/>
      <c r="DY90" s="24"/>
      <c r="DZ90" s="213"/>
      <c r="EA90" s="213"/>
      <c r="EB90" s="213"/>
      <c r="EC90" s="213"/>
      <c r="ED90" s="213"/>
      <c r="EE90" s="213"/>
      <c r="EF90" s="213"/>
      <c r="EG90" s="213"/>
      <c r="EH90" s="213"/>
      <c r="FU90" s="440"/>
      <c r="FY90" s="213"/>
      <c r="GA90" s="24"/>
      <c r="GB90" s="213"/>
      <c r="GC90" s="213"/>
      <c r="GD90" s="213"/>
      <c r="GE90" s="213"/>
      <c r="GF90" s="213"/>
      <c r="GG90" s="213"/>
      <c r="GH90" s="213"/>
      <c r="GI90" s="213"/>
      <c r="GJ90" s="213"/>
      <c r="GM90" s="440"/>
      <c r="GQ90" s="213"/>
      <c r="GS90" s="24"/>
      <c r="GT90" s="213"/>
      <c r="GU90" s="213"/>
      <c r="GV90" s="213"/>
      <c r="GW90" s="213"/>
      <c r="GX90" s="213"/>
      <c r="GY90" s="213"/>
      <c r="GZ90" s="213"/>
      <c r="HA90" s="213"/>
      <c r="HB90" s="213"/>
      <c r="HE90" s="440"/>
      <c r="HI90" s="213"/>
      <c r="HK90" s="24"/>
      <c r="HL90" s="213"/>
      <c r="HM90" s="213"/>
      <c r="HN90" s="213"/>
      <c r="HO90" s="213"/>
      <c r="HP90" s="213"/>
      <c r="HQ90" s="213"/>
      <c r="HR90" s="213"/>
      <c r="HS90" s="213"/>
      <c r="HT90" s="213"/>
      <c r="HW90" s="440">
        <v>0</v>
      </c>
      <c r="HX90" s="441">
        <v>0</v>
      </c>
      <c r="HY90" s="441">
        <v>0</v>
      </c>
      <c r="HZ90" s="441">
        <v>0</v>
      </c>
      <c r="IA90" s="213"/>
      <c r="IB90" s="441">
        <v>0</v>
      </c>
      <c r="IC90" s="24"/>
      <c r="ID90" s="213">
        <v>0</v>
      </c>
      <c r="IE90" s="213"/>
      <c r="IF90" s="213"/>
      <c r="IG90" s="213"/>
      <c r="IH90" s="213"/>
      <c r="II90" s="213"/>
      <c r="IJ90" s="213"/>
      <c r="IK90" s="213"/>
      <c r="IL90" s="213"/>
      <c r="IO90" s="440"/>
      <c r="IS90" s="213"/>
      <c r="IU90" s="24"/>
      <c r="IV90" s="213"/>
      <c r="IW90" s="213"/>
      <c r="IX90" s="213"/>
      <c r="IY90" s="213"/>
      <c r="IZ90" s="213"/>
      <c r="JA90" s="213"/>
      <c r="JB90" s="213"/>
      <c r="JC90" s="213"/>
      <c r="JD90" s="213"/>
      <c r="JG90" s="440"/>
      <c r="JK90" s="213"/>
      <c r="JM90" s="24"/>
      <c r="JN90" s="213"/>
      <c r="JO90" s="213"/>
      <c r="JP90" s="213"/>
      <c r="JQ90" s="213"/>
      <c r="JR90" s="213"/>
      <c r="JS90" s="213"/>
      <c r="JT90" s="213"/>
      <c r="JU90" s="213"/>
      <c r="JV90" s="213"/>
      <c r="JY90" s="440"/>
      <c r="KC90" s="213"/>
      <c r="KE90" s="24"/>
      <c r="KF90" s="213"/>
      <c r="KG90" s="213"/>
      <c r="KH90" s="213"/>
      <c r="KI90" s="213"/>
      <c r="KJ90" s="213"/>
      <c r="KK90" s="213"/>
      <c r="KL90" s="213"/>
      <c r="KM90" s="213"/>
      <c r="KN90" s="213"/>
    </row>
    <row r="91" spans="1:300" s="445" customFormat="1" ht="18" customHeight="1">
      <c r="A91" s="458">
        <v>8</v>
      </c>
      <c r="B91" s="459">
        <v>1</v>
      </c>
      <c r="C91" s="459" t="s">
        <v>1263</v>
      </c>
      <c r="D91" s="459" t="s">
        <v>691</v>
      </c>
      <c r="E91" s="459">
        <v>1</v>
      </c>
      <c r="F91" s="441" t="s">
        <v>704</v>
      </c>
      <c r="G91" t="s">
        <v>2484</v>
      </c>
      <c r="H91" t="s">
        <v>1217</v>
      </c>
      <c r="I91">
        <v>0</v>
      </c>
      <c r="J91" s="422"/>
      <c r="K91" s="422"/>
      <c r="L91" s="422"/>
      <c r="M91" s="422"/>
      <c r="N91"/>
      <c r="O91"/>
      <c r="P91" s="435"/>
      <c r="Q91"/>
      <c r="R91"/>
      <c r="S91"/>
      <c r="T91"/>
      <c r="U91"/>
      <c r="V91"/>
      <c r="W91">
        <v>96</v>
      </c>
      <c r="X91" t="s">
        <v>1217</v>
      </c>
      <c r="Y91" t="s">
        <v>1217</v>
      </c>
      <c r="Z91" t="s">
        <v>1217</v>
      </c>
      <c r="AA91" t="s">
        <v>1217</v>
      </c>
      <c r="AB91" t="s">
        <v>1217</v>
      </c>
      <c r="AC91" t="s">
        <v>1217</v>
      </c>
      <c r="AD91" t="s">
        <v>1217</v>
      </c>
      <c r="AE91" t="s">
        <v>1217</v>
      </c>
      <c r="AF91" t="s">
        <v>1217</v>
      </c>
      <c r="AG91" t="s">
        <v>1217</v>
      </c>
      <c r="AH91"/>
      <c r="AI91" t="s">
        <v>1217</v>
      </c>
      <c r="AJ91" t="s">
        <v>1217</v>
      </c>
      <c r="AK91" t="s">
        <v>1217</v>
      </c>
      <c r="AL91" t="s">
        <v>1217</v>
      </c>
      <c r="AM91" t="s">
        <v>1217</v>
      </c>
      <c r="AN91" t="s">
        <v>1217</v>
      </c>
      <c r="AO91" t="s">
        <v>1217</v>
      </c>
      <c r="AP91"/>
      <c r="AQ91"/>
      <c r="AR91"/>
      <c r="AS91"/>
      <c r="AT91"/>
      <c r="AU91"/>
      <c r="AV91"/>
      <c r="AW91"/>
      <c r="AX91"/>
      <c r="AY91"/>
      <c r="AZ91"/>
      <c r="BA91"/>
      <c r="BB91" t="str" cm="1">
        <f t="array" aca="1" ref="BB91" ca="1">IFERROR(INDIRECT(X91),"")</f>
        <v/>
      </c>
      <c r="BC91"/>
      <c r="BD91" s="437"/>
      <c r="BE91"/>
      <c r="BF91" s="470">
        <v>2</v>
      </c>
      <c r="BG91" s="470">
        <v>19</v>
      </c>
      <c r="BH91" s="470" t="s">
        <v>739</v>
      </c>
      <c r="BI91" s="470" t="s">
        <v>2548</v>
      </c>
      <c r="BJ91" s="470">
        <v>5</v>
      </c>
      <c r="BK91" s="470" t="s">
        <v>2776</v>
      </c>
      <c r="BL91" s="470" t="s">
        <v>745</v>
      </c>
      <c r="BM91" s="438" t="s">
        <v>2777</v>
      </c>
      <c r="BN91" s="438"/>
      <c r="BO91" s="470">
        <v>1</v>
      </c>
      <c r="BP91" s="470">
        <v>0</v>
      </c>
      <c r="BQ91" s="470">
        <v>0</v>
      </c>
      <c r="BR91" s="470">
        <v>0</v>
      </c>
      <c r="BS91" s="470">
        <v>0</v>
      </c>
      <c r="BT91" s="470">
        <v>0</v>
      </c>
      <c r="BU91" s="470">
        <v>0</v>
      </c>
      <c r="BV91" s="470">
        <v>0</v>
      </c>
      <c r="BW91" s="470">
        <v>0</v>
      </c>
      <c r="BX91" s="470">
        <v>0</v>
      </c>
      <c r="BY91" s="470"/>
      <c r="BZ91" s="470"/>
      <c r="CA91"/>
      <c r="CC91"/>
      <c r="CD91"/>
      <c r="CE91"/>
      <c r="CF91"/>
      <c r="CG91"/>
      <c r="CH91"/>
      <c r="CI91"/>
      <c r="CJ91"/>
      <c r="CK91"/>
      <c r="CL91"/>
      <c r="CM91"/>
      <c r="CN91"/>
      <c r="CO91"/>
      <c r="CY91" s="440"/>
      <c r="CZ91" s="441"/>
      <c r="DA91" s="441"/>
      <c r="DB91" s="441"/>
      <c r="DC91" s="213"/>
      <c r="DD91" s="441"/>
      <c r="DE91" s="24"/>
      <c r="DF91" s="213"/>
      <c r="DG91" s="213"/>
      <c r="DH91" s="213"/>
      <c r="DI91" s="213"/>
      <c r="DJ91" s="213"/>
      <c r="DK91" s="213"/>
      <c r="DL91" s="213"/>
      <c r="DM91" s="213"/>
      <c r="DN91" s="213"/>
      <c r="DO91" s="441"/>
      <c r="DS91" s="444"/>
      <c r="DW91" s="213"/>
      <c r="DY91" s="24"/>
      <c r="DZ91" s="213"/>
      <c r="EA91" s="213"/>
      <c r="EB91" s="213"/>
      <c r="EC91" s="213"/>
      <c r="ED91" s="213"/>
      <c r="EE91" s="213"/>
      <c r="EF91" s="213"/>
      <c r="EG91" s="213"/>
      <c r="EH91" s="213"/>
      <c r="FU91" s="444"/>
      <c r="FY91" s="213"/>
      <c r="GA91" s="24"/>
      <c r="GB91" s="213"/>
      <c r="GC91" s="213"/>
      <c r="GD91" s="213"/>
      <c r="GE91" s="213"/>
      <c r="GF91" s="213"/>
      <c r="GG91" s="213"/>
      <c r="GH91" s="213"/>
      <c r="GI91" s="213"/>
      <c r="GJ91" s="213"/>
      <c r="GM91" s="444"/>
      <c r="GQ91" s="213"/>
      <c r="GS91" s="24"/>
      <c r="GT91" s="213"/>
      <c r="GU91" s="213"/>
      <c r="GV91" s="213"/>
      <c r="GW91" s="213"/>
      <c r="GX91" s="213"/>
      <c r="GY91" s="213"/>
      <c r="GZ91" s="213"/>
      <c r="HA91" s="213"/>
      <c r="HB91" s="213"/>
      <c r="HE91" s="444"/>
      <c r="HI91" s="213"/>
      <c r="HK91" s="24"/>
      <c r="HL91" s="213"/>
      <c r="HM91" s="213"/>
      <c r="HN91" s="213"/>
      <c r="HO91" s="213"/>
      <c r="HP91" s="213"/>
      <c r="HQ91" s="213"/>
      <c r="HR91" s="213"/>
      <c r="HS91" s="213"/>
      <c r="HT91" s="213"/>
      <c r="HW91" s="444">
        <v>0</v>
      </c>
      <c r="HX91" s="445">
        <v>0</v>
      </c>
      <c r="HY91" s="445">
        <v>0</v>
      </c>
      <c r="HZ91" s="445">
        <v>0</v>
      </c>
      <c r="IA91" s="213"/>
      <c r="IB91" s="445">
        <v>0</v>
      </c>
      <c r="IC91" s="24"/>
      <c r="ID91" s="213">
        <v>0</v>
      </c>
      <c r="IE91" s="213"/>
      <c r="IF91" s="213"/>
      <c r="IG91" s="213"/>
      <c r="IH91" s="213"/>
      <c r="II91" s="213"/>
      <c r="IJ91" s="213"/>
      <c r="IK91" s="213"/>
      <c r="IL91" s="213"/>
      <c r="IO91" s="444"/>
      <c r="IS91" s="213"/>
      <c r="IU91" s="24"/>
      <c r="IV91" s="213"/>
      <c r="IW91" s="213"/>
      <c r="IX91" s="213"/>
      <c r="IY91" s="213"/>
      <c r="IZ91" s="213"/>
      <c r="JA91" s="213"/>
      <c r="JB91" s="213"/>
      <c r="JC91" s="213"/>
      <c r="JD91" s="213"/>
      <c r="JG91" s="444"/>
      <c r="JK91" s="213"/>
      <c r="JM91" s="24"/>
      <c r="JN91" s="213"/>
      <c r="JO91" s="213"/>
      <c r="JP91" s="213"/>
      <c r="JQ91" s="213"/>
      <c r="JR91" s="213"/>
      <c r="JS91" s="213"/>
      <c r="JT91" s="213"/>
      <c r="JU91" s="213"/>
      <c r="JV91" s="213"/>
      <c r="JY91" s="444"/>
      <c r="KC91" s="213"/>
      <c r="KE91" s="24"/>
      <c r="KF91" s="213"/>
      <c r="KG91" s="213"/>
      <c r="KH91" s="213"/>
      <c r="KI91" s="213"/>
      <c r="KJ91" s="213"/>
      <c r="KK91" s="213"/>
      <c r="KL91" s="213"/>
      <c r="KM91" s="213"/>
      <c r="KN91" s="213"/>
    </row>
    <row r="92" spans="1:300" s="361" customFormat="1" ht="15">
      <c r="A92" s="464">
        <v>9</v>
      </c>
      <c r="B92" s="361">
        <v>1</v>
      </c>
      <c r="C92" s="459" t="s">
        <v>1263</v>
      </c>
      <c r="D92" s="361" t="s">
        <v>691</v>
      </c>
      <c r="E92" s="464">
        <v>1</v>
      </c>
      <c r="F92" s="441" t="s">
        <v>706</v>
      </c>
      <c r="G92" t="s">
        <v>2484</v>
      </c>
      <c r="H92" t="s">
        <v>1217</v>
      </c>
      <c r="I92">
        <v>0</v>
      </c>
      <c r="J92" s="422"/>
      <c r="K92" s="422"/>
      <c r="L92" s="422"/>
      <c r="M92" s="422"/>
      <c r="N92"/>
      <c r="O92"/>
      <c r="P92" s="435"/>
      <c r="Q92"/>
      <c r="R92"/>
      <c r="S92"/>
      <c r="T92"/>
      <c r="U92"/>
      <c r="V92"/>
      <c r="W92">
        <v>97</v>
      </c>
      <c r="X92" t="s">
        <v>1217</v>
      </c>
      <c r="Y92" t="s">
        <v>1217</v>
      </c>
      <c r="Z92" t="s">
        <v>1217</v>
      </c>
      <c r="AA92" t="s">
        <v>1217</v>
      </c>
      <c r="AB92" t="s">
        <v>1217</v>
      </c>
      <c r="AC92" t="s">
        <v>1217</v>
      </c>
      <c r="AD92" t="s">
        <v>1217</v>
      </c>
      <c r="AE92" t="s">
        <v>1217</v>
      </c>
      <c r="AF92" t="s">
        <v>1217</v>
      </c>
      <c r="AG92" t="s">
        <v>1217</v>
      </c>
      <c r="AH92"/>
      <c r="AI92" t="s">
        <v>1217</v>
      </c>
      <c r="AJ92" t="s">
        <v>1217</v>
      </c>
      <c r="AK92" t="s">
        <v>1217</v>
      </c>
      <c r="AL92" t="s">
        <v>1217</v>
      </c>
      <c r="AM92" t="s">
        <v>1217</v>
      </c>
      <c r="AN92" t="s">
        <v>1217</v>
      </c>
      <c r="AO92" t="s">
        <v>1217</v>
      </c>
      <c r="AP92"/>
      <c r="AQ92"/>
      <c r="AR92"/>
      <c r="AS92"/>
      <c r="AT92"/>
      <c r="AU92"/>
      <c r="AV92"/>
      <c r="AW92"/>
      <c r="AX92"/>
      <c r="AY92"/>
      <c r="AZ92"/>
      <c r="BA92"/>
      <c r="BB92" t="str" cm="1">
        <f t="array" aca="1" ref="BB92" ca="1">IFERROR(INDIRECT(X92),"")</f>
        <v/>
      </c>
      <c r="BC92"/>
      <c r="BD92" s="437"/>
      <c r="BE92"/>
      <c r="BF92" s="438">
        <v>2</v>
      </c>
      <c r="BG92" s="438">
        <v>20</v>
      </c>
      <c r="BH92" s="438" t="s">
        <v>746</v>
      </c>
      <c r="BI92" s="438" t="s">
        <v>2550</v>
      </c>
      <c r="BJ92" s="438">
        <v>1</v>
      </c>
      <c r="BK92" s="438" t="s">
        <v>1626</v>
      </c>
      <c r="BL92" s="438" t="s">
        <v>265</v>
      </c>
      <c r="BM92" s="438" t="s">
        <v>2778</v>
      </c>
      <c r="BN92" s="438"/>
      <c r="BO92" s="438">
        <v>1</v>
      </c>
      <c r="BP92" s="438">
        <v>0</v>
      </c>
      <c r="BQ92" s="438">
        <v>0</v>
      </c>
      <c r="BR92" s="438">
        <v>0</v>
      </c>
      <c r="BS92" s="438">
        <v>0</v>
      </c>
      <c r="BT92" s="438">
        <v>0</v>
      </c>
      <c r="BU92" s="438">
        <v>0</v>
      </c>
      <c r="BV92" s="438">
        <v>0</v>
      </c>
      <c r="BW92" s="438">
        <v>0</v>
      </c>
      <c r="BX92" s="438">
        <v>0</v>
      </c>
      <c r="BY92" s="438"/>
      <c r="BZ92" s="438"/>
      <c r="CA92"/>
      <c r="CC92"/>
      <c r="CD92"/>
      <c r="CE92"/>
      <c r="CF92"/>
      <c r="CG92"/>
      <c r="CH92"/>
      <c r="CI92"/>
      <c r="CJ92"/>
      <c r="CK92"/>
      <c r="CL92"/>
      <c r="CM92"/>
      <c r="CN92"/>
      <c r="CO92"/>
      <c r="CY92" s="444"/>
      <c r="CZ92" s="445"/>
      <c r="DA92" s="445"/>
      <c r="DB92" s="445"/>
      <c r="DC92" s="213"/>
      <c r="DD92" s="445"/>
      <c r="DE92" s="24"/>
      <c r="DF92" s="213"/>
      <c r="DG92" s="213"/>
      <c r="DH92" s="213"/>
      <c r="DI92" s="213"/>
      <c r="DJ92" s="213"/>
      <c r="DK92" s="213"/>
      <c r="DL92" s="213"/>
      <c r="DM92" s="213"/>
      <c r="DN92" s="213"/>
      <c r="DO92" s="445"/>
      <c r="DS92" s="442"/>
      <c r="DW92" s="213"/>
      <c r="DY92" s="24"/>
      <c r="DZ92" s="213"/>
      <c r="EA92" s="213"/>
      <c r="EB92" s="213"/>
      <c r="EC92" s="213"/>
      <c r="ED92" s="213"/>
      <c r="EE92" s="213"/>
      <c r="EF92" s="213"/>
      <c r="EG92" s="213"/>
      <c r="EH92" s="213"/>
      <c r="FU92" s="442"/>
      <c r="FY92" s="213"/>
      <c r="GA92" s="24"/>
      <c r="GB92" s="213"/>
      <c r="GC92" s="213"/>
      <c r="GD92" s="213"/>
      <c r="GE92" s="213"/>
      <c r="GF92" s="213"/>
      <c r="GG92" s="213"/>
      <c r="GH92" s="213"/>
      <c r="GI92" s="213"/>
      <c r="GJ92" s="213"/>
      <c r="GM92" s="442"/>
      <c r="GQ92" s="213"/>
      <c r="GS92" s="24"/>
      <c r="GT92" s="213"/>
      <c r="GU92" s="213"/>
      <c r="GV92" s="213"/>
      <c r="GW92" s="213"/>
      <c r="GX92" s="213"/>
      <c r="GY92" s="213"/>
      <c r="GZ92" s="213"/>
      <c r="HA92" s="213"/>
      <c r="HB92" s="213"/>
      <c r="HE92" s="442"/>
      <c r="HI92" s="213"/>
      <c r="HK92" s="24"/>
      <c r="HL92" s="213"/>
      <c r="HM92" s="213"/>
      <c r="HN92" s="213"/>
      <c r="HO92" s="213"/>
      <c r="HP92" s="213"/>
      <c r="HQ92" s="213"/>
      <c r="HR92" s="213"/>
      <c r="HS92" s="213"/>
      <c r="HT92" s="213"/>
      <c r="HW92" s="442">
        <v>0</v>
      </c>
      <c r="HX92" s="361">
        <v>0</v>
      </c>
      <c r="HY92" s="361">
        <v>0</v>
      </c>
      <c r="HZ92" s="361">
        <v>0</v>
      </c>
      <c r="IA92" s="213"/>
      <c r="IB92" s="361">
        <v>0</v>
      </c>
      <c r="IC92" s="24"/>
      <c r="ID92" s="213">
        <v>0</v>
      </c>
      <c r="IE92" s="213"/>
      <c r="IF92" s="213"/>
      <c r="IG92" s="213"/>
      <c r="IH92" s="213"/>
      <c r="II92" s="213"/>
      <c r="IJ92" s="213"/>
      <c r="IK92" s="213"/>
      <c r="IL92" s="213"/>
      <c r="IO92" s="442"/>
      <c r="IS92" s="213"/>
      <c r="IU92" s="24"/>
      <c r="IV92" s="213"/>
      <c r="IW92" s="213"/>
      <c r="IX92" s="213"/>
      <c r="IY92" s="213"/>
      <c r="IZ92" s="213"/>
      <c r="JA92" s="213"/>
      <c r="JB92" s="213"/>
      <c r="JC92" s="213"/>
      <c r="JD92" s="213"/>
      <c r="JG92" s="442"/>
      <c r="JK92" s="213"/>
      <c r="JM92" s="24"/>
      <c r="JN92" s="213"/>
      <c r="JO92" s="213"/>
      <c r="JP92" s="213"/>
      <c r="JQ92" s="213"/>
      <c r="JR92" s="213"/>
      <c r="JS92" s="213"/>
      <c r="JT92" s="213"/>
      <c r="JU92" s="213"/>
      <c r="JV92" s="213"/>
      <c r="JY92" s="442"/>
      <c r="KC92" s="213"/>
      <c r="KE92" s="24"/>
      <c r="KF92" s="213"/>
      <c r="KG92" s="213"/>
      <c r="KH92" s="213"/>
      <c r="KI92" s="213"/>
      <c r="KJ92" s="213"/>
      <c r="KK92" s="213"/>
      <c r="KL92" s="213"/>
      <c r="KM92" s="213"/>
      <c r="KN92" s="213"/>
    </row>
    <row r="93" spans="1:300" ht="16.5" customHeight="1">
      <c r="A93" s="464">
        <v>10</v>
      </c>
      <c r="B93" s="361">
        <v>1</v>
      </c>
      <c r="C93" s="459" t="s">
        <v>1263</v>
      </c>
      <c r="D93" s="361" t="s">
        <v>691</v>
      </c>
      <c r="E93" s="464">
        <v>1</v>
      </c>
      <c r="F93" s="441" t="s">
        <v>708</v>
      </c>
      <c r="G93" t="s">
        <v>2484</v>
      </c>
      <c r="H93" t="s">
        <v>1217</v>
      </c>
      <c r="I93">
        <v>0</v>
      </c>
      <c r="J93" s="422"/>
      <c r="K93" s="422"/>
      <c r="L93" s="422"/>
      <c r="M93" s="422"/>
      <c r="N93"/>
      <c r="O93"/>
      <c r="P93" s="435"/>
      <c r="Q93"/>
      <c r="R93"/>
      <c r="S93"/>
      <c r="T93"/>
      <c r="U93"/>
      <c r="V93"/>
      <c r="W93">
        <v>98</v>
      </c>
      <c r="X93" t="s">
        <v>1217</v>
      </c>
      <c r="Y93" t="s">
        <v>1217</v>
      </c>
      <c r="Z93" t="s">
        <v>1217</v>
      </c>
      <c r="AA93" t="s">
        <v>1217</v>
      </c>
      <c r="AB93" t="s">
        <v>1217</v>
      </c>
      <c r="AC93" t="s">
        <v>1217</v>
      </c>
      <c r="AD93" t="s">
        <v>1217</v>
      </c>
      <c r="AE93" t="s">
        <v>1217</v>
      </c>
      <c r="AF93" t="s">
        <v>1217</v>
      </c>
      <c r="AG93" t="s">
        <v>1217</v>
      </c>
      <c r="AH93"/>
      <c r="AI93" t="s">
        <v>1217</v>
      </c>
      <c r="AJ93" t="s">
        <v>1217</v>
      </c>
      <c r="AK93" t="s">
        <v>1217</v>
      </c>
      <c r="AL93" t="s">
        <v>1217</v>
      </c>
      <c r="AM93" t="s">
        <v>1217</v>
      </c>
      <c r="AN93" t="s">
        <v>1217</v>
      </c>
      <c r="AO93" t="s">
        <v>1217</v>
      </c>
      <c r="AP93"/>
      <c r="AQ93"/>
      <c r="AR93"/>
      <c r="AS93"/>
      <c r="AT93"/>
      <c r="AU93"/>
      <c r="AV93"/>
      <c r="AW93"/>
      <c r="AX93"/>
      <c r="AY93"/>
      <c r="AZ93"/>
      <c r="BA93"/>
      <c r="BB93" t="str" cm="1">
        <f t="array" aca="1" ref="BB93" ca="1">IFERROR(INDIRECT(X93),"")</f>
        <v/>
      </c>
      <c r="BC93"/>
      <c r="BD93" s="437"/>
      <c r="BE93"/>
      <c r="BF93" s="438">
        <v>2</v>
      </c>
      <c r="BG93" s="438">
        <v>20</v>
      </c>
      <c r="BH93" s="438" t="s">
        <v>746</v>
      </c>
      <c r="BI93" s="438" t="s">
        <v>2550</v>
      </c>
      <c r="BJ93" s="438">
        <v>2</v>
      </c>
      <c r="BK93" s="438" t="s">
        <v>1628</v>
      </c>
      <c r="BL93" s="438" t="s">
        <v>748</v>
      </c>
      <c r="BM93" s="438" t="s">
        <v>2779</v>
      </c>
      <c r="BN93" s="438"/>
      <c r="BO93" s="438">
        <v>1</v>
      </c>
      <c r="BP93" s="438">
        <v>0</v>
      </c>
      <c r="BQ93" s="438">
        <v>0</v>
      </c>
      <c r="BR93" s="438">
        <v>0</v>
      </c>
      <c r="BS93" s="438">
        <v>0</v>
      </c>
      <c r="BT93" s="438">
        <v>0</v>
      </c>
      <c r="BU93" s="438">
        <v>0</v>
      </c>
      <c r="BV93" s="438">
        <v>0</v>
      </c>
      <c r="BW93" s="438">
        <v>0</v>
      </c>
      <c r="BX93" s="438">
        <v>0</v>
      </c>
      <c r="BY93" s="438"/>
      <c r="BZ93" s="438"/>
      <c r="CA93"/>
      <c r="CC93"/>
      <c r="CD93"/>
      <c r="CE93"/>
      <c r="CF93"/>
      <c r="CG93"/>
      <c r="CH93"/>
      <c r="CI93"/>
      <c r="CJ93"/>
      <c r="CK93"/>
      <c r="CL93"/>
      <c r="CM93"/>
      <c r="CN93"/>
      <c r="CO93"/>
      <c r="CY93" s="442"/>
      <c r="CZ93" s="361"/>
      <c r="DA93" s="361"/>
      <c r="DB93" s="361"/>
      <c r="DC93" s="213"/>
      <c r="DD93" s="361"/>
      <c r="DE93" s="24"/>
      <c r="DF93" s="213"/>
      <c r="DG93" s="213"/>
      <c r="DH93" s="213"/>
      <c r="DI93" s="213"/>
      <c r="DJ93" s="213"/>
      <c r="DK93" s="213"/>
      <c r="DL93" s="213"/>
      <c r="DM93" s="213"/>
      <c r="DN93" s="213"/>
      <c r="DO93" s="361"/>
      <c r="DS93" s="440"/>
      <c r="DW93" s="213"/>
      <c r="DY93" s="24"/>
      <c r="DZ93" s="213"/>
      <c r="EA93" s="213"/>
      <c r="EB93" s="213"/>
      <c r="EC93" s="213"/>
      <c r="ED93" s="213"/>
      <c r="EE93" s="213"/>
      <c r="EF93" s="213"/>
      <c r="EG93" s="213"/>
      <c r="EH93" s="213"/>
      <c r="FU93" s="440"/>
      <c r="FY93" s="213"/>
      <c r="GA93" s="24"/>
      <c r="GB93" s="213"/>
      <c r="GC93" s="213"/>
      <c r="GD93" s="213"/>
      <c r="GE93" s="213"/>
      <c r="GF93" s="213"/>
      <c r="GG93" s="213"/>
      <c r="GH93" s="213"/>
      <c r="GI93" s="213"/>
      <c r="GJ93" s="213"/>
      <c r="GM93" s="440"/>
      <c r="GQ93" s="213"/>
      <c r="GS93" s="24"/>
      <c r="GT93" s="213"/>
      <c r="GU93" s="213"/>
      <c r="GV93" s="213"/>
      <c r="GW93" s="213"/>
      <c r="GX93" s="213"/>
      <c r="GY93" s="213"/>
      <c r="GZ93" s="213"/>
      <c r="HA93" s="213"/>
      <c r="HB93" s="213"/>
      <c r="HE93" s="440"/>
      <c r="HI93" s="213"/>
      <c r="HK93" s="24"/>
      <c r="HL93" s="213"/>
      <c r="HM93" s="213"/>
      <c r="HN93" s="213"/>
      <c r="HO93" s="213"/>
      <c r="HP93" s="213"/>
      <c r="HQ93" s="213"/>
      <c r="HR93" s="213"/>
      <c r="HS93" s="213"/>
      <c r="HT93" s="213"/>
      <c r="HW93" s="440">
        <v>0</v>
      </c>
      <c r="HX93" s="441">
        <v>0</v>
      </c>
      <c r="HY93" s="441">
        <v>0</v>
      </c>
      <c r="HZ93" s="441">
        <v>0</v>
      </c>
      <c r="IA93" s="213"/>
      <c r="IB93" s="441">
        <v>0</v>
      </c>
      <c r="IC93" s="24"/>
      <c r="ID93" s="213">
        <v>0</v>
      </c>
      <c r="IE93" s="213"/>
      <c r="IF93" s="213"/>
      <c r="IG93" s="213"/>
      <c r="IH93" s="213"/>
      <c r="II93" s="213"/>
      <c r="IJ93" s="213"/>
      <c r="IK93" s="213"/>
      <c r="IL93" s="213"/>
      <c r="IO93" s="440"/>
      <c r="IS93" s="213"/>
      <c r="IU93" s="24"/>
      <c r="IV93" s="213"/>
      <c r="IW93" s="213"/>
      <c r="IX93" s="213"/>
      <c r="IY93" s="213"/>
      <c r="IZ93" s="213"/>
      <c r="JA93" s="213"/>
      <c r="JB93" s="213"/>
      <c r="JC93" s="213"/>
      <c r="JD93" s="213"/>
      <c r="JG93" s="440"/>
      <c r="JK93" s="213"/>
      <c r="JM93" s="24"/>
      <c r="JN93" s="213"/>
      <c r="JO93" s="213"/>
      <c r="JP93" s="213"/>
      <c r="JQ93" s="213"/>
      <c r="JR93" s="213"/>
      <c r="JS93" s="213"/>
      <c r="JT93" s="213"/>
      <c r="JU93" s="213"/>
      <c r="JV93" s="213"/>
      <c r="JY93" s="440"/>
      <c r="KC93" s="213"/>
      <c r="KE93" s="24"/>
      <c r="KF93" s="213"/>
      <c r="KG93" s="213"/>
      <c r="KH93" s="213"/>
      <c r="KI93" s="213"/>
      <c r="KJ93" s="213"/>
      <c r="KK93" s="213"/>
      <c r="KL93" s="213"/>
      <c r="KM93" s="213"/>
      <c r="KN93" s="213"/>
    </row>
    <row r="94" spans="1:300" ht="15">
      <c r="A94" s="464">
        <v>11</v>
      </c>
      <c r="B94" s="361">
        <v>1</v>
      </c>
      <c r="C94" s="459" t="s">
        <v>1263</v>
      </c>
      <c r="D94" s="361" t="s">
        <v>711</v>
      </c>
      <c r="E94" s="464">
        <v>1</v>
      </c>
      <c r="F94" s="441" t="s">
        <v>710</v>
      </c>
      <c r="G94" t="s">
        <v>2484</v>
      </c>
      <c r="H94" t="s">
        <v>1217</v>
      </c>
      <c r="I94">
        <v>0</v>
      </c>
      <c r="J94" s="422"/>
      <c r="K94" s="422"/>
      <c r="L94" s="422"/>
      <c r="M94" s="422"/>
      <c r="N94"/>
      <c r="O94"/>
      <c r="P94" s="435"/>
      <c r="Q94"/>
      <c r="R94"/>
      <c r="S94"/>
      <c r="T94"/>
      <c r="U94"/>
      <c r="V94"/>
      <c r="W94">
        <v>99</v>
      </c>
      <c r="X94" t="s">
        <v>1217</v>
      </c>
      <c r="Y94" t="s">
        <v>1217</v>
      </c>
      <c r="Z94" t="s">
        <v>1217</v>
      </c>
      <c r="AA94" t="s">
        <v>1217</v>
      </c>
      <c r="AB94" t="s">
        <v>1217</v>
      </c>
      <c r="AC94" t="s">
        <v>1217</v>
      </c>
      <c r="AD94" t="s">
        <v>1217</v>
      </c>
      <c r="AE94" t="s">
        <v>1217</v>
      </c>
      <c r="AF94" t="s">
        <v>1217</v>
      </c>
      <c r="AG94" t="s">
        <v>1217</v>
      </c>
      <c r="AH94"/>
      <c r="AI94" t="s">
        <v>1217</v>
      </c>
      <c r="AJ94" t="s">
        <v>1217</v>
      </c>
      <c r="AK94" t="s">
        <v>1217</v>
      </c>
      <c r="AL94" t="s">
        <v>1217</v>
      </c>
      <c r="AM94" t="s">
        <v>1217</v>
      </c>
      <c r="AN94" t="s">
        <v>1217</v>
      </c>
      <c r="AO94" t="s">
        <v>1217</v>
      </c>
      <c r="AP94"/>
      <c r="AQ94"/>
      <c r="AR94"/>
      <c r="AS94"/>
      <c r="AT94"/>
      <c r="AU94"/>
      <c r="AV94"/>
      <c r="AW94"/>
      <c r="AX94"/>
      <c r="AY94"/>
      <c r="AZ94"/>
      <c r="BA94"/>
      <c r="BB94" t="str" cm="1">
        <f t="array" aca="1" ref="BB94" ca="1">IFERROR(INDIRECT(X94),"")</f>
        <v/>
      </c>
      <c r="BC94"/>
      <c r="BD94" s="437"/>
      <c r="BE94"/>
      <c r="BF94" s="438">
        <v>2</v>
      </c>
      <c r="BG94" s="438">
        <v>20</v>
      </c>
      <c r="BH94" s="438" t="s">
        <v>746</v>
      </c>
      <c r="BI94" s="438" t="s">
        <v>2550</v>
      </c>
      <c r="BJ94" s="438">
        <v>3</v>
      </c>
      <c r="BK94" s="438" t="s">
        <v>1631</v>
      </c>
      <c r="BL94" s="438" t="s">
        <v>749</v>
      </c>
      <c r="BM94" s="438" t="s">
        <v>2780</v>
      </c>
      <c r="BN94" s="438"/>
      <c r="BO94" s="438">
        <v>1</v>
      </c>
      <c r="BP94" s="438">
        <v>0</v>
      </c>
      <c r="BQ94" s="438">
        <v>0</v>
      </c>
      <c r="BR94" s="438">
        <v>0</v>
      </c>
      <c r="BS94" s="438">
        <v>0</v>
      </c>
      <c r="BT94" s="438">
        <v>0</v>
      </c>
      <c r="BU94" s="438">
        <v>0</v>
      </c>
      <c r="BV94" s="438">
        <v>0</v>
      </c>
      <c r="BW94" s="438">
        <v>0</v>
      </c>
      <c r="BX94" s="438">
        <v>0</v>
      </c>
      <c r="BY94" s="438"/>
      <c r="BZ94" s="438"/>
      <c r="CA94"/>
      <c r="CC94"/>
      <c r="CD94"/>
      <c r="CE94"/>
      <c r="CF94"/>
      <c r="CG94"/>
      <c r="CH94"/>
      <c r="CI94"/>
      <c r="CJ94"/>
      <c r="CK94"/>
      <c r="CL94"/>
      <c r="CM94"/>
      <c r="CN94"/>
      <c r="CO94"/>
      <c r="DC94" s="213"/>
      <c r="DE94" s="24"/>
      <c r="DF94" s="213"/>
      <c r="DG94" s="213"/>
      <c r="DH94" s="213"/>
      <c r="DI94" s="213"/>
      <c r="DJ94" s="213"/>
      <c r="DK94" s="213"/>
      <c r="DL94" s="213"/>
      <c r="DM94" s="213"/>
      <c r="DN94" s="213"/>
      <c r="DS94" s="440"/>
      <c r="DW94" s="213"/>
      <c r="DY94" s="24"/>
      <c r="DZ94" s="213"/>
      <c r="EA94" s="213"/>
      <c r="EB94" s="213"/>
      <c r="EC94" s="213"/>
      <c r="ED94" s="213"/>
      <c r="EE94" s="213"/>
      <c r="EF94" s="213"/>
      <c r="EG94" s="213"/>
      <c r="EH94" s="213"/>
      <c r="FU94" s="440"/>
      <c r="FY94" s="213"/>
      <c r="GA94" s="24"/>
      <c r="GB94" s="213"/>
      <c r="GC94" s="213"/>
      <c r="GD94" s="213"/>
      <c r="GE94" s="213"/>
      <c r="GF94" s="213"/>
      <c r="GG94" s="213"/>
      <c r="GH94" s="213"/>
      <c r="GI94" s="213"/>
      <c r="GJ94" s="213"/>
      <c r="GM94" s="440"/>
      <c r="GQ94" s="213"/>
      <c r="GS94" s="24"/>
      <c r="GT94" s="213"/>
      <c r="GU94" s="213"/>
      <c r="GV94" s="213"/>
      <c r="GW94" s="213"/>
      <c r="GX94" s="213"/>
      <c r="GY94" s="213"/>
      <c r="GZ94" s="213"/>
      <c r="HA94" s="213"/>
      <c r="HB94" s="213"/>
      <c r="HE94" s="440"/>
      <c r="HI94" s="213"/>
      <c r="HK94" s="24"/>
      <c r="HL94" s="213"/>
      <c r="HM94" s="213"/>
      <c r="HN94" s="213"/>
      <c r="HO94" s="213"/>
      <c r="HP94" s="213"/>
      <c r="HQ94" s="213"/>
      <c r="HR94" s="213"/>
      <c r="HS94" s="213"/>
      <c r="HT94" s="213"/>
      <c r="HW94" s="440">
        <v>0</v>
      </c>
      <c r="HX94" s="441">
        <v>0</v>
      </c>
      <c r="HY94" s="441">
        <v>0</v>
      </c>
      <c r="HZ94" s="441">
        <v>0</v>
      </c>
      <c r="IA94" s="213"/>
      <c r="IB94" s="441">
        <v>0</v>
      </c>
      <c r="IC94" s="24"/>
      <c r="ID94" s="213">
        <v>0</v>
      </c>
      <c r="IE94" s="213"/>
      <c r="IF94" s="213"/>
      <c r="IG94" s="213"/>
      <c r="IH94" s="213"/>
      <c r="II94" s="213"/>
      <c r="IJ94" s="213"/>
      <c r="IK94" s="213"/>
      <c r="IL94" s="213"/>
      <c r="IO94" s="440"/>
      <c r="IS94" s="213"/>
      <c r="IU94" s="24"/>
      <c r="IV94" s="213"/>
      <c r="IW94" s="213"/>
      <c r="IX94" s="213"/>
      <c r="IY94" s="213"/>
      <c r="IZ94" s="213"/>
      <c r="JA94" s="213"/>
      <c r="JB94" s="213"/>
      <c r="JC94" s="213"/>
      <c r="JD94" s="213"/>
      <c r="JG94" s="440"/>
      <c r="JK94" s="213"/>
      <c r="JM94" s="24"/>
      <c r="JN94" s="213"/>
      <c r="JO94" s="213"/>
      <c r="JP94" s="213"/>
      <c r="JQ94" s="213"/>
      <c r="JR94" s="213"/>
      <c r="JS94" s="213"/>
      <c r="JT94" s="213"/>
      <c r="JU94" s="213"/>
      <c r="JV94" s="213"/>
      <c r="JY94" s="440"/>
      <c r="KC94" s="213"/>
      <c r="KE94" s="24"/>
      <c r="KF94" s="213"/>
      <c r="KG94" s="213"/>
      <c r="KH94" s="213"/>
      <c r="KI94" s="213"/>
      <c r="KJ94" s="213"/>
      <c r="KK94" s="213"/>
      <c r="KL94" s="213"/>
      <c r="KM94" s="213"/>
      <c r="KN94" s="213"/>
    </row>
    <row r="95" spans="1:300" s="361" customFormat="1" ht="15">
      <c r="A95" s="472">
        <v>12</v>
      </c>
      <c r="B95" s="441">
        <v>1</v>
      </c>
      <c r="C95" s="477" t="s">
        <v>1263</v>
      </c>
      <c r="D95" s="441" t="s">
        <v>691</v>
      </c>
      <c r="E95" s="473">
        <v>1</v>
      </c>
      <c r="F95" s="441" t="s">
        <v>713</v>
      </c>
      <c r="G95" t="s">
        <v>2484</v>
      </c>
      <c r="H95" t="s">
        <v>1217</v>
      </c>
      <c r="I95">
        <v>0</v>
      </c>
      <c r="J95" s="422"/>
      <c r="K95" s="422"/>
      <c r="L95" s="422"/>
      <c r="M95" s="422"/>
      <c r="N95"/>
      <c r="O95"/>
      <c r="P95" s="435"/>
      <c r="Q95"/>
      <c r="R95"/>
      <c r="S95"/>
      <c r="T95"/>
      <c r="U95"/>
      <c r="V95"/>
      <c r="W95">
        <v>100</v>
      </c>
      <c r="X95" t="s">
        <v>1217</v>
      </c>
      <c r="Y95" t="s">
        <v>1217</v>
      </c>
      <c r="Z95" t="s">
        <v>1217</v>
      </c>
      <c r="AA95" t="s">
        <v>1217</v>
      </c>
      <c r="AB95" t="s">
        <v>1217</v>
      </c>
      <c r="AC95" t="s">
        <v>1217</v>
      </c>
      <c r="AD95" t="s">
        <v>1217</v>
      </c>
      <c r="AE95" t="s">
        <v>1217</v>
      </c>
      <c r="AF95" t="s">
        <v>1217</v>
      </c>
      <c r="AG95" t="s">
        <v>1217</v>
      </c>
      <c r="AH95"/>
      <c r="AI95" t="s">
        <v>1217</v>
      </c>
      <c r="AJ95" t="s">
        <v>1217</v>
      </c>
      <c r="AK95" t="s">
        <v>1217</v>
      </c>
      <c r="AL95" t="s">
        <v>1217</v>
      </c>
      <c r="AM95" t="s">
        <v>1217</v>
      </c>
      <c r="AN95" t="s">
        <v>1217</v>
      </c>
      <c r="AO95" t="s">
        <v>1217</v>
      </c>
      <c r="AP95"/>
      <c r="AQ95"/>
      <c r="AR95"/>
      <c r="AS95"/>
      <c r="AT95"/>
      <c r="AU95"/>
      <c r="AV95"/>
      <c r="AW95"/>
      <c r="AX95"/>
      <c r="AY95"/>
      <c r="AZ95"/>
      <c r="BA95"/>
      <c r="BB95" t="str" cm="1">
        <f t="array" aca="1" ref="BB95" ca="1">IFERROR(INDIRECT(X95),"")</f>
        <v/>
      </c>
      <c r="BC95"/>
      <c r="BD95" s="437"/>
      <c r="BE95"/>
      <c r="BF95" s="438">
        <v>2</v>
      </c>
      <c r="BG95" s="438">
        <v>20</v>
      </c>
      <c r="BH95" s="438" t="s">
        <v>746</v>
      </c>
      <c r="BI95" s="438" t="s">
        <v>2550</v>
      </c>
      <c r="BJ95" s="438">
        <v>4</v>
      </c>
      <c r="BK95" s="438" t="s">
        <v>1633</v>
      </c>
      <c r="BL95" s="438" t="s">
        <v>750</v>
      </c>
      <c r="BM95" s="438" t="s">
        <v>2781</v>
      </c>
      <c r="BN95" s="438"/>
      <c r="BO95" s="438">
        <v>1</v>
      </c>
      <c r="BP95" s="438">
        <v>0</v>
      </c>
      <c r="BQ95" s="438">
        <v>0</v>
      </c>
      <c r="BR95" s="438">
        <v>0</v>
      </c>
      <c r="BS95" s="438">
        <v>0</v>
      </c>
      <c r="BT95" s="438">
        <v>0</v>
      </c>
      <c r="BU95" s="438">
        <v>0</v>
      </c>
      <c r="BV95" s="438">
        <v>0</v>
      </c>
      <c r="BW95" s="438">
        <v>0</v>
      </c>
      <c r="BX95" s="438">
        <v>0</v>
      </c>
      <c r="BY95" s="438"/>
      <c r="BZ95" s="438"/>
      <c r="CA95"/>
      <c r="CC95"/>
      <c r="CD95"/>
      <c r="CE95"/>
      <c r="CF95"/>
      <c r="CG95"/>
      <c r="CH95"/>
      <c r="CI95"/>
      <c r="CJ95"/>
      <c r="CK95"/>
      <c r="CL95"/>
      <c r="CM95"/>
      <c r="CN95"/>
      <c r="CO95"/>
      <c r="CY95" s="440"/>
      <c r="CZ95" s="441"/>
      <c r="DA95" s="441"/>
      <c r="DB95" s="441"/>
      <c r="DC95" s="213"/>
      <c r="DD95" s="441"/>
      <c r="DE95" s="24"/>
      <c r="DF95" s="213"/>
      <c r="DG95" s="213"/>
      <c r="DH95" s="213"/>
      <c r="DI95" s="213"/>
      <c r="DJ95" s="213"/>
      <c r="DK95" s="213"/>
      <c r="DL95" s="213"/>
      <c r="DM95" s="213"/>
      <c r="DN95" s="213"/>
      <c r="DO95" s="441"/>
      <c r="HW95" s="361">
        <v>0</v>
      </c>
      <c r="HX95" s="361">
        <v>0</v>
      </c>
      <c r="HY95" s="361">
        <v>0</v>
      </c>
      <c r="HZ95" s="361">
        <v>0</v>
      </c>
      <c r="IB95" s="361">
        <v>0</v>
      </c>
      <c r="ID95" s="361">
        <v>0</v>
      </c>
    </row>
    <row r="96" spans="1:300" s="361" customFormat="1" ht="16.5" customHeight="1">
      <c r="A96" s="474">
        <v>13</v>
      </c>
      <c r="B96" s="445">
        <v>1</v>
      </c>
      <c r="C96" s="475" t="s">
        <v>1263</v>
      </c>
      <c r="D96" s="445" t="s">
        <v>691</v>
      </c>
      <c r="E96" s="445">
        <v>1</v>
      </c>
      <c r="F96" s="441" t="s">
        <v>715</v>
      </c>
      <c r="G96" t="s">
        <v>2484</v>
      </c>
      <c r="H96" t="s">
        <v>1217</v>
      </c>
      <c r="I96">
        <v>0</v>
      </c>
      <c r="J96" s="422"/>
      <c r="K96" s="422"/>
      <c r="L96" s="422"/>
      <c r="M96" s="422"/>
      <c r="N96"/>
      <c r="O96"/>
      <c r="P96" s="435"/>
      <c r="Q96"/>
      <c r="R96"/>
      <c r="S96"/>
      <c r="T96"/>
      <c r="U96"/>
      <c r="V96"/>
      <c r="W96">
        <v>101</v>
      </c>
      <c r="X96" t="s">
        <v>1217</v>
      </c>
      <c r="Y96" t="s">
        <v>1217</v>
      </c>
      <c r="Z96" t="s">
        <v>1217</v>
      </c>
      <c r="AA96" t="s">
        <v>1217</v>
      </c>
      <c r="AB96" t="s">
        <v>1217</v>
      </c>
      <c r="AC96" t="s">
        <v>1217</v>
      </c>
      <c r="AD96" t="s">
        <v>1217</v>
      </c>
      <c r="AE96" t="s">
        <v>1217</v>
      </c>
      <c r="AF96" t="s">
        <v>1217</v>
      </c>
      <c r="AG96" t="s">
        <v>1217</v>
      </c>
      <c r="AH96"/>
      <c r="AI96" t="s">
        <v>1217</v>
      </c>
      <c r="AJ96" t="s">
        <v>1217</v>
      </c>
      <c r="AK96" t="s">
        <v>1217</v>
      </c>
      <c r="AL96" t="s">
        <v>1217</v>
      </c>
      <c r="AM96" t="s">
        <v>1217</v>
      </c>
      <c r="AN96" t="s">
        <v>1217</v>
      </c>
      <c r="AO96" t="s">
        <v>1217</v>
      </c>
      <c r="AP96"/>
      <c r="AQ96"/>
      <c r="AR96"/>
      <c r="AS96"/>
      <c r="AT96"/>
      <c r="AU96"/>
      <c r="AV96"/>
      <c r="AW96"/>
      <c r="AX96"/>
      <c r="AY96"/>
      <c r="AZ96"/>
      <c r="BA96"/>
      <c r="BB96" t="str" cm="1">
        <f t="array" aca="1" ref="BB96" ca="1">IFERROR(INDIRECT(X96),"")</f>
        <v/>
      </c>
      <c r="BC96"/>
      <c r="BD96" s="437"/>
      <c r="BE96"/>
      <c r="BF96" s="438">
        <v>2</v>
      </c>
      <c r="BG96" s="438">
        <v>20</v>
      </c>
      <c r="BH96" s="438" t="s">
        <v>746</v>
      </c>
      <c r="BI96" s="438" t="s">
        <v>2550</v>
      </c>
      <c r="BJ96" s="438">
        <v>5</v>
      </c>
      <c r="BK96" s="438" t="s">
        <v>1635</v>
      </c>
      <c r="BL96" s="438" t="s">
        <v>751</v>
      </c>
      <c r="BM96" s="438" t="s">
        <v>2782</v>
      </c>
      <c r="BN96" s="438"/>
      <c r="BO96" s="438">
        <v>1</v>
      </c>
      <c r="BP96" s="438">
        <v>0</v>
      </c>
      <c r="BQ96" s="438">
        <v>0</v>
      </c>
      <c r="BR96" s="438">
        <v>0</v>
      </c>
      <c r="BS96" s="438">
        <v>0</v>
      </c>
      <c r="BT96" s="438">
        <v>0</v>
      </c>
      <c r="BU96" s="438">
        <v>0</v>
      </c>
      <c r="BV96" s="438">
        <v>0</v>
      </c>
      <c r="BW96" s="438">
        <v>0</v>
      </c>
      <c r="BX96" s="438">
        <v>0</v>
      </c>
      <c r="BY96" s="438"/>
      <c r="BZ96" s="438"/>
      <c r="CA96"/>
      <c r="CC96"/>
      <c r="CD96"/>
      <c r="CE96"/>
      <c r="CF96"/>
      <c r="CG96"/>
      <c r="CH96"/>
      <c r="CI96"/>
      <c r="CJ96"/>
      <c r="CK96"/>
      <c r="CL96"/>
      <c r="CM96"/>
      <c r="CN96"/>
      <c r="CO96"/>
      <c r="HW96" s="361">
        <v>0</v>
      </c>
      <c r="HX96" s="361">
        <v>0</v>
      </c>
      <c r="HY96" s="361">
        <v>0</v>
      </c>
      <c r="HZ96" s="361">
        <v>0</v>
      </c>
      <c r="IB96" s="361">
        <v>0</v>
      </c>
      <c r="ID96" s="361">
        <v>0</v>
      </c>
    </row>
    <row r="97" spans="1:238" s="361" customFormat="1" ht="16.5" customHeight="1">
      <c r="A97" s="458">
        <v>14</v>
      </c>
      <c r="B97" s="459">
        <v>1</v>
      </c>
      <c r="C97" s="459" t="s">
        <v>1263</v>
      </c>
      <c r="D97" s="459" t="s">
        <v>691</v>
      </c>
      <c r="E97" s="459">
        <v>1</v>
      </c>
      <c r="F97" s="441" t="s">
        <v>718</v>
      </c>
      <c r="G97" t="s">
        <v>2484</v>
      </c>
      <c r="H97" t="s">
        <v>1217</v>
      </c>
      <c r="I97">
        <v>0</v>
      </c>
      <c r="J97" s="422"/>
      <c r="K97" s="422"/>
      <c r="L97" s="422"/>
      <c r="M97" s="422"/>
      <c r="N97"/>
      <c r="O97"/>
      <c r="P97" s="435"/>
      <c r="Q97"/>
      <c r="R97"/>
      <c r="S97"/>
      <c r="T97"/>
      <c r="U97"/>
      <c r="V97"/>
      <c r="W97">
        <v>102</v>
      </c>
      <c r="X97" t="s">
        <v>1217</v>
      </c>
      <c r="Y97" t="s">
        <v>1217</v>
      </c>
      <c r="Z97" t="s">
        <v>1217</v>
      </c>
      <c r="AA97" t="s">
        <v>1217</v>
      </c>
      <c r="AB97" t="s">
        <v>1217</v>
      </c>
      <c r="AC97" t="s">
        <v>1217</v>
      </c>
      <c r="AD97" t="s">
        <v>1217</v>
      </c>
      <c r="AE97" t="s">
        <v>1217</v>
      </c>
      <c r="AF97" t="s">
        <v>1217</v>
      </c>
      <c r="AG97" t="s">
        <v>1217</v>
      </c>
      <c r="AH97"/>
      <c r="AI97" t="s">
        <v>1217</v>
      </c>
      <c r="AJ97" t="s">
        <v>1217</v>
      </c>
      <c r="AK97" t="s">
        <v>1217</v>
      </c>
      <c r="AL97" t="s">
        <v>1217</v>
      </c>
      <c r="AM97" t="s">
        <v>1217</v>
      </c>
      <c r="AN97" t="s">
        <v>1217</v>
      </c>
      <c r="AO97" t="s">
        <v>1217</v>
      </c>
      <c r="AP97"/>
      <c r="AQ97"/>
      <c r="AR97"/>
      <c r="AS97"/>
      <c r="AT97"/>
      <c r="AU97"/>
      <c r="AV97"/>
      <c r="AW97"/>
      <c r="AX97"/>
      <c r="AY97"/>
      <c r="AZ97"/>
      <c r="BA97"/>
      <c r="BB97" t="str" cm="1">
        <f t="array" aca="1" ref="BB97" ca="1">IFERROR(INDIRECT(X97),"")</f>
        <v/>
      </c>
      <c r="BC97"/>
      <c r="BD97" s="437"/>
      <c r="BE97"/>
      <c r="BF97" s="463">
        <v>2</v>
      </c>
      <c r="BG97" s="463">
        <v>21</v>
      </c>
      <c r="BH97" s="463" t="s">
        <v>753</v>
      </c>
      <c r="BI97" s="463" t="s">
        <v>2552</v>
      </c>
      <c r="BJ97" s="463">
        <v>1</v>
      </c>
      <c r="BK97" s="463" t="s">
        <v>2783</v>
      </c>
      <c r="BL97" s="463" t="s">
        <v>755</v>
      </c>
      <c r="BM97" s="438" t="s">
        <v>2784</v>
      </c>
      <c r="BN97" s="438"/>
      <c r="BO97" s="463">
        <v>1</v>
      </c>
      <c r="BP97" s="463">
        <v>0</v>
      </c>
      <c r="BQ97" s="463">
        <v>0</v>
      </c>
      <c r="BR97" s="463">
        <v>0</v>
      </c>
      <c r="BS97" s="463">
        <v>0</v>
      </c>
      <c r="BT97" s="463">
        <v>0</v>
      </c>
      <c r="BU97" s="463">
        <v>0</v>
      </c>
      <c r="BV97" s="463">
        <v>0</v>
      </c>
      <c r="BW97" s="463">
        <v>0</v>
      </c>
      <c r="BX97" s="463">
        <v>0</v>
      </c>
      <c r="BY97" s="463"/>
      <c r="BZ97" s="463"/>
      <c r="CA97"/>
      <c r="CC97"/>
      <c r="CD97"/>
      <c r="CE97"/>
      <c r="CF97"/>
      <c r="CG97"/>
      <c r="CH97"/>
      <c r="CI97"/>
      <c r="CJ97"/>
      <c r="CK97"/>
      <c r="CL97"/>
      <c r="CM97"/>
      <c r="CN97"/>
      <c r="CO97"/>
      <c r="HW97" s="361">
        <v>0</v>
      </c>
      <c r="HX97" s="361">
        <v>0</v>
      </c>
      <c r="HY97" s="361">
        <v>0</v>
      </c>
      <c r="HZ97" s="361">
        <v>0</v>
      </c>
      <c r="IB97" s="361">
        <v>0</v>
      </c>
      <c r="ID97" s="361">
        <v>0</v>
      </c>
    </row>
    <row r="98" spans="1:238" s="361" customFormat="1">
      <c r="A98" s="458">
        <v>15</v>
      </c>
      <c r="B98" s="459">
        <v>1</v>
      </c>
      <c r="C98" s="459" t="s">
        <v>1263</v>
      </c>
      <c r="D98" s="459" t="s">
        <v>691</v>
      </c>
      <c r="E98" s="458">
        <v>1</v>
      </c>
      <c r="F98" s="441" t="s">
        <v>720</v>
      </c>
      <c r="G98" t="s">
        <v>2484</v>
      </c>
      <c r="H98" t="s">
        <v>1217</v>
      </c>
      <c r="I98">
        <v>0</v>
      </c>
      <c r="J98" s="422"/>
      <c r="K98" s="422"/>
      <c r="L98" s="422"/>
      <c r="M98" s="422"/>
      <c r="N98"/>
      <c r="O98"/>
      <c r="P98" s="435"/>
      <c r="Q98"/>
      <c r="R98"/>
      <c r="S98"/>
      <c r="T98"/>
      <c r="U98"/>
      <c r="V98"/>
      <c r="W98">
        <v>103</v>
      </c>
      <c r="X98" t="s">
        <v>1217</v>
      </c>
      <c r="Y98" t="s">
        <v>1217</v>
      </c>
      <c r="Z98" t="s">
        <v>1217</v>
      </c>
      <c r="AA98" t="s">
        <v>1217</v>
      </c>
      <c r="AB98" t="s">
        <v>1217</v>
      </c>
      <c r="AC98" t="s">
        <v>1217</v>
      </c>
      <c r="AD98" t="s">
        <v>1217</v>
      </c>
      <c r="AE98" t="s">
        <v>1217</v>
      </c>
      <c r="AF98" t="s">
        <v>1217</v>
      </c>
      <c r="AG98" t="s">
        <v>1217</v>
      </c>
      <c r="AH98"/>
      <c r="AI98" t="s">
        <v>1217</v>
      </c>
      <c r="AJ98" t="s">
        <v>1217</v>
      </c>
      <c r="AK98" t="s">
        <v>1217</v>
      </c>
      <c r="AL98" t="s">
        <v>1217</v>
      </c>
      <c r="AM98" t="s">
        <v>1217</v>
      </c>
      <c r="AN98" t="s">
        <v>1217</v>
      </c>
      <c r="AO98" t="s">
        <v>1217</v>
      </c>
      <c r="AP98"/>
      <c r="AQ98"/>
      <c r="AR98"/>
      <c r="AS98"/>
      <c r="AT98"/>
      <c r="AU98"/>
      <c r="AV98"/>
      <c r="AW98"/>
      <c r="AX98"/>
      <c r="AY98"/>
      <c r="AZ98"/>
      <c r="BA98"/>
      <c r="BB98" t="str" cm="1">
        <f t="array" aca="1" ref="BB98" ca="1">IFERROR(INDIRECT(X98),"")</f>
        <v/>
      </c>
      <c r="BC98"/>
      <c r="BD98" s="437"/>
      <c r="BE98"/>
      <c r="BF98" s="463">
        <v>2</v>
      </c>
      <c r="BG98" s="463">
        <v>21</v>
      </c>
      <c r="BH98" s="463" t="s">
        <v>753</v>
      </c>
      <c r="BI98" s="463" t="s">
        <v>2552</v>
      </c>
      <c r="BJ98" s="463">
        <v>2</v>
      </c>
      <c r="BK98" s="463" t="s">
        <v>2785</v>
      </c>
      <c r="BL98" s="463" t="s">
        <v>756</v>
      </c>
      <c r="BM98" s="438" t="s">
        <v>2786</v>
      </c>
      <c r="BN98" s="438"/>
      <c r="BO98" s="463">
        <v>1</v>
      </c>
      <c r="BP98" s="463">
        <v>0</v>
      </c>
      <c r="BQ98" s="463">
        <v>0</v>
      </c>
      <c r="BR98" s="463">
        <v>0</v>
      </c>
      <c r="BS98" s="463">
        <v>0</v>
      </c>
      <c r="BT98" s="463">
        <v>0</v>
      </c>
      <c r="BU98" s="463">
        <v>0</v>
      </c>
      <c r="BV98" s="463">
        <v>0</v>
      </c>
      <c r="BW98" s="463">
        <v>0</v>
      </c>
      <c r="BX98" s="463">
        <v>0</v>
      </c>
      <c r="BY98" s="463"/>
      <c r="BZ98" s="463"/>
      <c r="CA98"/>
      <c r="CC98"/>
      <c r="CD98"/>
      <c r="CE98"/>
      <c r="CF98"/>
      <c r="CG98"/>
      <c r="CH98"/>
      <c r="CI98"/>
      <c r="CJ98"/>
      <c r="CK98"/>
      <c r="CL98"/>
      <c r="CM98"/>
      <c r="CN98"/>
      <c r="CO98"/>
      <c r="HW98" s="361">
        <v>0</v>
      </c>
      <c r="HX98" s="361">
        <v>0</v>
      </c>
      <c r="HY98" s="361">
        <v>0</v>
      </c>
      <c r="HZ98" s="361">
        <v>0</v>
      </c>
      <c r="IB98" s="361">
        <v>0</v>
      </c>
      <c r="ID98" s="361">
        <v>0</v>
      </c>
    </row>
    <row r="99" spans="1:238" s="448" customFormat="1">
      <c r="A99" s="464">
        <v>16</v>
      </c>
      <c r="B99" s="361">
        <v>1</v>
      </c>
      <c r="C99" s="459" t="s">
        <v>1263</v>
      </c>
      <c r="D99" s="361" t="s">
        <v>691</v>
      </c>
      <c r="E99" s="464">
        <v>1</v>
      </c>
      <c r="F99" s="441" t="s">
        <v>722</v>
      </c>
      <c r="G99" t="s">
        <v>2484</v>
      </c>
      <c r="H99" t="s">
        <v>1217</v>
      </c>
      <c r="I99">
        <v>0</v>
      </c>
      <c r="J99" s="422"/>
      <c r="K99" s="422"/>
      <c r="L99" s="422"/>
      <c r="M99" s="422"/>
      <c r="N99"/>
      <c r="O99"/>
      <c r="P99" s="435"/>
      <c r="Q99"/>
      <c r="R99"/>
      <c r="S99"/>
      <c r="T99"/>
      <c r="U99"/>
      <c r="V99"/>
      <c r="W99">
        <v>104</v>
      </c>
      <c r="X99" t="s">
        <v>2787</v>
      </c>
      <c r="Y99" t="s">
        <v>2788</v>
      </c>
      <c r="Z99" t="s">
        <v>2789</v>
      </c>
      <c r="AA99" t="s">
        <v>1217</v>
      </c>
      <c r="AB99" t="s">
        <v>1217</v>
      </c>
      <c r="AC99">
        <v>1</v>
      </c>
      <c r="AD99">
        <v>6</v>
      </c>
      <c r="AE99" t="s">
        <v>1217</v>
      </c>
      <c r="AF99" t="s">
        <v>1217</v>
      </c>
      <c r="AG99" t="s">
        <v>2790</v>
      </c>
      <c r="AH99"/>
      <c r="AI99" t="s">
        <v>2791</v>
      </c>
      <c r="AJ99" t="s">
        <v>2792</v>
      </c>
      <c r="AK99" t="s">
        <v>2793</v>
      </c>
      <c r="AL99" t="s">
        <v>2794</v>
      </c>
      <c r="AM99" t="s">
        <v>2795</v>
      </c>
      <c r="AN99" t="s">
        <v>2796</v>
      </c>
      <c r="AO99" t="s">
        <v>2797</v>
      </c>
      <c r="AP99"/>
      <c r="AQ99"/>
      <c r="AR99"/>
      <c r="AS99"/>
      <c r="AT99"/>
      <c r="AU99"/>
      <c r="AV99"/>
      <c r="AW99"/>
      <c r="AX99"/>
      <c r="AY99"/>
      <c r="AZ99"/>
      <c r="BA99"/>
      <c r="BB99" t="str" cm="1">
        <f t="array" aca="1" ref="BB99" ca="1">IFERROR(INDIRECT(X99),"")</f>
        <v>FRÅGAN ÄR OBESVARAD</v>
      </c>
      <c r="BC99"/>
      <c r="BD99" s="437"/>
      <c r="BE99"/>
      <c r="BF99" s="463">
        <v>2</v>
      </c>
      <c r="BG99" s="463">
        <v>21</v>
      </c>
      <c r="BH99" s="463" t="s">
        <v>753</v>
      </c>
      <c r="BI99" s="463" t="s">
        <v>2552</v>
      </c>
      <c r="BJ99" s="463">
        <v>3</v>
      </c>
      <c r="BK99" s="463" t="s">
        <v>2798</v>
      </c>
      <c r="BL99" s="463" t="s">
        <v>757</v>
      </c>
      <c r="BM99" s="438" t="s">
        <v>2799</v>
      </c>
      <c r="BN99" s="438"/>
      <c r="BO99" s="463">
        <v>1</v>
      </c>
      <c r="BP99" s="463">
        <v>0</v>
      </c>
      <c r="BQ99" s="463">
        <v>0</v>
      </c>
      <c r="BR99" s="463">
        <v>0</v>
      </c>
      <c r="BS99" s="463">
        <v>0</v>
      </c>
      <c r="BT99" s="463">
        <v>0</v>
      </c>
      <c r="BU99" s="463">
        <v>0</v>
      </c>
      <c r="BV99" s="463">
        <v>0</v>
      </c>
      <c r="BW99" s="463">
        <v>0</v>
      </c>
      <c r="BX99" s="463">
        <v>0</v>
      </c>
      <c r="BY99" s="463"/>
      <c r="BZ99" s="463"/>
      <c r="CA99"/>
      <c r="CC99"/>
      <c r="CD99"/>
      <c r="CE99"/>
      <c r="CF99"/>
      <c r="CG99"/>
      <c r="CH99"/>
      <c r="CI99"/>
      <c r="CJ99"/>
      <c r="CK99"/>
      <c r="CL99"/>
      <c r="CM99"/>
      <c r="CN99"/>
      <c r="CO99"/>
      <c r="CY99" s="361"/>
      <c r="CZ99" s="361"/>
      <c r="DA99" s="361"/>
      <c r="DB99" s="361"/>
      <c r="DC99" s="361"/>
      <c r="DD99" s="361"/>
      <c r="DE99" s="361"/>
      <c r="DF99" s="361"/>
      <c r="DG99" s="361"/>
      <c r="DH99" s="361"/>
      <c r="DI99" s="361"/>
      <c r="DJ99" s="361"/>
      <c r="DK99" s="361"/>
      <c r="DL99" s="361"/>
      <c r="DM99" s="361"/>
      <c r="DN99" s="361"/>
      <c r="DO99" s="361"/>
      <c r="HW99" s="448">
        <v>0</v>
      </c>
      <c r="HX99" s="448">
        <v>0</v>
      </c>
      <c r="HY99" s="448">
        <v>0</v>
      </c>
      <c r="HZ99" s="448">
        <v>0</v>
      </c>
      <c r="IB99" s="448">
        <v>0</v>
      </c>
      <c r="ID99" s="448">
        <v>0</v>
      </c>
    </row>
    <row r="100" spans="1:238" s="361" customFormat="1">
      <c r="A100" s="458">
        <v>51</v>
      </c>
      <c r="B100" s="459">
        <v>4</v>
      </c>
      <c r="C100" s="459" t="s">
        <v>25</v>
      </c>
      <c r="D100" s="361" t="s">
        <v>965</v>
      </c>
      <c r="E100" s="458">
        <v>5</v>
      </c>
      <c r="F100" s="441" t="s">
        <v>965</v>
      </c>
      <c r="G100" t="s">
        <v>2484</v>
      </c>
      <c r="H100">
        <v>100</v>
      </c>
      <c r="I100">
        <v>1</v>
      </c>
      <c r="J100" s="422"/>
      <c r="K100" s="422"/>
      <c r="L100" s="422"/>
      <c r="M100" s="422"/>
      <c r="N100"/>
      <c r="O100"/>
      <c r="P100" s="435"/>
      <c r="Q100"/>
      <c r="R100"/>
      <c r="S100"/>
      <c r="T100"/>
      <c r="U100"/>
      <c r="V100"/>
      <c r="W100">
        <v>105</v>
      </c>
      <c r="X100" t="s">
        <v>1217</v>
      </c>
      <c r="Y100" t="s">
        <v>1217</v>
      </c>
      <c r="Z100" t="s">
        <v>1217</v>
      </c>
      <c r="AA100" t="s">
        <v>1217</v>
      </c>
      <c r="AB100" t="s">
        <v>1217</v>
      </c>
      <c r="AC100" t="s">
        <v>1217</v>
      </c>
      <c r="AD100" t="s">
        <v>1217</v>
      </c>
      <c r="AE100" t="s">
        <v>1217</v>
      </c>
      <c r="AF100" t="s">
        <v>1217</v>
      </c>
      <c r="AG100" t="s">
        <v>1217</v>
      </c>
      <c r="AH100"/>
      <c r="AI100" t="s">
        <v>1217</v>
      </c>
      <c r="AJ100" t="s">
        <v>1217</v>
      </c>
      <c r="AK100" t="s">
        <v>1217</v>
      </c>
      <c r="AL100" t="s">
        <v>1217</v>
      </c>
      <c r="AM100" t="s">
        <v>1217</v>
      </c>
      <c r="AN100" t="s">
        <v>1217</v>
      </c>
      <c r="AO100" t="s">
        <v>1217</v>
      </c>
      <c r="AP100"/>
      <c r="AQ100"/>
      <c r="AR100"/>
      <c r="AS100"/>
      <c r="AT100"/>
      <c r="AU100"/>
      <c r="AV100"/>
      <c r="AW100"/>
      <c r="AX100"/>
      <c r="AY100"/>
      <c r="AZ100"/>
      <c r="BA100"/>
      <c r="BB100" t="str" cm="1">
        <f t="array" aca="1" ref="BB100" ca="1">IFERROR(INDIRECT(X100),"")</f>
        <v/>
      </c>
      <c r="BC100"/>
      <c r="BD100" s="437"/>
      <c r="BE100"/>
      <c r="BF100" s="463">
        <v>2</v>
      </c>
      <c r="BG100" s="463">
        <v>21</v>
      </c>
      <c r="BH100" s="463" t="s">
        <v>753</v>
      </c>
      <c r="BI100" s="463" t="s">
        <v>2552</v>
      </c>
      <c r="BJ100" s="463">
        <v>4</v>
      </c>
      <c r="BK100" s="463" t="s">
        <v>1638</v>
      </c>
      <c r="BL100" s="463" t="s">
        <v>758</v>
      </c>
      <c r="BM100" s="438" t="s">
        <v>2800</v>
      </c>
      <c r="BN100" s="438"/>
      <c r="BO100" s="463">
        <v>1</v>
      </c>
      <c r="BP100" s="463">
        <v>0</v>
      </c>
      <c r="BQ100" s="463">
        <v>0</v>
      </c>
      <c r="BR100" s="463">
        <v>0</v>
      </c>
      <c r="BS100" s="463">
        <v>0</v>
      </c>
      <c r="BT100" s="463">
        <v>0</v>
      </c>
      <c r="BU100" s="463">
        <v>0</v>
      </c>
      <c r="BV100" s="463">
        <v>0</v>
      </c>
      <c r="BW100" s="463">
        <v>0</v>
      </c>
      <c r="BX100" s="463">
        <v>0</v>
      </c>
      <c r="BY100" s="463"/>
      <c r="BZ100" s="463"/>
      <c r="CA100"/>
      <c r="CC100"/>
      <c r="CD100"/>
      <c r="CE100"/>
      <c r="CF100"/>
      <c r="CG100"/>
      <c r="CH100"/>
      <c r="CI100"/>
      <c r="CJ100"/>
      <c r="CK100"/>
      <c r="CL100"/>
      <c r="CM100"/>
      <c r="CN100"/>
      <c r="CO100"/>
      <c r="CY100" s="448"/>
      <c r="CZ100" s="448"/>
      <c r="DA100" s="448"/>
      <c r="DB100" s="448"/>
      <c r="DC100" s="448"/>
      <c r="DD100" s="448"/>
      <c r="DE100" s="448"/>
      <c r="DF100" s="448"/>
      <c r="DG100" s="448"/>
      <c r="DH100" s="448"/>
      <c r="DI100" s="448"/>
      <c r="DJ100" s="448"/>
      <c r="DK100" s="448"/>
      <c r="DL100" s="448"/>
      <c r="DM100" s="448"/>
      <c r="DN100" s="448"/>
      <c r="DO100" s="448"/>
      <c r="HW100" s="361">
        <v>0</v>
      </c>
      <c r="HX100" s="361">
        <v>0</v>
      </c>
      <c r="HY100" s="361">
        <v>0</v>
      </c>
      <c r="HZ100" s="361">
        <v>0</v>
      </c>
      <c r="IB100" s="361">
        <v>0</v>
      </c>
      <c r="ID100" s="361">
        <v>0</v>
      </c>
    </row>
    <row r="101" spans="1:238" s="361" customFormat="1">
      <c r="A101" s="464">
        <v>52</v>
      </c>
      <c r="B101" s="361">
        <v>4</v>
      </c>
      <c r="C101" s="459" t="s">
        <v>25</v>
      </c>
      <c r="D101" s="361" t="s">
        <v>972</v>
      </c>
      <c r="E101" s="464">
        <v>5</v>
      </c>
      <c r="F101" s="441" t="s">
        <v>972</v>
      </c>
      <c r="G101" t="s">
        <v>2484</v>
      </c>
      <c r="H101">
        <v>101</v>
      </c>
      <c r="I101">
        <v>1</v>
      </c>
      <c r="J101" s="422"/>
      <c r="K101" s="422"/>
      <c r="L101" s="422"/>
      <c r="M101" s="422"/>
      <c r="N101"/>
      <c r="O101"/>
      <c r="P101" s="435"/>
      <c r="Q101"/>
      <c r="R101"/>
      <c r="S101"/>
      <c r="T101"/>
      <c r="U101"/>
      <c r="V101"/>
      <c r="W101">
        <v>106</v>
      </c>
      <c r="X101" t="s">
        <v>1217</v>
      </c>
      <c r="Y101" t="s">
        <v>1217</v>
      </c>
      <c r="Z101" t="s">
        <v>1217</v>
      </c>
      <c r="AA101" t="s">
        <v>1217</v>
      </c>
      <c r="AB101" t="s">
        <v>1217</v>
      </c>
      <c r="AC101" t="s">
        <v>1217</v>
      </c>
      <c r="AD101" t="s">
        <v>1217</v>
      </c>
      <c r="AE101" t="s">
        <v>1217</v>
      </c>
      <c r="AF101" t="s">
        <v>1217</v>
      </c>
      <c r="AG101" t="s">
        <v>1217</v>
      </c>
      <c r="AH101"/>
      <c r="AI101" t="s">
        <v>1217</v>
      </c>
      <c r="AJ101" t="s">
        <v>1217</v>
      </c>
      <c r="AK101" t="s">
        <v>1217</v>
      </c>
      <c r="AL101" t="s">
        <v>1217</v>
      </c>
      <c r="AM101" t="s">
        <v>1217</v>
      </c>
      <c r="AN101" t="s">
        <v>1217</v>
      </c>
      <c r="AO101" t="s">
        <v>1217</v>
      </c>
      <c r="AP101"/>
      <c r="AQ101"/>
      <c r="AR101"/>
      <c r="AS101"/>
      <c r="AT101"/>
      <c r="AU101"/>
      <c r="AV101"/>
      <c r="AW101"/>
      <c r="AX101"/>
      <c r="AY101"/>
      <c r="AZ101"/>
      <c r="BA101"/>
      <c r="BB101" t="str" cm="1">
        <f t="array" aca="1" ref="BB101" ca="1">IFERROR(INDIRECT(X101),"")</f>
        <v/>
      </c>
      <c r="BC101"/>
      <c r="BD101" s="437"/>
      <c r="BE101"/>
      <c r="BF101" s="463">
        <v>2</v>
      </c>
      <c r="BG101" s="463">
        <v>21</v>
      </c>
      <c r="BH101" s="463" t="s">
        <v>753</v>
      </c>
      <c r="BI101" s="463" t="s">
        <v>2552</v>
      </c>
      <c r="BJ101" s="463">
        <v>5</v>
      </c>
      <c r="BK101" s="463" t="s">
        <v>1651</v>
      </c>
      <c r="BL101" s="463" t="s">
        <v>759</v>
      </c>
      <c r="BM101" s="438" t="s">
        <v>2801</v>
      </c>
      <c r="BN101" s="438"/>
      <c r="BO101" s="463">
        <v>1</v>
      </c>
      <c r="BP101" s="463">
        <v>0</v>
      </c>
      <c r="BQ101" s="463">
        <v>0</v>
      </c>
      <c r="BR101" s="463">
        <v>0</v>
      </c>
      <c r="BS101" s="463">
        <v>0</v>
      </c>
      <c r="BT101" s="463">
        <v>0</v>
      </c>
      <c r="BU101" s="463">
        <v>0</v>
      </c>
      <c r="BV101" s="463">
        <v>0</v>
      </c>
      <c r="BW101" s="463">
        <v>0</v>
      </c>
      <c r="BX101" s="463">
        <v>0</v>
      </c>
      <c r="BY101" s="463"/>
      <c r="BZ101" s="463"/>
      <c r="CA101"/>
      <c r="CC101"/>
      <c r="CD101"/>
      <c r="CE101"/>
      <c r="CF101"/>
      <c r="CG101"/>
      <c r="CH101"/>
      <c r="CI101"/>
      <c r="CJ101"/>
      <c r="CK101"/>
      <c r="CL101"/>
      <c r="CM101"/>
      <c r="CN101"/>
      <c r="CO101"/>
      <c r="HW101" s="361">
        <v>0</v>
      </c>
      <c r="HX101" s="361">
        <v>0</v>
      </c>
      <c r="HY101" s="361">
        <v>0</v>
      </c>
      <c r="HZ101" s="361">
        <v>0</v>
      </c>
      <c r="IB101" s="361">
        <v>0</v>
      </c>
      <c r="ID101" s="361">
        <v>0</v>
      </c>
    </row>
    <row r="102" spans="1:238" s="361" customFormat="1" ht="16.5" customHeight="1">
      <c r="A102" s="464"/>
      <c r="C102" s="459"/>
      <c r="E102" s="464"/>
      <c r="F102" s="441"/>
      <c r="G102">
        <v>0</v>
      </c>
      <c r="H102" t="s">
        <v>1217</v>
      </c>
      <c r="I102">
        <v>0</v>
      </c>
      <c r="J102" s="422"/>
      <c r="K102" s="422"/>
      <c r="L102" s="422"/>
      <c r="M102" s="422"/>
      <c r="N102"/>
      <c r="O102"/>
      <c r="P102" s="435"/>
      <c r="Q102"/>
      <c r="R102"/>
      <c r="S102"/>
      <c r="T102"/>
      <c r="U102"/>
      <c r="V102"/>
      <c r="W102">
        <v>107</v>
      </c>
      <c r="X102" t="s">
        <v>1217</v>
      </c>
      <c r="Y102" t="s">
        <v>1217</v>
      </c>
      <c r="Z102" t="s">
        <v>1217</v>
      </c>
      <c r="AA102" t="s">
        <v>1217</v>
      </c>
      <c r="AB102" t="s">
        <v>1217</v>
      </c>
      <c r="AC102" t="s">
        <v>1217</v>
      </c>
      <c r="AD102" t="s">
        <v>1217</v>
      </c>
      <c r="AE102" t="s">
        <v>1217</v>
      </c>
      <c r="AF102" t="s">
        <v>1217</v>
      </c>
      <c r="AG102" t="s">
        <v>1217</v>
      </c>
      <c r="AH102"/>
      <c r="AI102" t="s">
        <v>1217</v>
      </c>
      <c r="AJ102" t="s">
        <v>1217</v>
      </c>
      <c r="AK102" t="s">
        <v>1217</v>
      </c>
      <c r="AL102" t="s">
        <v>1217</v>
      </c>
      <c r="AM102" t="s">
        <v>1217</v>
      </c>
      <c r="AN102" t="s">
        <v>1217</v>
      </c>
      <c r="AO102" t="s">
        <v>1217</v>
      </c>
      <c r="AP102"/>
      <c r="AQ102"/>
      <c r="AR102"/>
      <c r="AS102"/>
      <c r="AT102"/>
      <c r="AU102"/>
      <c r="AV102"/>
      <c r="AW102"/>
      <c r="AX102"/>
      <c r="AY102"/>
      <c r="AZ102"/>
      <c r="BA102"/>
      <c r="BB102" t="str" cm="1">
        <f t="array" aca="1" ref="BB102" ca="1">IFERROR(INDIRECT(X102),"")</f>
        <v/>
      </c>
      <c r="BC102"/>
      <c r="BD102" s="437"/>
      <c r="BE102"/>
      <c r="BF102" s="466">
        <v>2</v>
      </c>
      <c r="BG102" s="466">
        <v>22</v>
      </c>
      <c r="BH102" s="466" t="s">
        <v>760</v>
      </c>
      <c r="BI102" s="466" t="s">
        <v>2555</v>
      </c>
      <c r="BJ102" s="466">
        <v>1</v>
      </c>
      <c r="BK102" s="466" t="s">
        <v>2802</v>
      </c>
      <c r="BL102" s="466" t="s">
        <v>762</v>
      </c>
      <c r="BM102" s="438" t="s">
        <v>2803</v>
      </c>
      <c r="BN102" s="438"/>
      <c r="BO102" s="466">
        <v>1</v>
      </c>
      <c r="BP102" s="466">
        <v>0</v>
      </c>
      <c r="BQ102" s="466">
        <v>0</v>
      </c>
      <c r="BR102" s="466">
        <v>0</v>
      </c>
      <c r="BS102" s="466">
        <v>0</v>
      </c>
      <c r="BT102" s="466">
        <v>0</v>
      </c>
      <c r="BU102" s="466">
        <v>0</v>
      </c>
      <c r="BV102" s="466">
        <v>0</v>
      </c>
      <c r="BW102" s="466">
        <v>0</v>
      </c>
      <c r="BX102" s="466">
        <v>0</v>
      </c>
      <c r="BY102" s="466"/>
      <c r="BZ102" s="466"/>
      <c r="CA102"/>
      <c r="CC102"/>
      <c r="CD102"/>
      <c r="CE102"/>
      <c r="CF102"/>
      <c r="CG102"/>
      <c r="CH102"/>
      <c r="CI102"/>
      <c r="CJ102"/>
      <c r="CK102"/>
      <c r="CL102"/>
      <c r="CM102"/>
      <c r="CN102"/>
      <c r="CO102"/>
      <c r="HW102" s="361">
        <v>0</v>
      </c>
      <c r="HX102" s="361">
        <v>0</v>
      </c>
      <c r="HY102" s="361">
        <v>0</v>
      </c>
      <c r="HZ102" s="361">
        <v>0</v>
      </c>
      <c r="IB102" s="361">
        <v>0</v>
      </c>
      <c r="ID102" s="361">
        <v>0</v>
      </c>
    </row>
    <row r="103" spans="1:238" ht="16.5" customHeight="1">
      <c r="A103" s="464"/>
      <c r="B103" s="361"/>
      <c r="C103" s="459"/>
      <c r="D103" s="361"/>
      <c r="E103" s="464"/>
      <c r="G103">
        <v>0</v>
      </c>
      <c r="H103" t="s">
        <v>1217</v>
      </c>
      <c r="I103">
        <v>0</v>
      </c>
      <c r="J103" s="422"/>
      <c r="K103" s="422"/>
      <c r="L103" s="422"/>
      <c r="M103" s="422"/>
      <c r="N103"/>
      <c r="O103"/>
      <c r="P103" s="435"/>
      <c r="Q103"/>
      <c r="R103"/>
      <c r="S103"/>
      <c r="T103"/>
      <c r="U103"/>
      <c r="V103"/>
      <c r="W103">
        <v>108</v>
      </c>
      <c r="X103" t="s">
        <v>1217</v>
      </c>
      <c r="Y103" t="s">
        <v>1217</v>
      </c>
      <c r="Z103" t="s">
        <v>1217</v>
      </c>
      <c r="AA103" t="s">
        <v>1217</v>
      </c>
      <c r="AB103" t="s">
        <v>1217</v>
      </c>
      <c r="AC103" t="s">
        <v>1217</v>
      </c>
      <c r="AD103" t="s">
        <v>1217</v>
      </c>
      <c r="AE103" t="s">
        <v>1217</v>
      </c>
      <c r="AF103" t="s">
        <v>1217</v>
      </c>
      <c r="AG103" t="s">
        <v>1217</v>
      </c>
      <c r="AH103"/>
      <c r="AI103" t="s">
        <v>1217</v>
      </c>
      <c r="AJ103" t="s">
        <v>1217</v>
      </c>
      <c r="AK103" t="s">
        <v>1217</v>
      </c>
      <c r="AL103" t="s">
        <v>1217</v>
      </c>
      <c r="AM103" t="s">
        <v>1217</v>
      </c>
      <c r="AN103" t="s">
        <v>1217</v>
      </c>
      <c r="AO103" t="s">
        <v>1217</v>
      </c>
      <c r="AP103"/>
      <c r="AQ103"/>
      <c r="AR103"/>
      <c r="AS103"/>
      <c r="AT103"/>
      <c r="AU103"/>
      <c r="AV103"/>
      <c r="AW103"/>
      <c r="AX103"/>
      <c r="AY103"/>
      <c r="AZ103"/>
      <c r="BA103"/>
      <c r="BB103" t="str" cm="1">
        <f t="array" aca="1" ref="BB103" ca="1">IFERROR(INDIRECT(X103),"")</f>
        <v/>
      </c>
      <c r="BC103"/>
      <c r="BD103" s="437"/>
      <c r="BE103"/>
      <c r="BF103" s="466">
        <v>2</v>
      </c>
      <c r="BG103" s="466">
        <v>22</v>
      </c>
      <c r="BH103" s="466" t="s">
        <v>760</v>
      </c>
      <c r="BI103" s="466" t="s">
        <v>2555</v>
      </c>
      <c r="BJ103" s="466">
        <v>2</v>
      </c>
      <c r="BK103" s="466" t="s">
        <v>2804</v>
      </c>
      <c r="BL103" s="466" t="s">
        <v>763</v>
      </c>
      <c r="BM103" s="438" t="s">
        <v>2805</v>
      </c>
      <c r="BN103" s="438"/>
      <c r="BO103" s="466">
        <v>1</v>
      </c>
      <c r="BP103" s="466">
        <v>0</v>
      </c>
      <c r="BQ103" s="466">
        <v>0</v>
      </c>
      <c r="BR103" s="466">
        <v>0</v>
      </c>
      <c r="BS103" s="466">
        <v>0</v>
      </c>
      <c r="BT103" s="466">
        <v>0</v>
      </c>
      <c r="BU103" s="466">
        <v>0</v>
      </c>
      <c r="BV103" s="466">
        <v>0</v>
      </c>
      <c r="BW103" s="466">
        <v>0</v>
      </c>
      <c r="BX103" s="466">
        <v>0</v>
      </c>
      <c r="BY103" s="466"/>
      <c r="BZ103" s="466"/>
      <c r="CA103"/>
      <c r="CC103"/>
      <c r="CD103"/>
      <c r="CE103"/>
      <c r="CF103"/>
      <c r="CG103"/>
      <c r="CH103"/>
      <c r="CI103"/>
      <c r="CJ103"/>
      <c r="CK103"/>
      <c r="CL103"/>
      <c r="CM103"/>
      <c r="CN103"/>
      <c r="CO103"/>
      <c r="CY103" s="361"/>
      <c r="CZ103" s="361"/>
      <c r="DA103" s="361"/>
      <c r="DB103" s="361"/>
      <c r="DC103" s="361"/>
      <c r="DD103" s="361"/>
      <c r="DE103" s="361"/>
      <c r="DF103" s="361"/>
      <c r="DG103" s="361"/>
      <c r="DH103" s="361"/>
      <c r="DI103" s="361"/>
      <c r="DJ103" s="361"/>
      <c r="DK103" s="361"/>
      <c r="DL103" s="361"/>
      <c r="DM103" s="361"/>
      <c r="DN103" s="361"/>
      <c r="DO103" s="361"/>
      <c r="HW103" s="441">
        <v>0</v>
      </c>
      <c r="HX103" s="441">
        <v>0</v>
      </c>
      <c r="HY103" s="441">
        <v>0</v>
      </c>
      <c r="HZ103" s="441">
        <v>0</v>
      </c>
      <c r="IB103" s="441">
        <v>0</v>
      </c>
      <c r="ID103" s="441">
        <v>0</v>
      </c>
    </row>
    <row r="104" spans="1:238">
      <c r="A104" s="464"/>
      <c r="B104" s="361"/>
      <c r="C104" s="459"/>
      <c r="D104" s="361"/>
      <c r="E104" s="464"/>
      <c r="G104">
        <v>0</v>
      </c>
      <c r="H104" t="s">
        <v>1217</v>
      </c>
      <c r="I104">
        <v>0</v>
      </c>
      <c r="J104" s="422"/>
      <c r="K104" s="422"/>
      <c r="L104" s="422"/>
      <c r="M104" s="422"/>
      <c r="N104"/>
      <c r="O104"/>
      <c r="P104" s="435"/>
      <c r="Q104"/>
      <c r="R104"/>
      <c r="S104"/>
      <c r="T104"/>
      <c r="U104"/>
      <c r="V104"/>
      <c r="W104">
        <v>109</v>
      </c>
      <c r="X104" t="s">
        <v>1217</v>
      </c>
      <c r="Y104" t="s">
        <v>1217</v>
      </c>
      <c r="Z104" t="s">
        <v>1217</v>
      </c>
      <c r="AA104" t="s">
        <v>1217</v>
      </c>
      <c r="AB104" t="s">
        <v>1217</v>
      </c>
      <c r="AC104" t="s">
        <v>1217</v>
      </c>
      <c r="AD104" t="s">
        <v>1217</v>
      </c>
      <c r="AE104" t="s">
        <v>1217</v>
      </c>
      <c r="AF104" t="s">
        <v>1217</v>
      </c>
      <c r="AG104" t="s">
        <v>1217</v>
      </c>
      <c r="AH104"/>
      <c r="AI104" t="s">
        <v>1217</v>
      </c>
      <c r="AJ104" t="s">
        <v>1217</v>
      </c>
      <c r="AK104" t="s">
        <v>1217</v>
      </c>
      <c r="AL104" t="s">
        <v>1217</v>
      </c>
      <c r="AM104" t="s">
        <v>1217</v>
      </c>
      <c r="AN104" t="s">
        <v>1217</v>
      </c>
      <c r="AO104" t="s">
        <v>1217</v>
      </c>
      <c r="AP104"/>
      <c r="AQ104"/>
      <c r="AR104"/>
      <c r="AS104"/>
      <c r="AT104"/>
      <c r="AU104"/>
      <c r="AV104"/>
      <c r="AW104"/>
      <c r="AX104"/>
      <c r="AY104"/>
      <c r="AZ104"/>
      <c r="BA104"/>
      <c r="BB104" t="str" cm="1">
        <f t="array" aca="1" ref="BB104" ca="1">IFERROR(INDIRECT(X104),"")</f>
        <v/>
      </c>
      <c r="BC104"/>
      <c r="BD104" s="437"/>
      <c r="BE104"/>
      <c r="BF104" s="466">
        <v>2</v>
      </c>
      <c r="BG104" s="466">
        <v>22</v>
      </c>
      <c r="BH104" s="466" t="s">
        <v>760</v>
      </c>
      <c r="BI104" s="466" t="s">
        <v>2555</v>
      </c>
      <c r="BJ104" s="466">
        <v>3</v>
      </c>
      <c r="BK104" s="466" t="s">
        <v>2806</v>
      </c>
      <c r="BL104" s="466" t="s">
        <v>764</v>
      </c>
      <c r="BM104" s="438" t="s">
        <v>2807</v>
      </c>
      <c r="BN104" s="438"/>
      <c r="BO104" s="466">
        <v>1</v>
      </c>
      <c r="BP104" s="466">
        <v>0</v>
      </c>
      <c r="BQ104" s="466">
        <v>0</v>
      </c>
      <c r="BR104" s="466">
        <v>0</v>
      </c>
      <c r="BS104" s="466">
        <v>0</v>
      </c>
      <c r="BT104" s="466">
        <v>0</v>
      </c>
      <c r="BU104" s="466">
        <v>0</v>
      </c>
      <c r="BV104" s="466">
        <v>0</v>
      </c>
      <c r="BW104" s="466">
        <v>0</v>
      </c>
      <c r="BX104" s="466">
        <v>0</v>
      </c>
      <c r="BY104" s="466"/>
      <c r="BZ104" s="466"/>
      <c r="CA104"/>
      <c r="CC104"/>
      <c r="CD104"/>
      <c r="CE104"/>
      <c r="CF104"/>
      <c r="CG104"/>
      <c r="CH104"/>
      <c r="CI104"/>
      <c r="CJ104"/>
      <c r="CK104"/>
      <c r="CL104"/>
      <c r="CM104"/>
      <c r="CN104"/>
      <c r="CO104"/>
      <c r="CY104" s="441"/>
      <c r="HW104" s="441">
        <v>0</v>
      </c>
      <c r="HX104" s="441">
        <v>0</v>
      </c>
      <c r="HY104" s="441">
        <v>0</v>
      </c>
      <c r="HZ104" s="441">
        <v>0</v>
      </c>
      <c r="IB104" s="441">
        <v>0</v>
      </c>
      <c r="ID104" s="441">
        <v>0</v>
      </c>
    </row>
    <row r="105" spans="1:238">
      <c r="A105" s="464"/>
      <c r="B105" s="361"/>
      <c r="C105" s="459"/>
      <c r="D105" s="361"/>
      <c r="E105" s="464"/>
      <c r="G105">
        <v>0</v>
      </c>
      <c r="H105" t="s">
        <v>1217</v>
      </c>
      <c r="I105">
        <v>0</v>
      </c>
      <c r="J105" s="422"/>
      <c r="K105" s="422"/>
      <c r="L105" s="422"/>
      <c r="M105" s="422"/>
      <c r="N105"/>
      <c r="O105"/>
      <c r="P105" s="435"/>
      <c r="Q105"/>
      <c r="R105"/>
      <c r="S105"/>
      <c r="T105"/>
      <c r="U105"/>
      <c r="V105"/>
      <c r="W105">
        <v>110</v>
      </c>
      <c r="X105" t="s">
        <v>1217</v>
      </c>
      <c r="Y105" t="s">
        <v>1217</v>
      </c>
      <c r="Z105" t="s">
        <v>1217</v>
      </c>
      <c r="AA105" t="s">
        <v>1217</v>
      </c>
      <c r="AB105" t="s">
        <v>1217</v>
      </c>
      <c r="AC105" t="s">
        <v>1217</v>
      </c>
      <c r="AD105" t="s">
        <v>1217</v>
      </c>
      <c r="AE105" t="s">
        <v>1217</v>
      </c>
      <c r="AF105" t="s">
        <v>1217</v>
      </c>
      <c r="AG105" t="s">
        <v>1217</v>
      </c>
      <c r="AH105"/>
      <c r="AI105" t="s">
        <v>1217</v>
      </c>
      <c r="AJ105" t="s">
        <v>1217</v>
      </c>
      <c r="AK105" t="s">
        <v>1217</v>
      </c>
      <c r="AL105" t="s">
        <v>1217</v>
      </c>
      <c r="AM105" t="s">
        <v>1217</v>
      </c>
      <c r="AN105" t="s">
        <v>1217</v>
      </c>
      <c r="AO105" t="s">
        <v>1217</v>
      </c>
      <c r="AP105"/>
      <c r="AQ105"/>
      <c r="AR105"/>
      <c r="AS105"/>
      <c r="AT105"/>
      <c r="AU105"/>
      <c r="AV105"/>
      <c r="AW105"/>
      <c r="AX105"/>
      <c r="AY105"/>
      <c r="AZ105"/>
      <c r="BA105"/>
      <c r="BB105" t="str" cm="1">
        <f t="array" aca="1" ref="BB105" ca="1">IFERROR(INDIRECT(X105),"")</f>
        <v/>
      </c>
      <c r="BC105"/>
      <c r="BD105" s="437"/>
      <c r="BE105"/>
      <c r="BF105" s="466">
        <v>2</v>
      </c>
      <c r="BG105" s="466">
        <v>22</v>
      </c>
      <c r="BH105" s="466" t="s">
        <v>760</v>
      </c>
      <c r="BI105" s="466" t="s">
        <v>2555</v>
      </c>
      <c r="BJ105" s="466">
        <v>4</v>
      </c>
      <c r="BK105" s="466" t="s">
        <v>1659</v>
      </c>
      <c r="BL105" s="466" t="s">
        <v>765</v>
      </c>
      <c r="BM105" s="438" t="s">
        <v>2808</v>
      </c>
      <c r="BN105" s="438"/>
      <c r="BO105" s="466">
        <v>1</v>
      </c>
      <c r="BP105" s="466">
        <v>0</v>
      </c>
      <c r="BQ105" s="466">
        <v>0</v>
      </c>
      <c r="BR105" s="466">
        <v>0</v>
      </c>
      <c r="BS105" s="466">
        <v>0</v>
      </c>
      <c r="BT105" s="466">
        <v>0</v>
      </c>
      <c r="BU105" s="466">
        <v>0</v>
      </c>
      <c r="BV105" s="466">
        <v>0</v>
      </c>
      <c r="BW105" s="466">
        <v>0</v>
      </c>
      <c r="BX105" s="466">
        <v>0</v>
      </c>
      <c r="BY105" s="466"/>
      <c r="BZ105" s="466"/>
      <c r="CA105"/>
      <c r="CC105"/>
      <c r="CD105"/>
      <c r="CE105"/>
      <c r="CF105"/>
      <c r="CG105"/>
      <c r="CH105"/>
      <c r="CI105"/>
      <c r="CJ105"/>
      <c r="CK105"/>
      <c r="CL105"/>
      <c r="CM105"/>
      <c r="CN105"/>
      <c r="CO105"/>
      <c r="CY105" s="441"/>
      <c r="HW105" s="441">
        <v>0</v>
      </c>
      <c r="HX105" s="441">
        <v>0</v>
      </c>
      <c r="HY105" s="441">
        <v>0</v>
      </c>
      <c r="HZ105" s="441">
        <v>0</v>
      </c>
      <c r="IB105" s="441">
        <v>0</v>
      </c>
      <c r="ID105" s="441">
        <v>0</v>
      </c>
    </row>
    <row r="106" spans="1:238">
      <c r="A106" s="458"/>
      <c r="B106" s="459"/>
      <c r="C106" s="459"/>
      <c r="D106" s="361"/>
      <c r="E106" s="458"/>
      <c r="G106">
        <v>0</v>
      </c>
      <c r="H106" t="s">
        <v>1217</v>
      </c>
      <c r="I106">
        <v>0</v>
      </c>
      <c r="J106" s="422"/>
      <c r="K106" s="422"/>
      <c r="L106" s="422"/>
      <c r="M106" s="422"/>
      <c r="N106"/>
      <c r="O106"/>
      <c r="P106" s="435"/>
      <c r="Q106"/>
      <c r="R106"/>
      <c r="S106"/>
      <c r="T106"/>
      <c r="U106"/>
      <c r="V106"/>
      <c r="W106">
        <v>111</v>
      </c>
      <c r="X106" t="s">
        <v>1217</v>
      </c>
      <c r="Y106" t="s">
        <v>1217</v>
      </c>
      <c r="Z106" t="s">
        <v>1217</v>
      </c>
      <c r="AA106" t="s">
        <v>1217</v>
      </c>
      <c r="AB106" t="s">
        <v>1217</v>
      </c>
      <c r="AC106" t="s">
        <v>1217</v>
      </c>
      <c r="AD106" t="s">
        <v>1217</v>
      </c>
      <c r="AE106" t="s">
        <v>1217</v>
      </c>
      <c r="AF106" t="s">
        <v>1217</v>
      </c>
      <c r="AG106" t="s">
        <v>1217</v>
      </c>
      <c r="AH106"/>
      <c r="AI106" t="s">
        <v>1217</v>
      </c>
      <c r="AJ106" t="s">
        <v>1217</v>
      </c>
      <c r="AK106" t="s">
        <v>1217</v>
      </c>
      <c r="AL106" t="s">
        <v>1217</v>
      </c>
      <c r="AM106" t="s">
        <v>1217</v>
      </c>
      <c r="AN106" t="s">
        <v>1217</v>
      </c>
      <c r="AO106" t="s">
        <v>1217</v>
      </c>
      <c r="AP106"/>
      <c r="AQ106"/>
      <c r="AR106"/>
      <c r="AS106"/>
      <c r="AT106"/>
      <c r="AU106"/>
      <c r="AV106"/>
      <c r="AW106"/>
      <c r="AX106"/>
      <c r="AY106"/>
      <c r="AZ106"/>
      <c r="BA106"/>
      <c r="BB106" t="str" cm="1">
        <f t="array" aca="1" ref="BB106" ca="1">IFERROR(INDIRECT(X106),"")</f>
        <v/>
      </c>
      <c r="BC106"/>
      <c r="BD106" s="437"/>
      <c r="BE106"/>
      <c r="BF106" s="466">
        <v>2</v>
      </c>
      <c r="BG106" s="466">
        <v>22</v>
      </c>
      <c r="BH106" s="466" t="s">
        <v>760</v>
      </c>
      <c r="BI106" s="466" t="s">
        <v>2555</v>
      </c>
      <c r="BJ106" s="466">
        <v>5</v>
      </c>
      <c r="BK106" s="466" t="s">
        <v>1661</v>
      </c>
      <c r="BL106" s="466" t="s">
        <v>766</v>
      </c>
      <c r="BM106" s="438" t="s">
        <v>2809</v>
      </c>
      <c r="BN106" s="438"/>
      <c r="BO106" s="466">
        <v>1</v>
      </c>
      <c r="BP106" s="466">
        <v>0</v>
      </c>
      <c r="BQ106" s="466">
        <v>0</v>
      </c>
      <c r="BR106" s="466">
        <v>0</v>
      </c>
      <c r="BS106" s="466">
        <v>0</v>
      </c>
      <c r="BT106" s="466">
        <v>0</v>
      </c>
      <c r="BU106" s="466">
        <v>0</v>
      </c>
      <c r="BV106" s="466">
        <v>0</v>
      </c>
      <c r="BW106" s="466">
        <v>0</v>
      </c>
      <c r="BX106" s="466">
        <v>0</v>
      </c>
      <c r="BY106" s="466"/>
      <c r="BZ106" s="466"/>
      <c r="CA106"/>
      <c r="CC106"/>
      <c r="CD106"/>
      <c r="CE106"/>
      <c r="CF106"/>
      <c r="CG106"/>
      <c r="CH106"/>
      <c r="CI106"/>
      <c r="CJ106"/>
      <c r="CK106"/>
      <c r="CL106"/>
      <c r="CM106"/>
      <c r="CN106"/>
      <c r="CO106"/>
      <c r="CY106" s="441"/>
      <c r="HW106" s="441">
        <v>0</v>
      </c>
      <c r="HX106" s="441">
        <v>0</v>
      </c>
      <c r="HY106" s="441">
        <v>0</v>
      </c>
      <c r="HZ106" s="441">
        <v>0</v>
      </c>
      <c r="IB106" s="441">
        <v>0</v>
      </c>
      <c r="ID106" s="441">
        <v>0</v>
      </c>
    </row>
    <row r="107" spans="1:238">
      <c r="G107">
        <v>0</v>
      </c>
      <c r="H107" t="s">
        <v>1217</v>
      </c>
      <c r="I107">
        <v>0</v>
      </c>
      <c r="J107" s="422"/>
      <c r="K107" s="422"/>
      <c r="L107" s="422"/>
      <c r="M107" s="422"/>
      <c r="N107"/>
      <c r="O107"/>
      <c r="P107" s="435"/>
      <c r="Q107"/>
      <c r="R107"/>
      <c r="S107"/>
      <c r="T107"/>
      <c r="U107"/>
      <c r="V107"/>
      <c r="W107">
        <v>112</v>
      </c>
      <c r="X107" t="s">
        <v>1217</v>
      </c>
      <c r="Y107" t="s">
        <v>1217</v>
      </c>
      <c r="Z107" t="s">
        <v>1217</v>
      </c>
      <c r="AA107" t="s">
        <v>1217</v>
      </c>
      <c r="AB107" t="s">
        <v>1217</v>
      </c>
      <c r="AC107" t="s">
        <v>1217</v>
      </c>
      <c r="AD107" t="s">
        <v>1217</v>
      </c>
      <c r="AE107" t="s">
        <v>1217</v>
      </c>
      <c r="AF107" t="s">
        <v>1217</v>
      </c>
      <c r="AG107" t="s">
        <v>1217</v>
      </c>
      <c r="AH107"/>
      <c r="AI107" t="s">
        <v>1217</v>
      </c>
      <c r="AJ107" t="s">
        <v>1217</v>
      </c>
      <c r="AK107" t="s">
        <v>1217</v>
      </c>
      <c r="AL107" t="s">
        <v>1217</v>
      </c>
      <c r="AM107" t="s">
        <v>1217</v>
      </c>
      <c r="AN107" t="s">
        <v>1217</v>
      </c>
      <c r="AO107" t="s">
        <v>1217</v>
      </c>
      <c r="AP107"/>
      <c r="AQ107"/>
      <c r="AR107"/>
      <c r="AS107"/>
      <c r="AT107"/>
      <c r="AU107"/>
      <c r="AV107"/>
      <c r="AW107"/>
      <c r="AX107"/>
      <c r="AY107"/>
      <c r="AZ107"/>
      <c r="BA107"/>
      <c r="BB107" t="str" cm="1">
        <f t="array" aca="1" ref="BB107" ca="1">IFERROR(INDIRECT(X107),"")</f>
        <v/>
      </c>
      <c r="BC107"/>
      <c r="BD107" s="437"/>
      <c r="BE107"/>
      <c r="BF107" s="467">
        <v>2</v>
      </c>
      <c r="BG107" s="467">
        <v>23</v>
      </c>
      <c r="BH107" s="467" t="s">
        <v>767</v>
      </c>
      <c r="BI107" s="467" t="s">
        <v>2558</v>
      </c>
      <c r="BJ107" s="467">
        <v>1</v>
      </c>
      <c r="BK107" s="467" t="s">
        <v>2810</v>
      </c>
      <c r="BL107" s="467" t="s">
        <v>769</v>
      </c>
      <c r="BM107" s="438" t="s">
        <v>2811</v>
      </c>
      <c r="BN107" s="438"/>
      <c r="BO107" s="467">
        <v>0</v>
      </c>
      <c r="BP107" s="467">
        <v>1</v>
      </c>
      <c r="BQ107" s="467">
        <v>0</v>
      </c>
      <c r="BR107" s="467">
        <v>0</v>
      </c>
      <c r="BS107" s="467">
        <v>0</v>
      </c>
      <c r="BT107" s="467">
        <v>0</v>
      </c>
      <c r="BU107" s="467">
        <v>0</v>
      </c>
      <c r="BV107" s="467">
        <v>0</v>
      </c>
      <c r="BW107" s="467">
        <v>0</v>
      </c>
      <c r="BX107" s="467">
        <v>0</v>
      </c>
      <c r="BY107" s="467"/>
      <c r="BZ107" s="467"/>
      <c r="CA107"/>
      <c r="CC107"/>
      <c r="CD107"/>
      <c r="CE107"/>
      <c r="CF107"/>
      <c r="CG107"/>
      <c r="CH107"/>
      <c r="CI107"/>
      <c r="CJ107"/>
      <c r="CK107"/>
      <c r="CL107"/>
      <c r="CM107"/>
      <c r="CN107"/>
      <c r="CO107"/>
      <c r="CY107" s="441"/>
      <c r="HW107" s="441">
        <v>0</v>
      </c>
      <c r="HX107" s="441">
        <v>0</v>
      </c>
      <c r="HY107" s="441">
        <v>0</v>
      </c>
      <c r="HZ107" s="441">
        <v>0</v>
      </c>
      <c r="IB107" s="441">
        <v>0</v>
      </c>
      <c r="ID107" s="441">
        <v>0</v>
      </c>
    </row>
    <row r="108" spans="1:238">
      <c r="G108">
        <v>0</v>
      </c>
      <c r="H108" t="s">
        <v>1217</v>
      </c>
      <c r="I108">
        <v>0</v>
      </c>
      <c r="J108" s="422"/>
      <c r="K108" s="422"/>
      <c r="L108" s="422"/>
      <c r="M108" s="422"/>
      <c r="N108"/>
      <c r="O108"/>
      <c r="P108" s="435"/>
      <c r="Q108"/>
      <c r="R108"/>
      <c r="S108"/>
      <c r="T108"/>
      <c r="U108"/>
      <c r="V108"/>
      <c r="W108">
        <v>113</v>
      </c>
      <c r="X108" t="s">
        <v>1217</v>
      </c>
      <c r="Y108" t="s">
        <v>1217</v>
      </c>
      <c r="Z108" t="s">
        <v>1217</v>
      </c>
      <c r="AA108" t="s">
        <v>1217</v>
      </c>
      <c r="AB108" t="s">
        <v>1217</v>
      </c>
      <c r="AC108" t="s">
        <v>1217</v>
      </c>
      <c r="AD108" t="s">
        <v>1217</v>
      </c>
      <c r="AE108" t="s">
        <v>1217</v>
      </c>
      <c r="AF108" t="s">
        <v>1217</v>
      </c>
      <c r="AG108" t="s">
        <v>1217</v>
      </c>
      <c r="AH108"/>
      <c r="AI108" t="s">
        <v>1217</v>
      </c>
      <c r="AJ108" t="s">
        <v>1217</v>
      </c>
      <c r="AK108" t="s">
        <v>1217</v>
      </c>
      <c r="AL108" t="s">
        <v>1217</v>
      </c>
      <c r="AM108" t="s">
        <v>1217</v>
      </c>
      <c r="AN108" t="s">
        <v>1217</v>
      </c>
      <c r="AO108" t="s">
        <v>1217</v>
      </c>
      <c r="AP108"/>
      <c r="AQ108"/>
      <c r="AR108"/>
      <c r="AS108"/>
      <c r="AT108"/>
      <c r="AU108"/>
      <c r="AV108"/>
      <c r="AW108"/>
      <c r="AX108"/>
      <c r="AY108"/>
      <c r="AZ108"/>
      <c r="BA108"/>
      <c r="BB108" t="str" cm="1">
        <f t="array" aca="1" ref="BB108" ca="1">IFERROR(INDIRECT(X108),"")</f>
        <v/>
      </c>
      <c r="BC108"/>
      <c r="BD108" s="437"/>
      <c r="BE108"/>
      <c r="BF108" s="467">
        <v>2</v>
      </c>
      <c r="BG108" s="467">
        <v>23</v>
      </c>
      <c r="BH108" s="467" t="s">
        <v>767</v>
      </c>
      <c r="BI108" s="467" t="s">
        <v>2558</v>
      </c>
      <c r="BJ108" s="467">
        <v>2</v>
      </c>
      <c r="BK108" s="467" t="s">
        <v>2812</v>
      </c>
      <c r="BL108" s="467" t="s">
        <v>770</v>
      </c>
      <c r="BM108" s="438" t="s">
        <v>2813</v>
      </c>
      <c r="BN108" s="438"/>
      <c r="BO108" s="467">
        <v>0</v>
      </c>
      <c r="BP108" s="467">
        <v>1</v>
      </c>
      <c r="BQ108" s="467">
        <v>0</v>
      </c>
      <c r="BR108" s="467">
        <v>0</v>
      </c>
      <c r="BS108" s="467">
        <v>0</v>
      </c>
      <c r="BT108" s="467">
        <v>0</v>
      </c>
      <c r="BU108" s="467">
        <v>0</v>
      </c>
      <c r="BV108" s="467">
        <v>0</v>
      </c>
      <c r="BW108" s="467">
        <v>0</v>
      </c>
      <c r="BX108" s="467">
        <v>0</v>
      </c>
      <c r="BY108" s="467"/>
      <c r="BZ108" s="467"/>
      <c r="CA108"/>
      <c r="CC108"/>
      <c r="CD108"/>
      <c r="CE108"/>
      <c r="CF108"/>
      <c r="CG108"/>
      <c r="CH108"/>
      <c r="CI108"/>
      <c r="CJ108"/>
      <c r="CK108"/>
      <c r="CL108"/>
      <c r="CM108"/>
      <c r="CN108"/>
      <c r="CO108"/>
      <c r="CY108" s="441"/>
      <c r="HW108" s="441">
        <v>0</v>
      </c>
      <c r="HX108" s="441">
        <v>0</v>
      </c>
      <c r="HY108" s="441">
        <v>0</v>
      </c>
      <c r="HZ108" s="441">
        <v>0</v>
      </c>
      <c r="IB108" s="441">
        <v>0</v>
      </c>
      <c r="ID108" s="441">
        <v>0</v>
      </c>
    </row>
    <row r="109" spans="1:238">
      <c r="A109" s="458"/>
      <c r="B109" s="459"/>
      <c r="C109" s="459"/>
      <c r="D109" s="361"/>
      <c r="E109" s="458"/>
      <c r="G109">
        <v>0</v>
      </c>
      <c r="H109" t="s">
        <v>1217</v>
      </c>
      <c r="I109">
        <v>0</v>
      </c>
      <c r="J109" s="422"/>
      <c r="K109" s="422"/>
      <c r="L109" s="422"/>
      <c r="M109" s="422"/>
      <c r="N109"/>
      <c r="O109"/>
      <c r="P109" s="435"/>
      <c r="Q109"/>
      <c r="R109"/>
      <c r="S109"/>
      <c r="T109"/>
      <c r="U109"/>
      <c r="V109"/>
      <c r="W109">
        <v>114</v>
      </c>
      <c r="X109" t="s">
        <v>1217</v>
      </c>
      <c r="Y109" t="s">
        <v>1217</v>
      </c>
      <c r="Z109" t="s">
        <v>1217</v>
      </c>
      <c r="AA109" t="s">
        <v>1217</v>
      </c>
      <c r="AB109" t="s">
        <v>1217</v>
      </c>
      <c r="AC109" t="s">
        <v>1217</v>
      </c>
      <c r="AD109" t="s">
        <v>1217</v>
      </c>
      <c r="AE109" t="s">
        <v>1217</v>
      </c>
      <c r="AF109" t="s">
        <v>1217</v>
      </c>
      <c r="AG109" t="s">
        <v>1217</v>
      </c>
      <c r="AH109"/>
      <c r="AI109" t="s">
        <v>1217</v>
      </c>
      <c r="AJ109" t="s">
        <v>1217</v>
      </c>
      <c r="AK109" t="s">
        <v>1217</v>
      </c>
      <c r="AL109" t="s">
        <v>1217</v>
      </c>
      <c r="AM109" t="s">
        <v>1217</v>
      </c>
      <c r="AN109" t="s">
        <v>1217</v>
      </c>
      <c r="AO109" t="s">
        <v>1217</v>
      </c>
      <c r="AP109"/>
      <c r="AQ109"/>
      <c r="AR109"/>
      <c r="AS109"/>
      <c r="AT109"/>
      <c r="AU109"/>
      <c r="AV109"/>
      <c r="AW109"/>
      <c r="AX109"/>
      <c r="AY109"/>
      <c r="AZ109"/>
      <c r="BA109"/>
      <c r="BB109" t="str" cm="1">
        <f t="array" aca="1" ref="BB109" ca="1">IFERROR(INDIRECT(X109),"")</f>
        <v/>
      </c>
      <c r="BC109"/>
      <c r="BD109" s="437"/>
      <c r="BE109"/>
      <c r="BF109" s="467">
        <v>2</v>
      </c>
      <c r="BG109" s="467">
        <v>23</v>
      </c>
      <c r="BH109" s="467" t="s">
        <v>767</v>
      </c>
      <c r="BI109" s="467" t="s">
        <v>2558</v>
      </c>
      <c r="BJ109" s="467">
        <v>3</v>
      </c>
      <c r="BK109" s="467" t="s">
        <v>2814</v>
      </c>
      <c r="BL109" s="467" t="s">
        <v>771</v>
      </c>
      <c r="BM109" s="438" t="s">
        <v>2815</v>
      </c>
      <c r="BN109" s="438"/>
      <c r="BO109" s="467">
        <v>0</v>
      </c>
      <c r="BP109" s="467">
        <v>1</v>
      </c>
      <c r="BQ109" s="467">
        <v>0</v>
      </c>
      <c r="BR109" s="467">
        <v>0</v>
      </c>
      <c r="BS109" s="467">
        <v>0</v>
      </c>
      <c r="BT109" s="467">
        <v>0</v>
      </c>
      <c r="BU109" s="467">
        <v>0</v>
      </c>
      <c r="BV109" s="467">
        <v>0</v>
      </c>
      <c r="BW109" s="467">
        <v>0</v>
      </c>
      <c r="BX109" s="467">
        <v>0</v>
      </c>
      <c r="BY109" s="467"/>
      <c r="BZ109" s="467"/>
      <c r="CA109"/>
      <c r="CC109"/>
      <c r="CD109"/>
      <c r="CE109"/>
      <c r="CF109"/>
      <c r="CG109"/>
      <c r="CH109"/>
      <c r="CI109"/>
      <c r="CJ109"/>
      <c r="CK109"/>
      <c r="CL109"/>
      <c r="CM109"/>
      <c r="CN109"/>
      <c r="CO109"/>
      <c r="CY109" s="441"/>
      <c r="HW109" s="441">
        <v>0</v>
      </c>
      <c r="HX109" s="441">
        <v>0</v>
      </c>
      <c r="HY109" s="441">
        <v>0</v>
      </c>
      <c r="HZ109" s="441">
        <v>0</v>
      </c>
      <c r="IB109" s="441">
        <v>0</v>
      </c>
      <c r="ID109" s="441">
        <v>0</v>
      </c>
    </row>
    <row r="110" spans="1:238">
      <c r="A110" s="464"/>
      <c r="B110" s="361"/>
      <c r="C110" s="361"/>
      <c r="D110" s="361"/>
      <c r="E110" s="458"/>
      <c r="G110">
        <v>0</v>
      </c>
      <c r="H110" t="s">
        <v>1217</v>
      </c>
      <c r="I110">
        <v>0</v>
      </c>
      <c r="J110" s="422"/>
      <c r="K110" s="422"/>
      <c r="L110" s="422"/>
      <c r="M110" s="422"/>
      <c r="N110"/>
      <c r="O110"/>
      <c r="P110" s="435"/>
      <c r="Q110"/>
      <c r="R110"/>
      <c r="S110"/>
      <c r="T110"/>
      <c r="U110"/>
      <c r="V110"/>
      <c r="W110">
        <v>115</v>
      </c>
      <c r="X110" t="s">
        <v>1217</v>
      </c>
      <c r="Y110" t="s">
        <v>1217</v>
      </c>
      <c r="Z110" t="s">
        <v>1217</v>
      </c>
      <c r="AA110" t="s">
        <v>1217</v>
      </c>
      <c r="AB110" t="s">
        <v>1217</v>
      </c>
      <c r="AC110" t="s">
        <v>1217</v>
      </c>
      <c r="AD110" t="s">
        <v>1217</v>
      </c>
      <c r="AE110" t="s">
        <v>1217</v>
      </c>
      <c r="AF110" t="s">
        <v>1217</v>
      </c>
      <c r="AG110" t="s">
        <v>1217</v>
      </c>
      <c r="AH110"/>
      <c r="AI110" t="s">
        <v>1217</v>
      </c>
      <c r="AJ110" t="s">
        <v>1217</v>
      </c>
      <c r="AK110" t="s">
        <v>1217</v>
      </c>
      <c r="AL110" t="s">
        <v>1217</v>
      </c>
      <c r="AM110" t="s">
        <v>1217</v>
      </c>
      <c r="AN110" t="s">
        <v>1217</v>
      </c>
      <c r="AO110" t="s">
        <v>1217</v>
      </c>
      <c r="AP110"/>
      <c r="AQ110"/>
      <c r="AR110"/>
      <c r="AS110"/>
      <c r="AT110"/>
      <c r="AU110"/>
      <c r="AV110"/>
      <c r="AW110"/>
      <c r="AX110"/>
      <c r="AY110"/>
      <c r="AZ110"/>
      <c r="BA110"/>
      <c r="BB110" t="str" cm="1">
        <f t="array" aca="1" ref="BB110" ca="1">IFERROR(INDIRECT(X110),"")</f>
        <v/>
      </c>
      <c r="BC110"/>
      <c r="BD110" s="437"/>
      <c r="BE110"/>
      <c r="BF110" s="467">
        <v>2</v>
      </c>
      <c r="BG110" s="467">
        <v>23</v>
      </c>
      <c r="BH110" s="467" t="s">
        <v>767</v>
      </c>
      <c r="BI110" s="467" t="s">
        <v>2558</v>
      </c>
      <c r="BJ110" s="467">
        <v>4</v>
      </c>
      <c r="BK110" s="467" t="s">
        <v>1669</v>
      </c>
      <c r="BL110" s="467" t="s">
        <v>772</v>
      </c>
      <c r="BM110" s="438" t="s">
        <v>2816</v>
      </c>
      <c r="BN110" s="438"/>
      <c r="BO110" s="467">
        <v>0</v>
      </c>
      <c r="BP110" s="467">
        <v>1</v>
      </c>
      <c r="BQ110" s="467">
        <v>0</v>
      </c>
      <c r="BR110" s="467">
        <v>0</v>
      </c>
      <c r="BS110" s="467">
        <v>0</v>
      </c>
      <c r="BT110" s="467">
        <v>0</v>
      </c>
      <c r="BU110" s="467">
        <v>0</v>
      </c>
      <c r="BV110" s="467">
        <v>0</v>
      </c>
      <c r="BW110" s="467">
        <v>0</v>
      </c>
      <c r="BX110" s="467">
        <v>0</v>
      </c>
      <c r="BY110" s="467"/>
      <c r="BZ110" s="467"/>
      <c r="CA110"/>
      <c r="CC110"/>
      <c r="CD110"/>
      <c r="CE110"/>
      <c r="CF110"/>
      <c r="CG110"/>
      <c r="CH110"/>
      <c r="CI110"/>
      <c r="CJ110"/>
      <c r="CK110"/>
      <c r="CL110"/>
      <c r="CM110"/>
      <c r="CN110"/>
      <c r="CO110"/>
      <c r="CY110" s="441"/>
      <c r="HW110" s="441">
        <v>0</v>
      </c>
      <c r="HX110" s="441">
        <v>0</v>
      </c>
      <c r="HY110" s="441">
        <v>0</v>
      </c>
      <c r="HZ110" s="441">
        <v>0</v>
      </c>
      <c r="IB110" s="441">
        <v>0</v>
      </c>
      <c r="ID110" s="441">
        <v>0</v>
      </c>
    </row>
    <row r="111" spans="1:238">
      <c r="A111" s="464"/>
      <c r="B111" s="361"/>
      <c r="C111" s="361"/>
      <c r="D111" s="361"/>
      <c r="E111" s="458"/>
      <c r="G111">
        <v>0</v>
      </c>
      <c r="H111" t="s">
        <v>1217</v>
      </c>
      <c r="I111">
        <v>0</v>
      </c>
      <c r="J111" s="422"/>
      <c r="K111" s="422"/>
      <c r="L111" s="422"/>
      <c r="M111" s="422"/>
      <c r="N111"/>
      <c r="O111"/>
      <c r="P111" s="435"/>
      <c r="Q111"/>
      <c r="R111"/>
      <c r="S111"/>
      <c r="T111"/>
      <c r="U111"/>
      <c r="V111"/>
      <c r="W111">
        <v>116</v>
      </c>
      <c r="X111" t="s">
        <v>1217</v>
      </c>
      <c r="Y111" t="s">
        <v>1217</v>
      </c>
      <c r="Z111" t="s">
        <v>1217</v>
      </c>
      <c r="AA111" t="s">
        <v>1217</v>
      </c>
      <c r="AB111" t="s">
        <v>1217</v>
      </c>
      <c r="AC111" t="s">
        <v>1217</v>
      </c>
      <c r="AD111" t="s">
        <v>1217</v>
      </c>
      <c r="AE111" t="s">
        <v>1217</v>
      </c>
      <c r="AF111" t="s">
        <v>1217</v>
      </c>
      <c r="AG111" t="s">
        <v>1217</v>
      </c>
      <c r="AH111"/>
      <c r="AI111" t="s">
        <v>1217</v>
      </c>
      <c r="AJ111" t="s">
        <v>1217</v>
      </c>
      <c r="AK111" t="s">
        <v>1217</v>
      </c>
      <c r="AL111" t="s">
        <v>1217</v>
      </c>
      <c r="AM111" t="s">
        <v>1217</v>
      </c>
      <c r="AN111" t="s">
        <v>1217</v>
      </c>
      <c r="AO111" t="s">
        <v>1217</v>
      </c>
      <c r="AP111"/>
      <c r="AQ111"/>
      <c r="AR111"/>
      <c r="AS111"/>
      <c r="AT111"/>
      <c r="AU111"/>
      <c r="AV111"/>
      <c r="AW111"/>
      <c r="AX111"/>
      <c r="AY111"/>
      <c r="AZ111"/>
      <c r="BA111"/>
      <c r="BB111" t="str" cm="1">
        <f t="array" aca="1" ref="BB111" ca="1">IFERROR(INDIRECT(X111),"")</f>
        <v/>
      </c>
      <c r="BC111"/>
      <c r="BD111" s="437"/>
      <c r="BE111"/>
      <c r="BF111" s="467">
        <v>2</v>
      </c>
      <c r="BG111" s="467">
        <v>23</v>
      </c>
      <c r="BH111" s="467" t="s">
        <v>767</v>
      </c>
      <c r="BI111" s="467" t="s">
        <v>2558</v>
      </c>
      <c r="BJ111" s="467">
        <v>5</v>
      </c>
      <c r="BK111" s="467" t="s">
        <v>1671</v>
      </c>
      <c r="BL111" s="467" t="s">
        <v>773</v>
      </c>
      <c r="BM111" s="438" t="s">
        <v>2817</v>
      </c>
      <c r="BN111" s="438"/>
      <c r="BO111" s="467">
        <v>0</v>
      </c>
      <c r="BP111" s="467">
        <v>1</v>
      </c>
      <c r="BQ111" s="467">
        <v>0</v>
      </c>
      <c r="BR111" s="467">
        <v>0</v>
      </c>
      <c r="BS111" s="467">
        <v>0</v>
      </c>
      <c r="BT111" s="467">
        <v>0</v>
      </c>
      <c r="BU111" s="467">
        <v>0</v>
      </c>
      <c r="BV111" s="467">
        <v>0</v>
      </c>
      <c r="BW111" s="467">
        <v>0</v>
      </c>
      <c r="BX111" s="467">
        <v>0</v>
      </c>
      <c r="BY111" s="467"/>
      <c r="BZ111" s="467"/>
      <c r="CA111"/>
      <c r="CC111"/>
      <c r="CD111"/>
      <c r="CE111"/>
      <c r="CF111"/>
      <c r="CG111"/>
      <c r="CH111"/>
      <c r="CI111"/>
      <c r="CJ111"/>
      <c r="CK111"/>
      <c r="CL111"/>
      <c r="CM111"/>
      <c r="CN111"/>
      <c r="CO111"/>
      <c r="CY111" s="441"/>
      <c r="HW111" s="441">
        <v>0</v>
      </c>
      <c r="HX111" s="441">
        <v>0</v>
      </c>
      <c r="HY111" s="441">
        <v>0</v>
      </c>
      <c r="HZ111" s="441">
        <v>0</v>
      </c>
      <c r="IB111" s="441">
        <v>0</v>
      </c>
      <c r="ID111" s="441">
        <v>0</v>
      </c>
    </row>
    <row r="112" spans="1:238">
      <c r="A112" s="464"/>
      <c r="B112" s="361"/>
      <c r="C112" s="361"/>
      <c r="D112" s="361"/>
      <c r="E112" s="458"/>
      <c r="G112">
        <v>0</v>
      </c>
      <c r="H112" t="s">
        <v>1217</v>
      </c>
      <c r="I112">
        <v>0</v>
      </c>
      <c r="J112" s="422"/>
      <c r="K112" s="422"/>
      <c r="L112" s="422"/>
      <c r="M112" s="422"/>
      <c r="N112"/>
      <c r="O112"/>
      <c r="P112" s="435"/>
      <c r="Q112"/>
      <c r="R112"/>
      <c r="S112"/>
      <c r="T112"/>
      <c r="U112"/>
      <c r="V112"/>
      <c r="W112">
        <v>117</v>
      </c>
      <c r="X112" t="s">
        <v>1217</v>
      </c>
      <c r="Y112" t="s">
        <v>1217</v>
      </c>
      <c r="Z112" t="s">
        <v>1217</v>
      </c>
      <c r="AA112" t="s">
        <v>1217</v>
      </c>
      <c r="AB112" t="s">
        <v>1217</v>
      </c>
      <c r="AC112" t="s">
        <v>1217</v>
      </c>
      <c r="AD112" t="s">
        <v>1217</v>
      </c>
      <c r="AE112" t="s">
        <v>1217</v>
      </c>
      <c r="AF112" t="s">
        <v>1217</v>
      </c>
      <c r="AG112" t="s">
        <v>1217</v>
      </c>
      <c r="AH112"/>
      <c r="AI112" t="s">
        <v>1217</v>
      </c>
      <c r="AJ112" t="s">
        <v>1217</v>
      </c>
      <c r="AK112" t="s">
        <v>1217</v>
      </c>
      <c r="AL112" t="s">
        <v>1217</v>
      </c>
      <c r="AM112" t="s">
        <v>1217</v>
      </c>
      <c r="AN112" t="s">
        <v>1217</v>
      </c>
      <c r="AO112" t="s">
        <v>1217</v>
      </c>
      <c r="AP112"/>
      <c r="AQ112"/>
      <c r="AR112"/>
      <c r="AS112"/>
      <c r="AT112"/>
      <c r="AU112"/>
      <c r="AV112"/>
      <c r="AW112"/>
      <c r="AX112"/>
      <c r="AY112"/>
      <c r="AZ112"/>
      <c r="BA112"/>
      <c r="BB112" t="str" cm="1">
        <f t="array" aca="1" ref="BB112" ca="1">IFERROR(INDIRECT(X112),"")</f>
        <v/>
      </c>
      <c r="BC112"/>
      <c r="BD112" s="437"/>
      <c r="BE112"/>
      <c r="BF112" s="469">
        <v>2</v>
      </c>
      <c r="BG112" s="469">
        <v>24</v>
      </c>
      <c r="BH112" s="469" t="s">
        <v>774</v>
      </c>
      <c r="BI112" s="469" t="s">
        <v>2561</v>
      </c>
      <c r="BJ112" s="469">
        <v>1</v>
      </c>
      <c r="BK112" s="469" t="s">
        <v>2818</v>
      </c>
      <c r="BL112" s="469" t="s">
        <v>776</v>
      </c>
      <c r="BM112" s="438" t="s">
        <v>2819</v>
      </c>
      <c r="BN112" s="438"/>
      <c r="BO112" s="469">
        <v>0</v>
      </c>
      <c r="BP112" s="469">
        <v>1</v>
      </c>
      <c r="BQ112" s="469">
        <v>0</v>
      </c>
      <c r="BR112" s="469">
        <v>0</v>
      </c>
      <c r="BS112" s="469">
        <v>0</v>
      </c>
      <c r="BT112" s="469">
        <v>0</v>
      </c>
      <c r="BU112" s="469">
        <v>0</v>
      </c>
      <c r="BV112" s="469">
        <v>0</v>
      </c>
      <c r="BW112" s="469">
        <v>0</v>
      </c>
      <c r="BX112" s="469">
        <v>0</v>
      </c>
      <c r="BY112" s="469"/>
      <c r="BZ112" s="469"/>
      <c r="CA112"/>
      <c r="CC112"/>
      <c r="CD112"/>
      <c r="CE112"/>
      <c r="CF112"/>
      <c r="CG112"/>
      <c r="CH112"/>
      <c r="CI112"/>
      <c r="CJ112"/>
      <c r="CK112"/>
      <c r="CL112"/>
      <c r="CM112"/>
      <c r="CN112"/>
      <c r="CO112"/>
      <c r="CY112" s="441"/>
      <c r="HW112" s="441">
        <v>0</v>
      </c>
      <c r="HX112" s="441">
        <v>0</v>
      </c>
      <c r="HY112" s="441">
        <v>0</v>
      </c>
      <c r="HZ112" s="441">
        <v>0</v>
      </c>
      <c r="IB112" s="441">
        <v>0</v>
      </c>
      <c r="ID112" s="441">
        <v>0</v>
      </c>
    </row>
    <row r="113" spans="7:238">
      <c r="G113">
        <v>0</v>
      </c>
      <c r="H113" t="s">
        <v>1217</v>
      </c>
      <c r="I113">
        <v>0</v>
      </c>
      <c r="J113" s="422"/>
      <c r="K113" s="422"/>
      <c r="L113" s="422"/>
      <c r="M113" s="422"/>
      <c r="N113"/>
      <c r="O113"/>
      <c r="P113" s="435"/>
      <c r="Q113"/>
      <c r="R113"/>
      <c r="S113"/>
      <c r="T113"/>
      <c r="U113"/>
      <c r="V113"/>
      <c r="W113">
        <v>118</v>
      </c>
      <c r="X113" t="s">
        <v>2820</v>
      </c>
      <c r="Y113" t="s">
        <v>2821</v>
      </c>
      <c r="Z113" t="s">
        <v>2822</v>
      </c>
      <c r="AA113" t="s">
        <v>1217</v>
      </c>
      <c r="AB113" t="s">
        <v>1217</v>
      </c>
      <c r="AC113">
        <v>1</v>
      </c>
      <c r="AD113">
        <v>7</v>
      </c>
      <c r="AE113" t="s">
        <v>1217</v>
      </c>
      <c r="AF113" t="s">
        <v>1217</v>
      </c>
      <c r="AG113" t="s">
        <v>2823</v>
      </c>
      <c r="AH113"/>
      <c r="AI113" t="s">
        <v>2824</v>
      </c>
      <c r="AJ113" t="s">
        <v>2825</v>
      </c>
      <c r="AK113" t="s">
        <v>2826</v>
      </c>
      <c r="AL113" t="s">
        <v>2827</v>
      </c>
      <c r="AM113" t="s">
        <v>2828</v>
      </c>
      <c r="AN113" t="s">
        <v>2829</v>
      </c>
      <c r="AO113" t="s">
        <v>2830</v>
      </c>
      <c r="AP113"/>
      <c r="AQ113"/>
      <c r="AR113"/>
      <c r="AS113"/>
      <c r="AT113"/>
      <c r="AU113"/>
      <c r="AV113"/>
      <c r="AW113"/>
      <c r="AX113"/>
      <c r="AY113"/>
      <c r="AZ113"/>
      <c r="BA113"/>
      <c r="BB113" t="str" cm="1">
        <f t="array" aca="1" ref="BB113" ca="1">IFERROR(INDIRECT(X113),"")</f>
        <v>FRÅGAN ÄR OBESVARAD</v>
      </c>
      <c r="BC113"/>
      <c r="BD113" s="437"/>
      <c r="BE113"/>
      <c r="BF113" s="469">
        <v>2</v>
      </c>
      <c r="BG113" s="469">
        <v>24</v>
      </c>
      <c r="BH113" s="469" t="s">
        <v>774</v>
      </c>
      <c r="BI113" s="469" t="s">
        <v>2561</v>
      </c>
      <c r="BJ113" s="469">
        <v>2</v>
      </c>
      <c r="BK113" s="469" t="s">
        <v>2831</v>
      </c>
      <c r="BL113" s="469" t="s">
        <v>777</v>
      </c>
      <c r="BM113" s="438" t="s">
        <v>2832</v>
      </c>
      <c r="BN113" s="438"/>
      <c r="BO113" s="469">
        <v>0</v>
      </c>
      <c r="BP113" s="469">
        <v>1</v>
      </c>
      <c r="BQ113" s="469">
        <v>0</v>
      </c>
      <c r="BR113" s="469">
        <v>0</v>
      </c>
      <c r="BS113" s="469">
        <v>0</v>
      </c>
      <c r="BT113" s="469">
        <v>0</v>
      </c>
      <c r="BU113" s="469">
        <v>0</v>
      </c>
      <c r="BV113" s="469">
        <v>0</v>
      </c>
      <c r="BW113" s="469">
        <v>0</v>
      </c>
      <c r="BX113" s="469">
        <v>0</v>
      </c>
      <c r="BY113" s="469"/>
      <c r="BZ113" s="469"/>
      <c r="CA113"/>
      <c r="CC113"/>
      <c r="CD113"/>
      <c r="CE113"/>
      <c r="CF113"/>
      <c r="CG113"/>
      <c r="CH113"/>
      <c r="CI113"/>
      <c r="CJ113"/>
      <c r="CK113"/>
      <c r="CL113"/>
      <c r="CM113"/>
      <c r="CN113"/>
      <c r="CO113"/>
      <c r="CY113" s="441"/>
      <c r="HW113" s="441">
        <v>0</v>
      </c>
      <c r="HX113" s="441">
        <v>0</v>
      </c>
      <c r="HY113" s="441">
        <v>0</v>
      </c>
      <c r="HZ113" s="441">
        <v>0</v>
      </c>
      <c r="IB113" s="441">
        <v>0</v>
      </c>
      <c r="ID113" s="441">
        <v>0</v>
      </c>
    </row>
    <row r="114" spans="7:238">
      <c r="G114">
        <v>0</v>
      </c>
      <c r="H114" t="s">
        <v>1217</v>
      </c>
      <c r="I114">
        <v>0</v>
      </c>
      <c r="J114" s="422"/>
      <c r="R114"/>
      <c r="W114">
        <v>119</v>
      </c>
      <c r="X114" t="s">
        <v>1217</v>
      </c>
      <c r="Y114" t="s">
        <v>1217</v>
      </c>
      <c r="Z114" t="s">
        <v>1217</v>
      </c>
      <c r="AA114" t="s">
        <v>1217</v>
      </c>
      <c r="AB114" t="s">
        <v>1217</v>
      </c>
      <c r="AC114" t="s">
        <v>1217</v>
      </c>
      <c r="AD114" t="s">
        <v>1217</v>
      </c>
      <c r="AE114" t="s">
        <v>1217</v>
      </c>
      <c r="AF114" t="s">
        <v>1217</v>
      </c>
      <c r="AG114" t="s">
        <v>1217</v>
      </c>
      <c r="AH114"/>
      <c r="AI114" t="s">
        <v>1217</v>
      </c>
      <c r="AJ114" t="s">
        <v>1217</v>
      </c>
      <c r="AK114" t="s">
        <v>1217</v>
      </c>
      <c r="AL114" t="s">
        <v>1217</v>
      </c>
      <c r="AM114" t="s">
        <v>1217</v>
      </c>
      <c r="AN114" t="s">
        <v>1217</v>
      </c>
      <c r="AO114" t="s">
        <v>1217</v>
      </c>
      <c r="AP114"/>
      <c r="AQ114"/>
      <c r="AR114"/>
      <c r="AS114"/>
      <c r="BB114" t="str" cm="1">
        <f t="array" aca="1" ref="BB114" ca="1">IFERROR(INDIRECT(X114),"")</f>
        <v/>
      </c>
      <c r="BE114"/>
      <c r="BF114" s="469">
        <v>2</v>
      </c>
      <c r="BG114" s="469">
        <v>24</v>
      </c>
      <c r="BH114" s="469" t="s">
        <v>774</v>
      </c>
      <c r="BI114" s="469" t="s">
        <v>2561</v>
      </c>
      <c r="BJ114" s="469">
        <v>3</v>
      </c>
      <c r="BK114" s="469" t="s">
        <v>2833</v>
      </c>
      <c r="BL114" s="469" t="s">
        <v>778</v>
      </c>
      <c r="BM114" s="438" t="s">
        <v>2834</v>
      </c>
      <c r="BN114" s="438"/>
      <c r="BO114" s="469">
        <v>0</v>
      </c>
      <c r="BP114" s="469">
        <v>1</v>
      </c>
      <c r="BQ114" s="469">
        <v>0</v>
      </c>
      <c r="BR114" s="469">
        <v>0</v>
      </c>
      <c r="BS114" s="469">
        <v>0</v>
      </c>
      <c r="BT114" s="469">
        <v>0</v>
      </c>
      <c r="BU114" s="469">
        <v>0</v>
      </c>
      <c r="BV114" s="469">
        <v>0</v>
      </c>
      <c r="BW114" s="469">
        <v>0</v>
      </c>
      <c r="BX114" s="469">
        <v>0</v>
      </c>
      <c r="BY114" s="469"/>
      <c r="BZ114" s="469"/>
      <c r="CC114"/>
      <c r="CD114"/>
      <c r="CE114"/>
      <c r="CF114"/>
      <c r="CG114"/>
      <c r="CH114"/>
      <c r="CI114"/>
      <c r="CJ114"/>
      <c r="CK114"/>
      <c r="CL114"/>
      <c r="CM114"/>
      <c r="CN114"/>
      <c r="CO114"/>
      <c r="CY114" s="441"/>
      <c r="HW114" s="441">
        <v>0</v>
      </c>
      <c r="HX114" s="441">
        <v>0</v>
      </c>
      <c r="HY114" s="441">
        <v>0</v>
      </c>
      <c r="HZ114" s="441">
        <v>0</v>
      </c>
      <c r="IB114" s="441">
        <v>0</v>
      </c>
      <c r="ID114" s="441">
        <v>0</v>
      </c>
    </row>
    <row r="115" spans="7:238">
      <c r="G115">
        <v>0</v>
      </c>
      <c r="H115" t="s">
        <v>1217</v>
      </c>
      <c r="I115">
        <v>0</v>
      </c>
      <c r="J115" s="422"/>
      <c r="R115"/>
      <c r="W115">
        <v>120</v>
      </c>
      <c r="X115" t="s">
        <v>1217</v>
      </c>
      <c r="Y115" t="s">
        <v>1217</v>
      </c>
      <c r="Z115" t="s">
        <v>1217</v>
      </c>
      <c r="AA115" t="s">
        <v>1217</v>
      </c>
      <c r="AB115" t="s">
        <v>1217</v>
      </c>
      <c r="AC115" t="s">
        <v>1217</v>
      </c>
      <c r="AD115" t="s">
        <v>1217</v>
      </c>
      <c r="AE115" t="s">
        <v>1217</v>
      </c>
      <c r="AF115" t="s">
        <v>1217</v>
      </c>
      <c r="AG115" t="s">
        <v>1217</v>
      </c>
      <c r="AH115"/>
      <c r="AI115" t="s">
        <v>1217</v>
      </c>
      <c r="AJ115" t="s">
        <v>1217</v>
      </c>
      <c r="AK115" t="s">
        <v>1217</v>
      </c>
      <c r="AL115" t="s">
        <v>1217</v>
      </c>
      <c r="AM115" t="s">
        <v>1217</v>
      </c>
      <c r="AN115" t="s">
        <v>1217</v>
      </c>
      <c r="AO115" t="s">
        <v>1217</v>
      </c>
      <c r="AP115"/>
      <c r="AQ115"/>
      <c r="AR115"/>
      <c r="AS115"/>
      <c r="BB115" t="str" cm="1">
        <f t="array" aca="1" ref="BB115" ca="1">IFERROR(INDIRECT(X115),"")</f>
        <v/>
      </c>
      <c r="BE115"/>
      <c r="BF115" s="469">
        <v>2</v>
      </c>
      <c r="BG115" s="469">
        <v>24</v>
      </c>
      <c r="BH115" s="469" t="s">
        <v>774</v>
      </c>
      <c r="BI115" s="469" t="s">
        <v>2561</v>
      </c>
      <c r="BJ115" s="469">
        <v>4</v>
      </c>
      <c r="BK115" s="469" t="s">
        <v>1690</v>
      </c>
      <c r="BL115" s="469" t="s">
        <v>779</v>
      </c>
      <c r="BM115" s="438" t="s">
        <v>2835</v>
      </c>
      <c r="BN115" s="438"/>
      <c r="BO115" s="469">
        <v>0</v>
      </c>
      <c r="BP115" s="469">
        <v>1</v>
      </c>
      <c r="BQ115" s="469">
        <v>0</v>
      </c>
      <c r="BR115" s="469">
        <v>0</v>
      </c>
      <c r="BS115" s="469">
        <v>0</v>
      </c>
      <c r="BT115" s="469">
        <v>0</v>
      </c>
      <c r="BU115" s="469">
        <v>0</v>
      </c>
      <c r="BV115" s="469">
        <v>0</v>
      </c>
      <c r="BW115" s="469">
        <v>0</v>
      </c>
      <c r="BX115" s="469">
        <v>0</v>
      </c>
      <c r="BY115" s="469"/>
      <c r="BZ115" s="469"/>
      <c r="CC115"/>
      <c r="CD115"/>
      <c r="CE115"/>
      <c r="CF115"/>
      <c r="CG115"/>
      <c r="CH115"/>
      <c r="CI115"/>
      <c r="CJ115"/>
      <c r="CK115"/>
      <c r="CL115"/>
      <c r="CM115"/>
      <c r="CN115"/>
      <c r="CO115"/>
      <c r="CY115" s="441"/>
      <c r="HW115" s="441">
        <v>0</v>
      </c>
      <c r="HX115" s="441">
        <v>0</v>
      </c>
      <c r="HY115" s="441">
        <v>0</v>
      </c>
      <c r="HZ115" s="441">
        <v>0</v>
      </c>
      <c r="IB115" s="441">
        <v>0</v>
      </c>
      <c r="ID115" s="441">
        <v>0</v>
      </c>
    </row>
    <row r="116" spans="7:238">
      <c r="G116">
        <v>0</v>
      </c>
      <c r="H116" t="s">
        <v>1217</v>
      </c>
      <c r="I116">
        <v>0</v>
      </c>
      <c r="J116" s="422"/>
      <c r="R116"/>
      <c r="W116">
        <v>121</v>
      </c>
      <c r="X116" t="s">
        <v>1217</v>
      </c>
      <c r="Y116" t="s">
        <v>1217</v>
      </c>
      <c r="Z116" t="s">
        <v>1217</v>
      </c>
      <c r="AA116" t="s">
        <v>1217</v>
      </c>
      <c r="AB116" t="s">
        <v>1217</v>
      </c>
      <c r="AC116" t="s">
        <v>1217</v>
      </c>
      <c r="AD116" t="s">
        <v>1217</v>
      </c>
      <c r="AE116" t="s">
        <v>1217</v>
      </c>
      <c r="AF116" t="s">
        <v>1217</v>
      </c>
      <c r="AG116" t="s">
        <v>1217</v>
      </c>
      <c r="AH116"/>
      <c r="AI116" t="s">
        <v>1217</v>
      </c>
      <c r="AJ116" t="s">
        <v>1217</v>
      </c>
      <c r="AK116" t="s">
        <v>1217</v>
      </c>
      <c r="AL116" t="s">
        <v>1217</v>
      </c>
      <c r="AM116" t="s">
        <v>1217</v>
      </c>
      <c r="AN116" t="s">
        <v>1217</v>
      </c>
      <c r="AO116" t="s">
        <v>1217</v>
      </c>
      <c r="AP116"/>
      <c r="AQ116"/>
      <c r="AR116"/>
      <c r="AS116"/>
      <c r="BB116" t="str" cm="1">
        <f t="array" aca="1" ref="BB116" ca="1">IFERROR(INDIRECT(X116),"")</f>
        <v/>
      </c>
      <c r="BE116"/>
      <c r="BF116" s="469">
        <v>2</v>
      </c>
      <c r="BG116" s="469">
        <v>24</v>
      </c>
      <c r="BH116" s="469" t="s">
        <v>774</v>
      </c>
      <c r="BI116" s="469" t="s">
        <v>2561</v>
      </c>
      <c r="BJ116" s="469">
        <v>5</v>
      </c>
      <c r="BK116" s="469" t="s">
        <v>1692</v>
      </c>
      <c r="BL116" s="469" t="s">
        <v>780</v>
      </c>
      <c r="BM116" s="438" t="s">
        <v>2836</v>
      </c>
      <c r="BN116" s="438"/>
      <c r="BO116" s="469">
        <v>0</v>
      </c>
      <c r="BP116" s="469">
        <v>1</v>
      </c>
      <c r="BQ116" s="469">
        <v>0</v>
      </c>
      <c r="BR116" s="469">
        <v>0</v>
      </c>
      <c r="BS116" s="469">
        <v>0</v>
      </c>
      <c r="BT116" s="469">
        <v>0</v>
      </c>
      <c r="BU116" s="469">
        <v>0</v>
      </c>
      <c r="BV116" s="469">
        <v>0</v>
      </c>
      <c r="BW116" s="469">
        <v>0</v>
      </c>
      <c r="BX116" s="469">
        <v>0</v>
      </c>
      <c r="BY116" s="469"/>
      <c r="BZ116" s="469"/>
      <c r="CC116"/>
      <c r="CD116"/>
      <c r="CE116"/>
      <c r="CF116"/>
      <c r="CG116"/>
      <c r="CH116"/>
      <c r="CI116"/>
      <c r="CJ116"/>
      <c r="CK116"/>
      <c r="CL116"/>
      <c r="CM116"/>
      <c r="CN116"/>
      <c r="CO116"/>
      <c r="CY116" s="441"/>
      <c r="HW116" s="441">
        <v>0</v>
      </c>
      <c r="HX116" s="441">
        <v>0</v>
      </c>
      <c r="HY116" s="441">
        <v>0</v>
      </c>
      <c r="HZ116" s="441">
        <v>0</v>
      </c>
      <c r="IB116" s="441">
        <v>0</v>
      </c>
      <c r="ID116" s="441">
        <v>0</v>
      </c>
    </row>
    <row r="117" spans="7:238">
      <c r="H117" t="s">
        <v>1217</v>
      </c>
      <c r="I117">
        <v>0</v>
      </c>
      <c r="J117" s="422"/>
      <c r="R117"/>
      <c r="W117">
        <v>122</v>
      </c>
      <c r="X117" t="s">
        <v>1217</v>
      </c>
      <c r="Y117" t="s">
        <v>1217</v>
      </c>
      <c r="Z117" t="s">
        <v>1217</v>
      </c>
      <c r="AA117" t="s">
        <v>1217</v>
      </c>
      <c r="AB117" t="s">
        <v>1217</v>
      </c>
      <c r="AC117" t="s">
        <v>1217</v>
      </c>
      <c r="AD117" t="s">
        <v>1217</v>
      </c>
      <c r="AE117" t="s">
        <v>1217</v>
      </c>
      <c r="AF117" t="s">
        <v>1217</v>
      </c>
      <c r="AG117" t="s">
        <v>1217</v>
      </c>
      <c r="AH117"/>
      <c r="AI117" t="s">
        <v>1217</v>
      </c>
      <c r="AJ117" t="s">
        <v>1217</v>
      </c>
      <c r="AK117" t="s">
        <v>1217</v>
      </c>
      <c r="AL117" t="s">
        <v>1217</v>
      </c>
      <c r="AM117" t="s">
        <v>1217</v>
      </c>
      <c r="AN117" t="s">
        <v>1217</v>
      </c>
      <c r="AO117" t="s">
        <v>1217</v>
      </c>
      <c r="AP117"/>
      <c r="AQ117"/>
      <c r="AR117"/>
      <c r="AS117"/>
      <c r="BB117" t="str" cm="1">
        <f t="array" aca="1" ref="BB117" ca="1">IFERROR(INDIRECT(X117),"")</f>
        <v/>
      </c>
      <c r="BE117"/>
      <c r="BF117" s="470">
        <v>2</v>
      </c>
      <c r="BG117" s="470">
        <v>25</v>
      </c>
      <c r="BH117" s="470" t="s">
        <v>781</v>
      </c>
      <c r="BI117" s="470" t="s">
        <v>2564</v>
      </c>
      <c r="BJ117" s="470">
        <v>1</v>
      </c>
      <c r="BK117" s="470" t="s">
        <v>2837</v>
      </c>
      <c r="BL117" s="470" t="s">
        <v>783</v>
      </c>
      <c r="BM117" s="438" t="s">
        <v>2838</v>
      </c>
      <c r="BN117" s="438"/>
      <c r="BO117" s="470">
        <v>0</v>
      </c>
      <c r="BP117" s="470">
        <v>1</v>
      </c>
      <c r="BQ117" s="470">
        <v>0</v>
      </c>
      <c r="BR117" s="470">
        <v>0</v>
      </c>
      <c r="BS117" s="470">
        <v>0</v>
      </c>
      <c r="BT117" s="470">
        <v>0</v>
      </c>
      <c r="BU117" s="470">
        <v>0</v>
      </c>
      <c r="BV117" s="470">
        <v>0</v>
      </c>
      <c r="BW117" s="470">
        <v>0</v>
      </c>
      <c r="BX117" s="470">
        <v>0</v>
      </c>
      <c r="BY117" s="470"/>
      <c r="BZ117" s="470"/>
      <c r="CC117"/>
      <c r="CD117"/>
      <c r="CE117"/>
      <c r="CF117"/>
      <c r="CG117"/>
      <c r="CH117"/>
      <c r="CI117"/>
      <c r="CJ117"/>
      <c r="CK117"/>
      <c r="CL117"/>
      <c r="CM117"/>
      <c r="CN117"/>
      <c r="CO117"/>
      <c r="CY117" s="441"/>
      <c r="HW117" s="441">
        <v>0</v>
      </c>
      <c r="HX117" s="441">
        <v>0</v>
      </c>
      <c r="HY117" s="441">
        <v>0</v>
      </c>
      <c r="HZ117" s="441">
        <v>0</v>
      </c>
      <c r="IB117" s="441">
        <v>0</v>
      </c>
      <c r="ID117" s="441">
        <v>0</v>
      </c>
    </row>
    <row r="118" spans="7:238">
      <c r="I118">
        <v>0</v>
      </c>
      <c r="J118" s="422"/>
      <c r="R118"/>
      <c r="W118">
        <v>123</v>
      </c>
      <c r="X118" t="s">
        <v>1217</v>
      </c>
      <c r="Y118" t="s">
        <v>1217</v>
      </c>
      <c r="Z118" t="s">
        <v>1217</v>
      </c>
      <c r="AA118" t="s">
        <v>1217</v>
      </c>
      <c r="AB118" t="s">
        <v>1217</v>
      </c>
      <c r="AC118" t="s">
        <v>1217</v>
      </c>
      <c r="AD118" t="s">
        <v>1217</v>
      </c>
      <c r="AE118" t="s">
        <v>1217</v>
      </c>
      <c r="AF118" t="s">
        <v>1217</v>
      </c>
      <c r="AG118" t="s">
        <v>1217</v>
      </c>
      <c r="AH118"/>
      <c r="AI118" t="s">
        <v>1217</v>
      </c>
      <c r="AJ118" t="s">
        <v>1217</v>
      </c>
      <c r="AK118" t="s">
        <v>1217</v>
      </c>
      <c r="AL118" t="s">
        <v>1217</v>
      </c>
      <c r="AM118" t="s">
        <v>1217</v>
      </c>
      <c r="AN118" t="s">
        <v>1217</v>
      </c>
      <c r="AO118" t="s">
        <v>1217</v>
      </c>
      <c r="AP118"/>
      <c r="AQ118"/>
      <c r="AR118"/>
      <c r="AS118"/>
      <c r="BB118" t="str" cm="1">
        <f t="array" aca="1" ref="BB118" ca="1">IFERROR(INDIRECT(X118),"")</f>
        <v/>
      </c>
      <c r="BE118"/>
      <c r="BF118" s="470">
        <v>2</v>
      </c>
      <c r="BG118" s="470">
        <v>25</v>
      </c>
      <c r="BH118" s="470" t="s">
        <v>781</v>
      </c>
      <c r="BI118" s="470" t="s">
        <v>2564</v>
      </c>
      <c r="BJ118" s="470">
        <v>2</v>
      </c>
      <c r="BK118" s="470" t="s">
        <v>2839</v>
      </c>
      <c r="BL118" s="470" t="s">
        <v>784</v>
      </c>
      <c r="BM118" s="438" t="s">
        <v>2840</v>
      </c>
      <c r="BN118" s="438"/>
      <c r="BO118" s="470">
        <v>0</v>
      </c>
      <c r="BP118" s="470">
        <v>1</v>
      </c>
      <c r="BQ118" s="470">
        <v>0</v>
      </c>
      <c r="BR118" s="470">
        <v>0</v>
      </c>
      <c r="BS118" s="470">
        <v>0</v>
      </c>
      <c r="BT118" s="470">
        <v>0</v>
      </c>
      <c r="BU118" s="470">
        <v>0</v>
      </c>
      <c r="BV118" s="470">
        <v>0</v>
      </c>
      <c r="BW118" s="470">
        <v>0</v>
      </c>
      <c r="BX118" s="470">
        <v>0</v>
      </c>
      <c r="BY118" s="470"/>
      <c r="BZ118" s="470"/>
      <c r="CC118"/>
      <c r="CD118"/>
      <c r="CE118"/>
      <c r="CF118"/>
      <c r="CG118"/>
      <c r="CH118"/>
      <c r="CI118"/>
      <c r="CJ118"/>
      <c r="CK118"/>
      <c r="CL118"/>
      <c r="CM118"/>
      <c r="CN118"/>
      <c r="CO118"/>
      <c r="CY118" s="441"/>
      <c r="HW118" s="441">
        <v>0</v>
      </c>
      <c r="HX118" s="441">
        <v>0</v>
      </c>
      <c r="HY118" s="441">
        <v>0</v>
      </c>
      <c r="HZ118" s="441">
        <v>0</v>
      </c>
      <c r="IB118" s="441">
        <v>0</v>
      </c>
      <c r="ID118" s="441">
        <v>0</v>
      </c>
    </row>
    <row r="119" spans="7:238">
      <c r="J119" s="422"/>
      <c r="R119"/>
      <c r="W119">
        <v>124</v>
      </c>
      <c r="X119" t="s">
        <v>1217</v>
      </c>
      <c r="Y119" t="s">
        <v>1217</v>
      </c>
      <c r="Z119" t="s">
        <v>1217</v>
      </c>
      <c r="AA119" t="s">
        <v>1217</v>
      </c>
      <c r="AB119" t="s">
        <v>1217</v>
      </c>
      <c r="AC119" t="s">
        <v>1217</v>
      </c>
      <c r="AD119" t="s">
        <v>1217</v>
      </c>
      <c r="AE119" t="s">
        <v>1217</v>
      </c>
      <c r="AF119" t="s">
        <v>1217</v>
      </c>
      <c r="AG119" t="s">
        <v>1217</v>
      </c>
      <c r="AH119"/>
      <c r="AI119" t="s">
        <v>1217</v>
      </c>
      <c r="AJ119" t="s">
        <v>1217</v>
      </c>
      <c r="AK119" t="s">
        <v>1217</v>
      </c>
      <c r="AL119" t="s">
        <v>1217</v>
      </c>
      <c r="AM119" t="s">
        <v>1217</v>
      </c>
      <c r="AN119" t="s">
        <v>1217</v>
      </c>
      <c r="AO119" t="s">
        <v>1217</v>
      </c>
      <c r="AP119"/>
      <c r="AQ119"/>
      <c r="AR119"/>
      <c r="AS119"/>
      <c r="BB119" t="str" cm="1">
        <f t="array" aca="1" ref="BB119" ca="1">IFERROR(INDIRECT(X119),"")</f>
        <v/>
      </c>
      <c r="BE119"/>
      <c r="BF119" s="470">
        <v>2</v>
      </c>
      <c r="BG119" s="470">
        <v>25</v>
      </c>
      <c r="BH119" s="470" t="s">
        <v>781</v>
      </c>
      <c r="BI119" s="470" t="s">
        <v>2564</v>
      </c>
      <c r="BJ119" s="470">
        <v>3</v>
      </c>
      <c r="BK119" s="470" t="s">
        <v>2841</v>
      </c>
      <c r="BL119" s="470" t="s">
        <v>785</v>
      </c>
      <c r="BM119" s="438" t="s">
        <v>2842</v>
      </c>
      <c r="BN119" s="438"/>
      <c r="BO119" s="470">
        <v>0</v>
      </c>
      <c r="BP119" s="470">
        <v>1</v>
      </c>
      <c r="BQ119" s="470">
        <v>0</v>
      </c>
      <c r="BR119" s="470">
        <v>0</v>
      </c>
      <c r="BS119" s="470">
        <v>0</v>
      </c>
      <c r="BT119" s="470">
        <v>0</v>
      </c>
      <c r="BU119" s="470">
        <v>0</v>
      </c>
      <c r="BV119" s="470">
        <v>0</v>
      </c>
      <c r="BW119" s="470">
        <v>0</v>
      </c>
      <c r="BX119" s="470">
        <v>0</v>
      </c>
      <c r="BY119" s="470"/>
      <c r="BZ119" s="470"/>
      <c r="CC119"/>
      <c r="CD119"/>
      <c r="CE119"/>
      <c r="CF119"/>
      <c r="CG119"/>
      <c r="CH119"/>
      <c r="CI119"/>
      <c r="CJ119"/>
      <c r="CK119"/>
      <c r="CL119"/>
      <c r="CM119"/>
      <c r="CN119"/>
      <c r="CO119"/>
      <c r="CY119" s="441"/>
      <c r="HW119" s="441">
        <v>0</v>
      </c>
      <c r="HX119" s="441">
        <v>0</v>
      </c>
      <c r="HY119" s="441">
        <v>0</v>
      </c>
      <c r="HZ119" s="441">
        <v>0</v>
      </c>
      <c r="IB119" s="441">
        <v>0</v>
      </c>
      <c r="ID119" s="441">
        <v>0</v>
      </c>
    </row>
    <row r="120" spans="7:238">
      <c r="G120" s="361"/>
      <c r="H120" s="361"/>
      <c r="I120" s="361"/>
      <c r="J120" s="422"/>
      <c r="K120" s="481"/>
      <c r="L120" s="481"/>
      <c r="M120" s="481"/>
      <c r="N120" s="361"/>
      <c r="O120" s="361"/>
      <c r="P120" s="482"/>
      <c r="Q120" s="361"/>
      <c r="R120"/>
      <c r="S120" s="361"/>
      <c r="T120" s="361"/>
      <c r="U120" s="361"/>
      <c r="V120" s="361"/>
      <c r="W120">
        <v>125</v>
      </c>
      <c r="X120" t="s">
        <v>1217</v>
      </c>
      <c r="Y120" t="s">
        <v>1217</v>
      </c>
      <c r="Z120" t="s">
        <v>1217</v>
      </c>
      <c r="AA120" t="s">
        <v>1217</v>
      </c>
      <c r="AB120" t="s">
        <v>1217</v>
      </c>
      <c r="AC120" t="s">
        <v>1217</v>
      </c>
      <c r="AD120" t="s">
        <v>1217</v>
      </c>
      <c r="AE120" t="s">
        <v>1217</v>
      </c>
      <c r="AF120" t="s">
        <v>1217</v>
      </c>
      <c r="AG120" t="s">
        <v>1217</v>
      </c>
      <c r="AH120"/>
      <c r="AI120" t="s">
        <v>1217</v>
      </c>
      <c r="AJ120" t="s">
        <v>1217</v>
      </c>
      <c r="AK120" t="s">
        <v>1217</v>
      </c>
      <c r="AL120" t="s">
        <v>1217</v>
      </c>
      <c r="AM120" t="s">
        <v>1217</v>
      </c>
      <c r="AN120" t="s">
        <v>1217</v>
      </c>
      <c r="AO120" t="s">
        <v>1217</v>
      </c>
      <c r="AP120"/>
      <c r="AQ120"/>
      <c r="AR120"/>
      <c r="AS120"/>
      <c r="AT120" s="361"/>
      <c r="AU120" s="361"/>
      <c r="AV120" s="361"/>
      <c r="AW120" s="361"/>
      <c r="AX120" s="361"/>
      <c r="AY120" s="361"/>
      <c r="AZ120" s="361"/>
      <c r="BA120" s="361"/>
      <c r="BB120" t="str" cm="1">
        <f t="array" aca="1" ref="BB120" ca="1">IFERROR(INDIRECT(X120),"")</f>
        <v/>
      </c>
      <c r="BC120" s="361"/>
      <c r="BD120" s="483"/>
      <c r="BE120"/>
      <c r="BF120" s="470">
        <v>2</v>
      </c>
      <c r="BG120" s="470">
        <v>25</v>
      </c>
      <c r="BH120" s="470" t="s">
        <v>781</v>
      </c>
      <c r="BI120" s="470" t="s">
        <v>2564</v>
      </c>
      <c r="BJ120" s="470">
        <v>4</v>
      </c>
      <c r="BK120" s="470" t="s">
        <v>1700</v>
      </c>
      <c r="BL120" s="470" t="s">
        <v>786</v>
      </c>
      <c r="BM120" s="438" t="s">
        <v>2843</v>
      </c>
      <c r="BN120" s="438"/>
      <c r="BO120" s="470">
        <v>0</v>
      </c>
      <c r="BP120" s="470">
        <v>1</v>
      </c>
      <c r="BQ120" s="470">
        <v>0</v>
      </c>
      <c r="BR120" s="470">
        <v>0</v>
      </c>
      <c r="BS120" s="470">
        <v>0</v>
      </c>
      <c r="BT120" s="470">
        <v>0</v>
      </c>
      <c r="BU120" s="470">
        <v>0</v>
      </c>
      <c r="BV120" s="470">
        <v>0</v>
      </c>
      <c r="BW120" s="470">
        <v>0</v>
      </c>
      <c r="BX120" s="470">
        <v>0</v>
      </c>
      <c r="BY120" s="470"/>
      <c r="BZ120" s="470"/>
      <c r="CA120" s="361"/>
      <c r="CC120"/>
      <c r="CD120"/>
      <c r="CE120"/>
      <c r="CF120"/>
      <c r="CG120"/>
      <c r="CH120"/>
      <c r="CI120"/>
      <c r="CJ120"/>
      <c r="CK120"/>
      <c r="CL120"/>
      <c r="CM120"/>
      <c r="CN120"/>
      <c r="CO120"/>
      <c r="CY120" s="441"/>
      <c r="HW120" s="441">
        <v>0</v>
      </c>
      <c r="HX120" s="441">
        <v>0</v>
      </c>
      <c r="HY120" s="441">
        <v>0</v>
      </c>
      <c r="HZ120" s="441">
        <v>0</v>
      </c>
      <c r="IB120" s="441">
        <v>0</v>
      </c>
      <c r="ID120" s="441">
        <v>0</v>
      </c>
    </row>
    <row r="121" spans="7:238">
      <c r="G121" s="361"/>
      <c r="H121" s="361"/>
      <c r="I121" s="361"/>
      <c r="J121" s="422"/>
      <c r="K121" s="481"/>
      <c r="L121" s="481"/>
      <c r="M121" s="481"/>
      <c r="N121" s="361"/>
      <c r="O121" s="361"/>
      <c r="P121" s="482"/>
      <c r="Q121" s="361"/>
      <c r="R121"/>
      <c r="S121" s="361"/>
      <c r="T121" s="361"/>
      <c r="U121" s="361"/>
      <c r="V121" s="361"/>
      <c r="W121">
        <v>126</v>
      </c>
      <c r="X121" t="s">
        <v>1217</v>
      </c>
      <c r="Y121" t="s">
        <v>1217</v>
      </c>
      <c r="Z121" t="s">
        <v>1217</v>
      </c>
      <c r="AA121" t="s">
        <v>1217</v>
      </c>
      <c r="AB121" t="s">
        <v>1217</v>
      </c>
      <c r="AC121" t="s">
        <v>1217</v>
      </c>
      <c r="AD121" t="s">
        <v>1217</v>
      </c>
      <c r="AE121" t="s">
        <v>1217</v>
      </c>
      <c r="AF121" t="s">
        <v>1217</v>
      </c>
      <c r="AG121" t="s">
        <v>1217</v>
      </c>
      <c r="AH121"/>
      <c r="AI121" t="s">
        <v>1217</v>
      </c>
      <c r="AJ121" t="s">
        <v>1217</v>
      </c>
      <c r="AK121" t="s">
        <v>1217</v>
      </c>
      <c r="AL121" t="s">
        <v>1217</v>
      </c>
      <c r="AM121" t="s">
        <v>1217</v>
      </c>
      <c r="AN121" t="s">
        <v>1217</v>
      </c>
      <c r="AO121" t="s">
        <v>1217</v>
      </c>
      <c r="AP121"/>
      <c r="AQ121"/>
      <c r="AR121"/>
      <c r="AS121"/>
      <c r="AT121" s="361"/>
      <c r="AU121" s="361"/>
      <c r="AV121" s="361"/>
      <c r="AW121" s="361"/>
      <c r="AX121" s="361"/>
      <c r="AY121" s="361"/>
      <c r="AZ121" s="361"/>
      <c r="BA121" s="361"/>
      <c r="BB121" t="str" cm="1">
        <f t="array" aca="1" ref="BB121" ca="1">IFERROR(INDIRECT(X121),"")</f>
        <v/>
      </c>
      <c r="BC121" s="361"/>
      <c r="BD121" s="483"/>
      <c r="BE121"/>
      <c r="BF121" s="470">
        <v>2</v>
      </c>
      <c r="BG121" s="470">
        <v>25</v>
      </c>
      <c r="BH121" s="470" t="s">
        <v>781</v>
      </c>
      <c r="BI121" s="470" t="s">
        <v>2564</v>
      </c>
      <c r="BJ121" s="470">
        <v>5</v>
      </c>
      <c r="BK121" s="470" t="s">
        <v>1702</v>
      </c>
      <c r="BL121" s="470" t="s">
        <v>787</v>
      </c>
      <c r="BM121" s="438" t="s">
        <v>2844</v>
      </c>
      <c r="BN121" s="438"/>
      <c r="BO121" s="470">
        <v>0</v>
      </c>
      <c r="BP121" s="470">
        <v>1</v>
      </c>
      <c r="BQ121" s="470">
        <v>0</v>
      </c>
      <c r="BR121" s="470">
        <v>0</v>
      </c>
      <c r="BS121" s="470">
        <v>0</v>
      </c>
      <c r="BT121" s="470">
        <v>0</v>
      </c>
      <c r="BU121" s="470">
        <v>0</v>
      </c>
      <c r="BV121" s="470">
        <v>0</v>
      </c>
      <c r="BW121" s="470">
        <v>0</v>
      </c>
      <c r="BX121" s="470">
        <v>0</v>
      </c>
      <c r="BY121" s="470"/>
      <c r="BZ121" s="470"/>
      <c r="CA121" s="361"/>
      <c r="CC121"/>
      <c r="CD121"/>
      <c r="CE121"/>
      <c r="CF121"/>
      <c r="CG121"/>
      <c r="CH121"/>
      <c r="CI121"/>
      <c r="CJ121"/>
      <c r="CK121"/>
      <c r="CL121"/>
      <c r="CM121"/>
      <c r="CN121"/>
      <c r="CO121"/>
      <c r="CY121" s="441"/>
      <c r="HW121" s="441">
        <v>0</v>
      </c>
      <c r="HX121" s="441">
        <v>0</v>
      </c>
      <c r="HY121" s="441">
        <v>0</v>
      </c>
      <c r="HZ121" s="441">
        <v>0</v>
      </c>
      <c r="IB121" s="441">
        <v>0</v>
      </c>
      <c r="ID121" s="441">
        <v>0</v>
      </c>
    </row>
    <row r="122" spans="7:238">
      <c r="G122" s="361"/>
      <c r="H122" s="361"/>
      <c r="I122" s="361"/>
      <c r="J122" s="422"/>
      <c r="K122" s="481"/>
      <c r="L122" s="481"/>
      <c r="M122" s="481"/>
      <c r="N122" s="361"/>
      <c r="O122" s="361"/>
      <c r="P122" s="482"/>
      <c r="Q122" s="361"/>
      <c r="R122"/>
      <c r="S122" s="361"/>
      <c r="T122" s="361"/>
      <c r="U122" s="361"/>
      <c r="V122" s="361"/>
      <c r="W122">
        <v>127</v>
      </c>
      <c r="X122" t="s">
        <v>1217</v>
      </c>
      <c r="Y122" t="s">
        <v>1217</v>
      </c>
      <c r="Z122" t="s">
        <v>1217</v>
      </c>
      <c r="AA122" t="s">
        <v>1217</v>
      </c>
      <c r="AB122" t="s">
        <v>1217</v>
      </c>
      <c r="AC122" t="s">
        <v>1217</v>
      </c>
      <c r="AD122" t="s">
        <v>1217</v>
      </c>
      <c r="AE122" t="s">
        <v>1217</v>
      </c>
      <c r="AF122" t="s">
        <v>1217</v>
      </c>
      <c r="AG122" t="s">
        <v>1217</v>
      </c>
      <c r="AH122"/>
      <c r="AI122" t="s">
        <v>1217</v>
      </c>
      <c r="AJ122" t="s">
        <v>1217</v>
      </c>
      <c r="AK122" t="s">
        <v>1217</v>
      </c>
      <c r="AL122" t="s">
        <v>1217</v>
      </c>
      <c r="AM122" t="s">
        <v>1217</v>
      </c>
      <c r="AN122" t="s">
        <v>1217</v>
      </c>
      <c r="AO122" t="s">
        <v>1217</v>
      </c>
      <c r="AP122"/>
      <c r="AQ122"/>
      <c r="AR122"/>
      <c r="AS122"/>
      <c r="AT122" s="361"/>
      <c r="AU122" s="361"/>
      <c r="AV122" s="361"/>
      <c r="AW122" s="361"/>
      <c r="AX122" s="361"/>
      <c r="AY122" s="361"/>
      <c r="AZ122" s="361"/>
      <c r="BA122" s="361"/>
      <c r="BB122" t="str" cm="1">
        <f t="array" aca="1" ref="BB122" ca="1">IFERROR(INDIRECT(X122),"")</f>
        <v/>
      </c>
      <c r="BC122" s="361"/>
      <c r="BD122" s="483"/>
      <c r="BE122"/>
      <c r="BF122" s="438">
        <v>2</v>
      </c>
      <c r="BG122" s="438">
        <v>26</v>
      </c>
      <c r="BH122" s="438" t="s">
        <v>788</v>
      </c>
      <c r="BI122" s="438" t="s">
        <v>2567</v>
      </c>
      <c r="BJ122" s="438">
        <v>1</v>
      </c>
      <c r="BK122" s="438" t="s">
        <v>2845</v>
      </c>
      <c r="BL122" s="438" t="s">
        <v>790</v>
      </c>
      <c r="BM122" s="438" t="s">
        <v>2846</v>
      </c>
      <c r="BN122" s="438"/>
      <c r="BO122" s="438">
        <v>0</v>
      </c>
      <c r="BP122" s="438">
        <v>0</v>
      </c>
      <c r="BQ122" s="438">
        <v>1</v>
      </c>
      <c r="BR122" s="438">
        <v>0</v>
      </c>
      <c r="BS122" s="438">
        <v>0</v>
      </c>
      <c r="BT122" s="438">
        <v>0</v>
      </c>
      <c r="BU122" s="438">
        <v>0</v>
      </c>
      <c r="BV122" s="438">
        <v>0</v>
      </c>
      <c r="BW122" s="438">
        <v>0</v>
      </c>
      <c r="BX122" s="438">
        <v>0</v>
      </c>
      <c r="BY122" s="438"/>
      <c r="BZ122" s="438"/>
      <c r="CA122" s="361"/>
      <c r="CC122"/>
      <c r="CD122"/>
      <c r="CE122"/>
      <c r="CF122"/>
      <c r="CG122"/>
      <c r="CH122"/>
      <c r="CI122"/>
      <c r="CJ122"/>
      <c r="CK122"/>
      <c r="CL122"/>
      <c r="CM122"/>
      <c r="CN122"/>
      <c r="CO122"/>
      <c r="HW122" s="441">
        <v>0</v>
      </c>
      <c r="HX122" s="441">
        <v>0</v>
      </c>
      <c r="HY122" s="441">
        <v>0</v>
      </c>
      <c r="HZ122" s="441">
        <v>0</v>
      </c>
      <c r="IB122" s="441">
        <v>0</v>
      </c>
      <c r="ID122" s="441">
        <v>0</v>
      </c>
    </row>
    <row r="123" spans="7:238">
      <c r="G123" s="361"/>
      <c r="H123" s="361"/>
      <c r="I123" s="361"/>
      <c r="J123" s="422"/>
      <c r="K123" s="481"/>
      <c r="L123" s="481"/>
      <c r="M123" s="481"/>
      <c r="N123" s="361"/>
      <c r="O123" s="361"/>
      <c r="P123" s="482"/>
      <c r="Q123" s="361"/>
      <c r="R123"/>
      <c r="S123" s="361"/>
      <c r="T123" s="361"/>
      <c r="U123" s="361"/>
      <c r="V123" s="361"/>
      <c r="W123">
        <v>128</v>
      </c>
      <c r="X123" t="s">
        <v>1217</v>
      </c>
      <c r="Y123" t="s">
        <v>1217</v>
      </c>
      <c r="Z123" t="s">
        <v>1217</v>
      </c>
      <c r="AA123" t="s">
        <v>1217</v>
      </c>
      <c r="AB123" t="s">
        <v>1217</v>
      </c>
      <c r="AC123" t="s">
        <v>1217</v>
      </c>
      <c r="AD123" t="s">
        <v>1217</v>
      </c>
      <c r="AE123" t="s">
        <v>1217</v>
      </c>
      <c r="AF123" t="s">
        <v>1217</v>
      </c>
      <c r="AG123" t="s">
        <v>1217</v>
      </c>
      <c r="AH123"/>
      <c r="AI123" t="s">
        <v>1217</v>
      </c>
      <c r="AJ123" t="s">
        <v>1217</v>
      </c>
      <c r="AK123" t="s">
        <v>1217</v>
      </c>
      <c r="AL123" t="s">
        <v>1217</v>
      </c>
      <c r="AM123" t="s">
        <v>1217</v>
      </c>
      <c r="AN123" t="s">
        <v>1217</v>
      </c>
      <c r="AO123" t="s">
        <v>1217</v>
      </c>
      <c r="AP123"/>
      <c r="AQ123"/>
      <c r="AR123"/>
      <c r="AS123"/>
      <c r="AT123" s="361"/>
      <c r="AU123" s="361"/>
      <c r="AV123" s="361"/>
      <c r="AW123" s="361"/>
      <c r="AX123" s="361"/>
      <c r="AY123" s="361"/>
      <c r="AZ123" s="361"/>
      <c r="BA123" s="361"/>
      <c r="BB123" t="str" cm="1">
        <f t="array" aca="1" ref="BB123" ca="1">IFERROR(INDIRECT(X123),"")</f>
        <v/>
      </c>
      <c r="BC123" s="361"/>
      <c r="BD123" s="483"/>
      <c r="BE123"/>
      <c r="BF123" s="438">
        <v>2</v>
      </c>
      <c r="BG123" s="438">
        <v>26</v>
      </c>
      <c r="BH123" s="438" t="s">
        <v>788</v>
      </c>
      <c r="BI123" s="438" t="s">
        <v>2567</v>
      </c>
      <c r="BJ123" s="438">
        <v>2</v>
      </c>
      <c r="BK123" s="438" t="s">
        <v>2847</v>
      </c>
      <c r="BL123" s="438" t="s">
        <v>791</v>
      </c>
      <c r="BM123" s="438" t="s">
        <v>2848</v>
      </c>
      <c r="BN123" s="438"/>
      <c r="BO123" s="438">
        <v>0</v>
      </c>
      <c r="BP123" s="438">
        <v>0</v>
      </c>
      <c r="BQ123" s="438">
        <v>1</v>
      </c>
      <c r="BR123" s="438">
        <v>0</v>
      </c>
      <c r="BS123" s="438">
        <v>0</v>
      </c>
      <c r="BT123" s="438">
        <v>0</v>
      </c>
      <c r="BU123" s="438">
        <v>0</v>
      </c>
      <c r="BV123" s="438">
        <v>0</v>
      </c>
      <c r="BW123" s="438">
        <v>0</v>
      </c>
      <c r="BX123" s="438">
        <v>0</v>
      </c>
      <c r="BY123" s="438"/>
      <c r="BZ123" s="438"/>
      <c r="CA123" s="361"/>
      <c r="CC123"/>
      <c r="CD123"/>
      <c r="CE123"/>
      <c r="CF123"/>
      <c r="CG123"/>
      <c r="CH123"/>
      <c r="CI123"/>
      <c r="CJ123"/>
      <c r="CK123"/>
      <c r="CL123"/>
      <c r="CM123"/>
      <c r="CN123"/>
      <c r="CO123"/>
      <c r="HW123" s="441">
        <v>0</v>
      </c>
      <c r="HX123" s="441">
        <v>0</v>
      </c>
      <c r="HY123" s="441">
        <v>0</v>
      </c>
      <c r="HZ123" s="441">
        <v>0</v>
      </c>
      <c r="IB123" s="441">
        <v>0</v>
      </c>
      <c r="ID123" s="441">
        <v>0</v>
      </c>
    </row>
    <row r="124" spans="7:238">
      <c r="G124" s="361"/>
      <c r="H124" s="361"/>
      <c r="I124" s="361"/>
      <c r="J124" s="422"/>
      <c r="K124" s="481"/>
      <c r="L124" s="481"/>
      <c r="M124" s="481"/>
      <c r="N124" s="361"/>
      <c r="O124" s="361"/>
      <c r="P124" s="482"/>
      <c r="Q124" s="361"/>
      <c r="R124"/>
      <c r="S124" s="361"/>
      <c r="T124" s="361"/>
      <c r="U124" s="361"/>
      <c r="V124" s="361"/>
      <c r="W124">
        <v>129</v>
      </c>
      <c r="X124" t="s">
        <v>1217</v>
      </c>
      <c r="Y124" t="s">
        <v>1217</v>
      </c>
      <c r="Z124" t="s">
        <v>1217</v>
      </c>
      <c r="AA124" t="s">
        <v>1217</v>
      </c>
      <c r="AB124" t="s">
        <v>1217</v>
      </c>
      <c r="AC124" t="s">
        <v>1217</v>
      </c>
      <c r="AD124" t="s">
        <v>1217</v>
      </c>
      <c r="AE124" t="s">
        <v>1217</v>
      </c>
      <c r="AF124" t="s">
        <v>1217</v>
      </c>
      <c r="AG124" t="s">
        <v>1217</v>
      </c>
      <c r="AH124"/>
      <c r="AI124" t="s">
        <v>1217</v>
      </c>
      <c r="AJ124" t="s">
        <v>1217</v>
      </c>
      <c r="AK124" t="s">
        <v>1217</v>
      </c>
      <c r="AL124" t="s">
        <v>1217</v>
      </c>
      <c r="AM124" t="s">
        <v>1217</v>
      </c>
      <c r="AN124" t="s">
        <v>1217</v>
      </c>
      <c r="AO124" t="s">
        <v>1217</v>
      </c>
      <c r="AP124"/>
      <c r="AQ124"/>
      <c r="AR124"/>
      <c r="AS124"/>
      <c r="AT124" s="361"/>
      <c r="AU124" s="361"/>
      <c r="AV124" s="361"/>
      <c r="AW124" s="361"/>
      <c r="AX124" s="361"/>
      <c r="AY124" s="361"/>
      <c r="AZ124" s="361"/>
      <c r="BA124" s="361"/>
      <c r="BB124" t="str" cm="1">
        <f t="array" aca="1" ref="BB124" ca="1">IFERROR(INDIRECT(X124),"")</f>
        <v/>
      </c>
      <c r="BC124" s="361"/>
      <c r="BD124" s="483"/>
      <c r="BE124"/>
      <c r="BF124" s="438">
        <v>2</v>
      </c>
      <c r="BG124" s="438">
        <v>26</v>
      </c>
      <c r="BH124" s="438" t="s">
        <v>788</v>
      </c>
      <c r="BI124" s="438" t="s">
        <v>2567</v>
      </c>
      <c r="BJ124" s="438">
        <v>3</v>
      </c>
      <c r="BK124" s="438" t="s">
        <v>2849</v>
      </c>
      <c r="BL124" s="438" t="s">
        <v>792</v>
      </c>
      <c r="BM124" s="438" t="s">
        <v>2850</v>
      </c>
      <c r="BN124" s="438"/>
      <c r="BO124" s="438">
        <v>0</v>
      </c>
      <c r="BP124" s="438">
        <v>0</v>
      </c>
      <c r="BQ124" s="438">
        <v>1</v>
      </c>
      <c r="BR124" s="438">
        <v>0</v>
      </c>
      <c r="BS124" s="438">
        <v>0</v>
      </c>
      <c r="BT124" s="438">
        <v>0</v>
      </c>
      <c r="BU124" s="438">
        <v>0</v>
      </c>
      <c r="BV124" s="438">
        <v>0</v>
      </c>
      <c r="BW124" s="438">
        <v>0</v>
      </c>
      <c r="BX124" s="438">
        <v>0</v>
      </c>
      <c r="BY124" s="438"/>
      <c r="BZ124" s="438"/>
      <c r="CA124" s="361"/>
      <c r="CC124"/>
      <c r="CD124"/>
      <c r="CE124"/>
      <c r="CF124"/>
      <c r="CG124"/>
      <c r="CH124"/>
      <c r="CI124"/>
      <c r="CJ124"/>
      <c r="CK124"/>
      <c r="CL124"/>
      <c r="CM124"/>
      <c r="CN124"/>
      <c r="CO124"/>
      <c r="HW124" s="441">
        <v>0</v>
      </c>
      <c r="HX124" s="441">
        <v>0</v>
      </c>
      <c r="HY124" s="441">
        <v>0</v>
      </c>
      <c r="HZ124" s="441">
        <v>0</v>
      </c>
      <c r="IB124" s="441">
        <v>0</v>
      </c>
      <c r="ID124" s="441">
        <v>0</v>
      </c>
    </row>
    <row r="125" spans="7:238">
      <c r="G125" s="361"/>
      <c r="H125" s="361"/>
      <c r="I125" s="361"/>
      <c r="J125" s="422"/>
      <c r="K125" s="481"/>
      <c r="L125" s="481"/>
      <c r="M125" s="481"/>
      <c r="N125" s="361"/>
      <c r="O125" s="361"/>
      <c r="P125" s="482"/>
      <c r="Q125" s="361"/>
      <c r="R125"/>
      <c r="S125" s="361"/>
      <c r="T125" s="361"/>
      <c r="U125" s="361"/>
      <c r="V125" s="361"/>
      <c r="W125">
        <v>130</v>
      </c>
      <c r="X125" t="s">
        <v>1217</v>
      </c>
      <c r="Y125" t="s">
        <v>1217</v>
      </c>
      <c r="Z125" t="s">
        <v>1217</v>
      </c>
      <c r="AA125" t="s">
        <v>1217</v>
      </c>
      <c r="AB125" t="s">
        <v>1217</v>
      </c>
      <c r="AC125" t="s">
        <v>1217</v>
      </c>
      <c r="AD125" t="s">
        <v>1217</v>
      </c>
      <c r="AE125" t="s">
        <v>1217</v>
      </c>
      <c r="AF125" t="s">
        <v>1217</v>
      </c>
      <c r="AG125" t="s">
        <v>1217</v>
      </c>
      <c r="AH125"/>
      <c r="AI125" t="s">
        <v>1217</v>
      </c>
      <c r="AJ125" t="s">
        <v>1217</v>
      </c>
      <c r="AK125" t="s">
        <v>1217</v>
      </c>
      <c r="AL125" t="s">
        <v>1217</v>
      </c>
      <c r="AM125" t="s">
        <v>1217</v>
      </c>
      <c r="AN125" t="s">
        <v>1217</v>
      </c>
      <c r="AO125" t="s">
        <v>1217</v>
      </c>
      <c r="AP125"/>
      <c r="AQ125"/>
      <c r="AR125"/>
      <c r="AS125"/>
      <c r="AT125" s="361"/>
      <c r="AU125" s="361"/>
      <c r="AV125" s="361"/>
      <c r="AW125" s="361"/>
      <c r="AX125" s="361"/>
      <c r="AY125" s="361"/>
      <c r="AZ125" s="361"/>
      <c r="BA125" s="361"/>
      <c r="BB125" t="str" cm="1">
        <f t="array" aca="1" ref="BB125" ca="1">IFERROR(INDIRECT(X125),"")</f>
        <v/>
      </c>
      <c r="BC125" s="361"/>
      <c r="BD125" s="483"/>
      <c r="BE125"/>
      <c r="BF125" s="438">
        <v>2</v>
      </c>
      <c r="BG125" s="438">
        <v>26</v>
      </c>
      <c r="BH125" s="438" t="s">
        <v>788</v>
      </c>
      <c r="BI125" s="438" t="s">
        <v>2567</v>
      </c>
      <c r="BJ125" s="438">
        <v>4</v>
      </c>
      <c r="BK125" s="438" t="s">
        <v>1740</v>
      </c>
      <c r="BL125" s="438" t="s">
        <v>794</v>
      </c>
      <c r="BM125" s="438" t="s">
        <v>2851</v>
      </c>
      <c r="BN125" s="438"/>
      <c r="BO125" s="438">
        <v>0</v>
      </c>
      <c r="BP125" s="438">
        <v>0</v>
      </c>
      <c r="BQ125" s="438">
        <v>1</v>
      </c>
      <c r="BR125" s="438">
        <v>0</v>
      </c>
      <c r="BS125" s="438">
        <v>0</v>
      </c>
      <c r="BT125" s="438">
        <v>0</v>
      </c>
      <c r="BU125" s="438">
        <v>0</v>
      </c>
      <c r="BV125" s="438">
        <v>0</v>
      </c>
      <c r="BW125" s="438">
        <v>0</v>
      </c>
      <c r="BX125" s="438">
        <v>0</v>
      </c>
      <c r="BY125" s="438"/>
      <c r="BZ125" s="438"/>
      <c r="CA125" s="361"/>
      <c r="CC125"/>
      <c r="CD125"/>
      <c r="CE125"/>
      <c r="CF125"/>
      <c r="CG125"/>
      <c r="CH125"/>
      <c r="CI125"/>
      <c r="CJ125"/>
      <c r="CK125"/>
      <c r="CL125"/>
      <c r="CM125"/>
      <c r="CN125"/>
      <c r="CO125"/>
      <c r="HW125" s="441">
        <v>0</v>
      </c>
      <c r="HX125" s="441">
        <v>0</v>
      </c>
      <c r="HY125" s="441">
        <v>0</v>
      </c>
      <c r="HZ125" s="441">
        <v>0</v>
      </c>
      <c r="IB125" s="441">
        <v>0</v>
      </c>
      <c r="ID125" s="441">
        <v>0</v>
      </c>
    </row>
    <row r="126" spans="7:238">
      <c r="G126" s="361"/>
      <c r="H126" s="361"/>
      <c r="I126" s="361"/>
      <c r="J126" s="422"/>
      <c r="K126" s="481"/>
      <c r="L126" s="481"/>
      <c r="M126" s="481"/>
      <c r="N126" s="361"/>
      <c r="O126" s="361"/>
      <c r="P126" s="482"/>
      <c r="Q126" s="361"/>
      <c r="R126"/>
      <c r="S126" s="361"/>
      <c r="T126" s="361"/>
      <c r="U126" s="361"/>
      <c r="V126" s="361"/>
      <c r="W126">
        <v>131</v>
      </c>
      <c r="X126" t="s">
        <v>1217</v>
      </c>
      <c r="Y126" t="s">
        <v>1217</v>
      </c>
      <c r="Z126" t="s">
        <v>1217</v>
      </c>
      <c r="AA126" t="s">
        <v>1217</v>
      </c>
      <c r="AB126" t="s">
        <v>1217</v>
      </c>
      <c r="AC126" t="s">
        <v>1217</v>
      </c>
      <c r="AD126" t="s">
        <v>1217</v>
      </c>
      <c r="AE126" t="s">
        <v>1217</v>
      </c>
      <c r="AF126" t="s">
        <v>1217</v>
      </c>
      <c r="AG126" t="s">
        <v>1217</v>
      </c>
      <c r="AH126"/>
      <c r="AI126" t="s">
        <v>1217</v>
      </c>
      <c r="AJ126" t="s">
        <v>1217</v>
      </c>
      <c r="AK126" t="s">
        <v>1217</v>
      </c>
      <c r="AL126" t="s">
        <v>1217</v>
      </c>
      <c r="AM126" t="s">
        <v>1217</v>
      </c>
      <c r="AN126" t="s">
        <v>1217</v>
      </c>
      <c r="AO126" t="s">
        <v>1217</v>
      </c>
      <c r="AP126"/>
      <c r="AQ126"/>
      <c r="AR126"/>
      <c r="AS126"/>
      <c r="AT126" s="361"/>
      <c r="AU126" s="361"/>
      <c r="AV126" s="361"/>
      <c r="AW126" s="361"/>
      <c r="AX126" s="361"/>
      <c r="AY126" s="361"/>
      <c r="AZ126" s="361"/>
      <c r="BA126" s="361"/>
      <c r="BB126" t="str" cm="1">
        <f t="array" aca="1" ref="BB126" ca="1">IFERROR(INDIRECT(X126),"")</f>
        <v/>
      </c>
      <c r="BC126" s="361"/>
      <c r="BD126" s="483"/>
      <c r="BE126"/>
      <c r="BF126" s="438">
        <v>2</v>
      </c>
      <c r="BG126" s="438">
        <v>26</v>
      </c>
      <c r="BH126" s="438" t="s">
        <v>788</v>
      </c>
      <c r="BI126" s="438" t="s">
        <v>2567</v>
      </c>
      <c r="BJ126" s="438">
        <v>5</v>
      </c>
      <c r="BK126" s="438" t="s">
        <v>1742</v>
      </c>
      <c r="BL126" s="438" t="s">
        <v>795</v>
      </c>
      <c r="BM126" s="438" t="s">
        <v>2852</v>
      </c>
      <c r="BN126" s="438"/>
      <c r="BO126" s="438">
        <v>0</v>
      </c>
      <c r="BP126" s="438">
        <v>0</v>
      </c>
      <c r="BQ126" s="438">
        <v>1</v>
      </c>
      <c r="BR126" s="438">
        <v>0</v>
      </c>
      <c r="BS126" s="438">
        <v>0</v>
      </c>
      <c r="BT126" s="438">
        <v>0</v>
      </c>
      <c r="BU126" s="438">
        <v>0</v>
      </c>
      <c r="BV126" s="438">
        <v>0</v>
      </c>
      <c r="BW126" s="438">
        <v>0</v>
      </c>
      <c r="BX126" s="438">
        <v>0</v>
      </c>
      <c r="BY126" s="438"/>
      <c r="BZ126" s="438"/>
      <c r="CA126" s="361"/>
      <c r="CC126"/>
      <c r="CD126"/>
      <c r="CE126"/>
      <c r="CF126"/>
      <c r="CG126"/>
      <c r="CH126"/>
      <c r="CI126"/>
      <c r="CJ126"/>
      <c r="CK126"/>
      <c r="CL126"/>
      <c r="CM126"/>
      <c r="CN126"/>
      <c r="CO126"/>
      <c r="HW126" s="441">
        <v>0</v>
      </c>
      <c r="HX126" s="441">
        <v>0</v>
      </c>
      <c r="HY126" s="441">
        <v>0</v>
      </c>
      <c r="HZ126" s="441">
        <v>0</v>
      </c>
      <c r="IB126" s="441">
        <v>0</v>
      </c>
      <c r="ID126" s="441">
        <v>0</v>
      </c>
    </row>
    <row r="127" spans="7:238">
      <c r="G127" s="361"/>
      <c r="H127" s="361"/>
      <c r="I127" s="361"/>
      <c r="J127" s="422"/>
      <c r="K127" s="481"/>
      <c r="L127" s="481"/>
      <c r="M127" s="481"/>
      <c r="N127" s="361"/>
      <c r="O127" s="361"/>
      <c r="P127" s="482"/>
      <c r="Q127" s="361"/>
      <c r="R127"/>
      <c r="S127" s="361"/>
      <c r="T127" s="361"/>
      <c r="U127" s="361"/>
      <c r="V127" s="361"/>
      <c r="W127">
        <v>132</v>
      </c>
      <c r="X127" t="s">
        <v>2853</v>
      </c>
      <c r="Y127" t="s">
        <v>2854</v>
      </c>
      <c r="Z127" t="s">
        <v>2855</v>
      </c>
      <c r="AA127" t="s">
        <v>1217</v>
      </c>
      <c r="AB127" t="s">
        <v>1217</v>
      </c>
      <c r="AC127">
        <v>1</v>
      </c>
      <c r="AD127">
        <v>8</v>
      </c>
      <c r="AE127" t="s">
        <v>1217</v>
      </c>
      <c r="AF127" t="s">
        <v>1217</v>
      </c>
      <c r="AG127" t="s">
        <v>2856</v>
      </c>
      <c r="AH127"/>
      <c r="AI127" t="s">
        <v>2857</v>
      </c>
      <c r="AJ127" t="s">
        <v>2858</v>
      </c>
      <c r="AK127" t="s">
        <v>2859</v>
      </c>
      <c r="AL127" t="s">
        <v>2860</v>
      </c>
      <c r="AM127" t="s">
        <v>2861</v>
      </c>
      <c r="AN127" t="s">
        <v>2862</v>
      </c>
      <c r="AO127" t="s">
        <v>2863</v>
      </c>
      <c r="AP127"/>
      <c r="AQ127"/>
      <c r="AR127"/>
      <c r="AS127"/>
      <c r="AT127" s="361"/>
      <c r="AU127" s="361"/>
      <c r="AV127" s="361"/>
      <c r="AW127" s="361"/>
      <c r="AX127" s="361"/>
      <c r="AY127" s="361"/>
      <c r="AZ127" s="361"/>
      <c r="BA127" s="361"/>
      <c r="BB127" t="str" cm="1">
        <f t="array" aca="1" ref="BB127" ca="1">IFERROR(INDIRECT(X127),"")</f>
        <v>FRÅGAN ÄR OBESVARAD</v>
      </c>
      <c r="BC127" s="361"/>
      <c r="BD127" s="483"/>
      <c r="BE127"/>
      <c r="BF127" s="463">
        <v>2</v>
      </c>
      <c r="BG127" s="463">
        <v>27</v>
      </c>
      <c r="BH127" s="463" t="s">
        <v>796</v>
      </c>
      <c r="BI127" s="463" t="s">
        <v>2571</v>
      </c>
      <c r="BJ127" s="463">
        <v>1</v>
      </c>
      <c r="BK127" s="463" t="s">
        <v>2864</v>
      </c>
      <c r="BL127" s="463" t="s">
        <v>783</v>
      </c>
      <c r="BM127" s="438" t="s">
        <v>2865</v>
      </c>
      <c r="BN127" s="438"/>
      <c r="BO127" s="463">
        <v>0</v>
      </c>
      <c r="BP127" s="463">
        <v>0</v>
      </c>
      <c r="BQ127" s="463">
        <v>1</v>
      </c>
      <c r="BR127" s="463">
        <v>0</v>
      </c>
      <c r="BS127" s="463">
        <v>0</v>
      </c>
      <c r="BT127" s="463">
        <v>0</v>
      </c>
      <c r="BU127" s="463">
        <v>0</v>
      </c>
      <c r="BV127" s="463">
        <v>0</v>
      </c>
      <c r="BW127" s="463">
        <v>0</v>
      </c>
      <c r="BX127" s="463">
        <v>0</v>
      </c>
      <c r="BY127" s="463"/>
      <c r="BZ127" s="463"/>
      <c r="CA127" s="361"/>
      <c r="CC127"/>
      <c r="CD127"/>
      <c r="CE127"/>
      <c r="CF127"/>
      <c r="CG127"/>
      <c r="CH127"/>
      <c r="CI127"/>
      <c r="CJ127"/>
      <c r="CK127"/>
      <c r="CL127"/>
      <c r="CM127"/>
      <c r="CN127"/>
      <c r="CO127"/>
      <c r="HW127" s="441">
        <v>0</v>
      </c>
      <c r="HX127" s="441">
        <v>0</v>
      </c>
      <c r="HY127" s="441">
        <v>0</v>
      </c>
      <c r="HZ127" s="441">
        <v>0</v>
      </c>
      <c r="IB127" s="441">
        <v>0</v>
      </c>
      <c r="ID127" s="441">
        <v>0</v>
      </c>
    </row>
    <row r="128" spans="7:238">
      <c r="G128" s="361"/>
      <c r="H128" s="361"/>
      <c r="I128" s="361"/>
      <c r="J128" s="422"/>
      <c r="K128" s="481"/>
      <c r="L128" s="481"/>
      <c r="M128" s="481"/>
      <c r="N128" s="361"/>
      <c r="O128" s="361"/>
      <c r="P128" s="482"/>
      <c r="Q128" s="361"/>
      <c r="R128"/>
      <c r="S128" s="361"/>
      <c r="T128" s="361"/>
      <c r="U128" s="361"/>
      <c r="V128" s="361"/>
      <c r="W128">
        <v>133</v>
      </c>
      <c r="X128" t="s">
        <v>1217</v>
      </c>
      <c r="Y128" t="s">
        <v>1217</v>
      </c>
      <c r="Z128" t="s">
        <v>1217</v>
      </c>
      <c r="AA128" t="s">
        <v>1217</v>
      </c>
      <c r="AB128" t="s">
        <v>1217</v>
      </c>
      <c r="AC128" t="s">
        <v>1217</v>
      </c>
      <c r="AD128" t="s">
        <v>1217</v>
      </c>
      <c r="AE128" t="s">
        <v>1217</v>
      </c>
      <c r="AF128" t="s">
        <v>1217</v>
      </c>
      <c r="AG128" t="s">
        <v>1217</v>
      </c>
      <c r="AH128"/>
      <c r="AI128" t="s">
        <v>1217</v>
      </c>
      <c r="AJ128" t="s">
        <v>1217</v>
      </c>
      <c r="AK128" t="s">
        <v>1217</v>
      </c>
      <c r="AL128" t="s">
        <v>1217</v>
      </c>
      <c r="AM128" t="s">
        <v>1217</v>
      </c>
      <c r="AN128" t="s">
        <v>1217</v>
      </c>
      <c r="AO128" t="s">
        <v>1217</v>
      </c>
      <c r="AP128"/>
      <c r="AQ128"/>
      <c r="AR128"/>
      <c r="AS128"/>
      <c r="AT128" s="361"/>
      <c r="AU128" s="361"/>
      <c r="AV128" s="361"/>
      <c r="AW128" s="361"/>
      <c r="AX128" s="361"/>
      <c r="AY128" s="361"/>
      <c r="AZ128" s="361"/>
      <c r="BA128" s="361"/>
      <c r="BB128" t="str" cm="1">
        <f t="array" aca="1" ref="BB128" ca="1">IFERROR(INDIRECT(X128),"")</f>
        <v/>
      </c>
      <c r="BC128" s="361"/>
      <c r="BD128" s="483"/>
      <c r="BE128"/>
      <c r="BF128" s="463">
        <v>2</v>
      </c>
      <c r="BG128" s="463">
        <v>27</v>
      </c>
      <c r="BH128" s="463" t="s">
        <v>796</v>
      </c>
      <c r="BI128" s="463" t="s">
        <v>2571</v>
      </c>
      <c r="BJ128" s="463">
        <v>2</v>
      </c>
      <c r="BK128" s="463" t="s">
        <v>2866</v>
      </c>
      <c r="BL128" s="463" t="s">
        <v>784</v>
      </c>
      <c r="BM128" s="438" t="s">
        <v>2867</v>
      </c>
      <c r="BN128" s="438"/>
      <c r="BO128" s="463">
        <v>0</v>
      </c>
      <c r="BP128" s="463">
        <v>0</v>
      </c>
      <c r="BQ128" s="463">
        <v>1</v>
      </c>
      <c r="BR128" s="463">
        <v>0</v>
      </c>
      <c r="BS128" s="463">
        <v>0</v>
      </c>
      <c r="BT128" s="463">
        <v>0</v>
      </c>
      <c r="BU128" s="463">
        <v>0</v>
      </c>
      <c r="BV128" s="463">
        <v>0</v>
      </c>
      <c r="BW128" s="463">
        <v>0</v>
      </c>
      <c r="BX128" s="463">
        <v>0</v>
      </c>
      <c r="BY128" s="463"/>
      <c r="BZ128" s="463"/>
      <c r="CA128" s="361"/>
      <c r="CC128"/>
      <c r="CD128"/>
      <c r="CE128"/>
      <c r="CF128"/>
      <c r="CG128"/>
      <c r="CH128"/>
      <c r="CI128"/>
      <c r="CJ128"/>
      <c r="CK128"/>
      <c r="CL128"/>
      <c r="CM128"/>
      <c r="CN128"/>
      <c r="CO128"/>
      <c r="HW128" s="441">
        <v>0</v>
      </c>
      <c r="HX128" s="441">
        <v>0</v>
      </c>
      <c r="HY128" s="441">
        <v>0</v>
      </c>
      <c r="HZ128" s="441">
        <v>0</v>
      </c>
      <c r="IB128" s="441">
        <v>0</v>
      </c>
      <c r="ID128" s="441">
        <v>0</v>
      </c>
    </row>
    <row r="129" spans="7:238">
      <c r="G129" s="361"/>
      <c r="H129" s="361"/>
      <c r="I129" s="361"/>
      <c r="J129" s="422"/>
      <c r="K129" s="481"/>
      <c r="L129" s="481"/>
      <c r="M129" s="481"/>
      <c r="N129" s="361"/>
      <c r="O129" s="361"/>
      <c r="P129" s="482"/>
      <c r="Q129" s="361"/>
      <c r="R129"/>
      <c r="S129" s="361"/>
      <c r="T129" s="361"/>
      <c r="U129" s="361"/>
      <c r="V129" s="361"/>
      <c r="W129">
        <v>134</v>
      </c>
      <c r="X129" t="s">
        <v>1217</v>
      </c>
      <c r="Y129" t="s">
        <v>1217</v>
      </c>
      <c r="Z129" t="s">
        <v>1217</v>
      </c>
      <c r="AA129" t="s">
        <v>1217</v>
      </c>
      <c r="AB129" t="s">
        <v>1217</v>
      </c>
      <c r="AC129" t="s">
        <v>1217</v>
      </c>
      <c r="AD129" t="s">
        <v>1217</v>
      </c>
      <c r="AE129" t="s">
        <v>1217</v>
      </c>
      <c r="AF129" t="s">
        <v>1217</v>
      </c>
      <c r="AG129" t="s">
        <v>1217</v>
      </c>
      <c r="AH129"/>
      <c r="AI129" t="s">
        <v>1217</v>
      </c>
      <c r="AJ129" t="s">
        <v>1217</v>
      </c>
      <c r="AK129" t="s">
        <v>1217</v>
      </c>
      <c r="AL129" t="s">
        <v>1217</v>
      </c>
      <c r="AM129" t="s">
        <v>1217</v>
      </c>
      <c r="AN129" t="s">
        <v>1217</v>
      </c>
      <c r="AO129" t="s">
        <v>1217</v>
      </c>
      <c r="AP129"/>
      <c r="AQ129"/>
      <c r="AR129"/>
      <c r="AS129"/>
      <c r="AT129" s="361"/>
      <c r="AU129" s="361"/>
      <c r="AV129" s="361"/>
      <c r="AW129" s="361"/>
      <c r="AX129" s="361"/>
      <c r="AY129" s="361"/>
      <c r="AZ129" s="361"/>
      <c r="BA129" s="361"/>
      <c r="BB129" t="str" cm="1">
        <f t="array" aca="1" ref="BB129" ca="1">IFERROR(INDIRECT(X129),"")</f>
        <v/>
      </c>
      <c r="BC129" s="361"/>
      <c r="BD129" s="483"/>
      <c r="BE129"/>
      <c r="BF129" s="463">
        <v>2</v>
      </c>
      <c r="BG129" s="463">
        <v>27</v>
      </c>
      <c r="BH129" s="463" t="s">
        <v>796</v>
      </c>
      <c r="BI129" s="463" t="s">
        <v>2571</v>
      </c>
      <c r="BJ129" s="463">
        <v>3</v>
      </c>
      <c r="BK129" s="463" t="s">
        <v>2868</v>
      </c>
      <c r="BL129" s="463" t="s">
        <v>785</v>
      </c>
      <c r="BM129" s="438" t="s">
        <v>2869</v>
      </c>
      <c r="BN129" s="438"/>
      <c r="BO129" s="463">
        <v>0</v>
      </c>
      <c r="BP129" s="463">
        <v>0</v>
      </c>
      <c r="BQ129" s="463">
        <v>1</v>
      </c>
      <c r="BR129" s="463">
        <v>0</v>
      </c>
      <c r="BS129" s="463">
        <v>0</v>
      </c>
      <c r="BT129" s="463">
        <v>0</v>
      </c>
      <c r="BU129" s="463">
        <v>0</v>
      </c>
      <c r="BV129" s="463">
        <v>0</v>
      </c>
      <c r="BW129" s="463">
        <v>0</v>
      </c>
      <c r="BX129" s="463">
        <v>0</v>
      </c>
      <c r="BY129" s="463"/>
      <c r="BZ129" s="463"/>
      <c r="CA129" s="361"/>
      <c r="CC129"/>
      <c r="CD129"/>
      <c r="CE129"/>
      <c r="CF129"/>
      <c r="CG129"/>
      <c r="CH129"/>
      <c r="CI129"/>
      <c r="CJ129"/>
      <c r="CK129"/>
      <c r="CL129"/>
      <c r="CM129"/>
      <c r="CN129"/>
      <c r="CO129"/>
      <c r="HW129" s="441">
        <v>0</v>
      </c>
      <c r="HX129" s="441">
        <v>0</v>
      </c>
      <c r="HY129" s="441">
        <v>0</v>
      </c>
      <c r="HZ129" s="441">
        <v>0</v>
      </c>
      <c r="IB129" s="441">
        <v>0</v>
      </c>
      <c r="ID129" s="441">
        <v>0</v>
      </c>
    </row>
    <row r="130" spans="7:238">
      <c r="J130" s="422"/>
      <c r="R130"/>
      <c r="W130">
        <v>135</v>
      </c>
      <c r="X130" t="s">
        <v>1217</v>
      </c>
      <c r="Y130" t="s">
        <v>1217</v>
      </c>
      <c r="Z130" t="s">
        <v>1217</v>
      </c>
      <c r="AA130" t="s">
        <v>1217</v>
      </c>
      <c r="AB130" t="s">
        <v>1217</v>
      </c>
      <c r="AC130" t="s">
        <v>1217</v>
      </c>
      <c r="AD130" t="s">
        <v>1217</v>
      </c>
      <c r="AE130" t="s">
        <v>1217</v>
      </c>
      <c r="AF130" t="s">
        <v>1217</v>
      </c>
      <c r="AG130" t="s">
        <v>1217</v>
      </c>
      <c r="AH130"/>
      <c r="AI130" t="s">
        <v>1217</v>
      </c>
      <c r="AJ130" t="s">
        <v>1217</v>
      </c>
      <c r="AK130" t="s">
        <v>1217</v>
      </c>
      <c r="AL130" t="s">
        <v>1217</v>
      </c>
      <c r="AM130" t="s">
        <v>1217</v>
      </c>
      <c r="AN130" t="s">
        <v>1217</v>
      </c>
      <c r="AO130" t="s">
        <v>1217</v>
      </c>
      <c r="AP130"/>
      <c r="AQ130"/>
      <c r="AR130"/>
      <c r="AS130"/>
      <c r="BB130" t="str" cm="1">
        <f t="array" aca="1" ref="BB130" ca="1">IFERROR(INDIRECT(X130),"")</f>
        <v/>
      </c>
      <c r="BE130"/>
      <c r="BF130" s="463">
        <v>2</v>
      </c>
      <c r="BG130" s="463">
        <v>27</v>
      </c>
      <c r="BH130" s="463" t="s">
        <v>796</v>
      </c>
      <c r="BI130" s="463" t="s">
        <v>2571</v>
      </c>
      <c r="BJ130" s="463">
        <v>4</v>
      </c>
      <c r="BK130" s="463" t="s">
        <v>1750</v>
      </c>
      <c r="BL130" s="463" t="s">
        <v>786</v>
      </c>
      <c r="BM130" s="438" t="s">
        <v>2870</v>
      </c>
      <c r="BN130" s="438"/>
      <c r="BO130" s="463">
        <v>0</v>
      </c>
      <c r="BP130" s="463">
        <v>0</v>
      </c>
      <c r="BQ130" s="463">
        <v>1</v>
      </c>
      <c r="BR130" s="463">
        <v>0</v>
      </c>
      <c r="BS130" s="463">
        <v>0</v>
      </c>
      <c r="BT130" s="463">
        <v>0</v>
      </c>
      <c r="BU130" s="463">
        <v>0</v>
      </c>
      <c r="BV130" s="463">
        <v>0</v>
      </c>
      <c r="BW130" s="463">
        <v>0</v>
      </c>
      <c r="BX130" s="463">
        <v>0</v>
      </c>
      <c r="BY130" s="463"/>
      <c r="BZ130" s="463"/>
      <c r="CC130"/>
      <c r="CD130"/>
      <c r="CE130"/>
      <c r="CF130"/>
      <c r="CG130"/>
      <c r="CH130"/>
      <c r="CI130"/>
      <c r="CJ130"/>
      <c r="CK130"/>
      <c r="CL130"/>
      <c r="CM130"/>
      <c r="CN130"/>
      <c r="CO130"/>
      <c r="HW130" s="441">
        <v>0</v>
      </c>
      <c r="HX130" s="441">
        <v>0</v>
      </c>
      <c r="HY130" s="441">
        <v>0</v>
      </c>
      <c r="HZ130" s="441">
        <v>0</v>
      </c>
      <c r="IB130" s="441">
        <v>0</v>
      </c>
      <c r="ID130" s="441">
        <v>0</v>
      </c>
    </row>
    <row r="131" spans="7:238">
      <c r="J131" s="422"/>
      <c r="R131"/>
      <c r="W131">
        <v>136</v>
      </c>
      <c r="X131" t="s">
        <v>1217</v>
      </c>
      <c r="Y131" t="s">
        <v>1217</v>
      </c>
      <c r="Z131" t="s">
        <v>1217</v>
      </c>
      <c r="AA131" t="s">
        <v>1217</v>
      </c>
      <c r="AB131" t="s">
        <v>1217</v>
      </c>
      <c r="AC131" t="s">
        <v>1217</v>
      </c>
      <c r="AD131" t="s">
        <v>1217</v>
      </c>
      <c r="AE131" t="s">
        <v>1217</v>
      </c>
      <c r="AF131" t="s">
        <v>1217</v>
      </c>
      <c r="AG131" t="s">
        <v>1217</v>
      </c>
      <c r="AH131"/>
      <c r="AI131" t="s">
        <v>1217</v>
      </c>
      <c r="AJ131" t="s">
        <v>1217</v>
      </c>
      <c r="AK131" t="s">
        <v>1217</v>
      </c>
      <c r="AL131" t="s">
        <v>1217</v>
      </c>
      <c r="AM131" t="s">
        <v>1217</v>
      </c>
      <c r="AN131" t="s">
        <v>1217</v>
      </c>
      <c r="AO131" t="s">
        <v>1217</v>
      </c>
      <c r="AP131"/>
      <c r="AQ131"/>
      <c r="AR131"/>
      <c r="AS131"/>
      <c r="BB131" t="str" cm="1">
        <f t="array" aca="1" ref="BB131" ca="1">IFERROR(INDIRECT(X131),"")</f>
        <v/>
      </c>
      <c r="BE131"/>
      <c r="BF131" s="463">
        <v>2</v>
      </c>
      <c r="BG131" s="463">
        <v>27</v>
      </c>
      <c r="BH131" s="463" t="s">
        <v>796</v>
      </c>
      <c r="BI131" s="463" t="s">
        <v>2571</v>
      </c>
      <c r="BJ131" s="463">
        <v>5</v>
      </c>
      <c r="BK131" s="463" t="s">
        <v>1752</v>
      </c>
      <c r="BL131" s="463" t="s">
        <v>787</v>
      </c>
      <c r="BM131" s="438" t="s">
        <v>2871</v>
      </c>
      <c r="BN131" s="438"/>
      <c r="BO131" s="463">
        <v>0</v>
      </c>
      <c r="BP131" s="463">
        <v>0</v>
      </c>
      <c r="BQ131" s="463">
        <v>1</v>
      </c>
      <c r="BR131" s="463">
        <v>0</v>
      </c>
      <c r="BS131" s="463">
        <v>0</v>
      </c>
      <c r="BT131" s="463">
        <v>0</v>
      </c>
      <c r="BU131" s="463">
        <v>0</v>
      </c>
      <c r="BV131" s="463">
        <v>0</v>
      </c>
      <c r="BW131" s="463">
        <v>0</v>
      </c>
      <c r="BX131" s="463">
        <v>0</v>
      </c>
      <c r="BY131" s="463"/>
      <c r="BZ131" s="463"/>
      <c r="CC131"/>
      <c r="CD131"/>
      <c r="CE131"/>
      <c r="CF131"/>
      <c r="CG131"/>
      <c r="CH131"/>
      <c r="CI131"/>
      <c r="CJ131"/>
      <c r="CK131"/>
      <c r="CL131"/>
      <c r="CM131"/>
      <c r="CN131"/>
      <c r="CO131"/>
      <c r="HW131" s="441">
        <v>0</v>
      </c>
      <c r="HX131" s="441">
        <v>0</v>
      </c>
      <c r="HY131" s="441">
        <v>0</v>
      </c>
      <c r="HZ131" s="441">
        <v>0</v>
      </c>
      <c r="IB131" s="441">
        <v>0</v>
      </c>
      <c r="ID131" s="441">
        <v>0</v>
      </c>
    </row>
    <row r="132" spans="7:238">
      <c r="J132" s="422"/>
      <c r="R132"/>
      <c r="W132">
        <v>137</v>
      </c>
      <c r="X132" t="s">
        <v>1217</v>
      </c>
      <c r="Y132" t="s">
        <v>1217</v>
      </c>
      <c r="Z132" t="s">
        <v>1217</v>
      </c>
      <c r="AA132" t="s">
        <v>1217</v>
      </c>
      <c r="AB132" t="s">
        <v>1217</v>
      </c>
      <c r="AC132" t="s">
        <v>1217</v>
      </c>
      <c r="AD132" t="s">
        <v>1217</v>
      </c>
      <c r="AE132" t="s">
        <v>1217</v>
      </c>
      <c r="AF132" t="s">
        <v>1217</v>
      </c>
      <c r="AG132" t="s">
        <v>1217</v>
      </c>
      <c r="AH132"/>
      <c r="AI132" t="s">
        <v>1217</v>
      </c>
      <c r="AJ132" t="s">
        <v>1217</v>
      </c>
      <c r="AK132" t="s">
        <v>1217</v>
      </c>
      <c r="AL132" t="s">
        <v>1217</v>
      </c>
      <c r="AM132" t="s">
        <v>1217</v>
      </c>
      <c r="AN132" t="s">
        <v>1217</v>
      </c>
      <c r="AO132" t="s">
        <v>1217</v>
      </c>
      <c r="AP132"/>
      <c r="AQ132"/>
      <c r="AR132"/>
      <c r="AS132"/>
      <c r="BB132" t="str" cm="1">
        <f t="array" aca="1" ref="BB132" ca="1">IFERROR(INDIRECT(X132),"")</f>
        <v/>
      </c>
      <c r="BE132"/>
      <c r="BF132" s="466">
        <v>2</v>
      </c>
      <c r="BG132" s="466">
        <v>28</v>
      </c>
      <c r="BH132" s="466" t="s">
        <v>798</v>
      </c>
      <c r="BI132" s="466" t="s">
        <v>2574</v>
      </c>
      <c r="BJ132" s="466">
        <v>1</v>
      </c>
      <c r="BK132" s="466" t="s">
        <v>2872</v>
      </c>
      <c r="BL132" s="466" t="s">
        <v>800</v>
      </c>
      <c r="BM132" s="438" t="s">
        <v>2873</v>
      </c>
      <c r="BN132" s="438"/>
      <c r="BO132" s="466">
        <v>0</v>
      </c>
      <c r="BP132" s="466">
        <v>0</v>
      </c>
      <c r="BQ132" s="466">
        <v>0</v>
      </c>
      <c r="BR132" s="466">
        <v>1</v>
      </c>
      <c r="BS132" s="466">
        <v>0</v>
      </c>
      <c r="BT132" s="466">
        <v>0</v>
      </c>
      <c r="BU132" s="466">
        <v>0</v>
      </c>
      <c r="BV132" s="466">
        <v>0</v>
      </c>
      <c r="BW132" s="466">
        <v>0</v>
      </c>
      <c r="BX132" s="466">
        <v>0</v>
      </c>
      <c r="BY132" s="466"/>
      <c r="BZ132" s="466"/>
      <c r="CC132"/>
      <c r="CD132"/>
      <c r="CE132"/>
      <c r="CF132"/>
      <c r="CG132"/>
      <c r="CH132"/>
      <c r="CI132"/>
      <c r="CJ132"/>
      <c r="CK132"/>
      <c r="CL132"/>
      <c r="CM132"/>
      <c r="CN132"/>
      <c r="CO132"/>
      <c r="HW132" s="441">
        <v>0</v>
      </c>
      <c r="HX132" s="441">
        <v>0</v>
      </c>
      <c r="HY132" s="441">
        <v>0</v>
      </c>
      <c r="HZ132" s="441">
        <v>0</v>
      </c>
      <c r="IB132" s="441">
        <v>0</v>
      </c>
      <c r="ID132" s="441">
        <v>0</v>
      </c>
    </row>
    <row r="133" spans="7:238">
      <c r="J133" s="422"/>
      <c r="R133"/>
      <c r="W133">
        <v>138</v>
      </c>
      <c r="X133" t="s">
        <v>1217</v>
      </c>
      <c r="Y133" t="s">
        <v>1217</v>
      </c>
      <c r="Z133" t="s">
        <v>1217</v>
      </c>
      <c r="AA133" t="s">
        <v>1217</v>
      </c>
      <c r="AB133" t="s">
        <v>1217</v>
      </c>
      <c r="AC133" t="s">
        <v>1217</v>
      </c>
      <c r="AD133" t="s">
        <v>1217</v>
      </c>
      <c r="AE133" t="s">
        <v>1217</v>
      </c>
      <c r="AF133" t="s">
        <v>1217</v>
      </c>
      <c r="AG133" t="s">
        <v>1217</v>
      </c>
      <c r="AH133"/>
      <c r="AI133" t="s">
        <v>1217</v>
      </c>
      <c r="AJ133" t="s">
        <v>1217</v>
      </c>
      <c r="AK133" t="s">
        <v>1217</v>
      </c>
      <c r="AL133" t="s">
        <v>1217</v>
      </c>
      <c r="AM133" t="s">
        <v>1217</v>
      </c>
      <c r="AN133" t="s">
        <v>1217</v>
      </c>
      <c r="AO133" t="s">
        <v>1217</v>
      </c>
      <c r="AP133"/>
      <c r="AQ133"/>
      <c r="AR133"/>
      <c r="AS133"/>
      <c r="BB133" t="str" cm="1">
        <f t="array" aca="1" ref="BB133" ca="1">IFERROR(INDIRECT(X133),"")</f>
        <v/>
      </c>
      <c r="BE133"/>
      <c r="BF133" s="466">
        <v>2</v>
      </c>
      <c r="BG133" s="466">
        <v>28</v>
      </c>
      <c r="BH133" s="466" t="s">
        <v>798</v>
      </c>
      <c r="BI133" s="466" t="s">
        <v>2574</v>
      </c>
      <c r="BJ133" s="466">
        <v>2</v>
      </c>
      <c r="BK133" s="466" t="s">
        <v>2874</v>
      </c>
      <c r="BL133" s="466" t="s">
        <v>801</v>
      </c>
      <c r="BM133" s="438" t="s">
        <v>2875</v>
      </c>
      <c r="BN133" s="438"/>
      <c r="BO133" s="466">
        <v>0</v>
      </c>
      <c r="BP133" s="466">
        <v>0</v>
      </c>
      <c r="BQ133" s="466">
        <v>0</v>
      </c>
      <c r="BR133" s="466">
        <v>1</v>
      </c>
      <c r="BS133" s="466">
        <v>0</v>
      </c>
      <c r="BT133" s="466">
        <v>0</v>
      </c>
      <c r="BU133" s="466">
        <v>0</v>
      </c>
      <c r="BV133" s="466">
        <v>0</v>
      </c>
      <c r="BW133" s="466">
        <v>0</v>
      </c>
      <c r="BX133" s="466">
        <v>0</v>
      </c>
      <c r="BY133" s="466"/>
      <c r="BZ133" s="466"/>
      <c r="CC133"/>
      <c r="CD133"/>
      <c r="CE133"/>
      <c r="CF133"/>
      <c r="CG133"/>
      <c r="CH133"/>
      <c r="CI133"/>
      <c r="CJ133"/>
      <c r="CK133"/>
      <c r="CL133"/>
      <c r="CM133"/>
      <c r="CN133"/>
      <c r="CO133"/>
      <c r="HW133" s="441">
        <v>0</v>
      </c>
      <c r="HX133" s="441">
        <v>0</v>
      </c>
      <c r="HY133" s="441">
        <v>0</v>
      </c>
      <c r="HZ133" s="441">
        <v>0</v>
      </c>
      <c r="IB133" s="441">
        <v>0</v>
      </c>
      <c r="ID133" s="441">
        <v>0</v>
      </c>
    </row>
    <row r="134" spans="7:238">
      <c r="J134" s="422"/>
      <c r="R134"/>
      <c r="W134">
        <v>139</v>
      </c>
      <c r="X134" t="s">
        <v>1217</v>
      </c>
      <c r="Y134" t="s">
        <v>1217</v>
      </c>
      <c r="Z134" t="s">
        <v>1217</v>
      </c>
      <c r="AA134" t="s">
        <v>1217</v>
      </c>
      <c r="AB134" t="s">
        <v>1217</v>
      </c>
      <c r="AC134" t="s">
        <v>1217</v>
      </c>
      <c r="AD134" t="s">
        <v>1217</v>
      </c>
      <c r="AE134" t="s">
        <v>1217</v>
      </c>
      <c r="AF134" t="s">
        <v>1217</v>
      </c>
      <c r="AG134" t="s">
        <v>1217</v>
      </c>
      <c r="AH134"/>
      <c r="AI134" t="s">
        <v>1217</v>
      </c>
      <c r="AJ134" t="s">
        <v>1217</v>
      </c>
      <c r="AK134" t="s">
        <v>1217</v>
      </c>
      <c r="AL134" t="s">
        <v>1217</v>
      </c>
      <c r="AM134" t="s">
        <v>1217</v>
      </c>
      <c r="AN134" t="s">
        <v>1217</v>
      </c>
      <c r="AO134" t="s">
        <v>1217</v>
      </c>
      <c r="AP134"/>
      <c r="AQ134"/>
      <c r="AR134"/>
      <c r="AS134"/>
      <c r="BB134" t="str" cm="1">
        <f t="array" aca="1" ref="BB134" ca="1">IFERROR(INDIRECT(X134),"")</f>
        <v/>
      </c>
      <c r="BE134"/>
      <c r="BF134" s="466">
        <v>2</v>
      </c>
      <c r="BG134" s="466">
        <v>28</v>
      </c>
      <c r="BH134" s="466" t="s">
        <v>798</v>
      </c>
      <c r="BI134" s="466" t="s">
        <v>2574</v>
      </c>
      <c r="BJ134" s="466">
        <v>3</v>
      </c>
      <c r="BK134" s="466" t="s">
        <v>2876</v>
      </c>
      <c r="BL134" s="466" t="s">
        <v>802</v>
      </c>
      <c r="BM134" s="438" t="s">
        <v>2877</v>
      </c>
      <c r="BN134" s="438"/>
      <c r="BO134" s="466">
        <v>0</v>
      </c>
      <c r="BP134" s="466">
        <v>0</v>
      </c>
      <c r="BQ134" s="466">
        <v>0</v>
      </c>
      <c r="BR134" s="466">
        <v>1</v>
      </c>
      <c r="BS134" s="466">
        <v>0</v>
      </c>
      <c r="BT134" s="466">
        <v>0</v>
      </c>
      <c r="BU134" s="466">
        <v>0</v>
      </c>
      <c r="BV134" s="466">
        <v>0</v>
      </c>
      <c r="BW134" s="466">
        <v>0</v>
      </c>
      <c r="BX134" s="466">
        <v>0</v>
      </c>
      <c r="BY134" s="466"/>
      <c r="BZ134" s="466"/>
      <c r="CC134"/>
      <c r="CD134"/>
      <c r="CE134"/>
      <c r="CF134"/>
      <c r="CG134"/>
      <c r="CH134"/>
      <c r="CI134"/>
      <c r="CJ134"/>
      <c r="CK134"/>
      <c r="CL134"/>
      <c r="CM134"/>
      <c r="CN134"/>
      <c r="CO134"/>
      <c r="HW134" s="441">
        <v>0</v>
      </c>
      <c r="HX134" s="441">
        <v>0</v>
      </c>
      <c r="HY134" s="441">
        <v>0</v>
      </c>
      <c r="HZ134" s="441">
        <v>0</v>
      </c>
      <c r="IB134" s="441">
        <v>0</v>
      </c>
      <c r="ID134" s="441">
        <v>0</v>
      </c>
    </row>
    <row r="135" spans="7:238">
      <c r="J135" s="422"/>
      <c r="R135"/>
      <c r="W135">
        <v>140</v>
      </c>
      <c r="X135" t="s">
        <v>1217</v>
      </c>
      <c r="Y135" t="s">
        <v>1217</v>
      </c>
      <c r="Z135" t="s">
        <v>1217</v>
      </c>
      <c r="AA135" t="s">
        <v>1217</v>
      </c>
      <c r="AB135" t="s">
        <v>1217</v>
      </c>
      <c r="AC135" t="s">
        <v>1217</v>
      </c>
      <c r="AD135" t="s">
        <v>1217</v>
      </c>
      <c r="AE135" t="s">
        <v>1217</v>
      </c>
      <c r="AF135" t="s">
        <v>1217</v>
      </c>
      <c r="AG135" t="s">
        <v>1217</v>
      </c>
      <c r="AH135"/>
      <c r="AI135" t="s">
        <v>1217</v>
      </c>
      <c r="AJ135" t="s">
        <v>1217</v>
      </c>
      <c r="AK135" t="s">
        <v>1217</v>
      </c>
      <c r="AL135" t="s">
        <v>1217</v>
      </c>
      <c r="AM135" t="s">
        <v>1217</v>
      </c>
      <c r="AN135" t="s">
        <v>1217</v>
      </c>
      <c r="AO135" t="s">
        <v>1217</v>
      </c>
      <c r="AP135"/>
      <c r="AQ135"/>
      <c r="AR135"/>
      <c r="AS135"/>
      <c r="BB135" t="str" cm="1">
        <f t="array" aca="1" ref="BB135" ca="1">IFERROR(INDIRECT(X135),"")</f>
        <v/>
      </c>
      <c r="BE135"/>
      <c r="BF135" s="466">
        <v>2</v>
      </c>
      <c r="BG135" s="466">
        <v>28</v>
      </c>
      <c r="BH135" s="466" t="s">
        <v>798</v>
      </c>
      <c r="BI135" s="466" t="s">
        <v>2574</v>
      </c>
      <c r="BJ135" s="466">
        <v>4</v>
      </c>
      <c r="BK135" s="466" t="s">
        <v>1771</v>
      </c>
      <c r="BL135" s="466" t="s">
        <v>803</v>
      </c>
      <c r="BM135" s="438" t="s">
        <v>2878</v>
      </c>
      <c r="BN135" s="438"/>
      <c r="BO135" s="466">
        <v>0</v>
      </c>
      <c r="BP135" s="466">
        <v>0</v>
      </c>
      <c r="BQ135" s="466">
        <v>0</v>
      </c>
      <c r="BR135" s="466">
        <v>1</v>
      </c>
      <c r="BS135" s="466">
        <v>0</v>
      </c>
      <c r="BT135" s="466">
        <v>0</v>
      </c>
      <c r="BU135" s="466">
        <v>0</v>
      </c>
      <c r="BV135" s="466">
        <v>0</v>
      </c>
      <c r="BW135" s="466">
        <v>0</v>
      </c>
      <c r="BX135" s="466">
        <v>0</v>
      </c>
      <c r="BY135" s="466"/>
      <c r="BZ135" s="466"/>
      <c r="CC135"/>
      <c r="CD135"/>
      <c r="CE135"/>
      <c r="CF135"/>
      <c r="CG135"/>
      <c r="CH135"/>
      <c r="CI135"/>
      <c r="CJ135"/>
      <c r="CK135"/>
      <c r="CL135"/>
      <c r="CM135"/>
      <c r="CN135"/>
      <c r="CO135"/>
      <c r="HW135" s="441">
        <v>0</v>
      </c>
      <c r="HX135" s="441">
        <v>0</v>
      </c>
      <c r="HY135" s="441">
        <v>0</v>
      </c>
      <c r="HZ135" s="441">
        <v>0</v>
      </c>
      <c r="IB135" s="441">
        <v>0</v>
      </c>
      <c r="ID135" s="441">
        <v>0</v>
      </c>
    </row>
    <row r="136" spans="7:238">
      <c r="J136" s="422"/>
      <c r="R136"/>
      <c r="W136">
        <v>141</v>
      </c>
      <c r="X136" t="s">
        <v>1217</v>
      </c>
      <c r="Y136" t="s">
        <v>1217</v>
      </c>
      <c r="Z136" t="s">
        <v>1217</v>
      </c>
      <c r="AA136" t="s">
        <v>1217</v>
      </c>
      <c r="AB136" t="s">
        <v>1217</v>
      </c>
      <c r="AC136" t="s">
        <v>1217</v>
      </c>
      <c r="AD136" t="s">
        <v>1217</v>
      </c>
      <c r="AE136" t="s">
        <v>1217</v>
      </c>
      <c r="AF136" t="s">
        <v>1217</v>
      </c>
      <c r="AG136" t="s">
        <v>1217</v>
      </c>
      <c r="AH136"/>
      <c r="AI136" t="s">
        <v>1217</v>
      </c>
      <c r="AJ136" t="s">
        <v>1217</v>
      </c>
      <c r="AK136" t="s">
        <v>1217</v>
      </c>
      <c r="AL136" t="s">
        <v>1217</v>
      </c>
      <c r="AM136" t="s">
        <v>1217</v>
      </c>
      <c r="AN136" t="s">
        <v>1217</v>
      </c>
      <c r="AO136" t="s">
        <v>1217</v>
      </c>
      <c r="AP136"/>
      <c r="AQ136"/>
      <c r="AR136"/>
      <c r="AS136"/>
      <c r="BB136" t="str" cm="1">
        <f t="array" aca="1" ref="BB136" ca="1">IFERROR(INDIRECT(X136),"")</f>
        <v/>
      </c>
      <c r="BE136"/>
      <c r="BF136" s="466">
        <v>2</v>
      </c>
      <c r="BG136" s="466">
        <v>28</v>
      </c>
      <c r="BH136" s="466" t="s">
        <v>798</v>
      </c>
      <c r="BI136" s="466" t="s">
        <v>2574</v>
      </c>
      <c r="BJ136" s="466">
        <v>5</v>
      </c>
      <c r="BK136" s="466" t="s">
        <v>1773</v>
      </c>
      <c r="BL136" s="466" t="s">
        <v>804</v>
      </c>
      <c r="BM136" s="438" t="s">
        <v>2879</v>
      </c>
      <c r="BN136" s="438"/>
      <c r="BO136" s="466">
        <v>0</v>
      </c>
      <c r="BP136" s="466">
        <v>0</v>
      </c>
      <c r="BQ136" s="466">
        <v>0</v>
      </c>
      <c r="BR136" s="466">
        <v>1</v>
      </c>
      <c r="BS136" s="466">
        <v>0</v>
      </c>
      <c r="BT136" s="466">
        <v>0</v>
      </c>
      <c r="BU136" s="466">
        <v>0</v>
      </c>
      <c r="BV136" s="466">
        <v>0</v>
      </c>
      <c r="BW136" s="466">
        <v>0</v>
      </c>
      <c r="BX136" s="466">
        <v>0</v>
      </c>
      <c r="BY136" s="466"/>
      <c r="BZ136" s="466"/>
      <c r="CC136"/>
      <c r="CD136"/>
      <c r="CE136"/>
      <c r="CF136"/>
      <c r="CG136"/>
      <c r="CH136"/>
      <c r="CI136"/>
      <c r="CJ136"/>
      <c r="CK136"/>
      <c r="CL136"/>
      <c r="CM136"/>
      <c r="CN136"/>
      <c r="CO136"/>
      <c r="HW136" s="441">
        <v>0</v>
      </c>
      <c r="HX136" s="441">
        <v>0</v>
      </c>
      <c r="HY136" s="441">
        <v>0</v>
      </c>
      <c r="HZ136" s="441">
        <v>0</v>
      </c>
      <c r="IB136" s="441">
        <v>0</v>
      </c>
      <c r="ID136" s="441">
        <v>0</v>
      </c>
    </row>
    <row r="137" spans="7:238">
      <c r="J137" s="422"/>
      <c r="R137"/>
      <c r="W137">
        <v>142</v>
      </c>
      <c r="X137" t="s">
        <v>1217</v>
      </c>
      <c r="Y137" t="s">
        <v>1217</v>
      </c>
      <c r="Z137" t="s">
        <v>1217</v>
      </c>
      <c r="AA137" t="s">
        <v>1217</v>
      </c>
      <c r="AB137" t="s">
        <v>1217</v>
      </c>
      <c r="AC137" t="s">
        <v>1217</v>
      </c>
      <c r="AD137" t="s">
        <v>1217</v>
      </c>
      <c r="AE137" t="s">
        <v>1217</v>
      </c>
      <c r="AF137" t="s">
        <v>1217</v>
      </c>
      <c r="AG137" t="s">
        <v>1217</v>
      </c>
      <c r="AH137"/>
      <c r="AI137" t="s">
        <v>1217</v>
      </c>
      <c r="AJ137" t="s">
        <v>1217</v>
      </c>
      <c r="AK137" t="s">
        <v>1217</v>
      </c>
      <c r="AL137" t="s">
        <v>1217</v>
      </c>
      <c r="AM137" t="s">
        <v>1217</v>
      </c>
      <c r="AN137" t="s">
        <v>1217</v>
      </c>
      <c r="AO137" t="s">
        <v>1217</v>
      </c>
      <c r="AP137"/>
      <c r="AQ137"/>
      <c r="AR137"/>
      <c r="AS137"/>
      <c r="BB137" t="str" cm="1">
        <f t="array" aca="1" ref="BB137" ca="1">IFERROR(INDIRECT(X137),"")</f>
        <v/>
      </c>
      <c r="BE137"/>
      <c r="BF137" s="467">
        <v>2</v>
      </c>
      <c r="BG137" s="467">
        <v>29</v>
      </c>
      <c r="BH137" s="467" t="s">
        <v>805</v>
      </c>
      <c r="BI137" s="467" t="s">
        <v>2587</v>
      </c>
      <c r="BJ137" s="467">
        <v>1</v>
      </c>
      <c r="BK137" s="467" t="s">
        <v>1379</v>
      </c>
      <c r="BL137" s="467" t="s">
        <v>807</v>
      </c>
      <c r="BM137" s="438" t="s">
        <v>2880</v>
      </c>
      <c r="BN137" s="438"/>
      <c r="BO137" s="467">
        <v>0</v>
      </c>
      <c r="BP137" s="467">
        <v>0</v>
      </c>
      <c r="BQ137" s="467">
        <v>0</v>
      </c>
      <c r="BR137" s="467">
        <v>1</v>
      </c>
      <c r="BS137" s="467">
        <v>0</v>
      </c>
      <c r="BT137" s="467">
        <v>0</v>
      </c>
      <c r="BU137" s="467">
        <v>0</v>
      </c>
      <c r="BV137" s="467">
        <v>0</v>
      </c>
      <c r="BW137" s="467">
        <v>0</v>
      </c>
      <c r="BX137" s="467">
        <v>0</v>
      </c>
      <c r="BY137" s="467"/>
      <c r="BZ137" s="467"/>
      <c r="CC137"/>
      <c r="CD137"/>
      <c r="CE137"/>
      <c r="CF137"/>
      <c r="CG137"/>
      <c r="CH137"/>
      <c r="CI137"/>
      <c r="CJ137"/>
      <c r="CK137"/>
      <c r="CL137"/>
      <c r="CM137"/>
      <c r="CN137"/>
      <c r="CO137"/>
      <c r="HW137" s="441">
        <v>0</v>
      </c>
      <c r="HX137" s="441">
        <v>0</v>
      </c>
      <c r="HY137" s="441">
        <v>0</v>
      </c>
      <c r="HZ137" s="441">
        <v>0</v>
      </c>
      <c r="IB137" s="441">
        <v>0</v>
      </c>
      <c r="ID137" s="441">
        <v>0</v>
      </c>
    </row>
    <row r="138" spans="7:238">
      <c r="J138" s="422"/>
      <c r="R138"/>
      <c r="W138">
        <v>143</v>
      </c>
      <c r="X138" t="s">
        <v>1217</v>
      </c>
      <c r="Y138" t="s">
        <v>1217</v>
      </c>
      <c r="Z138" t="s">
        <v>1217</v>
      </c>
      <c r="AA138" t="s">
        <v>1217</v>
      </c>
      <c r="AB138" t="s">
        <v>1217</v>
      </c>
      <c r="AC138" t="s">
        <v>1217</v>
      </c>
      <c r="AD138" t="s">
        <v>1217</v>
      </c>
      <c r="AE138" t="s">
        <v>1217</v>
      </c>
      <c r="AF138" t="s">
        <v>1217</v>
      </c>
      <c r="AG138" t="s">
        <v>1217</v>
      </c>
      <c r="AH138"/>
      <c r="AI138" t="s">
        <v>1217</v>
      </c>
      <c r="AJ138" t="s">
        <v>1217</v>
      </c>
      <c r="AK138" t="s">
        <v>1217</v>
      </c>
      <c r="AL138" t="s">
        <v>1217</v>
      </c>
      <c r="AM138" t="s">
        <v>1217</v>
      </c>
      <c r="AN138" t="s">
        <v>1217</v>
      </c>
      <c r="AO138" t="s">
        <v>1217</v>
      </c>
      <c r="AP138"/>
      <c r="AQ138"/>
      <c r="AR138"/>
      <c r="AS138"/>
      <c r="BB138" t="str" cm="1">
        <f t="array" aca="1" ref="BB138" ca="1">IFERROR(INDIRECT(X138),"")</f>
        <v/>
      </c>
      <c r="BE138"/>
      <c r="BF138" s="467">
        <v>2</v>
      </c>
      <c r="BG138" s="467">
        <v>29</v>
      </c>
      <c r="BH138" s="467" t="s">
        <v>805</v>
      </c>
      <c r="BI138" s="467" t="s">
        <v>2587</v>
      </c>
      <c r="BJ138" s="467">
        <v>2</v>
      </c>
      <c r="BK138" s="467" t="s">
        <v>2881</v>
      </c>
      <c r="BL138" s="467" t="s">
        <v>808</v>
      </c>
      <c r="BM138" s="438" t="s">
        <v>2882</v>
      </c>
      <c r="BN138" s="438"/>
      <c r="BO138" s="467">
        <v>0</v>
      </c>
      <c r="BP138" s="467">
        <v>0</v>
      </c>
      <c r="BQ138" s="467">
        <v>0</v>
      </c>
      <c r="BR138" s="467">
        <v>1</v>
      </c>
      <c r="BS138" s="467">
        <v>0</v>
      </c>
      <c r="BT138" s="467">
        <v>0</v>
      </c>
      <c r="BU138" s="467">
        <v>0</v>
      </c>
      <c r="BV138" s="467">
        <v>0</v>
      </c>
      <c r="BW138" s="467">
        <v>0</v>
      </c>
      <c r="BX138" s="467">
        <v>0</v>
      </c>
      <c r="BY138" s="467"/>
      <c r="BZ138" s="467"/>
      <c r="CC138"/>
      <c r="CD138"/>
      <c r="CE138"/>
      <c r="CF138"/>
      <c r="CG138"/>
      <c r="CH138"/>
      <c r="CI138"/>
      <c r="CJ138"/>
      <c r="CK138"/>
      <c r="CL138"/>
      <c r="CM138"/>
      <c r="CN138"/>
      <c r="CO138"/>
      <c r="HW138" s="441">
        <v>0</v>
      </c>
      <c r="HX138" s="441">
        <v>0</v>
      </c>
      <c r="HY138" s="441">
        <v>0</v>
      </c>
      <c r="HZ138" s="441">
        <v>0</v>
      </c>
      <c r="IB138" s="441">
        <v>0</v>
      </c>
      <c r="ID138" s="441">
        <v>0</v>
      </c>
    </row>
    <row r="139" spans="7:238">
      <c r="J139" s="422"/>
      <c r="R139"/>
      <c r="W139">
        <v>144</v>
      </c>
      <c r="X139" t="s">
        <v>1217</v>
      </c>
      <c r="Y139" t="s">
        <v>1217</v>
      </c>
      <c r="Z139" t="s">
        <v>1217</v>
      </c>
      <c r="AA139" t="s">
        <v>1217</v>
      </c>
      <c r="AB139" t="s">
        <v>1217</v>
      </c>
      <c r="AC139" t="s">
        <v>1217</v>
      </c>
      <c r="AD139" t="s">
        <v>1217</v>
      </c>
      <c r="AE139" t="s">
        <v>1217</v>
      </c>
      <c r="AF139" t="s">
        <v>1217</v>
      </c>
      <c r="AG139" t="s">
        <v>1217</v>
      </c>
      <c r="AH139"/>
      <c r="AI139" t="s">
        <v>1217</v>
      </c>
      <c r="AJ139" t="s">
        <v>1217</v>
      </c>
      <c r="AK139" t="s">
        <v>1217</v>
      </c>
      <c r="AL139" t="s">
        <v>1217</v>
      </c>
      <c r="AM139" t="s">
        <v>1217</v>
      </c>
      <c r="AN139" t="s">
        <v>1217</v>
      </c>
      <c r="AO139" t="s">
        <v>1217</v>
      </c>
      <c r="AP139"/>
      <c r="AQ139"/>
      <c r="AR139"/>
      <c r="AS139"/>
      <c r="BB139" t="str" cm="1">
        <f t="array" aca="1" ref="BB139" ca="1">IFERROR(INDIRECT(X139),"")</f>
        <v/>
      </c>
      <c r="BE139"/>
      <c r="BF139" s="467">
        <v>2</v>
      </c>
      <c r="BG139" s="467">
        <v>29</v>
      </c>
      <c r="BH139" s="467" t="s">
        <v>805</v>
      </c>
      <c r="BI139" s="467" t="s">
        <v>2587</v>
      </c>
      <c r="BJ139" s="467">
        <v>3</v>
      </c>
      <c r="BK139" s="467" t="s">
        <v>2883</v>
      </c>
      <c r="BL139" s="467" t="s">
        <v>809</v>
      </c>
      <c r="BM139" s="438" t="s">
        <v>2884</v>
      </c>
      <c r="BN139" s="438"/>
      <c r="BO139" s="467">
        <v>0</v>
      </c>
      <c r="BP139" s="467">
        <v>0</v>
      </c>
      <c r="BQ139" s="467">
        <v>0</v>
      </c>
      <c r="BR139" s="467">
        <v>1</v>
      </c>
      <c r="BS139" s="467">
        <v>0</v>
      </c>
      <c r="BT139" s="467">
        <v>0</v>
      </c>
      <c r="BU139" s="467">
        <v>0</v>
      </c>
      <c r="BV139" s="467">
        <v>0</v>
      </c>
      <c r="BW139" s="467">
        <v>0</v>
      </c>
      <c r="BX139" s="467">
        <v>0</v>
      </c>
      <c r="BY139" s="467"/>
      <c r="BZ139" s="467"/>
      <c r="CC139"/>
      <c r="CD139"/>
      <c r="CE139"/>
      <c r="CF139"/>
      <c r="CG139"/>
      <c r="CH139"/>
      <c r="CI139"/>
      <c r="CJ139"/>
      <c r="CK139"/>
      <c r="CL139"/>
      <c r="CM139"/>
      <c r="CN139"/>
      <c r="CO139"/>
      <c r="HW139" s="441">
        <v>0</v>
      </c>
      <c r="HX139" s="441">
        <v>0</v>
      </c>
      <c r="HY139" s="441">
        <v>0</v>
      </c>
      <c r="HZ139" s="441">
        <v>0</v>
      </c>
      <c r="IB139" s="441">
        <v>0</v>
      </c>
      <c r="ID139" s="441">
        <v>0</v>
      </c>
    </row>
    <row r="140" spans="7:238">
      <c r="J140" s="422"/>
      <c r="R140"/>
      <c r="W140">
        <v>145</v>
      </c>
      <c r="X140" t="s">
        <v>1217</v>
      </c>
      <c r="Y140" t="s">
        <v>1217</v>
      </c>
      <c r="Z140" t="s">
        <v>1217</v>
      </c>
      <c r="AA140" t="s">
        <v>1217</v>
      </c>
      <c r="AB140" t="s">
        <v>1217</v>
      </c>
      <c r="AC140" t="s">
        <v>1217</v>
      </c>
      <c r="AD140" t="s">
        <v>1217</v>
      </c>
      <c r="AE140" t="s">
        <v>1217</v>
      </c>
      <c r="AF140" t="s">
        <v>1217</v>
      </c>
      <c r="AG140" t="s">
        <v>1217</v>
      </c>
      <c r="AH140"/>
      <c r="AI140" t="s">
        <v>1217</v>
      </c>
      <c r="AJ140" t="s">
        <v>1217</v>
      </c>
      <c r="AK140" t="s">
        <v>1217</v>
      </c>
      <c r="AL140" t="s">
        <v>1217</v>
      </c>
      <c r="AM140" t="s">
        <v>1217</v>
      </c>
      <c r="AN140" t="s">
        <v>1217</v>
      </c>
      <c r="AO140" t="s">
        <v>1217</v>
      </c>
      <c r="AP140"/>
      <c r="AQ140"/>
      <c r="AR140"/>
      <c r="AS140"/>
      <c r="BB140" t="str" cm="1">
        <f t="array" aca="1" ref="BB140" ca="1">IFERROR(INDIRECT(X140),"")</f>
        <v/>
      </c>
      <c r="BE140"/>
      <c r="BF140" s="467">
        <v>2</v>
      </c>
      <c r="BG140" s="467">
        <v>29</v>
      </c>
      <c r="BH140" s="467" t="s">
        <v>805</v>
      </c>
      <c r="BI140" s="467" t="s">
        <v>2587</v>
      </c>
      <c r="BJ140" s="467">
        <v>4</v>
      </c>
      <c r="BK140" s="467" t="s">
        <v>2885</v>
      </c>
      <c r="BL140" s="467" t="s">
        <v>810</v>
      </c>
      <c r="BM140" s="438" t="s">
        <v>2886</v>
      </c>
      <c r="BN140" s="438"/>
      <c r="BO140" s="467">
        <v>0</v>
      </c>
      <c r="BP140" s="467">
        <v>0</v>
      </c>
      <c r="BQ140" s="467">
        <v>0</v>
      </c>
      <c r="BR140" s="467">
        <v>1</v>
      </c>
      <c r="BS140" s="467">
        <v>0</v>
      </c>
      <c r="BT140" s="467">
        <v>0</v>
      </c>
      <c r="BU140" s="467">
        <v>0</v>
      </c>
      <c r="BV140" s="467">
        <v>0</v>
      </c>
      <c r="BW140" s="467">
        <v>0</v>
      </c>
      <c r="BX140" s="467">
        <v>0</v>
      </c>
      <c r="BY140" s="467"/>
      <c r="BZ140" s="467"/>
      <c r="CC140"/>
      <c r="CD140"/>
      <c r="CE140"/>
      <c r="CF140"/>
      <c r="CG140"/>
      <c r="CH140"/>
      <c r="CI140"/>
      <c r="CJ140"/>
      <c r="CK140"/>
      <c r="CL140"/>
      <c r="CM140"/>
      <c r="CN140"/>
      <c r="CO140"/>
      <c r="HW140" s="441">
        <v>0</v>
      </c>
      <c r="HX140" s="441">
        <v>0</v>
      </c>
      <c r="HY140" s="441">
        <v>0</v>
      </c>
      <c r="HZ140" s="441">
        <v>0</v>
      </c>
      <c r="IB140" s="441">
        <v>0</v>
      </c>
      <c r="ID140" s="441">
        <v>0</v>
      </c>
    </row>
    <row r="141" spans="7:238">
      <c r="J141" s="422"/>
      <c r="R141"/>
      <c r="W141">
        <v>146</v>
      </c>
      <c r="X141" t="s">
        <v>2887</v>
      </c>
      <c r="Y141" t="s">
        <v>2888</v>
      </c>
      <c r="Z141" t="s">
        <v>2889</v>
      </c>
      <c r="AA141" t="s">
        <v>1217</v>
      </c>
      <c r="AB141" t="s">
        <v>1217</v>
      </c>
      <c r="AC141">
        <v>1</v>
      </c>
      <c r="AD141">
        <v>9</v>
      </c>
      <c r="AE141" t="s">
        <v>1217</v>
      </c>
      <c r="AF141" t="s">
        <v>1217</v>
      </c>
      <c r="AG141" t="s">
        <v>2890</v>
      </c>
      <c r="AH141"/>
      <c r="AI141" t="s">
        <v>2891</v>
      </c>
      <c r="AJ141" t="s">
        <v>2892</v>
      </c>
      <c r="AK141" t="s">
        <v>2893</v>
      </c>
      <c r="AL141" t="s">
        <v>2894</v>
      </c>
      <c r="AM141" t="s">
        <v>2895</v>
      </c>
      <c r="AN141" t="s">
        <v>2896</v>
      </c>
      <c r="AO141" t="s">
        <v>2897</v>
      </c>
      <c r="AP141"/>
      <c r="AQ141"/>
      <c r="AR141"/>
      <c r="AS141"/>
      <c r="BB141" t="str" cm="1">
        <f t="array" aca="1" ref="BB141" ca="1">IFERROR(INDIRECT(X141),"")</f>
        <v>FRÅGAN ÄR OBESVARAD</v>
      </c>
      <c r="BE141"/>
      <c r="BF141" s="467">
        <v>2</v>
      </c>
      <c r="BG141" s="467">
        <v>29</v>
      </c>
      <c r="BH141" s="467" t="s">
        <v>805</v>
      </c>
      <c r="BI141" s="467" t="s">
        <v>2587</v>
      </c>
      <c r="BJ141" s="467">
        <v>5</v>
      </c>
      <c r="BK141" s="467" t="s">
        <v>2898</v>
      </c>
      <c r="BL141" s="467" t="s">
        <v>811</v>
      </c>
      <c r="BM141" s="438" t="s">
        <v>2899</v>
      </c>
      <c r="BN141" s="438"/>
      <c r="BO141" s="467">
        <v>0</v>
      </c>
      <c r="BP141" s="467">
        <v>0</v>
      </c>
      <c r="BQ141" s="467">
        <v>0</v>
      </c>
      <c r="BR141" s="467">
        <v>1</v>
      </c>
      <c r="BS141" s="467">
        <v>0</v>
      </c>
      <c r="BT141" s="467">
        <v>0</v>
      </c>
      <c r="BU141" s="467">
        <v>0</v>
      </c>
      <c r="BV141" s="467">
        <v>0</v>
      </c>
      <c r="BW141" s="467">
        <v>0</v>
      </c>
      <c r="BX141" s="467">
        <v>0</v>
      </c>
      <c r="BY141" s="467"/>
      <c r="BZ141" s="467"/>
      <c r="CC141"/>
      <c r="CD141"/>
      <c r="CE141"/>
      <c r="CF141"/>
      <c r="CG141"/>
      <c r="CH141"/>
      <c r="CI141"/>
      <c r="CJ141"/>
      <c r="CK141"/>
      <c r="CL141"/>
      <c r="CM141"/>
      <c r="CN141"/>
      <c r="CO141"/>
      <c r="HW141" s="441">
        <v>0</v>
      </c>
      <c r="HX141" s="441">
        <v>0</v>
      </c>
      <c r="HY141" s="441">
        <v>0</v>
      </c>
      <c r="HZ141" s="441">
        <v>0</v>
      </c>
      <c r="IB141" s="441">
        <v>0</v>
      </c>
      <c r="ID141" s="441">
        <v>0</v>
      </c>
    </row>
    <row r="142" spans="7:238">
      <c r="J142" s="422"/>
      <c r="R142"/>
      <c r="W142">
        <v>147</v>
      </c>
      <c r="X142" t="s">
        <v>1217</v>
      </c>
      <c r="Y142" t="s">
        <v>1217</v>
      </c>
      <c r="Z142" t="s">
        <v>1217</v>
      </c>
      <c r="AA142" t="s">
        <v>1217</v>
      </c>
      <c r="AB142" t="s">
        <v>1217</v>
      </c>
      <c r="AC142" t="s">
        <v>1217</v>
      </c>
      <c r="AD142" t="s">
        <v>1217</v>
      </c>
      <c r="AE142" t="s">
        <v>1217</v>
      </c>
      <c r="AF142" t="s">
        <v>1217</v>
      </c>
      <c r="AG142" t="s">
        <v>1217</v>
      </c>
      <c r="AH142"/>
      <c r="AI142" t="s">
        <v>1217</v>
      </c>
      <c r="AJ142" t="s">
        <v>1217</v>
      </c>
      <c r="AK142" t="s">
        <v>1217</v>
      </c>
      <c r="AL142" t="s">
        <v>1217</v>
      </c>
      <c r="AM142" t="s">
        <v>1217</v>
      </c>
      <c r="AN142" t="s">
        <v>1217</v>
      </c>
      <c r="AO142" t="s">
        <v>1217</v>
      </c>
      <c r="AP142"/>
      <c r="AQ142"/>
      <c r="AR142"/>
      <c r="AS142"/>
      <c r="BB142" t="str" cm="1">
        <f t="array" aca="1" ref="BB142" ca="1">IFERROR(INDIRECT(X142),"")</f>
        <v/>
      </c>
      <c r="BE142"/>
      <c r="BF142" s="469">
        <v>2</v>
      </c>
      <c r="BG142" s="469">
        <v>30</v>
      </c>
      <c r="BH142" s="469" t="s">
        <v>812</v>
      </c>
      <c r="BI142" s="469" t="s">
        <v>2589</v>
      </c>
      <c r="BJ142" s="469">
        <v>1</v>
      </c>
      <c r="BK142" s="469" t="s">
        <v>1350</v>
      </c>
      <c r="BL142" s="469" t="s">
        <v>783</v>
      </c>
      <c r="BM142" s="438" t="s">
        <v>2900</v>
      </c>
      <c r="BN142" s="438"/>
      <c r="BO142" s="469">
        <v>0</v>
      </c>
      <c r="BP142" s="469">
        <v>0</v>
      </c>
      <c r="BQ142" s="469">
        <v>0</v>
      </c>
      <c r="BR142" s="469">
        <v>1</v>
      </c>
      <c r="BS142" s="469">
        <v>0</v>
      </c>
      <c r="BT142" s="469">
        <v>0</v>
      </c>
      <c r="BU142" s="469">
        <v>0</v>
      </c>
      <c r="BV142" s="469">
        <v>0</v>
      </c>
      <c r="BW142" s="469">
        <v>0</v>
      </c>
      <c r="BX142" s="469">
        <v>0</v>
      </c>
      <c r="BY142" s="469"/>
      <c r="BZ142" s="469"/>
      <c r="CC142"/>
      <c r="CD142"/>
      <c r="CE142"/>
      <c r="CF142"/>
      <c r="CG142"/>
      <c r="CH142"/>
      <c r="CI142"/>
      <c r="CJ142"/>
      <c r="CK142"/>
      <c r="CL142"/>
      <c r="CM142"/>
      <c r="CN142"/>
      <c r="CO142"/>
      <c r="HW142" s="441">
        <v>0</v>
      </c>
      <c r="HX142" s="441">
        <v>0</v>
      </c>
      <c r="HY142" s="441">
        <v>0</v>
      </c>
      <c r="HZ142" s="441">
        <v>0</v>
      </c>
      <c r="IB142" s="441">
        <v>0</v>
      </c>
      <c r="ID142" s="441">
        <v>0</v>
      </c>
    </row>
    <row r="143" spans="7:238">
      <c r="J143" s="422"/>
      <c r="R143"/>
      <c r="W143">
        <v>148</v>
      </c>
      <c r="X143" t="s">
        <v>1217</v>
      </c>
      <c r="Y143" t="s">
        <v>1217</v>
      </c>
      <c r="Z143" t="s">
        <v>1217</v>
      </c>
      <c r="AA143" t="s">
        <v>1217</v>
      </c>
      <c r="AB143" t="s">
        <v>1217</v>
      </c>
      <c r="AC143" t="s">
        <v>1217</v>
      </c>
      <c r="AD143" t="s">
        <v>1217</v>
      </c>
      <c r="AE143" t="s">
        <v>1217</v>
      </c>
      <c r="AF143" t="s">
        <v>1217</v>
      </c>
      <c r="AG143" t="s">
        <v>1217</v>
      </c>
      <c r="AH143"/>
      <c r="AI143" t="s">
        <v>1217</v>
      </c>
      <c r="AJ143" t="s">
        <v>1217</v>
      </c>
      <c r="AK143" t="s">
        <v>1217</v>
      </c>
      <c r="AL143" t="s">
        <v>1217</v>
      </c>
      <c r="AM143" t="s">
        <v>1217</v>
      </c>
      <c r="AN143" t="s">
        <v>1217</v>
      </c>
      <c r="AO143" t="s">
        <v>1217</v>
      </c>
      <c r="AP143"/>
      <c r="AQ143"/>
      <c r="AR143"/>
      <c r="AS143"/>
      <c r="BB143" t="str" cm="1">
        <f t="array" aca="1" ref="BB143" ca="1">IFERROR(INDIRECT(X143),"")</f>
        <v/>
      </c>
      <c r="BE143"/>
      <c r="BF143" s="469">
        <v>2</v>
      </c>
      <c r="BG143" s="469">
        <v>30</v>
      </c>
      <c r="BH143" s="469" t="s">
        <v>812</v>
      </c>
      <c r="BI143" s="469" t="s">
        <v>2589</v>
      </c>
      <c r="BJ143" s="469">
        <v>2</v>
      </c>
      <c r="BK143" s="469" t="s">
        <v>2901</v>
      </c>
      <c r="BL143" s="469" t="s">
        <v>784</v>
      </c>
      <c r="BM143" s="438" t="s">
        <v>2902</v>
      </c>
      <c r="BN143" s="438"/>
      <c r="BO143" s="469">
        <v>0</v>
      </c>
      <c r="BP143" s="469">
        <v>0</v>
      </c>
      <c r="BQ143" s="469">
        <v>0</v>
      </c>
      <c r="BR143" s="469">
        <v>1</v>
      </c>
      <c r="BS143" s="469">
        <v>0</v>
      </c>
      <c r="BT143" s="469">
        <v>0</v>
      </c>
      <c r="BU143" s="469">
        <v>0</v>
      </c>
      <c r="BV143" s="469">
        <v>0</v>
      </c>
      <c r="BW143" s="469">
        <v>0</v>
      </c>
      <c r="BX143" s="469">
        <v>0</v>
      </c>
      <c r="BY143" s="469"/>
      <c r="BZ143" s="469"/>
      <c r="CC143"/>
      <c r="CD143"/>
      <c r="CE143"/>
      <c r="CF143"/>
      <c r="CG143"/>
      <c r="CH143"/>
      <c r="CI143"/>
      <c r="CJ143"/>
      <c r="CK143"/>
      <c r="CL143"/>
      <c r="CM143"/>
      <c r="CN143"/>
      <c r="CO143"/>
      <c r="HW143" s="441">
        <v>0</v>
      </c>
      <c r="HX143" s="441">
        <v>0</v>
      </c>
      <c r="HY143" s="441">
        <v>0</v>
      </c>
      <c r="HZ143" s="441">
        <v>0</v>
      </c>
      <c r="IB143" s="441">
        <v>0</v>
      </c>
      <c r="ID143" s="441">
        <v>0</v>
      </c>
    </row>
    <row r="144" spans="7:238">
      <c r="J144" s="422"/>
      <c r="R144"/>
      <c r="W144">
        <v>149</v>
      </c>
      <c r="X144" t="s">
        <v>1217</v>
      </c>
      <c r="Y144" t="s">
        <v>1217</v>
      </c>
      <c r="Z144" t="s">
        <v>1217</v>
      </c>
      <c r="AA144" t="s">
        <v>1217</v>
      </c>
      <c r="AB144" t="s">
        <v>1217</v>
      </c>
      <c r="AC144" t="s">
        <v>1217</v>
      </c>
      <c r="AD144" t="s">
        <v>1217</v>
      </c>
      <c r="AE144" t="s">
        <v>1217</v>
      </c>
      <c r="AF144" t="s">
        <v>1217</v>
      </c>
      <c r="AG144" t="s">
        <v>1217</v>
      </c>
      <c r="AH144"/>
      <c r="AI144" t="s">
        <v>1217</v>
      </c>
      <c r="AJ144" t="s">
        <v>1217</v>
      </c>
      <c r="AK144" t="s">
        <v>1217</v>
      </c>
      <c r="AL144" t="s">
        <v>1217</v>
      </c>
      <c r="AM144" t="s">
        <v>1217</v>
      </c>
      <c r="AN144" t="s">
        <v>1217</v>
      </c>
      <c r="AO144" t="s">
        <v>1217</v>
      </c>
      <c r="AP144"/>
      <c r="AQ144"/>
      <c r="AR144"/>
      <c r="AS144"/>
      <c r="BB144" t="str" cm="1">
        <f t="array" aca="1" ref="BB144" ca="1">IFERROR(INDIRECT(X144),"")</f>
        <v/>
      </c>
      <c r="BE144"/>
      <c r="BF144" s="469">
        <v>2</v>
      </c>
      <c r="BG144" s="469">
        <v>30</v>
      </c>
      <c r="BH144" s="469" t="s">
        <v>812</v>
      </c>
      <c r="BI144" s="469" t="s">
        <v>2589</v>
      </c>
      <c r="BJ144" s="469">
        <v>3</v>
      </c>
      <c r="BK144" s="469" t="s">
        <v>2903</v>
      </c>
      <c r="BL144" s="469" t="s">
        <v>785</v>
      </c>
      <c r="BM144" s="438" t="s">
        <v>2904</v>
      </c>
      <c r="BN144" s="438"/>
      <c r="BO144" s="469">
        <v>0</v>
      </c>
      <c r="BP144" s="469">
        <v>0</v>
      </c>
      <c r="BQ144" s="469">
        <v>0</v>
      </c>
      <c r="BR144" s="469">
        <v>1</v>
      </c>
      <c r="BS144" s="469">
        <v>0</v>
      </c>
      <c r="BT144" s="469">
        <v>0</v>
      </c>
      <c r="BU144" s="469">
        <v>0</v>
      </c>
      <c r="BV144" s="469">
        <v>0</v>
      </c>
      <c r="BW144" s="469">
        <v>0</v>
      </c>
      <c r="BX144" s="469">
        <v>0</v>
      </c>
      <c r="BY144" s="469"/>
      <c r="BZ144" s="469"/>
      <c r="CC144"/>
      <c r="CD144"/>
      <c r="CE144"/>
      <c r="CF144"/>
      <c r="CG144"/>
      <c r="CH144"/>
      <c r="CI144"/>
      <c r="CJ144"/>
      <c r="CK144"/>
      <c r="CL144"/>
      <c r="CM144"/>
      <c r="CN144"/>
      <c r="CO144"/>
      <c r="HW144" s="441">
        <v>0</v>
      </c>
      <c r="HX144" s="441">
        <v>0</v>
      </c>
      <c r="HY144" s="441">
        <v>0</v>
      </c>
      <c r="HZ144" s="441">
        <v>0</v>
      </c>
      <c r="IB144" s="441">
        <v>0</v>
      </c>
      <c r="ID144" s="441">
        <v>0</v>
      </c>
    </row>
    <row r="145" spans="10:238">
      <c r="J145" s="422"/>
      <c r="R145"/>
      <c r="W145">
        <v>150</v>
      </c>
      <c r="X145" t="s">
        <v>1217</v>
      </c>
      <c r="Y145" t="s">
        <v>1217</v>
      </c>
      <c r="Z145" t="s">
        <v>1217</v>
      </c>
      <c r="AA145" t="s">
        <v>1217</v>
      </c>
      <c r="AB145" t="s">
        <v>1217</v>
      </c>
      <c r="AC145" t="s">
        <v>1217</v>
      </c>
      <c r="AD145" t="s">
        <v>1217</v>
      </c>
      <c r="AE145" t="s">
        <v>1217</v>
      </c>
      <c r="AF145" t="s">
        <v>1217</v>
      </c>
      <c r="AG145" t="s">
        <v>1217</v>
      </c>
      <c r="AH145"/>
      <c r="AI145" t="s">
        <v>1217</v>
      </c>
      <c r="AJ145" t="s">
        <v>1217</v>
      </c>
      <c r="AK145" t="s">
        <v>1217</v>
      </c>
      <c r="AL145" t="s">
        <v>1217</v>
      </c>
      <c r="AM145" t="s">
        <v>1217</v>
      </c>
      <c r="AN145" t="s">
        <v>1217</v>
      </c>
      <c r="AO145" t="s">
        <v>1217</v>
      </c>
      <c r="AP145"/>
      <c r="AQ145"/>
      <c r="AR145"/>
      <c r="AS145"/>
      <c r="BB145" t="str" cm="1">
        <f t="array" aca="1" ref="BB145" ca="1">IFERROR(INDIRECT(X145),"")</f>
        <v/>
      </c>
      <c r="BE145"/>
      <c r="BF145" s="469">
        <v>2</v>
      </c>
      <c r="BG145" s="469">
        <v>30</v>
      </c>
      <c r="BH145" s="469" t="s">
        <v>812</v>
      </c>
      <c r="BI145" s="469" t="s">
        <v>2589</v>
      </c>
      <c r="BJ145" s="469">
        <v>4</v>
      </c>
      <c r="BK145" s="469" t="s">
        <v>2905</v>
      </c>
      <c r="BL145" s="469" t="s">
        <v>786</v>
      </c>
      <c r="BM145" s="438" t="s">
        <v>2906</v>
      </c>
      <c r="BN145" s="438"/>
      <c r="BO145" s="469">
        <v>0</v>
      </c>
      <c r="BP145" s="469">
        <v>0</v>
      </c>
      <c r="BQ145" s="469">
        <v>0</v>
      </c>
      <c r="BR145" s="469">
        <v>1</v>
      </c>
      <c r="BS145" s="469">
        <v>0</v>
      </c>
      <c r="BT145" s="469">
        <v>0</v>
      </c>
      <c r="BU145" s="469">
        <v>0</v>
      </c>
      <c r="BV145" s="469">
        <v>0</v>
      </c>
      <c r="BW145" s="469">
        <v>0</v>
      </c>
      <c r="BX145" s="469">
        <v>0</v>
      </c>
      <c r="BY145" s="469"/>
      <c r="BZ145" s="469"/>
      <c r="CC145"/>
      <c r="CD145"/>
      <c r="CE145"/>
      <c r="CF145"/>
      <c r="CG145"/>
      <c r="CH145"/>
      <c r="CI145"/>
      <c r="CJ145"/>
      <c r="CK145"/>
      <c r="CL145"/>
      <c r="CM145"/>
      <c r="CN145"/>
      <c r="CO145"/>
      <c r="HW145" s="441">
        <v>0</v>
      </c>
      <c r="HX145" s="441">
        <v>0</v>
      </c>
      <c r="HY145" s="441">
        <v>0</v>
      </c>
      <c r="HZ145" s="441">
        <v>0</v>
      </c>
      <c r="IB145" s="441">
        <v>0</v>
      </c>
      <c r="ID145" s="441">
        <v>0</v>
      </c>
    </row>
    <row r="146" spans="10:238">
      <c r="J146" s="422"/>
      <c r="R146"/>
      <c r="W146">
        <v>151</v>
      </c>
      <c r="X146" t="s">
        <v>1217</v>
      </c>
      <c r="Y146" t="s">
        <v>1217</v>
      </c>
      <c r="Z146" t="s">
        <v>1217</v>
      </c>
      <c r="AA146" t="s">
        <v>1217</v>
      </c>
      <c r="AB146" t="s">
        <v>1217</v>
      </c>
      <c r="AC146" t="s">
        <v>1217</v>
      </c>
      <c r="AD146" t="s">
        <v>1217</v>
      </c>
      <c r="AE146" t="s">
        <v>1217</v>
      </c>
      <c r="AF146" t="s">
        <v>1217</v>
      </c>
      <c r="AG146" t="s">
        <v>1217</v>
      </c>
      <c r="AH146"/>
      <c r="AI146" t="s">
        <v>1217</v>
      </c>
      <c r="AJ146" t="s">
        <v>1217</v>
      </c>
      <c r="AK146" t="s">
        <v>1217</v>
      </c>
      <c r="AL146" t="s">
        <v>1217</v>
      </c>
      <c r="AM146" t="s">
        <v>1217</v>
      </c>
      <c r="AN146" t="s">
        <v>1217</v>
      </c>
      <c r="AO146" t="s">
        <v>1217</v>
      </c>
      <c r="AP146"/>
      <c r="AQ146"/>
      <c r="AR146"/>
      <c r="AS146"/>
      <c r="BB146" t="str" cm="1">
        <f t="array" aca="1" ref="BB146" ca="1">IFERROR(INDIRECT(X146),"")</f>
        <v/>
      </c>
      <c r="BE146"/>
      <c r="BF146" s="469">
        <v>2</v>
      </c>
      <c r="BG146" s="469">
        <v>30</v>
      </c>
      <c r="BH146" s="469" t="s">
        <v>812</v>
      </c>
      <c r="BI146" s="469" t="s">
        <v>2589</v>
      </c>
      <c r="BJ146" s="469">
        <v>5</v>
      </c>
      <c r="BK146" s="469" t="s">
        <v>2907</v>
      </c>
      <c r="BL146" s="469" t="s">
        <v>787</v>
      </c>
      <c r="BM146" s="438" t="s">
        <v>2908</v>
      </c>
      <c r="BN146" s="438"/>
      <c r="BO146" s="469">
        <v>0</v>
      </c>
      <c r="BP146" s="469">
        <v>0</v>
      </c>
      <c r="BQ146" s="469">
        <v>0</v>
      </c>
      <c r="BR146" s="469">
        <v>1</v>
      </c>
      <c r="BS146" s="469">
        <v>0</v>
      </c>
      <c r="BT146" s="469">
        <v>0</v>
      </c>
      <c r="BU146" s="469">
        <v>0</v>
      </c>
      <c r="BV146" s="469">
        <v>0</v>
      </c>
      <c r="BW146" s="469">
        <v>0</v>
      </c>
      <c r="BX146" s="469">
        <v>0</v>
      </c>
      <c r="BY146" s="469"/>
      <c r="BZ146" s="469"/>
      <c r="CC146"/>
      <c r="CD146"/>
      <c r="CE146"/>
      <c r="CF146"/>
      <c r="CG146"/>
      <c r="CH146"/>
      <c r="CI146"/>
      <c r="CJ146"/>
      <c r="CK146"/>
      <c r="CL146"/>
      <c r="CM146"/>
      <c r="CN146"/>
      <c r="CO146"/>
      <c r="HW146" s="441">
        <v>0</v>
      </c>
      <c r="HX146" s="441">
        <v>0</v>
      </c>
      <c r="HY146" s="441">
        <v>0</v>
      </c>
      <c r="HZ146" s="441">
        <v>0</v>
      </c>
      <c r="IB146" s="441">
        <v>0</v>
      </c>
      <c r="ID146" s="441">
        <v>0</v>
      </c>
    </row>
    <row r="147" spans="10:238">
      <c r="J147" s="422"/>
      <c r="R147"/>
      <c r="W147">
        <v>152</v>
      </c>
      <c r="X147" t="s">
        <v>1217</v>
      </c>
      <c r="Y147" t="s">
        <v>1217</v>
      </c>
      <c r="Z147" t="s">
        <v>1217</v>
      </c>
      <c r="AA147" t="s">
        <v>1217</v>
      </c>
      <c r="AB147" t="s">
        <v>1217</v>
      </c>
      <c r="AC147" t="s">
        <v>1217</v>
      </c>
      <c r="AD147" t="s">
        <v>1217</v>
      </c>
      <c r="AE147" t="s">
        <v>1217</v>
      </c>
      <c r="AF147" t="s">
        <v>1217</v>
      </c>
      <c r="AG147" t="s">
        <v>1217</v>
      </c>
      <c r="AH147"/>
      <c r="AI147" t="s">
        <v>1217</v>
      </c>
      <c r="AJ147" t="s">
        <v>1217</v>
      </c>
      <c r="AK147" t="s">
        <v>1217</v>
      </c>
      <c r="AL147" t="s">
        <v>1217</v>
      </c>
      <c r="AM147" t="s">
        <v>1217</v>
      </c>
      <c r="AN147" t="s">
        <v>1217</v>
      </c>
      <c r="AO147" t="s">
        <v>1217</v>
      </c>
      <c r="AP147"/>
      <c r="AQ147"/>
      <c r="AR147"/>
      <c r="AS147"/>
      <c r="BB147" t="str" cm="1">
        <f t="array" aca="1" ref="BB147" ca="1">IFERROR(INDIRECT(X147),"")</f>
        <v/>
      </c>
      <c r="BE147"/>
      <c r="BF147" s="470">
        <v>2</v>
      </c>
      <c r="BG147" s="470">
        <v>31</v>
      </c>
      <c r="BH147" s="470" t="s">
        <v>814</v>
      </c>
      <c r="BI147" s="470" t="s">
        <v>2591</v>
      </c>
      <c r="BJ147" s="470">
        <v>1</v>
      </c>
      <c r="BK147" s="470" t="s">
        <v>1354</v>
      </c>
      <c r="BL147" s="470" t="s">
        <v>816</v>
      </c>
      <c r="BM147" s="438" t="s">
        <v>2909</v>
      </c>
      <c r="BN147" s="438"/>
      <c r="BO147" s="470">
        <v>0</v>
      </c>
      <c r="BP147" s="470">
        <v>0</v>
      </c>
      <c r="BQ147" s="470">
        <v>0</v>
      </c>
      <c r="BR147" s="470">
        <v>0</v>
      </c>
      <c r="BS147" s="470">
        <v>1</v>
      </c>
      <c r="BT147" s="470">
        <v>0</v>
      </c>
      <c r="BU147" s="470">
        <v>0</v>
      </c>
      <c r="BV147" s="470">
        <v>0</v>
      </c>
      <c r="BW147" s="470">
        <v>0</v>
      </c>
      <c r="BX147" s="470">
        <v>0</v>
      </c>
      <c r="BY147" s="470"/>
      <c r="BZ147" s="470"/>
      <c r="CC147"/>
      <c r="CD147"/>
      <c r="CE147"/>
      <c r="CF147"/>
      <c r="CG147"/>
      <c r="CH147"/>
      <c r="CI147"/>
      <c r="CJ147"/>
      <c r="CK147"/>
      <c r="CL147"/>
      <c r="CM147"/>
      <c r="CN147"/>
      <c r="CO147"/>
      <c r="HW147" s="441">
        <v>0</v>
      </c>
      <c r="HX147" s="441">
        <v>0</v>
      </c>
      <c r="HY147" s="441">
        <v>0</v>
      </c>
      <c r="HZ147" s="441">
        <v>0</v>
      </c>
      <c r="IB147" s="441">
        <v>0</v>
      </c>
      <c r="ID147" s="441">
        <v>0</v>
      </c>
    </row>
    <row r="148" spans="10:238">
      <c r="J148" s="422"/>
      <c r="R148"/>
      <c r="W148">
        <v>153</v>
      </c>
      <c r="X148" t="s">
        <v>1217</v>
      </c>
      <c r="Y148" t="s">
        <v>1217</v>
      </c>
      <c r="Z148" t="s">
        <v>1217</v>
      </c>
      <c r="AA148" t="s">
        <v>1217</v>
      </c>
      <c r="AB148" t="s">
        <v>1217</v>
      </c>
      <c r="AC148" t="s">
        <v>1217</v>
      </c>
      <c r="AD148" t="s">
        <v>1217</v>
      </c>
      <c r="AE148" t="s">
        <v>1217</v>
      </c>
      <c r="AF148" t="s">
        <v>1217</v>
      </c>
      <c r="AG148" t="s">
        <v>1217</v>
      </c>
      <c r="AH148"/>
      <c r="AI148" t="s">
        <v>1217</v>
      </c>
      <c r="AJ148" t="s">
        <v>1217</v>
      </c>
      <c r="AK148" t="s">
        <v>1217</v>
      </c>
      <c r="AL148" t="s">
        <v>1217</v>
      </c>
      <c r="AM148" t="s">
        <v>1217</v>
      </c>
      <c r="AN148" t="s">
        <v>1217</v>
      </c>
      <c r="AO148" t="s">
        <v>1217</v>
      </c>
      <c r="AP148"/>
      <c r="AQ148"/>
      <c r="AR148"/>
      <c r="AS148"/>
      <c r="BB148" t="str" cm="1">
        <f t="array" aca="1" ref="BB148" ca="1">IFERROR(INDIRECT(X148),"")</f>
        <v/>
      </c>
      <c r="BE148"/>
      <c r="BF148" s="470">
        <v>2</v>
      </c>
      <c r="BG148" s="470">
        <v>31</v>
      </c>
      <c r="BH148" s="470" t="s">
        <v>814</v>
      </c>
      <c r="BI148" s="470" t="s">
        <v>2591</v>
      </c>
      <c r="BJ148" s="470">
        <v>2</v>
      </c>
      <c r="BK148" s="470" t="s">
        <v>2910</v>
      </c>
      <c r="BL148" s="470" t="s">
        <v>817</v>
      </c>
      <c r="BM148" s="438" t="s">
        <v>2911</v>
      </c>
      <c r="BN148" s="438"/>
      <c r="BO148" s="470">
        <v>0</v>
      </c>
      <c r="BP148" s="470">
        <v>0</v>
      </c>
      <c r="BQ148" s="470">
        <v>0</v>
      </c>
      <c r="BR148" s="470">
        <v>0</v>
      </c>
      <c r="BS148" s="470">
        <v>1</v>
      </c>
      <c r="BT148" s="470">
        <v>0</v>
      </c>
      <c r="BU148" s="470">
        <v>0</v>
      </c>
      <c r="BV148" s="470">
        <v>0</v>
      </c>
      <c r="BW148" s="470">
        <v>0</v>
      </c>
      <c r="BX148" s="470">
        <v>0</v>
      </c>
      <c r="BY148" s="470"/>
      <c r="BZ148" s="470"/>
      <c r="CC148"/>
      <c r="CD148"/>
      <c r="CE148"/>
      <c r="CF148"/>
      <c r="CG148"/>
      <c r="CH148"/>
      <c r="CI148"/>
      <c r="CJ148"/>
      <c r="CK148"/>
      <c r="CL148"/>
      <c r="CM148"/>
      <c r="CN148"/>
      <c r="CO148"/>
      <c r="HW148" s="441">
        <v>0</v>
      </c>
      <c r="HX148" s="441">
        <v>0</v>
      </c>
      <c r="HY148" s="441">
        <v>0</v>
      </c>
      <c r="HZ148" s="441">
        <v>0</v>
      </c>
      <c r="IB148" s="441">
        <v>0</v>
      </c>
      <c r="ID148" s="441">
        <v>0</v>
      </c>
    </row>
    <row r="149" spans="10:238">
      <c r="J149" s="422"/>
      <c r="R149"/>
      <c r="W149">
        <v>154</v>
      </c>
      <c r="X149" t="s">
        <v>1217</v>
      </c>
      <c r="Y149" t="s">
        <v>1217</v>
      </c>
      <c r="Z149" t="s">
        <v>1217</v>
      </c>
      <c r="AA149" t="s">
        <v>1217</v>
      </c>
      <c r="AB149" t="s">
        <v>1217</v>
      </c>
      <c r="AC149" t="s">
        <v>1217</v>
      </c>
      <c r="AD149" t="s">
        <v>1217</v>
      </c>
      <c r="AE149" t="s">
        <v>1217</v>
      </c>
      <c r="AF149" t="s">
        <v>1217</v>
      </c>
      <c r="AG149" t="s">
        <v>1217</v>
      </c>
      <c r="AH149"/>
      <c r="AI149" t="s">
        <v>1217</v>
      </c>
      <c r="AJ149" t="s">
        <v>1217</v>
      </c>
      <c r="AK149" t="s">
        <v>1217</v>
      </c>
      <c r="AL149" t="s">
        <v>1217</v>
      </c>
      <c r="AM149" t="s">
        <v>1217</v>
      </c>
      <c r="AN149" t="s">
        <v>1217</v>
      </c>
      <c r="AO149" t="s">
        <v>1217</v>
      </c>
      <c r="AP149"/>
      <c r="AQ149"/>
      <c r="AR149"/>
      <c r="AS149"/>
      <c r="BB149" t="str" cm="1">
        <f t="array" aca="1" ref="BB149" ca="1">IFERROR(INDIRECT(X149),"")</f>
        <v/>
      </c>
      <c r="BE149"/>
      <c r="BF149" s="470">
        <v>2</v>
      </c>
      <c r="BG149" s="470">
        <v>31</v>
      </c>
      <c r="BH149" s="470" t="s">
        <v>814</v>
      </c>
      <c r="BI149" s="470" t="s">
        <v>2591</v>
      </c>
      <c r="BJ149" s="470">
        <v>3</v>
      </c>
      <c r="BK149" s="470" t="s">
        <v>2912</v>
      </c>
      <c r="BL149" s="470" t="s">
        <v>818</v>
      </c>
      <c r="BM149" s="438" t="s">
        <v>2913</v>
      </c>
      <c r="BN149" s="438"/>
      <c r="BO149" s="470">
        <v>0</v>
      </c>
      <c r="BP149" s="470">
        <v>0</v>
      </c>
      <c r="BQ149" s="470">
        <v>0</v>
      </c>
      <c r="BR149" s="470">
        <v>0</v>
      </c>
      <c r="BS149" s="470">
        <v>1</v>
      </c>
      <c r="BT149" s="470">
        <v>0</v>
      </c>
      <c r="BU149" s="470">
        <v>0</v>
      </c>
      <c r="BV149" s="470">
        <v>0</v>
      </c>
      <c r="BW149" s="470">
        <v>0</v>
      </c>
      <c r="BX149" s="470">
        <v>0</v>
      </c>
      <c r="BY149" s="470"/>
      <c r="BZ149" s="470"/>
      <c r="CC149"/>
      <c r="CD149"/>
      <c r="CE149"/>
      <c r="CF149"/>
      <c r="CG149"/>
      <c r="CH149"/>
      <c r="CI149"/>
      <c r="CJ149"/>
      <c r="CK149"/>
      <c r="CL149"/>
      <c r="CM149"/>
      <c r="CN149"/>
      <c r="CO149"/>
      <c r="HW149" s="441">
        <v>0</v>
      </c>
      <c r="HX149" s="441">
        <v>0</v>
      </c>
      <c r="HY149" s="441">
        <v>0</v>
      </c>
      <c r="HZ149" s="441">
        <v>0</v>
      </c>
      <c r="IB149" s="441">
        <v>0</v>
      </c>
      <c r="ID149" s="441">
        <v>0</v>
      </c>
    </row>
    <row r="150" spans="10:238">
      <c r="J150" s="422"/>
      <c r="R150"/>
      <c r="W150">
        <v>155</v>
      </c>
      <c r="X150" t="s">
        <v>1217</v>
      </c>
      <c r="Y150" t="s">
        <v>1217</v>
      </c>
      <c r="Z150" t="s">
        <v>1217</v>
      </c>
      <c r="AA150" t="s">
        <v>1217</v>
      </c>
      <c r="AB150" t="s">
        <v>1217</v>
      </c>
      <c r="AC150" t="s">
        <v>1217</v>
      </c>
      <c r="AD150" t="s">
        <v>1217</v>
      </c>
      <c r="AE150" t="s">
        <v>1217</v>
      </c>
      <c r="AF150" t="s">
        <v>1217</v>
      </c>
      <c r="AG150" t="s">
        <v>1217</v>
      </c>
      <c r="AH150"/>
      <c r="AI150" t="s">
        <v>1217</v>
      </c>
      <c r="AJ150" t="s">
        <v>1217</v>
      </c>
      <c r="AK150" t="s">
        <v>1217</v>
      </c>
      <c r="AL150" t="s">
        <v>1217</v>
      </c>
      <c r="AM150" t="s">
        <v>1217</v>
      </c>
      <c r="AN150" t="s">
        <v>1217</v>
      </c>
      <c r="AO150" t="s">
        <v>1217</v>
      </c>
      <c r="AP150"/>
      <c r="AQ150"/>
      <c r="AR150"/>
      <c r="AS150"/>
      <c r="BB150" t="str" cm="1">
        <f t="array" aca="1" ref="BB150" ca="1">IFERROR(INDIRECT(X150),"")</f>
        <v/>
      </c>
      <c r="BE150"/>
      <c r="BF150" s="470">
        <v>2</v>
      </c>
      <c r="BG150" s="470">
        <v>31</v>
      </c>
      <c r="BH150" s="470" t="s">
        <v>814</v>
      </c>
      <c r="BI150" s="470" t="s">
        <v>2591</v>
      </c>
      <c r="BJ150" s="470">
        <v>4</v>
      </c>
      <c r="BK150" s="470" t="s">
        <v>2914</v>
      </c>
      <c r="BL150" s="470" t="s">
        <v>819</v>
      </c>
      <c r="BM150" s="438" t="s">
        <v>2915</v>
      </c>
      <c r="BN150" s="438"/>
      <c r="BO150" s="470">
        <v>0</v>
      </c>
      <c r="BP150" s="470">
        <v>0</v>
      </c>
      <c r="BQ150" s="470">
        <v>0</v>
      </c>
      <c r="BR150" s="470">
        <v>0</v>
      </c>
      <c r="BS150" s="470">
        <v>1</v>
      </c>
      <c r="BT150" s="470">
        <v>0</v>
      </c>
      <c r="BU150" s="470">
        <v>0</v>
      </c>
      <c r="BV150" s="470">
        <v>0</v>
      </c>
      <c r="BW150" s="470">
        <v>0</v>
      </c>
      <c r="BX150" s="470">
        <v>0</v>
      </c>
      <c r="BY150" s="470"/>
      <c r="BZ150" s="470"/>
      <c r="CC150"/>
      <c r="CD150"/>
      <c r="CE150"/>
      <c r="CF150"/>
      <c r="CG150"/>
      <c r="CH150"/>
      <c r="CI150"/>
      <c r="CJ150"/>
      <c r="CK150"/>
      <c r="CL150"/>
      <c r="CM150"/>
      <c r="CN150"/>
      <c r="CO150"/>
      <c r="HW150" s="441">
        <v>0</v>
      </c>
      <c r="HX150" s="441">
        <v>0</v>
      </c>
      <c r="HY150" s="441">
        <v>0</v>
      </c>
      <c r="HZ150" s="441">
        <v>0</v>
      </c>
      <c r="IB150" s="441">
        <v>0</v>
      </c>
      <c r="ID150" s="441">
        <v>0</v>
      </c>
    </row>
    <row r="151" spans="10:238">
      <c r="J151" s="422"/>
      <c r="R151"/>
      <c r="W151">
        <v>156</v>
      </c>
      <c r="X151" t="s">
        <v>1217</v>
      </c>
      <c r="Y151" t="s">
        <v>1217</v>
      </c>
      <c r="Z151" t="s">
        <v>1217</v>
      </c>
      <c r="AA151" t="s">
        <v>1217</v>
      </c>
      <c r="AB151" t="s">
        <v>1217</v>
      </c>
      <c r="AC151" t="s">
        <v>1217</v>
      </c>
      <c r="AD151" t="s">
        <v>1217</v>
      </c>
      <c r="AE151" t="s">
        <v>1217</v>
      </c>
      <c r="AF151" t="s">
        <v>1217</v>
      </c>
      <c r="AG151" t="s">
        <v>1217</v>
      </c>
      <c r="AH151"/>
      <c r="AI151" t="s">
        <v>1217</v>
      </c>
      <c r="AJ151" t="s">
        <v>1217</v>
      </c>
      <c r="AK151" t="s">
        <v>1217</v>
      </c>
      <c r="AL151" t="s">
        <v>1217</v>
      </c>
      <c r="AM151" t="s">
        <v>1217</v>
      </c>
      <c r="AN151" t="s">
        <v>1217</v>
      </c>
      <c r="AO151" t="s">
        <v>1217</v>
      </c>
      <c r="AP151"/>
      <c r="AQ151"/>
      <c r="AR151"/>
      <c r="AS151"/>
      <c r="BB151" t="str" cm="1">
        <f t="array" aca="1" ref="BB151" ca="1">IFERROR(INDIRECT(X151),"")</f>
        <v/>
      </c>
      <c r="BE151"/>
      <c r="BF151" s="470">
        <v>2</v>
      </c>
      <c r="BG151" s="470">
        <v>31</v>
      </c>
      <c r="BH151" s="470" t="s">
        <v>814</v>
      </c>
      <c r="BI151" s="470" t="s">
        <v>2591</v>
      </c>
      <c r="BJ151" s="470">
        <v>5</v>
      </c>
      <c r="BK151" s="470" t="s">
        <v>2916</v>
      </c>
      <c r="BL151" s="470" t="s">
        <v>820</v>
      </c>
      <c r="BM151" s="438" t="s">
        <v>2917</v>
      </c>
      <c r="BN151" s="438"/>
      <c r="BO151" s="470">
        <v>0</v>
      </c>
      <c r="BP151" s="470">
        <v>0</v>
      </c>
      <c r="BQ151" s="470">
        <v>0</v>
      </c>
      <c r="BR151" s="470">
        <v>0</v>
      </c>
      <c r="BS151" s="470">
        <v>1</v>
      </c>
      <c r="BT151" s="470">
        <v>0</v>
      </c>
      <c r="BU151" s="470">
        <v>0</v>
      </c>
      <c r="BV151" s="470">
        <v>0</v>
      </c>
      <c r="BW151" s="470">
        <v>0</v>
      </c>
      <c r="BX151" s="470">
        <v>0</v>
      </c>
      <c r="BY151" s="470"/>
      <c r="BZ151" s="470"/>
      <c r="CC151"/>
      <c r="CD151"/>
      <c r="CE151"/>
      <c r="CF151"/>
      <c r="CG151"/>
      <c r="CH151"/>
      <c r="CI151"/>
      <c r="CJ151"/>
      <c r="CK151"/>
      <c r="CL151"/>
      <c r="CM151"/>
      <c r="CN151"/>
      <c r="CO151"/>
      <c r="HW151" s="441">
        <v>0</v>
      </c>
      <c r="HX151" s="441">
        <v>0</v>
      </c>
      <c r="HY151" s="441">
        <v>0</v>
      </c>
      <c r="HZ151" s="441">
        <v>0</v>
      </c>
      <c r="IB151" s="441">
        <v>0</v>
      </c>
      <c r="ID151" s="441">
        <v>0</v>
      </c>
    </row>
    <row r="152" spans="10:238">
      <c r="J152" s="422"/>
      <c r="R152"/>
      <c r="W152">
        <v>157</v>
      </c>
      <c r="X152" t="s">
        <v>1217</v>
      </c>
      <c r="Y152" t="s">
        <v>1217</v>
      </c>
      <c r="Z152" t="s">
        <v>1217</v>
      </c>
      <c r="AA152" t="s">
        <v>1217</v>
      </c>
      <c r="AB152" t="s">
        <v>1217</v>
      </c>
      <c r="AC152" t="s">
        <v>1217</v>
      </c>
      <c r="AD152" t="s">
        <v>1217</v>
      </c>
      <c r="AE152" t="s">
        <v>1217</v>
      </c>
      <c r="AF152" t="s">
        <v>1217</v>
      </c>
      <c r="AG152" t="s">
        <v>1217</v>
      </c>
      <c r="AH152"/>
      <c r="AI152" t="s">
        <v>1217</v>
      </c>
      <c r="AJ152" t="s">
        <v>1217</v>
      </c>
      <c r="AK152" t="s">
        <v>1217</v>
      </c>
      <c r="AL152" t="s">
        <v>1217</v>
      </c>
      <c r="AM152" t="s">
        <v>1217</v>
      </c>
      <c r="AN152" t="s">
        <v>1217</v>
      </c>
      <c r="AO152" t="s">
        <v>1217</v>
      </c>
      <c r="AP152"/>
      <c r="AQ152"/>
      <c r="AR152"/>
      <c r="AS152"/>
      <c r="BB152" t="str" cm="1">
        <f t="array" aca="1" ref="BB152" ca="1">IFERROR(INDIRECT(X152),"")</f>
        <v/>
      </c>
      <c r="BE152"/>
      <c r="BF152" s="438">
        <v>2</v>
      </c>
      <c r="BG152" s="438">
        <v>32</v>
      </c>
      <c r="BH152" s="438" t="s">
        <v>821</v>
      </c>
      <c r="BI152" s="438" t="s">
        <v>2594</v>
      </c>
      <c r="BJ152" s="438">
        <v>1</v>
      </c>
      <c r="BK152" s="438" t="s">
        <v>2918</v>
      </c>
      <c r="BL152" s="438" t="s">
        <v>783</v>
      </c>
      <c r="BM152" s="438" t="s">
        <v>2919</v>
      </c>
      <c r="BN152" s="438"/>
      <c r="BO152" s="438">
        <v>0</v>
      </c>
      <c r="BP152" s="438">
        <v>0</v>
      </c>
      <c r="BQ152" s="438">
        <v>0</v>
      </c>
      <c r="BR152" s="438">
        <v>0</v>
      </c>
      <c r="BS152" s="438">
        <v>0</v>
      </c>
      <c r="BT152" s="438">
        <v>1</v>
      </c>
      <c r="BU152" s="438">
        <v>0</v>
      </c>
      <c r="BV152" s="438">
        <v>0</v>
      </c>
      <c r="BW152" s="438">
        <v>0</v>
      </c>
      <c r="BX152" s="438">
        <v>0</v>
      </c>
      <c r="BY152" s="438"/>
      <c r="BZ152" s="438"/>
      <c r="CC152"/>
      <c r="CD152"/>
      <c r="CE152"/>
      <c r="CF152"/>
      <c r="CG152"/>
      <c r="CH152"/>
      <c r="CI152"/>
      <c r="CJ152"/>
      <c r="CK152"/>
      <c r="CL152"/>
      <c r="CM152"/>
      <c r="CN152"/>
      <c r="CO152"/>
      <c r="HW152" s="441">
        <v>0</v>
      </c>
      <c r="HX152" s="441">
        <v>0</v>
      </c>
      <c r="HY152" s="441">
        <v>0</v>
      </c>
      <c r="HZ152" s="441">
        <v>0</v>
      </c>
      <c r="IB152" s="441">
        <v>0</v>
      </c>
      <c r="ID152" s="441">
        <v>0</v>
      </c>
    </row>
    <row r="153" spans="10:238">
      <c r="J153" s="422"/>
      <c r="R153"/>
      <c r="W153">
        <v>158</v>
      </c>
      <c r="X153" t="s">
        <v>1217</v>
      </c>
      <c r="Y153" t="s">
        <v>1217</v>
      </c>
      <c r="Z153" t="s">
        <v>1217</v>
      </c>
      <c r="AA153" t="s">
        <v>1217</v>
      </c>
      <c r="AB153" t="s">
        <v>1217</v>
      </c>
      <c r="AC153" t="s">
        <v>1217</v>
      </c>
      <c r="AD153" t="s">
        <v>1217</v>
      </c>
      <c r="AE153" t="s">
        <v>1217</v>
      </c>
      <c r="AF153" t="s">
        <v>1217</v>
      </c>
      <c r="AG153" t="s">
        <v>1217</v>
      </c>
      <c r="AH153"/>
      <c r="AI153" t="s">
        <v>1217</v>
      </c>
      <c r="AJ153" t="s">
        <v>1217</v>
      </c>
      <c r="AK153" t="s">
        <v>1217</v>
      </c>
      <c r="AL153" t="s">
        <v>1217</v>
      </c>
      <c r="AM153" t="s">
        <v>1217</v>
      </c>
      <c r="AN153" t="s">
        <v>1217</v>
      </c>
      <c r="AO153" t="s">
        <v>1217</v>
      </c>
      <c r="AP153"/>
      <c r="AQ153"/>
      <c r="AR153"/>
      <c r="AS153"/>
      <c r="BB153" t="str" cm="1">
        <f t="array" aca="1" ref="BB153" ca="1">IFERROR(INDIRECT(X153),"")</f>
        <v/>
      </c>
      <c r="BE153"/>
      <c r="BF153" s="438">
        <v>2</v>
      </c>
      <c r="BG153" s="438">
        <v>32</v>
      </c>
      <c r="BH153" s="438" t="s">
        <v>821</v>
      </c>
      <c r="BI153" s="438" t="s">
        <v>2594</v>
      </c>
      <c r="BJ153" s="438">
        <v>2</v>
      </c>
      <c r="BK153" s="438" t="s">
        <v>2920</v>
      </c>
      <c r="BL153" s="438" t="s">
        <v>784</v>
      </c>
      <c r="BM153" s="438" t="s">
        <v>2921</v>
      </c>
      <c r="BN153" s="438"/>
      <c r="BO153" s="438">
        <v>0</v>
      </c>
      <c r="BP153" s="438">
        <v>0</v>
      </c>
      <c r="BQ153" s="438">
        <v>0</v>
      </c>
      <c r="BR153" s="438">
        <v>0</v>
      </c>
      <c r="BS153" s="438">
        <v>0</v>
      </c>
      <c r="BT153" s="438">
        <v>1</v>
      </c>
      <c r="BU153" s="438">
        <v>0</v>
      </c>
      <c r="BV153" s="438">
        <v>0</v>
      </c>
      <c r="BW153" s="438">
        <v>0</v>
      </c>
      <c r="BX153" s="438">
        <v>0</v>
      </c>
      <c r="BY153" s="438"/>
      <c r="BZ153" s="438"/>
      <c r="CC153"/>
      <c r="CD153"/>
      <c r="CE153"/>
      <c r="CF153"/>
      <c r="CG153"/>
      <c r="CH153"/>
      <c r="CI153"/>
      <c r="CJ153"/>
      <c r="CK153"/>
      <c r="CL153"/>
      <c r="CM153"/>
      <c r="CN153"/>
      <c r="CO153"/>
      <c r="HW153" s="441">
        <v>0</v>
      </c>
      <c r="HX153" s="441">
        <v>0</v>
      </c>
      <c r="HY153" s="441">
        <v>0</v>
      </c>
      <c r="HZ153" s="441">
        <v>0</v>
      </c>
      <c r="IB153" s="441">
        <v>0</v>
      </c>
      <c r="ID153" s="441">
        <v>0</v>
      </c>
    </row>
    <row r="154" spans="10:238">
      <c r="J154" s="422"/>
      <c r="R154"/>
      <c r="W154">
        <v>159</v>
      </c>
      <c r="X154" t="s">
        <v>1217</v>
      </c>
      <c r="Y154" t="s">
        <v>1217</v>
      </c>
      <c r="Z154" t="s">
        <v>1217</v>
      </c>
      <c r="AA154" t="s">
        <v>1217</v>
      </c>
      <c r="AB154" t="s">
        <v>1217</v>
      </c>
      <c r="AC154" t="s">
        <v>1217</v>
      </c>
      <c r="AD154" t="s">
        <v>1217</v>
      </c>
      <c r="AE154" t="s">
        <v>1217</v>
      </c>
      <c r="AF154" t="s">
        <v>1217</v>
      </c>
      <c r="AG154" t="s">
        <v>1217</v>
      </c>
      <c r="AH154"/>
      <c r="AI154" t="s">
        <v>1217</v>
      </c>
      <c r="AJ154" t="s">
        <v>1217</v>
      </c>
      <c r="AK154" t="s">
        <v>1217</v>
      </c>
      <c r="AL154" t="s">
        <v>1217</v>
      </c>
      <c r="AM154" t="s">
        <v>1217</v>
      </c>
      <c r="AN154" t="s">
        <v>1217</v>
      </c>
      <c r="AO154" t="s">
        <v>1217</v>
      </c>
      <c r="AP154"/>
      <c r="AQ154"/>
      <c r="AR154"/>
      <c r="AS154"/>
      <c r="BB154" t="str" cm="1">
        <f t="array" aca="1" ref="BB154" ca="1">IFERROR(INDIRECT(X154),"")</f>
        <v/>
      </c>
      <c r="BE154"/>
      <c r="BF154" s="438">
        <v>2</v>
      </c>
      <c r="BG154" s="438">
        <v>32</v>
      </c>
      <c r="BH154" s="438" t="s">
        <v>821</v>
      </c>
      <c r="BI154" s="438" t="s">
        <v>2594</v>
      </c>
      <c r="BJ154" s="438">
        <v>3</v>
      </c>
      <c r="BK154" s="438" t="s">
        <v>2922</v>
      </c>
      <c r="BL154" s="438" t="s">
        <v>785</v>
      </c>
      <c r="BM154" s="438" t="s">
        <v>2923</v>
      </c>
      <c r="BN154" s="438"/>
      <c r="BO154" s="438">
        <v>0</v>
      </c>
      <c r="BP154" s="438">
        <v>0</v>
      </c>
      <c r="BQ154" s="438">
        <v>0</v>
      </c>
      <c r="BR154" s="438">
        <v>0</v>
      </c>
      <c r="BS154" s="438">
        <v>0</v>
      </c>
      <c r="BT154" s="438">
        <v>1</v>
      </c>
      <c r="BU154" s="438">
        <v>0</v>
      </c>
      <c r="BV154" s="438">
        <v>0</v>
      </c>
      <c r="BW154" s="438">
        <v>0</v>
      </c>
      <c r="BX154" s="438">
        <v>0</v>
      </c>
      <c r="BY154" s="438"/>
      <c r="BZ154" s="438"/>
      <c r="CC154"/>
      <c r="CD154"/>
      <c r="CE154"/>
      <c r="CF154"/>
      <c r="CG154"/>
      <c r="CH154"/>
      <c r="CI154"/>
      <c r="CJ154"/>
      <c r="CK154"/>
      <c r="CL154"/>
      <c r="CM154"/>
      <c r="CN154"/>
      <c r="CO154"/>
      <c r="HW154" s="441">
        <v>0</v>
      </c>
      <c r="HX154" s="441">
        <v>0</v>
      </c>
      <c r="HY154" s="441">
        <v>0</v>
      </c>
      <c r="HZ154" s="441">
        <v>0</v>
      </c>
      <c r="IB154" s="441">
        <v>0</v>
      </c>
      <c r="ID154" s="441">
        <v>0</v>
      </c>
    </row>
    <row r="155" spans="10:238">
      <c r="J155" s="422"/>
      <c r="R155"/>
      <c r="W155">
        <v>160</v>
      </c>
      <c r="X155" t="s">
        <v>2924</v>
      </c>
      <c r="Y155" t="s">
        <v>2925</v>
      </c>
      <c r="Z155" t="s">
        <v>2926</v>
      </c>
      <c r="AA155" t="s">
        <v>1217</v>
      </c>
      <c r="AB155" t="s">
        <v>1217</v>
      </c>
      <c r="AC155">
        <v>1</v>
      </c>
      <c r="AD155">
        <v>10</v>
      </c>
      <c r="AE155" t="s">
        <v>1217</v>
      </c>
      <c r="AF155" t="s">
        <v>1217</v>
      </c>
      <c r="AG155" t="s">
        <v>2927</v>
      </c>
      <c r="AH155"/>
      <c r="AI155" t="s">
        <v>2928</v>
      </c>
      <c r="AJ155" t="s">
        <v>2929</v>
      </c>
      <c r="AK155" t="s">
        <v>2930</v>
      </c>
      <c r="AL155" t="s">
        <v>2931</v>
      </c>
      <c r="AM155" t="s">
        <v>2932</v>
      </c>
      <c r="AN155" t="s">
        <v>2933</v>
      </c>
      <c r="AO155" t="s">
        <v>2934</v>
      </c>
      <c r="AP155"/>
      <c r="AQ155"/>
      <c r="AR155"/>
      <c r="AS155"/>
      <c r="BB155" t="str" cm="1">
        <f t="array" aca="1" ref="BB155" ca="1">IFERROR(INDIRECT(X155),"")</f>
        <v>FRÅGAN ÄR OBESVARAD</v>
      </c>
      <c r="BE155"/>
      <c r="BF155" s="438">
        <v>2</v>
      </c>
      <c r="BG155" s="438">
        <v>32</v>
      </c>
      <c r="BH155" s="438" t="s">
        <v>821</v>
      </c>
      <c r="BI155" s="438" t="s">
        <v>2594</v>
      </c>
      <c r="BJ155" s="438">
        <v>4</v>
      </c>
      <c r="BK155" s="438" t="s">
        <v>2935</v>
      </c>
      <c r="BL155" s="438" t="s">
        <v>786</v>
      </c>
      <c r="BM155" s="438" t="s">
        <v>2936</v>
      </c>
      <c r="BN155" s="438"/>
      <c r="BO155" s="438">
        <v>0</v>
      </c>
      <c r="BP155" s="438">
        <v>0</v>
      </c>
      <c r="BQ155" s="438">
        <v>0</v>
      </c>
      <c r="BR155" s="438">
        <v>0</v>
      </c>
      <c r="BS155" s="438">
        <v>0</v>
      </c>
      <c r="BT155" s="438">
        <v>1</v>
      </c>
      <c r="BU155" s="438">
        <v>0</v>
      </c>
      <c r="BV155" s="438">
        <v>0</v>
      </c>
      <c r="BW155" s="438">
        <v>0</v>
      </c>
      <c r="BX155" s="438">
        <v>0</v>
      </c>
      <c r="BY155" s="438"/>
      <c r="BZ155" s="438"/>
      <c r="CC155"/>
      <c r="CD155"/>
      <c r="CE155"/>
      <c r="CF155"/>
      <c r="CG155"/>
      <c r="CH155"/>
      <c r="CI155"/>
      <c r="CJ155"/>
      <c r="CK155"/>
      <c r="CL155"/>
      <c r="CM155"/>
      <c r="CN155"/>
      <c r="CO155"/>
      <c r="HW155" s="441">
        <v>0</v>
      </c>
      <c r="HX155" s="441">
        <v>0</v>
      </c>
      <c r="HY155" s="441">
        <v>0</v>
      </c>
      <c r="HZ155" s="441">
        <v>0</v>
      </c>
      <c r="IB155" s="441">
        <v>0</v>
      </c>
      <c r="ID155" s="441">
        <v>0</v>
      </c>
    </row>
    <row r="156" spans="10:238">
      <c r="J156" s="422"/>
      <c r="R156"/>
      <c r="W156">
        <v>161</v>
      </c>
      <c r="X156" t="s">
        <v>1217</v>
      </c>
      <c r="Y156" t="s">
        <v>1217</v>
      </c>
      <c r="Z156" t="s">
        <v>1217</v>
      </c>
      <c r="AA156" t="s">
        <v>1217</v>
      </c>
      <c r="AB156" t="s">
        <v>1217</v>
      </c>
      <c r="AC156" t="s">
        <v>1217</v>
      </c>
      <c r="AD156" t="s">
        <v>1217</v>
      </c>
      <c r="AE156" t="s">
        <v>1217</v>
      </c>
      <c r="AF156" t="s">
        <v>1217</v>
      </c>
      <c r="AG156" t="s">
        <v>1217</v>
      </c>
      <c r="AH156"/>
      <c r="AI156" t="s">
        <v>1217</v>
      </c>
      <c r="AJ156" t="s">
        <v>1217</v>
      </c>
      <c r="AK156" t="s">
        <v>1217</v>
      </c>
      <c r="AL156" t="s">
        <v>1217</v>
      </c>
      <c r="AM156" t="s">
        <v>1217</v>
      </c>
      <c r="AN156" t="s">
        <v>1217</v>
      </c>
      <c r="AO156" t="s">
        <v>1217</v>
      </c>
      <c r="AP156"/>
      <c r="AQ156"/>
      <c r="AR156"/>
      <c r="AS156"/>
      <c r="BB156" t="str" cm="1">
        <f t="array" aca="1" ref="BB156" ca="1">IFERROR(INDIRECT(X156),"")</f>
        <v/>
      </c>
      <c r="BE156"/>
      <c r="BF156" s="438">
        <v>2</v>
      </c>
      <c r="BG156" s="438">
        <v>32</v>
      </c>
      <c r="BH156" s="438" t="s">
        <v>821</v>
      </c>
      <c r="BI156" s="438" t="s">
        <v>2594</v>
      </c>
      <c r="BJ156" s="438">
        <v>5</v>
      </c>
      <c r="BK156" s="438" t="s">
        <v>2937</v>
      </c>
      <c r="BL156" s="438" t="s">
        <v>787</v>
      </c>
      <c r="BM156" s="438" t="s">
        <v>2938</v>
      </c>
      <c r="BN156" s="438"/>
      <c r="BO156" s="438">
        <v>0</v>
      </c>
      <c r="BP156" s="438">
        <v>0</v>
      </c>
      <c r="BQ156" s="438">
        <v>0</v>
      </c>
      <c r="BR156" s="438">
        <v>0</v>
      </c>
      <c r="BS156" s="438">
        <v>0</v>
      </c>
      <c r="BT156" s="438">
        <v>1</v>
      </c>
      <c r="BU156" s="438">
        <v>0</v>
      </c>
      <c r="BV156" s="438">
        <v>0</v>
      </c>
      <c r="BW156" s="438">
        <v>0</v>
      </c>
      <c r="BX156" s="438">
        <v>0</v>
      </c>
      <c r="BY156" s="438"/>
      <c r="BZ156" s="438"/>
      <c r="CC156"/>
      <c r="CD156"/>
      <c r="CE156"/>
      <c r="CF156"/>
      <c r="CG156"/>
      <c r="CH156"/>
      <c r="CI156"/>
      <c r="CJ156"/>
      <c r="CK156"/>
      <c r="CL156"/>
      <c r="CM156"/>
      <c r="CN156"/>
      <c r="CO156"/>
      <c r="HW156" s="441">
        <v>0</v>
      </c>
      <c r="HX156" s="441">
        <v>0</v>
      </c>
      <c r="HY156" s="441">
        <v>0</v>
      </c>
      <c r="HZ156" s="441">
        <v>0</v>
      </c>
      <c r="IB156" s="441">
        <v>0</v>
      </c>
      <c r="ID156" s="441">
        <v>0</v>
      </c>
    </row>
    <row r="157" spans="10:238">
      <c r="J157" s="422"/>
      <c r="R157"/>
      <c r="W157">
        <v>162</v>
      </c>
      <c r="X157" t="s">
        <v>1217</v>
      </c>
      <c r="Y157" t="s">
        <v>1217</v>
      </c>
      <c r="Z157" t="s">
        <v>1217</v>
      </c>
      <c r="AA157" t="s">
        <v>1217</v>
      </c>
      <c r="AB157" t="s">
        <v>1217</v>
      </c>
      <c r="AC157" t="s">
        <v>1217</v>
      </c>
      <c r="AD157" t="s">
        <v>1217</v>
      </c>
      <c r="AE157" t="s">
        <v>1217</v>
      </c>
      <c r="AF157" t="s">
        <v>1217</v>
      </c>
      <c r="AG157" t="s">
        <v>1217</v>
      </c>
      <c r="AH157"/>
      <c r="AI157" t="s">
        <v>1217</v>
      </c>
      <c r="AJ157" t="s">
        <v>1217</v>
      </c>
      <c r="AK157" t="s">
        <v>1217</v>
      </c>
      <c r="AL157" t="s">
        <v>1217</v>
      </c>
      <c r="AM157" t="s">
        <v>1217</v>
      </c>
      <c r="AN157" t="s">
        <v>1217</v>
      </c>
      <c r="AO157" t="s">
        <v>1217</v>
      </c>
      <c r="AP157"/>
      <c r="AQ157"/>
      <c r="AR157"/>
      <c r="AS157"/>
      <c r="BB157" t="str" cm="1">
        <f t="array" aca="1" ref="BB157" ca="1">IFERROR(INDIRECT(X157),"")</f>
        <v/>
      </c>
      <c r="BE157"/>
      <c r="BF157" s="463">
        <v>3</v>
      </c>
      <c r="BG157" s="463">
        <v>33</v>
      </c>
      <c r="BH157" s="463" t="s">
        <v>825</v>
      </c>
      <c r="BI157" s="463" t="s">
        <v>2596</v>
      </c>
      <c r="BJ157" s="463">
        <v>1</v>
      </c>
      <c r="BK157" s="463" t="s">
        <v>2939</v>
      </c>
      <c r="BL157" s="463" t="s">
        <v>827</v>
      </c>
      <c r="BM157" s="438" t="s">
        <v>2940</v>
      </c>
      <c r="BN157" s="438"/>
      <c r="BO157" s="463">
        <v>1</v>
      </c>
      <c r="BP157" s="463">
        <v>0</v>
      </c>
      <c r="BQ157" s="463">
        <v>0</v>
      </c>
      <c r="BR157" s="463">
        <v>0</v>
      </c>
      <c r="BS157" s="463">
        <v>0</v>
      </c>
      <c r="BT157" s="463">
        <v>0</v>
      </c>
      <c r="BU157" s="463">
        <v>0</v>
      </c>
      <c r="BV157" s="463">
        <v>0</v>
      </c>
      <c r="BW157" s="463">
        <v>0</v>
      </c>
      <c r="BX157" s="463">
        <v>0</v>
      </c>
      <c r="BY157" s="463"/>
      <c r="BZ157" s="463"/>
      <c r="CC157"/>
      <c r="CD157"/>
      <c r="CE157"/>
      <c r="CF157"/>
      <c r="CG157"/>
      <c r="CH157"/>
      <c r="CI157"/>
      <c r="CJ157"/>
      <c r="CK157"/>
      <c r="CL157"/>
      <c r="CM157"/>
      <c r="CN157"/>
      <c r="CO157"/>
      <c r="HW157" s="441">
        <v>0</v>
      </c>
      <c r="HX157" s="441">
        <v>0</v>
      </c>
      <c r="HY157" s="441">
        <v>0</v>
      </c>
      <c r="HZ157" s="441">
        <v>0</v>
      </c>
      <c r="IB157" s="441">
        <v>0</v>
      </c>
      <c r="ID157" s="441">
        <v>0</v>
      </c>
    </row>
    <row r="158" spans="10:238">
      <c r="J158" s="422"/>
      <c r="R158"/>
      <c r="W158">
        <v>163</v>
      </c>
      <c r="X158" t="s">
        <v>1217</v>
      </c>
      <c r="Y158" t="s">
        <v>1217</v>
      </c>
      <c r="Z158" t="s">
        <v>1217</v>
      </c>
      <c r="AA158" t="s">
        <v>1217</v>
      </c>
      <c r="AB158" t="s">
        <v>1217</v>
      </c>
      <c r="AC158" t="s">
        <v>1217</v>
      </c>
      <c r="AD158" t="s">
        <v>1217</v>
      </c>
      <c r="AE158" t="s">
        <v>1217</v>
      </c>
      <c r="AF158" t="s">
        <v>1217</v>
      </c>
      <c r="AG158" t="s">
        <v>1217</v>
      </c>
      <c r="AH158"/>
      <c r="AI158" t="s">
        <v>1217</v>
      </c>
      <c r="AJ158" t="s">
        <v>1217</v>
      </c>
      <c r="AK158" t="s">
        <v>1217</v>
      </c>
      <c r="AL158" t="s">
        <v>1217</v>
      </c>
      <c r="AM158" t="s">
        <v>1217</v>
      </c>
      <c r="AN158" t="s">
        <v>1217</v>
      </c>
      <c r="AO158" t="s">
        <v>1217</v>
      </c>
      <c r="AP158"/>
      <c r="AQ158"/>
      <c r="AR158"/>
      <c r="AS158"/>
      <c r="BB158" t="str" cm="1">
        <f t="array" aca="1" ref="BB158" ca="1">IFERROR(INDIRECT(X158),"")</f>
        <v/>
      </c>
      <c r="BE158"/>
      <c r="BF158" s="463">
        <v>3</v>
      </c>
      <c r="BG158" s="463">
        <v>33</v>
      </c>
      <c r="BH158" s="463" t="s">
        <v>825</v>
      </c>
      <c r="BI158" s="463" t="s">
        <v>2596</v>
      </c>
      <c r="BJ158" s="463">
        <v>2</v>
      </c>
      <c r="BK158" s="463" t="s">
        <v>2941</v>
      </c>
      <c r="BL158" s="463" t="s">
        <v>828</v>
      </c>
      <c r="BM158" s="438" t="s">
        <v>2942</v>
      </c>
      <c r="BN158" s="438"/>
      <c r="BO158" s="463">
        <v>1</v>
      </c>
      <c r="BP158" s="463">
        <v>0</v>
      </c>
      <c r="BQ158" s="463">
        <v>0</v>
      </c>
      <c r="BR158" s="463">
        <v>0</v>
      </c>
      <c r="BS158" s="463">
        <v>0</v>
      </c>
      <c r="BT158" s="463">
        <v>0</v>
      </c>
      <c r="BU158" s="463">
        <v>0</v>
      </c>
      <c r="BV158" s="463">
        <v>0</v>
      </c>
      <c r="BW158" s="463">
        <v>0</v>
      </c>
      <c r="BX158" s="463">
        <v>0</v>
      </c>
      <c r="BY158" s="463"/>
      <c r="BZ158" s="463"/>
      <c r="CC158"/>
      <c r="CD158"/>
      <c r="CE158"/>
      <c r="CF158"/>
      <c r="CG158"/>
      <c r="CH158"/>
      <c r="CI158"/>
      <c r="CJ158"/>
      <c r="CK158"/>
      <c r="CL158"/>
      <c r="CM158"/>
      <c r="CN158"/>
      <c r="CO158"/>
      <c r="HW158" s="441">
        <v>0</v>
      </c>
      <c r="HX158" s="441">
        <v>0</v>
      </c>
      <c r="HY158" s="441">
        <v>0</v>
      </c>
      <c r="HZ158" s="441">
        <v>0</v>
      </c>
      <c r="IB158" s="441">
        <v>0</v>
      </c>
      <c r="ID158" s="441">
        <v>0</v>
      </c>
    </row>
    <row r="159" spans="10:238">
      <c r="J159" s="422"/>
      <c r="R159"/>
      <c r="W159">
        <v>164</v>
      </c>
      <c r="X159" t="s">
        <v>1217</v>
      </c>
      <c r="Y159" t="s">
        <v>1217</v>
      </c>
      <c r="Z159" t="s">
        <v>1217</v>
      </c>
      <c r="AA159" t="s">
        <v>1217</v>
      </c>
      <c r="AB159" t="s">
        <v>1217</v>
      </c>
      <c r="AC159" t="s">
        <v>1217</v>
      </c>
      <c r="AD159" t="s">
        <v>1217</v>
      </c>
      <c r="AE159" t="s">
        <v>1217</v>
      </c>
      <c r="AF159" t="s">
        <v>1217</v>
      </c>
      <c r="AG159" t="s">
        <v>1217</v>
      </c>
      <c r="AH159"/>
      <c r="AI159" t="s">
        <v>1217</v>
      </c>
      <c r="AJ159" t="s">
        <v>1217</v>
      </c>
      <c r="AK159" t="s">
        <v>1217</v>
      </c>
      <c r="AL159" t="s">
        <v>1217</v>
      </c>
      <c r="AM159" t="s">
        <v>1217</v>
      </c>
      <c r="AN159" t="s">
        <v>1217</v>
      </c>
      <c r="AO159" t="s">
        <v>1217</v>
      </c>
      <c r="AP159"/>
      <c r="AQ159"/>
      <c r="AR159"/>
      <c r="AS159"/>
      <c r="BB159" t="str" cm="1">
        <f t="array" aca="1" ref="BB159" ca="1">IFERROR(INDIRECT(X159),"")</f>
        <v/>
      </c>
      <c r="BE159"/>
      <c r="BF159" s="463">
        <v>3</v>
      </c>
      <c r="BG159" s="463">
        <v>33</v>
      </c>
      <c r="BH159" s="463" t="s">
        <v>825</v>
      </c>
      <c r="BI159" s="463" t="s">
        <v>2596</v>
      </c>
      <c r="BJ159" s="463">
        <v>3</v>
      </c>
      <c r="BK159" s="463" t="s">
        <v>2943</v>
      </c>
      <c r="BL159" s="463" t="s">
        <v>829</v>
      </c>
      <c r="BM159" s="438" t="s">
        <v>2944</v>
      </c>
      <c r="BN159" s="438"/>
      <c r="BO159" s="463">
        <v>1</v>
      </c>
      <c r="BP159" s="463">
        <v>0</v>
      </c>
      <c r="BQ159" s="463">
        <v>0</v>
      </c>
      <c r="BR159" s="463">
        <v>0</v>
      </c>
      <c r="BS159" s="463">
        <v>0</v>
      </c>
      <c r="BT159" s="463">
        <v>0</v>
      </c>
      <c r="BU159" s="463">
        <v>0</v>
      </c>
      <c r="BV159" s="463">
        <v>0</v>
      </c>
      <c r="BW159" s="463">
        <v>0</v>
      </c>
      <c r="BX159" s="463">
        <v>0</v>
      </c>
      <c r="BY159" s="463"/>
      <c r="BZ159" s="463"/>
      <c r="CC159"/>
      <c r="CD159"/>
      <c r="CE159"/>
      <c r="CF159"/>
      <c r="CG159"/>
      <c r="CH159"/>
      <c r="CI159"/>
      <c r="CJ159"/>
      <c r="CK159"/>
      <c r="CL159"/>
      <c r="CM159"/>
      <c r="CN159"/>
      <c r="CO159"/>
      <c r="HW159" s="441">
        <v>0</v>
      </c>
      <c r="HX159" s="441">
        <v>0</v>
      </c>
      <c r="HY159" s="441">
        <v>0</v>
      </c>
      <c r="HZ159" s="441">
        <v>0</v>
      </c>
      <c r="IB159" s="441">
        <v>0</v>
      </c>
      <c r="ID159" s="441">
        <v>0</v>
      </c>
    </row>
    <row r="160" spans="10:238">
      <c r="J160" s="422"/>
      <c r="R160"/>
      <c r="W160">
        <v>165</v>
      </c>
      <c r="X160" t="s">
        <v>1217</v>
      </c>
      <c r="Y160" t="s">
        <v>1217</v>
      </c>
      <c r="Z160" t="s">
        <v>1217</v>
      </c>
      <c r="AA160" t="s">
        <v>1217</v>
      </c>
      <c r="AB160" t="s">
        <v>1217</v>
      </c>
      <c r="AC160" t="s">
        <v>1217</v>
      </c>
      <c r="AD160" t="s">
        <v>1217</v>
      </c>
      <c r="AE160" t="s">
        <v>1217</v>
      </c>
      <c r="AF160" t="s">
        <v>1217</v>
      </c>
      <c r="AG160" t="s">
        <v>1217</v>
      </c>
      <c r="AH160"/>
      <c r="AI160" t="s">
        <v>1217</v>
      </c>
      <c r="AJ160" t="s">
        <v>1217</v>
      </c>
      <c r="AK160" t="s">
        <v>1217</v>
      </c>
      <c r="AL160" t="s">
        <v>1217</v>
      </c>
      <c r="AM160" t="s">
        <v>1217</v>
      </c>
      <c r="AN160" t="s">
        <v>1217</v>
      </c>
      <c r="AO160" t="s">
        <v>1217</v>
      </c>
      <c r="AP160"/>
      <c r="AQ160"/>
      <c r="AR160"/>
      <c r="AS160"/>
      <c r="BB160" t="str" cm="1">
        <f t="array" aca="1" ref="BB160" ca="1">IFERROR(INDIRECT(X160),"")</f>
        <v/>
      </c>
      <c r="BE160"/>
      <c r="BF160" s="463">
        <v>3</v>
      </c>
      <c r="BG160" s="463">
        <v>33</v>
      </c>
      <c r="BH160" s="463" t="s">
        <v>825</v>
      </c>
      <c r="BI160" s="463" t="s">
        <v>2596</v>
      </c>
      <c r="BJ160" s="463">
        <v>4</v>
      </c>
      <c r="BK160" s="463" t="s">
        <v>1813</v>
      </c>
      <c r="BL160" s="463" t="s">
        <v>830</v>
      </c>
      <c r="BM160" s="438" t="s">
        <v>2945</v>
      </c>
      <c r="BN160" s="438"/>
      <c r="BO160" s="463">
        <v>1</v>
      </c>
      <c r="BP160" s="463">
        <v>0</v>
      </c>
      <c r="BQ160" s="463">
        <v>0</v>
      </c>
      <c r="BR160" s="463">
        <v>0</v>
      </c>
      <c r="BS160" s="463">
        <v>0</v>
      </c>
      <c r="BT160" s="463">
        <v>0</v>
      </c>
      <c r="BU160" s="463">
        <v>0</v>
      </c>
      <c r="BV160" s="463">
        <v>0</v>
      </c>
      <c r="BW160" s="463">
        <v>0</v>
      </c>
      <c r="BX160" s="463">
        <v>0</v>
      </c>
      <c r="BY160" s="463"/>
      <c r="BZ160" s="463"/>
      <c r="CC160"/>
      <c r="CD160"/>
      <c r="CE160"/>
      <c r="CF160"/>
      <c r="CG160"/>
      <c r="CH160"/>
      <c r="CI160"/>
      <c r="CJ160"/>
      <c r="CK160"/>
      <c r="CL160"/>
      <c r="CM160"/>
      <c r="CN160"/>
      <c r="CO160"/>
      <c r="HW160" s="441">
        <v>0</v>
      </c>
      <c r="HX160" s="441">
        <v>0</v>
      </c>
      <c r="HY160" s="441">
        <v>0</v>
      </c>
      <c r="HZ160" s="441">
        <v>0</v>
      </c>
      <c r="IB160" s="441">
        <v>0</v>
      </c>
      <c r="ID160" s="441">
        <v>0</v>
      </c>
    </row>
    <row r="161" spans="10:238">
      <c r="J161" s="422"/>
      <c r="R161"/>
      <c r="W161">
        <v>166</v>
      </c>
      <c r="X161" t="s">
        <v>1217</v>
      </c>
      <c r="Y161" t="s">
        <v>1217</v>
      </c>
      <c r="Z161" t="s">
        <v>1217</v>
      </c>
      <c r="AA161" t="s">
        <v>1217</v>
      </c>
      <c r="AB161" t="s">
        <v>1217</v>
      </c>
      <c r="AC161" t="s">
        <v>1217</v>
      </c>
      <c r="AD161" t="s">
        <v>1217</v>
      </c>
      <c r="AE161" t="s">
        <v>1217</v>
      </c>
      <c r="AF161" t="s">
        <v>1217</v>
      </c>
      <c r="AG161" t="s">
        <v>1217</v>
      </c>
      <c r="AH161"/>
      <c r="AI161" t="s">
        <v>1217</v>
      </c>
      <c r="AJ161" t="s">
        <v>1217</v>
      </c>
      <c r="AK161" t="s">
        <v>1217</v>
      </c>
      <c r="AL161" t="s">
        <v>1217</v>
      </c>
      <c r="AM161" t="s">
        <v>1217</v>
      </c>
      <c r="AN161" t="s">
        <v>1217</v>
      </c>
      <c r="AO161" t="s">
        <v>1217</v>
      </c>
      <c r="AP161"/>
      <c r="AQ161"/>
      <c r="AR161"/>
      <c r="AS161"/>
      <c r="BB161" t="str" cm="1">
        <f t="array" aca="1" ref="BB161" ca="1">IFERROR(INDIRECT(X161),"")</f>
        <v/>
      </c>
      <c r="BE161"/>
      <c r="BF161" s="463">
        <v>3</v>
      </c>
      <c r="BG161" s="463">
        <v>33</v>
      </c>
      <c r="BH161" s="463" t="s">
        <v>825</v>
      </c>
      <c r="BI161" s="463" t="s">
        <v>2596</v>
      </c>
      <c r="BJ161" s="463">
        <v>5</v>
      </c>
      <c r="BK161" s="463" t="s">
        <v>1815</v>
      </c>
      <c r="BL161" s="463" t="s">
        <v>831</v>
      </c>
      <c r="BM161" s="438" t="s">
        <v>2946</v>
      </c>
      <c r="BN161" s="438"/>
      <c r="BO161" s="463">
        <v>1</v>
      </c>
      <c r="BP161" s="463">
        <v>0</v>
      </c>
      <c r="BQ161" s="463">
        <v>0</v>
      </c>
      <c r="BR161" s="463">
        <v>0</v>
      </c>
      <c r="BS161" s="463">
        <v>0</v>
      </c>
      <c r="BT161" s="463">
        <v>0</v>
      </c>
      <c r="BU161" s="463">
        <v>0</v>
      </c>
      <c r="BV161" s="463">
        <v>0</v>
      </c>
      <c r="BW161" s="463">
        <v>0</v>
      </c>
      <c r="BX161" s="463">
        <v>0</v>
      </c>
      <c r="BY161" s="463"/>
      <c r="BZ161" s="463"/>
      <c r="CC161"/>
      <c r="CD161"/>
      <c r="CE161"/>
      <c r="CF161"/>
      <c r="CG161"/>
      <c r="CH161"/>
      <c r="CI161"/>
      <c r="CJ161"/>
      <c r="CK161"/>
      <c r="CL161"/>
      <c r="CM161"/>
      <c r="CN161"/>
      <c r="CO161"/>
      <c r="HW161" s="441">
        <v>0</v>
      </c>
      <c r="HX161" s="441">
        <v>0</v>
      </c>
      <c r="HY161" s="441">
        <v>0</v>
      </c>
      <c r="HZ161" s="441">
        <v>0</v>
      </c>
      <c r="IB161" s="441">
        <v>0</v>
      </c>
      <c r="ID161" s="441">
        <v>0</v>
      </c>
    </row>
    <row r="162" spans="10:238">
      <c r="J162" s="422"/>
      <c r="R162"/>
      <c r="W162">
        <v>167</v>
      </c>
      <c r="X162" t="s">
        <v>1217</v>
      </c>
      <c r="Y162" t="s">
        <v>1217</v>
      </c>
      <c r="Z162" t="s">
        <v>1217</v>
      </c>
      <c r="AA162" t="s">
        <v>1217</v>
      </c>
      <c r="AB162" t="s">
        <v>1217</v>
      </c>
      <c r="AC162" t="s">
        <v>1217</v>
      </c>
      <c r="AD162" t="s">
        <v>1217</v>
      </c>
      <c r="AE162" t="s">
        <v>1217</v>
      </c>
      <c r="AF162" t="s">
        <v>1217</v>
      </c>
      <c r="AG162" t="s">
        <v>1217</v>
      </c>
      <c r="AH162"/>
      <c r="AI162" t="s">
        <v>1217</v>
      </c>
      <c r="AJ162" t="s">
        <v>1217</v>
      </c>
      <c r="AK162" t="s">
        <v>1217</v>
      </c>
      <c r="AL162" t="s">
        <v>1217</v>
      </c>
      <c r="AM162" t="s">
        <v>1217</v>
      </c>
      <c r="AN162" t="s">
        <v>1217</v>
      </c>
      <c r="AO162" t="s">
        <v>1217</v>
      </c>
      <c r="AP162"/>
      <c r="AQ162"/>
      <c r="AR162"/>
      <c r="AS162"/>
      <c r="BB162" t="str" cm="1">
        <f t="array" aca="1" ref="BB162" ca="1">IFERROR(INDIRECT(X162),"")</f>
        <v/>
      </c>
      <c r="BE162"/>
      <c r="BF162" s="466">
        <v>3</v>
      </c>
      <c r="BG162" s="466">
        <v>34</v>
      </c>
      <c r="BH162" s="466" t="s">
        <v>833</v>
      </c>
      <c r="BI162" s="466" t="s">
        <v>2599</v>
      </c>
      <c r="BJ162" s="466">
        <v>1</v>
      </c>
      <c r="BK162" s="466" t="s">
        <v>2947</v>
      </c>
      <c r="BL162" s="466" t="s">
        <v>835</v>
      </c>
      <c r="BM162" s="438" t="s">
        <v>2948</v>
      </c>
      <c r="BN162" s="438"/>
      <c r="BO162" s="466">
        <v>1</v>
      </c>
      <c r="BP162" s="466">
        <v>0</v>
      </c>
      <c r="BQ162" s="466">
        <v>0</v>
      </c>
      <c r="BR162" s="466">
        <v>0</v>
      </c>
      <c r="BS162" s="466">
        <v>0</v>
      </c>
      <c r="BT162" s="466">
        <v>0</v>
      </c>
      <c r="BU162" s="466">
        <v>0</v>
      </c>
      <c r="BV162" s="466">
        <v>0</v>
      </c>
      <c r="BW162" s="466">
        <v>0</v>
      </c>
      <c r="BX162" s="466">
        <v>0</v>
      </c>
      <c r="BY162" s="466"/>
      <c r="BZ162" s="466"/>
      <c r="CC162"/>
      <c r="CD162"/>
      <c r="CE162"/>
      <c r="CF162"/>
      <c r="CG162"/>
      <c r="CH162"/>
      <c r="CI162"/>
      <c r="CJ162"/>
      <c r="CK162"/>
      <c r="CL162"/>
      <c r="CM162"/>
      <c r="CN162"/>
      <c r="CO162"/>
      <c r="HW162" s="441">
        <v>0</v>
      </c>
      <c r="HX162" s="441">
        <v>0</v>
      </c>
      <c r="HY162" s="441">
        <v>0</v>
      </c>
      <c r="HZ162" s="441">
        <v>0</v>
      </c>
      <c r="IB162" s="441">
        <v>0</v>
      </c>
      <c r="ID162" s="441">
        <v>0</v>
      </c>
    </row>
    <row r="163" spans="10:238">
      <c r="J163" s="422"/>
      <c r="R163"/>
      <c r="W163">
        <v>168</v>
      </c>
      <c r="X163" t="s">
        <v>1217</v>
      </c>
      <c r="Y163" t="s">
        <v>1217</v>
      </c>
      <c r="Z163" t="s">
        <v>1217</v>
      </c>
      <c r="AA163" t="s">
        <v>1217</v>
      </c>
      <c r="AB163" t="s">
        <v>1217</v>
      </c>
      <c r="AC163" t="s">
        <v>1217</v>
      </c>
      <c r="AD163" t="s">
        <v>1217</v>
      </c>
      <c r="AE163" t="s">
        <v>1217</v>
      </c>
      <c r="AF163" t="s">
        <v>1217</v>
      </c>
      <c r="AG163" t="s">
        <v>1217</v>
      </c>
      <c r="AH163"/>
      <c r="AI163" t="s">
        <v>1217</v>
      </c>
      <c r="AJ163" t="s">
        <v>1217</v>
      </c>
      <c r="AK163" t="s">
        <v>1217</v>
      </c>
      <c r="AL163" t="s">
        <v>1217</v>
      </c>
      <c r="AM163" t="s">
        <v>1217</v>
      </c>
      <c r="AN163" t="s">
        <v>1217</v>
      </c>
      <c r="AO163" t="s">
        <v>1217</v>
      </c>
      <c r="AP163"/>
      <c r="AQ163"/>
      <c r="AR163"/>
      <c r="AS163"/>
      <c r="BB163" t="str" cm="1">
        <f t="array" aca="1" ref="BB163" ca="1">IFERROR(INDIRECT(X163),"")</f>
        <v/>
      </c>
      <c r="BE163"/>
      <c r="BF163" s="466">
        <v>3</v>
      </c>
      <c r="BG163" s="466">
        <v>34</v>
      </c>
      <c r="BH163" s="466" t="s">
        <v>833</v>
      </c>
      <c r="BI163" s="466" t="s">
        <v>2599</v>
      </c>
      <c r="BJ163" s="466">
        <v>2</v>
      </c>
      <c r="BK163" s="466" t="s">
        <v>2949</v>
      </c>
      <c r="BL163" s="466" t="s">
        <v>836</v>
      </c>
      <c r="BM163" s="438" t="s">
        <v>2950</v>
      </c>
      <c r="BN163" s="438"/>
      <c r="BO163" s="466">
        <v>1</v>
      </c>
      <c r="BP163" s="466">
        <v>0</v>
      </c>
      <c r="BQ163" s="466">
        <v>0</v>
      </c>
      <c r="BR163" s="466">
        <v>0</v>
      </c>
      <c r="BS163" s="466">
        <v>0</v>
      </c>
      <c r="BT163" s="466">
        <v>0</v>
      </c>
      <c r="BU163" s="466">
        <v>0</v>
      </c>
      <c r="BV163" s="466">
        <v>0</v>
      </c>
      <c r="BW163" s="466">
        <v>0</v>
      </c>
      <c r="BX163" s="466">
        <v>0</v>
      </c>
      <c r="BY163" s="466"/>
      <c r="BZ163" s="466"/>
      <c r="CC163"/>
      <c r="CD163"/>
      <c r="CE163"/>
      <c r="CF163"/>
      <c r="CG163"/>
      <c r="CH163"/>
      <c r="CI163"/>
      <c r="CJ163"/>
      <c r="CK163"/>
      <c r="CL163"/>
      <c r="CM163"/>
      <c r="CN163"/>
      <c r="CO163"/>
      <c r="HW163" s="441">
        <v>0</v>
      </c>
      <c r="HX163" s="441">
        <v>0</v>
      </c>
      <c r="HY163" s="441">
        <v>0</v>
      </c>
      <c r="HZ163" s="441">
        <v>0</v>
      </c>
      <c r="IB163" s="441">
        <v>0</v>
      </c>
      <c r="ID163" s="441">
        <v>0</v>
      </c>
    </row>
    <row r="164" spans="10:238">
      <c r="J164" s="422"/>
      <c r="R164"/>
      <c r="W164">
        <v>169</v>
      </c>
      <c r="X164" t="s">
        <v>1217</v>
      </c>
      <c r="Y164" t="s">
        <v>1217</v>
      </c>
      <c r="Z164" t="s">
        <v>1217</v>
      </c>
      <c r="AA164" t="s">
        <v>1217</v>
      </c>
      <c r="AB164" t="s">
        <v>1217</v>
      </c>
      <c r="AC164" t="s">
        <v>1217</v>
      </c>
      <c r="AD164" t="s">
        <v>1217</v>
      </c>
      <c r="AE164" t="s">
        <v>1217</v>
      </c>
      <c r="AF164" t="s">
        <v>1217</v>
      </c>
      <c r="AG164" t="s">
        <v>1217</v>
      </c>
      <c r="AH164"/>
      <c r="AI164" t="s">
        <v>1217</v>
      </c>
      <c r="AJ164" t="s">
        <v>1217</v>
      </c>
      <c r="AK164" t="s">
        <v>1217</v>
      </c>
      <c r="AL164" t="s">
        <v>1217</v>
      </c>
      <c r="AM164" t="s">
        <v>1217</v>
      </c>
      <c r="AN164" t="s">
        <v>1217</v>
      </c>
      <c r="AO164" t="s">
        <v>1217</v>
      </c>
      <c r="AP164"/>
      <c r="AQ164"/>
      <c r="AR164"/>
      <c r="AS164"/>
      <c r="BB164" t="str" cm="1">
        <f t="array" aca="1" ref="BB164" ca="1">IFERROR(INDIRECT(X164),"")</f>
        <v/>
      </c>
      <c r="BE164"/>
      <c r="BF164" s="466">
        <v>3</v>
      </c>
      <c r="BG164" s="466">
        <v>34</v>
      </c>
      <c r="BH164" s="466" t="s">
        <v>833</v>
      </c>
      <c r="BI164" s="466" t="s">
        <v>2599</v>
      </c>
      <c r="BJ164" s="466">
        <v>3</v>
      </c>
      <c r="BK164" s="466" t="s">
        <v>2951</v>
      </c>
      <c r="BL164" s="466" t="s">
        <v>837</v>
      </c>
      <c r="BM164" s="438" t="s">
        <v>2952</v>
      </c>
      <c r="BN164" s="438"/>
      <c r="BO164" s="466">
        <v>1</v>
      </c>
      <c r="BP164" s="466">
        <v>0</v>
      </c>
      <c r="BQ164" s="466">
        <v>0</v>
      </c>
      <c r="BR164" s="466">
        <v>0</v>
      </c>
      <c r="BS164" s="466">
        <v>0</v>
      </c>
      <c r="BT164" s="466">
        <v>0</v>
      </c>
      <c r="BU164" s="466">
        <v>0</v>
      </c>
      <c r="BV164" s="466">
        <v>0</v>
      </c>
      <c r="BW164" s="466">
        <v>0</v>
      </c>
      <c r="BX164" s="466">
        <v>0</v>
      </c>
      <c r="BY164" s="466"/>
      <c r="BZ164" s="466"/>
      <c r="CC164"/>
      <c r="CD164"/>
      <c r="CE164"/>
      <c r="CF164"/>
      <c r="CG164"/>
      <c r="CH164"/>
      <c r="CI164"/>
      <c r="CJ164"/>
      <c r="CK164"/>
      <c r="CL164"/>
      <c r="CM164"/>
      <c r="CN164"/>
      <c r="CO164"/>
      <c r="HW164" s="441">
        <v>0</v>
      </c>
      <c r="HX164" s="441">
        <v>0</v>
      </c>
      <c r="HY164" s="441">
        <v>0</v>
      </c>
      <c r="HZ164" s="441">
        <v>0</v>
      </c>
      <c r="IB164" s="441">
        <v>0</v>
      </c>
      <c r="ID164" s="441">
        <v>0</v>
      </c>
    </row>
    <row r="165" spans="10:238">
      <c r="J165" s="422"/>
      <c r="R165"/>
      <c r="W165">
        <v>170</v>
      </c>
      <c r="X165" t="s">
        <v>1217</v>
      </c>
      <c r="Y165" t="s">
        <v>1217</v>
      </c>
      <c r="Z165" t="s">
        <v>1217</v>
      </c>
      <c r="AA165" t="s">
        <v>1217</v>
      </c>
      <c r="AB165" t="s">
        <v>1217</v>
      </c>
      <c r="AC165" t="s">
        <v>1217</v>
      </c>
      <c r="AD165" t="s">
        <v>1217</v>
      </c>
      <c r="AE165" t="s">
        <v>1217</v>
      </c>
      <c r="AF165" t="s">
        <v>1217</v>
      </c>
      <c r="AG165" t="s">
        <v>1217</v>
      </c>
      <c r="AH165"/>
      <c r="AI165" t="s">
        <v>1217</v>
      </c>
      <c r="AJ165" t="s">
        <v>1217</v>
      </c>
      <c r="AK165" t="s">
        <v>1217</v>
      </c>
      <c r="AL165" t="s">
        <v>1217</v>
      </c>
      <c r="AM165" t="s">
        <v>1217</v>
      </c>
      <c r="AN165" t="s">
        <v>1217</v>
      </c>
      <c r="AO165" t="s">
        <v>1217</v>
      </c>
      <c r="AP165"/>
      <c r="AQ165"/>
      <c r="AR165"/>
      <c r="AS165"/>
      <c r="BB165" t="str" cm="1">
        <f t="array" aca="1" ref="BB165" ca="1">IFERROR(INDIRECT(X165),"")</f>
        <v/>
      </c>
      <c r="BE165"/>
      <c r="BF165" s="466">
        <v>3</v>
      </c>
      <c r="BG165" s="466">
        <v>34</v>
      </c>
      <c r="BH165" s="466" t="s">
        <v>833</v>
      </c>
      <c r="BI165" s="466" t="s">
        <v>2599</v>
      </c>
      <c r="BJ165" s="466">
        <v>4</v>
      </c>
      <c r="BK165" s="466" t="s">
        <v>1596</v>
      </c>
      <c r="BL165" s="466" t="s">
        <v>838</v>
      </c>
      <c r="BM165" s="438" t="s">
        <v>2953</v>
      </c>
      <c r="BN165" s="438"/>
      <c r="BO165" s="466">
        <v>1</v>
      </c>
      <c r="BP165" s="466">
        <v>0</v>
      </c>
      <c r="BQ165" s="466">
        <v>0</v>
      </c>
      <c r="BR165" s="466">
        <v>0</v>
      </c>
      <c r="BS165" s="466">
        <v>0</v>
      </c>
      <c r="BT165" s="466">
        <v>0</v>
      </c>
      <c r="BU165" s="466">
        <v>0</v>
      </c>
      <c r="BV165" s="466">
        <v>0</v>
      </c>
      <c r="BW165" s="466">
        <v>0</v>
      </c>
      <c r="BX165" s="466">
        <v>0</v>
      </c>
      <c r="BY165" s="466"/>
      <c r="BZ165" s="466"/>
      <c r="CC165"/>
      <c r="CD165"/>
      <c r="CE165"/>
      <c r="CF165"/>
      <c r="CG165"/>
      <c r="CH165"/>
      <c r="CI165"/>
      <c r="CJ165"/>
      <c r="CK165"/>
      <c r="CL165"/>
      <c r="CM165"/>
      <c r="CN165"/>
      <c r="CO165"/>
      <c r="HW165" s="441">
        <v>0</v>
      </c>
      <c r="HX165" s="441">
        <v>0</v>
      </c>
      <c r="HY165" s="441">
        <v>0</v>
      </c>
      <c r="HZ165" s="441">
        <v>0</v>
      </c>
      <c r="IB165" s="441">
        <v>0</v>
      </c>
      <c r="ID165" s="441">
        <v>0</v>
      </c>
    </row>
    <row r="166" spans="10:238">
      <c r="J166" s="422"/>
      <c r="R166"/>
      <c r="W166">
        <v>171</v>
      </c>
      <c r="X166" t="s">
        <v>1217</v>
      </c>
      <c r="Y166" t="s">
        <v>1217</v>
      </c>
      <c r="Z166" t="s">
        <v>1217</v>
      </c>
      <c r="AA166" t="s">
        <v>1217</v>
      </c>
      <c r="AB166" t="s">
        <v>1217</v>
      </c>
      <c r="AC166" t="s">
        <v>1217</v>
      </c>
      <c r="AD166" t="s">
        <v>1217</v>
      </c>
      <c r="AE166" t="s">
        <v>1217</v>
      </c>
      <c r="AF166" t="s">
        <v>1217</v>
      </c>
      <c r="AG166" t="s">
        <v>1217</v>
      </c>
      <c r="AH166"/>
      <c r="AI166" t="s">
        <v>1217</v>
      </c>
      <c r="AJ166" t="s">
        <v>1217</v>
      </c>
      <c r="AK166" t="s">
        <v>1217</v>
      </c>
      <c r="AL166" t="s">
        <v>1217</v>
      </c>
      <c r="AM166" t="s">
        <v>1217</v>
      </c>
      <c r="AN166" t="s">
        <v>1217</v>
      </c>
      <c r="AO166" t="s">
        <v>1217</v>
      </c>
      <c r="AP166"/>
      <c r="AQ166"/>
      <c r="AR166"/>
      <c r="AS166"/>
      <c r="BB166" t="str" cm="1">
        <f t="array" aca="1" ref="BB166" ca="1">IFERROR(INDIRECT(X166),"")</f>
        <v/>
      </c>
      <c r="BE166"/>
      <c r="BF166" s="466">
        <v>3</v>
      </c>
      <c r="BG166" s="466">
        <v>34</v>
      </c>
      <c r="BH166" s="466" t="s">
        <v>833</v>
      </c>
      <c r="BI166" s="466" t="s">
        <v>2599</v>
      </c>
      <c r="BJ166" s="466">
        <v>5</v>
      </c>
      <c r="BK166" s="466" t="s">
        <v>1598</v>
      </c>
      <c r="BL166" s="466" t="s">
        <v>839</v>
      </c>
      <c r="BM166" s="438" t="s">
        <v>2954</v>
      </c>
      <c r="BN166" s="438"/>
      <c r="BO166" s="466">
        <v>1</v>
      </c>
      <c r="BP166" s="466">
        <v>0</v>
      </c>
      <c r="BQ166" s="466">
        <v>0</v>
      </c>
      <c r="BR166" s="466">
        <v>0</v>
      </c>
      <c r="BS166" s="466">
        <v>0</v>
      </c>
      <c r="BT166" s="466">
        <v>0</v>
      </c>
      <c r="BU166" s="466">
        <v>0</v>
      </c>
      <c r="BV166" s="466">
        <v>0</v>
      </c>
      <c r="BW166" s="466">
        <v>0</v>
      </c>
      <c r="BX166" s="466">
        <v>0</v>
      </c>
      <c r="BY166" s="466"/>
      <c r="BZ166" s="466"/>
      <c r="CC166"/>
      <c r="CD166"/>
      <c r="CE166"/>
      <c r="CF166"/>
      <c r="CG166"/>
      <c r="CH166"/>
      <c r="CI166"/>
      <c r="CJ166"/>
      <c r="CK166"/>
      <c r="CL166"/>
      <c r="CM166"/>
      <c r="CN166"/>
      <c r="CO166"/>
      <c r="HW166" s="441">
        <v>0</v>
      </c>
      <c r="HX166" s="441">
        <v>0</v>
      </c>
      <c r="HY166" s="441">
        <v>0</v>
      </c>
      <c r="HZ166" s="441">
        <v>0</v>
      </c>
      <c r="IB166" s="441">
        <v>0</v>
      </c>
      <c r="ID166" s="441">
        <v>0</v>
      </c>
    </row>
    <row r="167" spans="10:238">
      <c r="J167" s="422"/>
      <c r="R167"/>
      <c r="W167">
        <v>172</v>
      </c>
      <c r="X167" t="s">
        <v>1217</v>
      </c>
      <c r="Y167" t="s">
        <v>1217</v>
      </c>
      <c r="Z167" t="s">
        <v>1217</v>
      </c>
      <c r="AA167" t="s">
        <v>1217</v>
      </c>
      <c r="AB167" t="s">
        <v>1217</v>
      </c>
      <c r="AC167" t="s">
        <v>1217</v>
      </c>
      <c r="AD167" t="s">
        <v>1217</v>
      </c>
      <c r="AE167" t="s">
        <v>1217</v>
      </c>
      <c r="AF167" t="s">
        <v>1217</v>
      </c>
      <c r="AG167" t="s">
        <v>1217</v>
      </c>
      <c r="AH167"/>
      <c r="AI167" t="s">
        <v>1217</v>
      </c>
      <c r="AJ167" t="s">
        <v>1217</v>
      </c>
      <c r="AK167" t="s">
        <v>1217</v>
      </c>
      <c r="AL167" t="s">
        <v>1217</v>
      </c>
      <c r="AM167" t="s">
        <v>1217</v>
      </c>
      <c r="AN167" t="s">
        <v>1217</v>
      </c>
      <c r="AO167" t="s">
        <v>1217</v>
      </c>
      <c r="AP167"/>
      <c r="AQ167"/>
      <c r="AR167"/>
      <c r="AS167"/>
      <c r="BB167" t="str" cm="1">
        <f t="array" aca="1" ref="BB167" ca="1">IFERROR(INDIRECT(X167),"")</f>
        <v/>
      </c>
      <c r="BE167"/>
      <c r="BF167" s="467">
        <v>3</v>
      </c>
      <c r="BG167" s="467">
        <v>35</v>
      </c>
      <c r="BH167" s="467" t="s">
        <v>840</v>
      </c>
      <c r="BI167" s="467" t="s">
        <v>2602</v>
      </c>
      <c r="BJ167" s="467">
        <v>1</v>
      </c>
      <c r="BK167" s="467" t="s">
        <v>1616</v>
      </c>
      <c r="BL167" s="467" t="s">
        <v>842</v>
      </c>
      <c r="BM167" s="438" t="s">
        <v>2955</v>
      </c>
      <c r="BN167" s="438"/>
      <c r="BO167" s="467">
        <v>1</v>
      </c>
      <c r="BP167" s="467">
        <v>0</v>
      </c>
      <c r="BQ167" s="467">
        <v>0</v>
      </c>
      <c r="BR167" s="467">
        <v>0</v>
      </c>
      <c r="BS167" s="467">
        <v>0</v>
      </c>
      <c r="BT167" s="467">
        <v>0</v>
      </c>
      <c r="BU167" s="467">
        <v>0</v>
      </c>
      <c r="BV167" s="467">
        <v>0</v>
      </c>
      <c r="BW167" s="467">
        <v>0</v>
      </c>
      <c r="BX167" s="467">
        <v>0</v>
      </c>
      <c r="BY167" s="467"/>
      <c r="BZ167" s="467"/>
      <c r="CC167"/>
      <c r="CD167"/>
      <c r="CE167"/>
      <c r="CF167"/>
      <c r="CG167"/>
      <c r="CH167"/>
      <c r="CI167"/>
      <c r="CJ167"/>
      <c r="CK167"/>
      <c r="CL167"/>
      <c r="CM167"/>
      <c r="CN167"/>
      <c r="CO167"/>
      <c r="HW167" s="441">
        <v>0</v>
      </c>
      <c r="HX167" s="441">
        <v>0</v>
      </c>
      <c r="HY167" s="441">
        <v>0</v>
      </c>
      <c r="HZ167" s="441">
        <v>0</v>
      </c>
      <c r="IB167" s="441">
        <v>0</v>
      </c>
      <c r="ID167" s="441">
        <v>0</v>
      </c>
    </row>
    <row r="168" spans="10:238">
      <c r="J168" s="422"/>
      <c r="R168"/>
      <c r="W168">
        <v>173</v>
      </c>
      <c r="X168" t="s">
        <v>1217</v>
      </c>
      <c r="Y168" t="s">
        <v>1217</v>
      </c>
      <c r="Z168" t="s">
        <v>1217</v>
      </c>
      <c r="AA168" t="s">
        <v>1217</v>
      </c>
      <c r="AB168" t="s">
        <v>1217</v>
      </c>
      <c r="AC168" t="s">
        <v>1217</v>
      </c>
      <c r="AD168" t="s">
        <v>1217</v>
      </c>
      <c r="AE168" t="s">
        <v>1217</v>
      </c>
      <c r="AF168" t="s">
        <v>1217</v>
      </c>
      <c r="AG168" t="s">
        <v>1217</v>
      </c>
      <c r="AH168"/>
      <c r="AI168" t="s">
        <v>1217</v>
      </c>
      <c r="AJ168" t="s">
        <v>1217</v>
      </c>
      <c r="AK168" t="s">
        <v>1217</v>
      </c>
      <c r="AL168" t="s">
        <v>1217</v>
      </c>
      <c r="AM168" t="s">
        <v>1217</v>
      </c>
      <c r="AN168" t="s">
        <v>1217</v>
      </c>
      <c r="AO168" t="s">
        <v>1217</v>
      </c>
      <c r="AP168"/>
      <c r="AQ168"/>
      <c r="AR168"/>
      <c r="AS168"/>
      <c r="BB168" t="str" cm="1">
        <f t="array" aca="1" ref="BB168" ca="1">IFERROR(INDIRECT(X168),"")</f>
        <v/>
      </c>
      <c r="BE168"/>
      <c r="BF168" s="467">
        <v>3</v>
      </c>
      <c r="BG168" s="467">
        <v>35</v>
      </c>
      <c r="BH168" s="467" t="s">
        <v>840</v>
      </c>
      <c r="BI168" s="467" t="s">
        <v>2602</v>
      </c>
      <c r="BJ168" s="467">
        <v>2</v>
      </c>
      <c r="BK168" s="467" t="s">
        <v>1618</v>
      </c>
      <c r="BL168" s="467" t="s">
        <v>843</v>
      </c>
      <c r="BM168" s="438" t="s">
        <v>2956</v>
      </c>
      <c r="BN168" s="438"/>
      <c r="BO168" s="467">
        <v>1</v>
      </c>
      <c r="BP168" s="467">
        <v>0</v>
      </c>
      <c r="BQ168" s="467">
        <v>0</v>
      </c>
      <c r="BR168" s="467">
        <v>0</v>
      </c>
      <c r="BS168" s="467">
        <v>0</v>
      </c>
      <c r="BT168" s="467">
        <v>0</v>
      </c>
      <c r="BU168" s="467">
        <v>0</v>
      </c>
      <c r="BV168" s="467">
        <v>0</v>
      </c>
      <c r="BW168" s="467">
        <v>0</v>
      </c>
      <c r="BX168" s="467">
        <v>0</v>
      </c>
      <c r="BY168" s="467"/>
      <c r="BZ168" s="467"/>
      <c r="CC168"/>
      <c r="CD168"/>
      <c r="CE168"/>
      <c r="CF168"/>
      <c r="CG168"/>
      <c r="CH168"/>
      <c r="CI168"/>
      <c r="CJ168"/>
      <c r="CK168"/>
      <c r="CL168"/>
      <c r="CM168"/>
      <c r="CN168"/>
      <c r="CO168"/>
      <c r="HW168" s="441">
        <v>0</v>
      </c>
      <c r="HX168" s="441">
        <v>0</v>
      </c>
      <c r="HY168" s="441">
        <v>0</v>
      </c>
      <c r="HZ168" s="441">
        <v>0</v>
      </c>
      <c r="IB168" s="441">
        <v>0</v>
      </c>
      <c r="ID168" s="441">
        <v>0</v>
      </c>
    </row>
    <row r="169" spans="10:238">
      <c r="J169" s="422"/>
      <c r="R169"/>
      <c r="W169">
        <v>174</v>
      </c>
      <c r="X169" t="s">
        <v>2957</v>
      </c>
      <c r="Y169" t="s">
        <v>2958</v>
      </c>
      <c r="Z169" t="s">
        <v>2959</v>
      </c>
      <c r="AA169" t="s">
        <v>1217</v>
      </c>
      <c r="AB169" t="s">
        <v>1217</v>
      </c>
      <c r="AC169">
        <v>1</v>
      </c>
      <c r="AD169">
        <v>11</v>
      </c>
      <c r="AE169" t="s">
        <v>1217</v>
      </c>
      <c r="AF169" t="s">
        <v>1217</v>
      </c>
      <c r="AG169" t="s">
        <v>2960</v>
      </c>
      <c r="AH169"/>
      <c r="AI169" t="s">
        <v>2961</v>
      </c>
      <c r="AJ169" t="s">
        <v>2962</v>
      </c>
      <c r="AK169" t="s">
        <v>2963</v>
      </c>
      <c r="AL169" t="s">
        <v>2964</v>
      </c>
      <c r="AM169" t="s">
        <v>2965</v>
      </c>
      <c r="AN169" t="s">
        <v>2966</v>
      </c>
      <c r="AO169" t="s">
        <v>2967</v>
      </c>
      <c r="AP169"/>
      <c r="AQ169"/>
      <c r="AR169"/>
      <c r="AS169"/>
      <c r="BB169" t="str" cm="1">
        <f t="array" aca="1" ref="BB169" ca="1">IFERROR(INDIRECT(X169),"")</f>
        <v>FRÅGAN ÄR OBESVARAD</v>
      </c>
      <c r="BE169"/>
      <c r="BF169" s="467">
        <v>3</v>
      </c>
      <c r="BG169" s="467">
        <v>35</v>
      </c>
      <c r="BH169" s="467" t="s">
        <v>840</v>
      </c>
      <c r="BI169" s="467" t="s">
        <v>2602</v>
      </c>
      <c r="BJ169" s="467">
        <v>3</v>
      </c>
      <c r="BK169" s="467" t="s">
        <v>1620</v>
      </c>
      <c r="BL169" s="467" t="s">
        <v>844</v>
      </c>
      <c r="BM169" s="438" t="s">
        <v>2968</v>
      </c>
      <c r="BN169" s="438"/>
      <c r="BO169" s="467">
        <v>1</v>
      </c>
      <c r="BP169" s="467">
        <v>0</v>
      </c>
      <c r="BQ169" s="467">
        <v>0</v>
      </c>
      <c r="BR169" s="467">
        <v>0</v>
      </c>
      <c r="BS169" s="467">
        <v>0</v>
      </c>
      <c r="BT169" s="467">
        <v>0</v>
      </c>
      <c r="BU169" s="467">
        <v>0</v>
      </c>
      <c r="BV169" s="467">
        <v>0</v>
      </c>
      <c r="BW169" s="467">
        <v>0</v>
      </c>
      <c r="BX169" s="467">
        <v>0</v>
      </c>
      <c r="BY169" s="467"/>
      <c r="BZ169" s="467"/>
      <c r="CC169"/>
      <c r="CD169"/>
      <c r="CE169"/>
      <c r="CF169"/>
      <c r="CG169"/>
      <c r="CH169"/>
      <c r="CI169"/>
      <c r="CJ169"/>
      <c r="CK169"/>
      <c r="CL169"/>
      <c r="CM169"/>
      <c r="CN169"/>
      <c r="CO169"/>
      <c r="HW169" s="441">
        <v>0</v>
      </c>
      <c r="HX169" s="441">
        <v>0</v>
      </c>
      <c r="HY169" s="441">
        <v>0</v>
      </c>
      <c r="HZ169" s="441">
        <v>0</v>
      </c>
      <c r="IB169" s="441">
        <v>0</v>
      </c>
      <c r="ID169" s="441">
        <v>0</v>
      </c>
    </row>
    <row r="170" spans="10:238">
      <c r="J170" s="422"/>
      <c r="R170"/>
      <c r="W170">
        <v>175</v>
      </c>
      <c r="X170" t="s">
        <v>1217</v>
      </c>
      <c r="Y170" t="s">
        <v>1217</v>
      </c>
      <c r="Z170" t="s">
        <v>1217</v>
      </c>
      <c r="AA170" t="s">
        <v>1217</v>
      </c>
      <c r="AB170" t="s">
        <v>1217</v>
      </c>
      <c r="AC170" t="s">
        <v>1217</v>
      </c>
      <c r="AD170" t="s">
        <v>1217</v>
      </c>
      <c r="AE170" t="s">
        <v>1217</v>
      </c>
      <c r="AF170" t="s">
        <v>1217</v>
      </c>
      <c r="AG170" t="s">
        <v>1217</v>
      </c>
      <c r="AH170"/>
      <c r="AI170" t="s">
        <v>1217</v>
      </c>
      <c r="AJ170" t="s">
        <v>1217</v>
      </c>
      <c r="AK170" t="s">
        <v>1217</v>
      </c>
      <c r="AL170" t="s">
        <v>1217</v>
      </c>
      <c r="AM170" t="s">
        <v>1217</v>
      </c>
      <c r="AN170" t="s">
        <v>1217</v>
      </c>
      <c r="AO170" t="s">
        <v>1217</v>
      </c>
      <c r="AP170"/>
      <c r="AQ170"/>
      <c r="AR170"/>
      <c r="AS170"/>
      <c r="BB170" t="str" cm="1">
        <f t="array" aca="1" ref="BB170" ca="1">IFERROR(INDIRECT(X170),"")</f>
        <v/>
      </c>
      <c r="BE170"/>
      <c r="BF170" s="467">
        <v>3</v>
      </c>
      <c r="BG170" s="467">
        <v>35</v>
      </c>
      <c r="BH170" s="467" t="s">
        <v>840</v>
      </c>
      <c r="BI170" s="467" t="s">
        <v>2602</v>
      </c>
      <c r="BJ170" s="467">
        <v>4</v>
      </c>
      <c r="BK170" s="467" t="s">
        <v>1622</v>
      </c>
      <c r="BL170" s="467" t="s">
        <v>846</v>
      </c>
      <c r="BM170" s="438" t="s">
        <v>2969</v>
      </c>
      <c r="BN170" s="438"/>
      <c r="BO170" s="467">
        <v>1</v>
      </c>
      <c r="BP170" s="467">
        <v>0</v>
      </c>
      <c r="BQ170" s="467">
        <v>0</v>
      </c>
      <c r="BR170" s="467">
        <v>0</v>
      </c>
      <c r="BS170" s="467">
        <v>0</v>
      </c>
      <c r="BT170" s="467">
        <v>0</v>
      </c>
      <c r="BU170" s="467">
        <v>0</v>
      </c>
      <c r="BV170" s="467">
        <v>0</v>
      </c>
      <c r="BW170" s="467">
        <v>0</v>
      </c>
      <c r="BX170" s="467">
        <v>0</v>
      </c>
      <c r="BY170" s="467"/>
      <c r="BZ170" s="467"/>
      <c r="CC170"/>
      <c r="CD170"/>
      <c r="CE170"/>
      <c r="CF170"/>
      <c r="CG170"/>
      <c r="CH170"/>
      <c r="CI170"/>
      <c r="CJ170"/>
      <c r="CK170"/>
      <c r="CL170"/>
      <c r="CM170"/>
      <c r="CN170"/>
      <c r="CO170"/>
      <c r="HW170" s="441">
        <v>0</v>
      </c>
      <c r="HX170" s="441">
        <v>0</v>
      </c>
      <c r="HY170" s="441">
        <v>0</v>
      </c>
      <c r="HZ170" s="441">
        <v>0</v>
      </c>
      <c r="IB170" s="441">
        <v>0</v>
      </c>
      <c r="ID170" s="441">
        <v>0</v>
      </c>
    </row>
    <row r="171" spans="10:238">
      <c r="J171" s="422"/>
      <c r="R171"/>
      <c r="W171">
        <v>176</v>
      </c>
      <c r="X171" t="s">
        <v>1217</v>
      </c>
      <c r="Y171" t="s">
        <v>1217</v>
      </c>
      <c r="Z171" t="s">
        <v>1217</v>
      </c>
      <c r="AA171" t="s">
        <v>1217</v>
      </c>
      <c r="AB171" t="s">
        <v>1217</v>
      </c>
      <c r="AC171" t="s">
        <v>1217</v>
      </c>
      <c r="AD171" t="s">
        <v>1217</v>
      </c>
      <c r="AE171" t="s">
        <v>1217</v>
      </c>
      <c r="AF171" t="s">
        <v>1217</v>
      </c>
      <c r="AG171" t="s">
        <v>1217</v>
      </c>
      <c r="AH171"/>
      <c r="AI171" t="s">
        <v>1217</v>
      </c>
      <c r="AJ171" t="s">
        <v>1217</v>
      </c>
      <c r="AK171" t="s">
        <v>1217</v>
      </c>
      <c r="AL171" t="s">
        <v>1217</v>
      </c>
      <c r="AM171" t="s">
        <v>1217</v>
      </c>
      <c r="AN171" t="s">
        <v>1217</v>
      </c>
      <c r="AO171" t="s">
        <v>1217</v>
      </c>
      <c r="AP171"/>
      <c r="AQ171"/>
      <c r="AR171"/>
      <c r="AS171"/>
      <c r="BB171" t="str" cm="1">
        <f t="array" aca="1" ref="BB171" ca="1">IFERROR(INDIRECT(X171),"")</f>
        <v/>
      </c>
      <c r="BE171"/>
      <c r="BF171" s="467">
        <v>3</v>
      </c>
      <c r="BG171" s="467">
        <v>35</v>
      </c>
      <c r="BH171" s="467" t="s">
        <v>840</v>
      </c>
      <c r="BI171" s="467" t="s">
        <v>2602</v>
      </c>
      <c r="BJ171" s="467">
        <v>5</v>
      </c>
      <c r="BK171" s="467" t="s">
        <v>1624</v>
      </c>
      <c r="BL171" s="467" t="s">
        <v>847</v>
      </c>
      <c r="BM171" s="438" t="s">
        <v>2970</v>
      </c>
      <c r="BN171" s="438"/>
      <c r="BO171" s="467">
        <v>1</v>
      </c>
      <c r="BP171" s="467">
        <v>0</v>
      </c>
      <c r="BQ171" s="467">
        <v>0</v>
      </c>
      <c r="BR171" s="467">
        <v>0</v>
      </c>
      <c r="BS171" s="467">
        <v>0</v>
      </c>
      <c r="BT171" s="467">
        <v>0</v>
      </c>
      <c r="BU171" s="467">
        <v>0</v>
      </c>
      <c r="BV171" s="467">
        <v>0</v>
      </c>
      <c r="BW171" s="467">
        <v>0</v>
      </c>
      <c r="BX171" s="467">
        <v>0</v>
      </c>
      <c r="BY171" s="467"/>
      <c r="BZ171" s="467"/>
      <c r="CC171"/>
      <c r="CD171"/>
      <c r="CE171"/>
      <c r="CF171"/>
      <c r="CG171"/>
      <c r="CH171"/>
      <c r="CI171"/>
      <c r="CJ171"/>
      <c r="CK171"/>
      <c r="CL171"/>
      <c r="CM171"/>
      <c r="CN171"/>
      <c r="CO171"/>
      <c r="HW171" s="441">
        <v>0</v>
      </c>
      <c r="HX171" s="441">
        <v>0</v>
      </c>
      <c r="HY171" s="441">
        <v>0</v>
      </c>
      <c r="HZ171" s="441">
        <v>0</v>
      </c>
      <c r="IB171" s="441">
        <v>0</v>
      </c>
      <c r="ID171" s="441">
        <v>0</v>
      </c>
    </row>
    <row r="172" spans="10:238">
      <c r="J172" s="422"/>
      <c r="R172"/>
      <c r="W172">
        <v>177</v>
      </c>
      <c r="X172" t="s">
        <v>1217</v>
      </c>
      <c r="Y172" t="s">
        <v>1217</v>
      </c>
      <c r="Z172" t="s">
        <v>1217</v>
      </c>
      <c r="AA172" t="s">
        <v>1217</v>
      </c>
      <c r="AB172" t="s">
        <v>1217</v>
      </c>
      <c r="AC172" t="s">
        <v>1217</v>
      </c>
      <c r="AD172" t="s">
        <v>1217</v>
      </c>
      <c r="AE172" t="s">
        <v>1217</v>
      </c>
      <c r="AF172" t="s">
        <v>1217</v>
      </c>
      <c r="AG172" t="s">
        <v>1217</v>
      </c>
      <c r="AH172"/>
      <c r="AI172" t="s">
        <v>1217</v>
      </c>
      <c r="AJ172" t="s">
        <v>1217</v>
      </c>
      <c r="AK172" t="s">
        <v>1217</v>
      </c>
      <c r="AL172" t="s">
        <v>1217</v>
      </c>
      <c r="AM172" t="s">
        <v>1217</v>
      </c>
      <c r="AN172" t="s">
        <v>1217</v>
      </c>
      <c r="AO172" t="s">
        <v>1217</v>
      </c>
      <c r="AP172"/>
      <c r="AQ172"/>
      <c r="AR172"/>
      <c r="AS172"/>
      <c r="BB172" t="str" cm="1">
        <f t="array" aca="1" ref="BB172" ca="1">IFERROR(INDIRECT(X172),"")</f>
        <v/>
      </c>
      <c r="BE172"/>
      <c r="BF172" s="469">
        <v>3</v>
      </c>
      <c r="BG172" s="469">
        <v>36</v>
      </c>
      <c r="BH172" s="469" t="s">
        <v>849</v>
      </c>
      <c r="BI172" s="469" t="s">
        <v>2605</v>
      </c>
      <c r="BJ172" s="469">
        <v>1</v>
      </c>
      <c r="BK172" s="469" t="s">
        <v>1388</v>
      </c>
      <c r="BL172" s="469" t="s">
        <v>851</v>
      </c>
      <c r="BM172" s="438" t="s">
        <v>2971</v>
      </c>
      <c r="BN172" s="438"/>
      <c r="BO172" s="469">
        <v>1</v>
      </c>
      <c r="BP172" s="469">
        <v>0</v>
      </c>
      <c r="BQ172" s="469">
        <v>0</v>
      </c>
      <c r="BR172" s="469">
        <v>0</v>
      </c>
      <c r="BS172" s="469">
        <v>0</v>
      </c>
      <c r="BT172" s="469">
        <v>0</v>
      </c>
      <c r="BU172" s="469">
        <v>0</v>
      </c>
      <c r="BV172" s="469">
        <v>0</v>
      </c>
      <c r="BW172" s="469">
        <v>0</v>
      </c>
      <c r="BX172" s="469">
        <v>0</v>
      </c>
      <c r="BY172" s="469"/>
      <c r="BZ172" s="469"/>
      <c r="CC172"/>
      <c r="CD172"/>
      <c r="CE172"/>
      <c r="CF172"/>
      <c r="CG172"/>
      <c r="CH172"/>
      <c r="CI172"/>
      <c r="CJ172"/>
      <c r="CK172"/>
      <c r="CL172"/>
      <c r="CM172"/>
      <c r="CN172"/>
      <c r="CO172"/>
      <c r="HW172" s="441">
        <v>0</v>
      </c>
      <c r="HX172" s="441">
        <v>0</v>
      </c>
      <c r="HY172" s="441">
        <v>0</v>
      </c>
      <c r="HZ172" s="441">
        <v>0</v>
      </c>
      <c r="IB172" s="441">
        <v>0</v>
      </c>
      <c r="ID172" s="441">
        <v>0</v>
      </c>
    </row>
    <row r="173" spans="10:238">
      <c r="J173" s="422"/>
      <c r="R173"/>
      <c r="W173">
        <v>178</v>
      </c>
      <c r="X173" t="s">
        <v>1217</v>
      </c>
      <c r="Y173" t="s">
        <v>1217</v>
      </c>
      <c r="Z173" t="s">
        <v>1217</v>
      </c>
      <c r="AA173" t="s">
        <v>1217</v>
      </c>
      <c r="AB173" t="s">
        <v>1217</v>
      </c>
      <c r="AC173" t="s">
        <v>1217</v>
      </c>
      <c r="AD173" t="s">
        <v>1217</v>
      </c>
      <c r="AE173" t="s">
        <v>1217</v>
      </c>
      <c r="AF173" t="s">
        <v>1217</v>
      </c>
      <c r="AG173" t="s">
        <v>1217</v>
      </c>
      <c r="AH173"/>
      <c r="AI173" t="s">
        <v>1217</v>
      </c>
      <c r="AJ173" t="s">
        <v>1217</v>
      </c>
      <c r="AK173" t="s">
        <v>1217</v>
      </c>
      <c r="AL173" t="s">
        <v>1217</v>
      </c>
      <c r="AM173" t="s">
        <v>1217</v>
      </c>
      <c r="AN173" t="s">
        <v>1217</v>
      </c>
      <c r="AO173" t="s">
        <v>1217</v>
      </c>
      <c r="AP173"/>
      <c r="AQ173"/>
      <c r="AR173"/>
      <c r="AS173"/>
      <c r="BB173" t="str" cm="1">
        <f t="array" aca="1" ref="BB173" ca="1">IFERROR(INDIRECT(X173),"")</f>
        <v/>
      </c>
      <c r="BE173"/>
      <c r="BF173" s="469">
        <v>3</v>
      </c>
      <c r="BG173" s="469">
        <v>36</v>
      </c>
      <c r="BH173" s="469" t="s">
        <v>849</v>
      </c>
      <c r="BI173" s="469" t="s">
        <v>2605</v>
      </c>
      <c r="BJ173" s="469">
        <v>2</v>
      </c>
      <c r="BK173" s="469" t="s">
        <v>2972</v>
      </c>
      <c r="BL173" s="469" t="s">
        <v>852</v>
      </c>
      <c r="BM173" s="438" t="s">
        <v>2973</v>
      </c>
      <c r="BN173" s="438"/>
      <c r="BO173" s="469">
        <v>1</v>
      </c>
      <c r="BP173" s="469">
        <v>0</v>
      </c>
      <c r="BQ173" s="469">
        <v>0</v>
      </c>
      <c r="BR173" s="469">
        <v>0</v>
      </c>
      <c r="BS173" s="469">
        <v>0</v>
      </c>
      <c r="BT173" s="469">
        <v>0</v>
      </c>
      <c r="BU173" s="469">
        <v>0</v>
      </c>
      <c r="BV173" s="469">
        <v>0</v>
      </c>
      <c r="BW173" s="469">
        <v>0</v>
      </c>
      <c r="BX173" s="469">
        <v>0</v>
      </c>
      <c r="BY173" s="469"/>
      <c r="BZ173" s="469"/>
      <c r="CC173"/>
      <c r="CD173"/>
      <c r="CE173"/>
      <c r="CF173"/>
      <c r="CG173"/>
      <c r="CH173"/>
      <c r="CI173"/>
      <c r="CJ173"/>
      <c r="CK173"/>
      <c r="CL173"/>
      <c r="CM173"/>
      <c r="CN173"/>
      <c r="CO173"/>
      <c r="HW173" s="441">
        <v>0</v>
      </c>
      <c r="HX173" s="441">
        <v>0</v>
      </c>
      <c r="HY173" s="441">
        <v>0</v>
      </c>
      <c r="HZ173" s="441">
        <v>0</v>
      </c>
      <c r="IB173" s="441">
        <v>0</v>
      </c>
      <c r="ID173" s="441">
        <v>0</v>
      </c>
    </row>
    <row r="174" spans="10:238">
      <c r="J174" s="422"/>
      <c r="R174"/>
      <c r="W174">
        <v>179</v>
      </c>
      <c r="X174" t="s">
        <v>1217</v>
      </c>
      <c r="Y174" t="s">
        <v>1217</v>
      </c>
      <c r="Z174" t="s">
        <v>1217</v>
      </c>
      <c r="AA174" t="s">
        <v>1217</v>
      </c>
      <c r="AB174" t="s">
        <v>1217</v>
      </c>
      <c r="AC174" t="s">
        <v>1217</v>
      </c>
      <c r="AD174" t="s">
        <v>1217</v>
      </c>
      <c r="AE174" t="s">
        <v>1217</v>
      </c>
      <c r="AF174" t="s">
        <v>1217</v>
      </c>
      <c r="AG174" t="s">
        <v>1217</v>
      </c>
      <c r="AH174"/>
      <c r="AI174" t="s">
        <v>1217</v>
      </c>
      <c r="AJ174" t="s">
        <v>1217</v>
      </c>
      <c r="AK174" t="s">
        <v>1217</v>
      </c>
      <c r="AL174" t="s">
        <v>1217</v>
      </c>
      <c r="AM174" t="s">
        <v>1217</v>
      </c>
      <c r="AN174" t="s">
        <v>1217</v>
      </c>
      <c r="AO174" t="s">
        <v>1217</v>
      </c>
      <c r="AP174"/>
      <c r="AQ174"/>
      <c r="AR174"/>
      <c r="AS174"/>
      <c r="BB174" t="str" cm="1">
        <f t="array" aca="1" ref="BB174" ca="1">IFERROR(INDIRECT(X174),"")</f>
        <v/>
      </c>
      <c r="BE174"/>
      <c r="BF174" s="469">
        <v>3</v>
      </c>
      <c r="BG174" s="469">
        <v>36</v>
      </c>
      <c r="BH174" s="469" t="s">
        <v>849</v>
      </c>
      <c r="BI174" s="469" t="s">
        <v>2605</v>
      </c>
      <c r="BJ174" s="469">
        <v>3</v>
      </c>
      <c r="BK174" s="469" t="s">
        <v>2974</v>
      </c>
      <c r="BL174" s="469" t="s">
        <v>853</v>
      </c>
      <c r="BM174" s="438" t="s">
        <v>2975</v>
      </c>
      <c r="BN174" s="438"/>
      <c r="BO174" s="469">
        <v>1</v>
      </c>
      <c r="BP174" s="469">
        <v>0</v>
      </c>
      <c r="BQ174" s="469">
        <v>0</v>
      </c>
      <c r="BR174" s="469">
        <v>0</v>
      </c>
      <c r="BS174" s="469">
        <v>0</v>
      </c>
      <c r="BT174" s="469">
        <v>0</v>
      </c>
      <c r="BU174" s="469">
        <v>0</v>
      </c>
      <c r="BV174" s="469">
        <v>0</v>
      </c>
      <c r="BW174" s="469">
        <v>0</v>
      </c>
      <c r="BX174" s="469">
        <v>0</v>
      </c>
      <c r="BY174" s="469"/>
      <c r="BZ174" s="469"/>
      <c r="CC174"/>
      <c r="CD174"/>
      <c r="CE174"/>
      <c r="CF174"/>
      <c r="CG174"/>
      <c r="CH174"/>
      <c r="CI174"/>
      <c r="CJ174"/>
      <c r="CK174"/>
      <c r="CL174"/>
      <c r="CM174"/>
      <c r="CN174"/>
      <c r="CO174"/>
      <c r="HW174" s="441">
        <v>0</v>
      </c>
      <c r="HX174" s="441">
        <v>0</v>
      </c>
      <c r="HY174" s="441">
        <v>0</v>
      </c>
      <c r="HZ174" s="441">
        <v>0</v>
      </c>
      <c r="IB174" s="441">
        <v>0</v>
      </c>
      <c r="ID174" s="441">
        <v>0</v>
      </c>
    </row>
    <row r="175" spans="10:238">
      <c r="J175" s="422"/>
      <c r="R175"/>
      <c r="W175">
        <v>180</v>
      </c>
      <c r="X175" t="s">
        <v>1217</v>
      </c>
      <c r="Y175" t="s">
        <v>1217</v>
      </c>
      <c r="Z175" t="s">
        <v>1217</v>
      </c>
      <c r="AA175" t="s">
        <v>1217</v>
      </c>
      <c r="AB175" t="s">
        <v>1217</v>
      </c>
      <c r="AC175" t="s">
        <v>1217</v>
      </c>
      <c r="AD175" t="s">
        <v>1217</v>
      </c>
      <c r="AE175" t="s">
        <v>1217</v>
      </c>
      <c r="AF175" t="s">
        <v>1217</v>
      </c>
      <c r="AG175" t="s">
        <v>1217</v>
      </c>
      <c r="AH175"/>
      <c r="AI175" t="s">
        <v>1217</v>
      </c>
      <c r="AJ175" t="s">
        <v>1217</v>
      </c>
      <c r="AK175" t="s">
        <v>1217</v>
      </c>
      <c r="AL175" t="s">
        <v>1217</v>
      </c>
      <c r="AM175" t="s">
        <v>1217</v>
      </c>
      <c r="AN175" t="s">
        <v>1217</v>
      </c>
      <c r="AO175" t="s">
        <v>1217</v>
      </c>
      <c r="AP175"/>
      <c r="AQ175"/>
      <c r="AR175"/>
      <c r="AS175"/>
      <c r="BB175" t="str" cm="1">
        <f t="array" aca="1" ref="BB175" ca="1">IFERROR(INDIRECT(X175),"")</f>
        <v/>
      </c>
      <c r="BE175"/>
      <c r="BF175" s="469">
        <v>3</v>
      </c>
      <c r="BG175" s="469">
        <v>36</v>
      </c>
      <c r="BH175" s="469" t="s">
        <v>849</v>
      </c>
      <c r="BI175" s="469" t="s">
        <v>2605</v>
      </c>
      <c r="BJ175" s="469">
        <v>4</v>
      </c>
      <c r="BK175" s="469" t="s">
        <v>2976</v>
      </c>
      <c r="BL175" s="469" t="s">
        <v>855</v>
      </c>
      <c r="BM175" s="438" t="s">
        <v>2977</v>
      </c>
      <c r="BN175" s="438"/>
      <c r="BO175" s="469">
        <v>1</v>
      </c>
      <c r="BP175" s="469">
        <v>0</v>
      </c>
      <c r="BQ175" s="469">
        <v>0</v>
      </c>
      <c r="BR175" s="469">
        <v>0</v>
      </c>
      <c r="BS175" s="469">
        <v>0</v>
      </c>
      <c r="BT175" s="469">
        <v>0</v>
      </c>
      <c r="BU175" s="469">
        <v>0</v>
      </c>
      <c r="BV175" s="469">
        <v>0</v>
      </c>
      <c r="BW175" s="469">
        <v>0</v>
      </c>
      <c r="BX175" s="469">
        <v>0</v>
      </c>
      <c r="BY175" s="469"/>
      <c r="BZ175" s="469"/>
      <c r="CC175"/>
      <c r="CD175"/>
      <c r="CE175"/>
      <c r="CF175"/>
      <c r="CG175"/>
      <c r="CH175"/>
      <c r="CI175"/>
      <c r="CJ175"/>
      <c r="CK175"/>
      <c r="CL175"/>
      <c r="CM175"/>
      <c r="CN175"/>
      <c r="CO175"/>
      <c r="HW175" s="441">
        <v>0</v>
      </c>
      <c r="HX175" s="441">
        <v>0</v>
      </c>
      <c r="HY175" s="441">
        <v>0</v>
      </c>
      <c r="HZ175" s="441">
        <v>0</v>
      </c>
      <c r="IB175" s="441">
        <v>0</v>
      </c>
      <c r="ID175" s="441">
        <v>0</v>
      </c>
    </row>
    <row r="176" spans="10:238">
      <c r="J176" s="422"/>
      <c r="R176"/>
      <c r="W176">
        <v>181</v>
      </c>
      <c r="X176" t="s">
        <v>1217</v>
      </c>
      <c r="Y176" t="s">
        <v>1217</v>
      </c>
      <c r="Z176" t="s">
        <v>1217</v>
      </c>
      <c r="AA176" t="s">
        <v>1217</v>
      </c>
      <c r="AB176" t="s">
        <v>1217</v>
      </c>
      <c r="AC176" t="s">
        <v>1217</v>
      </c>
      <c r="AD176" t="s">
        <v>1217</v>
      </c>
      <c r="AE176" t="s">
        <v>1217</v>
      </c>
      <c r="AF176" t="s">
        <v>1217</v>
      </c>
      <c r="AG176" t="s">
        <v>1217</v>
      </c>
      <c r="AH176"/>
      <c r="AI176" t="s">
        <v>1217</v>
      </c>
      <c r="AJ176" t="s">
        <v>1217</v>
      </c>
      <c r="AK176" t="s">
        <v>1217</v>
      </c>
      <c r="AL176" t="s">
        <v>1217</v>
      </c>
      <c r="AM176" t="s">
        <v>1217</v>
      </c>
      <c r="AN176" t="s">
        <v>1217</v>
      </c>
      <c r="AO176" t="s">
        <v>1217</v>
      </c>
      <c r="AP176"/>
      <c r="AQ176"/>
      <c r="AR176"/>
      <c r="AS176"/>
      <c r="BB176" t="str" cm="1">
        <f t="array" aca="1" ref="BB176" ca="1">IFERROR(INDIRECT(X176),"")</f>
        <v/>
      </c>
      <c r="BE176"/>
      <c r="BF176" s="469">
        <v>3</v>
      </c>
      <c r="BG176" s="469">
        <v>36</v>
      </c>
      <c r="BH176" s="469" t="s">
        <v>849</v>
      </c>
      <c r="BI176" s="469" t="s">
        <v>2605</v>
      </c>
      <c r="BJ176" s="469">
        <v>5</v>
      </c>
      <c r="BK176" s="469" t="s">
        <v>2978</v>
      </c>
      <c r="BL176" s="469" t="s">
        <v>856</v>
      </c>
      <c r="BM176" s="438" t="s">
        <v>2979</v>
      </c>
      <c r="BN176" s="438"/>
      <c r="BO176" s="469">
        <v>1</v>
      </c>
      <c r="BP176" s="469">
        <v>0</v>
      </c>
      <c r="BQ176" s="469">
        <v>0</v>
      </c>
      <c r="BR176" s="469">
        <v>0</v>
      </c>
      <c r="BS176" s="469">
        <v>0</v>
      </c>
      <c r="BT176" s="469">
        <v>0</v>
      </c>
      <c r="BU176" s="469">
        <v>0</v>
      </c>
      <c r="BV176" s="469">
        <v>0</v>
      </c>
      <c r="BW176" s="469">
        <v>0</v>
      </c>
      <c r="BX176" s="469">
        <v>0</v>
      </c>
      <c r="BY176" s="469"/>
      <c r="BZ176" s="469"/>
      <c r="CC176"/>
      <c r="CD176"/>
      <c r="CE176"/>
      <c r="CF176"/>
      <c r="CG176"/>
      <c r="CH176"/>
      <c r="CI176"/>
      <c r="CJ176"/>
      <c r="CK176"/>
      <c r="CL176"/>
      <c r="CM176"/>
      <c r="CN176"/>
      <c r="CO176"/>
      <c r="HW176" s="441">
        <v>0</v>
      </c>
      <c r="HX176" s="441">
        <v>0</v>
      </c>
      <c r="HY176" s="441">
        <v>0</v>
      </c>
      <c r="HZ176" s="441">
        <v>0</v>
      </c>
      <c r="IB176" s="441">
        <v>0</v>
      </c>
      <c r="ID176" s="441">
        <v>0</v>
      </c>
    </row>
    <row r="177" spans="10:238">
      <c r="J177" s="422"/>
      <c r="R177"/>
      <c r="W177">
        <v>182</v>
      </c>
      <c r="X177" t="s">
        <v>1217</v>
      </c>
      <c r="Y177" t="s">
        <v>1217</v>
      </c>
      <c r="Z177" t="s">
        <v>1217</v>
      </c>
      <c r="AA177" t="s">
        <v>1217</v>
      </c>
      <c r="AB177" t="s">
        <v>1217</v>
      </c>
      <c r="AC177" t="s">
        <v>1217</v>
      </c>
      <c r="AD177" t="s">
        <v>1217</v>
      </c>
      <c r="AE177" t="s">
        <v>1217</v>
      </c>
      <c r="AF177" t="s">
        <v>1217</v>
      </c>
      <c r="AG177" t="s">
        <v>1217</v>
      </c>
      <c r="AH177"/>
      <c r="AI177" t="s">
        <v>1217</v>
      </c>
      <c r="AJ177" t="s">
        <v>1217</v>
      </c>
      <c r="AK177" t="s">
        <v>1217</v>
      </c>
      <c r="AL177" t="s">
        <v>1217</v>
      </c>
      <c r="AM177" t="s">
        <v>1217</v>
      </c>
      <c r="AN177" t="s">
        <v>1217</v>
      </c>
      <c r="AO177" t="s">
        <v>1217</v>
      </c>
      <c r="AP177"/>
      <c r="AQ177"/>
      <c r="AR177"/>
      <c r="AS177"/>
      <c r="BB177" t="str" cm="1">
        <f t="array" aca="1" ref="BB177" ca="1">IFERROR(INDIRECT(X177),"")</f>
        <v/>
      </c>
      <c r="BE177"/>
      <c r="BF177" s="470">
        <v>3</v>
      </c>
      <c r="BG177" s="470">
        <v>37</v>
      </c>
      <c r="BH177" s="470" t="s">
        <v>858</v>
      </c>
      <c r="BI177" s="470" t="s">
        <v>2609</v>
      </c>
      <c r="BJ177" s="470">
        <v>1</v>
      </c>
      <c r="BK177" s="470" t="s">
        <v>1394</v>
      </c>
      <c r="BL177" s="470" t="s">
        <v>860</v>
      </c>
      <c r="BM177" s="438" t="s">
        <v>2980</v>
      </c>
      <c r="BN177" s="438"/>
      <c r="BO177" s="470">
        <v>0</v>
      </c>
      <c r="BP177" s="470">
        <v>1</v>
      </c>
      <c r="BQ177" s="470">
        <v>0</v>
      </c>
      <c r="BR177" s="470">
        <v>0</v>
      </c>
      <c r="BS177" s="470">
        <v>0</v>
      </c>
      <c r="BT177" s="470">
        <v>0</v>
      </c>
      <c r="BU177" s="470">
        <v>0</v>
      </c>
      <c r="BV177" s="470">
        <v>0</v>
      </c>
      <c r="BW177" s="470">
        <v>0</v>
      </c>
      <c r="BX177" s="470">
        <v>0</v>
      </c>
      <c r="BY177" s="470"/>
      <c r="BZ177" s="470"/>
      <c r="CC177"/>
      <c r="CD177"/>
      <c r="CE177"/>
      <c r="CF177"/>
      <c r="CG177"/>
      <c r="CH177"/>
      <c r="CI177"/>
      <c r="CJ177"/>
      <c r="CK177"/>
      <c r="CL177"/>
      <c r="CM177"/>
      <c r="CN177"/>
      <c r="CO177"/>
      <c r="HW177" s="441">
        <v>0</v>
      </c>
      <c r="HX177" s="441">
        <v>0</v>
      </c>
      <c r="HY177" s="441">
        <v>0</v>
      </c>
      <c r="HZ177" s="441">
        <v>0</v>
      </c>
      <c r="IB177" s="441">
        <v>0</v>
      </c>
      <c r="ID177" s="441">
        <v>0</v>
      </c>
    </row>
    <row r="178" spans="10:238">
      <c r="J178" s="422"/>
      <c r="R178"/>
      <c r="W178">
        <v>183</v>
      </c>
      <c r="X178" t="s">
        <v>1217</v>
      </c>
      <c r="Y178" t="s">
        <v>1217</v>
      </c>
      <c r="Z178" t="s">
        <v>1217</v>
      </c>
      <c r="AA178" t="s">
        <v>1217</v>
      </c>
      <c r="AB178" t="s">
        <v>1217</v>
      </c>
      <c r="AC178" t="s">
        <v>1217</v>
      </c>
      <c r="AD178" t="s">
        <v>1217</v>
      </c>
      <c r="AE178" t="s">
        <v>1217</v>
      </c>
      <c r="AF178" t="s">
        <v>1217</v>
      </c>
      <c r="AG178" t="s">
        <v>1217</v>
      </c>
      <c r="AH178"/>
      <c r="AI178" t="s">
        <v>1217</v>
      </c>
      <c r="AJ178" t="s">
        <v>1217</v>
      </c>
      <c r="AK178" t="s">
        <v>1217</v>
      </c>
      <c r="AL178" t="s">
        <v>1217</v>
      </c>
      <c r="AM178" t="s">
        <v>1217</v>
      </c>
      <c r="AN178" t="s">
        <v>1217</v>
      </c>
      <c r="AO178" t="s">
        <v>1217</v>
      </c>
      <c r="AP178"/>
      <c r="AQ178"/>
      <c r="AR178"/>
      <c r="AS178"/>
      <c r="BB178" t="str" cm="1">
        <f t="array" aca="1" ref="BB178" ca="1">IFERROR(INDIRECT(X178),"")</f>
        <v/>
      </c>
      <c r="BE178"/>
      <c r="BF178" s="470">
        <v>3</v>
      </c>
      <c r="BG178" s="470">
        <v>37</v>
      </c>
      <c r="BH178" s="470" t="s">
        <v>858</v>
      </c>
      <c r="BI178" s="470" t="s">
        <v>2609</v>
      </c>
      <c r="BJ178" s="470">
        <v>2</v>
      </c>
      <c r="BK178" s="470" t="s">
        <v>2981</v>
      </c>
      <c r="BL178" s="470" t="s">
        <v>861</v>
      </c>
      <c r="BM178" s="438" t="s">
        <v>2982</v>
      </c>
      <c r="BN178" s="438"/>
      <c r="BO178" s="470">
        <v>0</v>
      </c>
      <c r="BP178" s="470">
        <v>1</v>
      </c>
      <c r="BQ178" s="470">
        <v>0</v>
      </c>
      <c r="BR178" s="470">
        <v>0</v>
      </c>
      <c r="BS178" s="470">
        <v>0</v>
      </c>
      <c r="BT178" s="470">
        <v>0</v>
      </c>
      <c r="BU178" s="470">
        <v>0</v>
      </c>
      <c r="BV178" s="470">
        <v>0</v>
      </c>
      <c r="BW178" s="470">
        <v>0</v>
      </c>
      <c r="BX178" s="470">
        <v>0</v>
      </c>
      <c r="BY178" s="470"/>
      <c r="BZ178" s="470"/>
      <c r="CC178"/>
      <c r="CD178"/>
      <c r="CE178"/>
      <c r="CF178"/>
      <c r="CG178"/>
      <c r="CH178"/>
      <c r="CI178"/>
      <c r="CJ178"/>
      <c r="CK178"/>
      <c r="CL178"/>
      <c r="CM178"/>
      <c r="CN178"/>
      <c r="CO178"/>
      <c r="HW178" s="441">
        <v>0</v>
      </c>
      <c r="HX178" s="441">
        <v>0</v>
      </c>
      <c r="HY178" s="441">
        <v>0</v>
      </c>
      <c r="HZ178" s="441">
        <v>0</v>
      </c>
      <c r="IB178" s="441">
        <v>0</v>
      </c>
      <c r="ID178" s="441">
        <v>0</v>
      </c>
    </row>
    <row r="179" spans="10:238">
      <c r="J179" s="422"/>
      <c r="R179"/>
      <c r="W179">
        <v>184</v>
      </c>
      <c r="X179" t="s">
        <v>1217</v>
      </c>
      <c r="Y179" t="s">
        <v>1217</v>
      </c>
      <c r="Z179" t="s">
        <v>1217</v>
      </c>
      <c r="AA179" t="s">
        <v>1217</v>
      </c>
      <c r="AB179" t="s">
        <v>1217</v>
      </c>
      <c r="AC179" t="s">
        <v>1217</v>
      </c>
      <c r="AD179" t="s">
        <v>1217</v>
      </c>
      <c r="AE179" t="s">
        <v>1217</v>
      </c>
      <c r="AF179" t="s">
        <v>1217</v>
      </c>
      <c r="AG179" t="s">
        <v>1217</v>
      </c>
      <c r="AH179"/>
      <c r="AI179" t="s">
        <v>1217</v>
      </c>
      <c r="AJ179" t="s">
        <v>1217</v>
      </c>
      <c r="AK179" t="s">
        <v>1217</v>
      </c>
      <c r="AL179" t="s">
        <v>1217</v>
      </c>
      <c r="AM179" t="s">
        <v>1217</v>
      </c>
      <c r="AN179" t="s">
        <v>1217</v>
      </c>
      <c r="AO179" t="s">
        <v>1217</v>
      </c>
      <c r="AP179"/>
      <c r="AQ179"/>
      <c r="AR179"/>
      <c r="AS179"/>
      <c r="BB179" t="str" cm="1">
        <f t="array" aca="1" ref="BB179" ca="1">IFERROR(INDIRECT(X179),"")</f>
        <v/>
      </c>
      <c r="BE179"/>
      <c r="BF179" s="470">
        <v>3</v>
      </c>
      <c r="BG179" s="470">
        <v>37</v>
      </c>
      <c r="BH179" s="470" t="s">
        <v>858</v>
      </c>
      <c r="BI179" s="470" t="s">
        <v>2609</v>
      </c>
      <c r="BJ179" s="470">
        <v>3</v>
      </c>
      <c r="BK179" s="470" t="s">
        <v>2983</v>
      </c>
      <c r="BL179" s="470" t="s">
        <v>862</v>
      </c>
      <c r="BM179" s="438" t="s">
        <v>2984</v>
      </c>
      <c r="BN179" s="438"/>
      <c r="BO179" s="470">
        <v>0</v>
      </c>
      <c r="BP179" s="470">
        <v>1</v>
      </c>
      <c r="BQ179" s="470">
        <v>0</v>
      </c>
      <c r="BR179" s="470">
        <v>0</v>
      </c>
      <c r="BS179" s="470">
        <v>0</v>
      </c>
      <c r="BT179" s="470">
        <v>0</v>
      </c>
      <c r="BU179" s="470">
        <v>0</v>
      </c>
      <c r="BV179" s="470">
        <v>0</v>
      </c>
      <c r="BW179" s="470">
        <v>0</v>
      </c>
      <c r="BX179" s="470">
        <v>0</v>
      </c>
      <c r="BY179" s="470"/>
      <c r="BZ179" s="470"/>
      <c r="CC179"/>
      <c r="CD179"/>
      <c r="CE179"/>
      <c r="CF179"/>
      <c r="CG179"/>
      <c r="CH179"/>
      <c r="CI179"/>
      <c r="CJ179"/>
      <c r="CK179"/>
      <c r="CL179"/>
      <c r="CM179"/>
      <c r="CN179"/>
      <c r="CO179"/>
      <c r="HW179" s="441">
        <v>0</v>
      </c>
      <c r="HX179" s="441">
        <v>0</v>
      </c>
      <c r="HY179" s="441">
        <v>0</v>
      </c>
      <c r="HZ179" s="441">
        <v>0</v>
      </c>
      <c r="IB179" s="441">
        <v>0</v>
      </c>
      <c r="ID179" s="441">
        <v>0</v>
      </c>
    </row>
    <row r="180" spans="10:238">
      <c r="J180" s="422"/>
      <c r="R180"/>
      <c r="W180">
        <v>185</v>
      </c>
      <c r="X180" t="s">
        <v>1217</v>
      </c>
      <c r="Y180" t="s">
        <v>1217</v>
      </c>
      <c r="Z180" t="s">
        <v>1217</v>
      </c>
      <c r="AA180" t="s">
        <v>1217</v>
      </c>
      <c r="AB180" t="s">
        <v>1217</v>
      </c>
      <c r="AC180" t="s">
        <v>1217</v>
      </c>
      <c r="AD180" t="s">
        <v>1217</v>
      </c>
      <c r="AE180" t="s">
        <v>1217</v>
      </c>
      <c r="AF180" t="s">
        <v>1217</v>
      </c>
      <c r="AG180" t="s">
        <v>1217</v>
      </c>
      <c r="AH180"/>
      <c r="AI180" t="s">
        <v>1217</v>
      </c>
      <c r="AJ180" t="s">
        <v>1217</v>
      </c>
      <c r="AK180" t="s">
        <v>1217</v>
      </c>
      <c r="AL180" t="s">
        <v>1217</v>
      </c>
      <c r="AM180" t="s">
        <v>1217</v>
      </c>
      <c r="AN180" t="s">
        <v>1217</v>
      </c>
      <c r="AO180" t="s">
        <v>1217</v>
      </c>
      <c r="AP180"/>
      <c r="AQ180"/>
      <c r="AR180"/>
      <c r="AS180"/>
      <c r="BB180" t="str" cm="1">
        <f t="array" aca="1" ref="BB180" ca="1">IFERROR(INDIRECT(X180),"")</f>
        <v/>
      </c>
      <c r="BE180"/>
      <c r="BF180" s="470">
        <v>3</v>
      </c>
      <c r="BG180" s="470">
        <v>37</v>
      </c>
      <c r="BH180" s="470" t="s">
        <v>858</v>
      </c>
      <c r="BI180" s="470" t="s">
        <v>2609</v>
      </c>
      <c r="BJ180" s="470">
        <v>4</v>
      </c>
      <c r="BK180" s="470" t="s">
        <v>2985</v>
      </c>
      <c r="BL180" s="470" t="s">
        <v>863</v>
      </c>
      <c r="BM180" s="438" t="s">
        <v>2986</v>
      </c>
      <c r="BN180" s="438"/>
      <c r="BO180" s="470">
        <v>0</v>
      </c>
      <c r="BP180" s="470">
        <v>1</v>
      </c>
      <c r="BQ180" s="470">
        <v>0</v>
      </c>
      <c r="BR180" s="470">
        <v>0</v>
      </c>
      <c r="BS180" s="470">
        <v>0</v>
      </c>
      <c r="BT180" s="470">
        <v>0</v>
      </c>
      <c r="BU180" s="470">
        <v>0</v>
      </c>
      <c r="BV180" s="470">
        <v>0</v>
      </c>
      <c r="BW180" s="470">
        <v>0</v>
      </c>
      <c r="BX180" s="470">
        <v>0</v>
      </c>
      <c r="BY180" s="470"/>
      <c r="BZ180" s="470"/>
      <c r="CC180"/>
      <c r="CD180"/>
      <c r="CE180"/>
      <c r="CF180"/>
      <c r="CG180"/>
      <c r="CH180"/>
      <c r="CI180"/>
      <c r="CJ180"/>
      <c r="CK180"/>
      <c r="CL180"/>
      <c r="CM180"/>
      <c r="CN180"/>
      <c r="CO180"/>
      <c r="HW180" s="441">
        <v>0</v>
      </c>
      <c r="HX180" s="441">
        <v>0</v>
      </c>
      <c r="HY180" s="441">
        <v>0</v>
      </c>
      <c r="HZ180" s="441">
        <v>0</v>
      </c>
      <c r="IB180" s="441">
        <v>0</v>
      </c>
      <c r="ID180" s="441">
        <v>0</v>
      </c>
    </row>
    <row r="181" spans="10:238">
      <c r="J181" s="422"/>
      <c r="R181"/>
      <c r="W181">
        <v>186</v>
      </c>
      <c r="X181" t="s">
        <v>1217</v>
      </c>
      <c r="Y181" t="s">
        <v>1217</v>
      </c>
      <c r="Z181" t="s">
        <v>1217</v>
      </c>
      <c r="AA181" t="s">
        <v>1217</v>
      </c>
      <c r="AB181" t="s">
        <v>1217</v>
      </c>
      <c r="AC181" t="s">
        <v>1217</v>
      </c>
      <c r="AD181" t="s">
        <v>1217</v>
      </c>
      <c r="AE181" t="s">
        <v>1217</v>
      </c>
      <c r="AF181" t="s">
        <v>1217</v>
      </c>
      <c r="AG181" t="s">
        <v>1217</v>
      </c>
      <c r="AH181"/>
      <c r="AI181" t="s">
        <v>1217</v>
      </c>
      <c r="AJ181" t="s">
        <v>1217</v>
      </c>
      <c r="AK181" t="s">
        <v>1217</v>
      </c>
      <c r="AL181" t="s">
        <v>1217</v>
      </c>
      <c r="AM181" t="s">
        <v>1217</v>
      </c>
      <c r="AN181" t="s">
        <v>1217</v>
      </c>
      <c r="AO181" t="s">
        <v>1217</v>
      </c>
      <c r="AP181"/>
      <c r="AQ181"/>
      <c r="AR181"/>
      <c r="AS181"/>
      <c r="BB181" t="str" cm="1">
        <f t="array" aca="1" ref="BB181" ca="1">IFERROR(INDIRECT(X181),"")</f>
        <v/>
      </c>
      <c r="BE181"/>
      <c r="BF181" s="470">
        <v>3</v>
      </c>
      <c r="BG181" s="470">
        <v>37</v>
      </c>
      <c r="BH181" s="470" t="s">
        <v>858</v>
      </c>
      <c r="BI181" s="470" t="s">
        <v>2609</v>
      </c>
      <c r="BJ181" s="470">
        <v>5</v>
      </c>
      <c r="BK181" s="470" t="s">
        <v>2987</v>
      </c>
      <c r="BL181" s="470" t="s">
        <v>864</v>
      </c>
      <c r="BM181" s="438" t="s">
        <v>2988</v>
      </c>
      <c r="BN181" s="438"/>
      <c r="BO181" s="470">
        <v>0</v>
      </c>
      <c r="BP181" s="470">
        <v>1</v>
      </c>
      <c r="BQ181" s="470">
        <v>0</v>
      </c>
      <c r="BR181" s="470">
        <v>0</v>
      </c>
      <c r="BS181" s="470">
        <v>0</v>
      </c>
      <c r="BT181" s="470">
        <v>0</v>
      </c>
      <c r="BU181" s="470">
        <v>0</v>
      </c>
      <c r="BV181" s="470">
        <v>0</v>
      </c>
      <c r="BW181" s="470">
        <v>0</v>
      </c>
      <c r="BX181" s="470">
        <v>0</v>
      </c>
      <c r="BY181" s="470"/>
      <c r="BZ181" s="470"/>
      <c r="CC181"/>
      <c r="CD181"/>
      <c r="CE181"/>
      <c r="CF181"/>
      <c r="CG181"/>
      <c r="CH181"/>
      <c r="CI181"/>
      <c r="CJ181"/>
      <c r="CK181"/>
      <c r="CL181"/>
      <c r="CM181"/>
      <c r="CN181"/>
      <c r="CO181"/>
      <c r="HW181" s="441">
        <v>0</v>
      </c>
      <c r="HX181" s="441">
        <v>0</v>
      </c>
      <c r="HY181" s="441">
        <v>0</v>
      </c>
      <c r="HZ181" s="441">
        <v>0</v>
      </c>
      <c r="IB181" s="441">
        <v>0</v>
      </c>
      <c r="ID181" s="441">
        <v>0</v>
      </c>
    </row>
    <row r="182" spans="10:238">
      <c r="J182" s="422"/>
      <c r="R182"/>
      <c r="W182">
        <v>187</v>
      </c>
      <c r="X182" t="s">
        <v>1217</v>
      </c>
      <c r="Y182" t="s">
        <v>1217</v>
      </c>
      <c r="Z182" t="s">
        <v>1217</v>
      </c>
      <c r="AA182" t="s">
        <v>1217</v>
      </c>
      <c r="AB182" t="s">
        <v>1217</v>
      </c>
      <c r="AC182" t="s">
        <v>1217</v>
      </c>
      <c r="AD182" t="s">
        <v>1217</v>
      </c>
      <c r="AE182" t="s">
        <v>1217</v>
      </c>
      <c r="AF182" t="s">
        <v>1217</v>
      </c>
      <c r="AG182" t="s">
        <v>1217</v>
      </c>
      <c r="AH182"/>
      <c r="AI182" t="s">
        <v>1217</v>
      </c>
      <c r="AJ182" t="s">
        <v>1217</v>
      </c>
      <c r="AK182" t="s">
        <v>1217</v>
      </c>
      <c r="AL182" t="s">
        <v>1217</v>
      </c>
      <c r="AM182" t="s">
        <v>1217</v>
      </c>
      <c r="AN182" t="s">
        <v>1217</v>
      </c>
      <c r="AO182" t="s">
        <v>1217</v>
      </c>
      <c r="AP182"/>
      <c r="AQ182"/>
      <c r="AR182"/>
      <c r="AS182"/>
      <c r="BB182" t="str" cm="1">
        <f t="array" aca="1" ref="BB182" ca="1">IFERROR(INDIRECT(X182),"")</f>
        <v/>
      </c>
      <c r="BE182"/>
      <c r="BF182" s="438">
        <v>3</v>
      </c>
      <c r="BG182" s="438">
        <v>38</v>
      </c>
      <c r="BH182" s="438" t="s">
        <v>866</v>
      </c>
      <c r="BI182" s="438" t="s">
        <v>2611</v>
      </c>
      <c r="BJ182" s="438">
        <v>1</v>
      </c>
      <c r="BK182" s="438" t="s">
        <v>1397</v>
      </c>
      <c r="BL182" s="438" t="s">
        <v>867</v>
      </c>
      <c r="BM182" s="438" t="s">
        <v>2989</v>
      </c>
      <c r="BN182" s="438"/>
      <c r="BO182" s="438">
        <v>0</v>
      </c>
      <c r="BP182" s="438">
        <v>1</v>
      </c>
      <c r="BQ182" s="438">
        <v>0</v>
      </c>
      <c r="BR182" s="438">
        <v>0</v>
      </c>
      <c r="BS182" s="438">
        <v>0</v>
      </c>
      <c r="BT182" s="438">
        <v>0</v>
      </c>
      <c r="BU182" s="438">
        <v>0</v>
      </c>
      <c r="BV182" s="438">
        <v>0</v>
      </c>
      <c r="BW182" s="438">
        <v>0</v>
      </c>
      <c r="BX182" s="438">
        <v>0</v>
      </c>
      <c r="BY182" s="438"/>
      <c r="BZ182" s="438"/>
      <c r="CC182"/>
      <c r="CD182"/>
      <c r="CE182"/>
      <c r="CF182"/>
      <c r="CG182"/>
      <c r="CH182"/>
      <c r="CI182"/>
      <c r="CJ182"/>
      <c r="CK182"/>
      <c r="CL182"/>
      <c r="CM182"/>
      <c r="CN182"/>
      <c r="CO182"/>
      <c r="HW182" s="441">
        <v>0</v>
      </c>
      <c r="HX182" s="441">
        <v>0</v>
      </c>
      <c r="HY182" s="441">
        <v>0</v>
      </c>
      <c r="HZ182" s="441">
        <v>0</v>
      </c>
      <c r="IB182" s="441">
        <v>0</v>
      </c>
      <c r="ID182" s="441">
        <v>0</v>
      </c>
    </row>
    <row r="183" spans="10:238">
      <c r="J183" s="422"/>
      <c r="R183"/>
      <c r="W183">
        <v>188</v>
      </c>
      <c r="X183" t="s">
        <v>2990</v>
      </c>
      <c r="Y183" t="s">
        <v>2991</v>
      </c>
      <c r="Z183" t="s">
        <v>2992</v>
      </c>
      <c r="AA183" t="s">
        <v>1217</v>
      </c>
      <c r="AB183" t="s">
        <v>1217</v>
      </c>
      <c r="AC183">
        <v>1</v>
      </c>
      <c r="AD183">
        <v>12</v>
      </c>
      <c r="AE183" t="s">
        <v>1217</v>
      </c>
      <c r="AF183" t="s">
        <v>1217</v>
      </c>
      <c r="AG183" t="s">
        <v>2993</v>
      </c>
      <c r="AH183"/>
      <c r="AI183" t="s">
        <v>2994</v>
      </c>
      <c r="AJ183" t="s">
        <v>2995</v>
      </c>
      <c r="AK183" t="s">
        <v>2996</v>
      </c>
      <c r="AL183" t="s">
        <v>2997</v>
      </c>
      <c r="AM183" t="s">
        <v>2998</v>
      </c>
      <c r="AN183" t="s">
        <v>2999</v>
      </c>
      <c r="AO183" t="s">
        <v>3000</v>
      </c>
      <c r="AP183"/>
      <c r="AQ183"/>
      <c r="AR183"/>
      <c r="AS183"/>
      <c r="BB183" t="str" cm="1">
        <f t="array" aca="1" ref="BB183" ca="1">IFERROR(INDIRECT(X183),"")</f>
        <v>FRÅGAN ÄR OBESVARAD</v>
      </c>
      <c r="BE183"/>
      <c r="BF183" s="438">
        <v>3</v>
      </c>
      <c r="BG183" s="438">
        <v>38</v>
      </c>
      <c r="BH183" s="438" t="s">
        <v>866</v>
      </c>
      <c r="BI183" s="438" t="s">
        <v>2611</v>
      </c>
      <c r="BJ183" s="438">
        <v>2</v>
      </c>
      <c r="BK183" s="438" t="s">
        <v>3001</v>
      </c>
      <c r="BL183" s="438" t="s">
        <v>868</v>
      </c>
      <c r="BM183" s="438" t="s">
        <v>3002</v>
      </c>
      <c r="BN183" s="438"/>
      <c r="BO183" s="438">
        <v>0</v>
      </c>
      <c r="BP183" s="438">
        <v>1</v>
      </c>
      <c r="BQ183" s="438">
        <v>0</v>
      </c>
      <c r="BR183" s="438">
        <v>0</v>
      </c>
      <c r="BS183" s="438">
        <v>0</v>
      </c>
      <c r="BT183" s="438">
        <v>0</v>
      </c>
      <c r="BU183" s="438">
        <v>0</v>
      </c>
      <c r="BV183" s="438">
        <v>0</v>
      </c>
      <c r="BW183" s="438">
        <v>0</v>
      </c>
      <c r="BX183" s="438">
        <v>0</v>
      </c>
      <c r="BY183" s="438"/>
      <c r="BZ183" s="438"/>
      <c r="CC183"/>
      <c r="CD183"/>
      <c r="CE183"/>
      <c r="CF183"/>
      <c r="CG183"/>
      <c r="CH183"/>
      <c r="CI183"/>
      <c r="CJ183"/>
      <c r="CK183"/>
      <c r="CL183"/>
      <c r="CM183"/>
      <c r="CN183"/>
      <c r="CO183"/>
      <c r="HW183" s="441">
        <v>0</v>
      </c>
      <c r="HX183" s="441">
        <v>0</v>
      </c>
      <c r="HY183" s="441">
        <v>0</v>
      </c>
      <c r="HZ183" s="441">
        <v>0</v>
      </c>
      <c r="IB183" s="441">
        <v>0</v>
      </c>
      <c r="ID183" s="441">
        <v>0</v>
      </c>
    </row>
    <row r="184" spans="10:238">
      <c r="J184" s="422"/>
      <c r="R184"/>
      <c r="W184">
        <v>189</v>
      </c>
      <c r="X184" t="s">
        <v>1217</v>
      </c>
      <c r="Y184" t="s">
        <v>1217</v>
      </c>
      <c r="Z184" t="s">
        <v>1217</v>
      </c>
      <c r="AA184" t="s">
        <v>1217</v>
      </c>
      <c r="AB184" t="s">
        <v>1217</v>
      </c>
      <c r="AC184" t="s">
        <v>1217</v>
      </c>
      <c r="AD184" t="s">
        <v>1217</v>
      </c>
      <c r="AE184" t="s">
        <v>1217</v>
      </c>
      <c r="AF184" t="s">
        <v>1217</v>
      </c>
      <c r="AG184" t="s">
        <v>1217</v>
      </c>
      <c r="AH184"/>
      <c r="AI184" t="s">
        <v>1217</v>
      </c>
      <c r="AJ184" t="s">
        <v>1217</v>
      </c>
      <c r="AK184" t="s">
        <v>1217</v>
      </c>
      <c r="AL184" t="s">
        <v>1217</v>
      </c>
      <c r="AM184" t="s">
        <v>1217</v>
      </c>
      <c r="AN184" t="s">
        <v>1217</v>
      </c>
      <c r="AO184" t="s">
        <v>1217</v>
      </c>
      <c r="AP184"/>
      <c r="AQ184"/>
      <c r="AR184"/>
      <c r="AS184"/>
      <c r="BB184" t="str" cm="1">
        <f t="array" aca="1" ref="BB184" ca="1">IFERROR(INDIRECT(X184),"")</f>
        <v/>
      </c>
      <c r="BE184"/>
      <c r="BF184" s="438">
        <v>3</v>
      </c>
      <c r="BG184" s="438">
        <v>38</v>
      </c>
      <c r="BH184" s="438" t="s">
        <v>866</v>
      </c>
      <c r="BI184" s="438" t="s">
        <v>2611</v>
      </c>
      <c r="BJ184" s="438">
        <v>3</v>
      </c>
      <c r="BK184" s="438" t="s">
        <v>3003</v>
      </c>
      <c r="BL184" s="438" t="s">
        <v>869</v>
      </c>
      <c r="BM184" s="438" t="s">
        <v>3004</v>
      </c>
      <c r="BN184" s="438"/>
      <c r="BO184" s="438">
        <v>0</v>
      </c>
      <c r="BP184" s="438">
        <v>1</v>
      </c>
      <c r="BQ184" s="438">
        <v>0</v>
      </c>
      <c r="BR184" s="438">
        <v>0</v>
      </c>
      <c r="BS184" s="438">
        <v>0</v>
      </c>
      <c r="BT184" s="438">
        <v>0</v>
      </c>
      <c r="BU184" s="438">
        <v>0</v>
      </c>
      <c r="BV184" s="438">
        <v>0</v>
      </c>
      <c r="BW184" s="438">
        <v>0</v>
      </c>
      <c r="BX184" s="438">
        <v>0</v>
      </c>
      <c r="BY184" s="438"/>
      <c r="BZ184" s="438"/>
      <c r="CC184"/>
      <c r="CD184"/>
      <c r="CE184"/>
      <c r="CF184"/>
      <c r="CG184"/>
      <c r="CH184"/>
      <c r="CI184"/>
      <c r="CJ184"/>
      <c r="CK184"/>
      <c r="CL184"/>
      <c r="CM184"/>
      <c r="CN184"/>
      <c r="CO184"/>
      <c r="HW184" s="441">
        <v>0</v>
      </c>
      <c r="HX184" s="441">
        <v>0</v>
      </c>
      <c r="HY184" s="441">
        <v>0</v>
      </c>
      <c r="HZ184" s="441">
        <v>0</v>
      </c>
      <c r="IB184" s="441">
        <v>0</v>
      </c>
      <c r="ID184" s="441">
        <v>0</v>
      </c>
    </row>
    <row r="185" spans="10:238">
      <c r="J185" s="422"/>
      <c r="R185"/>
      <c r="W185">
        <v>190</v>
      </c>
      <c r="X185" t="s">
        <v>1217</v>
      </c>
      <c r="Y185" t="s">
        <v>1217</v>
      </c>
      <c r="Z185" t="s">
        <v>1217</v>
      </c>
      <c r="AA185" t="s">
        <v>1217</v>
      </c>
      <c r="AB185" t="s">
        <v>1217</v>
      </c>
      <c r="AC185" t="s">
        <v>1217</v>
      </c>
      <c r="AD185" t="s">
        <v>1217</v>
      </c>
      <c r="AE185" t="s">
        <v>1217</v>
      </c>
      <c r="AF185" t="s">
        <v>1217</v>
      </c>
      <c r="AG185" t="s">
        <v>1217</v>
      </c>
      <c r="AH185"/>
      <c r="AI185" t="s">
        <v>1217</v>
      </c>
      <c r="AJ185" t="s">
        <v>1217</v>
      </c>
      <c r="AK185" t="s">
        <v>1217</v>
      </c>
      <c r="AL185" t="s">
        <v>1217</v>
      </c>
      <c r="AM185" t="s">
        <v>1217</v>
      </c>
      <c r="AN185" t="s">
        <v>1217</v>
      </c>
      <c r="AO185" t="s">
        <v>1217</v>
      </c>
      <c r="AP185"/>
      <c r="AQ185"/>
      <c r="AR185"/>
      <c r="AS185"/>
      <c r="BB185" t="str" cm="1">
        <f t="array" aca="1" ref="BB185" ca="1">IFERROR(INDIRECT(X185),"")</f>
        <v/>
      </c>
      <c r="BE185"/>
      <c r="BF185" s="438">
        <v>3</v>
      </c>
      <c r="BG185" s="438">
        <v>38</v>
      </c>
      <c r="BH185" s="438" t="s">
        <v>866</v>
      </c>
      <c r="BI185" s="438" t="s">
        <v>2611</v>
      </c>
      <c r="BJ185" s="438">
        <v>4</v>
      </c>
      <c r="BK185" s="438" t="s">
        <v>3005</v>
      </c>
      <c r="BL185" s="438" t="s">
        <v>870</v>
      </c>
      <c r="BM185" s="438" t="s">
        <v>3006</v>
      </c>
      <c r="BN185" s="438"/>
      <c r="BO185" s="438">
        <v>0</v>
      </c>
      <c r="BP185" s="438">
        <v>1</v>
      </c>
      <c r="BQ185" s="438">
        <v>0</v>
      </c>
      <c r="BR185" s="438">
        <v>0</v>
      </c>
      <c r="BS185" s="438">
        <v>0</v>
      </c>
      <c r="BT185" s="438">
        <v>0</v>
      </c>
      <c r="BU185" s="438">
        <v>0</v>
      </c>
      <c r="BV185" s="438">
        <v>0</v>
      </c>
      <c r="BW185" s="438">
        <v>0</v>
      </c>
      <c r="BX185" s="438">
        <v>0</v>
      </c>
      <c r="BY185" s="438"/>
      <c r="BZ185" s="438"/>
      <c r="CC185"/>
      <c r="CD185"/>
      <c r="CE185"/>
      <c r="CF185"/>
      <c r="CG185"/>
      <c r="CH185"/>
      <c r="CI185"/>
      <c r="CJ185"/>
      <c r="CK185"/>
      <c r="CL185"/>
      <c r="CM185"/>
      <c r="CN185"/>
      <c r="CO185"/>
      <c r="HW185" s="441">
        <v>0</v>
      </c>
      <c r="HX185" s="441">
        <v>0</v>
      </c>
      <c r="HY185" s="441">
        <v>0</v>
      </c>
      <c r="HZ185" s="441">
        <v>0</v>
      </c>
      <c r="IB185" s="441">
        <v>0</v>
      </c>
      <c r="ID185" s="441">
        <v>0</v>
      </c>
    </row>
    <row r="186" spans="10:238">
      <c r="J186" s="422"/>
      <c r="R186"/>
      <c r="W186">
        <v>191</v>
      </c>
      <c r="X186" t="s">
        <v>1217</v>
      </c>
      <c r="Y186" t="s">
        <v>1217</v>
      </c>
      <c r="Z186" t="s">
        <v>1217</v>
      </c>
      <c r="AA186" t="s">
        <v>1217</v>
      </c>
      <c r="AB186" t="s">
        <v>1217</v>
      </c>
      <c r="AC186" t="s">
        <v>1217</v>
      </c>
      <c r="AD186" t="s">
        <v>1217</v>
      </c>
      <c r="AE186" t="s">
        <v>1217</v>
      </c>
      <c r="AF186" t="s">
        <v>1217</v>
      </c>
      <c r="AG186" t="s">
        <v>1217</v>
      </c>
      <c r="AH186"/>
      <c r="AI186" t="s">
        <v>1217</v>
      </c>
      <c r="AJ186" t="s">
        <v>1217</v>
      </c>
      <c r="AK186" t="s">
        <v>1217</v>
      </c>
      <c r="AL186" t="s">
        <v>1217</v>
      </c>
      <c r="AM186" t="s">
        <v>1217</v>
      </c>
      <c r="AN186" t="s">
        <v>1217</v>
      </c>
      <c r="AO186" t="s">
        <v>1217</v>
      </c>
      <c r="AP186"/>
      <c r="AQ186"/>
      <c r="AR186"/>
      <c r="AS186"/>
      <c r="BB186" t="str" cm="1">
        <f t="array" aca="1" ref="BB186" ca="1">IFERROR(INDIRECT(X186),"")</f>
        <v/>
      </c>
      <c r="BE186"/>
      <c r="BF186" s="438">
        <v>3</v>
      </c>
      <c r="BG186" s="438">
        <v>38</v>
      </c>
      <c r="BH186" s="438" t="s">
        <v>866</v>
      </c>
      <c r="BI186" s="438" t="s">
        <v>2611</v>
      </c>
      <c r="BJ186" s="438">
        <v>5</v>
      </c>
      <c r="BK186" s="438" t="s">
        <v>3007</v>
      </c>
      <c r="BL186" s="438" t="s">
        <v>871</v>
      </c>
      <c r="BM186" s="438" t="s">
        <v>3008</v>
      </c>
      <c r="BN186" s="438"/>
      <c r="BO186" s="438">
        <v>0</v>
      </c>
      <c r="BP186" s="438">
        <v>1</v>
      </c>
      <c r="BQ186" s="438">
        <v>0</v>
      </c>
      <c r="BR186" s="438">
        <v>0</v>
      </c>
      <c r="BS186" s="438">
        <v>0</v>
      </c>
      <c r="BT186" s="438">
        <v>1</v>
      </c>
      <c r="BU186" s="438">
        <v>0</v>
      </c>
      <c r="BV186" s="438">
        <v>0</v>
      </c>
      <c r="BW186" s="438">
        <v>0</v>
      </c>
      <c r="BX186" s="438">
        <v>0</v>
      </c>
      <c r="BY186" s="438"/>
      <c r="BZ186" s="438"/>
      <c r="CC186"/>
      <c r="CD186"/>
      <c r="CE186"/>
      <c r="CF186"/>
      <c r="CG186"/>
      <c r="CH186"/>
      <c r="CI186"/>
      <c r="CJ186"/>
      <c r="CK186"/>
      <c r="CL186"/>
      <c r="CM186"/>
      <c r="CN186"/>
      <c r="CO186"/>
      <c r="HW186" s="441">
        <v>0</v>
      </c>
      <c r="HX186" s="441">
        <v>0</v>
      </c>
      <c r="HY186" s="441">
        <v>0</v>
      </c>
      <c r="HZ186" s="441">
        <v>0</v>
      </c>
      <c r="IB186" s="441">
        <v>0</v>
      </c>
      <c r="ID186" s="441">
        <v>0</v>
      </c>
    </row>
    <row r="187" spans="10:238">
      <c r="J187" s="422"/>
      <c r="R187"/>
      <c r="W187">
        <v>192</v>
      </c>
      <c r="X187" t="s">
        <v>1217</v>
      </c>
      <c r="Y187" t="s">
        <v>1217</v>
      </c>
      <c r="Z187" t="s">
        <v>1217</v>
      </c>
      <c r="AA187" t="s">
        <v>1217</v>
      </c>
      <c r="AB187" t="s">
        <v>1217</v>
      </c>
      <c r="AC187" t="s">
        <v>1217</v>
      </c>
      <c r="AD187" t="s">
        <v>1217</v>
      </c>
      <c r="AE187" t="s">
        <v>1217</v>
      </c>
      <c r="AF187" t="s">
        <v>1217</v>
      </c>
      <c r="AG187" t="s">
        <v>1217</v>
      </c>
      <c r="AH187"/>
      <c r="AI187" t="s">
        <v>1217</v>
      </c>
      <c r="AJ187" t="s">
        <v>1217</v>
      </c>
      <c r="AK187" t="s">
        <v>1217</v>
      </c>
      <c r="AL187" t="s">
        <v>1217</v>
      </c>
      <c r="AM187" t="s">
        <v>1217</v>
      </c>
      <c r="AN187" t="s">
        <v>1217</v>
      </c>
      <c r="AO187" t="s">
        <v>1217</v>
      </c>
      <c r="AP187"/>
      <c r="AQ187"/>
      <c r="AR187"/>
      <c r="AS187"/>
      <c r="BB187" t="str" cm="1">
        <f t="array" aca="1" ref="BB187" ca="1">IFERROR(INDIRECT(X187),"")</f>
        <v/>
      </c>
      <c r="BE187"/>
      <c r="BF187" s="463">
        <v>3</v>
      </c>
      <c r="BG187" s="463">
        <v>39</v>
      </c>
      <c r="BH187" s="463" t="s">
        <v>873</v>
      </c>
      <c r="BI187" s="463" t="s">
        <v>2614</v>
      </c>
      <c r="BJ187" s="463">
        <v>1</v>
      </c>
      <c r="BK187" s="463" t="s">
        <v>3009</v>
      </c>
      <c r="BL187" s="463" t="s">
        <v>874</v>
      </c>
      <c r="BM187" s="438" t="s">
        <v>3010</v>
      </c>
      <c r="BN187" s="438"/>
      <c r="BO187" s="463">
        <v>0</v>
      </c>
      <c r="BP187" s="463">
        <v>0</v>
      </c>
      <c r="BQ187" s="463">
        <v>1</v>
      </c>
      <c r="BR187" s="463">
        <v>0</v>
      </c>
      <c r="BS187" s="463">
        <v>0</v>
      </c>
      <c r="BT187" s="463">
        <v>0</v>
      </c>
      <c r="BU187" s="463">
        <v>0</v>
      </c>
      <c r="BV187" s="463">
        <v>0</v>
      </c>
      <c r="BW187" s="463">
        <v>0</v>
      </c>
      <c r="BX187" s="463">
        <v>0</v>
      </c>
      <c r="BY187" s="463"/>
      <c r="BZ187" s="463"/>
      <c r="CC187"/>
      <c r="CD187"/>
      <c r="CE187"/>
      <c r="CF187"/>
      <c r="CG187"/>
      <c r="CH187"/>
      <c r="CI187"/>
      <c r="CJ187"/>
      <c r="CK187"/>
      <c r="CL187"/>
      <c r="CM187"/>
      <c r="CN187"/>
      <c r="CO187"/>
      <c r="HW187" s="441">
        <v>0</v>
      </c>
      <c r="HX187" s="441">
        <v>0</v>
      </c>
      <c r="HY187" s="441">
        <v>0</v>
      </c>
      <c r="HZ187" s="441">
        <v>0</v>
      </c>
      <c r="IB187" s="441">
        <v>0</v>
      </c>
      <c r="ID187" s="441">
        <v>0</v>
      </c>
    </row>
    <row r="188" spans="10:238">
      <c r="J188" s="422"/>
      <c r="R188"/>
      <c r="W188">
        <v>193</v>
      </c>
      <c r="X188" t="s">
        <v>1217</v>
      </c>
      <c r="Y188" t="s">
        <v>1217</v>
      </c>
      <c r="Z188" t="s">
        <v>1217</v>
      </c>
      <c r="AA188" t="s">
        <v>1217</v>
      </c>
      <c r="AB188" t="s">
        <v>1217</v>
      </c>
      <c r="AC188" t="s">
        <v>1217</v>
      </c>
      <c r="AD188" t="s">
        <v>1217</v>
      </c>
      <c r="AE188" t="s">
        <v>1217</v>
      </c>
      <c r="AF188" t="s">
        <v>1217</v>
      </c>
      <c r="AG188" t="s">
        <v>1217</v>
      </c>
      <c r="AH188"/>
      <c r="AI188" t="s">
        <v>1217</v>
      </c>
      <c r="AJ188" t="s">
        <v>1217</v>
      </c>
      <c r="AK188" t="s">
        <v>1217</v>
      </c>
      <c r="AL188" t="s">
        <v>1217</v>
      </c>
      <c r="AM188" t="s">
        <v>1217</v>
      </c>
      <c r="AN188" t="s">
        <v>1217</v>
      </c>
      <c r="AO188" t="s">
        <v>1217</v>
      </c>
      <c r="AP188"/>
      <c r="AQ188"/>
      <c r="AR188"/>
      <c r="AS188"/>
      <c r="BB188" t="str" cm="1">
        <f t="array" aca="1" ref="BB188" ca="1">IFERROR(INDIRECT(X188),"")</f>
        <v/>
      </c>
      <c r="BE188"/>
      <c r="BF188" s="463">
        <v>3</v>
      </c>
      <c r="BG188" s="463">
        <v>39</v>
      </c>
      <c r="BH188" s="463" t="s">
        <v>873</v>
      </c>
      <c r="BI188" s="463" t="s">
        <v>2614</v>
      </c>
      <c r="BJ188" s="463">
        <v>2</v>
      </c>
      <c r="BK188" s="463" t="s">
        <v>3011</v>
      </c>
      <c r="BL188" s="463" t="s">
        <v>875</v>
      </c>
      <c r="BM188" s="438" t="s">
        <v>3012</v>
      </c>
      <c r="BN188" s="438"/>
      <c r="BO188" s="463">
        <v>0</v>
      </c>
      <c r="BP188" s="463">
        <v>0</v>
      </c>
      <c r="BQ188" s="463">
        <v>1</v>
      </c>
      <c r="BR188" s="463">
        <v>0</v>
      </c>
      <c r="BS188" s="463">
        <v>0</v>
      </c>
      <c r="BT188" s="463">
        <v>0</v>
      </c>
      <c r="BU188" s="463">
        <v>0</v>
      </c>
      <c r="BV188" s="463">
        <v>0</v>
      </c>
      <c r="BW188" s="463">
        <v>0</v>
      </c>
      <c r="BX188" s="463">
        <v>0</v>
      </c>
      <c r="BY188" s="463"/>
      <c r="BZ188" s="463"/>
      <c r="CC188"/>
      <c r="CD188"/>
      <c r="CE188"/>
      <c r="CF188"/>
      <c r="CG188"/>
      <c r="CH188"/>
      <c r="CI188"/>
      <c r="CJ188"/>
      <c r="CK188"/>
      <c r="CL188"/>
      <c r="CM188"/>
      <c r="CN188"/>
      <c r="CO188"/>
      <c r="HW188" s="441">
        <v>0</v>
      </c>
      <c r="HX188" s="441">
        <v>0</v>
      </c>
      <c r="HY188" s="441">
        <v>0</v>
      </c>
      <c r="HZ188" s="441">
        <v>0</v>
      </c>
      <c r="IB188" s="441">
        <v>0</v>
      </c>
      <c r="ID188" s="441">
        <v>0</v>
      </c>
    </row>
    <row r="189" spans="10:238">
      <c r="J189" s="422"/>
      <c r="R189"/>
      <c r="W189">
        <v>194</v>
      </c>
      <c r="X189" t="s">
        <v>1217</v>
      </c>
      <c r="Y189" t="s">
        <v>1217</v>
      </c>
      <c r="Z189" t="s">
        <v>1217</v>
      </c>
      <c r="AA189" t="s">
        <v>1217</v>
      </c>
      <c r="AB189" t="s">
        <v>1217</v>
      </c>
      <c r="AC189" t="s">
        <v>1217</v>
      </c>
      <c r="AD189" t="s">
        <v>1217</v>
      </c>
      <c r="AE189" t="s">
        <v>1217</v>
      </c>
      <c r="AF189" t="s">
        <v>1217</v>
      </c>
      <c r="AG189" t="s">
        <v>1217</v>
      </c>
      <c r="AH189"/>
      <c r="AI189" t="s">
        <v>1217</v>
      </c>
      <c r="AJ189" t="s">
        <v>1217</v>
      </c>
      <c r="AK189" t="s">
        <v>1217</v>
      </c>
      <c r="AL189" t="s">
        <v>1217</v>
      </c>
      <c r="AM189" t="s">
        <v>1217</v>
      </c>
      <c r="AN189" t="s">
        <v>1217</v>
      </c>
      <c r="AO189" t="s">
        <v>1217</v>
      </c>
      <c r="AP189"/>
      <c r="AQ189"/>
      <c r="AR189"/>
      <c r="AS189"/>
      <c r="BB189" t="str" cm="1">
        <f t="array" aca="1" ref="BB189" ca="1">IFERROR(INDIRECT(X189),"")</f>
        <v/>
      </c>
      <c r="BE189"/>
      <c r="BF189" s="463">
        <v>3</v>
      </c>
      <c r="BG189" s="463">
        <v>39</v>
      </c>
      <c r="BH189" s="463" t="s">
        <v>873</v>
      </c>
      <c r="BI189" s="463" t="s">
        <v>2614</v>
      </c>
      <c r="BJ189" s="463">
        <v>3</v>
      </c>
      <c r="BK189" s="463" t="s">
        <v>3013</v>
      </c>
      <c r="BL189" s="463" t="s">
        <v>876</v>
      </c>
      <c r="BM189" s="438" t="s">
        <v>3014</v>
      </c>
      <c r="BN189" s="438"/>
      <c r="BO189" s="463">
        <v>0</v>
      </c>
      <c r="BP189" s="463">
        <v>0</v>
      </c>
      <c r="BQ189" s="463">
        <v>1</v>
      </c>
      <c r="BR189" s="463">
        <v>0</v>
      </c>
      <c r="BS189" s="463">
        <v>0</v>
      </c>
      <c r="BT189" s="463">
        <v>0</v>
      </c>
      <c r="BU189" s="463">
        <v>0</v>
      </c>
      <c r="BV189" s="463">
        <v>0</v>
      </c>
      <c r="BW189" s="463">
        <v>0</v>
      </c>
      <c r="BX189" s="463">
        <v>0</v>
      </c>
      <c r="BY189" s="463"/>
      <c r="BZ189" s="463"/>
      <c r="CC189"/>
      <c r="CD189"/>
      <c r="CE189"/>
      <c r="CF189"/>
      <c r="CG189"/>
      <c r="CH189"/>
      <c r="CI189"/>
      <c r="CJ189"/>
      <c r="CK189"/>
      <c r="CL189"/>
      <c r="CM189"/>
      <c r="CN189"/>
      <c r="CO189"/>
      <c r="HW189" s="441">
        <v>0</v>
      </c>
      <c r="HX189" s="441">
        <v>0</v>
      </c>
      <c r="HY189" s="441">
        <v>0</v>
      </c>
      <c r="HZ189" s="441">
        <v>0</v>
      </c>
      <c r="IB189" s="441">
        <v>0</v>
      </c>
      <c r="ID189" s="441">
        <v>0</v>
      </c>
    </row>
    <row r="190" spans="10:238">
      <c r="J190" s="422"/>
      <c r="R190"/>
      <c r="W190">
        <v>195</v>
      </c>
      <c r="X190" t="s">
        <v>1217</v>
      </c>
      <c r="Y190" t="s">
        <v>1217</v>
      </c>
      <c r="Z190" t="s">
        <v>1217</v>
      </c>
      <c r="AA190" t="s">
        <v>1217</v>
      </c>
      <c r="AB190" t="s">
        <v>1217</v>
      </c>
      <c r="AC190" t="s">
        <v>1217</v>
      </c>
      <c r="AD190" t="s">
        <v>1217</v>
      </c>
      <c r="AE190" t="s">
        <v>1217</v>
      </c>
      <c r="AF190" t="s">
        <v>1217</v>
      </c>
      <c r="AG190" t="s">
        <v>1217</v>
      </c>
      <c r="AH190"/>
      <c r="AI190" t="s">
        <v>1217</v>
      </c>
      <c r="AJ190" t="s">
        <v>1217</v>
      </c>
      <c r="AK190" t="s">
        <v>1217</v>
      </c>
      <c r="AL190" t="s">
        <v>1217</v>
      </c>
      <c r="AM190" t="s">
        <v>1217</v>
      </c>
      <c r="AN190" t="s">
        <v>1217</v>
      </c>
      <c r="AO190" t="s">
        <v>1217</v>
      </c>
      <c r="AP190"/>
      <c r="AQ190"/>
      <c r="AR190"/>
      <c r="AS190"/>
      <c r="BB190" t="str" cm="1">
        <f t="array" aca="1" ref="BB190" ca="1">IFERROR(INDIRECT(X190),"")</f>
        <v/>
      </c>
      <c r="BE190"/>
      <c r="BF190" s="463">
        <v>3</v>
      </c>
      <c r="BG190" s="463">
        <v>39</v>
      </c>
      <c r="BH190" s="463" t="s">
        <v>873</v>
      </c>
      <c r="BI190" s="463" t="s">
        <v>2614</v>
      </c>
      <c r="BJ190" s="463">
        <v>4</v>
      </c>
      <c r="BK190" s="463" t="s">
        <v>3015</v>
      </c>
      <c r="BL190" s="463" t="s">
        <v>878</v>
      </c>
      <c r="BM190" s="438" t="s">
        <v>3016</v>
      </c>
      <c r="BN190" s="438"/>
      <c r="BO190" s="463">
        <v>0</v>
      </c>
      <c r="BP190" s="463">
        <v>0</v>
      </c>
      <c r="BQ190" s="463">
        <v>1</v>
      </c>
      <c r="BR190" s="463">
        <v>0</v>
      </c>
      <c r="BS190" s="463">
        <v>0</v>
      </c>
      <c r="BT190" s="463">
        <v>1</v>
      </c>
      <c r="BU190" s="463">
        <v>0</v>
      </c>
      <c r="BV190" s="463">
        <v>0</v>
      </c>
      <c r="BW190" s="463">
        <v>0</v>
      </c>
      <c r="BX190" s="463">
        <v>0</v>
      </c>
      <c r="BY190" s="463"/>
      <c r="BZ190" s="463"/>
      <c r="CC190"/>
      <c r="CD190"/>
      <c r="CE190"/>
      <c r="CF190"/>
      <c r="CG190"/>
      <c r="CH190"/>
      <c r="CI190"/>
      <c r="CJ190"/>
      <c r="CK190"/>
      <c r="CL190"/>
      <c r="CM190"/>
      <c r="CN190"/>
      <c r="CO190"/>
      <c r="HW190" s="441">
        <v>0</v>
      </c>
      <c r="HX190" s="441">
        <v>0</v>
      </c>
      <c r="HY190" s="441">
        <v>0</v>
      </c>
      <c r="HZ190" s="441">
        <v>0</v>
      </c>
      <c r="IB190" s="441">
        <v>0</v>
      </c>
      <c r="ID190" s="441">
        <v>0</v>
      </c>
    </row>
    <row r="191" spans="10:238">
      <c r="J191" s="422"/>
      <c r="R191"/>
      <c r="W191">
        <v>196</v>
      </c>
      <c r="X191" t="s">
        <v>1217</v>
      </c>
      <c r="Y191" t="s">
        <v>1217</v>
      </c>
      <c r="Z191" t="s">
        <v>1217</v>
      </c>
      <c r="AA191" t="s">
        <v>1217</v>
      </c>
      <c r="AB191" t="s">
        <v>1217</v>
      </c>
      <c r="AC191" t="s">
        <v>1217</v>
      </c>
      <c r="AD191" t="s">
        <v>1217</v>
      </c>
      <c r="AE191" t="s">
        <v>1217</v>
      </c>
      <c r="AF191" t="s">
        <v>1217</v>
      </c>
      <c r="AG191" t="s">
        <v>1217</v>
      </c>
      <c r="AH191"/>
      <c r="AI191" t="s">
        <v>1217</v>
      </c>
      <c r="AJ191" t="s">
        <v>1217</v>
      </c>
      <c r="AK191" t="s">
        <v>1217</v>
      </c>
      <c r="AL191" t="s">
        <v>1217</v>
      </c>
      <c r="AM191" t="s">
        <v>1217</v>
      </c>
      <c r="AN191" t="s">
        <v>1217</v>
      </c>
      <c r="AO191" t="s">
        <v>1217</v>
      </c>
      <c r="AP191"/>
      <c r="AQ191"/>
      <c r="AR191"/>
      <c r="AS191"/>
      <c r="BB191" t="str" cm="1">
        <f t="array" aca="1" ref="BB191" ca="1">IFERROR(INDIRECT(X191),"")</f>
        <v/>
      </c>
      <c r="BE191"/>
      <c r="BF191" s="463">
        <v>3</v>
      </c>
      <c r="BG191" s="463">
        <v>39</v>
      </c>
      <c r="BH191" s="463" t="s">
        <v>873</v>
      </c>
      <c r="BI191" s="463" t="s">
        <v>2614</v>
      </c>
      <c r="BJ191" s="463">
        <v>5</v>
      </c>
      <c r="BK191" s="463" t="s">
        <v>3017</v>
      </c>
      <c r="BL191" s="463" t="s">
        <v>879</v>
      </c>
      <c r="BM191" s="438" t="s">
        <v>3018</v>
      </c>
      <c r="BN191" s="438"/>
      <c r="BO191" s="463">
        <v>0</v>
      </c>
      <c r="BP191" s="463">
        <v>0</v>
      </c>
      <c r="BQ191" s="463">
        <v>1</v>
      </c>
      <c r="BR191" s="463">
        <v>0</v>
      </c>
      <c r="BS191" s="463">
        <v>0</v>
      </c>
      <c r="BT191" s="463">
        <v>0</v>
      </c>
      <c r="BU191" s="463">
        <v>0</v>
      </c>
      <c r="BV191" s="463">
        <v>0</v>
      </c>
      <c r="BW191" s="463">
        <v>0</v>
      </c>
      <c r="BX191" s="463">
        <v>0</v>
      </c>
      <c r="BY191" s="463"/>
      <c r="BZ191" s="463"/>
      <c r="CC191"/>
      <c r="CD191"/>
      <c r="CE191"/>
      <c r="CF191"/>
      <c r="CG191"/>
      <c r="CH191"/>
      <c r="CI191"/>
      <c r="CJ191"/>
      <c r="CK191"/>
      <c r="CL191"/>
      <c r="CM191"/>
      <c r="CN191"/>
      <c r="CO191"/>
      <c r="HW191" s="441">
        <v>0</v>
      </c>
      <c r="HX191" s="441">
        <v>0</v>
      </c>
      <c r="HY191" s="441">
        <v>0</v>
      </c>
      <c r="HZ191" s="441">
        <v>0</v>
      </c>
      <c r="IB191" s="441">
        <v>0</v>
      </c>
      <c r="ID191" s="441">
        <v>0</v>
      </c>
    </row>
    <row r="192" spans="10:238">
      <c r="J192" s="422"/>
      <c r="R192"/>
      <c r="W192">
        <v>197</v>
      </c>
      <c r="X192" t="s">
        <v>1217</v>
      </c>
      <c r="Y192" t="s">
        <v>1217</v>
      </c>
      <c r="Z192" t="s">
        <v>1217</v>
      </c>
      <c r="AA192" t="s">
        <v>1217</v>
      </c>
      <c r="AB192" t="s">
        <v>1217</v>
      </c>
      <c r="AC192" t="s">
        <v>1217</v>
      </c>
      <c r="AD192" t="s">
        <v>1217</v>
      </c>
      <c r="AE192" t="s">
        <v>1217</v>
      </c>
      <c r="AF192" t="s">
        <v>1217</v>
      </c>
      <c r="AG192" t="s">
        <v>1217</v>
      </c>
      <c r="AH192"/>
      <c r="AI192" t="s">
        <v>1217</v>
      </c>
      <c r="AJ192" t="s">
        <v>1217</v>
      </c>
      <c r="AK192" t="s">
        <v>1217</v>
      </c>
      <c r="AL192" t="s">
        <v>1217</v>
      </c>
      <c r="AM192" t="s">
        <v>1217</v>
      </c>
      <c r="AN192" t="s">
        <v>1217</v>
      </c>
      <c r="AO192" t="s">
        <v>1217</v>
      </c>
      <c r="AP192"/>
      <c r="AQ192"/>
      <c r="AR192"/>
      <c r="AS192"/>
      <c r="BB192" t="str" cm="1">
        <f t="array" aca="1" ref="BB192" ca="1">IFERROR(INDIRECT(X192),"")</f>
        <v/>
      </c>
      <c r="BE192"/>
      <c r="BF192" s="466">
        <v>3</v>
      </c>
      <c r="BG192" s="466">
        <v>40</v>
      </c>
      <c r="BH192" s="466" t="s">
        <v>881</v>
      </c>
      <c r="BI192" s="466" t="s">
        <v>2616</v>
      </c>
      <c r="BJ192" s="466">
        <v>1</v>
      </c>
      <c r="BK192" s="466" t="s">
        <v>3019</v>
      </c>
      <c r="BL192" s="466" t="s">
        <v>882</v>
      </c>
      <c r="BM192" s="438" t="s">
        <v>3020</v>
      </c>
      <c r="BN192" s="438"/>
      <c r="BO192" s="466">
        <v>0</v>
      </c>
      <c r="BP192" s="466">
        <v>0</v>
      </c>
      <c r="BQ192" s="466">
        <v>1</v>
      </c>
      <c r="BR192" s="466">
        <v>0</v>
      </c>
      <c r="BS192" s="466">
        <v>0</v>
      </c>
      <c r="BT192" s="466">
        <v>1</v>
      </c>
      <c r="BU192" s="466">
        <v>0</v>
      </c>
      <c r="BV192" s="466">
        <v>0</v>
      </c>
      <c r="BW192" s="466">
        <v>0</v>
      </c>
      <c r="BX192" s="466">
        <v>0</v>
      </c>
      <c r="BY192" s="466"/>
      <c r="BZ192" s="466"/>
      <c r="CC192"/>
      <c r="CD192"/>
      <c r="CE192"/>
      <c r="CF192"/>
      <c r="CG192"/>
      <c r="CH192"/>
      <c r="CI192"/>
      <c r="CJ192"/>
      <c r="CK192"/>
      <c r="CL192"/>
      <c r="CM192"/>
      <c r="CN192"/>
      <c r="CO192"/>
      <c r="HW192" s="441">
        <v>0</v>
      </c>
      <c r="HX192" s="441">
        <v>0</v>
      </c>
      <c r="HY192" s="441">
        <v>0</v>
      </c>
      <c r="HZ192" s="441">
        <v>0</v>
      </c>
      <c r="IB192" s="441">
        <v>0</v>
      </c>
      <c r="ID192" s="441">
        <v>0</v>
      </c>
    </row>
    <row r="193" spans="10:238">
      <c r="J193" s="422"/>
      <c r="R193"/>
      <c r="W193">
        <v>198</v>
      </c>
      <c r="X193" t="s">
        <v>1217</v>
      </c>
      <c r="Y193" t="s">
        <v>1217</v>
      </c>
      <c r="Z193" t="s">
        <v>1217</v>
      </c>
      <c r="AA193" t="s">
        <v>1217</v>
      </c>
      <c r="AB193" t="s">
        <v>1217</v>
      </c>
      <c r="AC193" t="s">
        <v>1217</v>
      </c>
      <c r="AD193" t="s">
        <v>1217</v>
      </c>
      <c r="AE193" t="s">
        <v>1217</v>
      </c>
      <c r="AF193" t="s">
        <v>1217</v>
      </c>
      <c r="AG193" t="s">
        <v>1217</v>
      </c>
      <c r="AH193"/>
      <c r="AI193" t="s">
        <v>1217</v>
      </c>
      <c r="AJ193" t="s">
        <v>1217</v>
      </c>
      <c r="AK193" t="s">
        <v>1217</v>
      </c>
      <c r="AL193" t="s">
        <v>1217</v>
      </c>
      <c r="AM193" t="s">
        <v>1217</v>
      </c>
      <c r="AN193" t="s">
        <v>1217</v>
      </c>
      <c r="AO193" t="s">
        <v>1217</v>
      </c>
      <c r="AP193"/>
      <c r="AQ193"/>
      <c r="AR193"/>
      <c r="AS193"/>
      <c r="BB193" t="str" cm="1">
        <f t="array" aca="1" ref="BB193" ca="1">IFERROR(INDIRECT(X193),"")</f>
        <v/>
      </c>
      <c r="BE193"/>
      <c r="BF193" s="466">
        <v>3</v>
      </c>
      <c r="BG193" s="466">
        <v>40</v>
      </c>
      <c r="BH193" s="466" t="s">
        <v>881</v>
      </c>
      <c r="BI193" s="466" t="s">
        <v>2616</v>
      </c>
      <c r="BJ193" s="466">
        <v>2</v>
      </c>
      <c r="BK193" s="466" t="s">
        <v>3021</v>
      </c>
      <c r="BL193" s="466" t="s">
        <v>883</v>
      </c>
      <c r="BM193" s="438" t="s">
        <v>3022</v>
      </c>
      <c r="BN193" s="438"/>
      <c r="BO193" s="466">
        <v>0</v>
      </c>
      <c r="BP193" s="466">
        <v>0</v>
      </c>
      <c r="BQ193" s="466">
        <v>1</v>
      </c>
      <c r="BR193" s="466">
        <v>0</v>
      </c>
      <c r="BS193" s="466">
        <v>0</v>
      </c>
      <c r="BT193" s="466">
        <v>0</v>
      </c>
      <c r="BU193" s="466">
        <v>0</v>
      </c>
      <c r="BV193" s="466">
        <v>0</v>
      </c>
      <c r="BW193" s="466">
        <v>0</v>
      </c>
      <c r="BX193" s="466">
        <v>0</v>
      </c>
      <c r="BY193" s="466"/>
      <c r="BZ193" s="466"/>
      <c r="CC193"/>
      <c r="CD193"/>
      <c r="CE193"/>
      <c r="CF193"/>
      <c r="CG193"/>
      <c r="CH193"/>
      <c r="CI193"/>
      <c r="CJ193"/>
      <c r="CK193"/>
      <c r="CL193"/>
      <c r="CM193"/>
      <c r="CN193"/>
      <c r="CO193"/>
      <c r="HW193" s="441">
        <v>0</v>
      </c>
      <c r="HX193" s="441">
        <v>0</v>
      </c>
      <c r="HY193" s="441">
        <v>0</v>
      </c>
      <c r="HZ193" s="441">
        <v>0</v>
      </c>
      <c r="IB193" s="441">
        <v>0</v>
      </c>
      <c r="ID193" s="441">
        <v>0</v>
      </c>
    </row>
    <row r="194" spans="10:238">
      <c r="J194" s="422"/>
      <c r="R194"/>
      <c r="W194">
        <v>199</v>
      </c>
      <c r="X194" t="s">
        <v>1217</v>
      </c>
      <c r="Y194" t="s">
        <v>1217</v>
      </c>
      <c r="Z194" t="s">
        <v>1217</v>
      </c>
      <c r="AA194" t="s">
        <v>1217</v>
      </c>
      <c r="AB194" t="s">
        <v>1217</v>
      </c>
      <c r="AC194" t="s">
        <v>1217</v>
      </c>
      <c r="AD194" t="s">
        <v>1217</v>
      </c>
      <c r="AE194" t="s">
        <v>1217</v>
      </c>
      <c r="AF194" t="s">
        <v>1217</v>
      </c>
      <c r="AG194" t="s">
        <v>1217</v>
      </c>
      <c r="AH194"/>
      <c r="AI194" t="s">
        <v>1217</v>
      </c>
      <c r="AJ194" t="s">
        <v>1217</v>
      </c>
      <c r="AK194" t="s">
        <v>1217</v>
      </c>
      <c r="AL194" t="s">
        <v>1217</v>
      </c>
      <c r="AM194" t="s">
        <v>1217</v>
      </c>
      <c r="AN194" t="s">
        <v>1217</v>
      </c>
      <c r="AO194" t="s">
        <v>1217</v>
      </c>
      <c r="AP194"/>
      <c r="AQ194"/>
      <c r="AR194"/>
      <c r="AS194"/>
      <c r="BB194" t="str" cm="1">
        <f t="array" aca="1" ref="BB194" ca="1">IFERROR(INDIRECT(X194),"")</f>
        <v/>
      </c>
      <c r="BE194"/>
      <c r="BF194" s="466">
        <v>3</v>
      </c>
      <c r="BG194" s="466">
        <v>40</v>
      </c>
      <c r="BH194" s="466" t="s">
        <v>881</v>
      </c>
      <c r="BI194" s="466" t="s">
        <v>2616</v>
      </c>
      <c r="BJ194" s="466">
        <v>3</v>
      </c>
      <c r="BK194" s="466" t="s">
        <v>3023</v>
      </c>
      <c r="BL194" s="466" t="s">
        <v>884</v>
      </c>
      <c r="BM194" s="438" t="s">
        <v>3024</v>
      </c>
      <c r="BN194" s="438"/>
      <c r="BO194" s="466">
        <v>0</v>
      </c>
      <c r="BP194" s="466">
        <v>0</v>
      </c>
      <c r="BQ194" s="466">
        <v>1</v>
      </c>
      <c r="BR194" s="466">
        <v>0</v>
      </c>
      <c r="BS194" s="466">
        <v>0</v>
      </c>
      <c r="BT194" s="466">
        <v>0</v>
      </c>
      <c r="BU194" s="466">
        <v>0</v>
      </c>
      <c r="BV194" s="466">
        <v>0</v>
      </c>
      <c r="BW194" s="466">
        <v>0</v>
      </c>
      <c r="BX194" s="466">
        <v>0</v>
      </c>
      <c r="BY194" s="466"/>
      <c r="BZ194" s="466"/>
      <c r="CC194"/>
      <c r="CD194"/>
      <c r="CE194"/>
      <c r="CF194"/>
      <c r="CG194"/>
      <c r="CH194"/>
      <c r="CI194"/>
      <c r="CJ194"/>
      <c r="CK194"/>
      <c r="CL194"/>
      <c r="CM194"/>
      <c r="CN194"/>
      <c r="CO194"/>
      <c r="HW194" s="441">
        <v>0</v>
      </c>
      <c r="HX194" s="441">
        <v>0</v>
      </c>
      <c r="HY194" s="441">
        <v>0</v>
      </c>
      <c r="HZ194" s="441">
        <v>0</v>
      </c>
      <c r="IB194" s="441">
        <v>0</v>
      </c>
      <c r="ID194" s="441">
        <v>0</v>
      </c>
    </row>
    <row r="195" spans="10:238">
      <c r="J195" s="422"/>
      <c r="R195"/>
      <c r="W195">
        <v>200</v>
      </c>
      <c r="X195" t="s">
        <v>1217</v>
      </c>
      <c r="Y195" t="s">
        <v>1217</v>
      </c>
      <c r="Z195" t="s">
        <v>1217</v>
      </c>
      <c r="AA195" t="s">
        <v>1217</v>
      </c>
      <c r="AB195" t="s">
        <v>1217</v>
      </c>
      <c r="AC195" t="s">
        <v>1217</v>
      </c>
      <c r="AD195" t="s">
        <v>1217</v>
      </c>
      <c r="AE195" t="s">
        <v>1217</v>
      </c>
      <c r="AF195" t="s">
        <v>1217</v>
      </c>
      <c r="AG195" t="s">
        <v>1217</v>
      </c>
      <c r="AH195"/>
      <c r="AI195" t="s">
        <v>1217</v>
      </c>
      <c r="AJ195" t="s">
        <v>1217</v>
      </c>
      <c r="AK195" t="s">
        <v>1217</v>
      </c>
      <c r="AL195" t="s">
        <v>1217</v>
      </c>
      <c r="AM195" t="s">
        <v>1217</v>
      </c>
      <c r="AN195" t="s">
        <v>1217</v>
      </c>
      <c r="AO195" t="s">
        <v>1217</v>
      </c>
      <c r="AP195"/>
      <c r="AQ195"/>
      <c r="AR195"/>
      <c r="AS195"/>
      <c r="BB195" t="str" cm="1">
        <f t="array" aca="1" ref="BB195" ca="1">IFERROR(INDIRECT(X195),"")</f>
        <v/>
      </c>
      <c r="BE195"/>
      <c r="BF195" s="466">
        <v>3</v>
      </c>
      <c r="BG195" s="466">
        <v>40</v>
      </c>
      <c r="BH195" s="466" t="s">
        <v>881</v>
      </c>
      <c r="BI195" s="466" t="s">
        <v>2616</v>
      </c>
      <c r="BJ195" s="466">
        <v>4</v>
      </c>
      <c r="BK195" s="466" t="s">
        <v>3025</v>
      </c>
      <c r="BL195" s="466" t="s">
        <v>885</v>
      </c>
      <c r="BM195" s="438" t="s">
        <v>3026</v>
      </c>
      <c r="BN195" s="438"/>
      <c r="BO195" s="466">
        <v>0</v>
      </c>
      <c r="BP195" s="466">
        <v>0</v>
      </c>
      <c r="BQ195" s="466">
        <v>1</v>
      </c>
      <c r="BR195" s="466">
        <v>0</v>
      </c>
      <c r="BS195" s="466">
        <v>0</v>
      </c>
      <c r="BT195" s="466">
        <v>1</v>
      </c>
      <c r="BU195" s="466">
        <v>0</v>
      </c>
      <c r="BV195" s="466">
        <v>0</v>
      </c>
      <c r="BW195" s="466">
        <v>0</v>
      </c>
      <c r="BX195" s="466">
        <v>0</v>
      </c>
      <c r="BY195" s="466"/>
      <c r="BZ195" s="466"/>
      <c r="CC195"/>
      <c r="CD195"/>
      <c r="CE195"/>
      <c r="CF195"/>
      <c r="CG195"/>
      <c r="CH195"/>
      <c r="CI195"/>
      <c r="CJ195"/>
      <c r="CK195"/>
      <c r="CL195"/>
      <c r="CM195"/>
      <c r="CN195"/>
      <c r="CO195"/>
      <c r="HW195" s="441">
        <v>0</v>
      </c>
      <c r="HX195" s="441">
        <v>0</v>
      </c>
      <c r="HY195" s="441">
        <v>0</v>
      </c>
      <c r="HZ195" s="441">
        <v>0</v>
      </c>
      <c r="IB195" s="441">
        <v>0</v>
      </c>
      <c r="ID195" s="441">
        <v>0</v>
      </c>
    </row>
    <row r="196" spans="10:238">
      <c r="J196" s="422"/>
      <c r="R196"/>
      <c r="W196">
        <v>201</v>
      </c>
      <c r="X196" t="s">
        <v>1217</v>
      </c>
      <c r="Y196" t="s">
        <v>1217</v>
      </c>
      <c r="Z196" t="s">
        <v>1217</v>
      </c>
      <c r="AA196" t="s">
        <v>1217</v>
      </c>
      <c r="AB196" t="s">
        <v>1217</v>
      </c>
      <c r="AC196" t="s">
        <v>1217</v>
      </c>
      <c r="AD196" t="s">
        <v>1217</v>
      </c>
      <c r="AE196" t="s">
        <v>1217</v>
      </c>
      <c r="AF196" t="s">
        <v>1217</v>
      </c>
      <c r="AG196" t="s">
        <v>1217</v>
      </c>
      <c r="AH196"/>
      <c r="AI196" t="s">
        <v>1217</v>
      </c>
      <c r="AJ196" t="s">
        <v>1217</v>
      </c>
      <c r="AK196" t="s">
        <v>1217</v>
      </c>
      <c r="AL196" t="s">
        <v>1217</v>
      </c>
      <c r="AM196" t="s">
        <v>1217</v>
      </c>
      <c r="AN196" t="s">
        <v>1217</v>
      </c>
      <c r="AO196" t="s">
        <v>1217</v>
      </c>
      <c r="AP196"/>
      <c r="AQ196"/>
      <c r="AR196"/>
      <c r="AS196"/>
      <c r="BB196" t="str" cm="1">
        <f t="array" aca="1" ref="BB196" ca="1">IFERROR(INDIRECT(X196),"")</f>
        <v/>
      </c>
      <c r="BE196"/>
      <c r="BF196" s="466">
        <v>3</v>
      </c>
      <c r="BG196" s="466">
        <v>40</v>
      </c>
      <c r="BH196" s="466" t="s">
        <v>881</v>
      </c>
      <c r="BI196" s="466" t="s">
        <v>2616</v>
      </c>
      <c r="BJ196" s="466">
        <v>5</v>
      </c>
      <c r="BK196" s="466" t="s">
        <v>3027</v>
      </c>
      <c r="BL196" s="466" t="s">
        <v>886</v>
      </c>
      <c r="BM196" s="438" t="s">
        <v>3028</v>
      </c>
      <c r="BN196" s="438"/>
      <c r="BO196" s="466">
        <v>0</v>
      </c>
      <c r="BP196" s="466">
        <v>0</v>
      </c>
      <c r="BQ196" s="466">
        <v>1</v>
      </c>
      <c r="BR196" s="466">
        <v>0</v>
      </c>
      <c r="BS196" s="466">
        <v>0</v>
      </c>
      <c r="BT196" s="466">
        <v>1</v>
      </c>
      <c r="BU196" s="466">
        <v>0</v>
      </c>
      <c r="BV196" s="466">
        <v>0</v>
      </c>
      <c r="BW196" s="466">
        <v>0</v>
      </c>
      <c r="BX196" s="466">
        <v>0</v>
      </c>
      <c r="BY196" s="466"/>
      <c r="BZ196" s="466"/>
      <c r="CC196"/>
      <c r="CD196"/>
      <c r="CE196"/>
      <c r="CF196"/>
      <c r="CG196"/>
      <c r="CH196"/>
      <c r="CI196"/>
      <c r="CJ196"/>
      <c r="CK196"/>
      <c r="CL196"/>
      <c r="CM196"/>
      <c r="CN196"/>
      <c r="CO196"/>
      <c r="HW196" s="441">
        <v>0</v>
      </c>
      <c r="HX196" s="441">
        <v>0</v>
      </c>
      <c r="HY196" s="441">
        <v>0</v>
      </c>
      <c r="HZ196" s="441">
        <v>0</v>
      </c>
      <c r="IB196" s="441">
        <v>0</v>
      </c>
      <c r="ID196" s="441">
        <v>0</v>
      </c>
    </row>
    <row r="197" spans="10:238">
      <c r="J197" s="422"/>
      <c r="R197"/>
      <c r="W197">
        <v>202</v>
      </c>
      <c r="X197" t="s">
        <v>3029</v>
      </c>
      <c r="Y197" t="s">
        <v>3030</v>
      </c>
      <c r="Z197" t="s">
        <v>3031</v>
      </c>
      <c r="AA197" t="s">
        <v>1217</v>
      </c>
      <c r="AB197" t="s">
        <v>1217</v>
      </c>
      <c r="AC197">
        <v>1</v>
      </c>
      <c r="AD197">
        <v>13</v>
      </c>
      <c r="AE197" t="s">
        <v>1217</v>
      </c>
      <c r="AF197" t="s">
        <v>1217</v>
      </c>
      <c r="AG197" t="s">
        <v>3032</v>
      </c>
      <c r="AH197"/>
      <c r="AI197" t="s">
        <v>3033</v>
      </c>
      <c r="AJ197" t="s">
        <v>3034</v>
      </c>
      <c r="AK197" t="s">
        <v>3035</v>
      </c>
      <c r="AL197" t="s">
        <v>3036</v>
      </c>
      <c r="AM197" t="s">
        <v>3037</v>
      </c>
      <c r="AN197" t="s">
        <v>3038</v>
      </c>
      <c r="AO197" t="s">
        <v>3039</v>
      </c>
      <c r="AP197"/>
      <c r="AQ197"/>
      <c r="AR197"/>
      <c r="AS197"/>
      <c r="BB197" t="str" cm="1">
        <f t="array" aca="1" ref="BB197" ca="1">IFERROR(INDIRECT(X197),"")</f>
        <v>FRÅGAN ÄR OBESVARAD</v>
      </c>
      <c r="BE197"/>
      <c r="BF197" s="467">
        <v>3</v>
      </c>
      <c r="BG197" s="467">
        <v>41</v>
      </c>
      <c r="BH197" s="467" t="s">
        <v>888</v>
      </c>
      <c r="BI197" s="467" t="s">
        <v>2618</v>
      </c>
      <c r="BJ197" s="467">
        <v>1</v>
      </c>
      <c r="BK197" s="467" t="s">
        <v>3040</v>
      </c>
      <c r="BL197" s="467" t="s">
        <v>890</v>
      </c>
      <c r="BM197" s="438" t="s">
        <v>3041</v>
      </c>
      <c r="BN197" s="438"/>
      <c r="BO197" s="467">
        <v>0</v>
      </c>
      <c r="BP197" s="467">
        <v>0</v>
      </c>
      <c r="BQ197" s="467">
        <v>0</v>
      </c>
      <c r="BR197" s="467">
        <v>1</v>
      </c>
      <c r="BS197" s="467">
        <v>0</v>
      </c>
      <c r="BT197" s="467">
        <v>0</v>
      </c>
      <c r="BU197" s="467">
        <v>0</v>
      </c>
      <c r="BV197" s="467">
        <v>0</v>
      </c>
      <c r="BW197" s="467">
        <v>0</v>
      </c>
      <c r="BX197" s="467">
        <v>0</v>
      </c>
      <c r="BY197" s="467"/>
      <c r="BZ197" s="467"/>
      <c r="CC197"/>
      <c r="CD197"/>
      <c r="CE197"/>
      <c r="CF197"/>
      <c r="CG197"/>
      <c r="CH197"/>
      <c r="CI197"/>
      <c r="CJ197"/>
      <c r="CK197"/>
      <c r="CL197"/>
      <c r="CM197"/>
      <c r="CN197"/>
      <c r="CO197"/>
      <c r="HW197" s="441">
        <v>0</v>
      </c>
      <c r="HX197" s="441">
        <v>0</v>
      </c>
      <c r="HY197" s="441">
        <v>0</v>
      </c>
      <c r="HZ197" s="441">
        <v>0</v>
      </c>
      <c r="IB197" s="441">
        <v>0</v>
      </c>
      <c r="ID197" s="441">
        <v>0</v>
      </c>
    </row>
    <row r="198" spans="10:238">
      <c r="J198" s="422"/>
      <c r="R198"/>
      <c r="W198">
        <v>203</v>
      </c>
      <c r="X198" t="s">
        <v>1217</v>
      </c>
      <c r="Y198" t="s">
        <v>1217</v>
      </c>
      <c r="Z198" t="s">
        <v>1217</v>
      </c>
      <c r="AA198" t="s">
        <v>1217</v>
      </c>
      <c r="AB198" t="s">
        <v>1217</v>
      </c>
      <c r="AC198" t="s">
        <v>1217</v>
      </c>
      <c r="AD198" t="s">
        <v>1217</v>
      </c>
      <c r="AE198" t="s">
        <v>1217</v>
      </c>
      <c r="AF198" t="s">
        <v>1217</v>
      </c>
      <c r="AG198" t="s">
        <v>1217</v>
      </c>
      <c r="AH198"/>
      <c r="AI198" t="s">
        <v>1217</v>
      </c>
      <c r="AJ198" t="s">
        <v>1217</v>
      </c>
      <c r="AK198" t="s">
        <v>1217</v>
      </c>
      <c r="AL198" t="s">
        <v>1217</v>
      </c>
      <c r="AM198" t="s">
        <v>1217</v>
      </c>
      <c r="AN198" t="s">
        <v>1217</v>
      </c>
      <c r="AO198" t="s">
        <v>1217</v>
      </c>
      <c r="AP198"/>
      <c r="AQ198"/>
      <c r="AR198"/>
      <c r="AS198"/>
      <c r="BB198" t="str" cm="1">
        <f t="array" aca="1" ref="BB198" ca="1">IFERROR(INDIRECT(X198),"")</f>
        <v/>
      </c>
      <c r="BE198"/>
      <c r="BF198" s="467">
        <v>3</v>
      </c>
      <c r="BG198" s="467">
        <v>41</v>
      </c>
      <c r="BH198" s="467" t="s">
        <v>888</v>
      </c>
      <c r="BI198" s="467" t="s">
        <v>2618</v>
      </c>
      <c r="BJ198" s="467">
        <v>2</v>
      </c>
      <c r="BK198" s="467" t="s">
        <v>3042</v>
      </c>
      <c r="BL198" s="467" t="s">
        <v>891</v>
      </c>
      <c r="BM198" s="438" t="s">
        <v>3043</v>
      </c>
      <c r="BN198" s="438"/>
      <c r="BO198" s="467">
        <v>0</v>
      </c>
      <c r="BP198" s="467">
        <v>0</v>
      </c>
      <c r="BQ198" s="467">
        <v>0</v>
      </c>
      <c r="BR198" s="467">
        <v>1</v>
      </c>
      <c r="BS198" s="467">
        <v>0</v>
      </c>
      <c r="BT198" s="467">
        <v>0</v>
      </c>
      <c r="BU198" s="467">
        <v>0</v>
      </c>
      <c r="BV198" s="467">
        <v>0</v>
      </c>
      <c r="BW198" s="467">
        <v>0</v>
      </c>
      <c r="BX198" s="467">
        <v>0</v>
      </c>
      <c r="BY198" s="467"/>
      <c r="BZ198" s="467"/>
      <c r="CC198"/>
      <c r="CD198"/>
      <c r="CE198"/>
      <c r="CF198"/>
      <c r="CG198"/>
      <c r="CH198"/>
      <c r="CI198"/>
      <c r="CJ198"/>
      <c r="CK198"/>
      <c r="CL198"/>
      <c r="CM198"/>
      <c r="CN198"/>
      <c r="CO198"/>
      <c r="HW198" s="441">
        <v>0</v>
      </c>
      <c r="HX198" s="441">
        <v>0</v>
      </c>
      <c r="HY198" s="441">
        <v>0</v>
      </c>
      <c r="HZ198" s="441">
        <v>0</v>
      </c>
      <c r="IB198" s="441">
        <v>0</v>
      </c>
      <c r="ID198" s="441">
        <v>0</v>
      </c>
    </row>
    <row r="199" spans="10:238">
      <c r="J199" s="422"/>
      <c r="R199"/>
      <c r="W199">
        <v>204</v>
      </c>
      <c r="X199" t="s">
        <v>1217</v>
      </c>
      <c r="Y199" t="s">
        <v>1217</v>
      </c>
      <c r="Z199" t="s">
        <v>1217</v>
      </c>
      <c r="AA199" t="s">
        <v>1217</v>
      </c>
      <c r="AB199" t="s">
        <v>1217</v>
      </c>
      <c r="AC199" t="s">
        <v>1217</v>
      </c>
      <c r="AD199" t="s">
        <v>1217</v>
      </c>
      <c r="AE199" t="s">
        <v>1217</v>
      </c>
      <c r="AF199" t="s">
        <v>1217</v>
      </c>
      <c r="AG199" t="s">
        <v>1217</v>
      </c>
      <c r="AH199"/>
      <c r="AI199" t="s">
        <v>1217</v>
      </c>
      <c r="AJ199" t="s">
        <v>1217</v>
      </c>
      <c r="AK199" t="s">
        <v>1217</v>
      </c>
      <c r="AL199" t="s">
        <v>1217</v>
      </c>
      <c r="AM199" t="s">
        <v>1217</v>
      </c>
      <c r="AN199" t="s">
        <v>1217</v>
      </c>
      <c r="AO199" t="s">
        <v>1217</v>
      </c>
      <c r="AP199"/>
      <c r="AQ199"/>
      <c r="AR199"/>
      <c r="AS199"/>
      <c r="BB199" t="str" cm="1">
        <f t="array" aca="1" ref="BB199" ca="1">IFERROR(INDIRECT(X199),"")</f>
        <v/>
      </c>
      <c r="BE199"/>
      <c r="BF199" s="467">
        <v>3</v>
      </c>
      <c r="BG199" s="467">
        <v>41</v>
      </c>
      <c r="BH199" s="467" t="s">
        <v>888</v>
      </c>
      <c r="BI199" s="467" t="s">
        <v>2618</v>
      </c>
      <c r="BJ199" s="467">
        <v>3</v>
      </c>
      <c r="BK199" s="467" t="s">
        <v>3044</v>
      </c>
      <c r="BL199" s="467" t="s">
        <v>892</v>
      </c>
      <c r="BM199" s="438" t="s">
        <v>3045</v>
      </c>
      <c r="BN199" s="438"/>
      <c r="BO199" s="467">
        <v>0</v>
      </c>
      <c r="BP199" s="467">
        <v>0</v>
      </c>
      <c r="BQ199" s="467">
        <v>0</v>
      </c>
      <c r="BR199" s="467">
        <v>1</v>
      </c>
      <c r="BS199" s="467">
        <v>0</v>
      </c>
      <c r="BT199" s="467">
        <v>0</v>
      </c>
      <c r="BU199" s="467">
        <v>0</v>
      </c>
      <c r="BV199" s="467">
        <v>0</v>
      </c>
      <c r="BW199" s="467">
        <v>0</v>
      </c>
      <c r="BX199" s="467">
        <v>0</v>
      </c>
      <c r="BY199" s="467"/>
      <c r="BZ199" s="467"/>
      <c r="CC199"/>
      <c r="CD199"/>
      <c r="CE199"/>
      <c r="CF199"/>
      <c r="CG199"/>
      <c r="CH199"/>
      <c r="CI199"/>
      <c r="CJ199"/>
      <c r="CK199"/>
      <c r="CL199"/>
      <c r="CM199"/>
      <c r="CN199"/>
      <c r="CO199"/>
      <c r="HW199" s="441">
        <v>0</v>
      </c>
      <c r="HX199" s="441">
        <v>0</v>
      </c>
      <c r="HY199" s="441">
        <v>0</v>
      </c>
      <c r="HZ199" s="441">
        <v>0</v>
      </c>
      <c r="IB199" s="441">
        <v>0</v>
      </c>
      <c r="ID199" s="441">
        <v>0</v>
      </c>
    </row>
    <row r="200" spans="10:238">
      <c r="J200" s="422"/>
      <c r="R200"/>
      <c r="W200">
        <v>205</v>
      </c>
      <c r="X200" t="s">
        <v>1217</v>
      </c>
      <c r="Y200" t="s">
        <v>1217</v>
      </c>
      <c r="Z200" t="s">
        <v>1217</v>
      </c>
      <c r="AA200" t="s">
        <v>1217</v>
      </c>
      <c r="AB200" t="s">
        <v>1217</v>
      </c>
      <c r="AC200" t="s">
        <v>1217</v>
      </c>
      <c r="AD200" t="s">
        <v>1217</v>
      </c>
      <c r="AE200" t="s">
        <v>1217</v>
      </c>
      <c r="AF200" t="s">
        <v>1217</v>
      </c>
      <c r="AG200" t="s">
        <v>1217</v>
      </c>
      <c r="AH200"/>
      <c r="AI200" t="s">
        <v>1217</v>
      </c>
      <c r="AJ200" t="s">
        <v>1217</v>
      </c>
      <c r="AK200" t="s">
        <v>1217</v>
      </c>
      <c r="AL200" t="s">
        <v>1217</v>
      </c>
      <c r="AM200" t="s">
        <v>1217</v>
      </c>
      <c r="AN200" t="s">
        <v>1217</v>
      </c>
      <c r="AO200" t="s">
        <v>1217</v>
      </c>
      <c r="AP200"/>
      <c r="AQ200"/>
      <c r="AR200"/>
      <c r="AS200"/>
      <c r="BB200" t="str" cm="1">
        <f t="array" aca="1" ref="BB200" ca="1">IFERROR(INDIRECT(X200),"")</f>
        <v/>
      </c>
      <c r="BE200"/>
      <c r="BF200" s="467">
        <v>3</v>
      </c>
      <c r="BG200" s="467">
        <v>41</v>
      </c>
      <c r="BH200" s="467" t="s">
        <v>888</v>
      </c>
      <c r="BI200" s="467" t="s">
        <v>2618</v>
      </c>
      <c r="BJ200" s="467">
        <v>4</v>
      </c>
      <c r="BK200" s="467" t="s">
        <v>3046</v>
      </c>
      <c r="BL200" s="467" t="s">
        <v>893</v>
      </c>
      <c r="BM200" s="438" t="s">
        <v>3047</v>
      </c>
      <c r="BN200" s="438"/>
      <c r="BO200" s="467">
        <v>0</v>
      </c>
      <c r="BP200" s="467">
        <v>0</v>
      </c>
      <c r="BQ200" s="467">
        <v>0</v>
      </c>
      <c r="BR200" s="467">
        <v>1</v>
      </c>
      <c r="BS200" s="467">
        <v>0</v>
      </c>
      <c r="BT200" s="467">
        <v>0</v>
      </c>
      <c r="BU200" s="467">
        <v>0</v>
      </c>
      <c r="BV200" s="467">
        <v>0</v>
      </c>
      <c r="BW200" s="467">
        <v>0</v>
      </c>
      <c r="BX200" s="467">
        <v>0</v>
      </c>
      <c r="BY200" s="467"/>
      <c r="BZ200" s="467"/>
      <c r="CC200"/>
      <c r="CD200"/>
      <c r="CE200"/>
      <c r="CF200"/>
      <c r="CG200"/>
      <c r="CH200"/>
      <c r="CI200"/>
      <c r="CJ200"/>
      <c r="CK200"/>
      <c r="CL200"/>
      <c r="CM200"/>
      <c r="CN200"/>
      <c r="CO200"/>
      <c r="HW200" s="441">
        <v>0</v>
      </c>
      <c r="HX200" s="441">
        <v>0</v>
      </c>
      <c r="HY200" s="441">
        <v>0</v>
      </c>
      <c r="HZ200" s="441">
        <v>0</v>
      </c>
      <c r="IB200" s="441">
        <v>0</v>
      </c>
      <c r="ID200" s="441">
        <v>0</v>
      </c>
    </row>
    <row r="201" spans="10:238">
      <c r="J201" s="422"/>
      <c r="R201"/>
      <c r="W201">
        <v>206</v>
      </c>
      <c r="X201" t="s">
        <v>1217</v>
      </c>
      <c r="Y201" t="s">
        <v>1217</v>
      </c>
      <c r="Z201" t="s">
        <v>1217</v>
      </c>
      <c r="AA201" t="s">
        <v>1217</v>
      </c>
      <c r="AB201" t="s">
        <v>1217</v>
      </c>
      <c r="AC201" t="s">
        <v>1217</v>
      </c>
      <c r="AD201" t="s">
        <v>1217</v>
      </c>
      <c r="AE201" t="s">
        <v>1217</v>
      </c>
      <c r="AF201" t="s">
        <v>1217</v>
      </c>
      <c r="AG201" t="s">
        <v>1217</v>
      </c>
      <c r="AH201"/>
      <c r="AI201" t="s">
        <v>1217</v>
      </c>
      <c r="AJ201" t="s">
        <v>1217</v>
      </c>
      <c r="AK201" t="s">
        <v>1217</v>
      </c>
      <c r="AL201" t="s">
        <v>1217</v>
      </c>
      <c r="AM201" t="s">
        <v>1217</v>
      </c>
      <c r="AN201" t="s">
        <v>1217</v>
      </c>
      <c r="AO201" t="s">
        <v>1217</v>
      </c>
      <c r="AP201"/>
      <c r="AQ201"/>
      <c r="AR201"/>
      <c r="AS201"/>
      <c r="BB201" t="str" cm="1">
        <f t="array" aca="1" ref="BB201" ca="1">IFERROR(INDIRECT(X201),"")</f>
        <v/>
      </c>
      <c r="BE201"/>
      <c r="BF201" s="467">
        <v>3</v>
      </c>
      <c r="BG201" s="467">
        <v>41</v>
      </c>
      <c r="BH201" s="467" t="s">
        <v>888</v>
      </c>
      <c r="BI201" s="467" t="s">
        <v>2618</v>
      </c>
      <c r="BJ201" s="467">
        <v>5</v>
      </c>
      <c r="BK201" s="467" t="s">
        <v>3048</v>
      </c>
      <c r="BL201" s="467" t="s">
        <v>894</v>
      </c>
      <c r="BM201" s="438" t="s">
        <v>3049</v>
      </c>
      <c r="BN201" s="438"/>
      <c r="BO201" s="467">
        <v>0</v>
      </c>
      <c r="BP201" s="467">
        <v>0</v>
      </c>
      <c r="BQ201" s="467">
        <v>0</v>
      </c>
      <c r="BR201" s="467">
        <v>1</v>
      </c>
      <c r="BS201" s="467">
        <v>0</v>
      </c>
      <c r="BT201" s="467">
        <v>0</v>
      </c>
      <c r="BU201" s="467">
        <v>0</v>
      </c>
      <c r="BV201" s="467">
        <v>0</v>
      </c>
      <c r="BW201" s="467">
        <v>0</v>
      </c>
      <c r="BX201" s="467">
        <v>0</v>
      </c>
      <c r="BY201" s="467"/>
      <c r="BZ201" s="467"/>
      <c r="CC201"/>
      <c r="CD201"/>
      <c r="CE201"/>
      <c r="CF201"/>
      <c r="CG201"/>
      <c r="CH201"/>
      <c r="CI201"/>
      <c r="CJ201"/>
      <c r="CK201"/>
      <c r="CL201"/>
      <c r="CM201"/>
      <c r="CN201"/>
      <c r="CO201"/>
      <c r="HW201" s="441">
        <v>0</v>
      </c>
      <c r="HX201" s="441">
        <v>0</v>
      </c>
      <c r="HY201" s="441">
        <v>0</v>
      </c>
      <c r="HZ201" s="441">
        <v>0</v>
      </c>
      <c r="IB201" s="441">
        <v>0</v>
      </c>
      <c r="ID201" s="441">
        <v>0</v>
      </c>
    </row>
    <row r="202" spans="10:238">
      <c r="J202" s="422"/>
      <c r="R202"/>
      <c r="W202">
        <v>207</v>
      </c>
      <c r="X202" t="s">
        <v>1217</v>
      </c>
      <c r="Y202" t="s">
        <v>1217</v>
      </c>
      <c r="Z202" t="s">
        <v>1217</v>
      </c>
      <c r="AA202" t="s">
        <v>1217</v>
      </c>
      <c r="AB202" t="s">
        <v>1217</v>
      </c>
      <c r="AC202" t="s">
        <v>1217</v>
      </c>
      <c r="AD202" t="s">
        <v>1217</v>
      </c>
      <c r="AE202" t="s">
        <v>1217</v>
      </c>
      <c r="AF202" t="s">
        <v>1217</v>
      </c>
      <c r="AG202" t="s">
        <v>1217</v>
      </c>
      <c r="AH202"/>
      <c r="AI202" t="s">
        <v>1217</v>
      </c>
      <c r="AJ202" t="s">
        <v>1217</v>
      </c>
      <c r="AK202" t="s">
        <v>1217</v>
      </c>
      <c r="AL202" t="s">
        <v>1217</v>
      </c>
      <c r="AM202" t="s">
        <v>1217</v>
      </c>
      <c r="AN202" t="s">
        <v>1217</v>
      </c>
      <c r="AO202" t="s">
        <v>1217</v>
      </c>
      <c r="AP202"/>
      <c r="AQ202"/>
      <c r="AR202"/>
      <c r="AS202"/>
      <c r="BB202" t="str" cm="1">
        <f t="array" aca="1" ref="BB202" ca="1">IFERROR(INDIRECT(X202),"")</f>
        <v/>
      </c>
      <c r="BE202"/>
      <c r="BF202" s="469">
        <v>3</v>
      </c>
      <c r="BG202" s="469">
        <v>42</v>
      </c>
      <c r="BH202" s="469" t="s">
        <v>896</v>
      </c>
      <c r="BI202" s="469" t="s">
        <v>2621</v>
      </c>
      <c r="BJ202" s="469">
        <v>1</v>
      </c>
      <c r="BK202" s="469" t="s">
        <v>3050</v>
      </c>
      <c r="BL202" s="469" t="s">
        <v>897</v>
      </c>
      <c r="BM202" s="438" t="s">
        <v>3051</v>
      </c>
      <c r="BN202" s="438"/>
      <c r="BO202" s="469">
        <v>0</v>
      </c>
      <c r="BP202" s="469">
        <v>0</v>
      </c>
      <c r="BQ202" s="469">
        <v>0</v>
      </c>
      <c r="BR202" s="469">
        <v>1</v>
      </c>
      <c r="BS202" s="469">
        <v>0</v>
      </c>
      <c r="BT202" s="469">
        <v>0</v>
      </c>
      <c r="BU202" s="469">
        <v>0</v>
      </c>
      <c r="BV202" s="469">
        <v>0</v>
      </c>
      <c r="BW202" s="469">
        <v>0</v>
      </c>
      <c r="BX202" s="469">
        <v>0</v>
      </c>
      <c r="BY202" s="469"/>
      <c r="BZ202" s="469"/>
      <c r="CC202"/>
      <c r="CD202"/>
      <c r="CE202"/>
      <c r="CF202"/>
      <c r="CG202"/>
      <c r="CH202"/>
      <c r="CI202"/>
      <c r="CJ202"/>
      <c r="CK202"/>
      <c r="CL202"/>
      <c r="CM202"/>
      <c r="CN202"/>
      <c r="CO202"/>
      <c r="HW202" s="441">
        <v>0</v>
      </c>
      <c r="HX202" s="441">
        <v>0</v>
      </c>
      <c r="HY202" s="441">
        <v>0</v>
      </c>
      <c r="HZ202" s="441">
        <v>0</v>
      </c>
      <c r="IB202" s="441">
        <v>0</v>
      </c>
      <c r="ID202" s="441">
        <v>0</v>
      </c>
    </row>
    <row r="203" spans="10:238">
      <c r="J203" s="422"/>
      <c r="R203"/>
      <c r="W203">
        <v>208</v>
      </c>
      <c r="X203" t="s">
        <v>1217</v>
      </c>
      <c r="Y203" t="s">
        <v>1217</v>
      </c>
      <c r="Z203" t="s">
        <v>1217</v>
      </c>
      <c r="AA203" t="s">
        <v>1217</v>
      </c>
      <c r="AB203" t="s">
        <v>1217</v>
      </c>
      <c r="AC203" t="s">
        <v>1217</v>
      </c>
      <c r="AD203" t="s">
        <v>1217</v>
      </c>
      <c r="AE203" t="s">
        <v>1217</v>
      </c>
      <c r="AF203" t="s">
        <v>1217</v>
      </c>
      <c r="AG203" t="s">
        <v>1217</v>
      </c>
      <c r="AH203"/>
      <c r="AI203" t="s">
        <v>1217</v>
      </c>
      <c r="AJ203" t="s">
        <v>1217</v>
      </c>
      <c r="AK203" t="s">
        <v>1217</v>
      </c>
      <c r="AL203" t="s">
        <v>1217</v>
      </c>
      <c r="AM203" t="s">
        <v>1217</v>
      </c>
      <c r="AN203" t="s">
        <v>1217</v>
      </c>
      <c r="AO203" t="s">
        <v>1217</v>
      </c>
      <c r="AP203"/>
      <c r="AQ203"/>
      <c r="AR203"/>
      <c r="AS203"/>
      <c r="BB203" t="str" cm="1">
        <f t="array" aca="1" ref="BB203" ca="1">IFERROR(INDIRECT(X203),"")</f>
        <v/>
      </c>
      <c r="BE203"/>
      <c r="BF203" s="469">
        <v>3</v>
      </c>
      <c r="BG203" s="469">
        <v>42</v>
      </c>
      <c r="BH203" s="469" t="s">
        <v>896</v>
      </c>
      <c r="BI203" s="469" t="s">
        <v>2621</v>
      </c>
      <c r="BJ203" s="469">
        <v>2</v>
      </c>
      <c r="BK203" s="469" t="s">
        <v>3052</v>
      </c>
      <c r="BL203" s="469" t="s">
        <v>898</v>
      </c>
      <c r="BM203" s="438" t="s">
        <v>3053</v>
      </c>
      <c r="BN203" s="438"/>
      <c r="BO203" s="469">
        <v>0</v>
      </c>
      <c r="BP203" s="469">
        <v>0</v>
      </c>
      <c r="BQ203" s="469">
        <v>0</v>
      </c>
      <c r="BR203" s="469">
        <v>1</v>
      </c>
      <c r="BS203" s="469">
        <v>0</v>
      </c>
      <c r="BT203" s="469">
        <v>0</v>
      </c>
      <c r="BU203" s="469">
        <v>0</v>
      </c>
      <c r="BV203" s="469">
        <v>0</v>
      </c>
      <c r="BW203" s="469">
        <v>0</v>
      </c>
      <c r="BX203" s="469">
        <v>0</v>
      </c>
      <c r="BY203" s="469"/>
      <c r="BZ203" s="469"/>
      <c r="CC203"/>
      <c r="CD203"/>
      <c r="CE203"/>
      <c r="CF203"/>
      <c r="CG203"/>
      <c r="CH203"/>
      <c r="CI203"/>
      <c r="CJ203"/>
      <c r="CK203"/>
      <c r="CL203"/>
      <c r="CM203"/>
      <c r="CN203"/>
      <c r="CO203"/>
      <c r="HW203" s="441">
        <v>0</v>
      </c>
      <c r="HX203" s="441">
        <v>0</v>
      </c>
      <c r="HY203" s="441">
        <v>0</v>
      </c>
      <c r="HZ203" s="441">
        <v>0</v>
      </c>
      <c r="IB203" s="441">
        <v>0</v>
      </c>
    </row>
    <row r="204" spans="10:238">
      <c r="J204" s="422"/>
      <c r="R204"/>
      <c r="W204">
        <v>209</v>
      </c>
      <c r="X204" t="s">
        <v>1217</v>
      </c>
      <c r="Y204" t="s">
        <v>1217</v>
      </c>
      <c r="Z204" t="s">
        <v>1217</v>
      </c>
      <c r="AA204" t="s">
        <v>1217</v>
      </c>
      <c r="AB204" t="s">
        <v>1217</v>
      </c>
      <c r="AC204" t="s">
        <v>1217</v>
      </c>
      <c r="AD204" t="s">
        <v>1217</v>
      </c>
      <c r="AE204" t="s">
        <v>1217</v>
      </c>
      <c r="AF204" t="s">
        <v>1217</v>
      </c>
      <c r="AG204" t="s">
        <v>1217</v>
      </c>
      <c r="AH204"/>
      <c r="AI204" t="s">
        <v>1217</v>
      </c>
      <c r="AJ204" t="s">
        <v>1217</v>
      </c>
      <c r="AK204" t="s">
        <v>1217</v>
      </c>
      <c r="AL204" t="s">
        <v>1217</v>
      </c>
      <c r="AM204" t="s">
        <v>1217</v>
      </c>
      <c r="AN204" t="s">
        <v>1217</v>
      </c>
      <c r="AO204" t="s">
        <v>1217</v>
      </c>
      <c r="AP204"/>
      <c r="AQ204"/>
      <c r="AR204"/>
      <c r="AS204"/>
      <c r="BB204" t="str" cm="1">
        <f t="array" aca="1" ref="BB204" ca="1">IFERROR(INDIRECT(X204),"")</f>
        <v/>
      </c>
      <c r="BE204"/>
      <c r="BF204" s="469">
        <v>3</v>
      </c>
      <c r="BG204" s="469">
        <v>42</v>
      </c>
      <c r="BH204" s="469" t="s">
        <v>896</v>
      </c>
      <c r="BI204" s="469" t="s">
        <v>2621</v>
      </c>
      <c r="BJ204" s="469">
        <v>3</v>
      </c>
      <c r="BK204" s="469" t="s">
        <v>3054</v>
      </c>
      <c r="BL204" s="469" t="s">
        <v>899</v>
      </c>
      <c r="BM204" s="438" t="s">
        <v>3055</v>
      </c>
      <c r="BN204" s="438"/>
      <c r="BO204" s="469">
        <v>0</v>
      </c>
      <c r="BP204" s="469">
        <v>0</v>
      </c>
      <c r="BQ204" s="469">
        <v>0</v>
      </c>
      <c r="BR204" s="469">
        <v>1</v>
      </c>
      <c r="BS204" s="469">
        <v>0</v>
      </c>
      <c r="BT204" s="469">
        <v>0</v>
      </c>
      <c r="BU204" s="469">
        <v>0</v>
      </c>
      <c r="BV204" s="469">
        <v>0</v>
      </c>
      <c r="BW204" s="469">
        <v>0</v>
      </c>
      <c r="BX204" s="469">
        <v>0</v>
      </c>
      <c r="BY204" s="469"/>
      <c r="BZ204" s="469"/>
      <c r="CC204"/>
      <c r="CD204"/>
      <c r="CE204"/>
      <c r="CF204"/>
      <c r="CG204"/>
      <c r="CH204"/>
      <c r="CI204"/>
      <c r="CJ204"/>
      <c r="CK204"/>
      <c r="CL204"/>
      <c r="CM204"/>
      <c r="CN204"/>
      <c r="CO204"/>
      <c r="HW204" s="441">
        <v>0</v>
      </c>
      <c r="HX204" s="441">
        <v>0</v>
      </c>
      <c r="HY204" s="441">
        <v>0</v>
      </c>
      <c r="HZ204" s="441">
        <v>0</v>
      </c>
      <c r="IB204" s="441">
        <v>0</v>
      </c>
    </row>
    <row r="205" spans="10:238">
      <c r="J205" s="422"/>
      <c r="R205"/>
      <c r="W205">
        <v>210</v>
      </c>
      <c r="X205" t="s">
        <v>1217</v>
      </c>
      <c r="Y205" t="s">
        <v>1217</v>
      </c>
      <c r="Z205" t="s">
        <v>1217</v>
      </c>
      <c r="AA205" t="s">
        <v>1217</v>
      </c>
      <c r="AB205" t="s">
        <v>1217</v>
      </c>
      <c r="AC205" t="s">
        <v>1217</v>
      </c>
      <c r="AD205" t="s">
        <v>1217</v>
      </c>
      <c r="AE205" t="s">
        <v>1217</v>
      </c>
      <c r="AF205" t="s">
        <v>1217</v>
      </c>
      <c r="AG205" t="s">
        <v>1217</v>
      </c>
      <c r="AH205"/>
      <c r="AI205" t="s">
        <v>1217</v>
      </c>
      <c r="AJ205" t="s">
        <v>1217</v>
      </c>
      <c r="AK205" t="s">
        <v>1217</v>
      </c>
      <c r="AL205" t="s">
        <v>1217</v>
      </c>
      <c r="AM205" t="s">
        <v>1217</v>
      </c>
      <c r="AN205" t="s">
        <v>1217</v>
      </c>
      <c r="AO205" t="s">
        <v>1217</v>
      </c>
      <c r="AP205"/>
      <c r="AQ205"/>
      <c r="AR205"/>
      <c r="AS205"/>
      <c r="BB205" t="str" cm="1">
        <f t="array" aca="1" ref="BB205" ca="1">IFERROR(INDIRECT(X205),"")</f>
        <v/>
      </c>
      <c r="BE205"/>
      <c r="BF205" s="469">
        <v>3</v>
      </c>
      <c r="BG205" s="469">
        <v>42</v>
      </c>
      <c r="BH205" s="469" t="s">
        <v>896</v>
      </c>
      <c r="BI205" s="469" t="s">
        <v>2621</v>
      </c>
      <c r="BJ205" s="469">
        <v>4</v>
      </c>
      <c r="BK205" s="469" t="s">
        <v>3056</v>
      </c>
      <c r="BL205" s="469" t="s">
        <v>901</v>
      </c>
      <c r="BM205" s="438" t="s">
        <v>3057</v>
      </c>
      <c r="BN205" s="438"/>
      <c r="BO205" s="469">
        <v>0</v>
      </c>
      <c r="BP205" s="469">
        <v>0</v>
      </c>
      <c r="BQ205" s="469">
        <v>0</v>
      </c>
      <c r="BR205" s="469">
        <v>1</v>
      </c>
      <c r="BS205" s="469">
        <v>0</v>
      </c>
      <c r="BT205" s="469">
        <v>0</v>
      </c>
      <c r="BU205" s="469">
        <v>0</v>
      </c>
      <c r="BV205" s="469">
        <v>0</v>
      </c>
      <c r="BW205" s="469">
        <v>0</v>
      </c>
      <c r="BX205" s="469">
        <v>0</v>
      </c>
      <c r="BY205" s="469"/>
      <c r="BZ205" s="469"/>
      <c r="CC205"/>
      <c r="CD205"/>
      <c r="CE205"/>
      <c r="CF205"/>
      <c r="CG205"/>
      <c r="CH205"/>
      <c r="CI205"/>
      <c r="CJ205"/>
      <c r="CK205"/>
      <c r="CL205"/>
      <c r="CM205"/>
      <c r="CN205"/>
      <c r="CO205"/>
      <c r="HW205" s="441">
        <v>0</v>
      </c>
      <c r="HX205" s="441">
        <v>0</v>
      </c>
      <c r="HY205" s="441">
        <v>0</v>
      </c>
      <c r="HZ205" s="441">
        <v>0</v>
      </c>
      <c r="IB205" s="441">
        <v>0</v>
      </c>
    </row>
    <row r="206" spans="10:238">
      <c r="J206" s="422"/>
      <c r="R206"/>
      <c r="W206">
        <v>211</v>
      </c>
      <c r="X206" t="s">
        <v>1217</v>
      </c>
      <c r="Y206" t="s">
        <v>1217</v>
      </c>
      <c r="Z206" t="s">
        <v>1217</v>
      </c>
      <c r="AA206" t="s">
        <v>1217</v>
      </c>
      <c r="AB206" t="s">
        <v>1217</v>
      </c>
      <c r="AC206" t="s">
        <v>1217</v>
      </c>
      <c r="AD206" t="s">
        <v>1217</v>
      </c>
      <c r="AE206" t="s">
        <v>1217</v>
      </c>
      <c r="AF206" t="s">
        <v>1217</v>
      </c>
      <c r="AG206" t="s">
        <v>1217</v>
      </c>
      <c r="AH206"/>
      <c r="AI206" t="s">
        <v>1217</v>
      </c>
      <c r="AJ206" t="s">
        <v>1217</v>
      </c>
      <c r="AK206" t="s">
        <v>1217</v>
      </c>
      <c r="AL206" t="s">
        <v>1217</v>
      </c>
      <c r="AM206" t="s">
        <v>1217</v>
      </c>
      <c r="AN206" t="s">
        <v>1217</v>
      </c>
      <c r="AO206" t="s">
        <v>1217</v>
      </c>
      <c r="AP206"/>
      <c r="AQ206"/>
      <c r="AR206"/>
      <c r="AS206"/>
      <c r="BB206" t="str" cm="1">
        <f t="array" aca="1" ref="BB206" ca="1">IFERROR(INDIRECT(X206),"")</f>
        <v/>
      </c>
      <c r="BE206"/>
      <c r="BF206" s="469">
        <v>3</v>
      </c>
      <c r="BG206" s="469">
        <v>42</v>
      </c>
      <c r="BH206" s="469" t="s">
        <v>896</v>
      </c>
      <c r="BI206" s="469" t="s">
        <v>2621</v>
      </c>
      <c r="BJ206" s="469">
        <v>5</v>
      </c>
      <c r="BK206" s="469" t="s">
        <v>3058</v>
      </c>
      <c r="BL206" s="469" t="s">
        <v>902</v>
      </c>
      <c r="BM206" s="438" t="s">
        <v>3059</v>
      </c>
      <c r="BN206" s="438"/>
      <c r="BO206" s="469">
        <v>0</v>
      </c>
      <c r="BP206" s="469">
        <v>0</v>
      </c>
      <c r="BQ206" s="469">
        <v>0</v>
      </c>
      <c r="BR206" s="469">
        <v>1</v>
      </c>
      <c r="BS206" s="469">
        <v>0</v>
      </c>
      <c r="BT206" s="469">
        <v>0</v>
      </c>
      <c r="BU206" s="469">
        <v>0</v>
      </c>
      <c r="BV206" s="469">
        <v>0</v>
      </c>
      <c r="BW206" s="469">
        <v>0</v>
      </c>
      <c r="BX206" s="469">
        <v>0</v>
      </c>
      <c r="BY206" s="469"/>
      <c r="BZ206" s="469"/>
      <c r="CC206"/>
      <c r="CD206"/>
      <c r="CE206"/>
      <c r="CF206"/>
      <c r="CG206"/>
      <c r="CH206"/>
      <c r="CI206"/>
      <c r="CJ206"/>
      <c r="CK206"/>
      <c r="CL206"/>
      <c r="CM206"/>
      <c r="CN206"/>
      <c r="CO206"/>
      <c r="HW206" s="441">
        <v>0</v>
      </c>
      <c r="HX206" s="441">
        <v>0</v>
      </c>
      <c r="HY206" s="441">
        <v>0</v>
      </c>
      <c r="HZ206" s="441">
        <v>0</v>
      </c>
      <c r="IB206" s="441">
        <v>0</v>
      </c>
    </row>
    <row r="207" spans="10:238">
      <c r="J207" s="422"/>
      <c r="R207"/>
      <c r="W207">
        <v>212</v>
      </c>
      <c r="X207" t="s">
        <v>1217</v>
      </c>
      <c r="Y207" t="s">
        <v>1217</v>
      </c>
      <c r="Z207" t="s">
        <v>1217</v>
      </c>
      <c r="AA207" t="s">
        <v>1217</v>
      </c>
      <c r="AB207" t="s">
        <v>1217</v>
      </c>
      <c r="AC207" t="s">
        <v>1217</v>
      </c>
      <c r="AD207" t="s">
        <v>1217</v>
      </c>
      <c r="AE207" t="s">
        <v>1217</v>
      </c>
      <c r="AF207" t="s">
        <v>1217</v>
      </c>
      <c r="AG207" t="s">
        <v>1217</v>
      </c>
      <c r="AH207"/>
      <c r="AI207" t="s">
        <v>1217</v>
      </c>
      <c r="AJ207" t="s">
        <v>1217</v>
      </c>
      <c r="AK207" t="s">
        <v>1217</v>
      </c>
      <c r="AL207" t="s">
        <v>1217</v>
      </c>
      <c r="AM207" t="s">
        <v>1217</v>
      </c>
      <c r="AN207" t="s">
        <v>1217</v>
      </c>
      <c r="AO207" t="s">
        <v>1217</v>
      </c>
      <c r="AP207"/>
      <c r="AQ207"/>
      <c r="AR207"/>
      <c r="AS207"/>
      <c r="BB207" t="str" cm="1">
        <f t="array" aca="1" ref="BB207" ca="1">IFERROR(INDIRECT(X207),"")</f>
        <v/>
      </c>
      <c r="BE207"/>
      <c r="BF207" s="470">
        <v>3</v>
      </c>
      <c r="BG207" s="470">
        <v>43</v>
      </c>
      <c r="BH207" s="470" t="s">
        <v>904</v>
      </c>
      <c r="BI207" s="470" t="s">
        <v>2635</v>
      </c>
      <c r="BJ207" s="470">
        <v>1</v>
      </c>
      <c r="BK207" s="470" t="s">
        <v>3060</v>
      </c>
      <c r="BL207" s="470" t="s">
        <v>905</v>
      </c>
      <c r="BM207" s="438" t="s">
        <v>3061</v>
      </c>
      <c r="BN207" s="438"/>
      <c r="BO207" s="470">
        <v>0</v>
      </c>
      <c r="BP207" s="470">
        <v>0</v>
      </c>
      <c r="BQ207" s="470">
        <v>0</v>
      </c>
      <c r="BR207" s="470">
        <v>1</v>
      </c>
      <c r="BS207" s="470">
        <v>0</v>
      </c>
      <c r="BT207" s="470">
        <v>0</v>
      </c>
      <c r="BU207" s="470">
        <v>0</v>
      </c>
      <c r="BV207" s="470">
        <v>0</v>
      </c>
      <c r="BW207" s="470">
        <v>0</v>
      </c>
      <c r="BX207" s="470">
        <v>0</v>
      </c>
      <c r="BY207" s="470"/>
      <c r="BZ207" s="470"/>
      <c r="CC207"/>
      <c r="CD207"/>
      <c r="CE207"/>
      <c r="CF207"/>
      <c r="CG207"/>
      <c r="CH207"/>
      <c r="CI207"/>
      <c r="CJ207"/>
      <c r="CK207"/>
      <c r="CL207"/>
      <c r="CM207"/>
      <c r="CN207"/>
      <c r="CO207"/>
      <c r="HW207" s="441">
        <v>0</v>
      </c>
      <c r="HX207" s="441">
        <v>0</v>
      </c>
      <c r="HY207" s="441">
        <v>0</v>
      </c>
      <c r="HZ207" s="441">
        <v>0</v>
      </c>
      <c r="IB207" s="441">
        <v>0</v>
      </c>
    </row>
    <row r="208" spans="10:238">
      <c r="J208" s="422"/>
      <c r="R208"/>
      <c r="W208">
        <v>213</v>
      </c>
      <c r="X208" t="s">
        <v>1217</v>
      </c>
      <c r="Y208" t="s">
        <v>1217</v>
      </c>
      <c r="Z208" t="s">
        <v>1217</v>
      </c>
      <c r="AA208" t="s">
        <v>1217</v>
      </c>
      <c r="AB208" t="s">
        <v>1217</v>
      </c>
      <c r="AC208" t="s">
        <v>1217</v>
      </c>
      <c r="AD208" t="s">
        <v>1217</v>
      </c>
      <c r="AE208" t="s">
        <v>1217</v>
      </c>
      <c r="AF208" t="s">
        <v>1217</v>
      </c>
      <c r="AG208" t="s">
        <v>1217</v>
      </c>
      <c r="AH208"/>
      <c r="AI208" t="s">
        <v>1217</v>
      </c>
      <c r="AJ208" t="s">
        <v>1217</v>
      </c>
      <c r="AK208" t="s">
        <v>1217</v>
      </c>
      <c r="AL208" t="s">
        <v>1217</v>
      </c>
      <c r="AM208" t="s">
        <v>1217</v>
      </c>
      <c r="AN208" t="s">
        <v>1217</v>
      </c>
      <c r="AO208" t="s">
        <v>1217</v>
      </c>
      <c r="AP208"/>
      <c r="AQ208"/>
      <c r="AR208"/>
      <c r="AS208"/>
      <c r="BB208" t="str" cm="1">
        <f t="array" aca="1" ref="BB208" ca="1">IFERROR(INDIRECT(X208),"")</f>
        <v/>
      </c>
      <c r="BE208"/>
      <c r="BF208" s="470">
        <v>3</v>
      </c>
      <c r="BG208" s="470">
        <v>43</v>
      </c>
      <c r="BH208" s="470" t="s">
        <v>904</v>
      </c>
      <c r="BI208" s="470" t="s">
        <v>2635</v>
      </c>
      <c r="BJ208" s="470">
        <v>2</v>
      </c>
      <c r="BK208" s="470" t="s">
        <v>3062</v>
      </c>
      <c r="BL208" s="470" t="s">
        <v>906</v>
      </c>
      <c r="BM208" s="438" t="s">
        <v>3063</v>
      </c>
      <c r="BN208" s="438"/>
      <c r="BO208" s="470">
        <v>0</v>
      </c>
      <c r="BP208" s="470">
        <v>0</v>
      </c>
      <c r="BQ208" s="470">
        <v>0</v>
      </c>
      <c r="BR208" s="470">
        <v>1</v>
      </c>
      <c r="BS208" s="470">
        <v>0</v>
      </c>
      <c r="BT208" s="470">
        <v>0</v>
      </c>
      <c r="BU208" s="470">
        <v>0</v>
      </c>
      <c r="BV208" s="470">
        <v>0</v>
      </c>
      <c r="BW208" s="470">
        <v>0</v>
      </c>
      <c r="BX208" s="470">
        <v>0</v>
      </c>
      <c r="BY208" s="470"/>
      <c r="BZ208" s="470"/>
      <c r="CC208"/>
      <c r="CD208"/>
      <c r="CE208"/>
      <c r="CF208"/>
      <c r="CG208"/>
      <c r="CH208"/>
      <c r="CI208"/>
      <c r="CJ208"/>
      <c r="CK208"/>
      <c r="CL208"/>
      <c r="CM208"/>
      <c r="CN208"/>
      <c r="CO208"/>
      <c r="HW208" s="441">
        <v>0</v>
      </c>
      <c r="HX208" s="441">
        <v>0</v>
      </c>
      <c r="HY208" s="441">
        <v>0</v>
      </c>
      <c r="HZ208" s="441">
        <v>0</v>
      </c>
      <c r="IB208" s="441">
        <v>0</v>
      </c>
    </row>
    <row r="209" spans="10:236">
      <c r="J209" s="422"/>
      <c r="R209"/>
      <c r="W209">
        <v>214</v>
      </c>
      <c r="X209" t="s">
        <v>1217</v>
      </c>
      <c r="Y209" t="s">
        <v>1217</v>
      </c>
      <c r="Z209" t="s">
        <v>1217</v>
      </c>
      <c r="AA209" t="s">
        <v>1217</v>
      </c>
      <c r="AB209" t="s">
        <v>1217</v>
      </c>
      <c r="AC209" t="s">
        <v>1217</v>
      </c>
      <c r="AD209" t="s">
        <v>1217</v>
      </c>
      <c r="AE209" t="s">
        <v>1217</v>
      </c>
      <c r="AF209" t="s">
        <v>1217</v>
      </c>
      <c r="AG209" t="s">
        <v>1217</v>
      </c>
      <c r="AH209"/>
      <c r="AI209" t="s">
        <v>1217</v>
      </c>
      <c r="AJ209" t="s">
        <v>1217</v>
      </c>
      <c r="AK209" t="s">
        <v>1217</v>
      </c>
      <c r="AL209" t="s">
        <v>1217</v>
      </c>
      <c r="AM209" t="s">
        <v>1217</v>
      </c>
      <c r="AN209" t="s">
        <v>1217</v>
      </c>
      <c r="AO209" t="s">
        <v>1217</v>
      </c>
      <c r="AP209"/>
      <c r="AQ209"/>
      <c r="AR209"/>
      <c r="AS209"/>
      <c r="BB209" t="str" cm="1">
        <f t="array" aca="1" ref="BB209" ca="1">IFERROR(INDIRECT(X209),"")</f>
        <v/>
      </c>
      <c r="BE209"/>
      <c r="BF209" s="470">
        <v>3</v>
      </c>
      <c r="BG209" s="470">
        <v>43</v>
      </c>
      <c r="BH209" s="470" t="s">
        <v>904</v>
      </c>
      <c r="BI209" s="470" t="s">
        <v>2635</v>
      </c>
      <c r="BJ209" s="470">
        <v>3</v>
      </c>
      <c r="BK209" s="470" t="s">
        <v>3064</v>
      </c>
      <c r="BL209" s="470" t="s">
        <v>907</v>
      </c>
      <c r="BM209" s="438" t="s">
        <v>3065</v>
      </c>
      <c r="BN209" s="438"/>
      <c r="BO209" s="470">
        <v>0</v>
      </c>
      <c r="BP209" s="470">
        <v>0</v>
      </c>
      <c r="BQ209" s="470">
        <v>0</v>
      </c>
      <c r="BR209" s="470">
        <v>1</v>
      </c>
      <c r="BS209" s="470">
        <v>0</v>
      </c>
      <c r="BT209" s="470">
        <v>0</v>
      </c>
      <c r="BU209" s="470">
        <v>0</v>
      </c>
      <c r="BV209" s="470">
        <v>0</v>
      </c>
      <c r="BW209" s="470">
        <v>0</v>
      </c>
      <c r="BX209" s="470">
        <v>0</v>
      </c>
      <c r="BY209" s="470"/>
      <c r="BZ209" s="470"/>
      <c r="CC209"/>
      <c r="CD209"/>
      <c r="CE209"/>
      <c r="CF209"/>
      <c r="CG209"/>
      <c r="CH209"/>
      <c r="CI209"/>
      <c r="CJ209"/>
      <c r="CK209"/>
      <c r="CL209"/>
      <c r="CM209"/>
      <c r="CN209"/>
      <c r="CO209"/>
      <c r="HW209" s="441">
        <v>0</v>
      </c>
      <c r="HX209" s="441">
        <v>0</v>
      </c>
      <c r="HY209" s="441">
        <v>0</v>
      </c>
      <c r="HZ209" s="441">
        <v>0</v>
      </c>
      <c r="IB209" s="441">
        <v>0</v>
      </c>
    </row>
    <row r="210" spans="10:236">
      <c r="J210" s="422"/>
      <c r="R210"/>
      <c r="W210">
        <v>215</v>
      </c>
      <c r="X210" t="s">
        <v>1217</v>
      </c>
      <c r="Y210" t="s">
        <v>1217</v>
      </c>
      <c r="Z210" t="s">
        <v>1217</v>
      </c>
      <c r="AA210" t="s">
        <v>1217</v>
      </c>
      <c r="AB210" t="s">
        <v>1217</v>
      </c>
      <c r="AC210" t="s">
        <v>1217</v>
      </c>
      <c r="AD210" t="s">
        <v>1217</v>
      </c>
      <c r="AE210" t="s">
        <v>1217</v>
      </c>
      <c r="AF210" t="s">
        <v>1217</v>
      </c>
      <c r="AG210" t="s">
        <v>1217</v>
      </c>
      <c r="AH210"/>
      <c r="AI210" t="s">
        <v>1217</v>
      </c>
      <c r="AJ210" t="s">
        <v>1217</v>
      </c>
      <c r="AK210" t="s">
        <v>1217</v>
      </c>
      <c r="AL210" t="s">
        <v>1217</v>
      </c>
      <c r="AM210" t="s">
        <v>1217</v>
      </c>
      <c r="AN210" t="s">
        <v>1217</v>
      </c>
      <c r="AO210" t="s">
        <v>1217</v>
      </c>
      <c r="AP210"/>
      <c r="AQ210"/>
      <c r="AR210"/>
      <c r="AS210"/>
      <c r="BB210" t="str" cm="1">
        <f t="array" aca="1" ref="BB210" ca="1">IFERROR(INDIRECT(X210),"")</f>
        <v/>
      </c>
      <c r="BE210"/>
      <c r="BF210" s="470">
        <v>3</v>
      </c>
      <c r="BG210" s="470">
        <v>43</v>
      </c>
      <c r="BH210" s="470" t="s">
        <v>904</v>
      </c>
      <c r="BI210" s="470" t="s">
        <v>2635</v>
      </c>
      <c r="BJ210" s="470">
        <v>4</v>
      </c>
      <c r="BK210" s="470" t="s">
        <v>3066</v>
      </c>
      <c r="BL210" s="470" t="s">
        <v>909</v>
      </c>
      <c r="BM210" s="438" t="s">
        <v>3067</v>
      </c>
      <c r="BN210" s="438"/>
      <c r="BO210" s="470">
        <v>0</v>
      </c>
      <c r="BP210" s="470">
        <v>0</v>
      </c>
      <c r="BQ210" s="470">
        <v>0</v>
      </c>
      <c r="BR210" s="470">
        <v>1</v>
      </c>
      <c r="BS210" s="470">
        <v>0</v>
      </c>
      <c r="BT210" s="470">
        <v>0</v>
      </c>
      <c r="BU210" s="470">
        <v>0</v>
      </c>
      <c r="BV210" s="470">
        <v>0</v>
      </c>
      <c r="BW210" s="470">
        <v>0</v>
      </c>
      <c r="BX210" s="470">
        <v>0</v>
      </c>
      <c r="BY210" s="470"/>
      <c r="BZ210" s="470"/>
      <c r="CC210"/>
      <c r="CD210"/>
      <c r="CE210"/>
      <c r="CF210"/>
      <c r="CG210"/>
      <c r="CH210"/>
      <c r="CI210"/>
      <c r="CJ210"/>
      <c r="CK210"/>
      <c r="CL210"/>
      <c r="CM210"/>
      <c r="CN210"/>
      <c r="CO210"/>
    </row>
    <row r="211" spans="10:236">
      <c r="J211" s="422"/>
      <c r="R211"/>
      <c r="W211">
        <v>216</v>
      </c>
      <c r="X211" t="s">
        <v>3068</v>
      </c>
      <c r="Y211" t="s">
        <v>3069</v>
      </c>
      <c r="Z211" t="s">
        <v>3070</v>
      </c>
      <c r="AA211" t="s">
        <v>1217</v>
      </c>
      <c r="AB211" t="s">
        <v>1217</v>
      </c>
      <c r="AC211">
        <v>1</v>
      </c>
      <c r="AD211">
        <v>14</v>
      </c>
      <c r="AE211" t="s">
        <v>1217</v>
      </c>
      <c r="AF211" t="s">
        <v>1217</v>
      </c>
      <c r="AG211" t="s">
        <v>3071</v>
      </c>
      <c r="AH211"/>
      <c r="AI211" t="s">
        <v>3072</v>
      </c>
      <c r="AJ211" t="s">
        <v>3073</v>
      </c>
      <c r="AK211" t="s">
        <v>3074</v>
      </c>
      <c r="AL211" t="s">
        <v>3075</v>
      </c>
      <c r="AM211" t="s">
        <v>3076</v>
      </c>
      <c r="AN211" t="s">
        <v>3077</v>
      </c>
      <c r="AO211" t="s">
        <v>3078</v>
      </c>
      <c r="AP211"/>
      <c r="AQ211"/>
      <c r="AR211"/>
      <c r="AS211"/>
      <c r="BB211" t="str" cm="1">
        <f t="array" aca="1" ref="BB211" ca="1">IFERROR(INDIRECT(X211),"")</f>
        <v>FRÅGAN ÄR OBESVARAD</v>
      </c>
      <c r="BE211"/>
      <c r="BF211" s="470">
        <v>3</v>
      </c>
      <c r="BG211" s="470">
        <v>43</v>
      </c>
      <c r="BH211" s="470" t="s">
        <v>904</v>
      </c>
      <c r="BI211" s="470" t="s">
        <v>2635</v>
      </c>
      <c r="BJ211" s="470">
        <v>5</v>
      </c>
      <c r="BK211" s="470" t="s">
        <v>3079</v>
      </c>
      <c r="BL211" s="470" t="s">
        <v>910</v>
      </c>
      <c r="BM211" s="438" t="s">
        <v>3080</v>
      </c>
      <c r="BN211" s="438"/>
      <c r="BO211" s="470">
        <v>0</v>
      </c>
      <c r="BP211" s="470">
        <v>0</v>
      </c>
      <c r="BQ211" s="470">
        <v>0</v>
      </c>
      <c r="BR211" s="470">
        <v>1</v>
      </c>
      <c r="BS211" s="470">
        <v>0</v>
      </c>
      <c r="BT211" s="470">
        <v>0</v>
      </c>
      <c r="BU211" s="470">
        <v>0</v>
      </c>
      <c r="BV211" s="470">
        <v>0</v>
      </c>
      <c r="BW211" s="470">
        <v>0</v>
      </c>
      <c r="BX211" s="470">
        <v>0</v>
      </c>
      <c r="BY211" s="470"/>
      <c r="BZ211" s="470"/>
      <c r="CC211"/>
      <c r="CD211"/>
      <c r="CE211"/>
      <c r="CF211"/>
      <c r="CG211"/>
      <c r="CH211"/>
      <c r="CI211"/>
      <c r="CJ211"/>
      <c r="CK211"/>
      <c r="CL211"/>
      <c r="CM211"/>
      <c r="CN211"/>
      <c r="CO211"/>
    </row>
    <row r="212" spans="10:236">
      <c r="R212"/>
      <c r="W212">
        <v>217</v>
      </c>
      <c r="X212" t="s">
        <v>1217</v>
      </c>
      <c r="Y212" t="s">
        <v>1217</v>
      </c>
      <c r="Z212" t="s">
        <v>1217</v>
      </c>
      <c r="AA212" t="s">
        <v>1217</v>
      </c>
      <c r="AB212" t="s">
        <v>1217</v>
      </c>
      <c r="AC212" t="s">
        <v>1217</v>
      </c>
      <c r="AD212" t="s">
        <v>1217</v>
      </c>
      <c r="AE212" t="s">
        <v>1217</v>
      </c>
      <c r="AF212" t="s">
        <v>1217</v>
      </c>
      <c r="AG212" t="s">
        <v>1217</v>
      </c>
      <c r="AH212"/>
      <c r="AI212" t="s">
        <v>1217</v>
      </c>
      <c r="AJ212" t="s">
        <v>1217</v>
      </c>
      <c r="AK212" t="s">
        <v>1217</v>
      </c>
      <c r="AL212" t="s">
        <v>1217</v>
      </c>
      <c r="AM212" t="s">
        <v>1217</v>
      </c>
      <c r="AN212" t="s">
        <v>1217</v>
      </c>
      <c r="AO212" t="s">
        <v>1217</v>
      </c>
      <c r="AP212"/>
      <c r="AQ212"/>
      <c r="AR212"/>
      <c r="AS212"/>
      <c r="BB212" t="str" cm="1">
        <f t="array" aca="1" ref="BB212" ca="1">IFERROR(INDIRECT(X212),"")</f>
        <v/>
      </c>
      <c r="BE212"/>
      <c r="BF212" s="438">
        <v>3</v>
      </c>
      <c r="BG212" s="438">
        <v>44</v>
      </c>
      <c r="BH212" s="438" t="s">
        <v>912</v>
      </c>
      <c r="BI212" s="438" t="s">
        <v>2637</v>
      </c>
      <c r="BJ212" s="438">
        <v>1</v>
      </c>
      <c r="BK212" s="438" t="s">
        <v>3081</v>
      </c>
      <c r="BL212" s="438" t="s">
        <v>913</v>
      </c>
      <c r="BM212" s="438" t="s">
        <v>3082</v>
      </c>
      <c r="BN212" s="438"/>
      <c r="BO212" s="438">
        <v>0</v>
      </c>
      <c r="BP212" s="438">
        <v>0</v>
      </c>
      <c r="BQ212" s="438">
        <v>0</v>
      </c>
      <c r="BR212" s="438">
        <v>0</v>
      </c>
      <c r="BS212" s="438">
        <v>1</v>
      </c>
      <c r="BT212" s="438">
        <v>0</v>
      </c>
      <c r="BU212" s="438">
        <v>0</v>
      </c>
      <c r="BV212" s="438">
        <v>0</v>
      </c>
      <c r="BW212" s="438">
        <v>0</v>
      </c>
      <c r="BX212" s="438">
        <v>0</v>
      </c>
      <c r="BY212" s="438"/>
      <c r="BZ212" s="438"/>
      <c r="CC212"/>
      <c r="CD212"/>
      <c r="CE212"/>
      <c r="CF212"/>
      <c r="CG212"/>
      <c r="CH212"/>
      <c r="CI212"/>
      <c r="CJ212"/>
      <c r="CK212"/>
      <c r="CL212"/>
      <c r="CM212"/>
      <c r="CN212"/>
      <c r="CO212"/>
    </row>
    <row r="213" spans="10:236">
      <c r="R213"/>
      <c r="W213">
        <v>218</v>
      </c>
      <c r="X213" t="s">
        <v>1217</v>
      </c>
      <c r="Y213" t="s">
        <v>1217</v>
      </c>
      <c r="Z213" t="s">
        <v>1217</v>
      </c>
      <c r="AA213" t="s">
        <v>1217</v>
      </c>
      <c r="AB213" t="s">
        <v>1217</v>
      </c>
      <c r="AC213" t="s">
        <v>1217</v>
      </c>
      <c r="AD213" t="s">
        <v>1217</v>
      </c>
      <c r="AE213" t="s">
        <v>1217</v>
      </c>
      <c r="AF213" t="s">
        <v>1217</v>
      </c>
      <c r="AG213" t="s">
        <v>1217</v>
      </c>
      <c r="AH213"/>
      <c r="AI213" t="s">
        <v>1217</v>
      </c>
      <c r="AJ213" t="s">
        <v>1217</v>
      </c>
      <c r="AK213" t="s">
        <v>1217</v>
      </c>
      <c r="AL213" t="s">
        <v>1217</v>
      </c>
      <c r="AM213" t="s">
        <v>1217</v>
      </c>
      <c r="AN213" t="s">
        <v>1217</v>
      </c>
      <c r="AO213" t="s">
        <v>1217</v>
      </c>
      <c r="AP213"/>
      <c r="AQ213"/>
      <c r="AR213"/>
      <c r="AS213"/>
      <c r="BB213" t="str" cm="1">
        <f t="array" aca="1" ref="BB213" ca="1">IFERROR(INDIRECT(X213),"")</f>
        <v/>
      </c>
      <c r="BE213"/>
      <c r="BF213" s="438">
        <v>3</v>
      </c>
      <c r="BG213" s="438">
        <v>44</v>
      </c>
      <c r="BH213" s="438" t="s">
        <v>912</v>
      </c>
      <c r="BI213" s="438" t="s">
        <v>2637</v>
      </c>
      <c r="BJ213" s="438">
        <v>2</v>
      </c>
      <c r="BK213" s="438" t="s">
        <v>3083</v>
      </c>
      <c r="BL213" s="438" t="s">
        <v>914</v>
      </c>
      <c r="BM213" s="438" t="s">
        <v>3084</v>
      </c>
      <c r="BN213" s="438"/>
      <c r="BO213" s="438">
        <v>0</v>
      </c>
      <c r="BP213" s="438">
        <v>0</v>
      </c>
      <c r="BQ213" s="438">
        <v>0</v>
      </c>
      <c r="BR213" s="438">
        <v>0</v>
      </c>
      <c r="BS213" s="438">
        <v>1</v>
      </c>
      <c r="BT213" s="438">
        <v>0</v>
      </c>
      <c r="BU213" s="438">
        <v>0</v>
      </c>
      <c r="BV213" s="438">
        <v>0</v>
      </c>
      <c r="BW213" s="438">
        <v>0</v>
      </c>
      <c r="BX213" s="438">
        <v>0</v>
      </c>
      <c r="BY213" s="438"/>
      <c r="BZ213" s="438"/>
      <c r="CC213"/>
      <c r="CD213"/>
      <c r="CE213"/>
      <c r="CF213"/>
      <c r="CG213"/>
      <c r="CH213"/>
      <c r="CI213"/>
      <c r="CJ213"/>
      <c r="CK213"/>
      <c r="CL213"/>
      <c r="CM213"/>
      <c r="CN213"/>
      <c r="CO213"/>
    </row>
    <row r="214" spans="10:236">
      <c r="R214"/>
      <c r="W214">
        <v>219</v>
      </c>
      <c r="X214" t="s">
        <v>1217</v>
      </c>
      <c r="Y214" t="s">
        <v>1217</v>
      </c>
      <c r="Z214" t="s">
        <v>1217</v>
      </c>
      <c r="AA214" t="s">
        <v>1217</v>
      </c>
      <c r="AB214" t="s">
        <v>1217</v>
      </c>
      <c r="AC214" t="s">
        <v>1217</v>
      </c>
      <c r="AD214" t="s">
        <v>1217</v>
      </c>
      <c r="AE214" t="s">
        <v>1217</v>
      </c>
      <c r="AF214" t="s">
        <v>1217</v>
      </c>
      <c r="AG214" t="s">
        <v>1217</v>
      </c>
      <c r="AH214"/>
      <c r="AI214" t="s">
        <v>1217</v>
      </c>
      <c r="AJ214" t="s">
        <v>1217</v>
      </c>
      <c r="AK214" t="s">
        <v>1217</v>
      </c>
      <c r="AL214" t="s">
        <v>1217</v>
      </c>
      <c r="AM214" t="s">
        <v>1217</v>
      </c>
      <c r="AN214" t="s">
        <v>1217</v>
      </c>
      <c r="AO214" t="s">
        <v>1217</v>
      </c>
      <c r="AP214"/>
      <c r="AQ214"/>
      <c r="AR214"/>
      <c r="AS214"/>
      <c r="BB214" t="str" cm="1">
        <f t="array" aca="1" ref="BB214" ca="1">IFERROR(INDIRECT(X214),"")</f>
        <v/>
      </c>
      <c r="BE214"/>
      <c r="BF214" s="438">
        <v>3</v>
      </c>
      <c r="BG214" s="438">
        <v>44</v>
      </c>
      <c r="BH214" s="438" t="s">
        <v>912</v>
      </c>
      <c r="BI214" s="438" t="s">
        <v>2637</v>
      </c>
      <c r="BJ214" s="438">
        <v>3</v>
      </c>
      <c r="BK214" s="438" t="s">
        <v>3085</v>
      </c>
      <c r="BL214" s="438" t="s">
        <v>915</v>
      </c>
      <c r="BM214" s="438" t="s">
        <v>3086</v>
      </c>
      <c r="BN214" s="438"/>
      <c r="BO214" s="438">
        <v>0</v>
      </c>
      <c r="BP214" s="438">
        <v>0</v>
      </c>
      <c r="BQ214" s="438">
        <v>0</v>
      </c>
      <c r="BR214" s="438">
        <v>0</v>
      </c>
      <c r="BS214" s="438">
        <v>1</v>
      </c>
      <c r="BT214" s="438">
        <v>0</v>
      </c>
      <c r="BU214" s="438">
        <v>0</v>
      </c>
      <c r="BV214" s="438">
        <v>0</v>
      </c>
      <c r="BW214" s="438">
        <v>0</v>
      </c>
      <c r="BX214" s="438">
        <v>0</v>
      </c>
      <c r="BY214" s="438"/>
      <c r="BZ214" s="438"/>
      <c r="CC214"/>
      <c r="CD214"/>
      <c r="CE214"/>
      <c r="CF214"/>
      <c r="CG214"/>
      <c r="CH214"/>
      <c r="CI214"/>
      <c r="CJ214"/>
      <c r="CK214"/>
      <c r="CL214"/>
      <c r="CM214"/>
      <c r="CN214"/>
      <c r="CO214"/>
    </row>
    <row r="215" spans="10:236">
      <c r="R215"/>
      <c r="W215">
        <v>220</v>
      </c>
      <c r="X215" t="s">
        <v>1217</v>
      </c>
      <c r="Y215" t="s">
        <v>1217</v>
      </c>
      <c r="Z215" t="s">
        <v>1217</v>
      </c>
      <c r="AA215" t="s">
        <v>1217</v>
      </c>
      <c r="AB215" t="s">
        <v>1217</v>
      </c>
      <c r="AC215" t="s">
        <v>1217</v>
      </c>
      <c r="AD215" t="s">
        <v>1217</v>
      </c>
      <c r="AE215" t="s">
        <v>1217</v>
      </c>
      <c r="AF215" t="s">
        <v>1217</v>
      </c>
      <c r="AG215" t="s">
        <v>1217</v>
      </c>
      <c r="AH215"/>
      <c r="AI215" t="s">
        <v>1217</v>
      </c>
      <c r="AJ215" t="s">
        <v>1217</v>
      </c>
      <c r="AK215" t="s">
        <v>1217</v>
      </c>
      <c r="AL215" t="s">
        <v>1217</v>
      </c>
      <c r="AM215" t="s">
        <v>1217</v>
      </c>
      <c r="AN215" t="s">
        <v>1217</v>
      </c>
      <c r="AO215" t="s">
        <v>1217</v>
      </c>
      <c r="AP215"/>
      <c r="AQ215"/>
      <c r="AR215"/>
      <c r="AS215"/>
      <c r="BB215" t="str" cm="1">
        <f t="array" aca="1" ref="BB215" ca="1">IFERROR(INDIRECT(X215),"")</f>
        <v/>
      </c>
      <c r="BE215"/>
      <c r="BF215" s="438">
        <v>3</v>
      </c>
      <c r="BG215" s="438">
        <v>44</v>
      </c>
      <c r="BH215" s="438" t="s">
        <v>912</v>
      </c>
      <c r="BI215" s="438" t="s">
        <v>2637</v>
      </c>
      <c r="BJ215" s="438">
        <v>4</v>
      </c>
      <c r="BK215" s="438" t="s">
        <v>3087</v>
      </c>
      <c r="BL215" s="438" t="s">
        <v>916</v>
      </c>
      <c r="BM215" s="438" t="s">
        <v>3088</v>
      </c>
      <c r="BN215" s="438"/>
      <c r="BO215" s="438">
        <v>0</v>
      </c>
      <c r="BP215" s="438">
        <v>0</v>
      </c>
      <c r="BQ215" s="438">
        <v>0</v>
      </c>
      <c r="BR215" s="438">
        <v>0</v>
      </c>
      <c r="BS215" s="438">
        <v>1</v>
      </c>
      <c r="BT215" s="438">
        <v>0</v>
      </c>
      <c r="BU215" s="438">
        <v>0</v>
      </c>
      <c r="BV215" s="438">
        <v>0</v>
      </c>
      <c r="BW215" s="438">
        <v>0</v>
      </c>
      <c r="BX215" s="438">
        <v>0</v>
      </c>
      <c r="BY215" s="438"/>
      <c r="BZ215" s="438"/>
      <c r="CC215"/>
      <c r="CD215"/>
      <c r="CE215"/>
      <c r="CF215"/>
      <c r="CG215"/>
      <c r="CH215"/>
      <c r="CI215"/>
      <c r="CJ215"/>
      <c r="CK215"/>
      <c r="CL215"/>
      <c r="CM215"/>
      <c r="CN215"/>
      <c r="CO215"/>
    </row>
    <row r="216" spans="10:236">
      <c r="R216"/>
      <c r="W216">
        <v>221</v>
      </c>
      <c r="X216" t="s">
        <v>1217</v>
      </c>
      <c r="Y216" t="s">
        <v>1217</v>
      </c>
      <c r="Z216" t="s">
        <v>1217</v>
      </c>
      <c r="AA216" t="s">
        <v>1217</v>
      </c>
      <c r="AB216" t="s">
        <v>1217</v>
      </c>
      <c r="AC216" t="s">
        <v>1217</v>
      </c>
      <c r="AD216" t="s">
        <v>1217</v>
      </c>
      <c r="AE216" t="s">
        <v>1217</v>
      </c>
      <c r="AF216" t="s">
        <v>1217</v>
      </c>
      <c r="AG216" t="s">
        <v>1217</v>
      </c>
      <c r="AH216"/>
      <c r="AI216" t="s">
        <v>1217</v>
      </c>
      <c r="AJ216" t="s">
        <v>1217</v>
      </c>
      <c r="AK216" t="s">
        <v>1217</v>
      </c>
      <c r="AL216" t="s">
        <v>1217</v>
      </c>
      <c r="AM216" t="s">
        <v>1217</v>
      </c>
      <c r="AN216" t="s">
        <v>1217</v>
      </c>
      <c r="AO216" t="s">
        <v>1217</v>
      </c>
      <c r="AP216"/>
      <c r="AQ216"/>
      <c r="AR216"/>
      <c r="AS216"/>
      <c r="BB216" t="str" cm="1">
        <f t="array" aca="1" ref="BB216" ca="1">IFERROR(INDIRECT(X216),"")</f>
        <v/>
      </c>
      <c r="BE216"/>
      <c r="BF216" s="438">
        <v>3</v>
      </c>
      <c r="BG216" s="438">
        <v>44</v>
      </c>
      <c r="BH216" s="438" t="s">
        <v>912</v>
      </c>
      <c r="BI216" s="438" t="s">
        <v>2637</v>
      </c>
      <c r="BJ216" s="438">
        <v>5</v>
      </c>
      <c r="BK216" s="438" t="s">
        <v>3089</v>
      </c>
      <c r="BL216" s="438" t="s">
        <v>917</v>
      </c>
      <c r="BM216" s="438" t="s">
        <v>3090</v>
      </c>
      <c r="BN216" s="438"/>
      <c r="BO216" s="438">
        <v>0</v>
      </c>
      <c r="BP216" s="438">
        <v>0</v>
      </c>
      <c r="BQ216" s="438">
        <v>0</v>
      </c>
      <c r="BR216" s="438">
        <v>0</v>
      </c>
      <c r="BS216" s="438">
        <v>1</v>
      </c>
      <c r="BT216" s="438">
        <v>1</v>
      </c>
      <c r="BU216" s="438">
        <v>0</v>
      </c>
      <c r="BV216" s="438">
        <v>0</v>
      </c>
      <c r="BW216" s="438">
        <v>0</v>
      </c>
      <c r="BX216" s="438">
        <v>0</v>
      </c>
      <c r="BY216" s="438"/>
      <c r="BZ216" s="438"/>
      <c r="CC216"/>
      <c r="CD216"/>
      <c r="CE216"/>
      <c r="CF216"/>
      <c r="CG216"/>
      <c r="CH216"/>
      <c r="CI216"/>
      <c r="CJ216"/>
      <c r="CK216"/>
      <c r="CL216"/>
      <c r="CM216"/>
      <c r="CN216"/>
      <c r="CO216"/>
    </row>
    <row r="217" spans="10:236">
      <c r="R217"/>
      <c r="W217">
        <v>222</v>
      </c>
      <c r="X217" t="s">
        <v>1217</v>
      </c>
      <c r="Y217" t="s">
        <v>1217</v>
      </c>
      <c r="Z217" t="s">
        <v>1217</v>
      </c>
      <c r="AA217" t="s">
        <v>1217</v>
      </c>
      <c r="AB217" t="s">
        <v>1217</v>
      </c>
      <c r="AC217" t="s">
        <v>1217</v>
      </c>
      <c r="AD217" t="s">
        <v>1217</v>
      </c>
      <c r="AE217" t="s">
        <v>1217</v>
      </c>
      <c r="AF217" t="s">
        <v>1217</v>
      </c>
      <c r="AG217" t="s">
        <v>1217</v>
      </c>
      <c r="AH217"/>
      <c r="AI217" t="s">
        <v>1217</v>
      </c>
      <c r="AJ217" t="s">
        <v>1217</v>
      </c>
      <c r="AK217" t="s">
        <v>1217</v>
      </c>
      <c r="AL217" t="s">
        <v>1217</v>
      </c>
      <c r="AM217" t="s">
        <v>1217</v>
      </c>
      <c r="AN217" t="s">
        <v>1217</v>
      </c>
      <c r="AO217" t="s">
        <v>1217</v>
      </c>
      <c r="AP217"/>
      <c r="AQ217"/>
      <c r="AR217"/>
      <c r="AS217"/>
      <c r="BB217" t="str" cm="1">
        <f t="array" aca="1" ref="BB217" ca="1">IFERROR(INDIRECT(X217),"")</f>
        <v/>
      </c>
      <c r="BE217"/>
      <c r="BF217" s="463">
        <v>3</v>
      </c>
      <c r="BG217" s="463">
        <v>45</v>
      </c>
      <c r="BH217" s="463" t="s">
        <v>919</v>
      </c>
      <c r="BI217" s="463" t="s">
        <v>2640</v>
      </c>
      <c r="BJ217" s="463">
        <v>1</v>
      </c>
      <c r="BK217" s="463" t="s">
        <v>3091</v>
      </c>
      <c r="BL217" s="463" t="s">
        <v>920</v>
      </c>
      <c r="BM217" s="438" t="s">
        <v>3092</v>
      </c>
      <c r="BN217" s="438"/>
      <c r="BO217" s="463">
        <v>0</v>
      </c>
      <c r="BP217" s="463">
        <v>0</v>
      </c>
      <c r="BQ217" s="463">
        <v>0</v>
      </c>
      <c r="BR217" s="463">
        <v>0</v>
      </c>
      <c r="BS217" s="463">
        <v>1</v>
      </c>
      <c r="BT217" s="463">
        <v>0</v>
      </c>
      <c r="BU217" s="463">
        <v>0</v>
      </c>
      <c r="BV217" s="463">
        <v>0</v>
      </c>
      <c r="BW217" s="463">
        <v>0</v>
      </c>
      <c r="BX217" s="463">
        <v>0</v>
      </c>
      <c r="BY217" s="463"/>
      <c r="BZ217" s="463"/>
      <c r="CC217"/>
      <c r="CD217"/>
      <c r="CE217"/>
      <c r="CF217"/>
      <c r="CG217"/>
      <c r="CH217"/>
      <c r="CI217"/>
      <c r="CJ217"/>
      <c r="CK217"/>
      <c r="CL217"/>
      <c r="CM217"/>
      <c r="CN217"/>
      <c r="CO217"/>
    </row>
    <row r="218" spans="10:236">
      <c r="R218"/>
      <c r="W218">
        <v>223</v>
      </c>
      <c r="X218" t="s">
        <v>1217</v>
      </c>
      <c r="Y218" t="s">
        <v>1217</v>
      </c>
      <c r="Z218" t="s">
        <v>1217</v>
      </c>
      <c r="AA218" t="s">
        <v>1217</v>
      </c>
      <c r="AB218" t="s">
        <v>1217</v>
      </c>
      <c r="AC218" t="s">
        <v>1217</v>
      </c>
      <c r="AD218" t="s">
        <v>1217</v>
      </c>
      <c r="AE218" t="s">
        <v>1217</v>
      </c>
      <c r="AF218" t="s">
        <v>1217</v>
      </c>
      <c r="AG218" t="s">
        <v>1217</v>
      </c>
      <c r="AH218"/>
      <c r="AI218" t="s">
        <v>1217</v>
      </c>
      <c r="AJ218" t="s">
        <v>1217</v>
      </c>
      <c r="AK218" t="s">
        <v>1217</v>
      </c>
      <c r="AL218" t="s">
        <v>1217</v>
      </c>
      <c r="AM218" t="s">
        <v>1217</v>
      </c>
      <c r="AN218" t="s">
        <v>1217</v>
      </c>
      <c r="AO218" t="s">
        <v>1217</v>
      </c>
      <c r="AP218"/>
      <c r="AQ218"/>
      <c r="AR218"/>
      <c r="AS218"/>
      <c r="BB218" t="str" cm="1">
        <f t="array" aca="1" ref="BB218" ca="1">IFERROR(INDIRECT(X218),"")</f>
        <v/>
      </c>
      <c r="BE218"/>
      <c r="BF218" s="463">
        <v>3</v>
      </c>
      <c r="BG218" s="463">
        <v>45</v>
      </c>
      <c r="BH218" s="463" t="s">
        <v>919</v>
      </c>
      <c r="BI218" s="463" t="s">
        <v>2640</v>
      </c>
      <c r="BJ218" s="463">
        <v>2</v>
      </c>
      <c r="BK218" s="463" t="s">
        <v>3093</v>
      </c>
      <c r="BL218" s="463" t="s">
        <v>921</v>
      </c>
      <c r="BM218" s="438" t="s">
        <v>3094</v>
      </c>
      <c r="BN218" s="438"/>
      <c r="BO218" s="463">
        <v>0</v>
      </c>
      <c r="BP218" s="463">
        <v>0</v>
      </c>
      <c r="BQ218" s="463">
        <v>0</v>
      </c>
      <c r="BR218" s="463">
        <v>0</v>
      </c>
      <c r="BS218" s="463">
        <v>1</v>
      </c>
      <c r="BT218" s="463">
        <v>0</v>
      </c>
      <c r="BU218" s="463">
        <v>0</v>
      </c>
      <c r="BV218" s="463">
        <v>0</v>
      </c>
      <c r="BW218" s="463">
        <v>0</v>
      </c>
      <c r="BX218" s="463">
        <v>0</v>
      </c>
      <c r="BY218" s="463"/>
      <c r="BZ218" s="463"/>
      <c r="CC218"/>
      <c r="CD218"/>
      <c r="CE218"/>
      <c r="CF218"/>
      <c r="CG218"/>
      <c r="CH218"/>
      <c r="CI218"/>
      <c r="CJ218"/>
      <c r="CK218"/>
      <c r="CL218"/>
      <c r="CM218"/>
      <c r="CN218"/>
      <c r="CO218"/>
    </row>
    <row r="219" spans="10:236">
      <c r="R219"/>
      <c r="W219">
        <v>224</v>
      </c>
      <c r="X219" t="s">
        <v>1217</v>
      </c>
      <c r="Y219" t="s">
        <v>1217</v>
      </c>
      <c r="Z219" t="s">
        <v>1217</v>
      </c>
      <c r="AA219" t="s">
        <v>1217</v>
      </c>
      <c r="AB219" t="s">
        <v>1217</v>
      </c>
      <c r="AC219" t="s">
        <v>1217</v>
      </c>
      <c r="AD219" t="s">
        <v>1217</v>
      </c>
      <c r="AE219" t="s">
        <v>1217</v>
      </c>
      <c r="AF219" t="s">
        <v>1217</v>
      </c>
      <c r="AG219" t="s">
        <v>1217</v>
      </c>
      <c r="AH219"/>
      <c r="AI219" t="s">
        <v>1217</v>
      </c>
      <c r="AJ219" t="s">
        <v>1217</v>
      </c>
      <c r="AK219" t="s">
        <v>1217</v>
      </c>
      <c r="AL219" t="s">
        <v>1217</v>
      </c>
      <c r="AM219" t="s">
        <v>1217</v>
      </c>
      <c r="AN219" t="s">
        <v>1217</v>
      </c>
      <c r="AO219" t="s">
        <v>1217</v>
      </c>
      <c r="AP219"/>
      <c r="AQ219"/>
      <c r="AR219"/>
      <c r="AS219"/>
      <c r="BB219" t="str" cm="1">
        <f t="array" aca="1" ref="BB219" ca="1">IFERROR(INDIRECT(X219),"")</f>
        <v/>
      </c>
      <c r="BE219"/>
      <c r="BF219" s="463">
        <v>3</v>
      </c>
      <c r="BG219" s="463">
        <v>45</v>
      </c>
      <c r="BH219" s="463" t="s">
        <v>919</v>
      </c>
      <c r="BI219" s="463" t="s">
        <v>2640</v>
      </c>
      <c r="BJ219" s="463">
        <v>3</v>
      </c>
      <c r="BK219" s="463" t="s">
        <v>3095</v>
      </c>
      <c r="BL219" s="463" t="s">
        <v>922</v>
      </c>
      <c r="BM219" s="438" t="s">
        <v>3096</v>
      </c>
      <c r="BN219" s="438"/>
      <c r="BO219" s="463">
        <v>0</v>
      </c>
      <c r="BP219" s="463">
        <v>0</v>
      </c>
      <c r="BQ219" s="463">
        <v>0</v>
      </c>
      <c r="BR219" s="463">
        <v>0</v>
      </c>
      <c r="BS219" s="463">
        <v>1</v>
      </c>
      <c r="BT219" s="463">
        <v>0</v>
      </c>
      <c r="BU219" s="463">
        <v>0</v>
      </c>
      <c r="BV219" s="463">
        <v>0</v>
      </c>
      <c r="BW219" s="463">
        <v>0</v>
      </c>
      <c r="BX219" s="463">
        <v>0</v>
      </c>
      <c r="BY219" s="463"/>
      <c r="BZ219" s="463"/>
      <c r="CC219"/>
      <c r="CD219"/>
      <c r="CE219"/>
      <c r="CF219"/>
      <c r="CG219"/>
      <c r="CH219"/>
      <c r="CI219"/>
      <c r="CJ219"/>
      <c r="CK219"/>
      <c r="CL219"/>
      <c r="CM219"/>
      <c r="CN219"/>
      <c r="CO219"/>
    </row>
    <row r="220" spans="10:236">
      <c r="R220"/>
      <c r="W220">
        <v>225</v>
      </c>
      <c r="X220" t="s">
        <v>1217</v>
      </c>
      <c r="Y220" t="s">
        <v>1217</v>
      </c>
      <c r="Z220" t="s">
        <v>1217</v>
      </c>
      <c r="AA220" t="s">
        <v>1217</v>
      </c>
      <c r="AB220" t="s">
        <v>1217</v>
      </c>
      <c r="AC220" t="s">
        <v>1217</v>
      </c>
      <c r="AD220" t="s">
        <v>1217</v>
      </c>
      <c r="AE220" t="s">
        <v>1217</v>
      </c>
      <c r="AF220" t="s">
        <v>1217</v>
      </c>
      <c r="AG220" t="s">
        <v>1217</v>
      </c>
      <c r="AH220"/>
      <c r="AI220" t="s">
        <v>1217</v>
      </c>
      <c r="AJ220" t="s">
        <v>1217</v>
      </c>
      <c r="AK220" t="s">
        <v>1217</v>
      </c>
      <c r="AL220" t="s">
        <v>1217</v>
      </c>
      <c r="AM220" t="s">
        <v>1217</v>
      </c>
      <c r="AN220" t="s">
        <v>1217</v>
      </c>
      <c r="AO220" t="s">
        <v>1217</v>
      </c>
      <c r="AP220"/>
      <c r="AQ220"/>
      <c r="AR220"/>
      <c r="AS220"/>
      <c r="BB220" t="str" cm="1">
        <f t="array" aca="1" ref="BB220" ca="1">IFERROR(INDIRECT(X220),"")</f>
        <v/>
      </c>
      <c r="BE220"/>
      <c r="BF220" s="463">
        <v>3</v>
      </c>
      <c r="BG220" s="463">
        <v>45</v>
      </c>
      <c r="BH220" s="463" t="s">
        <v>919</v>
      </c>
      <c r="BI220" s="463" t="s">
        <v>2640</v>
      </c>
      <c r="BJ220" s="463">
        <v>4</v>
      </c>
      <c r="BK220" s="463" t="s">
        <v>3097</v>
      </c>
      <c r="BL220" s="463" t="s">
        <v>923</v>
      </c>
      <c r="BM220" s="438" t="s">
        <v>3098</v>
      </c>
      <c r="BN220" s="438"/>
      <c r="BO220" s="463">
        <v>0</v>
      </c>
      <c r="BP220" s="463">
        <v>0</v>
      </c>
      <c r="BQ220" s="463">
        <v>0</v>
      </c>
      <c r="BR220" s="463">
        <v>0</v>
      </c>
      <c r="BS220" s="463">
        <v>1</v>
      </c>
      <c r="BT220" s="463">
        <v>0</v>
      </c>
      <c r="BU220" s="463">
        <v>0</v>
      </c>
      <c r="BV220" s="463">
        <v>0</v>
      </c>
      <c r="BW220" s="463">
        <v>0</v>
      </c>
      <c r="BX220" s="463">
        <v>0</v>
      </c>
      <c r="BY220" s="463"/>
      <c r="BZ220" s="463"/>
      <c r="CC220"/>
      <c r="CD220"/>
      <c r="CE220"/>
      <c r="CF220"/>
      <c r="CG220"/>
      <c r="CH220"/>
      <c r="CI220"/>
      <c r="CJ220"/>
      <c r="CK220"/>
      <c r="CL220"/>
      <c r="CM220"/>
      <c r="CN220"/>
      <c r="CO220"/>
    </row>
    <row r="221" spans="10:236">
      <c r="R221"/>
      <c r="W221">
        <v>226</v>
      </c>
      <c r="X221" t="s">
        <v>1217</v>
      </c>
      <c r="Y221" t="s">
        <v>1217</v>
      </c>
      <c r="Z221" t="s">
        <v>1217</v>
      </c>
      <c r="AA221" t="s">
        <v>1217</v>
      </c>
      <c r="AB221" t="s">
        <v>1217</v>
      </c>
      <c r="AC221" t="s">
        <v>1217</v>
      </c>
      <c r="AD221" t="s">
        <v>1217</v>
      </c>
      <c r="AE221" t="s">
        <v>1217</v>
      </c>
      <c r="AF221" t="s">
        <v>1217</v>
      </c>
      <c r="AG221" t="s">
        <v>1217</v>
      </c>
      <c r="AH221"/>
      <c r="AI221" t="s">
        <v>1217</v>
      </c>
      <c r="AJ221" t="s">
        <v>1217</v>
      </c>
      <c r="AK221" t="s">
        <v>1217</v>
      </c>
      <c r="AL221" t="s">
        <v>1217</v>
      </c>
      <c r="AM221" t="s">
        <v>1217</v>
      </c>
      <c r="AN221" t="s">
        <v>1217</v>
      </c>
      <c r="AO221" t="s">
        <v>1217</v>
      </c>
      <c r="AP221"/>
      <c r="AQ221"/>
      <c r="AR221"/>
      <c r="AS221"/>
      <c r="BB221" t="str" cm="1">
        <f t="array" aca="1" ref="BB221" ca="1">IFERROR(INDIRECT(X221),"")</f>
        <v/>
      </c>
      <c r="BE221"/>
      <c r="BF221" s="463">
        <v>3</v>
      </c>
      <c r="BG221" s="463">
        <v>45</v>
      </c>
      <c r="BH221" s="463" t="s">
        <v>919</v>
      </c>
      <c r="BI221" s="463" t="s">
        <v>2640</v>
      </c>
      <c r="BJ221" s="463">
        <v>5</v>
      </c>
      <c r="BK221" s="463" t="s">
        <v>3099</v>
      </c>
      <c r="BL221" s="463" t="s">
        <v>924</v>
      </c>
      <c r="BM221" s="438" t="s">
        <v>3100</v>
      </c>
      <c r="BN221" s="438"/>
      <c r="BO221" s="463">
        <v>0</v>
      </c>
      <c r="BP221" s="463">
        <v>0</v>
      </c>
      <c r="BQ221" s="463">
        <v>0</v>
      </c>
      <c r="BR221" s="463">
        <v>0</v>
      </c>
      <c r="BS221" s="463">
        <v>1</v>
      </c>
      <c r="BT221" s="463">
        <v>0</v>
      </c>
      <c r="BU221" s="463">
        <v>0</v>
      </c>
      <c r="BV221" s="463">
        <v>0</v>
      </c>
      <c r="BW221" s="463">
        <v>0</v>
      </c>
      <c r="BX221" s="463">
        <v>0</v>
      </c>
      <c r="BY221" s="463"/>
      <c r="BZ221" s="463"/>
      <c r="CC221"/>
      <c r="CD221"/>
      <c r="CE221"/>
      <c r="CF221"/>
      <c r="CG221"/>
      <c r="CH221"/>
      <c r="CI221"/>
      <c r="CJ221"/>
      <c r="CK221"/>
      <c r="CL221"/>
      <c r="CM221"/>
      <c r="CN221"/>
      <c r="CO221"/>
    </row>
    <row r="222" spans="10:236">
      <c r="R222"/>
      <c r="W222">
        <v>227</v>
      </c>
      <c r="X222" t="s">
        <v>1217</v>
      </c>
      <c r="Y222" t="s">
        <v>1217</v>
      </c>
      <c r="Z222" t="s">
        <v>1217</v>
      </c>
      <c r="AA222" t="s">
        <v>1217</v>
      </c>
      <c r="AB222" t="s">
        <v>1217</v>
      </c>
      <c r="AC222" t="s">
        <v>1217</v>
      </c>
      <c r="AD222" t="s">
        <v>1217</v>
      </c>
      <c r="AE222" t="s">
        <v>1217</v>
      </c>
      <c r="AF222" t="s">
        <v>1217</v>
      </c>
      <c r="AG222" t="s">
        <v>1217</v>
      </c>
      <c r="AH222"/>
      <c r="AI222" t="s">
        <v>1217</v>
      </c>
      <c r="AJ222" t="s">
        <v>1217</v>
      </c>
      <c r="AK222" t="s">
        <v>1217</v>
      </c>
      <c r="AL222" t="s">
        <v>1217</v>
      </c>
      <c r="AM222" t="s">
        <v>1217</v>
      </c>
      <c r="AN222" t="s">
        <v>1217</v>
      </c>
      <c r="AO222" t="s">
        <v>1217</v>
      </c>
      <c r="AP222"/>
      <c r="AQ222"/>
      <c r="AR222"/>
      <c r="AS222"/>
      <c r="BB222" t="str" cm="1">
        <f t="array" aca="1" ref="BB222" ca="1">IFERROR(INDIRECT(X222),"")</f>
        <v/>
      </c>
      <c r="BE222"/>
      <c r="BF222" s="466">
        <v>3</v>
      </c>
      <c r="BG222" s="466">
        <v>46</v>
      </c>
      <c r="BH222" s="466" t="s">
        <v>926</v>
      </c>
      <c r="BI222" s="466" t="s">
        <v>2643</v>
      </c>
      <c r="BJ222" s="466">
        <v>1</v>
      </c>
      <c r="BK222" s="466" t="s">
        <v>3101</v>
      </c>
      <c r="BL222" s="466" t="s">
        <v>928</v>
      </c>
      <c r="BM222" s="438" t="s">
        <v>3102</v>
      </c>
      <c r="BN222" s="438"/>
      <c r="BO222" s="466">
        <v>0</v>
      </c>
      <c r="BP222" s="466">
        <v>0</v>
      </c>
      <c r="BQ222" s="466">
        <v>0</v>
      </c>
      <c r="BR222" s="466">
        <v>0</v>
      </c>
      <c r="BS222" s="466">
        <v>0</v>
      </c>
      <c r="BT222" s="466">
        <v>1</v>
      </c>
      <c r="BU222" s="466">
        <v>0</v>
      </c>
      <c r="BV222" s="466">
        <v>0</v>
      </c>
      <c r="BW222" s="466">
        <v>0</v>
      </c>
      <c r="BX222" s="466">
        <v>0</v>
      </c>
      <c r="BY222" s="466"/>
      <c r="BZ222" s="466"/>
      <c r="CC222"/>
      <c r="CD222"/>
      <c r="CE222"/>
      <c r="CF222"/>
      <c r="CG222"/>
      <c r="CH222"/>
      <c r="CI222"/>
      <c r="CJ222"/>
      <c r="CK222"/>
      <c r="CL222"/>
      <c r="CM222"/>
      <c r="CN222"/>
      <c r="CO222"/>
    </row>
    <row r="223" spans="10:236">
      <c r="R223"/>
      <c r="W223">
        <v>228</v>
      </c>
      <c r="X223" t="s">
        <v>1217</v>
      </c>
      <c r="Y223" t="s">
        <v>1217</v>
      </c>
      <c r="Z223" t="s">
        <v>1217</v>
      </c>
      <c r="AA223" t="s">
        <v>1217</v>
      </c>
      <c r="AB223" t="s">
        <v>1217</v>
      </c>
      <c r="AC223" t="s">
        <v>1217</v>
      </c>
      <c r="AD223" t="s">
        <v>1217</v>
      </c>
      <c r="AE223" t="s">
        <v>1217</v>
      </c>
      <c r="AF223" t="s">
        <v>1217</v>
      </c>
      <c r="AG223" t="s">
        <v>1217</v>
      </c>
      <c r="AH223"/>
      <c r="AI223" t="s">
        <v>1217</v>
      </c>
      <c r="AJ223" t="s">
        <v>1217</v>
      </c>
      <c r="AK223" t="s">
        <v>1217</v>
      </c>
      <c r="AL223" t="s">
        <v>1217</v>
      </c>
      <c r="AM223" t="s">
        <v>1217</v>
      </c>
      <c r="AN223" t="s">
        <v>1217</v>
      </c>
      <c r="AO223" t="s">
        <v>1217</v>
      </c>
      <c r="AP223"/>
      <c r="AQ223"/>
      <c r="AR223"/>
      <c r="AS223"/>
      <c r="BB223" t="str" cm="1">
        <f t="array" aca="1" ref="BB223" ca="1">IFERROR(INDIRECT(X223),"")</f>
        <v/>
      </c>
      <c r="BE223"/>
      <c r="BF223" s="466">
        <v>3</v>
      </c>
      <c r="BG223" s="466">
        <v>46</v>
      </c>
      <c r="BH223" s="466" t="s">
        <v>926</v>
      </c>
      <c r="BI223" s="466" t="s">
        <v>2643</v>
      </c>
      <c r="BJ223" s="466">
        <v>2</v>
      </c>
      <c r="BK223" s="466" t="s">
        <v>3103</v>
      </c>
      <c r="BL223" s="466" t="s">
        <v>929</v>
      </c>
      <c r="BM223" s="438" t="s">
        <v>3104</v>
      </c>
      <c r="BN223" s="438"/>
      <c r="BO223" s="466">
        <v>0</v>
      </c>
      <c r="BP223" s="466">
        <v>0</v>
      </c>
      <c r="BQ223" s="466">
        <v>0</v>
      </c>
      <c r="BR223" s="466">
        <v>0</v>
      </c>
      <c r="BS223" s="466">
        <v>0</v>
      </c>
      <c r="BT223" s="466">
        <v>1</v>
      </c>
      <c r="BU223" s="466">
        <v>0</v>
      </c>
      <c r="BV223" s="466">
        <v>0</v>
      </c>
      <c r="BW223" s="466">
        <v>0</v>
      </c>
      <c r="BX223" s="466">
        <v>0</v>
      </c>
      <c r="BY223" s="466"/>
      <c r="BZ223" s="466"/>
      <c r="CC223"/>
      <c r="CD223"/>
      <c r="CE223"/>
      <c r="CF223"/>
      <c r="CG223"/>
      <c r="CH223"/>
      <c r="CI223"/>
      <c r="CJ223"/>
      <c r="CK223"/>
      <c r="CL223"/>
      <c r="CM223"/>
      <c r="CN223"/>
      <c r="CO223"/>
    </row>
    <row r="224" spans="10:236">
      <c r="R224"/>
      <c r="W224">
        <v>229</v>
      </c>
      <c r="X224" t="s">
        <v>1217</v>
      </c>
      <c r="Y224" t="s">
        <v>1217</v>
      </c>
      <c r="Z224" t="s">
        <v>1217</v>
      </c>
      <c r="AA224" t="s">
        <v>1217</v>
      </c>
      <c r="AB224" t="s">
        <v>1217</v>
      </c>
      <c r="AC224" t="s">
        <v>1217</v>
      </c>
      <c r="AD224" t="s">
        <v>1217</v>
      </c>
      <c r="AE224" t="s">
        <v>1217</v>
      </c>
      <c r="AF224" t="s">
        <v>1217</v>
      </c>
      <c r="AG224" t="s">
        <v>1217</v>
      </c>
      <c r="AH224"/>
      <c r="AI224" t="s">
        <v>1217</v>
      </c>
      <c r="AJ224" t="s">
        <v>1217</v>
      </c>
      <c r="AK224" t="s">
        <v>1217</v>
      </c>
      <c r="AL224" t="s">
        <v>1217</v>
      </c>
      <c r="AM224" t="s">
        <v>1217</v>
      </c>
      <c r="AN224" t="s">
        <v>1217</v>
      </c>
      <c r="AO224" t="s">
        <v>1217</v>
      </c>
      <c r="AP224"/>
      <c r="AQ224"/>
      <c r="AR224"/>
      <c r="AS224"/>
      <c r="BB224" t="str" cm="1">
        <f t="array" aca="1" ref="BB224" ca="1">IFERROR(INDIRECT(X224),"")</f>
        <v/>
      </c>
      <c r="BE224"/>
      <c r="BF224" s="466">
        <v>3</v>
      </c>
      <c r="BG224" s="466">
        <v>46</v>
      </c>
      <c r="BH224" s="466" t="s">
        <v>926</v>
      </c>
      <c r="BI224" s="466" t="s">
        <v>2643</v>
      </c>
      <c r="BJ224" s="466">
        <v>3</v>
      </c>
      <c r="BK224" s="466" t="s">
        <v>3105</v>
      </c>
      <c r="BL224" s="466" t="s">
        <v>930</v>
      </c>
      <c r="BM224" s="438" t="s">
        <v>3106</v>
      </c>
      <c r="BN224" s="438"/>
      <c r="BO224" s="466">
        <v>0</v>
      </c>
      <c r="BP224" s="466">
        <v>0</v>
      </c>
      <c r="BQ224" s="466">
        <v>0</v>
      </c>
      <c r="BR224" s="466">
        <v>0</v>
      </c>
      <c r="BS224" s="466">
        <v>0</v>
      </c>
      <c r="BT224" s="466">
        <v>1</v>
      </c>
      <c r="BU224" s="466">
        <v>0</v>
      </c>
      <c r="BV224" s="466">
        <v>0</v>
      </c>
      <c r="BW224" s="466">
        <v>0</v>
      </c>
      <c r="BX224" s="466">
        <v>0</v>
      </c>
      <c r="BY224" s="466"/>
      <c r="BZ224" s="466"/>
      <c r="CC224"/>
      <c r="CD224"/>
      <c r="CE224"/>
      <c r="CF224"/>
      <c r="CG224"/>
      <c r="CH224"/>
      <c r="CI224"/>
      <c r="CJ224"/>
      <c r="CK224"/>
      <c r="CL224"/>
      <c r="CM224"/>
      <c r="CN224"/>
      <c r="CO224"/>
    </row>
    <row r="225" spans="18:93">
      <c r="R225"/>
      <c r="W225">
        <v>230</v>
      </c>
      <c r="X225" t="s">
        <v>3107</v>
      </c>
      <c r="Y225" t="s">
        <v>3108</v>
      </c>
      <c r="Z225" t="s">
        <v>3109</v>
      </c>
      <c r="AA225" t="s">
        <v>1217</v>
      </c>
      <c r="AB225" t="s">
        <v>1217</v>
      </c>
      <c r="AC225">
        <v>1</v>
      </c>
      <c r="AD225">
        <v>15</v>
      </c>
      <c r="AE225" t="s">
        <v>1217</v>
      </c>
      <c r="AF225" t="s">
        <v>1217</v>
      </c>
      <c r="AG225" t="s">
        <v>3110</v>
      </c>
      <c r="AH225"/>
      <c r="AI225" t="s">
        <v>3111</v>
      </c>
      <c r="AJ225" t="s">
        <v>3112</v>
      </c>
      <c r="AK225" t="s">
        <v>3113</v>
      </c>
      <c r="AL225" t="s">
        <v>3114</v>
      </c>
      <c r="AM225" t="s">
        <v>3115</v>
      </c>
      <c r="AN225" t="s">
        <v>3116</v>
      </c>
      <c r="AO225" t="s">
        <v>3117</v>
      </c>
      <c r="AP225"/>
      <c r="AQ225"/>
      <c r="AR225"/>
      <c r="AS225"/>
      <c r="BB225" t="str" cm="1">
        <f t="array" aca="1" ref="BB225" ca="1">IFERROR(INDIRECT(X225),"")</f>
        <v>FRÅGAN ÄR OBESVARAD</v>
      </c>
      <c r="BE225"/>
      <c r="BF225" s="466">
        <v>3</v>
      </c>
      <c r="BG225" s="466">
        <v>46</v>
      </c>
      <c r="BH225" s="466" t="s">
        <v>926</v>
      </c>
      <c r="BI225" s="466" t="s">
        <v>2643</v>
      </c>
      <c r="BJ225" s="466">
        <v>4</v>
      </c>
      <c r="BK225" s="466" t="s">
        <v>3118</v>
      </c>
      <c r="BL225" s="466" t="s">
        <v>931</v>
      </c>
      <c r="BM225" s="438" t="s">
        <v>3119</v>
      </c>
      <c r="BN225" s="438"/>
      <c r="BO225" s="466">
        <v>0</v>
      </c>
      <c r="BP225" s="466">
        <v>0</v>
      </c>
      <c r="BQ225" s="466">
        <v>0</v>
      </c>
      <c r="BR225" s="466">
        <v>0</v>
      </c>
      <c r="BS225" s="466">
        <v>0</v>
      </c>
      <c r="BT225" s="466">
        <v>1</v>
      </c>
      <c r="BU225" s="466">
        <v>0</v>
      </c>
      <c r="BV225" s="466">
        <v>0</v>
      </c>
      <c r="BW225" s="466">
        <v>0</v>
      </c>
      <c r="BX225" s="466">
        <v>0</v>
      </c>
      <c r="BY225" s="466"/>
      <c r="BZ225" s="466"/>
      <c r="CC225"/>
      <c r="CD225"/>
      <c r="CE225"/>
      <c r="CF225"/>
      <c r="CG225"/>
      <c r="CH225"/>
      <c r="CI225"/>
      <c r="CJ225"/>
      <c r="CK225"/>
      <c r="CL225"/>
      <c r="CM225"/>
      <c r="CN225"/>
      <c r="CO225"/>
    </row>
    <row r="226" spans="18:93">
      <c r="R226"/>
      <c r="W226">
        <v>231</v>
      </c>
      <c r="X226" t="s">
        <v>1217</v>
      </c>
      <c r="Y226" t="s">
        <v>1217</v>
      </c>
      <c r="Z226" t="s">
        <v>1217</v>
      </c>
      <c r="AA226" t="s">
        <v>1217</v>
      </c>
      <c r="AB226" t="s">
        <v>1217</v>
      </c>
      <c r="AC226" t="s">
        <v>1217</v>
      </c>
      <c r="AD226" t="s">
        <v>1217</v>
      </c>
      <c r="AE226" t="s">
        <v>1217</v>
      </c>
      <c r="AF226" t="s">
        <v>1217</v>
      </c>
      <c r="AG226" t="s">
        <v>1217</v>
      </c>
      <c r="AH226"/>
      <c r="AI226" t="s">
        <v>1217</v>
      </c>
      <c r="AJ226" t="s">
        <v>1217</v>
      </c>
      <c r="AK226" t="s">
        <v>1217</v>
      </c>
      <c r="AL226" t="s">
        <v>1217</v>
      </c>
      <c r="AM226" t="s">
        <v>1217</v>
      </c>
      <c r="AN226" t="s">
        <v>1217</v>
      </c>
      <c r="AO226" t="s">
        <v>1217</v>
      </c>
      <c r="AP226"/>
      <c r="AQ226"/>
      <c r="AR226"/>
      <c r="AS226"/>
      <c r="BB226" t="str" cm="1">
        <f t="array" aca="1" ref="BB226" ca="1">IFERROR(INDIRECT(X226),"")</f>
        <v/>
      </c>
      <c r="BE226"/>
      <c r="BF226" s="466">
        <v>3</v>
      </c>
      <c r="BG226" s="466">
        <v>46</v>
      </c>
      <c r="BH226" s="466" t="s">
        <v>926</v>
      </c>
      <c r="BI226" s="466" t="s">
        <v>2643</v>
      </c>
      <c r="BJ226" s="466">
        <v>5</v>
      </c>
      <c r="BK226" s="466" t="s">
        <v>3120</v>
      </c>
      <c r="BL226" s="466" t="s">
        <v>932</v>
      </c>
      <c r="BM226" s="438" t="s">
        <v>3121</v>
      </c>
      <c r="BN226" s="438"/>
      <c r="BO226" s="466">
        <v>0</v>
      </c>
      <c r="BP226" s="466">
        <v>0</v>
      </c>
      <c r="BQ226" s="466">
        <v>0</v>
      </c>
      <c r="BR226" s="466">
        <v>0</v>
      </c>
      <c r="BS226" s="466">
        <v>0</v>
      </c>
      <c r="BT226" s="466">
        <v>1</v>
      </c>
      <c r="BU226" s="466">
        <v>0</v>
      </c>
      <c r="BV226" s="466">
        <v>0</v>
      </c>
      <c r="BW226" s="466">
        <v>0</v>
      </c>
      <c r="BX226" s="466">
        <v>0</v>
      </c>
      <c r="BY226" s="466"/>
      <c r="BZ226" s="466"/>
      <c r="CC226"/>
      <c r="CD226"/>
      <c r="CE226"/>
      <c r="CF226"/>
      <c r="CG226"/>
      <c r="CH226"/>
      <c r="CI226"/>
      <c r="CJ226"/>
      <c r="CK226"/>
      <c r="CL226"/>
      <c r="CM226"/>
      <c r="CN226"/>
      <c r="CO226"/>
    </row>
    <row r="227" spans="18:93">
      <c r="R227"/>
      <c r="W227">
        <v>232</v>
      </c>
      <c r="X227" t="s">
        <v>1217</v>
      </c>
      <c r="Y227" t="s">
        <v>1217</v>
      </c>
      <c r="Z227" t="s">
        <v>1217</v>
      </c>
      <c r="AA227" t="s">
        <v>1217</v>
      </c>
      <c r="AB227" t="s">
        <v>1217</v>
      </c>
      <c r="AC227" t="s">
        <v>1217</v>
      </c>
      <c r="AD227" t="s">
        <v>1217</v>
      </c>
      <c r="AE227" t="s">
        <v>1217</v>
      </c>
      <c r="AF227" t="s">
        <v>1217</v>
      </c>
      <c r="AG227" t="s">
        <v>1217</v>
      </c>
      <c r="AH227"/>
      <c r="AI227" t="s">
        <v>1217</v>
      </c>
      <c r="AJ227" t="s">
        <v>1217</v>
      </c>
      <c r="AK227" t="s">
        <v>1217</v>
      </c>
      <c r="AL227" t="s">
        <v>1217</v>
      </c>
      <c r="AM227" t="s">
        <v>1217</v>
      </c>
      <c r="AN227" t="s">
        <v>1217</v>
      </c>
      <c r="AO227" t="s">
        <v>1217</v>
      </c>
      <c r="AP227"/>
      <c r="AQ227"/>
      <c r="AR227"/>
      <c r="AS227"/>
      <c r="BB227" t="str" cm="1">
        <f t="array" aca="1" ref="BB227" ca="1">IFERROR(INDIRECT(X227),"")</f>
        <v/>
      </c>
      <c r="BE227"/>
      <c r="BF227" s="467">
        <v>3</v>
      </c>
      <c r="BG227" s="467">
        <v>47</v>
      </c>
      <c r="BH227" s="467" t="s">
        <v>934</v>
      </c>
      <c r="BI227" s="467" t="s">
        <v>2646</v>
      </c>
      <c r="BJ227" s="467">
        <v>1</v>
      </c>
      <c r="BK227" s="467" t="s">
        <v>3122</v>
      </c>
      <c r="BL227" s="467" t="s">
        <v>935</v>
      </c>
      <c r="BM227" s="438" t="s">
        <v>3123</v>
      </c>
      <c r="BN227" s="438"/>
      <c r="BO227" s="467">
        <v>0</v>
      </c>
      <c r="BP227" s="467">
        <v>0</v>
      </c>
      <c r="BQ227" s="467">
        <v>0</v>
      </c>
      <c r="BR227" s="467">
        <v>0</v>
      </c>
      <c r="BS227" s="467">
        <v>0</v>
      </c>
      <c r="BT227" s="467">
        <v>1</v>
      </c>
      <c r="BU227" s="467">
        <v>0</v>
      </c>
      <c r="BV227" s="467">
        <v>0</v>
      </c>
      <c r="BW227" s="467">
        <v>0</v>
      </c>
      <c r="BX227" s="467">
        <v>0</v>
      </c>
      <c r="BY227" s="467"/>
      <c r="BZ227" s="467"/>
      <c r="CC227"/>
      <c r="CD227"/>
      <c r="CE227"/>
      <c r="CF227"/>
      <c r="CG227"/>
      <c r="CH227"/>
      <c r="CI227"/>
      <c r="CJ227"/>
      <c r="CK227"/>
      <c r="CL227"/>
      <c r="CM227"/>
      <c r="CN227"/>
      <c r="CO227"/>
    </row>
    <row r="228" spans="18:93">
      <c r="R228"/>
      <c r="W228">
        <v>233</v>
      </c>
      <c r="X228" t="s">
        <v>1217</v>
      </c>
      <c r="Y228" t="s">
        <v>1217</v>
      </c>
      <c r="Z228" t="s">
        <v>1217</v>
      </c>
      <c r="AA228" t="s">
        <v>1217</v>
      </c>
      <c r="AB228" t="s">
        <v>1217</v>
      </c>
      <c r="AC228" t="s">
        <v>1217</v>
      </c>
      <c r="AD228" t="s">
        <v>1217</v>
      </c>
      <c r="AE228" t="s">
        <v>1217</v>
      </c>
      <c r="AF228" t="s">
        <v>1217</v>
      </c>
      <c r="AG228" t="s">
        <v>1217</v>
      </c>
      <c r="AH228"/>
      <c r="AI228" t="s">
        <v>1217</v>
      </c>
      <c r="AJ228" t="s">
        <v>1217</v>
      </c>
      <c r="AK228" t="s">
        <v>1217</v>
      </c>
      <c r="AL228" t="s">
        <v>1217</v>
      </c>
      <c r="AM228" t="s">
        <v>1217</v>
      </c>
      <c r="AN228" t="s">
        <v>1217</v>
      </c>
      <c r="AO228" t="s">
        <v>1217</v>
      </c>
      <c r="AP228"/>
      <c r="AQ228"/>
      <c r="AR228"/>
      <c r="AS228"/>
      <c r="BB228" t="str" cm="1">
        <f t="array" aca="1" ref="BB228" ca="1">IFERROR(INDIRECT(X228),"")</f>
        <v/>
      </c>
      <c r="BE228"/>
      <c r="BF228" s="467">
        <v>3</v>
      </c>
      <c r="BG228" s="467">
        <v>47</v>
      </c>
      <c r="BH228" s="467" t="s">
        <v>934</v>
      </c>
      <c r="BI228" s="467" t="s">
        <v>2646</v>
      </c>
      <c r="BJ228" s="467">
        <v>2</v>
      </c>
      <c r="BK228" s="467" t="s">
        <v>3124</v>
      </c>
      <c r="BL228" s="467" t="s">
        <v>936</v>
      </c>
      <c r="BM228" s="438" t="s">
        <v>3125</v>
      </c>
      <c r="BN228" s="438"/>
      <c r="BO228" s="467">
        <v>0</v>
      </c>
      <c r="BP228" s="467">
        <v>0</v>
      </c>
      <c r="BQ228" s="467">
        <v>0</v>
      </c>
      <c r="BR228" s="467">
        <v>0</v>
      </c>
      <c r="BS228" s="467">
        <v>0</v>
      </c>
      <c r="BT228" s="467">
        <v>1</v>
      </c>
      <c r="BU228" s="467">
        <v>0</v>
      </c>
      <c r="BV228" s="467">
        <v>0</v>
      </c>
      <c r="BW228" s="467">
        <v>0</v>
      </c>
      <c r="BX228" s="467">
        <v>0</v>
      </c>
      <c r="BY228" s="467"/>
      <c r="BZ228" s="467"/>
      <c r="CC228"/>
      <c r="CD228"/>
      <c r="CE228"/>
      <c r="CF228"/>
      <c r="CG228"/>
      <c r="CH228"/>
      <c r="CI228"/>
      <c r="CJ228"/>
      <c r="CK228"/>
      <c r="CL228"/>
      <c r="CM228"/>
      <c r="CN228"/>
      <c r="CO228"/>
    </row>
    <row r="229" spans="18:93">
      <c r="R229"/>
      <c r="W229">
        <v>234</v>
      </c>
      <c r="X229" t="s">
        <v>1217</v>
      </c>
      <c r="Y229" t="s">
        <v>1217</v>
      </c>
      <c r="Z229" t="s">
        <v>1217</v>
      </c>
      <c r="AA229" t="s">
        <v>1217</v>
      </c>
      <c r="AB229" t="s">
        <v>1217</v>
      </c>
      <c r="AC229" t="s">
        <v>1217</v>
      </c>
      <c r="AD229" t="s">
        <v>1217</v>
      </c>
      <c r="AE229" t="s">
        <v>1217</v>
      </c>
      <c r="AF229" t="s">
        <v>1217</v>
      </c>
      <c r="AG229" t="s">
        <v>1217</v>
      </c>
      <c r="AH229"/>
      <c r="AI229" t="s">
        <v>1217</v>
      </c>
      <c r="AJ229" t="s">
        <v>1217</v>
      </c>
      <c r="AK229" t="s">
        <v>1217</v>
      </c>
      <c r="AL229" t="s">
        <v>1217</v>
      </c>
      <c r="AM229" t="s">
        <v>1217</v>
      </c>
      <c r="AN229" t="s">
        <v>1217</v>
      </c>
      <c r="AO229" t="s">
        <v>1217</v>
      </c>
      <c r="AP229"/>
      <c r="AQ229"/>
      <c r="AR229"/>
      <c r="AS229"/>
      <c r="BB229" t="str" cm="1">
        <f t="array" aca="1" ref="BB229" ca="1">IFERROR(INDIRECT(X229),"")</f>
        <v/>
      </c>
      <c r="BE229"/>
      <c r="BF229" s="467">
        <v>3</v>
      </c>
      <c r="BG229" s="467">
        <v>47</v>
      </c>
      <c r="BH229" s="467" t="s">
        <v>934</v>
      </c>
      <c r="BI229" s="467" t="s">
        <v>2646</v>
      </c>
      <c r="BJ229" s="467">
        <v>3</v>
      </c>
      <c r="BK229" s="467" t="s">
        <v>3126</v>
      </c>
      <c r="BL229" s="467" t="s">
        <v>937</v>
      </c>
      <c r="BM229" s="438" t="s">
        <v>3127</v>
      </c>
      <c r="BN229" s="438"/>
      <c r="BO229" s="467">
        <v>0</v>
      </c>
      <c r="BP229" s="467">
        <v>0</v>
      </c>
      <c r="BQ229" s="467">
        <v>0</v>
      </c>
      <c r="BR229" s="467">
        <v>0</v>
      </c>
      <c r="BS229" s="467">
        <v>0</v>
      </c>
      <c r="BT229" s="467">
        <v>1</v>
      </c>
      <c r="BU229" s="467">
        <v>0</v>
      </c>
      <c r="BV229" s="467">
        <v>0</v>
      </c>
      <c r="BW229" s="467">
        <v>0</v>
      </c>
      <c r="BX229" s="467">
        <v>0</v>
      </c>
      <c r="BY229" s="467"/>
      <c r="BZ229" s="467"/>
      <c r="CC229"/>
      <c r="CD229"/>
      <c r="CE229"/>
      <c r="CF229"/>
      <c r="CG229"/>
      <c r="CH229"/>
      <c r="CI229"/>
      <c r="CJ229"/>
      <c r="CK229"/>
      <c r="CL229"/>
      <c r="CM229"/>
      <c r="CN229"/>
      <c r="CO229"/>
    </row>
    <row r="230" spans="18:93">
      <c r="R230"/>
      <c r="W230">
        <v>235</v>
      </c>
      <c r="X230" t="s">
        <v>1217</v>
      </c>
      <c r="Y230" t="s">
        <v>1217</v>
      </c>
      <c r="Z230" t="s">
        <v>1217</v>
      </c>
      <c r="AA230" t="s">
        <v>1217</v>
      </c>
      <c r="AB230" t="s">
        <v>1217</v>
      </c>
      <c r="AC230" t="s">
        <v>1217</v>
      </c>
      <c r="AD230" t="s">
        <v>1217</v>
      </c>
      <c r="AE230" t="s">
        <v>1217</v>
      </c>
      <c r="AF230" t="s">
        <v>1217</v>
      </c>
      <c r="AG230" t="s">
        <v>1217</v>
      </c>
      <c r="AH230"/>
      <c r="AI230" t="s">
        <v>1217</v>
      </c>
      <c r="AJ230" t="s">
        <v>1217</v>
      </c>
      <c r="AK230" t="s">
        <v>1217</v>
      </c>
      <c r="AL230" t="s">
        <v>1217</v>
      </c>
      <c r="AM230" t="s">
        <v>1217</v>
      </c>
      <c r="AN230" t="s">
        <v>1217</v>
      </c>
      <c r="AO230" t="s">
        <v>1217</v>
      </c>
      <c r="AP230"/>
      <c r="AQ230"/>
      <c r="AR230"/>
      <c r="AS230"/>
      <c r="BB230" t="str" cm="1">
        <f t="array" aca="1" ref="BB230" ca="1">IFERROR(INDIRECT(X230),"")</f>
        <v/>
      </c>
      <c r="BE230"/>
      <c r="BF230" s="467">
        <v>3</v>
      </c>
      <c r="BG230" s="467">
        <v>47</v>
      </c>
      <c r="BH230" s="467" t="s">
        <v>934</v>
      </c>
      <c r="BI230" s="467" t="s">
        <v>2646</v>
      </c>
      <c r="BJ230" s="467">
        <v>4</v>
      </c>
      <c r="BK230" s="467" t="s">
        <v>1435</v>
      </c>
      <c r="BL230" s="467" t="s">
        <v>939</v>
      </c>
      <c r="BM230" s="438" t="s">
        <v>3128</v>
      </c>
      <c r="BN230" s="438"/>
      <c r="BO230" s="467">
        <v>0</v>
      </c>
      <c r="BP230" s="467">
        <v>0</v>
      </c>
      <c r="BQ230" s="467">
        <v>0</v>
      </c>
      <c r="BR230" s="467">
        <v>0</v>
      </c>
      <c r="BS230" s="467">
        <v>0</v>
      </c>
      <c r="BT230" s="467">
        <v>1</v>
      </c>
      <c r="BU230" s="467">
        <v>0</v>
      </c>
      <c r="BV230" s="467">
        <v>0</v>
      </c>
      <c r="BW230" s="467">
        <v>0</v>
      </c>
      <c r="BX230" s="467">
        <v>0</v>
      </c>
      <c r="BY230" s="467"/>
      <c r="BZ230" s="467"/>
      <c r="CC230"/>
      <c r="CD230"/>
      <c r="CE230"/>
      <c r="CF230"/>
      <c r="CG230"/>
      <c r="CH230"/>
      <c r="CI230"/>
      <c r="CJ230"/>
      <c r="CK230"/>
      <c r="CL230"/>
      <c r="CM230"/>
      <c r="CN230"/>
      <c r="CO230"/>
    </row>
    <row r="231" spans="18:93">
      <c r="R231"/>
      <c r="W231">
        <v>236</v>
      </c>
      <c r="X231" t="s">
        <v>1217</v>
      </c>
      <c r="Y231" t="s">
        <v>1217</v>
      </c>
      <c r="Z231" t="s">
        <v>1217</v>
      </c>
      <c r="AA231" t="s">
        <v>1217</v>
      </c>
      <c r="AB231" t="s">
        <v>1217</v>
      </c>
      <c r="AC231" t="s">
        <v>1217</v>
      </c>
      <c r="AD231" t="s">
        <v>1217</v>
      </c>
      <c r="AE231" t="s">
        <v>1217</v>
      </c>
      <c r="AF231" t="s">
        <v>1217</v>
      </c>
      <c r="AG231" t="s">
        <v>1217</v>
      </c>
      <c r="AH231"/>
      <c r="AI231" t="s">
        <v>1217</v>
      </c>
      <c r="AJ231" t="s">
        <v>1217</v>
      </c>
      <c r="AK231" t="s">
        <v>1217</v>
      </c>
      <c r="AL231" t="s">
        <v>1217</v>
      </c>
      <c r="AM231" t="s">
        <v>1217</v>
      </c>
      <c r="AN231" t="s">
        <v>1217</v>
      </c>
      <c r="AO231" t="s">
        <v>1217</v>
      </c>
      <c r="AP231"/>
      <c r="AQ231"/>
      <c r="AR231"/>
      <c r="AS231"/>
      <c r="BB231" t="str" cm="1">
        <f t="array" aca="1" ref="BB231" ca="1">IFERROR(INDIRECT(X231),"")</f>
        <v/>
      </c>
      <c r="BE231"/>
      <c r="BF231" s="467">
        <v>3</v>
      </c>
      <c r="BG231" s="467">
        <v>47</v>
      </c>
      <c r="BH231" s="467" t="s">
        <v>934</v>
      </c>
      <c r="BI231" s="467" t="s">
        <v>2646</v>
      </c>
      <c r="BJ231" s="467">
        <v>5</v>
      </c>
      <c r="BK231" s="467" t="s">
        <v>3129</v>
      </c>
      <c r="BL231" s="467" t="s">
        <v>940</v>
      </c>
      <c r="BM231" s="438" t="s">
        <v>3130</v>
      </c>
      <c r="BN231" s="438"/>
      <c r="BO231" s="467">
        <v>0</v>
      </c>
      <c r="BP231" s="467">
        <v>0</v>
      </c>
      <c r="BQ231" s="467">
        <v>0</v>
      </c>
      <c r="BR231" s="467">
        <v>0</v>
      </c>
      <c r="BS231" s="467">
        <v>0</v>
      </c>
      <c r="BT231" s="467">
        <v>1</v>
      </c>
      <c r="BU231" s="467">
        <v>0</v>
      </c>
      <c r="BV231" s="467">
        <v>0</v>
      </c>
      <c r="BW231" s="467">
        <v>0</v>
      </c>
      <c r="BX231" s="467">
        <v>0</v>
      </c>
      <c r="BY231" s="467"/>
      <c r="BZ231" s="467"/>
      <c r="CC231"/>
      <c r="CD231"/>
      <c r="CE231"/>
      <c r="CF231"/>
      <c r="CG231"/>
      <c r="CH231"/>
      <c r="CI231"/>
      <c r="CJ231"/>
      <c r="CK231"/>
      <c r="CL231"/>
      <c r="CM231"/>
      <c r="CN231"/>
      <c r="CO231"/>
    </row>
    <row r="232" spans="18:93">
      <c r="R232"/>
      <c r="W232">
        <v>237</v>
      </c>
      <c r="X232" t="s">
        <v>1217</v>
      </c>
      <c r="Y232" t="s">
        <v>1217</v>
      </c>
      <c r="Z232" t="s">
        <v>1217</v>
      </c>
      <c r="AA232" t="s">
        <v>1217</v>
      </c>
      <c r="AB232" t="s">
        <v>1217</v>
      </c>
      <c r="AC232" t="s">
        <v>1217</v>
      </c>
      <c r="AD232" t="s">
        <v>1217</v>
      </c>
      <c r="AE232" t="s">
        <v>1217</v>
      </c>
      <c r="AF232" t="s">
        <v>1217</v>
      </c>
      <c r="AG232" t="s">
        <v>1217</v>
      </c>
      <c r="AH232"/>
      <c r="AI232" t="s">
        <v>1217</v>
      </c>
      <c r="AJ232" t="s">
        <v>1217</v>
      </c>
      <c r="AK232" t="s">
        <v>1217</v>
      </c>
      <c r="AL232" t="s">
        <v>1217</v>
      </c>
      <c r="AM232" t="s">
        <v>1217</v>
      </c>
      <c r="AN232" t="s">
        <v>1217</v>
      </c>
      <c r="AO232" t="s">
        <v>1217</v>
      </c>
      <c r="AP232"/>
      <c r="AQ232"/>
      <c r="AR232"/>
      <c r="AS232"/>
      <c r="BB232" t="str" cm="1">
        <f t="array" aca="1" ref="BB232" ca="1">IFERROR(INDIRECT(X232),"")</f>
        <v/>
      </c>
      <c r="BE232"/>
      <c r="BF232" s="469">
        <v>3</v>
      </c>
      <c r="BG232" s="469">
        <v>48</v>
      </c>
      <c r="BH232" s="469" t="s">
        <v>942</v>
      </c>
      <c r="BI232" s="469" t="s">
        <v>2649</v>
      </c>
      <c r="BJ232" s="469">
        <v>1</v>
      </c>
      <c r="BK232" s="469" t="s">
        <v>2394</v>
      </c>
      <c r="BL232" s="469" t="s">
        <v>943</v>
      </c>
      <c r="BM232" s="438" t="s">
        <v>3131</v>
      </c>
      <c r="BN232" s="438"/>
      <c r="BO232" s="469">
        <v>0</v>
      </c>
      <c r="BP232" s="469">
        <v>0</v>
      </c>
      <c r="BQ232" s="469">
        <v>0</v>
      </c>
      <c r="BR232" s="469">
        <v>0</v>
      </c>
      <c r="BS232" s="469">
        <v>0</v>
      </c>
      <c r="BT232" s="469">
        <v>1</v>
      </c>
      <c r="BU232" s="469">
        <v>0</v>
      </c>
      <c r="BV232" s="469">
        <v>0</v>
      </c>
      <c r="BW232" s="469">
        <v>0</v>
      </c>
      <c r="BX232" s="469">
        <v>0</v>
      </c>
      <c r="BY232" s="469"/>
      <c r="BZ232" s="469"/>
      <c r="CC232"/>
      <c r="CD232"/>
      <c r="CE232"/>
      <c r="CF232"/>
      <c r="CG232"/>
      <c r="CH232"/>
      <c r="CI232"/>
      <c r="CJ232"/>
      <c r="CK232"/>
      <c r="CL232"/>
      <c r="CM232"/>
      <c r="CN232"/>
      <c r="CO232"/>
    </row>
    <row r="233" spans="18:93">
      <c r="R233"/>
      <c r="W233">
        <v>238</v>
      </c>
      <c r="X233" t="s">
        <v>1217</v>
      </c>
      <c r="Y233" t="s">
        <v>1217</v>
      </c>
      <c r="Z233" t="s">
        <v>1217</v>
      </c>
      <c r="AA233" t="s">
        <v>1217</v>
      </c>
      <c r="AB233" t="s">
        <v>1217</v>
      </c>
      <c r="AC233" t="s">
        <v>1217</v>
      </c>
      <c r="AD233" t="s">
        <v>1217</v>
      </c>
      <c r="AE233" t="s">
        <v>1217</v>
      </c>
      <c r="AF233" t="s">
        <v>1217</v>
      </c>
      <c r="AG233" t="s">
        <v>1217</v>
      </c>
      <c r="AH233"/>
      <c r="AI233" t="s">
        <v>1217</v>
      </c>
      <c r="AJ233" t="s">
        <v>1217</v>
      </c>
      <c r="AK233" t="s">
        <v>1217</v>
      </c>
      <c r="AL233" t="s">
        <v>1217</v>
      </c>
      <c r="AM233" t="s">
        <v>1217</v>
      </c>
      <c r="AN233" t="s">
        <v>1217</v>
      </c>
      <c r="AO233" t="s">
        <v>1217</v>
      </c>
      <c r="AP233"/>
      <c r="AQ233"/>
      <c r="AR233"/>
      <c r="AS233"/>
      <c r="BB233" t="str" cm="1">
        <f t="array" aca="1" ref="BB233" ca="1">IFERROR(INDIRECT(X233),"")</f>
        <v/>
      </c>
      <c r="BE233"/>
      <c r="BF233" s="469">
        <v>3</v>
      </c>
      <c r="BG233" s="469">
        <v>48</v>
      </c>
      <c r="BH233" s="469" t="s">
        <v>942</v>
      </c>
      <c r="BI233" s="469" t="s">
        <v>2649</v>
      </c>
      <c r="BJ233" s="469">
        <v>2</v>
      </c>
      <c r="BK233" s="469" t="s">
        <v>2395</v>
      </c>
      <c r="BL233" s="469" t="s">
        <v>944</v>
      </c>
      <c r="BM233" s="438" t="s">
        <v>3132</v>
      </c>
      <c r="BN233" s="438"/>
      <c r="BO233" s="469">
        <v>0</v>
      </c>
      <c r="BP233" s="469">
        <v>0</v>
      </c>
      <c r="BQ233" s="469">
        <v>0</v>
      </c>
      <c r="BR233" s="469">
        <v>0</v>
      </c>
      <c r="BS233" s="469">
        <v>0</v>
      </c>
      <c r="BT233" s="469">
        <v>1</v>
      </c>
      <c r="BU233" s="469">
        <v>0</v>
      </c>
      <c r="BV233" s="469">
        <v>0</v>
      </c>
      <c r="BW233" s="469">
        <v>0</v>
      </c>
      <c r="BX233" s="469">
        <v>0</v>
      </c>
      <c r="BY233" s="469"/>
      <c r="BZ233" s="469"/>
      <c r="CC233"/>
      <c r="CD233"/>
      <c r="CE233"/>
      <c r="CF233"/>
      <c r="CG233"/>
      <c r="CH233"/>
      <c r="CI233"/>
      <c r="CJ233"/>
      <c r="CK233"/>
      <c r="CL233"/>
      <c r="CM233"/>
      <c r="CN233"/>
      <c r="CO233"/>
    </row>
    <row r="234" spans="18:93">
      <c r="R234"/>
      <c r="W234">
        <v>239</v>
      </c>
      <c r="X234" t="s">
        <v>1217</v>
      </c>
      <c r="Y234" t="s">
        <v>1217</v>
      </c>
      <c r="Z234" t="s">
        <v>1217</v>
      </c>
      <c r="AA234" t="s">
        <v>1217</v>
      </c>
      <c r="AB234" t="s">
        <v>1217</v>
      </c>
      <c r="AC234" t="s">
        <v>1217</v>
      </c>
      <c r="AD234" t="s">
        <v>1217</v>
      </c>
      <c r="AE234" t="s">
        <v>1217</v>
      </c>
      <c r="AF234" t="s">
        <v>1217</v>
      </c>
      <c r="AG234" t="s">
        <v>1217</v>
      </c>
      <c r="AH234"/>
      <c r="AI234" t="s">
        <v>1217</v>
      </c>
      <c r="AJ234" t="s">
        <v>1217</v>
      </c>
      <c r="AK234" t="s">
        <v>1217</v>
      </c>
      <c r="AL234" t="s">
        <v>1217</v>
      </c>
      <c r="AM234" t="s">
        <v>1217</v>
      </c>
      <c r="AN234" t="s">
        <v>1217</v>
      </c>
      <c r="AO234" t="s">
        <v>1217</v>
      </c>
      <c r="AP234"/>
      <c r="AQ234"/>
      <c r="AR234"/>
      <c r="AS234"/>
      <c r="BB234" t="str" cm="1">
        <f t="array" aca="1" ref="BB234" ca="1">IFERROR(INDIRECT(X234),"")</f>
        <v/>
      </c>
      <c r="BE234"/>
      <c r="BF234" s="469">
        <v>3</v>
      </c>
      <c r="BG234" s="469">
        <v>48</v>
      </c>
      <c r="BH234" s="469" t="s">
        <v>942</v>
      </c>
      <c r="BI234" s="469" t="s">
        <v>2649</v>
      </c>
      <c r="BJ234" s="469">
        <v>3</v>
      </c>
      <c r="BK234" s="469" t="s">
        <v>2393</v>
      </c>
      <c r="BL234" s="469" t="s">
        <v>945</v>
      </c>
      <c r="BM234" s="438" t="s">
        <v>3133</v>
      </c>
      <c r="BN234" s="438"/>
      <c r="BO234" s="469">
        <v>0</v>
      </c>
      <c r="BP234" s="469">
        <v>0</v>
      </c>
      <c r="BQ234" s="469">
        <v>0</v>
      </c>
      <c r="BR234" s="469">
        <v>0</v>
      </c>
      <c r="BS234" s="469">
        <v>0</v>
      </c>
      <c r="BT234" s="469">
        <v>1</v>
      </c>
      <c r="BU234" s="469">
        <v>0</v>
      </c>
      <c r="BV234" s="469">
        <v>0</v>
      </c>
      <c r="BW234" s="469">
        <v>0</v>
      </c>
      <c r="BX234" s="469">
        <v>0</v>
      </c>
      <c r="BY234" s="469"/>
      <c r="BZ234" s="469"/>
      <c r="CC234"/>
      <c r="CD234"/>
      <c r="CE234"/>
      <c r="CF234"/>
      <c r="CG234"/>
      <c r="CH234"/>
      <c r="CI234"/>
      <c r="CJ234"/>
      <c r="CK234"/>
      <c r="CL234"/>
      <c r="CM234"/>
      <c r="CN234"/>
      <c r="CO234"/>
    </row>
    <row r="235" spans="18:93">
      <c r="R235"/>
      <c r="W235">
        <v>240</v>
      </c>
      <c r="X235" t="s">
        <v>1217</v>
      </c>
      <c r="Y235" t="s">
        <v>1217</v>
      </c>
      <c r="Z235" t="s">
        <v>1217</v>
      </c>
      <c r="AA235" t="s">
        <v>1217</v>
      </c>
      <c r="AB235" t="s">
        <v>1217</v>
      </c>
      <c r="AC235" t="s">
        <v>1217</v>
      </c>
      <c r="AD235" t="s">
        <v>1217</v>
      </c>
      <c r="AE235" t="s">
        <v>1217</v>
      </c>
      <c r="AF235" t="s">
        <v>1217</v>
      </c>
      <c r="AG235" t="s">
        <v>1217</v>
      </c>
      <c r="AH235"/>
      <c r="AI235" t="s">
        <v>1217</v>
      </c>
      <c r="AJ235" t="s">
        <v>1217</v>
      </c>
      <c r="AK235" t="s">
        <v>1217</v>
      </c>
      <c r="AL235" t="s">
        <v>1217</v>
      </c>
      <c r="AM235" t="s">
        <v>1217</v>
      </c>
      <c r="AN235" t="s">
        <v>1217</v>
      </c>
      <c r="AO235" t="s">
        <v>1217</v>
      </c>
      <c r="AP235"/>
      <c r="AQ235"/>
      <c r="AR235"/>
      <c r="AS235"/>
      <c r="BB235" t="str" cm="1">
        <f t="array" aca="1" ref="BB235" ca="1">IFERROR(INDIRECT(X235),"")</f>
        <v/>
      </c>
      <c r="BE235"/>
      <c r="BF235" s="469">
        <v>3</v>
      </c>
      <c r="BG235" s="469">
        <v>48</v>
      </c>
      <c r="BH235" s="469" t="s">
        <v>942</v>
      </c>
      <c r="BI235" s="469" t="s">
        <v>2649</v>
      </c>
      <c r="BJ235" s="469">
        <v>4</v>
      </c>
      <c r="BK235" s="469" t="s">
        <v>3134</v>
      </c>
      <c r="BL235" s="469" t="s">
        <v>946</v>
      </c>
      <c r="BM235" s="438" t="s">
        <v>3135</v>
      </c>
      <c r="BN235" s="438"/>
      <c r="BO235" s="469">
        <v>0</v>
      </c>
      <c r="BP235" s="469">
        <v>0</v>
      </c>
      <c r="BQ235" s="469">
        <v>0</v>
      </c>
      <c r="BR235" s="469">
        <v>0</v>
      </c>
      <c r="BS235" s="469">
        <v>0</v>
      </c>
      <c r="BT235" s="469">
        <v>1</v>
      </c>
      <c r="BU235" s="469">
        <v>0</v>
      </c>
      <c r="BV235" s="469">
        <v>0</v>
      </c>
      <c r="BW235" s="469">
        <v>0</v>
      </c>
      <c r="BX235" s="469">
        <v>0</v>
      </c>
      <c r="BY235" s="469"/>
      <c r="BZ235" s="469"/>
      <c r="CC235"/>
      <c r="CD235"/>
      <c r="CE235"/>
      <c r="CF235"/>
      <c r="CG235"/>
      <c r="CH235"/>
      <c r="CI235"/>
      <c r="CJ235"/>
      <c r="CK235"/>
      <c r="CL235"/>
      <c r="CM235"/>
      <c r="CN235"/>
      <c r="CO235"/>
    </row>
    <row r="236" spans="18:93">
      <c r="R236"/>
      <c r="W236">
        <v>241</v>
      </c>
      <c r="X236" t="s">
        <v>1217</v>
      </c>
      <c r="Y236" t="s">
        <v>1217</v>
      </c>
      <c r="Z236" t="s">
        <v>1217</v>
      </c>
      <c r="AA236" t="s">
        <v>1217</v>
      </c>
      <c r="AB236" t="s">
        <v>1217</v>
      </c>
      <c r="AC236" t="s">
        <v>1217</v>
      </c>
      <c r="AD236" t="s">
        <v>1217</v>
      </c>
      <c r="AE236" t="s">
        <v>1217</v>
      </c>
      <c r="AF236" t="s">
        <v>1217</v>
      </c>
      <c r="AG236" t="s">
        <v>1217</v>
      </c>
      <c r="AH236"/>
      <c r="AI236" t="s">
        <v>1217</v>
      </c>
      <c r="AJ236" t="s">
        <v>1217</v>
      </c>
      <c r="AK236" t="s">
        <v>1217</v>
      </c>
      <c r="AL236" t="s">
        <v>1217</v>
      </c>
      <c r="AM236" t="s">
        <v>1217</v>
      </c>
      <c r="AN236" t="s">
        <v>1217</v>
      </c>
      <c r="AO236" t="s">
        <v>1217</v>
      </c>
      <c r="AP236"/>
      <c r="AQ236"/>
      <c r="AR236"/>
      <c r="AS236"/>
      <c r="BB236" t="str" cm="1">
        <f t="array" aca="1" ref="BB236" ca="1">IFERROR(INDIRECT(X236),"")</f>
        <v/>
      </c>
      <c r="BE236"/>
      <c r="BF236" s="469">
        <v>3</v>
      </c>
      <c r="BG236" s="469">
        <v>48</v>
      </c>
      <c r="BH236" s="469" t="s">
        <v>942</v>
      </c>
      <c r="BI236" s="469" t="s">
        <v>2649</v>
      </c>
      <c r="BJ236" s="469">
        <v>5</v>
      </c>
      <c r="BK236" s="469" t="s">
        <v>3136</v>
      </c>
      <c r="BL236" s="469" t="s">
        <v>947</v>
      </c>
      <c r="BM236" s="438" t="s">
        <v>3137</v>
      </c>
      <c r="BN236" s="438"/>
      <c r="BO236" s="469">
        <v>0</v>
      </c>
      <c r="BP236" s="469">
        <v>0</v>
      </c>
      <c r="BQ236" s="469">
        <v>0</v>
      </c>
      <c r="BR236" s="469">
        <v>0</v>
      </c>
      <c r="BS236" s="469">
        <v>0</v>
      </c>
      <c r="BT236" s="469">
        <v>1</v>
      </c>
      <c r="BU236" s="469">
        <v>0</v>
      </c>
      <c r="BV236" s="469">
        <v>0</v>
      </c>
      <c r="BW236" s="469">
        <v>0</v>
      </c>
      <c r="BX236" s="469">
        <v>0</v>
      </c>
      <c r="BY236" s="469"/>
      <c r="BZ236" s="469"/>
      <c r="CC236"/>
      <c r="CD236"/>
      <c r="CE236"/>
      <c r="CF236"/>
      <c r="CG236"/>
      <c r="CH236"/>
      <c r="CI236"/>
      <c r="CJ236"/>
      <c r="CK236"/>
      <c r="CL236"/>
      <c r="CM236"/>
      <c r="CN236"/>
      <c r="CO236"/>
    </row>
    <row r="237" spans="18:93">
      <c r="R237"/>
      <c r="W237">
        <v>242</v>
      </c>
      <c r="X237" t="s">
        <v>1217</v>
      </c>
      <c r="Y237" t="s">
        <v>1217</v>
      </c>
      <c r="Z237" t="s">
        <v>1217</v>
      </c>
      <c r="AA237" t="s">
        <v>1217</v>
      </c>
      <c r="AB237" t="s">
        <v>1217</v>
      </c>
      <c r="AC237" t="s">
        <v>1217</v>
      </c>
      <c r="AD237" t="s">
        <v>1217</v>
      </c>
      <c r="AE237" t="s">
        <v>1217</v>
      </c>
      <c r="AF237" t="s">
        <v>1217</v>
      </c>
      <c r="AG237" t="s">
        <v>1217</v>
      </c>
      <c r="AH237"/>
      <c r="AI237" t="s">
        <v>1217</v>
      </c>
      <c r="AJ237" t="s">
        <v>1217</v>
      </c>
      <c r="AK237" t="s">
        <v>1217</v>
      </c>
      <c r="AL237" t="s">
        <v>1217</v>
      </c>
      <c r="AM237" t="s">
        <v>1217</v>
      </c>
      <c r="AN237" t="s">
        <v>1217</v>
      </c>
      <c r="AO237" t="s">
        <v>1217</v>
      </c>
      <c r="AP237"/>
      <c r="AQ237"/>
      <c r="AR237"/>
      <c r="AS237"/>
      <c r="BB237" t="str" cm="1">
        <f t="array" aca="1" ref="BB237" ca="1">IFERROR(INDIRECT(X237),"")</f>
        <v/>
      </c>
      <c r="BE237"/>
      <c r="BF237" s="470">
        <v>3</v>
      </c>
      <c r="BG237" s="470">
        <v>49</v>
      </c>
      <c r="BH237" s="470" t="s">
        <v>949</v>
      </c>
      <c r="BI237" s="470" t="s">
        <v>2651</v>
      </c>
      <c r="BJ237" s="470">
        <v>1</v>
      </c>
      <c r="BK237" s="470" t="s">
        <v>3138</v>
      </c>
      <c r="BL237" s="470" t="s">
        <v>950</v>
      </c>
      <c r="BM237" s="438" t="s">
        <v>3139</v>
      </c>
      <c r="BN237" s="438"/>
      <c r="BO237" s="470">
        <v>0</v>
      </c>
      <c r="BP237" s="470">
        <v>0</v>
      </c>
      <c r="BQ237" s="470">
        <v>0</v>
      </c>
      <c r="BR237" s="470">
        <v>0</v>
      </c>
      <c r="BS237" s="470">
        <v>0</v>
      </c>
      <c r="BT237" s="470">
        <v>1</v>
      </c>
      <c r="BU237" s="470">
        <v>0</v>
      </c>
      <c r="BV237" s="470">
        <v>0</v>
      </c>
      <c r="BW237" s="470">
        <v>0</v>
      </c>
      <c r="BX237" s="470">
        <v>0</v>
      </c>
      <c r="BY237" s="470"/>
      <c r="BZ237" s="470"/>
      <c r="CC237"/>
      <c r="CD237"/>
      <c r="CE237"/>
      <c r="CF237"/>
      <c r="CG237"/>
      <c r="CH237"/>
      <c r="CI237"/>
      <c r="CJ237"/>
      <c r="CK237"/>
      <c r="CL237"/>
      <c r="CM237"/>
      <c r="CN237"/>
      <c r="CO237"/>
    </row>
    <row r="238" spans="18:93">
      <c r="R238"/>
      <c r="W238">
        <v>243</v>
      </c>
      <c r="X238" t="s">
        <v>1217</v>
      </c>
      <c r="Y238" t="s">
        <v>1217</v>
      </c>
      <c r="Z238" t="s">
        <v>1217</v>
      </c>
      <c r="AA238" t="s">
        <v>1217</v>
      </c>
      <c r="AB238" t="s">
        <v>1217</v>
      </c>
      <c r="AC238" t="s">
        <v>1217</v>
      </c>
      <c r="AD238" t="s">
        <v>1217</v>
      </c>
      <c r="AE238" t="s">
        <v>1217</v>
      </c>
      <c r="AF238" t="s">
        <v>1217</v>
      </c>
      <c r="AG238" t="s">
        <v>1217</v>
      </c>
      <c r="AH238"/>
      <c r="AI238" t="s">
        <v>1217</v>
      </c>
      <c r="AJ238" t="s">
        <v>1217</v>
      </c>
      <c r="AK238" t="s">
        <v>1217</v>
      </c>
      <c r="AL238" t="s">
        <v>1217</v>
      </c>
      <c r="AM238" t="s">
        <v>1217</v>
      </c>
      <c r="AN238" t="s">
        <v>1217</v>
      </c>
      <c r="AO238" t="s">
        <v>1217</v>
      </c>
      <c r="AP238"/>
      <c r="AQ238"/>
      <c r="AR238"/>
      <c r="AS238"/>
      <c r="BB238" t="str" cm="1">
        <f t="array" aca="1" ref="BB238" ca="1">IFERROR(INDIRECT(X238),"")</f>
        <v/>
      </c>
      <c r="BE238"/>
      <c r="BF238" s="470">
        <v>3</v>
      </c>
      <c r="BG238" s="470">
        <v>49</v>
      </c>
      <c r="BH238" s="470" t="s">
        <v>949</v>
      </c>
      <c r="BI238" s="470" t="s">
        <v>2651</v>
      </c>
      <c r="BJ238" s="470">
        <v>2</v>
      </c>
      <c r="BK238" s="470" t="s">
        <v>3140</v>
      </c>
      <c r="BL238" s="470" t="s">
        <v>951</v>
      </c>
      <c r="BM238" s="438" t="s">
        <v>3141</v>
      </c>
      <c r="BN238" s="438"/>
      <c r="BO238" s="470">
        <v>0</v>
      </c>
      <c r="BP238" s="470">
        <v>0</v>
      </c>
      <c r="BQ238" s="470">
        <v>0</v>
      </c>
      <c r="BR238" s="470">
        <v>0</v>
      </c>
      <c r="BS238" s="470">
        <v>0</v>
      </c>
      <c r="BT238" s="470">
        <v>1</v>
      </c>
      <c r="BU238" s="470">
        <v>0</v>
      </c>
      <c r="BV238" s="470">
        <v>0</v>
      </c>
      <c r="BW238" s="470">
        <v>0</v>
      </c>
      <c r="BX238" s="470">
        <v>0</v>
      </c>
      <c r="BY238" s="470"/>
      <c r="BZ238" s="470"/>
      <c r="CC238"/>
      <c r="CD238"/>
      <c r="CE238"/>
      <c r="CF238"/>
      <c r="CG238"/>
      <c r="CH238"/>
      <c r="CI238"/>
      <c r="CJ238"/>
      <c r="CK238"/>
      <c r="CL238"/>
      <c r="CM238"/>
      <c r="CN238"/>
      <c r="CO238"/>
    </row>
    <row r="239" spans="18:93">
      <c r="R239"/>
      <c r="W239">
        <v>244</v>
      </c>
      <c r="X239" t="s">
        <v>3142</v>
      </c>
      <c r="Y239" t="s">
        <v>3143</v>
      </c>
      <c r="Z239" t="s">
        <v>3144</v>
      </c>
      <c r="AA239" t="s">
        <v>1217</v>
      </c>
      <c r="AB239" t="s">
        <v>1217</v>
      </c>
      <c r="AC239">
        <v>1</v>
      </c>
      <c r="AD239">
        <v>16</v>
      </c>
      <c r="AE239" t="s">
        <v>1217</v>
      </c>
      <c r="AF239" t="s">
        <v>1217</v>
      </c>
      <c r="AG239" t="s">
        <v>3145</v>
      </c>
      <c r="AH239"/>
      <c r="AI239" t="s">
        <v>3146</v>
      </c>
      <c r="AJ239" t="s">
        <v>3147</v>
      </c>
      <c r="AK239" t="s">
        <v>3148</v>
      </c>
      <c r="AL239" t="s">
        <v>3149</v>
      </c>
      <c r="AM239" t="s">
        <v>3150</v>
      </c>
      <c r="AN239" t="s">
        <v>3151</v>
      </c>
      <c r="AO239" t="s">
        <v>3152</v>
      </c>
      <c r="AP239"/>
      <c r="AQ239"/>
      <c r="AR239"/>
      <c r="AS239"/>
      <c r="BB239" t="str" cm="1">
        <f t="array" aca="1" ref="BB239" ca="1">IFERROR(INDIRECT(X239),"")</f>
        <v>FRÅGAN ÄR OBESVARAD</v>
      </c>
      <c r="BE239"/>
      <c r="BF239" s="470">
        <v>3</v>
      </c>
      <c r="BG239" s="470">
        <v>49</v>
      </c>
      <c r="BH239" s="470" t="s">
        <v>949</v>
      </c>
      <c r="BI239" s="470" t="s">
        <v>2651</v>
      </c>
      <c r="BJ239" s="470">
        <v>3</v>
      </c>
      <c r="BK239" s="470" t="s">
        <v>3153</v>
      </c>
      <c r="BL239" s="470" t="s">
        <v>952</v>
      </c>
      <c r="BM239" s="438" t="s">
        <v>3154</v>
      </c>
      <c r="BN239" s="438"/>
      <c r="BO239" s="470">
        <v>0</v>
      </c>
      <c r="BP239" s="470">
        <v>0</v>
      </c>
      <c r="BQ239" s="470">
        <v>0</v>
      </c>
      <c r="BR239" s="470">
        <v>0</v>
      </c>
      <c r="BS239" s="470">
        <v>0</v>
      </c>
      <c r="BT239" s="470">
        <v>1</v>
      </c>
      <c r="BU239" s="470">
        <v>0</v>
      </c>
      <c r="BV239" s="470">
        <v>0</v>
      </c>
      <c r="BW239" s="470">
        <v>0</v>
      </c>
      <c r="BX239" s="470">
        <v>0</v>
      </c>
      <c r="BY239" s="470"/>
      <c r="BZ239" s="470"/>
      <c r="CC239"/>
      <c r="CD239"/>
      <c r="CE239"/>
      <c r="CF239"/>
      <c r="CG239"/>
      <c r="CH239"/>
      <c r="CI239"/>
      <c r="CJ239"/>
      <c r="CK239"/>
      <c r="CL239"/>
      <c r="CM239"/>
      <c r="CN239"/>
      <c r="CO239"/>
    </row>
    <row r="240" spans="18:93">
      <c r="R240"/>
      <c r="W240">
        <v>245</v>
      </c>
      <c r="X240" t="s">
        <v>1217</v>
      </c>
      <c r="Y240" t="s">
        <v>1217</v>
      </c>
      <c r="Z240" t="s">
        <v>1217</v>
      </c>
      <c r="AA240" t="s">
        <v>1217</v>
      </c>
      <c r="AB240" t="s">
        <v>1217</v>
      </c>
      <c r="AC240" t="s">
        <v>1217</v>
      </c>
      <c r="AD240" t="s">
        <v>1217</v>
      </c>
      <c r="AE240" t="s">
        <v>1217</v>
      </c>
      <c r="AF240" t="s">
        <v>1217</v>
      </c>
      <c r="AG240" t="s">
        <v>1217</v>
      </c>
      <c r="AH240"/>
      <c r="AI240" t="s">
        <v>1217</v>
      </c>
      <c r="AJ240" t="s">
        <v>1217</v>
      </c>
      <c r="AK240" t="s">
        <v>1217</v>
      </c>
      <c r="AL240" t="s">
        <v>1217</v>
      </c>
      <c r="AM240" t="s">
        <v>1217</v>
      </c>
      <c r="AN240" t="s">
        <v>1217</v>
      </c>
      <c r="AO240" t="s">
        <v>1217</v>
      </c>
      <c r="AP240"/>
      <c r="AQ240"/>
      <c r="AR240"/>
      <c r="AS240"/>
      <c r="BB240" t="str" cm="1">
        <f t="array" aca="1" ref="BB240" ca="1">IFERROR(INDIRECT(X240),"")</f>
        <v/>
      </c>
      <c r="BE240"/>
      <c r="BF240" s="470">
        <v>3</v>
      </c>
      <c r="BG240" s="470">
        <v>49</v>
      </c>
      <c r="BH240" s="470" t="s">
        <v>949</v>
      </c>
      <c r="BI240" s="470" t="s">
        <v>2651</v>
      </c>
      <c r="BJ240" s="470">
        <v>4</v>
      </c>
      <c r="BK240" s="470" t="s">
        <v>3155</v>
      </c>
      <c r="BL240" s="470" t="s">
        <v>953</v>
      </c>
      <c r="BM240" s="438" t="s">
        <v>3156</v>
      </c>
      <c r="BN240" s="438"/>
      <c r="BO240" s="470">
        <v>0</v>
      </c>
      <c r="BP240" s="470">
        <v>0</v>
      </c>
      <c r="BQ240" s="470">
        <v>0</v>
      </c>
      <c r="BR240" s="470">
        <v>0</v>
      </c>
      <c r="BS240" s="470">
        <v>0</v>
      </c>
      <c r="BT240" s="470">
        <v>1</v>
      </c>
      <c r="BU240" s="470">
        <v>0</v>
      </c>
      <c r="BV240" s="470">
        <v>0</v>
      </c>
      <c r="BW240" s="470">
        <v>0</v>
      </c>
      <c r="BX240" s="470">
        <v>0</v>
      </c>
      <c r="BY240" s="470"/>
      <c r="BZ240" s="470"/>
      <c r="CC240"/>
      <c r="CD240"/>
      <c r="CE240"/>
      <c r="CF240"/>
      <c r="CG240"/>
      <c r="CH240"/>
      <c r="CI240"/>
      <c r="CJ240"/>
      <c r="CK240"/>
      <c r="CL240"/>
      <c r="CM240"/>
      <c r="CN240"/>
      <c r="CO240"/>
    </row>
    <row r="241" spans="18:93">
      <c r="R241"/>
      <c r="W241">
        <v>246</v>
      </c>
      <c r="X241" t="s">
        <v>1217</v>
      </c>
      <c r="Y241" t="s">
        <v>1217</v>
      </c>
      <c r="Z241" t="s">
        <v>1217</v>
      </c>
      <c r="AA241" t="s">
        <v>1217</v>
      </c>
      <c r="AB241" t="s">
        <v>1217</v>
      </c>
      <c r="AC241" t="s">
        <v>1217</v>
      </c>
      <c r="AD241" t="s">
        <v>1217</v>
      </c>
      <c r="AE241" t="s">
        <v>1217</v>
      </c>
      <c r="AF241" t="s">
        <v>1217</v>
      </c>
      <c r="AG241" t="s">
        <v>1217</v>
      </c>
      <c r="AH241"/>
      <c r="AI241" t="s">
        <v>1217</v>
      </c>
      <c r="AJ241" t="s">
        <v>1217</v>
      </c>
      <c r="AK241" t="s">
        <v>1217</v>
      </c>
      <c r="AL241" t="s">
        <v>1217</v>
      </c>
      <c r="AM241" t="s">
        <v>1217</v>
      </c>
      <c r="AN241" t="s">
        <v>1217</v>
      </c>
      <c r="AO241" t="s">
        <v>1217</v>
      </c>
      <c r="AP241"/>
      <c r="AQ241"/>
      <c r="AR241"/>
      <c r="AS241"/>
      <c r="BB241" t="str" cm="1">
        <f t="array" aca="1" ref="BB241" ca="1">IFERROR(INDIRECT(X241),"")</f>
        <v/>
      </c>
      <c r="BE241"/>
      <c r="BF241" s="470">
        <v>3</v>
      </c>
      <c r="BG241" s="470">
        <v>49</v>
      </c>
      <c r="BH241" s="470" t="s">
        <v>949</v>
      </c>
      <c r="BI241" s="470" t="s">
        <v>2651</v>
      </c>
      <c r="BJ241" s="470">
        <v>5</v>
      </c>
      <c r="BK241" s="470" t="s">
        <v>3157</v>
      </c>
      <c r="BL241" s="470" t="s">
        <v>954</v>
      </c>
      <c r="BM241" s="438" t="s">
        <v>3158</v>
      </c>
      <c r="BN241" s="438"/>
      <c r="BO241" s="470">
        <v>0</v>
      </c>
      <c r="BP241" s="470">
        <v>0</v>
      </c>
      <c r="BQ241" s="470">
        <v>0</v>
      </c>
      <c r="BR241" s="470">
        <v>0</v>
      </c>
      <c r="BS241" s="470">
        <v>0</v>
      </c>
      <c r="BT241" s="470">
        <v>1</v>
      </c>
      <c r="BU241" s="470">
        <v>0</v>
      </c>
      <c r="BV241" s="470">
        <v>0</v>
      </c>
      <c r="BW241" s="470">
        <v>0</v>
      </c>
      <c r="BX241" s="470">
        <v>0</v>
      </c>
      <c r="BY241" s="470"/>
      <c r="BZ241" s="470"/>
      <c r="CC241"/>
      <c r="CD241"/>
      <c r="CE241"/>
      <c r="CF241"/>
      <c r="CG241"/>
      <c r="CH241"/>
      <c r="CI241"/>
      <c r="CJ241"/>
      <c r="CK241"/>
      <c r="CL241"/>
      <c r="CM241"/>
      <c r="CN241"/>
      <c r="CO241"/>
    </row>
    <row r="242" spans="18:93">
      <c r="R242"/>
      <c r="W242">
        <v>247</v>
      </c>
      <c r="X242" t="s">
        <v>1217</v>
      </c>
      <c r="Y242" t="s">
        <v>1217</v>
      </c>
      <c r="Z242" t="s">
        <v>1217</v>
      </c>
      <c r="AA242" t="s">
        <v>1217</v>
      </c>
      <c r="AB242" t="s">
        <v>1217</v>
      </c>
      <c r="AC242" t="s">
        <v>1217</v>
      </c>
      <c r="AD242" t="s">
        <v>1217</v>
      </c>
      <c r="AE242" t="s">
        <v>1217</v>
      </c>
      <c r="AF242" t="s">
        <v>1217</v>
      </c>
      <c r="AG242" t="s">
        <v>1217</v>
      </c>
      <c r="AH242"/>
      <c r="AI242" t="s">
        <v>1217</v>
      </c>
      <c r="AJ242" t="s">
        <v>1217</v>
      </c>
      <c r="AK242" t="s">
        <v>1217</v>
      </c>
      <c r="AL242" t="s">
        <v>1217</v>
      </c>
      <c r="AM242" t="s">
        <v>1217</v>
      </c>
      <c r="AN242" t="s">
        <v>1217</v>
      </c>
      <c r="AO242" t="s">
        <v>1217</v>
      </c>
      <c r="AP242"/>
      <c r="AQ242"/>
      <c r="AR242"/>
      <c r="AS242"/>
      <c r="BB242" t="str" cm="1">
        <f t="array" aca="1" ref="BB242" ca="1">IFERROR(INDIRECT(X242),"")</f>
        <v/>
      </c>
      <c r="BE242"/>
      <c r="BF242" s="438">
        <v>3</v>
      </c>
      <c r="BG242" s="438">
        <v>50</v>
      </c>
      <c r="BH242" s="438" t="s">
        <v>956</v>
      </c>
      <c r="BI242" s="438" t="s">
        <v>2653</v>
      </c>
      <c r="BJ242" s="438">
        <v>1</v>
      </c>
      <c r="BK242" s="438" t="s">
        <v>3159</v>
      </c>
      <c r="BL242" s="438" t="s">
        <v>957</v>
      </c>
      <c r="BM242" s="438" t="s">
        <v>3160</v>
      </c>
      <c r="BN242" s="438"/>
      <c r="BO242" s="438">
        <v>0</v>
      </c>
      <c r="BP242" s="438">
        <v>0</v>
      </c>
      <c r="BQ242" s="438">
        <v>0</v>
      </c>
      <c r="BR242" s="438">
        <v>0</v>
      </c>
      <c r="BS242" s="438">
        <v>0</v>
      </c>
      <c r="BT242" s="438">
        <v>1</v>
      </c>
      <c r="BU242" s="438">
        <v>0</v>
      </c>
      <c r="BV242" s="438">
        <v>0</v>
      </c>
      <c r="BW242" s="438">
        <v>0</v>
      </c>
      <c r="BX242" s="438">
        <v>0</v>
      </c>
      <c r="BY242" s="438"/>
      <c r="BZ242" s="438"/>
      <c r="CC242"/>
      <c r="CD242"/>
      <c r="CE242"/>
      <c r="CF242"/>
      <c r="CG242"/>
      <c r="CH242"/>
      <c r="CI242"/>
      <c r="CJ242"/>
      <c r="CK242"/>
      <c r="CL242"/>
      <c r="CM242"/>
      <c r="CN242"/>
      <c r="CO242"/>
    </row>
    <row r="243" spans="18:93">
      <c r="R243"/>
      <c r="W243">
        <v>248</v>
      </c>
      <c r="X243" t="s">
        <v>1217</v>
      </c>
      <c r="Y243" t="s">
        <v>1217</v>
      </c>
      <c r="Z243" t="s">
        <v>1217</v>
      </c>
      <c r="AA243" t="s">
        <v>1217</v>
      </c>
      <c r="AB243" t="s">
        <v>1217</v>
      </c>
      <c r="AC243" t="s">
        <v>1217</v>
      </c>
      <c r="AD243" t="s">
        <v>1217</v>
      </c>
      <c r="AE243" t="s">
        <v>1217</v>
      </c>
      <c r="AF243" t="s">
        <v>1217</v>
      </c>
      <c r="AG243" t="s">
        <v>1217</v>
      </c>
      <c r="AH243"/>
      <c r="AI243" t="s">
        <v>1217</v>
      </c>
      <c r="AJ243" t="s">
        <v>1217</v>
      </c>
      <c r="AK243" t="s">
        <v>1217</v>
      </c>
      <c r="AL243" t="s">
        <v>1217</v>
      </c>
      <c r="AM243" t="s">
        <v>1217</v>
      </c>
      <c r="AN243" t="s">
        <v>1217</v>
      </c>
      <c r="AO243" t="s">
        <v>1217</v>
      </c>
      <c r="AP243"/>
      <c r="AQ243"/>
      <c r="AR243"/>
      <c r="AS243"/>
      <c r="BB243" t="str" cm="1">
        <f t="array" aca="1" ref="BB243" ca="1">IFERROR(INDIRECT(X243),"")</f>
        <v/>
      </c>
      <c r="BE243"/>
      <c r="BF243" s="438">
        <v>3</v>
      </c>
      <c r="BG243" s="438">
        <v>50</v>
      </c>
      <c r="BH243" s="438" t="s">
        <v>956</v>
      </c>
      <c r="BI243" s="438" t="s">
        <v>2653</v>
      </c>
      <c r="BJ243" s="438">
        <v>2</v>
      </c>
      <c r="BK243" s="438" t="s">
        <v>3161</v>
      </c>
      <c r="BL243" s="438" t="s">
        <v>958</v>
      </c>
      <c r="BM243" s="438" t="s">
        <v>3162</v>
      </c>
      <c r="BN243" s="438"/>
      <c r="BO243" s="438">
        <v>0</v>
      </c>
      <c r="BP243" s="438">
        <v>0</v>
      </c>
      <c r="BQ243" s="438">
        <v>0</v>
      </c>
      <c r="BR243" s="438">
        <v>0</v>
      </c>
      <c r="BS243" s="438">
        <v>0</v>
      </c>
      <c r="BT243" s="438">
        <v>1</v>
      </c>
      <c r="BU243" s="438">
        <v>0</v>
      </c>
      <c r="BV243" s="438">
        <v>0</v>
      </c>
      <c r="BW243" s="438">
        <v>0</v>
      </c>
      <c r="BX243" s="438">
        <v>0</v>
      </c>
      <c r="BY243" s="438"/>
      <c r="BZ243" s="438"/>
      <c r="CC243"/>
      <c r="CD243"/>
      <c r="CE243"/>
      <c r="CF243"/>
      <c r="CG243"/>
      <c r="CH243"/>
      <c r="CI243"/>
      <c r="CJ243"/>
      <c r="CK243"/>
      <c r="CL243"/>
      <c r="CM243"/>
      <c r="CN243"/>
      <c r="CO243"/>
    </row>
    <row r="244" spans="18:93">
      <c r="R244"/>
      <c r="W244">
        <v>249</v>
      </c>
      <c r="X244" t="s">
        <v>1217</v>
      </c>
      <c r="Y244" t="s">
        <v>1217</v>
      </c>
      <c r="Z244" t="s">
        <v>1217</v>
      </c>
      <c r="AA244" t="s">
        <v>1217</v>
      </c>
      <c r="AB244" t="s">
        <v>1217</v>
      </c>
      <c r="AC244" t="s">
        <v>1217</v>
      </c>
      <c r="AD244" t="s">
        <v>1217</v>
      </c>
      <c r="AE244" t="s">
        <v>1217</v>
      </c>
      <c r="AF244" t="s">
        <v>1217</v>
      </c>
      <c r="AG244" t="s">
        <v>1217</v>
      </c>
      <c r="AH244"/>
      <c r="AI244" t="s">
        <v>1217</v>
      </c>
      <c r="AJ244" t="s">
        <v>1217</v>
      </c>
      <c r="AK244" t="s">
        <v>1217</v>
      </c>
      <c r="AL244" t="s">
        <v>1217</v>
      </c>
      <c r="AM244" t="s">
        <v>1217</v>
      </c>
      <c r="AN244" t="s">
        <v>1217</v>
      </c>
      <c r="AO244" t="s">
        <v>1217</v>
      </c>
      <c r="AP244"/>
      <c r="AQ244"/>
      <c r="AR244"/>
      <c r="AS244"/>
      <c r="BB244" t="str" cm="1">
        <f t="array" aca="1" ref="BB244" ca="1">IFERROR(INDIRECT(X244),"")</f>
        <v/>
      </c>
      <c r="BE244"/>
      <c r="BF244" s="438">
        <v>3</v>
      </c>
      <c r="BG244" s="438">
        <v>50</v>
      </c>
      <c r="BH244" s="438" t="s">
        <v>956</v>
      </c>
      <c r="BI244" s="438" t="s">
        <v>2653</v>
      </c>
      <c r="BJ244" s="438">
        <v>3</v>
      </c>
      <c r="BK244" s="438" t="s">
        <v>3163</v>
      </c>
      <c r="BL244" s="438" t="s">
        <v>959</v>
      </c>
      <c r="BM244" s="438" t="s">
        <v>3164</v>
      </c>
      <c r="BN244" s="438"/>
      <c r="BO244" s="438">
        <v>0</v>
      </c>
      <c r="BP244" s="438">
        <v>0</v>
      </c>
      <c r="BQ244" s="438">
        <v>0</v>
      </c>
      <c r="BR244" s="438">
        <v>0</v>
      </c>
      <c r="BS244" s="438">
        <v>0</v>
      </c>
      <c r="BT244" s="438">
        <v>1</v>
      </c>
      <c r="BU244" s="438">
        <v>0</v>
      </c>
      <c r="BV244" s="438">
        <v>0</v>
      </c>
      <c r="BW244" s="438">
        <v>0</v>
      </c>
      <c r="BX244" s="438">
        <v>0</v>
      </c>
      <c r="BY244" s="438"/>
      <c r="BZ244" s="438"/>
      <c r="CC244"/>
      <c r="CD244"/>
      <c r="CE244"/>
      <c r="CF244"/>
      <c r="CG244"/>
      <c r="CH244"/>
      <c r="CI244"/>
      <c r="CJ244"/>
      <c r="CK244"/>
      <c r="CL244"/>
      <c r="CM244"/>
      <c r="CN244"/>
      <c r="CO244"/>
    </row>
    <row r="245" spans="18:93">
      <c r="R245"/>
      <c r="W245">
        <v>250</v>
      </c>
      <c r="X245" t="s">
        <v>1217</v>
      </c>
      <c r="Y245" t="s">
        <v>1217</v>
      </c>
      <c r="Z245" t="s">
        <v>1217</v>
      </c>
      <c r="AA245" t="s">
        <v>1217</v>
      </c>
      <c r="AB245" t="s">
        <v>1217</v>
      </c>
      <c r="AC245" t="s">
        <v>1217</v>
      </c>
      <c r="AD245" t="s">
        <v>1217</v>
      </c>
      <c r="AE245" t="s">
        <v>1217</v>
      </c>
      <c r="AF245" t="s">
        <v>1217</v>
      </c>
      <c r="AG245" t="s">
        <v>1217</v>
      </c>
      <c r="AH245"/>
      <c r="AI245" t="s">
        <v>1217</v>
      </c>
      <c r="AJ245" t="s">
        <v>1217</v>
      </c>
      <c r="AK245" t="s">
        <v>1217</v>
      </c>
      <c r="AL245" t="s">
        <v>1217</v>
      </c>
      <c r="AM245" t="s">
        <v>1217</v>
      </c>
      <c r="AN245" t="s">
        <v>1217</v>
      </c>
      <c r="AO245" t="s">
        <v>1217</v>
      </c>
      <c r="AP245"/>
      <c r="AQ245"/>
      <c r="AR245"/>
      <c r="AS245"/>
      <c r="BB245" t="str" cm="1">
        <f t="array" aca="1" ref="BB245" ca="1">IFERROR(INDIRECT(X245),"")</f>
        <v/>
      </c>
      <c r="BE245"/>
      <c r="BF245" s="438">
        <v>3</v>
      </c>
      <c r="BG245" s="438">
        <v>50</v>
      </c>
      <c r="BH245" s="438" t="s">
        <v>956</v>
      </c>
      <c r="BI245" s="438" t="s">
        <v>2653</v>
      </c>
      <c r="BJ245" s="438">
        <v>4</v>
      </c>
      <c r="BK245" s="438" t="s">
        <v>3165</v>
      </c>
      <c r="BL245" s="438" t="s">
        <v>960</v>
      </c>
      <c r="BM245" s="438" t="s">
        <v>3166</v>
      </c>
      <c r="BN245" s="438"/>
      <c r="BO245" s="438">
        <v>0</v>
      </c>
      <c r="BP245" s="438">
        <v>0</v>
      </c>
      <c r="BQ245" s="438">
        <v>0</v>
      </c>
      <c r="BR245" s="438">
        <v>0</v>
      </c>
      <c r="BS245" s="438">
        <v>0</v>
      </c>
      <c r="BT245" s="438">
        <v>1</v>
      </c>
      <c r="BU245" s="438">
        <v>0</v>
      </c>
      <c r="BV245" s="438">
        <v>0</v>
      </c>
      <c r="BW245" s="438">
        <v>0</v>
      </c>
      <c r="BX245" s="438">
        <v>0</v>
      </c>
      <c r="BY245" s="438"/>
      <c r="BZ245" s="438"/>
      <c r="CC245"/>
      <c r="CD245"/>
      <c r="CE245"/>
      <c r="CF245"/>
      <c r="CG245"/>
      <c r="CH245"/>
      <c r="CI245"/>
      <c r="CJ245"/>
      <c r="CK245"/>
      <c r="CL245"/>
      <c r="CM245"/>
      <c r="CN245"/>
      <c r="CO245"/>
    </row>
    <row r="246" spans="18:93">
      <c r="R246"/>
      <c r="W246">
        <v>251</v>
      </c>
      <c r="X246" t="s">
        <v>1217</v>
      </c>
      <c r="Y246" t="s">
        <v>1217</v>
      </c>
      <c r="Z246" t="s">
        <v>1217</v>
      </c>
      <c r="AA246" t="s">
        <v>1217</v>
      </c>
      <c r="AB246" t="s">
        <v>1217</v>
      </c>
      <c r="AC246" t="s">
        <v>1217</v>
      </c>
      <c r="AD246" t="s">
        <v>1217</v>
      </c>
      <c r="AE246" t="s">
        <v>1217</v>
      </c>
      <c r="AF246" t="s">
        <v>1217</v>
      </c>
      <c r="AG246" t="s">
        <v>1217</v>
      </c>
      <c r="AH246"/>
      <c r="AI246" t="s">
        <v>1217</v>
      </c>
      <c r="AJ246" t="s">
        <v>1217</v>
      </c>
      <c r="AK246" t="s">
        <v>1217</v>
      </c>
      <c r="AL246" t="s">
        <v>1217</v>
      </c>
      <c r="AM246" t="s">
        <v>1217</v>
      </c>
      <c r="AN246" t="s">
        <v>1217</v>
      </c>
      <c r="AO246" t="s">
        <v>1217</v>
      </c>
      <c r="AP246"/>
      <c r="AQ246"/>
      <c r="AR246"/>
      <c r="AS246"/>
      <c r="BB246" t="str" cm="1">
        <f t="array" aca="1" ref="BB246" ca="1">IFERROR(INDIRECT(X246),"")</f>
        <v/>
      </c>
      <c r="BE246"/>
      <c r="BF246" s="438">
        <v>3</v>
      </c>
      <c r="BG246" s="438">
        <v>50</v>
      </c>
      <c r="BH246" s="438" t="s">
        <v>956</v>
      </c>
      <c r="BI246" s="438" t="s">
        <v>2653</v>
      </c>
      <c r="BJ246" s="438">
        <v>5</v>
      </c>
      <c r="BK246" s="438" t="s">
        <v>3167</v>
      </c>
      <c r="BL246" s="438" t="s">
        <v>961</v>
      </c>
      <c r="BM246" s="438" t="s">
        <v>3168</v>
      </c>
      <c r="BN246" s="438"/>
      <c r="BO246" s="438">
        <v>0</v>
      </c>
      <c r="BP246" s="438">
        <v>0</v>
      </c>
      <c r="BQ246" s="438">
        <v>0</v>
      </c>
      <c r="BR246" s="438">
        <v>0</v>
      </c>
      <c r="BS246" s="438">
        <v>0</v>
      </c>
      <c r="BT246" s="438">
        <v>1</v>
      </c>
      <c r="BU246" s="438">
        <v>0</v>
      </c>
      <c r="BV246" s="438">
        <v>0</v>
      </c>
      <c r="BW246" s="438">
        <v>0</v>
      </c>
      <c r="BX246" s="438">
        <v>0</v>
      </c>
      <c r="BY246" s="438"/>
      <c r="BZ246" s="438"/>
      <c r="CC246"/>
      <c r="CD246"/>
      <c r="CE246"/>
      <c r="CF246"/>
      <c r="CG246"/>
      <c r="CH246"/>
      <c r="CI246"/>
      <c r="CJ246"/>
      <c r="CK246"/>
      <c r="CL246"/>
      <c r="CM246"/>
      <c r="CN246"/>
      <c r="CO246"/>
    </row>
    <row r="247" spans="18:93">
      <c r="R247"/>
      <c r="W247">
        <v>252</v>
      </c>
      <c r="X247" t="s">
        <v>1217</v>
      </c>
      <c r="Y247" t="s">
        <v>1217</v>
      </c>
      <c r="Z247" t="s">
        <v>1217</v>
      </c>
      <c r="AA247" t="s">
        <v>1217</v>
      </c>
      <c r="AB247" t="s">
        <v>1217</v>
      </c>
      <c r="AC247" t="s">
        <v>1217</v>
      </c>
      <c r="AD247" t="s">
        <v>1217</v>
      </c>
      <c r="AE247" t="s">
        <v>1217</v>
      </c>
      <c r="AF247" t="s">
        <v>1217</v>
      </c>
      <c r="AG247" t="s">
        <v>1217</v>
      </c>
      <c r="AH247"/>
      <c r="AI247" t="s">
        <v>1217</v>
      </c>
      <c r="AJ247" t="s">
        <v>1217</v>
      </c>
      <c r="AK247" t="s">
        <v>1217</v>
      </c>
      <c r="AL247" t="s">
        <v>1217</v>
      </c>
      <c r="AM247" t="s">
        <v>1217</v>
      </c>
      <c r="AN247" t="s">
        <v>1217</v>
      </c>
      <c r="AO247" t="s">
        <v>1217</v>
      </c>
      <c r="AP247"/>
      <c r="AQ247"/>
      <c r="AR247"/>
      <c r="AS247"/>
      <c r="BB247" t="str" cm="1">
        <f t="array" aca="1" ref="BB247" ca="1">IFERROR(INDIRECT(X247),"")</f>
        <v/>
      </c>
      <c r="BE247"/>
      <c r="BF247" s="463">
        <v>4</v>
      </c>
      <c r="BG247" s="463">
        <v>52</v>
      </c>
      <c r="BH247" s="463" t="s">
        <v>972</v>
      </c>
      <c r="BI247" s="463" t="s">
        <v>2656</v>
      </c>
      <c r="BJ247" s="463">
        <v>1</v>
      </c>
      <c r="BK247" s="463" t="s">
        <v>3169</v>
      </c>
      <c r="BL247" s="463" t="s">
        <v>974</v>
      </c>
      <c r="BM247" s="438" t="s">
        <v>3170</v>
      </c>
      <c r="BN247" s="438"/>
      <c r="BO247" s="463">
        <v>1</v>
      </c>
      <c r="BP247" s="463">
        <v>0</v>
      </c>
      <c r="BQ247" s="463">
        <v>0</v>
      </c>
      <c r="BR247" s="463">
        <v>0</v>
      </c>
      <c r="BS247" s="463">
        <v>0</v>
      </c>
      <c r="BT247" s="463">
        <v>0</v>
      </c>
      <c r="BU247" s="463">
        <v>0</v>
      </c>
      <c r="BV247" s="463">
        <v>0</v>
      </c>
      <c r="BW247" s="463">
        <v>0</v>
      </c>
      <c r="BX247" s="463">
        <v>0</v>
      </c>
      <c r="BY247" s="463"/>
      <c r="BZ247" s="463"/>
      <c r="CC247"/>
      <c r="CD247"/>
      <c r="CE247"/>
      <c r="CF247"/>
      <c r="CG247"/>
      <c r="CH247"/>
      <c r="CI247"/>
      <c r="CJ247"/>
      <c r="CK247"/>
      <c r="CL247"/>
      <c r="CM247"/>
      <c r="CN247"/>
      <c r="CO247"/>
    </row>
    <row r="248" spans="18:93">
      <c r="R248"/>
      <c r="W248">
        <v>253</v>
      </c>
      <c r="X248" t="s">
        <v>1217</v>
      </c>
      <c r="Y248" t="s">
        <v>1217</v>
      </c>
      <c r="Z248" t="s">
        <v>1217</v>
      </c>
      <c r="AA248" t="s">
        <v>1217</v>
      </c>
      <c r="AB248" t="s">
        <v>1217</v>
      </c>
      <c r="AC248" t="s">
        <v>1217</v>
      </c>
      <c r="AD248" t="s">
        <v>1217</v>
      </c>
      <c r="AE248" t="s">
        <v>1217</v>
      </c>
      <c r="AF248" t="s">
        <v>1217</v>
      </c>
      <c r="AG248" t="s">
        <v>1217</v>
      </c>
      <c r="AH248"/>
      <c r="AI248" t="s">
        <v>1217</v>
      </c>
      <c r="AJ248" t="s">
        <v>1217</v>
      </c>
      <c r="AK248" t="s">
        <v>1217</v>
      </c>
      <c r="AL248" t="s">
        <v>1217</v>
      </c>
      <c r="AM248" t="s">
        <v>1217</v>
      </c>
      <c r="AN248" t="s">
        <v>1217</v>
      </c>
      <c r="AO248" t="s">
        <v>1217</v>
      </c>
      <c r="AP248"/>
      <c r="AQ248"/>
      <c r="AR248"/>
      <c r="AS248"/>
      <c r="BB248" t="str" cm="1">
        <f t="array" aca="1" ref="BB248" ca="1">IFERROR(INDIRECT(X248),"")</f>
        <v/>
      </c>
      <c r="BE248"/>
      <c r="BF248" s="463">
        <v>4</v>
      </c>
      <c r="BG248" s="463">
        <v>52</v>
      </c>
      <c r="BH248" s="463" t="s">
        <v>972</v>
      </c>
      <c r="BI248" s="463" t="s">
        <v>2656</v>
      </c>
      <c r="BJ248" s="463">
        <v>2</v>
      </c>
      <c r="BK248" s="463" t="s">
        <v>3171</v>
      </c>
      <c r="BL248" s="463" t="s">
        <v>975</v>
      </c>
      <c r="BM248" s="438" t="s">
        <v>3172</v>
      </c>
      <c r="BN248" s="438"/>
      <c r="BO248" s="463">
        <v>1</v>
      </c>
      <c r="BP248" s="463">
        <v>0</v>
      </c>
      <c r="BQ248" s="463">
        <v>0</v>
      </c>
      <c r="BR248" s="463">
        <v>0</v>
      </c>
      <c r="BS248" s="463">
        <v>0</v>
      </c>
      <c r="BT248" s="463">
        <v>0</v>
      </c>
      <c r="BU248" s="463">
        <v>0</v>
      </c>
      <c r="BV248" s="463">
        <v>0</v>
      </c>
      <c r="BW248" s="463">
        <v>0</v>
      </c>
      <c r="BX248" s="463">
        <v>0</v>
      </c>
      <c r="BY248" s="463"/>
      <c r="BZ248" s="463"/>
      <c r="CC248"/>
      <c r="CD248"/>
      <c r="CE248"/>
      <c r="CF248"/>
      <c r="CG248"/>
      <c r="CH248"/>
      <c r="CI248"/>
      <c r="CJ248"/>
      <c r="CK248"/>
      <c r="CL248"/>
      <c r="CM248"/>
      <c r="CN248"/>
      <c r="CO248"/>
    </row>
    <row r="249" spans="18:93">
      <c r="R249"/>
      <c r="W249">
        <v>254</v>
      </c>
      <c r="X249" t="s">
        <v>1217</v>
      </c>
      <c r="Y249" t="s">
        <v>1217</v>
      </c>
      <c r="Z249" t="s">
        <v>1217</v>
      </c>
      <c r="AA249" t="s">
        <v>1217</v>
      </c>
      <c r="AB249" t="s">
        <v>1217</v>
      </c>
      <c r="AC249" t="s">
        <v>1217</v>
      </c>
      <c r="AD249" t="s">
        <v>1217</v>
      </c>
      <c r="AE249" t="s">
        <v>1217</v>
      </c>
      <c r="AF249" t="s">
        <v>1217</v>
      </c>
      <c r="AG249" t="s">
        <v>1217</v>
      </c>
      <c r="AH249"/>
      <c r="AI249" t="s">
        <v>1217</v>
      </c>
      <c r="AJ249" t="s">
        <v>1217</v>
      </c>
      <c r="AK249" t="s">
        <v>1217</v>
      </c>
      <c r="AL249" t="s">
        <v>1217</v>
      </c>
      <c r="AM249" t="s">
        <v>1217</v>
      </c>
      <c r="AN249" t="s">
        <v>1217</v>
      </c>
      <c r="AO249" t="s">
        <v>1217</v>
      </c>
      <c r="AP249"/>
      <c r="AQ249"/>
      <c r="AR249"/>
      <c r="AS249"/>
      <c r="BB249" t="str" cm="1">
        <f t="array" aca="1" ref="BB249" ca="1">IFERROR(INDIRECT(X249),"")</f>
        <v/>
      </c>
      <c r="BE249"/>
      <c r="BF249" s="463">
        <v>4</v>
      </c>
      <c r="BG249" s="463">
        <v>52</v>
      </c>
      <c r="BH249" s="463" t="s">
        <v>972</v>
      </c>
      <c r="BI249" s="463" t="s">
        <v>2656</v>
      </c>
      <c r="BJ249" s="463">
        <v>3</v>
      </c>
      <c r="BK249" s="463" t="s">
        <v>3173</v>
      </c>
      <c r="BL249" s="463" t="s">
        <v>976</v>
      </c>
      <c r="BM249" s="438" t="s">
        <v>3174</v>
      </c>
      <c r="BN249" s="438"/>
      <c r="BO249" s="463">
        <v>1</v>
      </c>
      <c r="BP249" s="463">
        <v>0</v>
      </c>
      <c r="BQ249" s="463">
        <v>0</v>
      </c>
      <c r="BR249" s="463">
        <v>0</v>
      </c>
      <c r="BS249" s="463">
        <v>0</v>
      </c>
      <c r="BT249" s="463">
        <v>0</v>
      </c>
      <c r="BU249" s="463">
        <v>0</v>
      </c>
      <c r="BV249" s="463">
        <v>0</v>
      </c>
      <c r="BW249" s="463">
        <v>0</v>
      </c>
      <c r="BX249" s="463">
        <v>0</v>
      </c>
      <c r="BY249" s="463"/>
      <c r="BZ249" s="463"/>
      <c r="CC249"/>
      <c r="CD249"/>
      <c r="CE249"/>
      <c r="CF249"/>
      <c r="CG249"/>
      <c r="CH249"/>
      <c r="CI249"/>
      <c r="CJ249"/>
      <c r="CK249"/>
      <c r="CL249"/>
      <c r="CM249"/>
      <c r="CN249"/>
      <c r="CO249"/>
    </row>
    <row r="250" spans="18:93">
      <c r="R250"/>
      <c r="W250">
        <v>255</v>
      </c>
      <c r="X250" t="s">
        <v>1217</v>
      </c>
      <c r="Y250" t="s">
        <v>1217</v>
      </c>
      <c r="Z250" t="s">
        <v>1217</v>
      </c>
      <c r="AA250" t="s">
        <v>1217</v>
      </c>
      <c r="AB250" t="s">
        <v>1217</v>
      </c>
      <c r="AC250" t="s">
        <v>1217</v>
      </c>
      <c r="AD250" t="s">
        <v>1217</v>
      </c>
      <c r="AE250" t="s">
        <v>1217</v>
      </c>
      <c r="AF250" t="s">
        <v>1217</v>
      </c>
      <c r="AG250" t="s">
        <v>1217</v>
      </c>
      <c r="AH250"/>
      <c r="AI250" t="s">
        <v>1217</v>
      </c>
      <c r="AJ250" t="s">
        <v>1217</v>
      </c>
      <c r="AK250" t="s">
        <v>1217</v>
      </c>
      <c r="AL250" t="s">
        <v>1217</v>
      </c>
      <c r="AM250" t="s">
        <v>1217</v>
      </c>
      <c r="AN250" t="s">
        <v>1217</v>
      </c>
      <c r="AO250" t="s">
        <v>1217</v>
      </c>
      <c r="AP250"/>
      <c r="AQ250"/>
      <c r="AR250"/>
      <c r="AS250"/>
      <c r="BB250" t="str" cm="1">
        <f t="array" aca="1" ref="BB250" ca="1">IFERROR(INDIRECT(X250),"")</f>
        <v/>
      </c>
      <c r="BE250"/>
      <c r="BF250" s="463">
        <v>4</v>
      </c>
      <c r="BG250" s="463">
        <v>52</v>
      </c>
      <c r="BH250" s="463" t="s">
        <v>972</v>
      </c>
      <c r="BI250" s="463" t="s">
        <v>2656</v>
      </c>
      <c r="BJ250" s="463">
        <v>4</v>
      </c>
      <c r="BK250" s="463" t="s">
        <v>3175</v>
      </c>
      <c r="BL250" s="463" t="s">
        <v>977</v>
      </c>
      <c r="BM250" s="438" t="s">
        <v>3176</v>
      </c>
      <c r="BN250" s="438"/>
      <c r="BO250" s="463">
        <v>1</v>
      </c>
      <c r="BP250" s="463">
        <v>0</v>
      </c>
      <c r="BQ250" s="463">
        <v>0</v>
      </c>
      <c r="BR250" s="463">
        <v>0</v>
      </c>
      <c r="BS250" s="463">
        <v>0</v>
      </c>
      <c r="BT250" s="463">
        <v>0</v>
      </c>
      <c r="BU250" s="463">
        <v>0</v>
      </c>
      <c r="BV250" s="463">
        <v>0</v>
      </c>
      <c r="BW250" s="463">
        <v>0</v>
      </c>
      <c r="BX250" s="463">
        <v>0</v>
      </c>
      <c r="BY250" s="463"/>
      <c r="BZ250" s="463"/>
      <c r="CC250"/>
      <c r="CD250"/>
      <c r="CE250"/>
      <c r="CF250"/>
      <c r="CG250"/>
      <c r="CH250"/>
      <c r="CI250"/>
      <c r="CJ250"/>
      <c r="CK250"/>
      <c r="CL250"/>
      <c r="CM250"/>
      <c r="CN250"/>
      <c r="CO250"/>
    </row>
    <row r="251" spans="18:93">
      <c r="R251"/>
      <c r="W251">
        <v>256</v>
      </c>
      <c r="X251" t="s">
        <v>3177</v>
      </c>
      <c r="Y251" t="s">
        <v>3178</v>
      </c>
      <c r="Z251" t="s">
        <v>3179</v>
      </c>
      <c r="AA251" t="s">
        <v>1217</v>
      </c>
      <c r="AB251" t="s">
        <v>1217</v>
      </c>
      <c r="AC251">
        <v>1</v>
      </c>
      <c r="AD251">
        <v>17</v>
      </c>
      <c r="AE251" t="s">
        <v>1217</v>
      </c>
      <c r="AF251" t="s">
        <v>1217</v>
      </c>
      <c r="AG251" t="s">
        <v>3180</v>
      </c>
      <c r="AH251"/>
      <c r="AI251" t="s">
        <v>3181</v>
      </c>
      <c r="AJ251" t="s">
        <v>3182</v>
      </c>
      <c r="AK251" t="s">
        <v>3183</v>
      </c>
      <c r="AL251" t="s">
        <v>3184</v>
      </c>
      <c r="AM251" t="s">
        <v>3185</v>
      </c>
      <c r="AN251" t="s">
        <v>3186</v>
      </c>
      <c r="AO251" t="s">
        <v>3187</v>
      </c>
      <c r="AP251"/>
      <c r="AQ251"/>
      <c r="AR251"/>
      <c r="AS251"/>
      <c r="BB251" t="str" cm="1">
        <f t="array" aca="1" ref="BB251" ca="1">IFERROR(INDIRECT(X251),"")</f>
        <v>FRÅGAN ÄR OBESVARAD</v>
      </c>
      <c r="BE251"/>
      <c r="BF251" s="463">
        <v>4</v>
      </c>
      <c r="BG251" s="463">
        <v>52</v>
      </c>
      <c r="BH251" s="463" t="s">
        <v>972</v>
      </c>
      <c r="BI251" s="463" t="s">
        <v>2656</v>
      </c>
      <c r="BJ251" s="463">
        <v>5</v>
      </c>
      <c r="BK251" s="463" t="s">
        <v>3188</v>
      </c>
      <c r="BL251" s="463" t="s">
        <v>978</v>
      </c>
      <c r="BM251" s="438" t="s">
        <v>3189</v>
      </c>
      <c r="BN251" s="438"/>
      <c r="BO251" s="463">
        <v>1</v>
      </c>
      <c r="BP251" s="463">
        <v>0</v>
      </c>
      <c r="BQ251" s="463">
        <v>0</v>
      </c>
      <c r="BR251" s="463">
        <v>0</v>
      </c>
      <c r="BS251" s="463">
        <v>0</v>
      </c>
      <c r="BT251" s="463">
        <v>0</v>
      </c>
      <c r="BU251" s="463">
        <v>0</v>
      </c>
      <c r="BV251" s="463">
        <v>0</v>
      </c>
      <c r="BW251" s="463">
        <v>0</v>
      </c>
      <c r="BX251" s="463">
        <v>0</v>
      </c>
      <c r="BY251" s="463"/>
      <c r="BZ251" s="463"/>
      <c r="CC251"/>
      <c r="CD251"/>
      <c r="CE251"/>
      <c r="CF251"/>
      <c r="CG251"/>
      <c r="CH251"/>
      <c r="CI251"/>
      <c r="CJ251"/>
      <c r="CK251"/>
      <c r="CL251"/>
      <c r="CM251"/>
      <c r="CN251"/>
      <c r="CO251"/>
    </row>
    <row r="252" spans="18:93">
      <c r="R252"/>
      <c r="W252">
        <v>257</v>
      </c>
      <c r="X252" t="s">
        <v>1217</v>
      </c>
      <c r="Y252" t="s">
        <v>1217</v>
      </c>
      <c r="Z252" t="s">
        <v>1217</v>
      </c>
      <c r="AA252" t="s">
        <v>1217</v>
      </c>
      <c r="AB252" t="s">
        <v>1217</v>
      </c>
      <c r="AC252" t="s">
        <v>1217</v>
      </c>
      <c r="AD252" t="s">
        <v>1217</v>
      </c>
      <c r="AE252" t="s">
        <v>1217</v>
      </c>
      <c r="AF252" t="s">
        <v>1217</v>
      </c>
      <c r="AG252" t="s">
        <v>1217</v>
      </c>
      <c r="AH252"/>
      <c r="AI252" t="s">
        <v>1217</v>
      </c>
      <c r="AJ252" t="s">
        <v>1217</v>
      </c>
      <c r="AK252" t="s">
        <v>1217</v>
      </c>
      <c r="AL252" t="s">
        <v>1217</v>
      </c>
      <c r="AM252" t="s">
        <v>1217</v>
      </c>
      <c r="AN252" t="s">
        <v>1217</v>
      </c>
      <c r="AO252" t="s">
        <v>1217</v>
      </c>
      <c r="AP252"/>
      <c r="AQ252"/>
      <c r="AR252"/>
      <c r="AS252"/>
      <c r="BB252" t="str" cm="1">
        <f t="array" aca="1" ref="BB252" ca="1">IFERROR(INDIRECT(X252),"")</f>
        <v/>
      </c>
      <c r="BE252"/>
      <c r="BF252" s="466">
        <v>4</v>
      </c>
      <c r="BG252" s="466">
        <v>51</v>
      </c>
      <c r="BH252" s="466" t="s">
        <v>965</v>
      </c>
      <c r="BI252" s="466" t="s">
        <v>2659</v>
      </c>
      <c r="BJ252" s="466">
        <v>1</v>
      </c>
      <c r="BK252" s="466" t="s">
        <v>3190</v>
      </c>
      <c r="BL252" s="466" t="s">
        <v>967</v>
      </c>
      <c r="BM252" s="438" t="s">
        <v>3191</v>
      </c>
      <c r="BN252" s="438"/>
      <c r="BO252" s="466">
        <v>0</v>
      </c>
      <c r="BP252" s="466">
        <v>0</v>
      </c>
      <c r="BQ252" s="466">
        <v>0</v>
      </c>
      <c r="BR252" s="466">
        <v>0</v>
      </c>
      <c r="BS252" s="466">
        <v>0</v>
      </c>
      <c r="BT252" s="466">
        <v>1</v>
      </c>
      <c r="BU252" s="466">
        <v>0</v>
      </c>
      <c r="BV252" s="466">
        <v>0</v>
      </c>
      <c r="BW252" s="466">
        <v>0</v>
      </c>
      <c r="BX252" s="466">
        <v>0</v>
      </c>
      <c r="BY252" s="466"/>
      <c r="BZ252" s="466"/>
      <c r="CC252"/>
      <c r="CD252"/>
      <c r="CE252"/>
      <c r="CF252"/>
      <c r="CG252"/>
      <c r="CH252"/>
      <c r="CI252"/>
      <c r="CJ252"/>
      <c r="CK252"/>
      <c r="CL252"/>
      <c r="CM252"/>
      <c r="CN252"/>
      <c r="CO252"/>
    </row>
    <row r="253" spans="18:93">
      <c r="R253"/>
      <c r="W253">
        <v>258</v>
      </c>
      <c r="X253" t="s">
        <v>1217</v>
      </c>
      <c r="Y253" t="s">
        <v>1217</v>
      </c>
      <c r="Z253" t="s">
        <v>1217</v>
      </c>
      <c r="AA253" t="s">
        <v>1217</v>
      </c>
      <c r="AB253" t="s">
        <v>1217</v>
      </c>
      <c r="AC253" t="s">
        <v>1217</v>
      </c>
      <c r="AD253" t="s">
        <v>1217</v>
      </c>
      <c r="AE253" t="s">
        <v>1217</v>
      </c>
      <c r="AF253" t="s">
        <v>1217</v>
      </c>
      <c r="AG253" t="s">
        <v>1217</v>
      </c>
      <c r="AH253"/>
      <c r="AI253" t="s">
        <v>1217</v>
      </c>
      <c r="AJ253" t="s">
        <v>1217</v>
      </c>
      <c r="AK253" t="s">
        <v>1217</v>
      </c>
      <c r="AL253" t="s">
        <v>1217</v>
      </c>
      <c r="AM253" t="s">
        <v>1217</v>
      </c>
      <c r="AN253" t="s">
        <v>1217</v>
      </c>
      <c r="AO253" t="s">
        <v>1217</v>
      </c>
      <c r="AP253"/>
      <c r="AQ253"/>
      <c r="AR253"/>
      <c r="AS253"/>
      <c r="BB253" t="str" cm="1">
        <f t="array" aca="1" ref="BB253" ca="1">IFERROR(INDIRECT(X253),"")</f>
        <v/>
      </c>
      <c r="BE253"/>
      <c r="BF253" s="466">
        <v>4</v>
      </c>
      <c r="BG253" s="466">
        <v>51</v>
      </c>
      <c r="BH253" s="466" t="s">
        <v>965</v>
      </c>
      <c r="BI253" s="466" t="s">
        <v>2659</v>
      </c>
      <c r="BJ253" s="466">
        <v>2</v>
      </c>
      <c r="BK253" s="466" t="s">
        <v>3192</v>
      </c>
      <c r="BL253" s="466" t="s">
        <v>968</v>
      </c>
      <c r="BM253" s="438" t="s">
        <v>3193</v>
      </c>
      <c r="BN253" s="438"/>
      <c r="BO253" s="466">
        <v>0</v>
      </c>
      <c r="BP253" s="466">
        <v>0</v>
      </c>
      <c r="BQ253" s="466">
        <v>0</v>
      </c>
      <c r="BR253" s="466">
        <v>0</v>
      </c>
      <c r="BS253" s="466">
        <v>0</v>
      </c>
      <c r="BT253" s="466">
        <v>1</v>
      </c>
      <c r="BU253" s="466">
        <v>0</v>
      </c>
      <c r="BV253" s="466">
        <v>0</v>
      </c>
      <c r="BW253" s="466">
        <v>0</v>
      </c>
      <c r="BX253" s="466">
        <v>0</v>
      </c>
      <c r="BY253" s="466"/>
      <c r="BZ253" s="466"/>
      <c r="CC253"/>
      <c r="CD253"/>
      <c r="CE253"/>
      <c r="CF253"/>
      <c r="CG253"/>
      <c r="CH253"/>
      <c r="CI253"/>
      <c r="CJ253"/>
      <c r="CK253"/>
      <c r="CL253"/>
      <c r="CM253"/>
      <c r="CN253"/>
      <c r="CO253"/>
    </row>
    <row r="254" spans="18:93">
      <c r="R254"/>
      <c r="W254">
        <v>259</v>
      </c>
      <c r="X254" t="s">
        <v>1217</v>
      </c>
      <c r="Y254" t="s">
        <v>1217</v>
      </c>
      <c r="Z254" t="s">
        <v>1217</v>
      </c>
      <c r="AA254" t="s">
        <v>1217</v>
      </c>
      <c r="AB254" t="s">
        <v>1217</v>
      </c>
      <c r="AC254" t="s">
        <v>1217</v>
      </c>
      <c r="AD254" t="s">
        <v>1217</v>
      </c>
      <c r="AE254" t="s">
        <v>1217</v>
      </c>
      <c r="AF254" t="s">
        <v>1217</v>
      </c>
      <c r="AG254" t="s">
        <v>1217</v>
      </c>
      <c r="AH254"/>
      <c r="AI254" t="s">
        <v>1217</v>
      </c>
      <c r="AJ254" t="s">
        <v>1217</v>
      </c>
      <c r="AK254" t="s">
        <v>1217</v>
      </c>
      <c r="AL254" t="s">
        <v>1217</v>
      </c>
      <c r="AM254" t="s">
        <v>1217</v>
      </c>
      <c r="AN254" t="s">
        <v>1217</v>
      </c>
      <c r="AO254" t="s">
        <v>1217</v>
      </c>
      <c r="AP254"/>
      <c r="AQ254"/>
      <c r="AR254"/>
      <c r="AS254"/>
      <c r="BB254" t="str" cm="1">
        <f t="array" aca="1" ref="BB254" ca="1">IFERROR(INDIRECT(X254),"")</f>
        <v/>
      </c>
      <c r="BE254"/>
      <c r="BF254" s="466">
        <v>4</v>
      </c>
      <c r="BG254" s="466">
        <v>51</v>
      </c>
      <c r="BH254" s="466" t="s">
        <v>965</v>
      </c>
      <c r="BI254" s="466" t="s">
        <v>2659</v>
      </c>
      <c r="BJ254" s="466">
        <v>3</v>
      </c>
      <c r="BK254" s="466" t="s">
        <v>3194</v>
      </c>
      <c r="BL254" s="466" t="s">
        <v>969</v>
      </c>
      <c r="BM254" s="438" t="s">
        <v>3195</v>
      </c>
      <c r="BN254" s="438"/>
      <c r="BO254" s="466">
        <v>0</v>
      </c>
      <c r="BP254" s="466">
        <v>0</v>
      </c>
      <c r="BQ254" s="466">
        <v>0</v>
      </c>
      <c r="BR254" s="466">
        <v>0</v>
      </c>
      <c r="BS254" s="466">
        <v>0</v>
      </c>
      <c r="BT254" s="466">
        <v>1</v>
      </c>
      <c r="BU254" s="466">
        <v>0</v>
      </c>
      <c r="BV254" s="466">
        <v>0</v>
      </c>
      <c r="BW254" s="466">
        <v>0</v>
      </c>
      <c r="BX254" s="466">
        <v>0</v>
      </c>
      <c r="BY254" s="466"/>
      <c r="BZ254" s="466"/>
      <c r="CC254"/>
      <c r="CD254"/>
      <c r="CE254"/>
      <c r="CF254"/>
      <c r="CG254"/>
      <c r="CH254"/>
      <c r="CI254"/>
      <c r="CJ254"/>
      <c r="CK254"/>
      <c r="CL254"/>
      <c r="CM254"/>
      <c r="CN254"/>
      <c r="CO254"/>
    </row>
    <row r="255" spans="18:93">
      <c r="R255"/>
      <c r="W255">
        <v>260</v>
      </c>
      <c r="X255" t="s">
        <v>1217</v>
      </c>
      <c r="Y255" t="s">
        <v>1217</v>
      </c>
      <c r="Z255" t="s">
        <v>1217</v>
      </c>
      <c r="AA255" t="s">
        <v>1217</v>
      </c>
      <c r="AB255" t="s">
        <v>1217</v>
      </c>
      <c r="AC255" t="s">
        <v>1217</v>
      </c>
      <c r="AD255" t="s">
        <v>1217</v>
      </c>
      <c r="AE255" t="s">
        <v>1217</v>
      </c>
      <c r="AF255" t="s">
        <v>1217</v>
      </c>
      <c r="AG255" t="s">
        <v>1217</v>
      </c>
      <c r="AH255"/>
      <c r="AI255" t="s">
        <v>1217</v>
      </c>
      <c r="AJ255" t="s">
        <v>1217</v>
      </c>
      <c r="AK255" t="s">
        <v>1217</v>
      </c>
      <c r="AL255" t="s">
        <v>1217</v>
      </c>
      <c r="AM255" t="s">
        <v>1217</v>
      </c>
      <c r="AN255" t="s">
        <v>1217</v>
      </c>
      <c r="AO255" t="s">
        <v>1217</v>
      </c>
      <c r="AP255"/>
      <c r="AQ255"/>
      <c r="AR255"/>
      <c r="AS255"/>
      <c r="BB255" t="str" cm="1">
        <f t="array" aca="1" ref="BB255" ca="1">IFERROR(INDIRECT(X255),"")</f>
        <v/>
      </c>
      <c r="BE255"/>
      <c r="BF255" s="466">
        <v>4</v>
      </c>
      <c r="BG255" s="466">
        <v>51</v>
      </c>
      <c r="BH255" s="466" t="s">
        <v>965</v>
      </c>
      <c r="BI255" s="466" t="s">
        <v>2659</v>
      </c>
      <c r="BJ255" s="466">
        <v>4</v>
      </c>
      <c r="BK255" s="466" t="s">
        <v>3196</v>
      </c>
      <c r="BL255" s="466" t="s">
        <v>970</v>
      </c>
      <c r="BM255" s="438" t="s">
        <v>3197</v>
      </c>
      <c r="BN255" s="438"/>
      <c r="BO255" s="466">
        <v>0</v>
      </c>
      <c r="BP255" s="466">
        <v>0</v>
      </c>
      <c r="BQ255" s="466">
        <v>0</v>
      </c>
      <c r="BR255" s="466">
        <v>0</v>
      </c>
      <c r="BS255" s="466">
        <v>0</v>
      </c>
      <c r="BT255" s="466">
        <v>1</v>
      </c>
      <c r="BU255" s="466">
        <v>0</v>
      </c>
      <c r="BV255" s="466">
        <v>0</v>
      </c>
      <c r="BW255" s="466">
        <v>0</v>
      </c>
      <c r="BX255" s="466">
        <v>0</v>
      </c>
      <c r="BY255" s="466"/>
      <c r="BZ255" s="466"/>
      <c r="CC255"/>
      <c r="CD255"/>
      <c r="CE255"/>
      <c r="CF255"/>
      <c r="CG255"/>
      <c r="CH255"/>
      <c r="CI255"/>
      <c r="CJ255"/>
      <c r="CK255"/>
      <c r="CL255"/>
      <c r="CM255"/>
      <c r="CN255"/>
      <c r="CO255"/>
    </row>
    <row r="256" spans="18:93">
      <c r="R256"/>
      <c r="W256">
        <v>261</v>
      </c>
      <c r="X256" t="s">
        <v>1217</v>
      </c>
      <c r="Y256" t="s">
        <v>1217</v>
      </c>
      <c r="Z256" t="s">
        <v>1217</v>
      </c>
      <c r="AA256" t="s">
        <v>1217</v>
      </c>
      <c r="AB256" t="s">
        <v>1217</v>
      </c>
      <c r="AC256" t="s">
        <v>1217</v>
      </c>
      <c r="AD256" t="s">
        <v>1217</v>
      </c>
      <c r="AE256" t="s">
        <v>1217</v>
      </c>
      <c r="AF256" t="s">
        <v>1217</v>
      </c>
      <c r="AG256" t="s">
        <v>1217</v>
      </c>
      <c r="AH256"/>
      <c r="AI256" t="s">
        <v>1217</v>
      </c>
      <c r="AJ256" t="s">
        <v>1217</v>
      </c>
      <c r="AK256" t="s">
        <v>1217</v>
      </c>
      <c r="AL256" t="s">
        <v>1217</v>
      </c>
      <c r="AM256" t="s">
        <v>1217</v>
      </c>
      <c r="AN256" t="s">
        <v>1217</v>
      </c>
      <c r="AO256" t="s">
        <v>1217</v>
      </c>
      <c r="AP256"/>
      <c r="AQ256"/>
      <c r="AR256"/>
      <c r="AS256"/>
      <c r="BB256" t="str" cm="1">
        <f t="array" aca="1" ref="BB256" ca="1">IFERROR(INDIRECT(X256),"")</f>
        <v/>
      </c>
      <c r="BE256"/>
      <c r="BF256" s="466">
        <v>4</v>
      </c>
      <c r="BG256" s="466">
        <v>51</v>
      </c>
      <c r="BH256" s="466" t="s">
        <v>965</v>
      </c>
      <c r="BI256" s="466" t="s">
        <v>2659</v>
      </c>
      <c r="BJ256" s="466">
        <v>5</v>
      </c>
      <c r="BK256" s="466" t="s">
        <v>3198</v>
      </c>
      <c r="BL256" s="466" t="s">
        <v>971</v>
      </c>
      <c r="BM256" s="438" t="s">
        <v>3199</v>
      </c>
      <c r="BN256" s="438"/>
      <c r="BO256" s="466">
        <v>0</v>
      </c>
      <c r="BP256" s="466">
        <v>0</v>
      </c>
      <c r="BQ256" s="466">
        <v>0</v>
      </c>
      <c r="BR256" s="466">
        <v>0</v>
      </c>
      <c r="BS256" s="466">
        <v>0</v>
      </c>
      <c r="BT256" s="466">
        <v>1</v>
      </c>
      <c r="BU256" s="466">
        <v>0</v>
      </c>
      <c r="BV256" s="466">
        <v>0</v>
      </c>
      <c r="BW256" s="466">
        <v>0</v>
      </c>
      <c r="BX256" s="466">
        <v>0</v>
      </c>
      <c r="BY256" s="466"/>
      <c r="BZ256" s="466"/>
      <c r="CC256"/>
      <c r="CD256"/>
      <c r="CE256"/>
      <c r="CF256"/>
      <c r="CG256"/>
      <c r="CH256"/>
      <c r="CI256"/>
      <c r="CJ256"/>
      <c r="CK256"/>
      <c r="CL256"/>
      <c r="CM256"/>
      <c r="CN256"/>
      <c r="CO256"/>
    </row>
    <row r="257" spans="18:93">
      <c r="R257"/>
      <c r="W257">
        <v>262</v>
      </c>
      <c r="X257" t="s">
        <v>1217</v>
      </c>
      <c r="Y257" t="s">
        <v>1217</v>
      </c>
      <c r="Z257" t="s">
        <v>1217</v>
      </c>
      <c r="AA257" t="s">
        <v>1217</v>
      </c>
      <c r="AB257" t="s">
        <v>1217</v>
      </c>
      <c r="AC257" t="s">
        <v>1217</v>
      </c>
      <c r="AD257" t="s">
        <v>1217</v>
      </c>
      <c r="AE257" t="s">
        <v>1217</v>
      </c>
      <c r="AF257" t="s">
        <v>1217</v>
      </c>
      <c r="AG257" t="s">
        <v>1217</v>
      </c>
      <c r="AH257"/>
      <c r="AI257" t="s">
        <v>1217</v>
      </c>
      <c r="AJ257" t="s">
        <v>1217</v>
      </c>
      <c r="AK257" t="s">
        <v>1217</v>
      </c>
      <c r="AL257" t="s">
        <v>1217</v>
      </c>
      <c r="AM257" t="s">
        <v>1217</v>
      </c>
      <c r="AN257" t="s">
        <v>1217</v>
      </c>
      <c r="AO257" t="s">
        <v>1217</v>
      </c>
      <c r="AP257"/>
      <c r="AQ257"/>
      <c r="AR257"/>
      <c r="AS257"/>
      <c r="BB257" t="str" cm="1">
        <f t="array" aca="1" ref="BB257" ca="1">IFERROR(INDIRECT(X257),"")</f>
        <v/>
      </c>
      <c r="BE257"/>
      <c r="BF257" s="467">
        <v>4</v>
      </c>
      <c r="BG257" s="467">
        <v>51</v>
      </c>
      <c r="BH257" s="467" t="s">
        <v>965</v>
      </c>
      <c r="BI257" s="467" t="s">
        <v>2659</v>
      </c>
      <c r="BJ257" s="467">
        <v>1</v>
      </c>
      <c r="BK257" s="467" t="s">
        <v>3190</v>
      </c>
      <c r="BL257" s="467" t="s">
        <v>967</v>
      </c>
      <c r="BM257" s="438" t="s">
        <v>3191</v>
      </c>
      <c r="BN257" s="438"/>
      <c r="BO257" s="467">
        <v>0</v>
      </c>
      <c r="BP257" s="467">
        <v>0</v>
      </c>
      <c r="BQ257" s="467">
        <v>0</v>
      </c>
      <c r="BR257" s="467">
        <v>0</v>
      </c>
      <c r="BS257" s="467">
        <v>0</v>
      </c>
      <c r="BT257" s="467">
        <v>1</v>
      </c>
      <c r="BU257" s="467">
        <v>0</v>
      </c>
      <c r="BV257" s="467">
        <v>0</v>
      </c>
      <c r="BW257" s="467">
        <v>0</v>
      </c>
      <c r="BX257" s="467">
        <v>0</v>
      </c>
      <c r="BY257" s="467"/>
      <c r="BZ257" s="467"/>
      <c r="CC257"/>
      <c r="CD257"/>
      <c r="CE257"/>
      <c r="CF257"/>
      <c r="CG257"/>
      <c r="CH257"/>
      <c r="CI257"/>
      <c r="CJ257"/>
      <c r="CK257"/>
      <c r="CL257"/>
      <c r="CM257"/>
      <c r="CN257"/>
      <c r="CO257"/>
    </row>
    <row r="258" spans="18:93">
      <c r="R258"/>
      <c r="W258">
        <v>263</v>
      </c>
      <c r="X258" t="s">
        <v>1217</v>
      </c>
      <c r="Y258" t="s">
        <v>1217</v>
      </c>
      <c r="Z258" t="s">
        <v>1217</v>
      </c>
      <c r="AA258" t="s">
        <v>1217</v>
      </c>
      <c r="AB258" t="s">
        <v>1217</v>
      </c>
      <c r="AC258" t="s">
        <v>1217</v>
      </c>
      <c r="AD258" t="s">
        <v>1217</v>
      </c>
      <c r="AE258" t="s">
        <v>1217</v>
      </c>
      <c r="AF258" t="s">
        <v>1217</v>
      </c>
      <c r="AG258" t="s">
        <v>1217</v>
      </c>
      <c r="AH258"/>
      <c r="AI258" t="s">
        <v>1217</v>
      </c>
      <c r="AJ258" t="s">
        <v>1217</v>
      </c>
      <c r="AK258" t="s">
        <v>1217</v>
      </c>
      <c r="AL258" t="s">
        <v>1217</v>
      </c>
      <c r="AM258" t="s">
        <v>1217</v>
      </c>
      <c r="AN258" t="s">
        <v>1217</v>
      </c>
      <c r="AO258" t="s">
        <v>1217</v>
      </c>
      <c r="AP258"/>
      <c r="AQ258"/>
      <c r="AR258"/>
      <c r="AS258"/>
      <c r="BB258" t="str" cm="1">
        <f t="array" aca="1" ref="BB258" ca="1">IFERROR(INDIRECT(X258),"")</f>
        <v/>
      </c>
      <c r="BE258"/>
      <c r="BF258" s="467">
        <v>4</v>
      </c>
      <c r="BG258" s="467">
        <v>51</v>
      </c>
      <c r="BH258" s="467" t="s">
        <v>965</v>
      </c>
      <c r="BI258" s="467" t="s">
        <v>2659</v>
      </c>
      <c r="BJ258" s="467">
        <v>2</v>
      </c>
      <c r="BK258" s="467" t="s">
        <v>3192</v>
      </c>
      <c r="BL258" s="467" t="s">
        <v>968</v>
      </c>
      <c r="BM258" s="438" t="s">
        <v>3193</v>
      </c>
      <c r="BN258" s="438"/>
      <c r="BO258" s="467">
        <v>0</v>
      </c>
      <c r="BP258" s="467">
        <v>0</v>
      </c>
      <c r="BQ258" s="467">
        <v>0</v>
      </c>
      <c r="BR258" s="467">
        <v>0</v>
      </c>
      <c r="BS258" s="467">
        <v>0</v>
      </c>
      <c r="BT258" s="467">
        <v>1</v>
      </c>
      <c r="BU258" s="467">
        <v>0</v>
      </c>
      <c r="BV258" s="467">
        <v>0</v>
      </c>
      <c r="BW258" s="467">
        <v>0</v>
      </c>
      <c r="BX258" s="467">
        <v>0</v>
      </c>
      <c r="BY258" s="467"/>
      <c r="BZ258" s="467"/>
      <c r="CC258"/>
      <c r="CD258"/>
      <c r="CE258"/>
      <c r="CF258"/>
      <c r="CG258"/>
      <c r="CH258"/>
      <c r="CI258"/>
      <c r="CJ258"/>
      <c r="CK258"/>
      <c r="CL258"/>
      <c r="CM258"/>
      <c r="CN258"/>
      <c r="CO258"/>
    </row>
    <row r="259" spans="18:93">
      <c r="R259"/>
      <c r="W259">
        <v>264</v>
      </c>
      <c r="X259" t="s">
        <v>1217</v>
      </c>
      <c r="Y259" t="s">
        <v>1217</v>
      </c>
      <c r="Z259" t="s">
        <v>1217</v>
      </c>
      <c r="AA259" t="s">
        <v>1217</v>
      </c>
      <c r="AB259" t="s">
        <v>1217</v>
      </c>
      <c r="AC259" t="s">
        <v>1217</v>
      </c>
      <c r="AD259" t="s">
        <v>1217</v>
      </c>
      <c r="AE259" t="s">
        <v>1217</v>
      </c>
      <c r="AF259" t="s">
        <v>1217</v>
      </c>
      <c r="AG259" t="s">
        <v>1217</v>
      </c>
      <c r="AH259"/>
      <c r="AI259" t="s">
        <v>1217</v>
      </c>
      <c r="AJ259" t="s">
        <v>1217</v>
      </c>
      <c r="AK259" t="s">
        <v>1217</v>
      </c>
      <c r="AL259" t="s">
        <v>1217</v>
      </c>
      <c r="AM259" t="s">
        <v>1217</v>
      </c>
      <c r="AN259" t="s">
        <v>1217</v>
      </c>
      <c r="AO259" t="s">
        <v>1217</v>
      </c>
      <c r="AP259"/>
      <c r="AQ259"/>
      <c r="AR259"/>
      <c r="AS259"/>
      <c r="BB259" t="str" cm="1">
        <f t="array" aca="1" ref="BB259" ca="1">IFERROR(INDIRECT(X259),"")</f>
        <v/>
      </c>
      <c r="BE259"/>
      <c r="BF259" s="467">
        <v>4</v>
      </c>
      <c r="BG259" s="467">
        <v>51</v>
      </c>
      <c r="BH259" s="467" t="s">
        <v>965</v>
      </c>
      <c r="BI259" s="467" t="s">
        <v>2659</v>
      </c>
      <c r="BJ259" s="467">
        <v>3</v>
      </c>
      <c r="BK259" s="467" t="s">
        <v>3194</v>
      </c>
      <c r="BL259" s="467" t="s">
        <v>969</v>
      </c>
      <c r="BM259" s="438" t="s">
        <v>3195</v>
      </c>
      <c r="BN259" s="438"/>
      <c r="BO259" s="467">
        <v>0</v>
      </c>
      <c r="BP259" s="467">
        <v>0</v>
      </c>
      <c r="BQ259" s="467">
        <v>0</v>
      </c>
      <c r="BR259" s="467">
        <v>0</v>
      </c>
      <c r="BS259" s="467">
        <v>0</v>
      </c>
      <c r="BT259" s="467">
        <v>1</v>
      </c>
      <c r="BU259" s="467">
        <v>0</v>
      </c>
      <c r="BV259" s="467">
        <v>0</v>
      </c>
      <c r="BW259" s="467">
        <v>0</v>
      </c>
      <c r="BX259" s="467">
        <v>0</v>
      </c>
      <c r="BY259" s="467"/>
      <c r="BZ259" s="467"/>
      <c r="CC259"/>
      <c r="CD259"/>
      <c r="CE259"/>
      <c r="CF259"/>
      <c r="CG259"/>
      <c r="CH259"/>
      <c r="CI259"/>
      <c r="CJ259"/>
      <c r="CK259"/>
      <c r="CL259"/>
      <c r="CM259"/>
      <c r="CN259"/>
      <c r="CO259"/>
    </row>
    <row r="260" spans="18:93">
      <c r="R260"/>
      <c r="W260">
        <v>265</v>
      </c>
      <c r="X260" t="s">
        <v>1217</v>
      </c>
      <c r="Y260" t="s">
        <v>1217</v>
      </c>
      <c r="Z260" t="s">
        <v>1217</v>
      </c>
      <c r="AA260" t="s">
        <v>1217</v>
      </c>
      <c r="AB260" t="s">
        <v>1217</v>
      </c>
      <c r="AC260" t="s">
        <v>1217</v>
      </c>
      <c r="AD260" t="s">
        <v>1217</v>
      </c>
      <c r="AE260" t="s">
        <v>1217</v>
      </c>
      <c r="AF260" t="s">
        <v>1217</v>
      </c>
      <c r="AG260" t="s">
        <v>1217</v>
      </c>
      <c r="AH260"/>
      <c r="AI260" t="s">
        <v>1217</v>
      </c>
      <c r="AJ260" t="s">
        <v>1217</v>
      </c>
      <c r="AK260" t="s">
        <v>1217</v>
      </c>
      <c r="AL260" t="s">
        <v>1217</v>
      </c>
      <c r="AM260" t="s">
        <v>1217</v>
      </c>
      <c r="AN260" t="s">
        <v>1217</v>
      </c>
      <c r="AO260" t="s">
        <v>1217</v>
      </c>
      <c r="AP260"/>
      <c r="AQ260"/>
      <c r="AR260"/>
      <c r="AS260"/>
      <c r="BB260" t="str" cm="1">
        <f t="array" aca="1" ref="BB260" ca="1">IFERROR(INDIRECT(X260),"")</f>
        <v/>
      </c>
      <c r="BE260"/>
      <c r="BF260" s="467">
        <v>4</v>
      </c>
      <c r="BG260" s="467">
        <v>51</v>
      </c>
      <c r="BH260" s="467" t="s">
        <v>965</v>
      </c>
      <c r="BI260" s="467" t="s">
        <v>2659</v>
      </c>
      <c r="BJ260" s="467">
        <v>4</v>
      </c>
      <c r="BK260" s="467" t="s">
        <v>3196</v>
      </c>
      <c r="BL260" s="467" t="s">
        <v>970</v>
      </c>
      <c r="BM260" s="438" t="s">
        <v>3197</v>
      </c>
      <c r="BN260" s="438"/>
      <c r="BO260" s="467">
        <v>0</v>
      </c>
      <c r="BP260" s="467">
        <v>0</v>
      </c>
      <c r="BQ260" s="467">
        <v>0</v>
      </c>
      <c r="BR260" s="467">
        <v>0</v>
      </c>
      <c r="BS260" s="467">
        <v>0</v>
      </c>
      <c r="BT260" s="467">
        <v>1</v>
      </c>
      <c r="BU260" s="467">
        <v>0</v>
      </c>
      <c r="BV260" s="467">
        <v>0</v>
      </c>
      <c r="BW260" s="467">
        <v>0</v>
      </c>
      <c r="BX260" s="467">
        <v>0</v>
      </c>
      <c r="BY260" s="467"/>
      <c r="BZ260" s="467"/>
      <c r="CC260"/>
      <c r="CD260"/>
      <c r="CE260"/>
      <c r="CF260"/>
      <c r="CG260"/>
      <c r="CH260"/>
      <c r="CI260"/>
      <c r="CJ260"/>
      <c r="CK260"/>
      <c r="CL260"/>
      <c r="CM260"/>
      <c r="CN260"/>
      <c r="CO260"/>
    </row>
    <row r="261" spans="18:93">
      <c r="R261"/>
      <c r="W261">
        <v>266</v>
      </c>
      <c r="X261" t="s">
        <v>1217</v>
      </c>
      <c r="Y261" t="s">
        <v>1217</v>
      </c>
      <c r="Z261" t="s">
        <v>1217</v>
      </c>
      <c r="AA261" t="s">
        <v>1217</v>
      </c>
      <c r="AB261" t="s">
        <v>1217</v>
      </c>
      <c r="AC261" t="s">
        <v>1217</v>
      </c>
      <c r="AD261" t="s">
        <v>1217</v>
      </c>
      <c r="AE261" t="s">
        <v>1217</v>
      </c>
      <c r="AF261" t="s">
        <v>1217</v>
      </c>
      <c r="AG261" t="s">
        <v>1217</v>
      </c>
      <c r="AH261"/>
      <c r="AI261" t="s">
        <v>1217</v>
      </c>
      <c r="AJ261" t="s">
        <v>1217</v>
      </c>
      <c r="AK261" t="s">
        <v>1217</v>
      </c>
      <c r="AL261" t="s">
        <v>1217</v>
      </c>
      <c r="AM261" t="s">
        <v>1217</v>
      </c>
      <c r="AN261" t="s">
        <v>1217</v>
      </c>
      <c r="AO261" t="s">
        <v>1217</v>
      </c>
      <c r="AP261"/>
      <c r="AQ261"/>
      <c r="AR261"/>
      <c r="AS261"/>
      <c r="BB261" t="str" cm="1">
        <f t="array" aca="1" ref="BB261" ca="1">IFERROR(INDIRECT(X261),"")</f>
        <v/>
      </c>
      <c r="BE261"/>
      <c r="BF261" s="467">
        <v>4</v>
      </c>
      <c r="BG261" s="467">
        <v>51</v>
      </c>
      <c r="BH261" s="467" t="s">
        <v>965</v>
      </c>
      <c r="BI261" s="467" t="s">
        <v>2659</v>
      </c>
      <c r="BJ261" s="467">
        <v>5</v>
      </c>
      <c r="BK261" s="467" t="s">
        <v>3198</v>
      </c>
      <c r="BL261" s="467" t="s">
        <v>971</v>
      </c>
      <c r="BM261" s="438" t="s">
        <v>3199</v>
      </c>
      <c r="BN261" s="438"/>
      <c r="BO261" s="467">
        <v>0</v>
      </c>
      <c r="BP261" s="467">
        <v>0</v>
      </c>
      <c r="BQ261" s="467">
        <v>0</v>
      </c>
      <c r="BR261" s="467">
        <v>0</v>
      </c>
      <c r="BS261" s="467">
        <v>0</v>
      </c>
      <c r="BT261" s="467">
        <v>1</v>
      </c>
      <c r="BU261" s="467">
        <v>0</v>
      </c>
      <c r="BV261" s="467">
        <v>0</v>
      </c>
      <c r="BW261" s="467">
        <v>0</v>
      </c>
      <c r="BX261" s="467">
        <v>0</v>
      </c>
      <c r="BY261" s="467"/>
      <c r="BZ261" s="467"/>
      <c r="CC261"/>
      <c r="CD261"/>
      <c r="CE261"/>
      <c r="CF261"/>
      <c r="CG261"/>
      <c r="CH261"/>
      <c r="CI261"/>
      <c r="CJ261"/>
      <c r="CK261"/>
      <c r="CL261"/>
      <c r="CM261"/>
      <c r="CN261"/>
      <c r="CO261"/>
    </row>
    <row r="262" spans="18:93">
      <c r="R262"/>
      <c r="W262">
        <v>267</v>
      </c>
      <c r="X262" t="s">
        <v>1217</v>
      </c>
      <c r="Y262" t="s">
        <v>1217</v>
      </c>
      <c r="Z262" t="s">
        <v>1217</v>
      </c>
      <c r="AA262" t="s">
        <v>1217</v>
      </c>
      <c r="AB262" t="s">
        <v>1217</v>
      </c>
      <c r="AC262" t="s">
        <v>1217</v>
      </c>
      <c r="AD262" t="s">
        <v>1217</v>
      </c>
      <c r="AE262" t="s">
        <v>1217</v>
      </c>
      <c r="AF262" t="s">
        <v>1217</v>
      </c>
      <c r="AG262" t="s">
        <v>1217</v>
      </c>
      <c r="AH262"/>
      <c r="AI262" t="s">
        <v>1217</v>
      </c>
      <c r="AJ262" t="s">
        <v>1217</v>
      </c>
      <c r="AK262" t="s">
        <v>1217</v>
      </c>
      <c r="AL262" t="s">
        <v>1217</v>
      </c>
      <c r="AM262" t="s">
        <v>1217</v>
      </c>
      <c r="AN262" t="s">
        <v>1217</v>
      </c>
      <c r="AO262" t="s">
        <v>1217</v>
      </c>
      <c r="AP262"/>
      <c r="AQ262"/>
      <c r="AR262"/>
      <c r="AS262"/>
      <c r="BB262" t="str" cm="1">
        <f t="array" aca="1" ref="BB262" ca="1">IFERROR(INDIRECT(X262),"")</f>
        <v/>
      </c>
      <c r="BE262"/>
      <c r="BF262" s="469">
        <v>4</v>
      </c>
      <c r="BG262" s="469">
        <v>52</v>
      </c>
      <c r="BH262" s="469" t="s">
        <v>972</v>
      </c>
      <c r="BI262" s="469" t="s">
        <v>2656</v>
      </c>
      <c r="BJ262" s="469">
        <v>1</v>
      </c>
      <c r="BK262" s="469" t="s">
        <v>3169</v>
      </c>
      <c r="BL262" s="469" t="s">
        <v>974</v>
      </c>
      <c r="BM262" s="438" t="s">
        <v>3170</v>
      </c>
      <c r="BN262" s="438"/>
      <c r="BO262" s="469">
        <v>1</v>
      </c>
      <c r="BP262" s="469">
        <v>0</v>
      </c>
      <c r="BQ262" s="469">
        <v>0</v>
      </c>
      <c r="BR262" s="469">
        <v>0</v>
      </c>
      <c r="BS262" s="469">
        <v>0</v>
      </c>
      <c r="BT262" s="469">
        <v>0</v>
      </c>
      <c r="BU262" s="469">
        <v>0</v>
      </c>
      <c r="BV262" s="469">
        <v>0</v>
      </c>
      <c r="BW262" s="469">
        <v>0</v>
      </c>
      <c r="BX262" s="469">
        <v>0</v>
      </c>
      <c r="BY262" s="469"/>
      <c r="BZ262" s="469"/>
      <c r="CC262"/>
      <c r="CD262"/>
      <c r="CE262"/>
      <c r="CF262"/>
      <c r="CG262"/>
      <c r="CH262"/>
      <c r="CI262"/>
      <c r="CJ262"/>
      <c r="CK262"/>
      <c r="CL262"/>
      <c r="CM262"/>
      <c r="CN262"/>
      <c r="CO262"/>
    </row>
    <row r="263" spans="18:93">
      <c r="R263"/>
      <c r="W263">
        <v>268</v>
      </c>
      <c r="X263" t="s">
        <v>3200</v>
      </c>
      <c r="Y263" t="s">
        <v>3201</v>
      </c>
      <c r="Z263" t="s">
        <v>3202</v>
      </c>
      <c r="AA263" t="s">
        <v>1217</v>
      </c>
      <c r="AB263" t="s">
        <v>1217</v>
      </c>
      <c r="AC263">
        <v>1</v>
      </c>
      <c r="AD263">
        <v>18</v>
      </c>
      <c r="AE263" t="s">
        <v>1217</v>
      </c>
      <c r="AF263" t="s">
        <v>1217</v>
      </c>
      <c r="AG263" t="s">
        <v>3203</v>
      </c>
      <c r="AH263"/>
      <c r="AI263" t="s">
        <v>3204</v>
      </c>
      <c r="AJ263" t="s">
        <v>3205</v>
      </c>
      <c r="AK263" t="s">
        <v>3206</v>
      </c>
      <c r="AL263" t="s">
        <v>3207</v>
      </c>
      <c r="AM263" t="s">
        <v>3208</v>
      </c>
      <c r="AN263" t="s">
        <v>3209</v>
      </c>
      <c r="AO263" t="s">
        <v>3210</v>
      </c>
      <c r="AP263"/>
      <c r="AQ263"/>
      <c r="AR263"/>
      <c r="AS263"/>
      <c r="BB263" t="str" cm="1">
        <f t="array" aca="1" ref="BB263" ca="1">IFERROR(INDIRECT(X263),"")</f>
        <v>FRÅGAN ÄR OBESVARAD</v>
      </c>
      <c r="BE263"/>
      <c r="BF263" s="469">
        <v>4</v>
      </c>
      <c r="BG263" s="469">
        <v>52</v>
      </c>
      <c r="BH263" s="469" t="s">
        <v>972</v>
      </c>
      <c r="BI263" s="469" t="s">
        <v>2656</v>
      </c>
      <c r="BJ263" s="469">
        <v>2</v>
      </c>
      <c r="BK263" s="469" t="s">
        <v>3171</v>
      </c>
      <c r="BL263" s="469" t="s">
        <v>975</v>
      </c>
      <c r="BM263" s="438" t="s">
        <v>3172</v>
      </c>
      <c r="BN263" s="438"/>
      <c r="BO263" s="469">
        <v>1</v>
      </c>
      <c r="BP263" s="469">
        <v>0</v>
      </c>
      <c r="BQ263" s="469">
        <v>0</v>
      </c>
      <c r="BR263" s="469">
        <v>0</v>
      </c>
      <c r="BS263" s="469">
        <v>0</v>
      </c>
      <c r="BT263" s="469">
        <v>0</v>
      </c>
      <c r="BU263" s="469">
        <v>0</v>
      </c>
      <c r="BV263" s="469">
        <v>0</v>
      </c>
      <c r="BW263" s="469">
        <v>0</v>
      </c>
      <c r="BX263" s="469">
        <v>0</v>
      </c>
      <c r="BY263" s="469"/>
      <c r="BZ263" s="469"/>
      <c r="CC263"/>
      <c r="CD263"/>
      <c r="CE263"/>
      <c r="CF263"/>
      <c r="CG263"/>
      <c r="CH263"/>
      <c r="CI263"/>
      <c r="CJ263"/>
      <c r="CK263"/>
      <c r="CL263"/>
      <c r="CM263"/>
      <c r="CN263"/>
      <c r="CO263"/>
    </row>
    <row r="264" spans="18:93">
      <c r="R264"/>
      <c r="W264">
        <v>269</v>
      </c>
      <c r="X264" t="s">
        <v>1217</v>
      </c>
      <c r="Y264" t="s">
        <v>1217</v>
      </c>
      <c r="Z264" t="s">
        <v>1217</v>
      </c>
      <c r="AA264" t="s">
        <v>1217</v>
      </c>
      <c r="AB264" t="s">
        <v>1217</v>
      </c>
      <c r="AC264" t="s">
        <v>1217</v>
      </c>
      <c r="AD264" t="s">
        <v>1217</v>
      </c>
      <c r="AE264" t="s">
        <v>1217</v>
      </c>
      <c r="AF264" t="s">
        <v>1217</v>
      </c>
      <c r="AG264" t="s">
        <v>1217</v>
      </c>
      <c r="AH264"/>
      <c r="AI264" t="s">
        <v>1217</v>
      </c>
      <c r="AJ264" t="s">
        <v>1217</v>
      </c>
      <c r="AK264" t="s">
        <v>1217</v>
      </c>
      <c r="AL264" t="s">
        <v>1217</v>
      </c>
      <c r="AM264" t="s">
        <v>1217</v>
      </c>
      <c r="AN264" t="s">
        <v>1217</v>
      </c>
      <c r="AO264" t="s">
        <v>1217</v>
      </c>
      <c r="AP264"/>
      <c r="AQ264"/>
      <c r="AR264"/>
      <c r="AS264"/>
      <c r="BB264" t="str" cm="1">
        <f t="array" aca="1" ref="BB264" ca="1">IFERROR(INDIRECT(X264),"")</f>
        <v/>
      </c>
      <c r="BE264"/>
      <c r="BF264" s="469">
        <v>4</v>
      </c>
      <c r="BG264" s="469">
        <v>52</v>
      </c>
      <c r="BH264" s="469" t="s">
        <v>972</v>
      </c>
      <c r="BI264" s="469" t="s">
        <v>2656</v>
      </c>
      <c r="BJ264" s="469">
        <v>3</v>
      </c>
      <c r="BK264" s="469" t="s">
        <v>3173</v>
      </c>
      <c r="BL264" s="469" t="s">
        <v>976</v>
      </c>
      <c r="BM264" s="438" t="s">
        <v>3174</v>
      </c>
      <c r="BN264" s="438"/>
      <c r="BO264" s="469">
        <v>1</v>
      </c>
      <c r="BP264" s="469">
        <v>0</v>
      </c>
      <c r="BQ264" s="469">
        <v>0</v>
      </c>
      <c r="BR264" s="469">
        <v>0</v>
      </c>
      <c r="BS264" s="469">
        <v>0</v>
      </c>
      <c r="BT264" s="469">
        <v>0</v>
      </c>
      <c r="BU264" s="469">
        <v>0</v>
      </c>
      <c r="BV264" s="469">
        <v>0</v>
      </c>
      <c r="BW264" s="469">
        <v>0</v>
      </c>
      <c r="BX264" s="469">
        <v>0</v>
      </c>
      <c r="BY264" s="469"/>
      <c r="BZ264" s="469"/>
      <c r="CC264"/>
      <c r="CD264"/>
      <c r="CE264"/>
      <c r="CF264"/>
      <c r="CG264"/>
      <c r="CH264"/>
      <c r="CI264"/>
      <c r="CJ264"/>
      <c r="CK264"/>
      <c r="CL264"/>
      <c r="CM264"/>
      <c r="CN264"/>
      <c r="CO264"/>
    </row>
    <row r="265" spans="18:93">
      <c r="R265"/>
      <c r="W265">
        <v>270</v>
      </c>
      <c r="X265" t="s">
        <v>1217</v>
      </c>
      <c r="Y265" t="s">
        <v>1217</v>
      </c>
      <c r="Z265" t="s">
        <v>1217</v>
      </c>
      <c r="AA265" t="s">
        <v>1217</v>
      </c>
      <c r="AB265" t="s">
        <v>1217</v>
      </c>
      <c r="AC265" t="s">
        <v>1217</v>
      </c>
      <c r="AD265" t="s">
        <v>1217</v>
      </c>
      <c r="AE265" t="s">
        <v>1217</v>
      </c>
      <c r="AF265" t="s">
        <v>1217</v>
      </c>
      <c r="AG265" t="s">
        <v>1217</v>
      </c>
      <c r="AH265"/>
      <c r="AI265" t="s">
        <v>1217</v>
      </c>
      <c r="AJ265" t="s">
        <v>1217</v>
      </c>
      <c r="AK265" t="s">
        <v>1217</v>
      </c>
      <c r="AL265" t="s">
        <v>1217</v>
      </c>
      <c r="AM265" t="s">
        <v>1217</v>
      </c>
      <c r="AN265" t="s">
        <v>1217</v>
      </c>
      <c r="AO265" t="s">
        <v>1217</v>
      </c>
      <c r="AP265"/>
      <c r="AQ265"/>
      <c r="AR265"/>
      <c r="AS265"/>
      <c r="BB265" t="str" cm="1">
        <f t="array" aca="1" ref="BB265" ca="1">IFERROR(INDIRECT(X265),"")</f>
        <v/>
      </c>
      <c r="BE265"/>
      <c r="BF265" s="469">
        <v>4</v>
      </c>
      <c r="BG265" s="469">
        <v>52</v>
      </c>
      <c r="BH265" s="469" t="s">
        <v>972</v>
      </c>
      <c r="BI265" s="469" t="s">
        <v>2656</v>
      </c>
      <c r="BJ265" s="469">
        <v>4</v>
      </c>
      <c r="BK265" s="469" t="s">
        <v>3175</v>
      </c>
      <c r="BL265" s="469" t="s">
        <v>977</v>
      </c>
      <c r="BM265" s="438" t="s">
        <v>3176</v>
      </c>
      <c r="BN265" s="438"/>
      <c r="BO265" s="469">
        <v>1</v>
      </c>
      <c r="BP265" s="469">
        <v>0</v>
      </c>
      <c r="BQ265" s="469">
        <v>0</v>
      </c>
      <c r="BR265" s="469">
        <v>0</v>
      </c>
      <c r="BS265" s="469">
        <v>0</v>
      </c>
      <c r="BT265" s="469">
        <v>0</v>
      </c>
      <c r="BU265" s="469">
        <v>0</v>
      </c>
      <c r="BV265" s="469">
        <v>0</v>
      </c>
      <c r="BW265" s="469">
        <v>0</v>
      </c>
      <c r="BX265" s="469">
        <v>0</v>
      </c>
      <c r="BY265" s="469"/>
      <c r="BZ265" s="469"/>
      <c r="CC265"/>
      <c r="CD265"/>
      <c r="CE265"/>
      <c r="CF265"/>
      <c r="CG265"/>
      <c r="CH265"/>
      <c r="CI265"/>
      <c r="CJ265"/>
      <c r="CK265"/>
      <c r="CL265"/>
      <c r="CM265"/>
      <c r="CN265"/>
      <c r="CO265"/>
    </row>
    <row r="266" spans="18:93">
      <c r="R266"/>
      <c r="W266">
        <v>271</v>
      </c>
      <c r="X266" t="s">
        <v>1217</v>
      </c>
      <c r="Y266" t="s">
        <v>1217</v>
      </c>
      <c r="Z266" t="s">
        <v>1217</v>
      </c>
      <c r="AA266" t="s">
        <v>1217</v>
      </c>
      <c r="AB266" t="s">
        <v>1217</v>
      </c>
      <c r="AC266" t="s">
        <v>1217</v>
      </c>
      <c r="AD266" t="s">
        <v>1217</v>
      </c>
      <c r="AE266" t="s">
        <v>1217</v>
      </c>
      <c r="AF266" t="s">
        <v>1217</v>
      </c>
      <c r="AG266" t="s">
        <v>1217</v>
      </c>
      <c r="AH266"/>
      <c r="AI266" t="s">
        <v>1217</v>
      </c>
      <c r="AJ266" t="s">
        <v>1217</v>
      </c>
      <c r="AK266" t="s">
        <v>1217</v>
      </c>
      <c r="AL266" t="s">
        <v>1217</v>
      </c>
      <c r="AM266" t="s">
        <v>1217</v>
      </c>
      <c r="AN266" t="s">
        <v>1217</v>
      </c>
      <c r="AO266" t="s">
        <v>1217</v>
      </c>
      <c r="AP266"/>
      <c r="AQ266"/>
      <c r="AR266"/>
      <c r="AS266"/>
      <c r="BB266" t="str" cm="1">
        <f t="array" aca="1" ref="BB266" ca="1">IFERROR(INDIRECT(X266),"")</f>
        <v/>
      </c>
      <c r="BE266"/>
      <c r="BF266" s="469">
        <v>4</v>
      </c>
      <c r="BG266" s="469">
        <v>52</v>
      </c>
      <c r="BH266" s="469" t="s">
        <v>972</v>
      </c>
      <c r="BI266" s="469" t="s">
        <v>2656</v>
      </c>
      <c r="BJ266" s="469">
        <v>5</v>
      </c>
      <c r="BK266" s="469" t="s">
        <v>3188</v>
      </c>
      <c r="BL266" s="469" t="s">
        <v>978</v>
      </c>
      <c r="BM266" s="438" t="s">
        <v>3189</v>
      </c>
      <c r="BN266" s="438"/>
      <c r="BO266" s="469">
        <v>1</v>
      </c>
      <c r="BP266" s="469">
        <v>0</v>
      </c>
      <c r="BQ266" s="469">
        <v>0</v>
      </c>
      <c r="BR266" s="469">
        <v>0</v>
      </c>
      <c r="BS266" s="469">
        <v>0</v>
      </c>
      <c r="BT266" s="469">
        <v>0</v>
      </c>
      <c r="BU266" s="469">
        <v>0</v>
      </c>
      <c r="BV266" s="469">
        <v>0</v>
      </c>
      <c r="BW266" s="469">
        <v>0</v>
      </c>
      <c r="BX266" s="469">
        <v>0</v>
      </c>
      <c r="BY266" s="469"/>
      <c r="BZ266" s="469"/>
      <c r="CC266"/>
      <c r="CD266"/>
      <c r="CE266"/>
      <c r="CF266"/>
      <c r="CG266"/>
      <c r="CH266"/>
      <c r="CI266"/>
      <c r="CJ266"/>
      <c r="CK266"/>
      <c r="CL266"/>
      <c r="CM266"/>
      <c r="CN266"/>
      <c r="CO266"/>
    </row>
    <row r="267" spans="18:93">
      <c r="R267"/>
      <c r="W267">
        <v>272</v>
      </c>
      <c r="X267" t="s">
        <v>1217</v>
      </c>
      <c r="Y267" t="s">
        <v>1217</v>
      </c>
      <c r="Z267" t="s">
        <v>1217</v>
      </c>
      <c r="AA267" t="s">
        <v>1217</v>
      </c>
      <c r="AB267" t="s">
        <v>1217</v>
      </c>
      <c r="AC267" t="s">
        <v>1217</v>
      </c>
      <c r="AD267" t="s">
        <v>1217</v>
      </c>
      <c r="AE267" t="s">
        <v>1217</v>
      </c>
      <c r="AF267" t="s">
        <v>1217</v>
      </c>
      <c r="AG267" t="s">
        <v>1217</v>
      </c>
      <c r="AH267"/>
      <c r="AI267" t="s">
        <v>1217</v>
      </c>
      <c r="AJ267" t="s">
        <v>1217</v>
      </c>
      <c r="AK267" t="s">
        <v>1217</v>
      </c>
      <c r="AL267" t="s">
        <v>1217</v>
      </c>
      <c r="AM267" t="s">
        <v>1217</v>
      </c>
      <c r="AN267" t="s">
        <v>1217</v>
      </c>
      <c r="AO267" t="s">
        <v>1217</v>
      </c>
      <c r="AP267"/>
      <c r="AQ267"/>
      <c r="AR267"/>
      <c r="AS267"/>
      <c r="BB267" t="str" cm="1">
        <f t="array" aca="1" ref="BB267" ca="1">IFERROR(INDIRECT(X267),"")</f>
        <v/>
      </c>
      <c r="BE267"/>
      <c r="BF267" s="470" t="s">
        <v>1217</v>
      </c>
      <c r="BG267" s="470" t="s">
        <v>1217</v>
      </c>
      <c r="BH267" s="470" t="s">
        <v>0</v>
      </c>
      <c r="BI267" s="470" t="s">
        <v>2667</v>
      </c>
      <c r="BJ267" s="470">
        <v>1</v>
      </c>
      <c r="BK267" s="470" t="s">
        <v>3211</v>
      </c>
      <c r="BL267" s="470">
        <v>52</v>
      </c>
      <c r="BM267" s="438" t="s">
        <v>3212</v>
      </c>
      <c r="BN267" s="438"/>
      <c r="BO267" s="470">
        <v>0</v>
      </c>
      <c r="BP267" s="470">
        <v>0</v>
      </c>
      <c r="BQ267" s="470">
        <v>0</v>
      </c>
      <c r="BR267" s="470">
        <v>0</v>
      </c>
      <c r="BS267" s="470">
        <v>0</v>
      </c>
      <c r="BT267" s="470">
        <v>0</v>
      </c>
      <c r="BU267" s="470">
        <v>0</v>
      </c>
      <c r="BV267" s="470">
        <v>0</v>
      </c>
      <c r="BW267" s="470">
        <v>0</v>
      </c>
      <c r="BX267" s="470">
        <v>0</v>
      </c>
      <c r="BY267" s="470"/>
      <c r="BZ267" s="470"/>
      <c r="CC267"/>
      <c r="CD267"/>
      <c r="CE267"/>
      <c r="CF267"/>
      <c r="CG267"/>
      <c r="CH267"/>
      <c r="CI267"/>
      <c r="CJ267"/>
      <c r="CK267"/>
      <c r="CL267"/>
      <c r="CM267"/>
      <c r="CN267"/>
      <c r="CO267"/>
    </row>
    <row r="268" spans="18:93">
      <c r="R268"/>
      <c r="W268">
        <v>273</v>
      </c>
      <c r="X268" t="s">
        <v>1217</v>
      </c>
      <c r="Y268" t="s">
        <v>1217</v>
      </c>
      <c r="Z268" t="s">
        <v>1217</v>
      </c>
      <c r="AA268" t="s">
        <v>1217</v>
      </c>
      <c r="AB268" t="s">
        <v>1217</v>
      </c>
      <c r="AC268" t="s">
        <v>1217</v>
      </c>
      <c r="AD268" t="s">
        <v>1217</v>
      </c>
      <c r="AE268" t="s">
        <v>1217</v>
      </c>
      <c r="AF268" t="s">
        <v>1217</v>
      </c>
      <c r="AG268" t="s">
        <v>1217</v>
      </c>
      <c r="AH268"/>
      <c r="AI268" t="s">
        <v>1217</v>
      </c>
      <c r="AJ268" t="s">
        <v>1217</v>
      </c>
      <c r="AK268" t="s">
        <v>1217</v>
      </c>
      <c r="AL268" t="s">
        <v>1217</v>
      </c>
      <c r="AM268" t="s">
        <v>1217</v>
      </c>
      <c r="AN268" t="s">
        <v>1217</v>
      </c>
      <c r="AO268" t="s">
        <v>1217</v>
      </c>
      <c r="AP268"/>
      <c r="AQ268"/>
      <c r="AR268"/>
      <c r="AS268"/>
      <c r="BB268" t="str" cm="1">
        <f t="array" aca="1" ref="BB268" ca="1">IFERROR(INDIRECT(X268),"")</f>
        <v/>
      </c>
      <c r="BE268"/>
      <c r="BF268" s="470" t="s">
        <v>1217</v>
      </c>
      <c r="BG268" s="470" t="s">
        <v>1217</v>
      </c>
      <c r="BH268" s="470" t="s">
        <v>0</v>
      </c>
      <c r="BI268" s="470" t="s">
        <v>2667</v>
      </c>
      <c r="BJ268" s="470">
        <v>2</v>
      </c>
      <c r="BK268" s="470" t="s">
        <v>3213</v>
      </c>
      <c r="BL268" s="470">
        <v>42</v>
      </c>
      <c r="BM268" s="438" t="s">
        <v>3214</v>
      </c>
      <c r="BN268" s="438"/>
      <c r="BO268" s="470">
        <v>0</v>
      </c>
      <c r="BP268" s="470">
        <v>0</v>
      </c>
      <c r="BQ268" s="470">
        <v>0</v>
      </c>
      <c r="BR268" s="470">
        <v>0</v>
      </c>
      <c r="BS268" s="470">
        <v>0</v>
      </c>
      <c r="BT268" s="470">
        <v>0</v>
      </c>
      <c r="BU268" s="470">
        <v>0</v>
      </c>
      <c r="BV268" s="470">
        <v>0</v>
      </c>
      <c r="BW268" s="470">
        <v>0</v>
      </c>
      <c r="BX268" s="470">
        <v>0</v>
      </c>
      <c r="BY268" s="470"/>
      <c r="BZ268" s="470"/>
      <c r="CC268"/>
      <c r="CD268"/>
      <c r="CE268"/>
      <c r="CF268"/>
      <c r="CG268"/>
      <c r="CH268"/>
      <c r="CI268"/>
      <c r="CJ268"/>
      <c r="CK268"/>
      <c r="CL268"/>
      <c r="CM268"/>
      <c r="CN268"/>
      <c r="CO268"/>
    </row>
    <row r="269" spans="18:93">
      <c r="R269"/>
      <c r="W269">
        <v>274</v>
      </c>
      <c r="X269" t="s">
        <v>1217</v>
      </c>
      <c r="Y269" t="s">
        <v>1217</v>
      </c>
      <c r="Z269" t="s">
        <v>1217</v>
      </c>
      <c r="AA269" t="s">
        <v>1217</v>
      </c>
      <c r="AB269" t="s">
        <v>1217</v>
      </c>
      <c r="AC269" t="s">
        <v>1217</v>
      </c>
      <c r="AD269" t="s">
        <v>1217</v>
      </c>
      <c r="AE269" t="s">
        <v>1217</v>
      </c>
      <c r="AF269" t="s">
        <v>1217</v>
      </c>
      <c r="AG269" t="s">
        <v>1217</v>
      </c>
      <c r="AH269"/>
      <c r="AI269" t="s">
        <v>1217</v>
      </c>
      <c r="AJ269" t="s">
        <v>1217</v>
      </c>
      <c r="AK269" t="s">
        <v>1217</v>
      </c>
      <c r="AL269" t="s">
        <v>1217</v>
      </c>
      <c r="AM269" t="s">
        <v>1217</v>
      </c>
      <c r="AN269" t="s">
        <v>1217</v>
      </c>
      <c r="AO269" t="s">
        <v>1217</v>
      </c>
      <c r="AP269"/>
      <c r="AQ269"/>
      <c r="AR269"/>
      <c r="AS269"/>
      <c r="BB269" t="str" cm="1">
        <f t="array" aca="1" ref="BB269" ca="1">IFERROR(INDIRECT(X269),"")</f>
        <v/>
      </c>
      <c r="BE269"/>
      <c r="BF269" s="470" t="s">
        <v>1217</v>
      </c>
      <c r="BG269" s="470" t="s">
        <v>1217</v>
      </c>
      <c r="BH269" s="470" t="s">
        <v>0</v>
      </c>
      <c r="BI269" s="470" t="s">
        <v>2667</v>
      </c>
      <c r="BJ269" s="470">
        <v>3</v>
      </c>
      <c r="BK269" s="470" t="s">
        <v>3215</v>
      </c>
      <c r="BL269" s="470" t="s">
        <v>3216</v>
      </c>
      <c r="BM269" s="438" t="s">
        <v>3217</v>
      </c>
      <c r="BN269" s="438"/>
      <c r="BO269" s="470">
        <v>0</v>
      </c>
      <c r="BP269" s="470">
        <v>0</v>
      </c>
      <c r="BQ269" s="470">
        <v>0</v>
      </c>
      <c r="BR269" s="470">
        <v>0</v>
      </c>
      <c r="BS269" s="470">
        <v>0</v>
      </c>
      <c r="BT269" s="470">
        <v>0</v>
      </c>
      <c r="BU269" s="470">
        <v>0</v>
      </c>
      <c r="BV269" s="470">
        <v>0</v>
      </c>
      <c r="BW269" s="470">
        <v>0</v>
      </c>
      <c r="BX269" s="470">
        <v>0</v>
      </c>
      <c r="BY269" s="470"/>
      <c r="BZ269" s="470"/>
      <c r="CC269"/>
      <c r="CD269"/>
      <c r="CE269"/>
      <c r="CF269"/>
      <c r="CG269"/>
      <c r="CH269"/>
      <c r="CI269"/>
      <c r="CJ269"/>
      <c r="CK269"/>
      <c r="CL269"/>
      <c r="CM269"/>
      <c r="CN269"/>
      <c r="CO269"/>
    </row>
    <row r="270" spans="18:93">
      <c r="R270"/>
      <c r="W270">
        <v>275</v>
      </c>
      <c r="X270" t="s">
        <v>1217</v>
      </c>
      <c r="Y270" t="s">
        <v>1217</v>
      </c>
      <c r="Z270" t="s">
        <v>1217</v>
      </c>
      <c r="AA270" t="s">
        <v>1217</v>
      </c>
      <c r="AB270" t="s">
        <v>1217</v>
      </c>
      <c r="AC270" t="s">
        <v>1217</v>
      </c>
      <c r="AD270" t="s">
        <v>1217</v>
      </c>
      <c r="AE270" t="s">
        <v>1217</v>
      </c>
      <c r="AF270" t="s">
        <v>1217</v>
      </c>
      <c r="AG270" t="s">
        <v>1217</v>
      </c>
      <c r="AH270"/>
      <c r="AI270" t="s">
        <v>1217</v>
      </c>
      <c r="AJ270" t="s">
        <v>1217</v>
      </c>
      <c r="AK270" t="s">
        <v>1217</v>
      </c>
      <c r="AL270" t="s">
        <v>1217</v>
      </c>
      <c r="AM270" t="s">
        <v>1217</v>
      </c>
      <c r="AN270" t="s">
        <v>1217</v>
      </c>
      <c r="AO270" t="s">
        <v>1217</v>
      </c>
      <c r="AP270"/>
      <c r="AQ270"/>
      <c r="AR270"/>
      <c r="AS270"/>
      <c r="BB270" t="str" cm="1">
        <f t="array" aca="1" ref="BB270" ca="1">IFERROR(INDIRECT(X270),"")</f>
        <v/>
      </c>
      <c r="BE270"/>
      <c r="BF270" s="470" t="s">
        <v>1217</v>
      </c>
      <c r="BG270" s="470" t="s">
        <v>1217</v>
      </c>
      <c r="BH270" s="470" t="s">
        <v>0</v>
      </c>
      <c r="BI270" s="470" t="s">
        <v>2667</v>
      </c>
      <c r="BJ270" s="470">
        <v>4</v>
      </c>
      <c r="BK270" s="470" t="s">
        <v>3218</v>
      </c>
      <c r="BL270" s="470">
        <v>0</v>
      </c>
      <c r="BM270" s="438" t="s">
        <v>3219</v>
      </c>
      <c r="BN270" s="438"/>
      <c r="BO270" s="470">
        <v>0</v>
      </c>
      <c r="BP270" s="470">
        <v>0</v>
      </c>
      <c r="BQ270" s="470">
        <v>0</v>
      </c>
      <c r="BR270" s="470">
        <v>0</v>
      </c>
      <c r="BS270" s="470">
        <v>0</v>
      </c>
      <c r="BT270" s="470">
        <v>0</v>
      </c>
      <c r="BU270" s="470">
        <v>0</v>
      </c>
      <c r="BV270" s="470">
        <v>0</v>
      </c>
      <c r="BW270" s="470">
        <v>0</v>
      </c>
      <c r="BX270" s="470">
        <v>0</v>
      </c>
      <c r="BY270" s="470"/>
      <c r="BZ270" s="470"/>
      <c r="CC270"/>
      <c r="CD270"/>
      <c r="CE270"/>
      <c r="CF270"/>
      <c r="CG270"/>
      <c r="CH270"/>
      <c r="CI270"/>
      <c r="CJ270"/>
      <c r="CK270"/>
      <c r="CL270"/>
      <c r="CM270"/>
      <c r="CN270"/>
      <c r="CO270"/>
    </row>
    <row r="271" spans="18:93">
      <c r="R271"/>
      <c r="W271">
        <v>276</v>
      </c>
      <c r="X271" t="s">
        <v>1217</v>
      </c>
      <c r="Y271" t="s">
        <v>1217</v>
      </c>
      <c r="Z271" t="s">
        <v>1217</v>
      </c>
      <c r="AA271" t="s">
        <v>1217</v>
      </c>
      <c r="AB271" t="s">
        <v>1217</v>
      </c>
      <c r="AC271" t="s">
        <v>1217</v>
      </c>
      <c r="AD271" t="s">
        <v>1217</v>
      </c>
      <c r="AE271" t="s">
        <v>1217</v>
      </c>
      <c r="AF271" t="s">
        <v>1217</v>
      </c>
      <c r="AG271" t="s">
        <v>1217</v>
      </c>
      <c r="AH271"/>
      <c r="AI271" t="s">
        <v>1217</v>
      </c>
      <c r="AJ271" t="s">
        <v>1217</v>
      </c>
      <c r="AK271" t="s">
        <v>1217</v>
      </c>
      <c r="AL271" t="s">
        <v>1217</v>
      </c>
      <c r="AM271" t="s">
        <v>1217</v>
      </c>
      <c r="AN271" t="s">
        <v>1217</v>
      </c>
      <c r="AO271" t="s">
        <v>1217</v>
      </c>
      <c r="AP271"/>
      <c r="AQ271"/>
      <c r="AR271"/>
      <c r="AS271"/>
      <c r="BB271" t="str" cm="1">
        <f t="array" aca="1" ref="BB271" ca="1">IFERROR(INDIRECT(X271),"")</f>
        <v/>
      </c>
      <c r="BE271"/>
      <c r="BF271" s="470" t="s">
        <v>1217</v>
      </c>
      <c r="BG271" s="470" t="s">
        <v>1217</v>
      </c>
      <c r="BH271" s="470" t="s">
        <v>0</v>
      </c>
      <c r="BI271" s="470" t="s">
        <v>2667</v>
      </c>
      <c r="BJ271" s="470">
        <v>5</v>
      </c>
      <c r="BK271" s="470" t="s">
        <v>3220</v>
      </c>
      <c r="BL271" s="470">
        <v>0</v>
      </c>
      <c r="BM271" s="438" t="s">
        <v>3221</v>
      </c>
      <c r="BN271" s="438"/>
      <c r="BO271" s="470">
        <v>0</v>
      </c>
      <c r="BP271" s="470">
        <v>0</v>
      </c>
      <c r="BQ271" s="470">
        <v>0</v>
      </c>
      <c r="BR271" s="470">
        <v>0</v>
      </c>
      <c r="BS271" s="470">
        <v>0</v>
      </c>
      <c r="BT271" s="470">
        <v>0</v>
      </c>
      <c r="BU271" s="470">
        <v>0</v>
      </c>
      <c r="BV271" s="470">
        <v>0</v>
      </c>
      <c r="BW271" s="470">
        <v>0</v>
      </c>
      <c r="BX271" s="470">
        <v>0</v>
      </c>
      <c r="BY271" s="470"/>
      <c r="BZ271" s="470"/>
      <c r="CC271"/>
      <c r="CD271"/>
      <c r="CE271"/>
      <c r="CF271"/>
      <c r="CG271"/>
      <c r="CH271"/>
      <c r="CI271"/>
      <c r="CJ271"/>
      <c r="CK271"/>
      <c r="CL271"/>
      <c r="CM271"/>
      <c r="CN271"/>
      <c r="CO271"/>
    </row>
    <row r="272" spans="18:93">
      <c r="R272"/>
      <c r="W272">
        <v>277</v>
      </c>
      <c r="X272" t="s">
        <v>1217</v>
      </c>
      <c r="Y272" t="s">
        <v>1217</v>
      </c>
      <c r="Z272" t="s">
        <v>1217</v>
      </c>
      <c r="AA272" t="s">
        <v>1217</v>
      </c>
      <c r="AB272" t="s">
        <v>1217</v>
      </c>
      <c r="AC272" t="s">
        <v>1217</v>
      </c>
      <c r="AD272" t="s">
        <v>1217</v>
      </c>
      <c r="AE272" t="s">
        <v>1217</v>
      </c>
      <c r="AF272" t="s">
        <v>1217</v>
      </c>
      <c r="AG272" t="s">
        <v>1217</v>
      </c>
      <c r="AH272"/>
      <c r="AI272" t="s">
        <v>1217</v>
      </c>
      <c r="AJ272" t="s">
        <v>1217</v>
      </c>
      <c r="AK272" t="s">
        <v>1217</v>
      </c>
      <c r="AL272" t="s">
        <v>1217</v>
      </c>
      <c r="AM272" t="s">
        <v>1217</v>
      </c>
      <c r="AN272" t="s">
        <v>1217</v>
      </c>
      <c r="AO272" t="s">
        <v>1217</v>
      </c>
      <c r="AP272"/>
      <c r="AQ272"/>
      <c r="AR272"/>
      <c r="AS272"/>
      <c r="BB272" t="str" cm="1">
        <f t="array" aca="1" ref="BB272" ca="1">IFERROR(INDIRECT(X272),"")</f>
        <v/>
      </c>
      <c r="BE272"/>
      <c r="BF272" s="435"/>
      <c r="CC272"/>
      <c r="CD272"/>
      <c r="CE272"/>
      <c r="CF272"/>
      <c r="CG272"/>
      <c r="CH272"/>
      <c r="CI272"/>
      <c r="CJ272"/>
      <c r="CK272"/>
      <c r="CL272"/>
      <c r="CM272"/>
      <c r="CN272"/>
      <c r="CO272"/>
    </row>
    <row r="273" spans="18:93">
      <c r="R273"/>
      <c r="W273">
        <v>278</v>
      </c>
      <c r="X273" t="s">
        <v>1217</v>
      </c>
      <c r="Y273" t="s">
        <v>1217</v>
      </c>
      <c r="Z273" t="s">
        <v>1217</v>
      </c>
      <c r="AA273" t="s">
        <v>1217</v>
      </c>
      <c r="AB273" t="s">
        <v>1217</v>
      </c>
      <c r="AC273" t="s">
        <v>1217</v>
      </c>
      <c r="AD273" t="s">
        <v>1217</v>
      </c>
      <c r="AE273" t="s">
        <v>1217</v>
      </c>
      <c r="AF273" t="s">
        <v>1217</v>
      </c>
      <c r="AG273" t="s">
        <v>1217</v>
      </c>
      <c r="AH273"/>
      <c r="AI273" t="s">
        <v>1217</v>
      </c>
      <c r="AJ273" t="s">
        <v>1217</v>
      </c>
      <c r="AK273" t="s">
        <v>1217</v>
      </c>
      <c r="AL273" t="s">
        <v>1217</v>
      </c>
      <c r="AM273" t="s">
        <v>1217</v>
      </c>
      <c r="AN273" t="s">
        <v>1217</v>
      </c>
      <c r="AO273" t="s">
        <v>1217</v>
      </c>
      <c r="AP273"/>
      <c r="AQ273"/>
      <c r="AR273"/>
      <c r="AS273"/>
      <c r="BB273" t="str" cm="1">
        <f t="array" aca="1" ref="BB273" ca="1">IFERROR(INDIRECT(X273),"")</f>
        <v/>
      </c>
      <c r="BE273"/>
      <c r="BF273" s="435"/>
      <c r="CC273"/>
      <c r="CD273"/>
      <c r="CE273"/>
      <c r="CF273"/>
      <c r="CG273"/>
      <c r="CH273"/>
      <c r="CI273"/>
      <c r="CJ273"/>
      <c r="CK273"/>
      <c r="CL273"/>
      <c r="CM273"/>
      <c r="CN273"/>
      <c r="CO273"/>
    </row>
    <row r="274" spans="18:93">
      <c r="R274"/>
      <c r="W274">
        <v>279</v>
      </c>
      <c r="X274" t="s">
        <v>1217</v>
      </c>
      <c r="Y274" t="s">
        <v>1217</v>
      </c>
      <c r="Z274" t="s">
        <v>1217</v>
      </c>
      <c r="AA274" t="s">
        <v>1217</v>
      </c>
      <c r="AB274" t="s">
        <v>1217</v>
      </c>
      <c r="AC274" t="s">
        <v>1217</v>
      </c>
      <c r="AD274" t="s">
        <v>1217</v>
      </c>
      <c r="AE274" t="s">
        <v>1217</v>
      </c>
      <c r="AF274" t="s">
        <v>1217</v>
      </c>
      <c r="AG274" t="s">
        <v>1217</v>
      </c>
      <c r="AH274"/>
      <c r="AI274" t="s">
        <v>1217</v>
      </c>
      <c r="AJ274" t="s">
        <v>1217</v>
      </c>
      <c r="AK274" t="s">
        <v>1217</v>
      </c>
      <c r="AL274" t="s">
        <v>1217</v>
      </c>
      <c r="AM274" t="s">
        <v>1217</v>
      </c>
      <c r="AN274" t="s">
        <v>1217</v>
      </c>
      <c r="AO274" t="s">
        <v>1217</v>
      </c>
      <c r="AP274"/>
      <c r="AQ274"/>
      <c r="AR274"/>
      <c r="AS274"/>
      <c r="BB274" t="str" cm="1">
        <f t="array" aca="1" ref="BB274" ca="1">IFERROR(INDIRECT(X274),"")</f>
        <v/>
      </c>
      <c r="BE274"/>
      <c r="BF274" s="435"/>
      <c r="CC274"/>
      <c r="CD274"/>
      <c r="CE274"/>
      <c r="CF274"/>
      <c r="CG274"/>
      <c r="CH274"/>
      <c r="CI274"/>
      <c r="CJ274"/>
      <c r="CK274"/>
      <c r="CL274"/>
      <c r="CM274"/>
      <c r="CN274"/>
      <c r="CO274"/>
    </row>
    <row r="275" spans="18:93">
      <c r="R275"/>
      <c r="W275">
        <v>280</v>
      </c>
      <c r="X275" t="s">
        <v>1217</v>
      </c>
      <c r="Y275" t="s">
        <v>1217</v>
      </c>
      <c r="Z275" t="s">
        <v>1217</v>
      </c>
      <c r="AA275" t="s">
        <v>1217</v>
      </c>
      <c r="AB275" t="s">
        <v>1217</v>
      </c>
      <c r="AC275" t="s">
        <v>1217</v>
      </c>
      <c r="AD275" t="s">
        <v>1217</v>
      </c>
      <c r="AE275" t="s">
        <v>1217</v>
      </c>
      <c r="AF275" t="s">
        <v>1217</v>
      </c>
      <c r="AG275" t="s">
        <v>1217</v>
      </c>
      <c r="AH275"/>
      <c r="AI275" t="s">
        <v>1217</v>
      </c>
      <c r="AJ275" t="s">
        <v>1217</v>
      </c>
      <c r="AK275" t="s">
        <v>1217</v>
      </c>
      <c r="AL275" t="s">
        <v>1217</v>
      </c>
      <c r="AM275" t="s">
        <v>1217</v>
      </c>
      <c r="AN275" t="s">
        <v>1217</v>
      </c>
      <c r="AO275" t="s">
        <v>1217</v>
      </c>
      <c r="AP275"/>
      <c r="AQ275"/>
      <c r="AR275"/>
      <c r="AS275"/>
      <c r="BB275" t="str" cm="1">
        <f t="array" aca="1" ref="BB275" ca="1">IFERROR(INDIRECT(X275),"")</f>
        <v/>
      </c>
      <c r="BE275"/>
      <c r="BF275" s="435"/>
      <c r="CC275"/>
      <c r="CD275"/>
      <c r="CE275"/>
      <c r="CF275"/>
      <c r="CG275"/>
      <c r="CH275"/>
      <c r="CI275"/>
      <c r="CJ275"/>
      <c r="CK275"/>
      <c r="CL275"/>
      <c r="CM275"/>
      <c r="CN275"/>
      <c r="CO275"/>
    </row>
    <row r="276" spans="18:93">
      <c r="R276"/>
      <c r="W276">
        <v>281</v>
      </c>
      <c r="X276" t="s">
        <v>1217</v>
      </c>
      <c r="Y276" t="s">
        <v>1217</v>
      </c>
      <c r="Z276" t="s">
        <v>1217</v>
      </c>
      <c r="AA276" t="s">
        <v>1217</v>
      </c>
      <c r="AB276" t="s">
        <v>1217</v>
      </c>
      <c r="AC276" t="s">
        <v>1217</v>
      </c>
      <c r="AD276" t="s">
        <v>1217</v>
      </c>
      <c r="AE276" t="s">
        <v>1217</v>
      </c>
      <c r="AF276" t="s">
        <v>1217</v>
      </c>
      <c r="AG276" t="s">
        <v>1217</v>
      </c>
      <c r="AH276"/>
      <c r="AI276" t="s">
        <v>1217</v>
      </c>
      <c r="AJ276" t="s">
        <v>1217</v>
      </c>
      <c r="AK276" t="s">
        <v>1217</v>
      </c>
      <c r="AL276" t="s">
        <v>1217</v>
      </c>
      <c r="AM276" t="s">
        <v>1217</v>
      </c>
      <c r="AN276" t="s">
        <v>1217</v>
      </c>
      <c r="AO276" t="s">
        <v>1217</v>
      </c>
      <c r="AP276"/>
      <c r="AQ276"/>
      <c r="AR276"/>
      <c r="AS276"/>
      <c r="BB276" t="str" cm="1">
        <f t="array" aca="1" ref="BB276" ca="1">IFERROR(INDIRECT(X276),"")</f>
        <v/>
      </c>
      <c r="BE276"/>
      <c r="BF276" s="435"/>
      <c r="CC276"/>
      <c r="CD276"/>
      <c r="CE276"/>
      <c r="CF276"/>
      <c r="CG276"/>
      <c r="CH276"/>
      <c r="CI276"/>
      <c r="CJ276"/>
      <c r="CK276"/>
      <c r="CL276"/>
      <c r="CM276"/>
      <c r="CN276"/>
      <c r="CO276"/>
    </row>
    <row r="277" spans="18:93">
      <c r="R277"/>
      <c r="W277">
        <v>282</v>
      </c>
      <c r="X277" t="s">
        <v>3222</v>
      </c>
      <c r="Y277" t="s">
        <v>3223</v>
      </c>
      <c r="Z277" t="s">
        <v>3224</v>
      </c>
      <c r="AA277" t="s">
        <v>1217</v>
      </c>
      <c r="AB277" t="s">
        <v>1217</v>
      </c>
      <c r="AC277">
        <v>2</v>
      </c>
      <c r="AD277">
        <v>19</v>
      </c>
      <c r="AE277" t="s">
        <v>1217</v>
      </c>
      <c r="AF277" t="s">
        <v>1217</v>
      </c>
      <c r="AG277" t="s">
        <v>3225</v>
      </c>
      <c r="AH277"/>
      <c r="AI277" t="s">
        <v>3226</v>
      </c>
      <c r="AJ277" t="s">
        <v>3227</v>
      </c>
      <c r="AK277" t="s">
        <v>3228</v>
      </c>
      <c r="AL277" t="s">
        <v>3229</v>
      </c>
      <c r="AM277" t="s">
        <v>3230</v>
      </c>
      <c r="AN277" t="s">
        <v>3231</v>
      </c>
      <c r="AO277" t="s">
        <v>3232</v>
      </c>
      <c r="AP277"/>
      <c r="AQ277"/>
      <c r="AR277"/>
      <c r="AS277"/>
      <c r="BB277" t="str" cm="1">
        <f t="array" aca="1" ref="BB277" ca="1">IFERROR(INDIRECT(X277),"")</f>
        <v>FRÅGAN ÄR OBESVARAD</v>
      </c>
      <c r="BE277"/>
      <c r="BF277" s="435"/>
      <c r="CC277"/>
      <c r="CD277"/>
      <c r="CE277"/>
      <c r="CF277"/>
      <c r="CG277"/>
      <c r="CH277"/>
      <c r="CI277"/>
      <c r="CJ277"/>
      <c r="CK277"/>
      <c r="CL277"/>
      <c r="CM277"/>
      <c r="CN277"/>
      <c r="CO277"/>
    </row>
    <row r="278" spans="18:93">
      <c r="R278"/>
      <c r="W278">
        <v>283</v>
      </c>
      <c r="X278" t="s">
        <v>1217</v>
      </c>
      <c r="Y278" t="s">
        <v>1217</v>
      </c>
      <c r="Z278" t="s">
        <v>1217</v>
      </c>
      <c r="AA278" t="s">
        <v>1217</v>
      </c>
      <c r="AB278" t="s">
        <v>1217</v>
      </c>
      <c r="AC278" t="s">
        <v>1217</v>
      </c>
      <c r="AD278" t="s">
        <v>1217</v>
      </c>
      <c r="AE278" t="s">
        <v>1217</v>
      </c>
      <c r="AF278" t="s">
        <v>1217</v>
      </c>
      <c r="AG278" t="s">
        <v>1217</v>
      </c>
      <c r="AH278"/>
      <c r="AI278" t="s">
        <v>1217</v>
      </c>
      <c r="AJ278" t="s">
        <v>1217</v>
      </c>
      <c r="AK278" t="s">
        <v>1217</v>
      </c>
      <c r="AL278" t="s">
        <v>1217</v>
      </c>
      <c r="AM278" t="s">
        <v>1217</v>
      </c>
      <c r="AN278" t="s">
        <v>1217</v>
      </c>
      <c r="AO278" t="s">
        <v>1217</v>
      </c>
      <c r="AP278"/>
      <c r="AQ278"/>
      <c r="AR278"/>
      <c r="AS278"/>
      <c r="BB278" t="str" cm="1">
        <f t="array" aca="1" ref="BB278" ca="1">IFERROR(INDIRECT(X278),"")</f>
        <v/>
      </c>
      <c r="BE278"/>
      <c r="BF278" s="435"/>
      <c r="CC278"/>
      <c r="CD278"/>
      <c r="CE278"/>
      <c r="CF278"/>
      <c r="CG278"/>
      <c r="CH278"/>
      <c r="CI278"/>
      <c r="CJ278"/>
      <c r="CK278"/>
      <c r="CL278"/>
      <c r="CM278"/>
      <c r="CN278"/>
      <c r="CO278"/>
    </row>
    <row r="279" spans="18:93">
      <c r="R279"/>
      <c r="W279">
        <v>284</v>
      </c>
      <c r="X279" t="s">
        <v>1217</v>
      </c>
      <c r="Y279" t="s">
        <v>1217</v>
      </c>
      <c r="Z279" t="s">
        <v>1217</v>
      </c>
      <c r="AA279" t="s">
        <v>1217</v>
      </c>
      <c r="AB279" t="s">
        <v>1217</v>
      </c>
      <c r="AC279" t="s">
        <v>1217</v>
      </c>
      <c r="AD279" t="s">
        <v>1217</v>
      </c>
      <c r="AE279" t="s">
        <v>1217</v>
      </c>
      <c r="AF279" t="s">
        <v>1217</v>
      </c>
      <c r="AG279" t="s">
        <v>1217</v>
      </c>
      <c r="AH279"/>
      <c r="AI279" t="s">
        <v>1217</v>
      </c>
      <c r="AJ279" t="s">
        <v>1217</v>
      </c>
      <c r="AK279" t="s">
        <v>1217</v>
      </c>
      <c r="AL279" t="s">
        <v>1217</v>
      </c>
      <c r="AM279" t="s">
        <v>1217</v>
      </c>
      <c r="AN279" t="s">
        <v>1217</v>
      </c>
      <c r="AO279" t="s">
        <v>1217</v>
      </c>
      <c r="AP279"/>
      <c r="AQ279"/>
      <c r="AR279"/>
      <c r="AS279"/>
      <c r="BB279" t="str" cm="1">
        <f t="array" aca="1" ref="BB279" ca="1">IFERROR(INDIRECT(X279),"")</f>
        <v/>
      </c>
      <c r="BE279"/>
      <c r="BF279" s="435"/>
      <c r="CC279"/>
      <c r="CD279"/>
      <c r="CE279"/>
      <c r="CF279"/>
      <c r="CG279"/>
      <c r="CH279"/>
      <c r="CI279"/>
      <c r="CJ279"/>
      <c r="CK279"/>
      <c r="CL279"/>
      <c r="CM279"/>
      <c r="CN279"/>
      <c r="CO279"/>
    </row>
    <row r="280" spans="18:93">
      <c r="R280"/>
      <c r="W280">
        <v>285</v>
      </c>
      <c r="X280" t="s">
        <v>1217</v>
      </c>
      <c r="Y280" t="s">
        <v>1217</v>
      </c>
      <c r="Z280" t="s">
        <v>1217</v>
      </c>
      <c r="AA280" t="s">
        <v>1217</v>
      </c>
      <c r="AB280" t="s">
        <v>1217</v>
      </c>
      <c r="AC280" t="s">
        <v>1217</v>
      </c>
      <c r="AD280" t="s">
        <v>1217</v>
      </c>
      <c r="AE280" t="s">
        <v>1217</v>
      </c>
      <c r="AF280" t="s">
        <v>1217</v>
      </c>
      <c r="AG280" t="s">
        <v>1217</v>
      </c>
      <c r="AH280"/>
      <c r="AI280" t="s">
        <v>1217</v>
      </c>
      <c r="AJ280" t="s">
        <v>1217</v>
      </c>
      <c r="AK280" t="s">
        <v>1217</v>
      </c>
      <c r="AL280" t="s">
        <v>1217</v>
      </c>
      <c r="AM280" t="s">
        <v>1217</v>
      </c>
      <c r="AN280" t="s">
        <v>1217</v>
      </c>
      <c r="AO280" t="s">
        <v>1217</v>
      </c>
      <c r="AP280"/>
      <c r="AQ280"/>
      <c r="AR280"/>
      <c r="AS280"/>
      <c r="BB280" t="str" cm="1">
        <f t="array" aca="1" ref="BB280" ca="1">IFERROR(INDIRECT(X280),"")</f>
        <v/>
      </c>
      <c r="BE280"/>
      <c r="BF280" s="435"/>
      <c r="CC280"/>
      <c r="CD280"/>
      <c r="CE280"/>
      <c r="CF280"/>
      <c r="CG280"/>
      <c r="CH280"/>
      <c r="CI280"/>
      <c r="CJ280"/>
      <c r="CK280"/>
      <c r="CL280"/>
      <c r="CM280"/>
      <c r="CN280"/>
      <c r="CO280"/>
    </row>
    <row r="281" spans="18:93">
      <c r="R281"/>
      <c r="W281">
        <v>286</v>
      </c>
      <c r="X281" t="s">
        <v>1217</v>
      </c>
      <c r="Y281" t="s">
        <v>1217</v>
      </c>
      <c r="Z281" t="s">
        <v>1217</v>
      </c>
      <c r="AA281" t="s">
        <v>1217</v>
      </c>
      <c r="AB281" t="s">
        <v>1217</v>
      </c>
      <c r="AC281" t="s">
        <v>1217</v>
      </c>
      <c r="AD281" t="s">
        <v>1217</v>
      </c>
      <c r="AE281" t="s">
        <v>1217</v>
      </c>
      <c r="AF281" t="s">
        <v>1217</v>
      </c>
      <c r="AG281" t="s">
        <v>1217</v>
      </c>
      <c r="AH281"/>
      <c r="AI281" t="s">
        <v>1217</v>
      </c>
      <c r="AJ281" t="s">
        <v>1217</v>
      </c>
      <c r="AK281" t="s">
        <v>1217</v>
      </c>
      <c r="AL281" t="s">
        <v>1217</v>
      </c>
      <c r="AM281" t="s">
        <v>1217</v>
      </c>
      <c r="AN281" t="s">
        <v>1217</v>
      </c>
      <c r="AO281" t="s">
        <v>1217</v>
      </c>
      <c r="AP281"/>
      <c r="AQ281"/>
      <c r="AR281"/>
      <c r="AS281"/>
      <c r="BB281" t="str" cm="1">
        <f t="array" aca="1" ref="BB281" ca="1">IFERROR(INDIRECT(X281),"")</f>
        <v/>
      </c>
      <c r="BE281"/>
      <c r="BF281" s="435"/>
      <c r="CC281"/>
      <c r="CD281"/>
      <c r="CE281"/>
      <c r="CF281"/>
      <c r="CG281"/>
      <c r="CH281"/>
      <c r="CI281"/>
      <c r="CJ281"/>
      <c r="CK281"/>
      <c r="CL281"/>
      <c r="CM281"/>
      <c r="CN281"/>
      <c r="CO281"/>
    </row>
    <row r="282" spans="18:93">
      <c r="R282"/>
      <c r="W282">
        <v>287</v>
      </c>
      <c r="X282" t="s">
        <v>1217</v>
      </c>
      <c r="Y282" t="s">
        <v>1217</v>
      </c>
      <c r="Z282" t="s">
        <v>1217</v>
      </c>
      <c r="AA282" t="s">
        <v>1217</v>
      </c>
      <c r="AB282" t="s">
        <v>1217</v>
      </c>
      <c r="AC282" t="s">
        <v>1217</v>
      </c>
      <c r="AD282" t="s">
        <v>1217</v>
      </c>
      <c r="AE282" t="s">
        <v>1217</v>
      </c>
      <c r="AF282" t="s">
        <v>1217</v>
      </c>
      <c r="AG282" t="s">
        <v>1217</v>
      </c>
      <c r="AH282"/>
      <c r="AI282" t="s">
        <v>1217</v>
      </c>
      <c r="AJ282" t="s">
        <v>1217</v>
      </c>
      <c r="AK282" t="s">
        <v>1217</v>
      </c>
      <c r="AL282" t="s">
        <v>1217</v>
      </c>
      <c r="AM282" t="s">
        <v>1217</v>
      </c>
      <c r="AN282" t="s">
        <v>1217</v>
      </c>
      <c r="AO282" t="s">
        <v>1217</v>
      </c>
      <c r="AP282"/>
      <c r="AQ282"/>
      <c r="AR282"/>
      <c r="AS282"/>
      <c r="BB282" t="str" cm="1">
        <f t="array" aca="1" ref="BB282" ca="1">IFERROR(INDIRECT(X282),"")</f>
        <v/>
      </c>
      <c r="BE282"/>
      <c r="BF282" s="435"/>
      <c r="CC282"/>
      <c r="CD282"/>
      <c r="CE282"/>
      <c r="CF282"/>
      <c r="CG282"/>
      <c r="CH282"/>
      <c r="CI282"/>
      <c r="CJ282"/>
      <c r="CK282"/>
      <c r="CL282"/>
      <c r="CM282"/>
      <c r="CN282"/>
      <c r="CO282"/>
    </row>
    <row r="283" spans="18:93">
      <c r="R283"/>
      <c r="W283">
        <v>288</v>
      </c>
      <c r="X283" t="s">
        <v>1217</v>
      </c>
      <c r="Y283" t="s">
        <v>1217</v>
      </c>
      <c r="Z283" t="s">
        <v>1217</v>
      </c>
      <c r="AA283" t="s">
        <v>1217</v>
      </c>
      <c r="AB283" t="s">
        <v>1217</v>
      </c>
      <c r="AC283" t="s">
        <v>1217</v>
      </c>
      <c r="AD283" t="s">
        <v>1217</v>
      </c>
      <c r="AE283" t="s">
        <v>1217</v>
      </c>
      <c r="AF283" t="s">
        <v>1217</v>
      </c>
      <c r="AG283" t="s">
        <v>1217</v>
      </c>
      <c r="AH283"/>
      <c r="AI283" t="s">
        <v>1217</v>
      </c>
      <c r="AJ283" t="s">
        <v>1217</v>
      </c>
      <c r="AK283" t="s">
        <v>1217</v>
      </c>
      <c r="AL283" t="s">
        <v>1217</v>
      </c>
      <c r="AM283" t="s">
        <v>1217</v>
      </c>
      <c r="AN283" t="s">
        <v>1217</v>
      </c>
      <c r="AO283" t="s">
        <v>1217</v>
      </c>
      <c r="AP283"/>
      <c r="AQ283"/>
      <c r="AR283"/>
      <c r="AS283"/>
      <c r="BB283" t="str" cm="1">
        <f t="array" aca="1" ref="BB283" ca="1">IFERROR(INDIRECT(X283),"")</f>
        <v/>
      </c>
      <c r="BE283"/>
      <c r="BF283" s="435"/>
      <c r="CC283"/>
      <c r="CD283"/>
      <c r="CE283"/>
      <c r="CF283"/>
      <c r="CG283"/>
      <c r="CH283"/>
      <c r="CI283"/>
      <c r="CJ283"/>
      <c r="CK283"/>
      <c r="CL283"/>
      <c r="CM283"/>
      <c r="CN283"/>
      <c r="CO283"/>
    </row>
    <row r="284" spans="18:93">
      <c r="R284"/>
      <c r="W284">
        <v>289</v>
      </c>
      <c r="X284" t="s">
        <v>1217</v>
      </c>
      <c r="Y284" t="s">
        <v>1217</v>
      </c>
      <c r="Z284" t="s">
        <v>1217</v>
      </c>
      <c r="AA284" t="s">
        <v>1217</v>
      </c>
      <c r="AB284" t="s">
        <v>1217</v>
      </c>
      <c r="AC284" t="s">
        <v>1217</v>
      </c>
      <c r="AD284" t="s">
        <v>1217</v>
      </c>
      <c r="AE284" t="s">
        <v>1217</v>
      </c>
      <c r="AF284" t="s">
        <v>1217</v>
      </c>
      <c r="AG284" t="s">
        <v>1217</v>
      </c>
      <c r="AH284"/>
      <c r="AI284" t="s">
        <v>1217</v>
      </c>
      <c r="AJ284" t="s">
        <v>1217</v>
      </c>
      <c r="AK284" t="s">
        <v>1217</v>
      </c>
      <c r="AL284" t="s">
        <v>1217</v>
      </c>
      <c r="AM284" t="s">
        <v>1217</v>
      </c>
      <c r="AN284" t="s">
        <v>1217</v>
      </c>
      <c r="AO284" t="s">
        <v>1217</v>
      </c>
      <c r="AP284"/>
      <c r="AQ284"/>
      <c r="AR284"/>
      <c r="AS284"/>
      <c r="BB284" t="str" cm="1">
        <f t="array" aca="1" ref="BB284" ca="1">IFERROR(INDIRECT(X284),"")</f>
        <v/>
      </c>
      <c r="BE284"/>
      <c r="BF284" s="435"/>
      <c r="CC284"/>
      <c r="CD284"/>
      <c r="CE284"/>
      <c r="CF284"/>
      <c r="CG284"/>
      <c r="CH284"/>
      <c r="CI284"/>
      <c r="CJ284"/>
      <c r="CK284"/>
      <c r="CL284"/>
      <c r="CM284"/>
      <c r="CN284"/>
      <c r="CO284"/>
    </row>
    <row r="285" spans="18:93">
      <c r="R285"/>
      <c r="W285">
        <v>290</v>
      </c>
      <c r="X285" t="s">
        <v>1217</v>
      </c>
      <c r="Y285" t="s">
        <v>1217</v>
      </c>
      <c r="Z285" t="s">
        <v>1217</v>
      </c>
      <c r="AA285" t="s">
        <v>1217</v>
      </c>
      <c r="AB285" t="s">
        <v>1217</v>
      </c>
      <c r="AC285" t="s">
        <v>1217</v>
      </c>
      <c r="AD285" t="s">
        <v>1217</v>
      </c>
      <c r="AE285" t="s">
        <v>1217</v>
      </c>
      <c r="AF285" t="s">
        <v>1217</v>
      </c>
      <c r="AG285" t="s">
        <v>1217</v>
      </c>
      <c r="AH285"/>
      <c r="AI285" t="s">
        <v>1217</v>
      </c>
      <c r="AJ285" t="s">
        <v>1217</v>
      </c>
      <c r="AK285" t="s">
        <v>1217</v>
      </c>
      <c r="AL285" t="s">
        <v>1217</v>
      </c>
      <c r="AM285" t="s">
        <v>1217</v>
      </c>
      <c r="AN285" t="s">
        <v>1217</v>
      </c>
      <c r="AO285" t="s">
        <v>1217</v>
      </c>
      <c r="AP285"/>
      <c r="AQ285"/>
      <c r="AR285"/>
      <c r="AS285"/>
      <c r="BB285" t="str" cm="1">
        <f t="array" aca="1" ref="BB285" ca="1">IFERROR(INDIRECT(X285),"")</f>
        <v/>
      </c>
      <c r="BE285"/>
      <c r="BF285" s="435"/>
      <c r="CC285"/>
      <c r="CD285"/>
      <c r="CE285"/>
      <c r="CF285"/>
      <c r="CG285"/>
      <c r="CH285"/>
      <c r="CI285"/>
      <c r="CJ285"/>
      <c r="CK285"/>
      <c r="CL285"/>
      <c r="CM285"/>
      <c r="CN285"/>
      <c r="CO285"/>
    </row>
    <row r="286" spans="18:93">
      <c r="R286"/>
      <c r="W286">
        <v>291</v>
      </c>
      <c r="X286" t="s">
        <v>1217</v>
      </c>
      <c r="Y286" t="s">
        <v>1217</v>
      </c>
      <c r="Z286" t="s">
        <v>1217</v>
      </c>
      <c r="AA286" t="s">
        <v>1217</v>
      </c>
      <c r="AB286" t="s">
        <v>1217</v>
      </c>
      <c r="AC286" t="s">
        <v>1217</v>
      </c>
      <c r="AD286" t="s">
        <v>1217</v>
      </c>
      <c r="AE286" t="s">
        <v>1217</v>
      </c>
      <c r="AF286" t="s">
        <v>1217</v>
      </c>
      <c r="AG286" t="s">
        <v>1217</v>
      </c>
      <c r="AH286"/>
      <c r="AI286" t="s">
        <v>1217</v>
      </c>
      <c r="AJ286" t="s">
        <v>1217</v>
      </c>
      <c r="AK286" t="s">
        <v>1217</v>
      </c>
      <c r="AL286" t="s">
        <v>1217</v>
      </c>
      <c r="AM286" t="s">
        <v>1217</v>
      </c>
      <c r="AN286" t="s">
        <v>1217</v>
      </c>
      <c r="AO286" t="s">
        <v>1217</v>
      </c>
      <c r="AP286"/>
      <c r="AQ286"/>
      <c r="AR286"/>
      <c r="AS286"/>
      <c r="BB286" t="str" cm="1">
        <f t="array" aca="1" ref="BB286" ca="1">IFERROR(INDIRECT(X286),"")</f>
        <v/>
      </c>
      <c r="BE286"/>
      <c r="BF286" s="435"/>
      <c r="CC286"/>
      <c r="CD286"/>
      <c r="CE286"/>
      <c r="CF286"/>
      <c r="CG286"/>
      <c r="CH286"/>
      <c r="CI286"/>
      <c r="CJ286"/>
      <c r="CK286"/>
      <c r="CL286"/>
      <c r="CM286"/>
      <c r="CN286"/>
      <c r="CO286"/>
    </row>
    <row r="287" spans="18:93">
      <c r="R287"/>
      <c r="W287">
        <v>292</v>
      </c>
      <c r="X287" t="s">
        <v>3233</v>
      </c>
      <c r="Y287" t="s">
        <v>3234</v>
      </c>
      <c r="Z287" t="s">
        <v>3235</v>
      </c>
      <c r="AA287" t="s">
        <v>1217</v>
      </c>
      <c r="AB287" t="s">
        <v>1217</v>
      </c>
      <c r="AC287">
        <v>2</v>
      </c>
      <c r="AD287">
        <v>20</v>
      </c>
      <c r="AE287" t="s">
        <v>1217</v>
      </c>
      <c r="AF287" t="s">
        <v>1217</v>
      </c>
      <c r="AG287" t="s">
        <v>3236</v>
      </c>
      <c r="AH287"/>
      <c r="AI287" t="s">
        <v>3237</v>
      </c>
      <c r="AJ287" t="s">
        <v>3238</v>
      </c>
      <c r="AK287" t="s">
        <v>3239</v>
      </c>
      <c r="AL287" t="s">
        <v>3240</v>
      </c>
      <c r="AM287" t="s">
        <v>3241</v>
      </c>
      <c r="AN287" t="s">
        <v>3242</v>
      </c>
      <c r="AO287" t="s">
        <v>2080</v>
      </c>
      <c r="AP287"/>
      <c r="AQ287"/>
      <c r="AR287"/>
      <c r="AS287"/>
      <c r="BB287" t="str" cm="1">
        <f t="array" aca="1" ref="BB287" ca="1">IFERROR(INDIRECT(X287),"")</f>
        <v>FULLSTÄNDIGT SVAR SAKNAS PÅ FRÅGA 1</v>
      </c>
      <c r="BE287"/>
      <c r="BF287" s="435"/>
      <c r="CC287"/>
      <c r="CD287"/>
      <c r="CE287"/>
      <c r="CF287"/>
      <c r="CG287"/>
      <c r="CH287"/>
      <c r="CI287"/>
      <c r="CJ287"/>
      <c r="CK287"/>
      <c r="CL287"/>
      <c r="CM287"/>
      <c r="CN287"/>
      <c r="CO287"/>
    </row>
    <row r="288" spans="18:93">
      <c r="R288"/>
      <c r="W288">
        <v>293</v>
      </c>
      <c r="X288" t="s">
        <v>1217</v>
      </c>
      <c r="Y288" t="s">
        <v>1217</v>
      </c>
      <c r="Z288" t="s">
        <v>1217</v>
      </c>
      <c r="AA288" t="s">
        <v>1217</v>
      </c>
      <c r="AB288" t="s">
        <v>1217</v>
      </c>
      <c r="AC288" t="s">
        <v>1217</v>
      </c>
      <c r="AD288" t="s">
        <v>1217</v>
      </c>
      <c r="AE288" t="s">
        <v>1217</v>
      </c>
      <c r="AF288" t="s">
        <v>1217</v>
      </c>
      <c r="AG288" t="s">
        <v>1217</v>
      </c>
      <c r="AH288"/>
      <c r="AI288" t="s">
        <v>1217</v>
      </c>
      <c r="AJ288" t="s">
        <v>1217</v>
      </c>
      <c r="AK288" t="s">
        <v>1217</v>
      </c>
      <c r="AL288" t="s">
        <v>1217</v>
      </c>
      <c r="AM288" t="s">
        <v>1217</v>
      </c>
      <c r="AN288" t="s">
        <v>1217</v>
      </c>
      <c r="AO288" t="s">
        <v>1217</v>
      </c>
      <c r="AP288"/>
      <c r="AQ288"/>
      <c r="AR288"/>
      <c r="AS288"/>
      <c r="BB288" t="str" cm="1">
        <f t="array" aca="1" ref="BB288" ca="1">IFERROR(INDIRECT(X288),"")</f>
        <v/>
      </c>
      <c r="BE288"/>
      <c r="BF288" s="435"/>
      <c r="CC288"/>
      <c r="CD288"/>
      <c r="CE288"/>
      <c r="CF288"/>
      <c r="CG288"/>
      <c r="CH288"/>
      <c r="CI288"/>
      <c r="CJ288"/>
      <c r="CK288"/>
      <c r="CL288"/>
      <c r="CM288"/>
      <c r="CN288"/>
      <c r="CO288"/>
    </row>
    <row r="289" spans="18:93">
      <c r="R289"/>
      <c r="W289">
        <v>294</v>
      </c>
      <c r="X289" t="s">
        <v>1217</v>
      </c>
      <c r="Y289" t="s">
        <v>1217</v>
      </c>
      <c r="Z289" t="s">
        <v>1217</v>
      </c>
      <c r="AA289" t="s">
        <v>1217</v>
      </c>
      <c r="AB289" t="s">
        <v>1217</v>
      </c>
      <c r="AC289" t="s">
        <v>1217</v>
      </c>
      <c r="AD289" t="s">
        <v>1217</v>
      </c>
      <c r="AE289" t="s">
        <v>1217</v>
      </c>
      <c r="AF289" t="s">
        <v>1217</v>
      </c>
      <c r="AG289" t="s">
        <v>1217</v>
      </c>
      <c r="AH289"/>
      <c r="AI289" t="s">
        <v>1217</v>
      </c>
      <c r="AJ289" t="s">
        <v>1217</v>
      </c>
      <c r="AK289" t="s">
        <v>1217</v>
      </c>
      <c r="AL289" t="s">
        <v>1217</v>
      </c>
      <c r="AM289" t="s">
        <v>1217</v>
      </c>
      <c r="AN289" t="s">
        <v>1217</v>
      </c>
      <c r="AO289" t="s">
        <v>1217</v>
      </c>
      <c r="AP289"/>
      <c r="AQ289"/>
      <c r="AR289"/>
      <c r="AS289"/>
      <c r="BB289" t="str" cm="1">
        <f t="array" aca="1" ref="BB289" ca="1">IFERROR(INDIRECT(X289),"")</f>
        <v/>
      </c>
      <c r="BE289"/>
      <c r="BF289" s="435"/>
      <c r="CC289"/>
      <c r="CD289"/>
      <c r="CE289"/>
      <c r="CF289"/>
      <c r="CG289"/>
      <c r="CH289"/>
      <c r="CI289"/>
      <c r="CJ289"/>
      <c r="CK289"/>
      <c r="CL289"/>
      <c r="CM289"/>
      <c r="CN289"/>
      <c r="CO289"/>
    </row>
    <row r="290" spans="18:93">
      <c r="R290"/>
      <c r="W290">
        <v>295</v>
      </c>
      <c r="X290" t="s">
        <v>1217</v>
      </c>
      <c r="Y290" t="s">
        <v>1217</v>
      </c>
      <c r="Z290" t="s">
        <v>1217</v>
      </c>
      <c r="AA290" t="s">
        <v>1217</v>
      </c>
      <c r="AB290" t="s">
        <v>1217</v>
      </c>
      <c r="AC290" t="s">
        <v>1217</v>
      </c>
      <c r="AD290" t="s">
        <v>1217</v>
      </c>
      <c r="AE290" t="s">
        <v>1217</v>
      </c>
      <c r="AF290" t="s">
        <v>1217</v>
      </c>
      <c r="AG290" t="s">
        <v>1217</v>
      </c>
      <c r="AH290"/>
      <c r="AI290" t="s">
        <v>1217</v>
      </c>
      <c r="AJ290" t="s">
        <v>1217</v>
      </c>
      <c r="AK290" t="s">
        <v>1217</v>
      </c>
      <c r="AL290" t="s">
        <v>1217</v>
      </c>
      <c r="AM290" t="s">
        <v>1217</v>
      </c>
      <c r="AN290" t="s">
        <v>1217</v>
      </c>
      <c r="AO290" t="s">
        <v>1217</v>
      </c>
      <c r="AP290"/>
      <c r="AQ290"/>
      <c r="AR290"/>
      <c r="AS290"/>
      <c r="BB290" t="str" cm="1">
        <f t="array" aca="1" ref="BB290" ca="1">IFERROR(INDIRECT(X290),"")</f>
        <v/>
      </c>
      <c r="BE290"/>
      <c r="BF290" s="435"/>
      <c r="CC290"/>
      <c r="CD290"/>
      <c r="CE290"/>
      <c r="CF290"/>
      <c r="CG290"/>
      <c r="CH290"/>
      <c r="CI290"/>
      <c r="CJ290"/>
      <c r="CK290"/>
      <c r="CL290"/>
      <c r="CM290"/>
      <c r="CN290"/>
      <c r="CO290"/>
    </row>
    <row r="291" spans="18:93">
      <c r="R291"/>
      <c r="W291">
        <v>296</v>
      </c>
      <c r="X291" t="s">
        <v>1217</v>
      </c>
      <c r="Y291" t="s">
        <v>1217</v>
      </c>
      <c r="Z291" t="s">
        <v>1217</v>
      </c>
      <c r="AA291" t="s">
        <v>1217</v>
      </c>
      <c r="AB291" t="s">
        <v>1217</v>
      </c>
      <c r="AC291" t="s">
        <v>1217</v>
      </c>
      <c r="AD291" t="s">
        <v>1217</v>
      </c>
      <c r="AE291" t="s">
        <v>1217</v>
      </c>
      <c r="AF291" t="s">
        <v>1217</v>
      </c>
      <c r="AG291" t="s">
        <v>1217</v>
      </c>
      <c r="AH291"/>
      <c r="AI291" t="s">
        <v>1217</v>
      </c>
      <c r="AJ291" t="s">
        <v>1217</v>
      </c>
      <c r="AK291" t="s">
        <v>1217</v>
      </c>
      <c r="AL291" t="s">
        <v>1217</v>
      </c>
      <c r="AM291" t="s">
        <v>1217</v>
      </c>
      <c r="AN291" t="s">
        <v>1217</v>
      </c>
      <c r="AO291" t="s">
        <v>1217</v>
      </c>
      <c r="AP291"/>
      <c r="AQ291"/>
      <c r="AR291"/>
      <c r="AS291"/>
      <c r="BB291" t="str" cm="1">
        <f t="array" aca="1" ref="BB291" ca="1">IFERROR(INDIRECT(X291),"")</f>
        <v/>
      </c>
      <c r="BE291"/>
      <c r="BF291" s="435"/>
      <c r="CC291"/>
      <c r="CD291"/>
      <c r="CE291"/>
      <c r="CF291"/>
      <c r="CG291"/>
      <c r="CH291"/>
      <c r="CI291"/>
      <c r="CJ291"/>
      <c r="CK291"/>
      <c r="CL291"/>
      <c r="CM291"/>
      <c r="CN291"/>
      <c r="CO291"/>
    </row>
    <row r="292" spans="18:93">
      <c r="R292"/>
      <c r="W292">
        <v>297</v>
      </c>
      <c r="X292" t="s">
        <v>1217</v>
      </c>
      <c r="Y292" t="s">
        <v>1217</v>
      </c>
      <c r="Z292" t="s">
        <v>1217</v>
      </c>
      <c r="AA292" t="s">
        <v>1217</v>
      </c>
      <c r="AB292" t="s">
        <v>1217</v>
      </c>
      <c r="AC292" t="s">
        <v>1217</v>
      </c>
      <c r="AD292" t="s">
        <v>1217</v>
      </c>
      <c r="AE292" t="s">
        <v>1217</v>
      </c>
      <c r="AF292" t="s">
        <v>1217</v>
      </c>
      <c r="AG292" t="s">
        <v>1217</v>
      </c>
      <c r="AH292"/>
      <c r="AI292" t="s">
        <v>1217</v>
      </c>
      <c r="AJ292" t="s">
        <v>1217</v>
      </c>
      <c r="AK292" t="s">
        <v>1217</v>
      </c>
      <c r="AL292" t="s">
        <v>1217</v>
      </c>
      <c r="AM292" t="s">
        <v>1217</v>
      </c>
      <c r="AN292" t="s">
        <v>1217</v>
      </c>
      <c r="AO292" t="s">
        <v>1217</v>
      </c>
      <c r="AP292"/>
      <c r="AQ292"/>
      <c r="AR292"/>
      <c r="AS292"/>
      <c r="BB292" t="str" cm="1">
        <f t="array" aca="1" ref="BB292" ca="1">IFERROR(INDIRECT(X292),"")</f>
        <v/>
      </c>
      <c r="BE292"/>
      <c r="BF292" s="435"/>
      <c r="CC292"/>
      <c r="CD292"/>
      <c r="CE292"/>
      <c r="CF292"/>
      <c r="CG292"/>
      <c r="CH292"/>
      <c r="CI292"/>
      <c r="CJ292"/>
      <c r="CK292"/>
      <c r="CL292"/>
      <c r="CM292"/>
      <c r="CN292"/>
      <c r="CO292"/>
    </row>
    <row r="293" spans="18:93">
      <c r="R293"/>
      <c r="W293">
        <v>298</v>
      </c>
      <c r="X293" t="s">
        <v>1217</v>
      </c>
      <c r="Y293" t="s">
        <v>1217</v>
      </c>
      <c r="Z293" t="s">
        <v>1217</v>
      </c>
      <c r="AA293" t="s">
        <v>1217</v>
      </c>
      <c r="AB293" t="s">
        <v>1217</v>
      </c>
      <c r="AC293" t="s">
        <v>1217</v>
      </c>
      <c r="AD293" t="s">
        <v>1217</v>
      </c>
      <c r="AE293" t="s">
        <v>1217</v>
      </c>
      <c r="AF293" t="s">
        <v>1217</v>
      </c>
      <c r="AG293" t="s">
        <v>1217</v>
      </c>
      <c r="AH293"/>
      <c r="AI293" t="s">
        <v>1217</v>
      </c>
      <c r="AJ293" t="s">
        <v>1217</v>
      </c>
      <c r="AK293" t="s">
        <v>1217</v>
      </c>
      <c r="AL293" t="s">
        <v>1217</v>
      </c>
      <c r="AM293" t="s">
        <v>1217</v>
      </c>
      <c r="AN293" t="s">
        <v>1217</v>
      </c>
      <c r="AO293" t="s">
        <v>1217</v>
      </c>
      <c r="AP293"/>
      <c r="AQ293"/>
      <c r="AR293"/>
      <c r="AS293"/>
      <c r="BB293" t="str" cm="1">
        <f t="array" aca="1" ref="BB293" ca="1">IFERROR(INDIRECT(X293),"")</f>
        <v/>
      </c>
      <c r="BE293"/>
      <c r="BF293" s="435"/>
      <c r="CC293"/>
      <c r="CD293"/>
      <c r="CE293"/>
      <c r="CF293"/>
      <c r="CG293"/>
      <c r="CH293"/>
      <c r="CI293"/>
      <c r="CJ293"/>
      <c r="CK293"/>
      <c r="CL293"/>
      <c r="CM293"/>
      <c r="CN293"/>
      <c r="CO293"/>
    </row>
    <row r="294" spans="18:93">
      <c r="R294"/>
      <c r="W294">
        <v>299</v>
      </c>
      <c r="X294" t="s">
        <v>1217</v>
      </c>
      <c r="Y294" t="s">
        <v>1217</v>
      </c>
      <c r="Z294" t="s">
        <v>1217</v>
      </c>
      <c r="AA294" t="s">
        <v>1217</v>
      </c>
      <c r="AB294" t="s">
        <v>1217</v>
      </c>
      <c r="AC294" t="s">
        <v>1217</v>
      </c>
      <c r="AD294" t="s">
        <v>1217</v>
      </c>
      <c r="AE294" t="s">
        <v>1217</v>
      </c>
      <c r="AF294" t="s">
        <v>1217</v>
      </c>
      <c r="AG294" t="s">
        <v>1217</v>
      </c>
      <c r="AH294"/>
      <c r="AI294" t="s">
        <v>1217</v>
      </c>
      <c r="AJ294" t="s">
        <v>1217</v>
      </c>
      <c r="AK294" t="s">
        <v>1217</v>
      </c>
      <c r="AL294" t="s">
        <v>1217</v>
      </c>
      <c r="AM294" t="s">
        <v>1217</v>
      </c>
      <c r="AN294" t="s">
        <v>1217</v>
      </c>
      <c r="AO294" t="s">
        <v>1217</v>
      </c>
      <c r="AP294"/>
      <c r="AQ294"/>
      <c r="AR294"/>
      <c r="AS294"/>
      <c r="BB294" t="str" cm="1">
        <f t="array" aca="1" ref="BB294" ca="1">IFERROR(INDIRECT(X294),"")</f>
        <v/>
      </c>
      <c r="BE294"/>
      <c r="BF294" s="435"/>
      <c r="CC294"/>
      <c r="CD294"/>
      <c r="CE294"/>
      <c r="CF294"/>
      <c r="CG294"/>
      <c r="CH294"/>
      <c r="CI294"/>
      <c r="CJ294"/>
      <c r="CK294"/>
      <c r="CL294"/>
      <c r="CM294"/>
      <c r="CN294"/>
      <c r="CO294"/>
    </row>
    <row r="295" spans="18:93">
      <c r="R295"/>
      <c r="W295">
        <v>300</v>
      </c>
      <c r="X295" t="s">
        <v>1217</v>
      </c>
      <c r="Y295" t="s">
        <v>1217</v>
      </c>
      <c r="Z295" t="s">
        <v>1217</v>
      </c>
      <c r="AA295" t="s">
        <v>1217</v>
      </c>
      <c r="AB295" t="s">
        <v>1217</v>
      </c>
      <c r="AC295" t="s">
        <v>1217</v>
      </c>
      <c r="AD295" t="s">
        <v>1217</v>
      </c>
      <c r="AE295" t="s">
        <v>1217</v>
      </c>
      <c r="AF295" t="s">
        <v>1217</v>
      </c>
      <c r="AG295" t="s">
        <v>1217</v>
      </c>
      <c r="AH295"/>
      <c r="AI295" t="s">
        <v>1217</v>
      </c>
      <c r="AJ295" t="s">
        <v>1217</v>
      </c>
      <c r="AK295" t="s">
        <v>1217</v>
      </c>
      <c r="AL295" t="s">
        <v>1217</v>
      </c>
      <c r="AM295" t="s">
        <v>1217</v>
      </c>
      <c r="AN295" t="s">
        <v>1217</v>
      </c>
      <c r="AO295" t="s">
        <v>1217</v>
      </c>
      <c r="AP295"/>
      <c r="AQ295"/>
      <c r="AR295"/>
      <c r="AS295"/>
      <c r="BB295" t="str" cm="1">
        <f t="array" aca="1" ref="BB295" ca="1">IFERROR(INDIRECT(X295),"")</f>
        <v/>
      </c>
      <c r="BE295"/>
      <c r="BF295" s="435"/>
      <c r="CC295"/>
      <c r="CD295"/>
      <c r="CE295"/>
      <c r="CF295"/>
      <c r="CG295"/>
      <c r="CH295"/>
      <c r="CI295"/>
      <c r="CJ295"/>
      <c r="CK295"/>
      <c r="CL295"/>
      <c r="CM295"/>
      <c r="CN295"/>
      <c r="CO295"/>
    </row>
    <row r="296" spans="18:93">
      <c r="R296"/>
      <c r="W296">
        <v>301</v>
      </c>
      <c r="X296" t="s">
        <v>1217</v>
      </c>
      <c r="Y296" t="s">
        <v>1217</v>
      </c>
      <c r="Z296" t="s">
        <v>1217</v>
      </c>
      <c r="AA296" t="s">
        <v>1217</v>
      </c>
      <c r="AB296" t="s">
        <v>1217</v>
      </c>
      <c r="AC296" t="s">
        <v>1217</v>
      </c>
      <c r="AD296" t="s">
        <v>1217</v>
      </c>
      <c r="AE296" t="s">
        <v>1217</v>
      </c>
      <c r="AF296" t="s">
        <v>1217</v>
      </c>
      <c r="AG296" t="s">
        <v>1217</v>
      </c>
      <c r="AH296"/>
      <c r="AI296" t="s">
        <v>1217</v>
      </c>
      <c r="AJ296" t="s">
        <v>1217</v>
      </c>
      <c r="AK296" t="s">
        <v>1217</v>
      </c>
      <c r="AL296" t="s">
        <v>1217</v>
      </c>
      <c r="AM296" t="s">
        <v>1217</v>
      </c>
      <c r="AN296" t="s">
        <v>1217</v>
      </c>
      <c r="AO296" t="s">
        <v>1217</v>
      </c>
      <c r="AP296"/>
      <c r="AQ296"/>
      <c r="AR296"/>
      <c r="AS296"/>
      <c r="BB296" t="str" cm="1">
        <f t="array" aca="1" ref="BB296" ca="1">IFERROR(INDIRECT(X296),"")</f>
        <v/>
      </c>
      <c r="BE296"/>
      <c r="BF296" s="435"/>
      <c r="CC296"/>
      <c r="CD296"/>
      <c r="CE296"/>
      <c r="CF296"/>
      <c r="CG296"/>
      <c r="CH296"/>
      <c r="CI296"/>
      <c r="CJ296"/>
      <c r="CK296"/>
      <c r="CL296"/>
      <c r="CM296"/>
      <c r="CN296"/>
      <c r="CO296"/>
    </row>
    <row r="297" spans="18:93">
      <c r="R297"/>
      <c r="W297">
        <v>302</v>
      </c>
      <c r="X297" t="s">
        <v>3243</v>
      </c>
      <c r="Y297" t="s">
        <v>3244</v>
      </c>
      <c r="Z297" t="s">
        <v>3245</v>
      </c>
      <c r="AA297" t="s">
        <v>1217</v>
      </c>
      <c r="AB297" t="s">
        <v>1217</v>
      </c>
      <c r="AC297">
        <v>2</v>
      </c>
      <c r="AD297">
        <v>21</v>
      </c>
      <c r="AE297" t="s">
        <v>1217</v>
      </c>
      <c r="AF297" t="s">
        <v>1217</v>
      </c>
      <c r="AG297" t="s">
        <v>3246</v>
      </c>
      <c r="AH297"/>
      <c r="AI297" t="s">
        <v>3247</v>
      </c>
      <c r="AJ297" t="s">
        <v>3248</v>
      </c>
      <c r="AK297" t="s">
        <v>3249</v>
      </c>
      <c r="AL297" t="s">
        <v>3250</v>
      </c>
      <c r="AM297" t="s">
        <v>3251</v>
      </c>
      <c r="AN297" t="s">
        <v>3252</v>
      </c>
      <c r="AO297" t="s">
        <v>3253</v>
      </c>
      <c r="AP297"/>
      <c r="AQ297"/>
      <c r="AR297"/>
      <c r="AS297"/>
      <c r="BB297" t="str" cm="1">
        <f t="array" aca="1" ref="BB297" ca="1">IFERROR(INDIRECT(X297),"")</f>
        <v>FULLSTÄNDIGT SVAR SAKNAS PÅ FRÅGA 2</v>
      </c>
      <c r="BE297"/>
      <c r="BF297" s="435"/>
      <c r="CC297"/>
      <c r="CD297"/>
      <c r="CE297"/>
      <c r="CF297"/>
      <c r="CG297"/>
      <c r="CH297"/>
      <c r="CI297"/>
      <c r="CJ297"/>
      <c r="CK297"/>
      <c r="CL297"/>
      <c r="CM297"/>
      <c r="CN297"/>
      <c r="CO297"/>
    </row>
    <row r="298" spans="18:93">
      <c r="R298"/>
      <c r="W298">
        <v>303</v>
      </c>
      <c r="X298" t="s">
        <v>1217</v>
      </c>
      <c r="Y298" t="s">
        <v>1217</v>
      </c>
      <c r="Z298" t="s">
        <v>1217</v>
      </c>
      <c r="AA298" t="s">
        <v>1217</v>
      </c>
      <c r="AB298" t="s">
        <v>1217</v>
      </c>
      <c r="AC298" t="s">
        <v>1217</v>
      </c>
      <c r="AD298" t="s">
        <v>1217</v>
      </c>
      <c r="AE298" t="s">
        <v>1217</v>
      </c>
      <c r="AF298" t="s">
        <v>1217</v>
      </c>
      <c r="AG298" t="s">
        <v>1217</v>
      </c>
      <c r="AH298"/>
      <c r="AI298" t="s">
        <v>1217</v>
      </c>
      <c r="AJ298" t="s">
        <v>1217</v>
      </c>
      <c r="AK298" t="s">
        <v>1217</v>
      </c>
      <c r="AL298" t="s">
        <v>1217</v>
      </c>
      <c r="AM298" t="s">
        <v>1217</v>
      </c>
      <c r="AN298" t="s">
        <v>1217</v>
      </c>
      <c r="AO298" t="s">
        <v>1217</v>
      </c>
      <c r="AP298"/>
      <c r="AQ298"/>
      <c r="AR298"/>
      <c r="AS298"/>
      <c r="BB298" t="str" cm="1">
        <f t="array" aca="1" ref="BB298" ca="1">IFERROR(INDIRECT(X298),"")</f>
        <v/>
      </c>
      <c r="BE298"/>
      <c r="BF298" s="435"/>
      <c r="CC298"/>
      <c r="CD298"/>
      <c r="CE298"/>
      <c r="CF298"/>
      <c r="CG298"/>
      <c r="CH298"/>
      <c r="CI298"/>
      <c r="CJ298"/>
      <c r="CK298"/>
      <c r="CL298"/>
      <c r="CM298"/>
      <c r="CN298"/>
      <c r="CO298"/>
    </row>
    <row r="299" spans="18:93">
      <c r="R299"/>
      <c r="W299">
        <v>304</v>
      </c>
      <c r="X299" t="s">
        <v>1217</v>
      </c>
      <c r="Y299" t="s">
        <v>1217</v>
      </c>
      <c r="Z299" t="s">
        <v>1217</v>
      </c>
      <c r="AA299" t="s">
        <v>1217</v>
      </c>
      <c r="AB299" t="s">
        <v>1217</v>
      </c>
      <c r="AC299" t="s">
        <v>1217</v>
      </c>
      <c r="AD299" t="s">
        <v>1217</v>
      </c>
      <c r="AE299" t="s">
        <v>1217</v>
      </c>
      <c r="AF299" t="s">
        <v>1217</v>
      </c>
      <c r="AG299" t="s">
        <v>1217</v>
      </c>
      <c r="AH299"/>
      <c r="AI299" t="s">
        <v>1217</v>
      </c>
      <c r="AJ299" t="s">
        <v>1217</v>
      </c>
      <c r="AK299" t="s">
        <v>1217</v>
      </c>
      <c r="AL299" t="s">
        <v>1217</v>
      </c>
      <c r="AM299" t="s">
        <v>1217</v>
      </c>
      <c r="AN299" t="s">
        <v>1217</v>
      </c>
      <c r="AO299" t="s">
        <v>1217</v>
      </c>
      <c r="AP299"/>
      <c r="AQ299"/>
      <c r="AR299"/>
      <c r="AS299"/>
      <c r="BB299" t="str" cm="1">
        <f t="array" aca="1" ref="BB299" ca="1">IFERROR(INDIRECT(X299),"")</f>
        <v/>
      </c>
      <c r="BE299"/>
      <c r="BF299" s="435"/>
      <c r="CC299"/>
      <c r="CD299"/>
      <c r="CE299"/>
      <c r="CF299"/>
      <c r="CG299"/>
      <c r="CH299"/>
      <c r="CI299"/>
      <c r="CJ299"/>
      <c r="CK299"/>
      <c r="CL299"/>
      <c r="CM299"/>
      <c r="CN299"/>
      <c r="CO299"/>
    </row>
    <row r="300" spans="18:93">
      <c r="R300"/>
      <c r="W300">
        <v>305</v>
      </c>
      <c r="X300" t="s">
        <v>1217</v>
      </c>
      <c r="Y300" t="s">
        <v>1217</v>
      </c>
      <c r="Z300" t="s">
        <v>1217</v>
      </c>
      <c r="AA300" t="s">
        <v>1217</v>
      </c>
      <c r="AB300" t="s">
        <v>1217</v>
      </c>
      <c r="AC300" t="s">
        <v>1217</v>
      </c>
      <c r="AD300" t="s">
        <v>1217</v>
      </c>
      <c r="AE300" t="s">
        <v>1217</v>
      </c>
      <c r="AF300" t="s">
        <v>1217</v>
      </c>
      <c r="AG300" t="s">
        <v>1217</v>
      </c>
      <c r="AH300"/>
      <c r="AI300" t="s">
        <v>1217</v>
      </c>
      <c r="AJ300" t="s">
        <v>1217</v>
      </c>
      <c r="AK300" t="s">
        <v>1217</v>
      </c>
      <c r="AL300" t="s">
        <v>1217</v>
      </c>
      <c r="AM300" t="s">
        <v>1217</v>
      </c>
      <c r="AN300" t="s">
        <v>1217</v>
      </c>
      <c r="AO300" t="s">
        <v>1217</v>
      </c>
      <c r="AP300"/>
      <c r="AQ300"/>
      <c r="AR300"/>
      <c r="AS300"/>
      <c r="BB300" t="str" cm="1">
        <f t="array" aca="1" ref="BB300" ca="1">IFERROR(INDIRECT(X300),"")</f>
        <v/>
      </c>
      <c r="BE300"/>
      <c r="BF300" s="435"/>
      <c r="CC300"/>
      <c r="CD300"/>
      <c r="CE300"/>
      <c r="CF300"/>
      <c r="CG300"/>
      <c r="CH300"/>
      <c r="CI300"/>
      <c r="CJ300"/>
      <c r="CK300"/>
      <c r="CL300"/>
      <c r="CM300"/>
      <c r="CN300"/>
      <c r="CO300"/>
    </row>
    <row r="301" spans="18:93">
      <c r="R301"/>
      <c r="W301">
        <v>306</v>
      </c>
      <c r="X301" t="s">
        <v>1217</v>
      </c>
      <c r="Y301" t="s">
        <v>1217</v>
      </c>
      <c r="Z301" t="s">
        <v>1217</v>
      </c>
      <c r="AA301" t="s">
        <v>1217</v>
      </c>
      <c r="AB301" t="s">
        <v>1217</v>
      </c>
      <c r="AC301" t="s">
        <v>1217</v>
      </c>
      <c r="AD301" t="s">
        <v>1217</v>
      </c>
      <c r="AE301" t="s">
        <v>1217</v>
      </c>
      <c r="AF301" t="s">
        <v>1217</v>
      </c>
      <c r="AG301" t="s">
        <v>1217</v>
      </c>
      <c r="AH301"/>
      <c r="AI301" t="s">
        <v>1217</v>
      </c>
      <c r="AJ301" t="s">
        <v>1217</v>
      </c>
      <c r="AK301" t="s">
        <v>1217</v>
      </c>
      <c r="AL301" t="s">
        <v>1217</v>
      </c>
      <c r="AM301" t="s">
        <v>1217</v>
      </c>
      <c r="AN301" t="s">
        <v>1217</v>
      </c>
      <c r="AO301" t="s">
        <v>1217</v>
      </c>
      <c r="AP301"/>
      <c r="AQ301"/>
      <c r="AR301"/>
      <c r="AS301"/>
      <c r="BB301" t="str" cm="1">
        <f t="array" aca="1" ref="BB301" ca="1">IFERROR(INDIRECT(X301),"")</f>
        <v/>
      </c>
      <c r="BE301"/>
      <c r="BF301" s="435"/>
      <c r="CC301"/>
      <c r="CD301"/>
      <c r="CE301"/>
      <c r="CF301"/>
      <c r="CG301"/>
      <c r="CH301"/>
      <c r="CI301"/>
      <c r="CJ301"/>
      <c r="CK301"/>
      <c r="CL301"/>
      <c r="CM301"/>
      <c r="CN301"/>
      <c r="CO301"/>
    </row>
    <row r="302" spans="18:93">
      <c r="R302"/>
      <c r="W302">
        <v>307</v>
      </c>
      <c r="X302" t="s">
        <v>1217</v>
      </c>
      <c r="Y302" t="s">
        <v>1217</v>
      </c>
      <c r="Z302" t="s">
        <v>1217</v>
      </c>
      <c r="AA302" t="s">
        <v>1217</v>
      </c>
      <c r="AB302" t="s">
        <v>1217</v>
      </c>
      <c r="AC302" t="s">
        <v>1217</v>
      </c>
      <c r="AD302" t="s">
        <v>1217</v>
      </c>
      <c r="AE302" t="s">
        <v>1217</v>
      </c>
      <c r="AF302" t="s">
        <v>1217</v>
      </c>
      <c r="AG302" t="s">
        <v>1217</v>
      </c>
      <c r="AH302"/>
      <c r="AI302" t="s">
        <v>1217</v>
      </c>
      <c r="AJ302" t="s">
        <v>1217</v>
      </c>
      <c r="AK302" t="s">
        <v>1217</v>
      </c>
      <c r="AL302" t="s">
        <v>1217</v>
      </c>
      <c r="AM302" t="s">
        <v>1217</v>
      </c>
      <c r="AN302" t="s">
        <v>1217</v>
      </c>
      <c r="AO302" t="s">
        <v>1217</v>
      </c>
      <c r="AP302"/>
      <c r="AQ302"/>
      <c r="AR302"/>
      <c r="AS302"/>
      <c r="BB302" t="str" cm="1">
        <f t="array" aca="1" ref="BB302" ca="1">IFERROR(INDIRECT(X302),"")</f>
        <v/>
      </c>
      <c r="BE302"/>
      <c r="BF302" s="435"/>
      <c r="CC302"/>
      <c r="CD302"/>
      <c r="CE302"/>
      <c r="CF302"/>
      <c r="CG302"/>
      <c r="CH302"/>
      <c r="CI302"/>
      <c r="CJ302"/>
      <c r="CK302"/>
      <c r="CL302"/>
      <c r="CM302"/>
      <c r="CN302"/>
      <c r="CO302"/>
    </row>
    <row r="303" spans="18:93">
      <c r="R303"/>
      <c r="W303">
        <v>308</v>
      </c>
      <c r="X303" t="s">
        <v>1217</v>
      </c>
      <c r="Y303" t="s">
        <v>1217</v>
      </c>
      <c r="Z303" t="s">
        <v>1217</v>
      </c>
      <c r="AA303" t="s">
        <v>1217</v>
      </c>
      <c r="AB303" t="s">
        <v>1217</v>
      </c>
      <c r="AC303" t="s">
        <v>1217</v>
      </c>
      <c r="AD303" t="s">
        <v>1217</v>
      </c>
      <c r="AE303" t="s">
        <v>1217</v>
      </c>
      <c r="AF303" t="s">
        <v>1217</v>
      </c>
      <c r="AG303" t="s">
        <v>1217</v>
      </c>
      <c r="AH303"/>
      <c r="AI303" t="s">
        <v>1217</v>
      </c>
      <c r="AJ303" t="s">
        <v>1217</v>
      </c>
      <c r="AK303" t="s">
        <v>1217</v>
      </c>
      <c r="AL303" t="s">
        <v>1217</v>
      </c>
      <c r="AM303" t="s">
        <v>1217</v>
      </c>
      <c r="AN303" t="s">
        <v>1217</v>
      </c>
      <c r="AO303" t="s">
        <v>1217</v>
      </c>
      <c r="AP303"/>
      <c r="AQ303"/>
      <c r="AR303"/>
      <c r="AS303"/>
      <c r="BB303" t="str" cm="1">
        <f t="array" aca="1" ref="BB303" ca="1">IFERROR(INDIRECT(X303),"")</f>
        <v/>
      </c>
      <c r="BE303"/>
      <c r="BF303" s="435"/>
      <c r="CC303"/>
      <c r="CD303"/>
      <c r="CE303"/>
      <c r="CF303"/>
      <c r="CG303"/>
      <c r="CH303"/>
      <c r="CI303"/>
      <c r="CJ303"/>
      <c r="CK303"/>
      <c r="CL303"/>
      <c r="CM303"/>
      <c r="CN303"/>
      <c r="CO303"/>
    </row>
    <row r="304" spans="18:93">
      <c r="R304"/>
      <c r="W304">
        <v>309</v>
      </c>
      <c r="X304" t="s">
        <v>1217</v>
      </c>
      <c r="Y304" t="s">
        <v>1217</v>
      </c>
      <c r="Z304" t="s">
        <v>1217</v>
      </c>
      <c r="AA304" t="s">
        <v>1217</v>
      </c>
      <c r="AB304" t="s">
        <v>1217</v>
      </c>
      <c r="AC304" t="s">
        <v>1217</v>
      </c>
      <c r="AD304" t="s">
        <v>1217</v>
      </c>
      <c r="AE304" t="s">
        <v>1217</v>
      </c>
      <c r="AF304" t="s">
        <v>1217</v>
      </c>
      <c r="AG304" t="s">
        <v>1217</v>
      </c>
      <c r="AH304"/>
      <c r="AI304" t="s">
        <v>1217</v>
      </c>
      <c r="AJ304" t="s">
        <v>1217</v>
      </c>
      <c r="AK304" t="s">
        <v>1217</v>
      </c>
      <c r="AL304" t="s">
        <v>1217</v>
      </c>
      <c r="AM304" t="s">
        <v>1217</v>
      </c>
      <c r="AN304" t="s">
        <v>1217</v>
      </c>
      <c r="AO304" t="s">
        <v>1217</v>
      </c>
      <c r="AP304"/>
      <c r="AQ304"/>
      <c r="AR304"/>
      <c r="AS304"/>
      <c r="BB304" t="str" cm="1">
        <f t="array" aca="1" ref="BB304" ca="1">IFERROR(INDIRECT(X304),"")</f>
        <v/>
      </c>
      <c r="BE304"/>
      <c r="BF304" s="435"/>
      <c r="CC304"/>
      <c r="CD304"/>
      <c r="CE304"/>
      <c r="CF304"/>
      <c r="CG304"/>
      <c r="CH304"/>
      <c r="CI304"/>
      <c r="CJ304"/>
      <c r="CK304"/>
      <c r="CL304"/>
      <c r="CM304"/>
      <c r="CN304"/>
      <c r="CO304"/>
    </row>
    <row r="305" spans="18:93">
      <c r="R305"/>
      <c r="W305">
        <v>310</v>
      </c>
      <c r="X305" t="s">
        <v>1217</v>
      </c>
      <c r="Y305" t="s">
        <v>1217</v>
      </c>
      <c r="Z305" t="s">
        <v>1217</v>
      </c>
      <c r="AA305" t="s">
        <v>1217</v>
      </c>
      <c r="AB305" t="s">
        <v>1217</v>
      </c>
      <c r="AC305" t="s">
        <v>1217</v>
      </c>
      <c r="AD305" t="s">
        <v>1217</v>
      </c>
      <c r="AE305" t="s">
        <v>1217</v>
      </c>
      <c r="AF305" t="s">
        <v>1217</v>
      </c>
      <c r="AG305" t="s">
        <v>1217</v>
      </c>
      <c r="AH305"/>
      <c r="AI305" t="s">
        <v>1217</v>
      </c>
      <c r="AJ305" t="s">
        <v>1217</v>
      </c>
      <c r="AK305" t="s">
        <v>1217</v>
      </c>
      <c r="AL305" t="s">
        <v>1217</v>
      </c>
      <c r="AM305" t="s">
        <v>1217</v>
      </c>
      <c r="AN305" t="s">
        <v>1217</v>
      </c>
      <c r="AO305" t="s">
        <v>1217</v>
      </c>
      <c r="AP305"/>
      <c r="AQ305"/>
      <c r="AR305"/>
      <c r="AS305"/>
      <c r="BB305" t="str" cm="1">
        <f t="array" aca="1" ref="BB305" ca="1">IFERROR(INDIRECT(X305),"")</f>
        <v/>
      </c>
      <c r="BE305"/>
      <c r="BF305" s="435"/>
      <c r="CC305"/>
      <c r="CD305"/>
      <c r="CE305"/>
      <c r="CF305"/>
      <c r="CG305"/>
      <c r="CH305"/>
      <c r="CI305"/>
      <c r="CJ305"/>
      <c r="CK305"/>
      <c r="CL305"/>
      <c r="CM305"/>
      <c r="CN305"/>
      <c r="CO305"/>
    </row>
    <row r="306" spans="18:93">
      <c r="R306"/>
      <c r="W306">
        <v>311</v>
      </c>
      <c r="X306" t="s">
        <v>1217</v>
      </c>
      <c r="Y306" t="s">
        <v>1217</v>
      </c>
      <c r="Z306" t="s">
        <v>1217</v>
      </c>
      <c r="AA306" t="s">
        <v>1217</v>
      </c>
      <c r="AB306" t="s">
        <v>1217</v>
      </c>
      <c r="AC306" t="s">
        <v>1217</v>
      </c>
      <c r="AD306" t="s">
        <v>1217</v>
      </c>
      <c r="AE306" t="s">
        <v>1217</v>
      </c>
      <c r="AF306" t="s">
        <v>1217</v>
      </c>
      <c r="AG306" t="s">
        <v>1217</v>
      </c>
      <c r="AH306"/>
      <c r="AI306" t="s">
        <v>1217</v>
      </c>
      <c r="AJ306" t="s">
        <v>1217</v>
      </c>
      <c r="AK306" t="s">
        <v>1217</v>
      </c>
      <c r="AL306" t="s">
        <v>1217</v>
      </c>
      <c r="AM306" t="s">
        <v>1217</v>
      </c>
      <c r="AN306" t="s">
        <v>1217</v>
      </c>
      <c r="AO306" t="s">
        <v>1217</v>
      </c>
      <c r="AP306"/>
      <c r="AQ306"/>
      <c r="AR306"/>
      <c r="AS306"/>
      <c r="BB306" t="str" cm="1">
        <f t="array" aca="1" ref="BB306" ca="1">IFERROR(INDIRECT(X306),"")</f>
        <v/>
      </c>
      <c r="BE306"/>
      <c r="BF306" s="435"/>
      <c r="CC306"/>
      <c r="CD306"/>
      <c r="CE306"/>
      <c r="CF306"/>
      <c r="CG306"/>
      <c r="CH306"/>
      <c r="CI306"/>
      <c r="CJ306"/>
      <c r="CK306"/>
      <c r="CL306"/>
      <c r="CM306"/>
      <c r="CN306"/>
      <c r="CO306"/>
    </row>
    <row r="307" spans="18:93">
      <c r="R307"/>
      <c r="W307">
        <v>312</v>
      </c>
      <c r="X307" t="s">
        <v>3254</v>
      </c>
      <c r="Y307" t="s">
        <v>3255</v>
      </c>
      <c r="Z307" t="s">
        <v>3256</v>
      </c>
      <c r="AA307" t="s">
        <v>1217</v>
      </c>
      <c r="AB307" t="s">
        <v>1217</v>
      </c>
      <c r="AC307">
        <v>2</v>
      </c>
      <c r="AD307">
        <v>22</v>
      </c>
      <c r="AE307" t="s">
        <v>1217</v>
      </c>
      <c r="AF307" t="s">
        <v>1217</v>
      </c>
      <c r="AG307" t="s">
        <v>3257</v>
      </c>
      <c r="AH307"/>
      <c r="AI307" t="s">
        <v>3258</v>
      </c>
      <c r="AJ307" t="s">
        <v>3259</v>
      </c>
      <c r="AK307" t="s">
        <v>3260</v>
      </c>
      <c r="AL307" t="s">
        <v>3261</v>
      </c>
      <c r="AM307" t="s">
        <v>3262</v>
      </c>
      <c r="AN307" t="s">
        <v>3263</v>
      </c>
      <c r="AO307" t="s">
        <v>3264</v>
      </c>
      <c r="AP307"/>
      <c r="AQ307"/>
      <c r="AR307"/>
      <c r="AS307"/>
      <c r="BB307" t="str" cm="1">
        <f t="array" aca="1" ref="BB307" ca="1">IFERROR(INDIRECT(X307),"")</f>
        <v>FULLSTÄNDIGT SVAR SAKNAS PÅ FRÅGA 3</v>
      </c>
      <c r="BE307"/>
      <c r="BF307" s="435"/>
      <c r="CC307"/>
      <c r="CD307"/>
      <c r="CE307"/>
      <c r="CF307"/>
      <c r="CG307"/>
      <c r="CH307"/>
      <c r="CI307"/>
      <c r="CJ307"/>
      <c r="CK307"/>
      <c r="CL307"/>
      <c r="CM307"/>
      <c r="CN307"/>
      <c r="CO307"/>
    </row>
    <row r="308" spans="18:93">
      <c r="R308"/>
      <c r="W308">
        <v>313</v>
      </c>
      <c r="X308" t="s">
        <v>1217</v>
      </c>
      <c r="Y308" t="s">
        <v>1217</v>
      </c>
      <c r="Z308" t="s">
        <v>1217</v>
      </c>
      <c r="AA308" t="s">
        <v>1217</v>
      </c>
      <c r="AB308" t="s">
        <v>1217</v>
      </c>
      <c r="AC308" t="s">
        <v>1217</v>
      </c>
      <c r="AD308" t="s">
        <v>1217</v>
      </c>
      <c r="AE308" t="s">
        <v>1217</v>
      </c>
      <c r="AF308" t="s">
        <v>1217</v>
      </c>
      <c r="AG308" t="s">
        <v>1217</v>
      </c>
      <c r="AH308"/>
      <c r="AI308" t="s">
        <v>1217</v>
      </c>
      <c r="AJ308" t="s">
        <v>1217</v>
      </c>
      <c r="AK308" t="s">
        <v>1217</v>
      </c>
      <c r="AL308" t="s">
        <v>1217</v>
      </c>
      <c r="AM308" t="s">
        <v>1217</v>
      </c>
      <c r="AN308" t="s">
        <v>1217</v>
      </c>
      <c r="AO308" t="s">
        <v>1217</v>
      </c>
      <c r="AP308"/>
      <c r="AQ308"/>
      <c r="AR308"/>
      <c r="AS308"/>
      <c r="BB308" t="str" cm="1">
        <f t="array" aca="1" ref="BB308" ca="1">IFERROR(INDIRECT(X308),"")</f>
        <v/>
      </c>
      <c r="BE308"/>
      <c r="BF308" s="435"/>
      <c r="CC308"/>
      <c r="CD308"/>
      <c r="CE308"/>
      <c r="CF308"/>
      <c r="CG308"/>
      <c r="CH308"/>
      <c r="CI308"/>
      <c r="CJ308"/>
      <c r="CK308"/>
      <c r="CL308"/>
      <c r="CM308"/>
      <c r="CN308"/>
      <c r="CO308"/>
    </row>
    <row r="309" spans="18:93">
      <c r="R309"/>
      <c r="W309">
        <v>314</v>
      </c>
      <c r="X309" t="s">
        <v>1217</v>
      </c>
      <c r="Y309" t="s">
        <v>1217</v>
      </c>
      <c r="Z309" t="s">
        <v>1217</v>
      </c>
      <c r="AA309" t="s">
        <v>1217</v>
      </c>
      <c r="AB309" t="s">
        <v>1217</v>
      </c>
      <c r="AC309" t="s">
        <v>1217</v>
      </c>
      <c r="AD309" t="s">
        <v>1217</v>
      </c>
      <c r="AE309" t="s">
        <v>1217</v>
      </c>
      <c r="AF309" t="s">
        <v>1217</v>
      </c>
      <c r="AG309" t="s">
        <v>1217</v>
      </c>
      <c r="AH309"/>
      <c r="AI309" t="s">
        <v>1217</v>
      </c>
      <c r="AJ309" t="s">
        <v>1217</v>
      </c>
      <c r="AK309" t="s">
        <v>1217</v>
      </c>
      <c r="AL309" t="s">
        <v>1217</v>
      </c>
      <c r="AM309" t="s">
        <v>1217</v>
      </c>
      <c r="AN309" t="s">
        <v>1217</v>
      </c>
      <c r="AO309" t="s">
        <v>1217</v>
      </c>
      <c r="AP309"/>
      <c r="AQ309"/>
      <c r="AR309"/>
      <c r="AS309"/>
      <c r="BB309" t="str" cm="1">
        <f t="array" aca="1" ref="BB309" ca="1">IFERROR(INDIRECT(X309),"")</f>
        <v/>
      </c>
      <c r="BE309"/>
      <c r="BF309" s="435"/>
      <c r="CC309"/>
      <c r="CD309"/>
      <c r="CE309"/>
      <c r="CF309"/>
      <c r="CG309"/>
      <c r="CH309"/>
      <c r="CI309"/>
      <c r="CJ309"/>
      <c r="CK309"/>
      <c r="CL309"/>
      <c r="CM309"/>
      <c r="CN309"/>
      <c r="CO309"/>
    </row>
    <row r="310" spans="18:93">
      <c r="R310"/>
      <c r="W310">
        <v>315</v>
      </c>
      <c r="X310" t="s">
        <v>1217</v>
      </c>
      <c r="Y310" t="s">
        <v>1217</v>
      </c>
      <c r="Z310" t="s">
        <v>1217</v>
      </c>
      <c r="AA310" t="s">
        <v>1217</v>
      </c>
      <c r="AB310" t="s">
        <v>1217</v>
      </c>
      <c r="AC310" t="s">
        <v>1217</v>
      </c>
      <c r="AD310" t="s">
        <v>1217</v>
      </c>
      <c r="AE310" t="s">
        <v>1217</v>
      </c>
      <c r="AF310" t="s">
        <v>1217</v>
      </c>
      <c r="AG310" t="s">
        <v>1217</v>
      </c>
      <c r="AH310"/>
      <c r="AI310" t="s">
        <v>1217</v>
      </c>
      <c r="AJ310" t="s">
        <v>1217</v>
      </c>
      <c r="AK310" t="s">
        <v>1217</v>
      </c>
      <c r="AL310" t="s">
        <v>1217</v>
      </c>
      <c r="AM310" t="s">
        <v>1217</v>
      </c>
      <c r="AN310" t="s">
        <v>1217</v>
      </c>
      <c r="AO310" t="s">
        <v>1217</v>
      </c>
      <c r="AP310"/>
      <c r="AQ310"/>
      <c r="AR310"/>
      <c r="AS310"/>
      <c r="BB310" t="str" cm="1">
        <f t="array" aca="1" ref="BB310" ca="1">IFERROR(INDIRECT(X310),"")</f>
        <v/>
      </c>
      <c r="BE310"/>
      <c r="BF310" s="435"/>
      <c r="CC310"/>
      <c r="CD310"/>
      <c r="CE310"/>
      <c r="CF310"/>
      <c r="CG310"/>
      <c r="CH310"/>
      <c r="CI310"/>
      <c r="CJ310"/>
      <c r="CK310"/>
      <c r="CL310"/>
      <c r="CM310"/>
      <c r="CN310"/>
      <c r="CO310"/>
    </row>
    <row r="311" spans="18:93">
      <c r="R311"/>
      <c r="W311">
        <v>316</v>
      </c>
      <c r="X311" t="s">
        <v>1217</v>
      </c>
      <c r="Y311" t="s">
        <v>1217</v>
      </c>
      <c r="Z311" t="s">
        <v>1217</v>
      </c>
      <c r="AA311" t="s">
        <v>1217</v>
      </c>
      <c r="AB311" t="s">
        <v>1217</v>
      </c>
      <c r="AC311" t="s">
        <v>1217</v>
      </c>
      <c r="AD311" t="s">
        <v>1217</v>
      </c>
      <c r="AE311" t="s">
        <v>1217</v>
      </c>
      <c r="AF311" t="s">
        <v>1217</v>
      </c>
      <c r="AG311" t="s">
        <v>1217</v>
      </c>
      <c r="AH311"/>
      <c r="AI311" t="s">
        <v>1217</v>
      </c>
      <c r="AJ311" t="s">
        <v>1217</v>
      </c>
      <c r="AK311" t="s">
        <v>1217</v>
      </c>
      <c r="AL311" t="s">
        <v>1217</v>
      </c>
      <c r="AM311" t="s">
        <v>1217</v>
      </c>
      <c r="AN311" t="s">
        <v>1217</v>
      </c>
      <c r="AO311" t="s">
        <v>1217</v>
      </c>
      <c r="AP311"/>
      <c r="AQ311"/>
      <c r="AR311"/>
      <c r="AS311"/>
      <c r="BB311" t="str" cm="1">
        <f t="array" aca="1" ref="BB311" ca="1">IFERROR(INDIRECT(X311),"")</f>
        <v/>
      </c>
      <c r="BE311"/>
      <c r="BF311" s="435"/>
      <c r="CC311"/>
      <c r="CD311"/>
      <c r="CE311"/>
      <c r="CF311"/>
      <c r="CG311"/>
      <c r="CH311"/>
      <c r="CI311"/>
      <c r="CJ311"/>
      <c r="CK311"/>
      <c r="CL311"/>
      <c r="CM311"/>
      <c r="CN311"/>
      <c r="CO311"/>
    </row>
    <row r="312" spans="18:93">
      <c r="R312"/>
      <c r="W312">
        <v>317</v>
      </c>
      <c r="X312" t="s">
        <v>1217</v>
      </c>
      <c r="Y312" t="s">
        <v>1217</v>
      </c>
      <c r="Z312" t="s">
        <v>1217</v>
      </c>
      <c r="AA312" t="s">
        <v>1217</v>
      </c>
      <c r="AB312" t="s">
        <v>1217</v>
      </c>
      <c r="AC312" t="s">
        <v>1217</v>
      </c>
      <c r="AD312" t="s">
        <v>1217</v>
      </c>
      <c r="AE312" t="s">
        <v>1217</v>
      </c>
      <c r="AF312" t="s">
        <v>1217</v>
      </c>
      <c r="AG312" t="s">
        <v>1217</v>
      </c>
      <c r="AH312"/>
      <c r="AI312" t="s">
        <v>1217</v>
      </c>
      <c r="AJ312" t="s">
        <v>1217</v>
      </c>
      <c r="AK312" t="s">
        <v>1217</v>
      </c>
      <c r="AL312" t="s">
        <v>1217</v>
      </c>
      <c r="AM312" t="s">
        <v>1217</v>
      </c>
      <c r="AN312" t="s">
        <v>1217</v>
      </c>
      <c r="AO312" t="s">
        <v>1217</v>
      </c>
      <c r="AP312"/>
      <c r="AQ312"/>
      <c r="AR312"/>
      <c r="AS312"/>
      <c r="BB312" t="str" cm="1">
        <f t="array" aca="1" ref="BB312" ca="1">IFERROR(INDIRECT(X312),"")</f>
        <v/>
      </c>
      <c r="BE312"/>
      <c r="BF312" s="435"/>
      <c r="CC312"/>
      <c r="CD312"/>
      <c r="CE312"/>
      <c r="CF312"/>
      <c r="CG312"/>
      <c r="CH312"/>
      <c r="CI312"/>
      <c r="CJ312"/>
      <c r="CK312"/>
      <c r="CL312"/>
      <c r="CM312"/>
      <c r="CN312"/>
      <c r="CO312"/>
    </row>
    <row r="313" spans="18:93">
      <c r="R313"/>
      <c r="W313">
        <v>318</v>
      </c>
      <c r="X313" t="s">
        <v>1217</v>
      </c>
      <c r="Y313" t="s">
        <v>1217</v>
      </c>
      <c r="Z313" t="s">
        <v>1217</v>
      </c>
      <c r="AA313" t="s">
        <v>1217</v>
      </c>
      <c r="AB313" t="s">
        <v>1217</v>
      </c>
      <c r="AC313" t="s">
        <v>1217</v>
      </c>
      <c r="AD313" t="s">
        <v>1217</v>
      </c>
      <c r="AE313" t="s">
        <v>1217</v>
      </c>
      <c r="AF313" t="s">
        <v>1217</v>
      </c>
      <c r="AG313" t="s">
        <v>1217</v>
      </c>
      <c r="AH313"/>
      <c r="AI313" t="s">
        <v>1217</v>
      </c>
      <c r="AJ313" t="s">
        <v>1217</v>
      </c>
      <c r="AK313" t="s">
        <v>1217</v>
      </c>
      <c r="AL313" t="s">
        <v>1217</v>
      </c>
      <c r="AM313" t="s">
        <v>1217</v>
      </c>
      <c r="AN313" t="s">
        <v>1217</v>
      </c>
      <c r="AO313" t="s">
        <v>1217</v>
      </c>
      <c r="AP313"/>
      <c r="AQ313"/>
      <c r="AR313"/>
      <c r="AS313"/>
      <c r="BB313" t="str" cm="1">
        <f t="array" aca="1" ref="BB313" ca="1">IFERROR(INDIRECT(X313),"")</f>
        <v/>
      </c>
      <c r="BE313"/>
      <c r="BF313" s="435"/>
      <c r="CC313"/>
      <c r="CD313"/>
      <c r="CE313"/>
      <c r="CF313"/>
      <c r="CG313"/>
      <c r="CH313"/>
      <c r="CI313"/>
      <c r="CJ313"/>
      <c r="CK313"/>
      <c r="CL313"/>
      <c r="CM313"/>
      <c r="CN313"/>
      <c r="CO313"/>
    </row>
    <row r="314" spans="18:93">
      <c r="R314"/>
      <c r="W314">
        <v>319</v>
      </c>
      <c r="X314" t="s">
        <v>1217</v>
      </c>
      <c r="Y314" t="s">
        <v>1217</v>
      </c>
      <c r="Z314" t="s">
        <v>1217</v>
      </c>
      <c r="AA314" t="s">
        <v>1217</v>
      </c>
      <c r="AB314" t="s">
        <v>1217</v>
      </c>
      <c r="AC314" t="s">
        <v>1217</v>
      </c>
      <c r="AD314" t="s">
        <v>1217</v>
      </c>
      <c r="AE314" t="s">
        <v>1217</v>
      </c>
      <c r="AF314" t="s">
        <v>1217</v>
      </c>
      <c r="AG314" t="s">
        <v>1217</v>
      </c>
      <c r="AH314"/>
      <c r="AI314" t="s">
        <v>1217</v>
      </c>
      <c r="AJ314" t="s">
        <v>1217</v>
      </c>
      <c r="AK314" t="s">
        <v>1217</v>
      </c>
      <c r="AL314" t="s">
        <v>1217</v>
      </c>
      <c r="AM314" t="s">
        <v>1217</v>
      </c>
      <c r="AN314" t="s">
        <v>1217</v>
      </c>
      <c r="AO314" t="s">
        <v>1217</v>
      </c>
      <c r="AP314"/>
      <c r="AQ314"/>
      <c r="AR314"/>
      <c r="AS314"/>
      <c r="BB314" t="str" cm="1">
        <f t="array" aca="1" ref="BB314" ca="1">IFERROR(INDIRECT(X314),"")</f>
        <v/>
      </c>
      <c r="BE314"/>
      <c r="BF314" s="435"/>
      <c r="CC314"/>
      <c r="CD314"/>
      <c r="CE314"/>
      <c r="CF314"/>
      <c r="CG314"/>
      <c r="CH314"/>
      <c r="CI314"/>
      <c r="CJ314"/>
      <c r="CK314"/>
      <c r="CL314"/>
      <c r="CM314"/>
      <c r="CN314"/>
      <c r="CO314"/>
    </row>
    <row r="315" spans="18:93">
      <c r="R315"/>
      <c r="W315">
        <v>320</v>
      </c>
      <c r="X315" t="s">
        <v>1217</v>
      </c>
      <c r="Y315" t="s">
        <v>1217</v>
      </c>
      <c r="Z315" t="s">
        <v>1217</v>
      </c>
      <c r="AA315" t="s">
        <v>1217</v>
      </c>
      <c r="AB315" t="s">
        <v>1217</v>
      </c>
      <c r="AC315" t="s">
        <v>1217</v>
      </c>
      <c r="AD315" t="s">
        <v>1217</v>
      </c>
      <c r="AE315" t="s">
        <v>1217</v>
      </c>
      <c r="AF315" t="s">
        <v>1217</v>
      </c>
      <c r="AG315" t="s">
        <v>1217</v>
      </c>
      <c r="AH315"/>
      <c r="AI315" t="s">
        <v>1217</v>
      </c>
      <c r="AJ315" t="s">
        <v>1217</v>
      </c>
      <c r="AK315" t="s">
        <v>1217</v>
      </c>
      <c r="AL315" t="s">
        <v>1217</v>
      </c>
      <c r="AM315" t="s">
        <v>1217</v>
      </c>
      <c r="AN315" t="s">
        <v>1217</v>
      </c>
      <c r="AO315" t="s">
        <v>1217</v>
      </c>
      <c r="AP315"/>
      <c r="AQ315"/>
      <c r="AR315"/>
      <c r="AS315"/>
      <c r="BB315" t="str" cm="1">
        <f t="array" aca="1" ref="BB315" ca="1">IFERROR(INDIRECT(X315),"")</f>
        <v/>
      </c>
      <c r="BE315"/>
      <c r="BF315" s="435"/>
      <c r="CC315"/>
      <c r="CD315"/>
      <c r="CE315"/>
      <c r="CF315"/>
      <c r="CG315"/>
      <c r="CH315"/>
      <c r="CI315"/>
      <c r="CJ315"/>
      <c r="CK315"/>
      <c r="CL315"/>
      <c r="CM315"/>
      <c r="CN315"/>
      <c r="CO315"/>
    </row>
    <row r="316" spans="18:93">
      <c r="R316"/>
      <c r="W316">
        <v>321</v>
      </c>
      <c r="X316" t="s">
        <v>1217</v>
      </c>
      <c r="Y316" t="s">
        <v>1217</v>
      </c>
      <c r="Z316" t="s">
        <v>1217</v>
      </c>
      <c r="AA316" t="s">
        <v>1217</v>
      </c>
      <c r="AB316" t="s">
        <v>1217</v>
      </c>
      <c r="AC316" t="s">
        <v>1217</v>
      </c>
      <c r="AD316" t="s">
        <v>1217</v>
      </c>
      <c r="AE316" t="s">
        <v>1217</v>
      </c>
      <c r="AF316" t="s">
        <v>1217</v>
      </c>
      <c r="AG316" t="s">
        <v>1217</v>
      </c>
      <c r="AH316"/>
      <c r="AI316" t="s">
        <v>1217</v>
      </c>
      <c r="AJ316" t="s">
        <v>1217</v>
      </c>
      <c r="AK316" t="s">
        <v>1217</v>
      </c>
      <c r="AL316" t="s">
        <v>1217</v>
      </c>
      <c r="AM316" t="s">
        <v>1217</v>
      </c>
      <c r="AN316" t="s">
        <v>1217</v>
      </c>
      <c r="AO316" t="s">
        <v>1217</v>
      </c>
      <c r="AP316"/>
      <c r="AQ316"/>
      <c r="AR316"/>
      <c r="AS316"/>
      <c r="BB316" t="str" cm="1">
        <f t="array" aca="1" ref="BB316" ca="1">IFERROR(INDIRECT(X316),"")</f>
        <v/>
      </c>
      <c r="BE316"/>
      <c r="BF316" s="435"/>
      <c r="CC316"/>
      <c r="CD316"/>
      <c r="CE316"/>
      <c r="CF316"/>
      <c r="CG316"/>
      <c r="CH316"/>
      <c r="CI316"/>
      <c r="CJ316"/>
      <c r="CK316"/>
      <c r="CL316"/>
      <c r="CM316"/>
      <c r="CN316"/>
      <c r="CO316"/>
    </row>
    <row r="317" spans="18:93">
      <c r="R317"/>
      <c r="W317">
        <v>322</v>
      </c>
      <c r="X317" t="s">
        <v>3265</v>
      </c>
      <c r="Y317" t="s">
        <v>3266</v>
      </c>
      <c r="Z317" t="s">
        <v>3267</v>
      </c>
      <c r="AA317" t="s">
        <v>1217</v>
      </c>
      <c r="AB317" t="s">
        <v>1217</v>
      </c>
      <c r="AC317">
        <v>2</v>
      </c>
      <c r="AD317">
        <v>23</v>
      </c>
      <c r="AE317" t="s">
        <v>1217</v>
      </c>
      <c r="AF317" t="s">
        <v>1217</v>
      </c>
      <c r="AG317" t="s">
        <v>3268</v>
      </c>
      <c r="AH317"/>
      <c r="AI317" t="s">
        <v>3269</v>
      </c>
      <c r="AJ317" t="s">
        <v>3270</v>
      </c>
      <c r="AK317" t="s">
        <v>3271</v>
      </c>
      <c r="AL317" t="s">
        <v>3272</v>
      </c>
      <c r="AM317" t="s">
        <v>3273</v>
      </c>
      <c r="AN317" t="s">
        <v>3274</v>
      </c>
      <c r="AO317" t="s">
        <v>3275</v>
      </c>
      <c r="AP317"/>
      <c r="AQ317"/>
      <c r="AR317"/>
      <c r="AS317"/>
      <c r="BB317" t="str" cm="1">
        <f t="array" aca="1" ref="BB317" ca="1">IFERROR(INDIRECT(X317),"")</f>
        <v>FULLSTÄNDIGT SVAR SAKNAS PÅ FRÅGA 4</v>
      </c>
      <c r="BE317"/>
      <c r="BF317" s="435"/>
      <c r="CC317"/>
      <c r="CD317"/>
      <c r="CE317"/>
      <c r="CF317"/>
      <c r="CG317"/>
      <c r="CH317"/>
      <c r="CI317"/>
      <c r="CJ317"/>
      <c r="CK317"/>
      <c r="CL317"/>
      <c r="CM317"/>
      <c r="CN317"/>
      <c r="CO317"/>
    </row>
    <row r="318" spans="18:93">
      <c r="R318"/>
      <c r="W318">
        <v>323</v>
      </c>
      <c r="X318" t="s">
        <v>1217</v>
      </c>
      <c r="Y318" t="s">
        <v>1217</v>
      </c>
      <c r="Z318" t="s">
        <v>1217</v>
      </c>
      <c r="AA318" t="s">
        <v>1217</v>
      </c>
      <c r="AB318" t="s">
        <v>1217</v>
      </c>
      <c r="AC318" t="s">
        <v>1217</v>
      </c>
      <c r="AD318" t="s">
        <v>1217</v>
      </c>
      <c r="AE318" t="s">
        <v>1217</v>
      </c>
      <c r="AF318" t="s">
        <v>1217</v>
      </c>
      <c r="AG318" t="s">
        <v>1217</v>
      </c>
      <c r="AH318"/>
      <c r="AI318" t="s">
        <v>1217</v>
      </c>
      <c r="AJ318" t="s">
        <v>1217</v>
      </c>
      <c r="AK318" t="s">
        <v>1217</v>
      </c>
      <c r="AL318" t="s">
        <v>1217</v>
      </c>
      <c r="AM318" t="s">
        <v>1217</v>
      </c>
      <c r="AN318" t="s">
        <v>1217</v>
      </c>
      <c r="AO318" t="s">
        <v>1217</v>
      </c>
      <c r="AP318"/>
      <c r="AQ318"/>
      <c r="AR318"/>
      <c r="AS318"/>
      <c r="BB318" t="str" cm="1">
        <f t="array" aca="1" ref="BB318" ca="1">IFERROR(INDIRECT(X318),"")</f>
        <v/>
      </c>
      <c r="BE318"/>
      <c r="BF318" s="435"/>
      <c r="CC318"/>
      <c r="CD318"/>
      <c r="CE318"/>
      <c r="CF318"/>
      <c r="CG318"/>
      <c r="CH318"/>
      <c r="CI318"/>
      <c r="CJ318"/>
      <c r="CK318"/>
      <c r="CL318"/>
      <c r="CM318"/>
      <c r="CN318"/>
      <c r="CO318"/>
    </row>
    <row r="319" spans="18:93">
      <c r="R319"/>
      <c r="W319">
        <v>324</v>
      </c>
      <c r="X319" t="s">
        <v>1217</v>
      </c>
      <c r="Y319" t="s">
        <v>1217</v>
      </c>
      <c r="Z319" t="s">
        <v>1217</v>
      </c>
      <c r="AA319" t="s">
        <v>1217</v>
      </c>
      <c r="AB319" t="s">
        <v>1217</v>
      </c>
      <c r="AC319" t="s">
        <v>1217</v>
      </c>
      <c r="AD319" t="s">
        <v>1217</v>
      </c>
      <c r="AE319" t="s">
        <v>1217</v>
      </c>
      <c r="AF319" t="s">
        <v>1217</v>
      </c>
      <c r="AG319" t="s">
        <v>1217</v>
      </c>
      <c r="AH319"/>
      <c r="AI319" t="s">
        <v>1217</v>
      </c>
      <c r="AJ319" t="s">
        <v>1217</v>
      </c>
      <c r="AK319" t="s">
        <v>1217</v>
      </c>
      <c r="AL319" t="s">
        <v>1217</v>
      </c>
      <c r="AM319" t="s">
        <v>1217</v>
      </c>
      <c r="AN319" t="s">
        <v>1217</v>
      </c>
      <c r="AO319" t="s">
        <v>1217</v>
      </c>
      <c r="AP319"/>
      <c r="AQ319"/>
      <c r="AR319"/>
      <c r="AS319"/>
      <c r="BB319" t="str" cm="1">
        <f t="array" aca="1" ref="BB319" ca="1">IFERROR(INDIRECT(X319),"")</f>
        <v/>
      </c>
      <c r="BE319"/>
      <c r="BF319" s="435"/>
      <c r="CC319"/>
      <c r="CD319"/>
      <c r="CE319"/>
      <c r="CF319"/>
      <c r="CG319"/>
      <c r="CH319"/>
      <c r="CI319"/>
      <c r="CJ319"/>
      <c r="CK319"/>
      <c r="CL319"/>
      <c r="CM319"/>
      <c r="CN319"/>
      <c r="CO319"/>
    </row>
    <row r="320" spans="18:93">
      <c r="R320"/>
      <c r="W320">
        <v>325</v>
      </c>
      <c r="X320" t="s">
        <v>1217</v>
      </c>
      <c r="Y320" t="s">
        <v>1217</v>
      </c>
      <c r="Z320" t="s">
        <v>1217</v>
      </c>
      <c r="AA320" t="s">
        <v>1217</v>
      </c>
      <c r="AB320" t="s">
        <v>1217</v>
      </c>
      <c r="AC320" t="s">
        <v>1217</v>
      </c>
      <c r="AD320" t="s">
        <v>1217</v>
      </c>
      <c r="AE320" t="s">
        <v>1217</v>
      </c>
      <c r="AF320" t="s">
        <v>1217</v>
      </c>
      <c r="AG320" t="s">
        <v>1217</v>
      </c>
      <c r="AH320"/>
      <c r="AI320" t="s">
        <v>1217</v>
      </c>
      <c r="AJ320" t="s">
        <v>1217</v>
      </c>
      <c r="AK320" t="s">
        <v>1217</v>
      </c>
      <c r="AL320" t="s">
        <v>1217</v>
      </c>
      <c r="AM320" t="s">
        <v>1217</v>
      </c>
      <c r="AN320" t="s">
        <v>1217</v>
      </c>
      <c r="AO320" t="s">
        <v>1217</v>
      </c>
      <c r="AP320"/>
      <c r="AQ320"/>
      <c r="AR320"/>
      <c r="AS320"/>
      <c r="BB320" t="str" cm="1">
        <f t="array" aca="1" ref="BB320" ca="1">IFERROR(INDIRECT(X320),"")</f>
        <v/>
      </c>
      <c r="BE320"/>
      <c r="BF320" s="435"/>
      <c r="CC320"/>
      <c r="CD320"/>
      <c r="CE320"/>
      <c r="CF320"/>
      <c r="CG320"/>
      <c r="CH320"/>
      <c r="CI320"/>
      <c r="CJ320"/>
      <c r="CK320"/>
      <c r="CL320"/>
      <c r="CM320"/>
      <c r="CN320"/>
      <c r="CO320"/>
    </row>
    <row r="321" spans="18:93">
      <c r="R321"/>
      <c r="W321">
        <v>326</v>
      </c>
      <c r="X321" t="s">
        <v>1217</v>
      </c>
      <c r="Y321" t="s">
        <v>1217</v>
      </c>
      <c r="Z321" t="s">
        <v>1217</v>
      </c>
      <c r="AA321" t="s">
        <v>1217</v>
      </c>
      <c r="AB321" t="s">
        <v>1217</v>
      </c>
      <c r="AC321" t="s">
        <v>1217</v>
      </c>
      <c r="AD321" t="s">
        <v>1217</v>
      </c>
      <c r="AE321" t="s">
        <v>1217</v>
      </c>
      <c r="AF321" t="s">
        <v>1217</v>
      </c>
      <c r="AG321" t="s">
        <v>1217</v>
      </c>
      <c r="AH321"/>
      <c r="AI321" t="s">
        <v>1217</v>
      </c>
      <c r="AJ321" t="s">
        <v>1217</v>
      </c>
      <c r="AK321" t="s">
        <v>1217</v>
      </c>
      <c r="AL321" t="s">
        <v>1217</v>
      </c>
      <c r="AM321" t="s">
        <v>1217</v>
      </c>
      <c r="AN321" t="s">
        <v>1217</v>
      </c>
      <c r="AO321" t="s">
        <v>1217</v>
      </c>
      <c r="AP321"/>
      <c r="AQ321"/>
      <c r="AR321"/>
      <c r="AS321"/>
      <c r="BB321" t="str" cm="1">
        <f t="array" aca="1" ref="BB321" ca="1">IFERROR(INDIRECT(X321),"")</f>
        <v/>
      </c>
      <c r="BE321"/>
      <c r="BF321" s="435"/>
      <c r="CC321"/>
      <c r="CD321"/>
      <c r="CE321"/>
      <c r="CF321"/>
      <c r="CG321"/>
      <c r="CH321"/>
      <c r="CI321"/>
      <c r="CJ321"/>
      <c r="CK321"/>
      <c r="CL321"/>
      <c r="CM321"/>
      <c r="CN321"/>
      <c r="CO321"/>
    </row>
    <row r="322" spans="18:93">
      <c r="R322"/>
      <c r="W322">
        <v>327</v>
      </c>
      <c r="X322" t="s">
        <v>1217</v>
      </c>
      <c r="Y322" t="s">
        <v>1217</v>
      </c>
      <c r="Z322" t="s">
        <v>1217</v>
      </c>
      <c r="AA322" t="s">
        <v>1217</v>
      </c>
      <c r="AB322" t="s">
        <v>1217</v>
      </c>
      <c r="AC322" t="s">
        <v>1217</v>
      </c>
      <c r="AD322" t="s">
        <v>1217</v>
      </c>
      <c r="AE322" t="s">
        <v>1217</v>
      </c>
      <c r="AF322" t="s">
        <v>1217</v>
      </c>
      <c r="AG322" t="s">
        <v>1217</v>
      </c>
      <c r="AH322"/>
      <c r="AI322" t="s">
        <v>1217</v>
      </c>
      <c r="AJ322" t="s">
        <v>1217</v>
      </c>
      <c r="AK322" t="s">
        <v>1217</v>
      </c>
      <c r="AL322" t="s">
        <v>1217</v>
      </c>
      <c r="AM322" t="s">
        <v>1217</v>
      </c>
      <c r="AN322" t="s">
        <v>1217</v>
      </c>
      <c r="AO322" t="s">
        <v>1217</v>
      </c>
      <c r="AP322"/>
      <c r="AQ322"/>
      <c r="AR322"/>
      <c r="AS322"/>
      <c r="BB322" t="str" cm="1">
        <f t="array" aca="1" ref="BB322" ca="1">IFERROR(INDIRECT(X322),"")</f>
        <v/>
      </c>
      <c r="BE322"/>
      <c r="BF322" s="435"/>
      <c r="CC322"/>
      <c r="CD322"/>
      <c r="CE322"/>
      <c r="CF322"/>
      <c r="CG322"/>
      <c r="CH322"/>
      <c r="CI322"/>
      <c r="CJ322"/>
      <c r="CK322"/>
      <c r="CL322"/>
      <c r="CM322"/>
      <c r="CN322"/>
      <c r="CO322"/>
    </row>
    <row r="323" spans="18:93">
      <c r="R323"/>
      <c r="W323">
        <v>328</v>
      </c>
      <c r="X323" t="s">
        <v>1217</v>
      </c>
      <c r="Y323" t="s">
        <v>1217</v>
      </c>
      <c r="Z323" t="s">
        <v>1217</v>
      </c>
      <c r="AA323" t="s">
        <v>1217</v>
      </c>
      <c r="AB323" t="s">
        <v>1217</v>
      </c>
      <c r="AC323" t="s">
        <v>1217</v>
      </c>
      <c r="AD323" t="s">
        <v>1217</v>
      </c>
      <c r="AE323" t="s">
        <v>1217</v>
      </c>
      <c r="AF323" t="s">
        <v>1217</v>
      </c>
      <c r="AG323" t="s">
        <v>1217</v>
      </c>
      <c r="AH323"/>
      <c r="AI323" t="s">
        <v>1217</v>
      </c>
      <c r="AJ323" t="s">
        <v>1217</v>
      </c>
      <c r="AK323" t="s">
        <v>1217</v>
      </c>
      <c r="AL323" t="s">
        <v>1217</v>
      </c>
      <c r="AM323" t="s">
        <v>1217</v>
      </c>
      <c r="AN323" t="s">
        <v>1217</v>
      </c>
      <c r="AO323" t="s">
        <v>1217</v>
      </c>
      <c r="AP323"/>
      <c r="AQ323"/>
      <c r="AR323"/>
      <c r="AS323"/>
      <c r="BB323" t="str" cm="1">
        <f t="array" aca="1" ref="BB323" ca="1">IFERROR(INDIRECT(X323),"")</f>
        <v/>
      </c>
      <c r="BE323"/>
      <c r="BF323" s="435"/>
      <c r="CC323"/>
      <c r="CD323"/>
      <c r="CE323"/>
      <c r="CF323"/>
      <c r="CG323"/>
      <c r="CH323"/>
      <c r="CI323"/>
      <c r="CJ323"/>
      <c r="CK323"/>
      <c r="CL323"/>
      <c r="CM323"/>
      <c r="CN323"/>
      <c r="CO323"/>
    </row>
    <row r="324" spans="18:93">
      <c r="R324"/>
      <c r="W324">
        <v>329</v>
      </c>
      <c r="X324" t="s">
        <v>1217</v>
      </c>
      <c r="Y324" t="s">
        <v>1217</v>
      </c>
      <c r="Z324" t="s">
        <v>1217</v>
      </c>
      <c r="AA324" t="s">
        <v>1217</v>
      </c>
      <c r="AB324" t="s">
        <v>1217</v>
      </c>
      <c r="AC324" t="s">
        <v>1217</v>
      </c>
      <c r="AD324" t="s">
        <v>1217</v>
      </c>
      <c r="AE324" t="s">
        <v>1217</v>
      </c>
      <c r="AF324" t="s">
        <v>1217</v>
      </c>
      <c r="AG324" t="s">
        <v>1217</v>
      </c>
      <c r="AH324"/>
      <c r="AI324" t="s">
        <v>1217</v>
      </c>
      <c r="AJ324" t="s">
        <v>1217</v>
      </c>
      <c r="AK324" t="s">
        <v>1217</v>
      </c>
      <c r="AL324" t="s">
        <v>1217</v>
      </c>
      <c r="AM324" t="s">
        <v>1217</v>
      </c>
      <c r="AN324" t="s">
        <v>1217</v>
      </c>
      <c r="AO324" t="s">
        <v>1217</v>
      </c>
      <c r="AP324"/>
      <c r="AQ324"/>
      <c r="AR324"/>
      <c r="AS324"/>
      <c r="BB324" t="str" cm="1">
        <f t="array" aca="1" ref="BB324" ca="1">IFERROR(INDIRECT(X324),"")</f>
        <v/>
      </c>
      <c r="BE324"/>
      <c r="BF324" s="435"/>
      <c r="CC324"/>
      <c r="CD324"/>
      <c r="CE324"/>
      <c r="CF324"/>
      <c r="CG324"/>
      <c r="CH324"/>
      <c r="CI324"/>
      <c r="CJ324"/>
      <c r="CK324"/>
      <c r="CL324"/>
      <c r="CM324"/>
      <c r="CN324"/>
      <c r="CO324"/>
    </row>
    <row r="325" spans="18:93">
      <c r="R325"/>
      <c r="W325">
        <v>330</v>
      </c>
      <c r="X325" t="s">
        <v>1217</v>
      </c>
      <c r="Y325" t="s">
        <v>1217</v>
      </c>
      <c r="Z325" t="s">
        <v>1217</v>
      </c>
      <c r="AA325" t="s">
        <v>1217</v>
      </c>
      <c r="AB325" t="s">
        <v>1217</v>
      </c>
      <c r="AC325" t="s">
        <v>1217</v>
      </c>
      <c r="AD325" t="s">
        <v>1217</v>
      </c>
      <c r="AE325" t="s">
        <v>1217</v>
      </c>
      <c r="AF325" t="s">
        <v>1217</v>
      </c>
      <c r="AG325" t="s">
        <v>1217</v>
      </c>
      <c r="AH325"/>
      <c r="AI325" t="s">
        <v>1217</v>
      </c>
      <c r="AJ325" t="s">
        <v>1217</v>
      </c>
      <c r="AK325" t="s">
        <v>1217</v>
      </c>
      <c r="AL325" t="s">
        <v>1217</v>
      </c>
      <c r="AM325" t="s">
        <v>1217</v>
      </c>
      <c r="AN325" t="s">
        <v>1217</v>
      </c>
      <c r="AO325" t="s">
        <v>1217</v>
      </c>
      <c r="AP325"/>
      <c r="AQ325"/>
      <c r="AR325"/>
      <c r="AS325"/>
      <c r="BB325" t="str" cm="1">
        <f t="array" aca="1" ref="BB325" ca="1">IFERROR(INDIRECT(X325),"")</f>
        <v/>
      </c>
      <c r="BE325"/>
      <c r="BF325" s="435"/>
      <c r="CC325"/>
      <c r="CD325"/>
      <c r="CE325"/>
      <c r="CF325"/>
      <c r="CG325"/>
      <c r="CH325"/>
      <c r="CI325"/>
      <c r="CJ325"/>
      <c r="CK325"/>
      <c r="CL325"/>
      <c r="CM325"/>
      <c r="CN325"/>
      <c r="CO325"/>
    </row>
    <row r="326" spans="18:93">
      <c r="R326"/>
      <c r="W326">
        <v>331</v>
      </c>
      <c r="X326" t="s">
        <v>1217</v>
      </c>
      <c r="Y326" t="s">
        <v>1217</v>
      </c>
      <c r="Z326" t="s">
        <v>1217</v>
      </c>
      <c r="AA326" t="s">
        <v>1217</v>
      </c>
      <c r="AB326" t="s">
        <v>1217</v>
      </c>
      <c r="AC326" t="s">
        <v>1217</v>
      </c>
      <c r="AD326" t="s">
        <v>1217</v>
      </c>
      <c r="AE326" t="s">
        <v>1217</v>
      </c>
      <c r="AF326" t="s">
        <v>1217</v>
      </c>
      <c r="AG326" t="s">
        <v>1217</v>
      </c>
      <c r="AH326"/>
      <c r="AI326" t="s">
        <v>1217</v>
      </c>
      <c r="AJ326" t="s">
        <v>1217</v>
      </c>
      <c r="AK326" t="s">
        <v>1217</v>
      </c>
      <c r="AL326" t="s">
        <v>1217</v>
      </c>
      <c r="AM326" t="s">
        <v>1217</v>
      </c>
      <c r="AN326" t="s">
        <v>1217</v>
      </c>
      <c r="AO326" t="s">
        <v>1217</v>
      </c>
      <c r="AP326"/>
      <c r="AQ326"/>
      <c r="AR326"/>
      <c r="AS326"/>
      <c r="BB326" t="str" cm="1">
        <f t="array" aca="1" ref="BB326" ca="1">IFERROR(INDIRECT(X326),"")</f>
        <v/>
      </c>
      <c r="BE326"/>
      <c r="BF326" s="435"/>
      <c r="CC326"/>
      <c r="CD326"/>
      <c r="CE326"/>
      <c r="CF326"/>
      <c r="CG326"/>
      <c r="CH326"/>
      <c r="CI326"/>
      <c r="CJ326"/>
      <c r="CK326"/>
      <c r="CL326"/>
      <c r="CM326"/>
      <c r="CN326"/>
      <c r="CO326"/>
    </row>
    <row r="327" spans="18:93">
      <c r="R327"/>
      <c r="W327">
        <v>332</v>
      </c>
      <c r="X327" t="s">
        <v>3276</v>
      </c>
      <c r="Y327" t="s">
        <v>3277</v>
      </c>
      <c r="Z327" t="s">
        <v>3278</v>
      </c>
      <c r="AA327" t="s">
        <v>1217</v>
      </c>
      <c r="AB327" t="s">
        <v>1217</v>
      </c>
      <c r="AC327">
        <v>2</v>
      </c>
      <c r="AD327">
        <v>24</v>
      </c>
      <c r="AE327" t="s">
        <v>1217</v>
      </c>
      <c r="AF327" t="s">
        <v>1217</v>
      </c>
      <c r="AG327" t="s">
        <v>3279</v>
      </c>
      <c r="AH327"/>
      <c r="AI327" t="s">
        <v>3280</v>
      </c>
      <c r="AJ327" t="s">
        <v>3281</v>
      </c>
      <c r="AK327" t="s">
        <v>3282</v>
      </c>
      <c r="AL327" t="s">
        <v>3283</v>
      </c>
      <c r="AM327" t="s">
        <v>3284</v>
      </c>
      <c r="AN327" t="s">
        <v>3285</v>
      </c>
      <c r="AO327" t="s">
        <v>3286</v>
      </c>
      <c r="AP327"/>
      <c r="AQ327"/>
      <c r="AR327"/>
      <c r="AS327"/>
      <c r="BB327" t="str" cm="1">
        <f t="array" aca="1" ref="BB327" ca="1">IFERROR(INDIRECT(X327),"")</f>
        <v>FULLSTÄNDIGT SVAR SAKNAS PÅ FRÅGA 5</v>
      </c>
      <c r="BE327"/>
      <c r="BF327" s="435"/>
      <c r="CC327"/>
      <c r="CD327"/>
      <c r="CE327"/>
      <c r="CF327"/>
      <c r="CG327"/>
      <c r="CH327"/>
      <c r="CI327"/>
      <c r="CJ327"/>
      <c r="CK327"/>
      <c r="CL327"/>
      <c r="CM327"/>
      <c r="CN327"/>
      <c r="CO327"/>
    </row>
    <row r="328" spans="18:93">
      <c r="R328"/>
      <c r="W328">
        <v>333</v>
      </c>
      <c r="X328" t="s">
        <v>1217</v>
      </c>
      <c r="Y328" t="s">
        <v>1217</v>
      </c>
      <c r="Z328" t="s">
        <v>1217</v>
      </c>
      <c r="AA328" t="s">
        <v>1217</v>
      </c>
      <c r="AB328" t="s">
        <v>1217</v>
      </c>
      <c r="AC328" t="s">
        <v>1217</v>
      </c>
      <c r="AD328" t="s">
        <v>1217</v>
      </c>
      <c r="AE328" t="s">
        <v>1217</v>
      </c>
      <c r="AF328" t="s">
        <v>1217</v>
      </c>
      <c r="AG328" t="s">
        <v>1217</v>
      </c>
      <c r="AH328"/>
      <c r="AI328" t="s">
        <v>1217</v>
      </c>
      <c r="AJ328" t="s">
        <v>1217</v>
      </c>
      <c r="AK328" t="s">
        <v>1217</v>
      </c>
      <c r="AL328" t="s">
        <v>1217</v>
      </c>
      <c r="AM328" t="s">
        <v>1217</v>
      </c>
      <c r="AN328" t="s">
        <v>1217</v>
      </c>
      <c r="AO328" t="s">
        <v>1217</v>
      </c>
      <c r="AP328"/>
      <c r="AQ328"/>
      <c r="AR328"/>
      <c r="AS328"/>
      <c r="BB328" t="str" cm="1">
        <f t="array" aca="1" ref="BB328" ca="1">IFERROR(INDIRECT(X328),"")</f>
        <v/>
      </c>
      <c r="BE328"/>
      <c r="BF328" s="435"/>
      <c r="CC328"/>
      <c r="CD328"/>
      <c r="CE328"/>
      <c r="CF328"/>
      <c r="CG328"/>
      <c r="CH328"/>
      <c r="CI328"/>
      <c r="CJ328"/>
      <c r="CK328"/>
      <c r="CL328"/>
      <c r="CM328"/>
      <c r="CN328"/>
      <c r="CO328"/>
    </row>
    <row r="329" spans="18:93">
      <c r="R329"/>
      <c r="W329">
        <v>334</v>
      </c>
      <c r="X329" t="s">
        <v>1217</v>
      </c>
      <c r="Y329" t="s">
        <v>1217</v>
      </c>
      <c r="Z329" t="s">
        <v>1217</v>
      </c>
      <c r="AA329" t="s">
        <v>1217</v>
      </c>
      <c r="AB329" t="s">
        <v>1217</v>
      </c>
      <c r="AC329" t="s">
        <v>1217</v>
      </c>
      <c r="AD329" t="s">
        <v>1217</v>
      </c>
      <c r="AE329" t="s">
        <v>1217</v>
      </c>
      <c r="AF329" t="s">
        <v>1217</v>
      </c>
      <c r="AG329" t="s">
        <v>1217</v>
      </c>
      <c r="AH329"/>
      <c r="AI329" t="s">
        <v>1217</v>
      </c>
      <c r="AJ329" t="s">
        <v>1217</v>
      </c>
      <c r="AK329" t="s">
        <v>1217</v>
      </c>
      <c r="AL329" t="s">
        <v>1217</v>
      </c>
      <c r="AM329" t="s">
        <v>1217</v>
      </c>
      <c r="AN329" t="s">
        <v>1217</v>
      </c>
      <c r="AO329" t="s">
        <v>1217</v>
      </c>
      <c r="AP329"/>
      <c r="AQ329"/>
      <c r="AR329"/>
      <c r="AS329"/>
      <c r="BB329" t="str" cm="1">
        <f t="array" aca="1" ref="BB329" ca="1">IFERROR(INDIRECT(X329),"")</f>
        <v/>
      </c>
      <c r="BE329"/>
      <c r="BF329" s="435"/>
      <c r="CC329"/>
      <c r="CD329"/>
      <c r="CE329"/>
      <c r="CF329"/>
      <c r="CG329"/>
      <c r="CH329"/>
      <c r="CI329"/>
      <c r="CJ329"/>
      <c r="CK329"/>
      <c r="CL329"/>
      <c r="CM329"/>
      <c r="CN329"/>
      <c r="CO329"/>
    </row>
    <row r="330" spans="18:93">
      <c r="R330"/>
      <c r="W330">
        <v>335</v>
      </c>
      <c r="X330" t="s">
        <v>1217</v>
      </c>
      <c r="Y330" t="s">
        <v>1217</v>
      </c>
      <c r="Z330" t="s">
        <v>1217</v>
      </c>
      <c r="AA330" t="s">
        <v>1217</v>
      </c>
      <c r="AB330" t="s">
        <v>1217</v>
      </c>
      <c r="AC330" t="s">
        <v>1217</v>
      </c>
      <c r="AD330" t="s">
        <v>1217</v>
      </c>
      <c r="AE330" t="s">
        <v>1217</v>
      </c>
      <c r="AF330" t="s">
        <v>1217</v>
      </c>
      <c r="AG330" t="s">
        <v>1217</v>
      </c>
      <c r="AH330"/>
      <c r="AI330" t="s">
        <v>1217</v>
      </c>
      <c r="AJ330" t="s">
        <v>1217</v>
      </c>
      <c r="AK330" t="s">
        <v>1217</v>
      </c>
      <c r="AL330" t="s">
        <v>1217</v>
      </c>
      <c r="AM330" t="s">
        <v>1217</v>
      </c>
      <c r="AN330" t="s">
        <v>1217</v>
      </c>
      <c r="AO330" t="s">
        <v>1217</v>
      </c>
      <c r="AP330"/>
      <c r="AQ330"/>
      <c r="AR330"/>
      <c r="AS330"/>
      <c r="BB330" t="str" cm="1">
        <f t="array" aca="1" ref="BB330" ca="1">IFERROR(INDIRECT(X330),"")</f>
        <v/>
      </c>
      <c r="BE330"/>
      <c r="BF330" s="435"/>
      <c r="CC330"/>
      <c r="CD330"/>
      <c r="CE330"/>
      <c r="CF330"/>
      <c r="CG330"/>
      <c r="CH330"/>
      <c r="CI330"/>
      <c r="CJ330"/>
      <c r="CK330"/>
      <c r="CL330"/>
      <c r="CM330"/>
      <c r="CN330"/>
      <c r="CO330"/>
    </row>
    <row r="331" spans="18:93">
      <c r="R331"/>
      <c r="W331">
        <v>336</v>
      </c>
      <c r="X331" t="s">
        <v>1217</v>
      </c>
      <c r="Y331" t="s">
        <v>1217</v>
      </c>
      <c r="Z331" t="s">
        <v>1217</v>
      </c>
      <c r="AA331" t="s">
        <v>1217</v>
      </c>
      <c r="AB331" t="s">
        <v>1217</v>
      </c>
      <c r="AC331" t="s">
        <v>1217</v>
      </c>
      <c r="AD331" t="s">
        <v>1217</v>
      </c>
      <c r="AE331" t="s">
        <v>1217</v>
      </c>
      <c r="AF331" t="s">
        <v>1217</v>
      </c>
      <c r="AG331" t="s">
        <v>1217</v>
      </c>
      <c r="AH331"/>
      <c r="AI331" t="s">
        <v>1217</v>
      </c>
      <c r="AJ331" t="s">
        <v>1217</v>
      </c>
      <c r="AK331" t="s">
        <v>1217</v>
      </c>
      <c r="AL331" t="s">
        <v>1217</v>
      </c>
      <c r="AM331" t="s">
        <v>1217</v>
      </c>
      <c r="AN331" t="s">
        <v>1217</v>
      </c>
      <c r="AO331" t="s">
        <v>1217</v>
      </c>
      <c r="AP331"/>
      <c r="AQ331"/>
      <c r="AR331"/>
      <c r="AS331"/>
      <c r="BB331" t="str" cm="1">
        <f t="array" aca="1" ref="BB331" ca="1">IFERROR(INDIRECT(X331),"")</f>
        <v/>
      </c>
      <c r="BE331"/>
      <c r="BF331" s="435"/>
      <c r="CC331"/>
      <c r="CD331"/>
      <c r="CE331"/>
      <c r="CF331"/>
      <c r="CG331"/>
      <c r="CH331"/>
      <c r="CI331"/>
      <c r="CJ331"/>
      <c r="CK331"/>
      <c r="CL331"/>
      <c r="CM331"/>
      <c r="CN331"/>
      <c r="CO331"/>
    </row>
    <row r="332" spans="18:93">
      <c r="R332"/>
      <c r="W332">
        <v>337</v>
      </c>
      <c r="X332" t="s">
        <v>1217</v>
      </c>
      <c r="Y332" t="s">
        <v>1217</v>
      </c>
      <c r="Z332" t="s">
        <v>1217</v>
      </c>
      <c r="AA332" t="s">
        <v>1217</v>
      </c>
      <c r="AB332" t="s">
        <v>1217</v>
      </c>
      <c r="AC332" t="s">
        <v>1217</v>
      </c>
      <c r="AD332" t="s">
        <v>1217</v>
      </c>
      <c r="AE332" t="s">
        <v>1217</v>
      </c>
      <c r="AF332" t="s">
        <v>1217</v>
      </c>
      <c r="AG332" t="s">
        <v>1217</v>
      </c>
      <c r="AH332"/>
      <c r="AI332" t="s">
        <v>1217</v>
      </c>
      <c r="AJ332" t="s">
        <v>1217</v>
      </c>
      <c r="AK332" t="s">
        <v>1217</v>
      </c>
      <c r="AL332" t="s">
        <v>1217</v>
      </c>
      <c r="AM332" t="s">
        <v>1217</v>
      </c>
      <c r="AN332" t="s">
        <v>1217</v>
      </c>
      <c r="AO332" t="s">
        <v>1217</v>
      </c>
      <c r="AP332"/>
      <c r="AQ332"/>
      <c r="AR332"/>
      <c r="AS332"/>
      <c r="BB332" t="str" cm="1">
        <f t="array" aca="1" ref="BB332" ca="1">IFERROR(INDIRECT(X332),"")</f>
        <v/>
      </c>
      <c r="BE332"/>
      <c r="BF332" s="435"/>
      <c r="CC332"/>
      <c r="CD332"/>
      <c r="CE332"/>
      <c r="CF332"/>
      <c r="CG332"/>
      <c r="CH332"/>
      <c r="CI332"/>
      <c r="CJ332"/>
      <c r="CK332"/>
      <c r="CL332"/>
      <c r="CM332"/>
      <c r="CN332"/>
      <c r="CO332"/>
    </row>
    <row r="333" spans="18:93">
      <c r="R333"/>
      <c r="W333">
        <v>338</v>
      </c>
      <c r="X333" t="s">
        <v>1217</v>
      </c>
      <c r="Y333" t="s">
        <v>1217</v>
      </c>
      <c r="Z333" t="s">
        <v>1217</v>
      </c>
      <c r="AA333" t="s">
        <v>1217</v>
      </c>
      <c r="AB333" t="s">
        <v>1217</v>
      </c>
      <c r="AC333" t="s">
        <v>1217</v>
      </c>
      <c r="AD333" t="s">
        <v>1217</v>
      </c>
      <c r="AE333" t="s">
        <v>1217</v>
      </c>
      <c r="AF333" t="s">
        <v>1217</v>
      </c>
      <c r="AG333" t="s">
        <v>1217</v>
      </c>
      <c r="AH333"/>
      <c r="AI333" t="s">
        <v>1217</v>
      </c>
      <c r="AJ333" t="s">
        <v>1217</v>
      </c>
      <c r="AK333" t="s">
        <v>1217</v>
      </c>
      <c r="AL333" t="s">
        <v>1217</v>
      </c>
      <c r="AM333" t="s">
        <v>1217</v>
      </c>
      <c r="AN333" t="s">
        <v>1217</v>
      </c>
      <c r="AO333" t="s">
        <v>1217</v>
      </c>
      <c r="AP333"/>
      <c r="AQ333"/>
      <c r="AR333"/>
      <c r="AS333"/>
      <c r="BB333" t="str" cm="1">
        <f t="array" aca="1" ref="BB333" ca="1">IFERROR(INDIRECT(X333),"")</f>
        <v/>
      </c>
      <c r="BE333"/>
      <c r="BF333" s="435"/>
      <c r="CC333"/>
      <c r="CD333"/>
      <c r="CE333"/>
      <c r="CF333"/>
      <c r="CG333"/>
      <c r="CH333"/>
      <c r="CI333"/>
      <c r="CJ333"/>
      <c r="CK333"/>
      <c r="CL333"/>
      <c r="CM333"/>
      <c r="CN333"/>
      <c r="CO333"/>
    </row>
    <row r="334" spans="18:93">
      <c r="R334"/>
      <c r="W334">
        <v>339</v>
      </c>
      <c r="X334" t="s">
        <v>1217</v>
      </c>
      <c r="Y334" t="s">
        <v>1217</v>
      </c>
      <c r="Z334" t="s">
        <v>1217</v>
      </c>
      <c r="AA334" t="s">
        <v>1217</v>
      </c>
      <c r="AB334" t="s">
        <v>1217</v>
      </c>
      <c r="AC334" t="s">
        <v>1217</v>
      </c>
      <c r="AD334" t="s">
        <v>1217</v>
      </c>
      <c r="AE334" t="s">
        <v>1217</v>
      </c>
      <c r="AF334" t="s">
        <v>1217</v>
      </c>
      <c r="AG334" t="s">
        <v>1217</v>
      </c>
      <c r="AH334"/>
      <c r="AI334" t="s">
        <v>1217</v>
      </c>
      <c r="AJ334" t="s">
        <v>1217</v>
      </c>
      <c r="AK334" t="s">
        <v>1217</v>
      </c>
      <c r="AL334" t="s">
        <v>1217</v>
      </c>
      <c r="AM334" t="s">
        <v>1217</v>
      </c>
      <c r="AN334" t="s">
        <v>1217</v>
      </c>
      <c r="AO334" t="s">
        <v>1217</v>
      </c>
      <c r="AP334"/>
      <c r="AQ334"/>
      <c r="AR334"/>
      <c r="AS334"/>
      <c r="BB334" t="str" cm="1">
        <f t="array" aca="1" ref="BB334" ca="1">IFERROR(INDIRECT(X334),"")</f>
        <v/>
      </c>
      <c r="BE334"/>
      <c r="BF334" s="435"/>
      <c r="CC334"/>
      <c r="CD334"/>
      <c r="CE334"/>
      <c r="CF334"/>
      <c r="CG334"/>
      <c r="CH334"/>
      <c r="CI334"/>
      <c r="CJ334"/>
      <c r="CK334"/>
      <c r="CL334"/>
      <c r="CM334"/>
      <c r="CN334"/>
      <c r="CO334"/>
    </row>
    <row r="335" spans="18:93">
      <c r="R335"/>
      <c r="W335">
        <v>340</v>
      </c>
      <c r="X335" t="s">
        <v>1217</v>
      </c>
      <c r="Y335" t="s">
        <v>1217</v>
      </c>
      <c r="Z335" t="s">
        <v>1217</v>
      </c>
      <c r="AA335" t="s">
        <v>1217</v>
      </c>
      <c r="AB335" t="s">
        <v>1217</v>
      </c>
      <c r="AC335" t="s">
        <v>1217</v>
      </c>
      <c r="AD335" t="s">
        <v>1217</v>
      </c>
      <c r="AE335" t="s">
        <v>1217</v>
      </c>
      <c r="AF335" t="s">
        <v>1217</v>
      </c>
      <c r="AG335" t="s">
        <v>1217</v>
      </c>
      <c r="AH335"/>
      <c r="AI335" t="s">
        <v>1217</v>
      </c>
      <c r="AJ335" t="s">
        <v>1217</v>
      </c>
      <c r="AK335" t="s">
        <v>1217</v>
      </c>
      <c r="AL335" t="s">
        <v>1217</v>
      </c>
      <c r="AM335" t="s">
        <v>1217</v>
      </c>
      <c r="AN335" t="s">
        <v>1217</v>
      </c>
      <c r="AO335" t="s">
        <v>1217</v>
      </c>
      <c r="AP335"/>
      <c r="AQ335"/>
      <c r="AR335"/>
      <c r="AS335"/>
      <c r="BB335" t="str" cm="1">
        <f t="array" aca="1" ref="BB335" ca="1">IFERROR(INDIRECT(X335),"")</f>
        <v/>
      </c>
      <c r="BE335"/>
      <c r="BF335" s="435"/>
      <c r="CC335"/>
      <c r="CD335"/>
      <c r="CE335"/>
      <c r="CF335"/>
      <c r="CG335"/>
      <c r="CH335"/>
      <c r="CI335"/>
      <c r="CJ335"/>
      <c r="CK335"/>
      <c r="CL335"/>
      <c r="CM335"/>
      <c r="CN335"/>
      <c r="CO335"/>
    </row>
    <row r="336" spans="18:93">
      <c r="R336"/>
      <c r="W336">
        <v>341</v>
      </c>
      <c r="X336" t="s">
        <v>1217</v>
      </c>
      <c r="Y336" t="s">
        <v>1217</v>
      </c>
      <c r="Z336" t="s">
        <v>1217</v>
      </c>
      <c r="AA336" t="s">
        <v>1217</v>
      </c>
      <c r="AB336" t="s">
        <v>1217</v>
      </c>
      <c r="AC336" t="s">
        <v>1217</v>
      </c>
      <c r="AD336" t="s">
        <v>1217</v>
      </c>
      <c r="AE336" t="s">
        <v>1217</v>
      </c>
      <c r="AF336" t="s">
        <v>1217</v>
      </c>
      <c r="AG336" t="s">
        <v>1217</v>
      </c>
      <c r="AH336"/>
      <c r="AI336" t="s">
        <v>1217</v>
      </c>
      <c r="AJ336" t="s">
        <v>1217</v>
      </c>
      <c r="AK336" t="s">
        <v>1217</v>
      </c>
      <c r="AL336" t="s">
        <v>1217</v>
      </c>
      <c r="AM336" t="s">
        <v>1217</v>
      </c>
      <c r="AN336" t="s">
        <v>1217</v>
      </c>
      <c r="AO336" t="s">
        <v>1217</v>
      </c>
      <c r="AP336"/>
      <c r="AQ336"/>
      <c r="AR336"/>
      <c r="AS336"/>
      <c r="BB336" t="str" cm="1">
        <f t="array" aca="1" ref="BB336" ca="1">IFERROR(INDIRECT(X336),"")</f>
        <v/>
      </c>
      <c r="BE336"/>
      <c r="BF336" s="435"/>
      <c r="CC336"/>
      <c r="CD336"/>
      <c r="CE336"/>
      <c r="CF336"/>
      <c r="CG336"/>
      <c r="CH336"/>
      <c r="CI336"/>
      <c r="CJ336"/>
      <c r="CK336"/>
      <c r="CL336"/>
      <c r="CM336"/>
      <c r="CN336"/>
      <c r="CO336"/>
    </row>
    <row r="337" spans="18:93">
      <c r="R337"/>
      <c r="W337">
        <v>342</v>
      </c>
      <c r="X337" t="s">
        <v>3287</v>
      </c>
      <c r="Y337" t="s">
        <v>3288</v>
      </c>
      <c r="Z337" t="s">
        <v>3289</v>
      </c>
      <c r="AA337" t="s">
        <v>1217</v>
      </c>
      <c r="AB337" t="s">
        <v>1217</v>
      </c>
      <c r="AC337">
        <v>2</v>
      </c>
      <c r="AD337">
        <v>25</v>
      </c>
      <c r="AE337" t="s">
        <v>1217</v>
      </c>
      <c r="AF337" t="s">
        <v>1217</v>
      </c>
      <c r="AG337" t="s">
        <v>3290</v>
      </c>
      <c r="AH337"/>
      <c r="AI337" t="s">
        <v>3291</v>
      </c>
      <c r="AJ337" t="s">
        <v>3292</v>
      </c>
      <c r="AK337" t="s">
        <v>3293</v>
      </c>
      <c r="AL337" t="s">
        <v>3294</v>
      </c>
      <c r="AM337" t="s">
        <v>3295</v>
      </c>
      <c r="AN337" t="s">
        <v>3296</v>
      </c>
      <c r="AO337" t="s">
        <v>3297</v>
      </c>
      <c r="AP337"/>
      <c r="AQ337"/>
      <c r="AR337"/>
      <c r="AS337"/>
      <c r="BB337" t="str" cm="1">
        <f t="array" aca="1" ref="BB337" ca="1">IFERROR(INDIRECT(X337),"")</f>
        <v>FULLSTÄNDIGT SVAR SAKNAS PÅ FRÅGA 6</v>
      </c>
      <c r="BE337"/>
      <c r="BF337" s="435"/>
      <c r="CC337"/>
      <c r="CD337"/>
      <c r="CE337"/>
      <c r="CF337"/>
      <c r="CG337"/>
      <c r="CH337"/>
      <c r="CI337"/>
      <c r="CJ337"/>
      <c r="CK337"/>
      <c r="CL337"/>
      <c r="CM337"/>
      <c r="CN337"/>
      <c r="CO337"/>
    </row>
    <row r="338" spans="18:93">
      <c r="R338"/>
      <c r="W338">
        <v>343</v>
      </c>
      <c r="X338" t="s">
        <v>1217</v>
      </c>
      <c r="Y338" t="s">
        <v>1217</v>
      </c>
      <c r="Z338" t="s">
        <v>1217</v>
      </c>
      <c r="AA338" t="s">
        <v>1217</v>
      </c>
      <c r="AB338" t="s">
        <v>1217</v>
      </c>
      <c r="AC338" t="s">
        <v>1217</v>
      </c>
      <c r="AD338" t="s">
        <v>1217</v>
      </c>
      <c r="AE338" t="s">
        <v>1217</v>
      </c>
      <c r="AF338" t="s">
        <v>1217</v>
      </c>
      <c r="AG338" t="s">
        <v>1217</v>
      </c>
      <c r="AH338"/>
      <c r="AI338" t="s">
        <v>1217</v>
      </c>
      <c r="AJ338" t="s">
        <v>1217</v>
      </c>
      <c r="AK338" t="s">
        <v>1217</v>
      </c>
      <c r="AL338" t="s">
        <v>1217</v>
      </c>
      <c r="AM338" t="s">
        <v>1217</v>
      </c>
      <c r="AN338" t="s">
        <v>1217</v>
      </c>
      <c r="AO338" t="s">
        <v>1217</v>
      </c>
      <c r="AP338"/>
      <c r="AQ338"/>
      <c r="AR338"/>
      <c r="AS338"/>
      <c r="BB338" t="str" cm="1">
        <f t="array" aca="1" ref="BB338" ca="1">IFERROR(INDIRECT(X338),"")</f>
        <v/>
      </c>
      <c r="BE338"/>
      <c r="BF338" s="435"/>
      <c r="CC338"/>
      <c r="CD338"/>
      <c r="CE338"/>
      <c r="CF338"/>
      <c r="CG338"/>
      <c r="CH338"/>
      <c r="CI338"/>
      <c r="CJ338"/>
      <c r="CK338"/>
      <c r="CL338"/>
      <c r="CM338"/>
      <c r="CN338"/>
      <c r="CO338"/>
    </row>
    <row r="339" spans="18:93">
      <c r="R339"/>
      <c r="W339">
        <v>344</v>
      </c>
      <c r="X339" t="s">
        <v>1217</v>
      </c>
      <c r="Y339" t="s">
        <v>1217</v>
      </c>
      <c r="Z339" t="s">
        <v>1217</v>
      </c>
      <c r="AA339" t="s">
        <v>1217</v>
      </c>
      <c r="AB339" t="s">
        <v>1217</v>
      </c>
      <c r="AC339" t="s">
        <v>1217</v>
      </c>
      <c r="AD339" t="s">
        <v>1217</v>
      </c>
      <c r="AE339" t="s">
        <v>1217</v>
      </c>
      <c r="AF339" t="s">
        <v>1217</v>
      </c>
      <c r="AG339" t="s">
        <v>1217</v>
      </c>
      <c r="AH339"/>
      <c r="AI339" t="s">
        <v>1217</v>
      </c>
      <c r="AJ339" t="s">
        <v>1217</v>
      </c>
      <c r="AK339" t="s">
        <v>1217</v>
      </c>
      <c r="AL339" t="s">
        <v>1217</v>
      </c>
      <c r="AM339" t="s">
        <v>1217</v>
      </c>
      <c r="AN339" t="s">
        <v>1217</v>
      </c>
      <c r="AO339" t="s">
        <v>1217</v>
      </c>
      <c r="AP339"/>
      <c r="AQ339"/>
      <c r="AR339"/>
      <c r="AS339"/>
      <c r="BB339" t="str" cm="1">
        <f t="array" aca="1" ref="BB339" ca="1">IFERROR(INDIRECT(X339),"")</f>
        <v/>
      </c>
      <c r="BE339"/>
      <c r="BF339" s="435"/>
      <c r="CC339"/>
      <c r="CD339"/>
      <c r="CE339"/>
      <c r="CF339"/>
      <c r="CG339"/>
      <c r="CH339"/>
      <c r="CI339"/>
      <c r="CJ339"/>
      <c r="CK339"/>
      <c r="CL339"/>
      <c r="CM339"/>
      <c r="CN339"/>
      <c r="CO339"/>
    </row>
    <row r="340" spans="18:93">
      <c r="R340"/>
      <c r="W340">
        <v>345</v>
      </c>
      <c r="X340" t="s">
        <v>1217</v>
      </c>
      <c r="Y340" t="s">
        <v>1217</v>
      </c>
      <c r="Z340" t="s">
        <v>1217</v>
      </c>
      <c r="AA340" t="s">
        <v>1217</v>
      </c>
      <c r="AB340" t="s">
        <v>1217</v>
      </c>
      <c r="AC340" t="s">
        <v>1217</v>
      </c>
      <c r="AD340" t="s">
        <v>1217</v>
      </c>
      <c r="AE340" t="s">
        <v>1217</v>
      </c>
      <c r="AF340" t="s">
        <v>1217</v>
      </c>
      <c r="AG340" t="s">
        <v>1217</v>
      </c>
      <c r="AH340"/>
      <c r="AI340" t="s">
        <v>1217</v>
      </c>
      <c r="AJ340" t="s">
        <v>1217</v>
      </c>
      <c r="AK340" t="s">
        <v>1217</v>
      </c>
      <c r="AL340" t="s">
        <v>1217</v>
      </c>
      <c r="AM340" t="s">
        <v>1217</v>
      </c>
      <c r="AN340" t="s">
        <v>1217</v>
      </c>
      <c r="AO340" t="s">
        <v>1217</v>
      </c>
      <c r="AP340"/>
      <c r="AQ340"/>
      <c r="AR340"/>
      <c r="AS340"/>
      <c r="BB340" t="str" cm="1">
        <f t="array" aca="1" ref="BB340" ca="1">IFERROR(INDIRECT(X340),"")</f>
        <v/>
      </c>
      <c r="BE340"/>
      <c r="BF340" s="435"/>
      <c r="CC340"/>
      <c r="CD340"/>
      <c r="CE340"/>
      <c r="CF340"/>
      <c r="CG340"/>
      <c r="CH340"/>
      <c r="CI340"/>
      <c r="CJ340"/>
      <c r="CK340"/>
      <c r="CL340"/>
      <c r="CM340"/>
      <c r="CN340"/>
      <c r="CO340"/>
    </row>
    <row r="341" spans="18:93">
      <c r="R341"/>
      <c r="W341">
        <v>346</v>
      </c>
      <c r="X341" t="s">
        <v>1217</v>
      </c>
      <c r="Y341" t="s">
        <v>1217</v>
      </c>
      <c r="Z341" t="s">
        <v>1217</v>
      </c>
      <c r="AA341" t="s">
        <v>1217</v>
      </c>
      <c r="AB341" t="s">
        <v>1217</v>
      </c>
      <c r="AC341" t="s">
        <v>1217</v>
      </c>
      <c r="AD341" t="s">
        <v>1217</v>
      </c>
      <c r="AE341" t="s">
        <v>1217</v>
      </c>
      <c r="AF341" t="s">
        <v>1217</v>
      </c>
      <c r="AG341" t="s">
        <v>1217</v>
      </c>
      <c r="AH341"/>
      <c r="AI341" t="s">
        <v>1217</v>
      </c>
      <c r="AJ341" t="s">
        <v>1217</v>
      </c>
      <c r="AK341" t="s">
        <v>1217</v>
      </c>
      <c r="AL341" t="s">
        <v>1217</v>
      </c>
      <c r="AM341" t="s">
        <v>1217</v>
      </c>
      <c r="AN341" t="s">
        <v>1217</v>
      </c>
      <c r="AO341" t="s">
        <v>1217</v>
      </c>
      <c r="AP341"/>
      <c r="AQ341"/>
      <c r="AR341"/>
      <c r="AS341"/>
      <c r="BB341" t="str" cm="1">
        <f t="array" aca="1" ref="BB341" ca="1">IFERROR(INDIRECT(X341),"")</f>
        <v/>
      </c>
      <c r="BE341"/>
      <c r="BF341" s="435"/>
      <c r="CC341"/>
      <c r="CD341"/>
      <c r="CE341"/>
      <c r="CF341"/>
      <c r="CG341"/>
      <c r="CH341"/>
      <c r="CI341"/>
      <c r="CJ341"/>
      <c r="CK341"/>
      <c r="CL341"/>
      <c r="CM341"/>
      <c r="CN341"/>
      <c r="CO341"/>
    </row>
    <row r="342" spans="18:93">
      <c r="R342"/>
      <c r="W342">
        <v>347</v>
      </c>
      <c r="X342" t="s">
        <v>1217</v>
      </c>
      <c r="Y342" t="s">
        <v>1217</v>
      </c>
      <c r="Z342" t="s">
        <v>1217</v>
      </c>
      <c r="AA342" t="s">
        <v>1217</v>
      </c>
      <c r="AB342" t="s">
        <v>1217</v>
      </c>
      <c r="AC342" t="s">
        <v>1217</v>
      </c>
      <c r="AD342" t="s">
        <v>1217</v>
      </c>
      <c r="AE342" t="s">
        <v>1217</v>
      </c>
      <c r="AF342" t="s">
        <v>1217</v>
      </c>
      <c r="AG342" t="s">
        <v>1217</v>
      </c>
      <c r="AH342"/>
      <c r="AI342" t="s">
        <v>1217</v>
      </c>
      <c r="AJ342" t="s">
        <v>1217</v>
      </c>
      <c r="AK342" t="s">
        <v>1217</v>
      </c>
      <c r="AL342" t="s">
        <v>1217</v>
      </c>
      <c r="AM342" t="s">
        <v>1217</v>
      </c>
      <c r="AN342" t="s">
        <v>1217</v>
      </c>
      <c r="AO342" t="s">
        <v>1217</v>
      </c>
      <c r="AP342"/>
      <c r="AQ342"/>
      <c r="AR342"/>
      <c r="AS342"/>
      <c r="BB342" t="str" cm="1">
        <f t="array" aca="1" ref="BB342" ca="1">IFERROR(INDIRECT(X342),"")</f>
        <v/>
      </c>
      <c r="BE342"/>
      <c r="BF342" s="435"/>
      <c r="CC342"/>
      <c r="CD342"/>
      <c r="CE342"/>
      <c r="CF342"/>
      <c r="CG342"/>
      <c r="CH342"/>
      <c r="CI342"/>
      <c r="CJ342"/>
      <c r="CK342"/>
      <c r="CL342"/>
      <c r="CM342"/>
      <c r="CN342"/>
      <c r="CO342"/>
    </row>
    <row r="343" spans="18:93">
      <c r="R343"/>
      <c r="W343">
        <v>348</v>
      </c>
      <c r="X343" t="s">
        <v>1217</v>
      </c>
      <c r="Y343" t="s">
        <v>1217</v>
      </c>
      <c r="Z343" t="s">
        <v>1217</v>
      </c>
      <c r="AA343" t="s">
        <v>1217</v>
      </c>
      <c r="AB343" t="s">
        <v>1217</v>
      </c>
      <c r="AC343" t="s">
        <v>1217</v>
      </c>
      <c r="AD343" t="s">
        <v>1217</v>
      </c>
      <c r="AE343" t="s">
        <v>1217</v>
      </c>
      <c r="AF343" t="s">
        <v>1217</v>
      </c>
      <c r="AG343" t="s">
        <v>1217</v>
      </c>
      <c r="AH343"/>
      <c r="AI343" t="s">
        <v>1217</v>
      </c>
      <c r="AJ343" t="s">
        <v>1217</v>
      </c>
      <c r="AK343" t="s">
        <v>1217</v>
      </c>
      <c r="AL343" t="s">
        <v>1217</v>
      </c>
      <c r="AM343" t="s">
        <v>1217</v>
      </c>
      <c r="AN343" t="s">
        <v>1217</v>
      </c>
      <c r="AO343" t="s">
        <v>1217</v>
      </c>
      <c r="AP343"/>
      <c r="AQ343"/>
      <c r="AR343"/>
      <c r="AS343"/>
      <c r="BB343" t="str" cm="1">
        <f t="array" aca="1" ref="BB343" ca="1">IFERROR(INDIRECT(X343),"")</f>
        <v/>
      </c>
      <c r="BE343"/>
      <c r="BF343" s="435"/>
      <c r="CC343"/>
      <c r="CD343"/>
      <c r="CE343"/>
      <c r="CF343"/>
      <c r="CG343"/>
      <c r="CH343"/>
      <c r="CI343"/>
      <c r="CJ343"/>
      <c r="CK343"/>
      <c r="CL343"/>
      <c r="CM343"/>
      <c r="CN343"/>
      <c r="CO343"/>
    </row>
    <row r="344" spans="18:93">
      <c r="R344"/>
      <c r="W344">
        <v>349</v>
      </c>
      <c r="X344" t="s">
        <v>1217</v>
      </c>
      <c r="Y344" t="s">
        <v>1217</v>
      </c>
      <c r="Z344" t="s">
        <v>1217</v>
      </c>
      <c r="AA344" t="s">
        <v>1217</v>
      </c>
      <c r="AB344" t="s">
        <v>1217</v>
      </c>
      <c r="AC344" t="s">
        <v>1217</v>
      </c>
      <c r="AD344" t="s">
        <v>1217</v>
      </c>
      <c r="AE344" t="s">
        <v>1217</v>
      </c>
      <c r="AF344" t="s">
        <v>1217</v>
      </c>
      <c r="AG344" t="s">
        <v>1217</v>
      </c>
      <c r="AH344"/>
      <c r="AI344" t="s">
        <v>1217</v>
      </c>
      <c r="AJ344" t="s">
        <v>1217</v>
      </c>
      <c r="AK344" t="s">
        <v>1217</v>
      </c>
      <c r="AL344" t="s">
        <v>1217</v>
      </c>
      <c r="AM344" t="s">
        <v>1217</v>
      </c>
      <c r="AN344" t="s">
        <v>1217</v>
      </c>
      <c r="AO344" t="s">
        <v>1217</v>
      </c>
      <c r="AP344"/>
      <c r="AQ344"/>
      <c r="AR344"/>
      <c r="AS344"/>
      <c r="BB344" t="str" cm="1">
        <f t="array" aca="1" ref="BB344" ca="1">IFERROR(INDIRECT(X344),"")</f>
        <v/>
      </c>
      <c r="BE344"/>
      <c r="BF344" s="435"/>
      <c r="CC344"/>
      <c r="CD344"/>
      <c r="CE344"/>
      <c r="CF344"/>
      <c r="CG344"/>
      <c r="CH344"/>
      <c r="CI344"/>
      <c r="CJ344"/>
      <c r="CK344"/>
      <c r="CL344"/>
      <c r="CM344"/>
      <c r="CN344"/>
      <c r="CO344"/>
    </row>
    <row r="345" spans="18:93">
      <c r="R345"/>
      <c r="W345">
        <v>350</v>
      </c>
      <c r="X345" t="s">
        <v>1217</v>
      </c>
      <c r="Y345" t="s">
        <v>1217</v>
      </c>
      <c r="Z345" t="s">
        <v>1217</v>
      </c>
      <c r="AA345" t="s">
        <v>1217</v>
      </c>
      <c r="AB345" t="s">
        <v>1217</v>
      </c>
      <c r="AC345" t="s">
        <v>1217</v>
      </c>
      <c r="AD345" t="s">
        <v>1217</v>
      </c>
      <c r="AE345" t="s">
        <v>1217</v>
      </c>
      <c r="AF345" t="s">
        <v>1217</v>
      </c>
      <c r="AG345" t="s">
        <v>1217</v>
      </c>
      <c r="AH345"/>
      <c r="AI345" t="s">
        <v>1217</v>
      </c>
      <c r="AJ345" t="s">
        <v>1217</v>
      </c>
      <c r="AK345" t="s">
        <v>1217</v>
      </c>
      <c r="AL345" t="s">
        <v>1217</v>
      </c>
      <c r="AM345" t="s">
        <v>1217</v>
      </c>
      <c r="AN345" t="s">
        <v>1217</v>
      </c>
      <c r="AO345" t="s">
        <v>1217</v>
      </c>
      <c r="AP345"/>
      <c r="AQ345"/>
      <c r="AR345"/>
      <c r="AS345"/>
      <c r="BB345" t="str" cm="1">
        <f t="array" aca="1" ref="BB345" ca="1">IFERROR(INDIRECT(X345),"")</f>
        <v/>
      </c>
      <c r="BE345"/>
      <c r="BF345" s="435"/>
      <c r="CC345"/>
      <c r="CD345"/>
      <c r="CE345"/>
      <c r="CF345"/>
      <c r="CG345"/>
      <c r="CH345"/>
      <c r="CI345"/>
      <c r="CJ345"/>
      <c r="CK345"/>
      <c r="CL345"/>
      <c r="CM345"/>
      <c r="CN345"/>
      <c r="CO345"/>
    </row>
    <row r="346" spans="18:93">
      <c r="R346"/>
      <c r="W346">
        <v>351</v>
      </c>
      <c r="X346" t="s">
        <v>1217</v>
      </c>
      <c r="Y346" t="s">
        <v>1217</v>
      </c>
      <c r="Z346" t="s">
        <v>1217</v>
      </c>
      <c r="AA346" t="s">
        <v>1217</v>
      </c>
      <c r="AB346" t="s">
        <v>1217</v>
      </c>
      <c r="AC346" t="s">
        <v>1217</v>
      </c>
      <c r="AD346" t="s">
        <v>1217</v>
      </c>
      <c r="AE346" t="s">
        <v>1217</v>
      </c>
      <c r="AF346" t="s">
        <v>1217</v>
      </c>
      <c r="AG346" t="s">
        <v>1217</v>
      </c>
      <c r="AH346"/>
      <c r="AI346" t="s">
        <v>1217</v>
      </c>
      <c r="AJ346" t="s">
        <v>1217</v>
      </c>
      <c r="AK346" t="s">
        <v>1217</v>
      </c>
      <c r="AL346" t="s">
        <v>1217</v>
      </c>
      <c r="AM346" t="s">
        <v>1217</v>
      </c>
      <c r="AN346" t="s">
        <v>1217</v>
      </c>
      <c r="AO346" t="s">
        <v>1217</v>
      </c>
      <c r="AP346"/>
      <c r="AQ346"/>
      <c r="AR346"/>
      <c r="AS346"/>
      <c r="BB346" t="str" cm="1">
        <f t="array" aca="1" ref="BB346" ca="1">IFERROR(INDIRECT(X346),"")</f>
        <v/>
      </c>
      <c r="BE346"/>
      <c r="BF346" s="435"/>
      <c r="CC346"/>
      <c r="CD346"/>
      <c r="CE346"/>
      <c r="CF346"/>
      <c r="CG346"/>
      <c r="CH346"/>
      <c r="CI346"/>
      <c r="CJ346"/>
      <c r="CK346"/>
      <c r="CL346"/>
      <c r="CM346"/>
      <c r="CN346"/>
      <c r="CO346"/>
    </row>
    <row r="347" spans="18:93">
      <c r="R347"/>
      <c r="W347">
        <v>352</v>
      </c>
      <c r="X347" t="s">
        <v>3298</v>
      </c>
      <c r="Y347" t="s">
        <v>3299</v>
      </c>
      <c r="Z347" t="s">
        <v>3300</v>
      </c>
      <c r="AA347" t="s">
        <v>1217</v>
      </c>
      <c r="AB347" t="s">
        <v>1217</v>
      </c>
      <c r="AC347">
        <v>2</v>
      </c>
      <c r="AD347">
        <v>26</v>
      </c>
      <c r="AE347" t="s">
        <v>1217</v>
      </c>
      <c r="AF347" t="s">
        <v>1217</v>
      </c>
      <c r="AG347" t="s">
        <v>3301</v>
      </c>
      <c r="AH347"/>
      <c r="AI347" t="s">
        <v>3302</v>
      </c>
      <c r="AJ347" t="s">
        <v>3303</v>
      </c>
      <c r="AK347" t="s">
        <v>3304</v>
      </c>
      <c r="AL347" t="s">
        <v>3305</v>
      </c>
      <c r="AM347" t="s">
        <v>3306</v>
      </c>
      <c r="AN347" t="s">
        <v>3307</v>
      </c>
      <c r="AO347" t="s">
        <v>3308</v>
      </c>
      <c r="AP347"/>
      <c r="AQ347"/>
      <c r="AR347"/>
      <c r="AS347"/>
      <c r="BB347" t="str" cm="1">
        <f t="array" aca="1" ref="BB347" ca="1">IFERROR(INDIRECT(X347),"")</f>
        <v>FULLSTÄNDIGT SVAR SAKNAS PÅ FRÅGA 7</v>
      </c>
      <c r="BE347"/>
      <c r="BF347" s="435"/>
      <c r="CC347"/>
      <c r="CD347"/>
      <c r="CE347"/>
      <c r="CF347"/>
      <c r="CG347"/>
      <c r="CH347"/>
      <c r="CI347"/>
      <c r="CJ347"/>
      <c r="CK347"/>
      <c r="CL347"/>
      <c r="CM347"/>
      <c r="CN347"/>
      <c r="CO347"/>
    </row>
    <row r="348" spans="18:93">
      <c r="R348"/>
      <c r="W348">
        <v>353</v>
      </c>
      <c r="X348" t="s">
        <v>1217</v>
      </c>
      <c r="Y348" t="s">
        <v>1217</v>
      </c>
      <c r="Z348" t="s">
        <v>1217</v>
      </c>
      <c r="AA348" t="s">
        <v>1217</v>
      </c>
      <c r="AB348" t="s">
        <v>1217</v>
      </c>
      <c r="AC348" t="s">
        <v>1217</v>
      </c>
      <c r="AD348" t="s">
        <v>1217</v>
      </c>
      <c r="AE348" t="s">
        <v>1217</v>
      </c>
      <c r="AF348" t="s">
        <v>1217</v>
      </c>
      <c r="AG348" t="s">
        <v>1217</v>
      </c>
      <c r="AH348"/>
      <c r="AI348" t="s">
        <v>1217</v>
      </c>
      <c r="AJ348" t="s">
        <v>1217</v>
      </c>
      <c r="AK348" t="s">
        <v>1217</v>
      </c>
      <c r="AL348" t="s">
        <v>1217</v>
      </c>
      <c r="AM348" t="s">
        <v>1217</v>
      </c>
      <c r="AN348" t="s">
        <v>1217</v>
      </c>
      <c r="AO348" t="s">
        <v>1217</v>
      </c>
      <c r="AP348"/>
      <c r="AQ348"/>
      <c r="AR348"/>
      <c r="AS348"/>
      <c r="BB348" t="str" cm="1">
        <f t="array" aca="1" ref="BB348" ca="1">IFERROR(INDIRECT(X348),"")</f>
        <v/>
      </c>
      <c r="BE348"/>
      <c r="BF348" s="435"/>
      <c r="CC348"/>
      <c r="CD348"/>
      <c r="CE348"/>
      <c r="CF348"/>
      <c r="CG348"/>
      <c r="CH348"/>
      <c r="CI348"/>
      <c r="CJ348"/>
      <c r="CK348"/>
      <c r="CL348"/>
      <c r="CM348"/>
      <c r="CN348"/>
      <c r="CO348"/>
    </row>
    <row r="349" spans="18:93">
      <c r="R349"/>
      <c r="W349">
        <v>354</v>
      </c>
      <c r="X349" t="s">
        <v>1217</v>
      </c>
      <c r="Y349" t="s">
        <v>1217</v>
      </c>
      <c r="Z349" t="s">
        <v>1217</v>
      </c>
      <c r="AA349" t="s">
        <v>1217</v>
      </c>
      <c r="AB349" t="s">
        <v>1217</v>
      </c>
      <c r="AC349" t="s">
        <v>1217</v>
      </c>
      <c r="AD349" t="s">
        <v>1217</v>
      </c>
      <c r="AE349" t="s">
        <v>1217</v>
      </c>
      <c r="AF349" t="s">
        <v>1217</v>
      </c>
      <c r="AG349" t="s">
        <v>1217</v>
      </c>
      <c r="AH349"/>
      <c r="AI349" t="s">
        <v>1217</v>
      </c>
      <c r="AJ349" t="s">
        <v>1217</v>
      </c>
      <c r="AK349" t="s">
        <v>1217</v>
      </c>
      <c r="AL349" t="s">
        <v>1217</v>
      </c>
      <c r="AM349" t="s">
        <v>1217</v>
      </c>
      <c r="AN349" t="s">
        <v>1217</v>
      </c>
      <c r="AO349" t="s">
        <v>1217</v>
      </c>
      <c r="AP349"/>
      <c r="AQ349"/>
      <c r="AR349"/>
      <c r="AS349"/>
      <c r="BB349" t="str" cm="1">
        <f t="array" aca="1" ref="BB349" ca="1">IFERROR(INDIRECT(X349),"")</f>
        <v/>
      </c>
      <c r="BE349"/>
      <c r="BF349" s="435"/>
      <c r="CC349"/>
      <c r="CD349"/>
      <c r="CE349"/>
      <c r="CF349"/>
      <c r="CG349"/>
      <c r="CH349"/>
      <c r="CI349"/>
      <c r="CJ349"/>
      <c r="CK349"/>
      <c r="CL349"/>
      <c r="CM349"/>
      <c r="CN349"/>
      <c r="CO349"/>
    </row>
    <row r="350" spans="18:93">
      <c r="R350"/>
      <c r="W350">
        <v>355</v>
      </c>
      <c r="X350" t="s">
        <v>1217</v>
      </c>
      <c r="Y350" t="s">
        <v>1217</v>
      </c>
      <c r="Z350" t="s">
        <v>1217</v>
      </c>
      <c r="AA350" t="s">
        <v>1217</v>
      </c>
      <c r="AB350" t="s">
        <v>1217</v>
      </c>
      <c r="AC350" t="s">
        <v>1217</v>
      </c>
      <c r="AD350" t="s">
        <v>1217</v>
      </c>
      <c r="AE350" t="s">
        <v>1217</v>
      </c>
      <c r="AF350" t="s">
        <v>1217</v>
      </c>
      <c r="AG350" t="s">
        <v>1217</v>
      </c>
      <c r="AH350"/>
      <c r="AI350" t="s">
        <v>1217</v>
      </c>
      <c r="AJ350" t="s">
        <v>1217</v>
      </c>
      <c r="AK350" t="s">
        <v>1217</v>
      </c>
      <c r="AL350" t="s">
        <v>1217</v>
      </c>
      <c r="AM350" t="s">
        <v>1217</v>
      </c>
      <c r="AN350" t="s">
        <v>1217</v>
      </c>
      <c r="AO350" t="s">
        <v>1217</v>
      </c>
      <c r="AP350"/>
      <c r="AQ350"/>
      <c r="AR350"/>
      <c r="AS350"/>
      <c r="BB350" t="str" cm="1">
        <f t="array" aca="1" ref="BB350" ca="1">IFERROR(INDIRECT(X350),"")</f>
        <v/>
      </c>
      <c r="BE350"/>
      <c r="BF350" s="435"/>
      <c r="CC350"/>
      <c r="CD350"/>
      <c r="CE350"/>
      <c r="CF350"/>
      <c r="CG350"/>
      <c r="CH350"/>
      <c r="CI350"/>
      <c r="CJ350"/>
      <c r="CK350"/>
      <c r="CL350"/>
      <c r="CM350"/>
      <c r="CN350"/>
      <c r="CO350"/>
    </row>
    <row r="351" spans="18:93">
      <c r="R351"/>
      <c r="W351">
        <v>356</v>
      </c>
      <c r="X351" t="s">
        <v>1217</v>
      </c>
      <c r="Y351" t="s">
        <v>1217</v>
      </c>
      <c r="Z351" t="s">
        <v>1217</v>
      </c>
      <c r="AA351" t="s">
        <v>1217</v>
      </c>
      <c r="AB351" t="s">
        <v>1217</v>
      </c>
      <c r="AC351" t="s">
        <v>1217</v>
      </c>
      <c r="AD351" t="s">
        <v>1217</v>
      </c>
      <c r="AE351" t="s">
        <v>1217</v>
      </c>
      <c r="AF351" t="s">
        <v>1217</v>
      </c>
      <c r="AG351" t="s">
        <v>1217</v>
      </c>
      <c r="AH351"/>
      <c r="AI351" t="s">
        <v>1217</v>
      </c>
      <c r="AJ351" t="s">
        <v>1217</v>
      </c>
      <c r="AK351" t="s">
        <v>1217</v>
      </c>
      <c r="AL351" t="s">
        <v>1217</v>
      </c>
      <c r="AM351" t="s">
        <v>1217</v>
      </c>
      <c r="AN351" t="s">
        <v>1217</v>
      </c>
      <c r="AO351" t="s">
        <v>1217</v>
      </c>
      <c r="AP351"/>
      <c r="AQ351"/>
      <c r="AR351"/>
      <c r="AS351"/>
      <c r="BB351" t="str" cm="1">
        <f t="array" aca="1" ref="BB351" ca="1">IFERROR(INDIRECT(X351),"")</f>
        <v/>
      </c>
      <c r="BE351"/>
      <c r="BF351" s="435"/>
      <c r="CC351"/>
      <c r="CD351"/>
      <c r="CE351"/>
      <c r="CF351"/>
      <c r="CG351"/>
      <c r="CH351"/>
      <c r="CI351"/>
      <c r="CJ351"/>
      <c r="CK351"/>
      <c r="CL351"/>
      <c r="CM351"/>
      <c r="CN351"/>
      <c r="CO351"/>
    </row>
    <row r="352" spans="18:93">
      <c r="R352"/>
      <c r="W352">
        <v>357</v>
      </c>
      <c r="X352" t="s">
        <v>1217</v>
      </c>
      <c r="Y352" t="s">
        <v>1217</v>
      </c>
      <c r="Z352" t="s">
        <v>1217</v>
      </c>
      <c r="AA352" t="s">
        <v>1217</v>
      </c>
      <c r="AB352" t="s">
        <v>1217</v>
      </c>
      <c r="AC352" t="s">
        <v>1217</v>
      </c>
      <c r="AD352" t="s">
        <v>1217</v>
      </c>
      <c r="AE352" t="s">
        <v>1217</v>
      </c>
      <c r="AF352" t="s">
        <v>1217</v>
      </c>
      <c r="AG352" t="s">
        <v>1217</v>
      </c>
      <c r="AH352"/>
      <c r="AI352" t="s">
        <v>1217</v>
      </c>
      <c r="AJ352" t="s">
        <v>1217</v>
      </c>
      <c r="AK352" t="s">
        <v>1217</v>
      </c>
      <c r="AL352" t="s">
        <v>1217</v>
      </c>
      <c r="AM352" t="s">
        <v>1217</v>
      </c>
      <c r="AN352" t="s">
        <v>1217</v>
      </c>
      <c r="AO352" t="s">
        <v>1217</v>
      </c>
      <c r="AP352"/>
      <c r="AQ352"/>
      <c r="AR352"/>
      <c r="AS352"/>
      <c r="BB352" t="str" cm="1">
        <f t="array" aca="1" ref="BB352" ca="1">IFERROR(INDIRECT(X352),"")</f>
        <v/>
      </c>
      <c r="BE352"/>
      <c r="BF352" s="435"/>
      <c r="CC352"/>
      <c r="CD352"/>
      <c r="CE352"/>
      <c r="CF352"/>
      <c r="CG352"/>
      <c r="CH352"/>
      <c r="CI352"/>
      <c r="CJ352"/>
      <c r="CK352"/>
      <c r="CL352"/>
      <c r="CM352"/>
      <c r="CN352"/>
      <c r="CO352"/>
    </row>
    <row r="353" spans="18:93">
      <c r="R353"/>
      <c r="W353">
        <v>358</v>
      </c>
      <c r="X353" t="s">
        <v>1217</v>
      </c>
      <c r="Y353" t="s">
        <v>1217</v>
      </c>
      <c r="Z353" t="s">
        <v>1217</v>
      </c>
      <c r="AA353" t="s">
        <v>1217</v>
      </c>
      <c r="AB353" t="s">
        <v>1217</v>
      </c>
      <c r="AC353" t="s">
        <v>1217</v>
      </c>
      <c r="AD353" t="s">
        <v>1217</v>
      </c>
      <c r="AE353" t="s">
        <v>1217</v>
      </c>
      <c r="AF353" t="s">
        <v>1217</v>
      </c>
      <c r="AG353" t="s">
        <v>1217</v>
      </c>
      <c r="AH353"/>
      <c r="AI353" t="s">
        <v>1217</v>
      </c>
      <c r="AJ353" t="s">
        <v>1217</v>
      </c>
      <c r="AK353" t="s">
        <v>1217</v>
      </c>
      <c r="AL353" t="s">
        <v>1217</v>
      </c>
      <c r="AM353" t="s">
        <v>1217</v>
      </c>
      <c r="AN353" t="s">
        <v>1217</v>
      </c>
      <c r="AO353" t="s">
        <v>1217</v>
      </c>
      <c r="AP353"/>
      <c r="AQ353"/>
      <c r="AR353"/>
      <c r="AS353"/>
      <c r="BB353" t="str" cm="1">
        <f t="array" aca="1" ref="BB353" ca="1">IFERROR(INDIRECT(X353),"")</f>
        <v/>
      </c>
      <c r="BE353"/>
      <c r="BF353" s="435"/>
      <c r="CC353"/>
      <c r="CD353"/>
      <c r="CE353"/>
      <c r="CF353"/>
      <c r="CG353"/>
      <c r="CH353"/>
      <c r="CI353"/>
      <c r="CJ353"/>
      <c r="CK353"/>
      <c r="CL353"/>
      <c r="CM353"/>
      <c r="CN353"/>
      <c r="CO353"/>
    </row>
    <row r="354" spans="18:93">
      <c r="R354"/>
      <c r="W354">
        <v>359</v>
      </c>
      <c r="X354" t="s">
        <v>1217</v>
      </c>
      <c r="Y354" t="s">
        <v>1217</v>
      </c>
      <c r="Z354" t="s">
        <v>1217</v>
      </c>
      <c r="AA354" t="s">
        <v>1217</v>
      </c>
      <c r="AB354" t="s">
        <v>1217</v>
      </c>
      <c r="AC354" t="s">
        <v>1217</v>
      </c>
      <c r="AD354" t="s">
        <v>1217</v>
      </c>
      <c r="AE354" t="s">
        <v>1217</v>
      </c>
      <c r="AF354" t="s">
        <v>1217</v>
      </c>
      <c r="AG354" t="s">
        <v>1217</v>
      </c>
      <c r="AH354"/>
      <c r="AI354" t="s">
        <v>1217</v>
      </c>
      <c r="AJ354" t="s">
        <v>1217</v>
      </c>
      <c r="AK354" t="s">
        <v>1217</v>
      </c>
      <c r="AL354" t="s">
        <v>1217</v>
      </c>
      <c r="AM354" t="s">
        <v>1217</v>
      </c>
      <c r="AN354" t="s">
        <v>1217</v>
      </c>
      <c r="AO354" t="s">
        <v>1217</v>
      </c>
      <c r="AP354"/>
      <c r="AQ354"/>
      <c r="AR354"/>
      <c r="AS354"/>
      <c r="BB354" t="str" cm="1">
        <f t="array" aca="1" ref="BB354" ca="1">IFERROR(INDIRECT(X354),"")</f>
        <v/>
      </c>
      <c r="BE354"/>
      <c r="BF354" s="435"/>
      <c r="CC354"/>
      <c r="CD354"/>
      <c r="CE354"/>
      <c r="CF354"/>
      <c r="CG354"/>
      <c r="CH354"/>
      <c r="CI354"/>
      <c r="CJ354"/>
      <c r="CK354"/>
      <c r="CL354"/>
      <c r="CM354"/>
      <c r="CN354"/>
      <c r="CO354"/>
    </row>
    <row r="355" spans="18:93">
      <c r="R355"/>
      <c r="W355">
        <v>360</v>
      </c>
      <c r="X355" t="s">
        <v>1217</v>
      </c>
      <c r="Y355" t="s">
        <v>1217</v>
      </c>
      <c r="Z355" t="s">
        <v>1217</v>
      </c>
      <c r="AA355" t="s">
        <v>1217</v>
      </c>
      <c r="AB355" t="s">
        <v>1217</v>
      </c>
      <c r="AC355" t="s">
        <v>1217</v>
      </c>
      <c r="AD355" t="s">
        <v>1217</v>
      </c>
      <c r="AE355" t="s">
        <v>1217</v>
      </c>
      <c r="AF355" t="s">
        <v>1217</v>
      </c>
      <c r="AG355" t="s">
        <v>1217</v>
      </c>
      <c r="AH355"/>
      <c r="AI355" t="s">
        <v>1217</v>
      </c>
      <c r="AJ355" t="s">
        <v>1217</v>
      </c>
      <c r="AK355" t="s">
        <v>1217</v>
      </c>
      <c r="AL355" t="s">
        <v>1217</v>
      </c>
      <c r="AM355" t="s">
        <v>1217</v>
      </c>
      <c r="AN355" t="s">
        <v>1217</v>
      </c>
      <c r="AO355" t="s">
        <v>1217</v>
      </c>
      <c r="AP355"/>
      <c r="AQ355"/>
      <c r="AR355"/>
      <c r="AS355"/>
      <c r="BB355" t="str" cm="1">
        <f t="array" aca="1" ref="BB355" ca="1">IFERROR(INDIRECT(X355),"")</f>
        <v/>
      </c>
      <c r="BE355"/>
      <c r="BF355" s="435"/>
      <c r="CC355"/>
      <c r="CD355"/>
      <c r="CE355"/>
      <c r="CF355"/>
      <c r="CG355"/>
      <c r="CH355"/>
      <c r="CI355"/>
      <c r="CJ355"/>
      <c r="CK355"/>
      <c r="CL355"/>
      <c r="CM355"/>
      <c r="CN355"/>
      <c r="CO355"/>
    </row>
    <row r="356" spans="18:93">
      <c r="R356"/>
      <c r="W356">
        <v>361</v>
      </c>
      <c r="X356" t="s">
        <v>1217</v>
      </c>
      <c r="Y356" t="s">
        <v>1217</v>
      </c>
      <c r="Z356" t="s">
        <v>1217</v>
      </c>
      <c r="AA356" t="s">
        <v>1217</v>
      </c>
      <c r="AB356" t="s">
        <v>1217</v>
      </c>
      <c r="AC356" t="s">
        <v>1217</v>
      </c>
      <c r="AD356" t="s">
        <v>1217</v>
      </c>
      <c r="AE356" t="s">
        <v>1217</v>
      </c>
      <c r="AF356" t="s">
        <v>1217</v>
      </c>
      <c r="AG356" t="s">
        <v>1217</v>
      </c>
      <c r="AH356"/>
      <c r="AI356" t="s">
        <v>1217</v>
      </c>
      <c r="AJ356" t="s">
        <v>1217</v>
      </c>
      <c r="AK356" t="s">
        <v>1217</v>
      </c>
      <c r="AL356" t="s">
        <v>1217</v>
      </c>
      <c r="AM356" t="s">
        <v>1217</v>
      </c>
      <c r="AN356" t="s">
        <v>1217</v>
      </c>
      <c r="AO356" t="s">
        <v>1217</v>
      </c>
      <c r="AP356"/>
      <c r="AQ356"/>
      <c r="AR356"/>
      <c r="AS356"/>
      <c r="BB356" t="str" cm="1">
        <f t="array" aca="1" ref="BB356" ca="1">IFERROR(INDIRECT(X356),"")</f>
        <v/>
      </c>
      <c r="BE356"/>
      <c r="BF356" s="435"/>
      <c r="CC356"/>
      <c r="CD356"/>
      <c r="CE356"/>
      <c r="CF356"/>
      <c r="CG356"/>
      <c r="CH356"/>
      <c r="CI356"/>
      <c r="CJ356"/>
      <c r="CK356"/>
      <c r="CL356"/>
      <c r="CM356"/>
      <c r="CN356"/>
      <c r="CO356"/>
    </row>
    <row r="357" spans="18:93">
      <c r="R357"/>
      <c r="W357">
        <v>362</v>
      </c>
      <c r="X357" t="s">
        <v>3309</v>
      </c>
      <c r="Y357" t="s">
        <v>3310</v>
      </c>
      <c r="Z357" t="s">
        <v>3311</v>
      </c>
      <c r="AA357" t="s">
        <v>1217</v>
      </c>
      <c r="AB357" t="s">
        <v>1217</v>
      </c>
      <c r="AC357">
        <v>2</v>
      </c>
      <c r="AD357">
        <v>27</v>
      </c>
      <c r="AE357" t="s">
        <v>1217</v>
      </c>
      <c r="AF357" t="s">
        <v>1217</v>
      </c>
      <c r="AG357" t="s">
        <v>3312</v>
      </c>
      <c r="AH357"/>
      <c r="AI357" t="s">
        <v>3313</v>
      </c>
      <c r="AJ357" t="s">
        <v>3314</v>
      </c>
      <c r="AK357" t="s">
        <v>3315</v>
      </c>
      <c r="AL357" t="s">
        <v>3316</v>
      </c>
      <c r="AM357" t="s">
        <v>3317</v>
      </c>
      <c r="AN357" t="s">
        <v>3318</v>
      </c>
      <c r="AO357" t="s">
        <v>3319</v>
      </c>
      <c r="AP357"/>
      <c r="AQ357"/>
      <c r="AR357"/>
      <c r="AS357"/>
      <c r="BB357" t="str" cm="1">
        <f t="array" aca="1" ref="BB357" ca="1">IFERROR(INDIRECT(X357),"")</f>
        <v>FULLSTÄNDIGT SVAR SAKNAS PÅ FRÅGA 8</v>
      </c>
      <c r="BE357"/>
      <c r="BF357" s="435"/>
      <c r="CC357"/>
      <c r="CD357"/>
      <c r="CE357"/>
      <c r="CF357"/>
      <c r="CG357"/>
      <c r="CH357"/>
      <c r="CI357"/>
      <c r="CJ357"/>
      <c r="CK357"/>
      <c r="CL357"/>
      <c r="CM357"/>
      <c r="CN357"/>
      <c r="CO357"/>
    </row>
    <row r="358" spans="18:93">
      <c r="R358"/>
      <c r="W358">
        <v>363</v>
      </c>
      <c r="X358" t="s">
        <v>1217</v>
      </c>
      <c r="Y358" t="s">
        <v>1217</v>
      </c>
      <c r="Z358" t="s">
        <v>1217</v>
      </c>
      <c r="AA358" t="s">
        <v>1217</v>
      </c>
      <c r="AB358" t="s">
        <v>1217</v>
      </c>
      <c r="AC358" t="s">
        <v>1217</v>
      </c>
      <c r="AD358" t="s">
        <v>1217</v>
      </c>
      <c r="AE358" t="s">
        <v>1217</v>
      </c>
      <c r="AF358" t="s">
        <v>1217</v>
      </c>
      <c r="AG358" t="s">
        <v>1217</v>
      </c>
      <c r="AH358"/>
      <c r="AI358" t="s">
        <v>1217</v>
      </c>
      <c r="AJ358" t="s">
        <v>1217</v>
      </c>
      <c r="AK358" t="s">
        <v>1217</v>
      </c>
      <c r="AL358" t="s">
        <v>1217</v>
      </c>
      <c r="AM358" t="s">
        <v>1217</v>
      </c>
      <c r="AN358" t="s">
        <v>1217</v>
      </c>
      <c r="AO358" t="s">
        <v>1217</v>
      </c>
      <c r="AP358"/>
      <c r="AQ358"/>
      <c r="AR358"/>
      <c r="AS358"/>
      <c r="BB358" t="str" cm="1">
        <f t="array" aca="1" ref="BB358" ca="1">IFERROR(INDIRECT(X358),"")</f>
        <v/>
      </c>
      <c r="BE358"/>
      <c r="BF358" s="435"/>
      <c r="CC358"/>
      <c r="CD358"/>
      <c r="CE358"/>
      <c r="CF358"/>
      <c r="CG358"/>
      <c r="CH358"/>
      <c r="CI358"/>
      <c r="CJ358"/>
      <c r="CK358"/>
      <c r="CL358"/>
      <c r="CM358"/>
      <c r="CN358"/>
      <c r="CO358"/>
    </row>
    <row r="359" spans="18:93">
      <c r="R359"/>
      <c r="W359">
        <v>364</v>
      </c>
      <c r="X359" t="s">
        <v>1217</v>
      </c>
      <c r="Y359" t="s">
        <v>1217</v>
      </c>
      <c r="Z359" t="s">
        <v>1217</v>
      </c>
      <c r="AA359" t="s">
        <v>1217</v>
      </c>
      <c r="AB359" t="s">
        <v>1217</v>
      </c>
      <c r="AC359" t="s">
        <v>1217</v>
      </c>
      <c r="AD359" t="s">
        <v>1217</v>
      </c>
      <c r="AE359" t="s">
        <v>1217</v>
      </c>
      <c r="AF359" t="s">
        <v>1217</v>
      </c>
      <c r="AG359" t="s">
        <v>1217</v>
      </c>
      <c r="AH359"/>
      <c r="AI359" t="s">
        <v>1217</v>
      </c>
      <c r="AJ359" t="s">
        <v>1217</v>
      </c>
      <c r="AK359" t="s">
        <v>1217</v>
      </c>
      <c r="AL359" t="s">
        <v>1217</v>
      </c>
      <c r="AM359" t="s">
        <v>1217</v>
      </c>
      <c r="AN359" t="s">
        <v>1217</v>
      </c>
      <c r="AO359" t="s">
        <v>1217</v>
      </c>
      <c r="AP359"/>
      <c r="AQ359"/>
      <c r="AR359"/>
      <c r="AS359"/>
      <c r="BB359" t="str" cm="1">
        <f t="array" aca="1" ref="BB359" ca="1">IFERROR(INDIRECT(X359),"")</f>
        <v/>
      </c>
      <c r="BE359"/>
      <c r="BF359" s="435"/>
      <c r="CC359"/>
      <c r="CD359"/>
      <c r="CE359"/>
      <c r="CF359"/>
      <c r="CG359"/>
      <c r="CH359"/>
      <c r="CI359"/>
      <c r="CJ359"/>
      <c r="CK359"/>
      <c r="CL359"/>
      <c r="CM359"/>
      <c r="CN359"/>
      <c r="CO359"/>
    </row>
    <row r="360" spans="18:93">
      <c r="R360"/>
      <c r="W360">
        <v>365</v>
      </c>
      <c r="X360" t="s">
        <v>1217</v>
      </c>
      <c r="Y360" t="s">
        <v>1217</v>
      </c>
      <c r="Z360" t="s">
        <v>1217</v>
      </c>
      <c r="AA360" t="s">
        <v>1217</v>
      </c>
      <c r="AB360" t="s">
        <v>1217</v>
      </c>
      <c r="AC360" t="s">
        <v>1217</v>
      </c>
      <c r="AD360" t="s">
        <v>1217</v>
      </c>
      <c r="AE360" t="s">
        <v>1217</v>
      </c>
      <c r="AF360" t="s">
        <v>1217</v>
      </c>
      <c r="AG360" t="s">
        <v>1217</v>
      </c>
      <c r="AH360"/>
      <c r="AI360" t="s">
        <v>1217</v>
      </c>
      <c r="AJ360" t="s">
        <v>1217</v>
      </c>
      <c r="AK360" t="s">
        <v>1217</v>
      </c>
      <c r="AL360" t="s">
        <v>1217</v>
      </c>
      <c r="AM360" t="s">
        <v>1217</v>
      </c>
      <c r="AN360" t="s">
        <v>1217</v>
      </c>
      <c r="AO360" t="s">
        <v>1217</v>
      </c>
      <c r="AP360"/>
      <c r="AQ360"/>
      <c r="AR360"/>
      <c r="AS360"/>
      <c r="BB360" t="str" cm="1">
        <f t="array" aca="1" ref="BB360" ca="1">IFERROR(INDIRECT(X360),"")</f>
        <v/>
      </c>
      <c r="BE360"/>
      <c r="BF360" s="435"/>
      <c r="CC360"/>
      <c r="CD360"/>
      <c r="CE360"/>
      <c r="CF360"/>
      <c r="CG360"/>
      <c r="CH360"/>
      <c r="CI360"/>
      <c r="CJ360"/>
      <c r="CK360"/>
      <c r="CL360"/>
      <c r="CM360"/>
      <c r="CN360"/>
      <c r="CO360"/>
    </row>
    <row r="361" spans="18:93">
      <c r="R361"/>
      <c r="W361">
        <v>366</v>
      </c>
      <c r="X361" t="s">
        <v>1217</v>
      </c>
      <c r="Y361" t="s">
        <v>1217</v>
      </c>
      <c r="Z361" t="s">
        <v>1217</v>
      </c>
      <c r="AA361" t="s">
        <v>1217</v>
      </c>
      <c r="AB361" t="s">
        <v>1217</v>
      </c>
      <c r="AC361" t="s">
        <v>1217</v>
      </c>
      <c r="AD361" t="s">
        <v>1217</v>
      </c>
      <c r="AE361" t="s">
        <v>1217</v>
      </c>
      <c r="AF361" t="s">
        <v>1217</v>
      </c>
      <c r="AG361" t="s">
        <v>1217</v>
      </c>
      <c r="AH361"/>
      <c r="AI361" t="s">
        <v>1217</v>
      </c>
      <c r="AJ361" t="s">
        <v>1217</v>
      </c>
      <c r="AK361" t="s">
        <v>1217</v>
      </c>
      <c r="AL361" t="s">
        <v>1217</v>
      </c>
      <c r="AM361" t="s">
        <v>1217</v>
      </c>
      <c r="AN361" t="s">
        <v>1217</v>
      </c>
      <c r="AO361" t="s">
        <v>1217</v>
      </c>
      <c r="AP361"/>
      <c r="AQ361"/>
      <c r="AR361"/>
      <c r="AS361"/>
      <c r="BB361" t="str" cm="1">
        <f t="array" aca="1" ref="BB361" ca="1">IFERROR(INDIRECT(X361),"")</f>
        <v/>
      </c>
      <c r="BE361"/>
      <c r="BF361" s="435"/>
      <c r="CC361"/>
      <c r="CD361"/>
      <c r="CE361"/>
      <c r="CF361"/>
      <c r="CG361"/>
      <c r="CH361"/>
      <c r="CI361"/>
      <c r="CJ361"/>
      <c r="CK361"/>
      <c r="CL361"/>
      <c r="CM361"/>
      <c r="CN361"/>
      <c r="CO361"/>
    </row>
    <row r="362" spans="18:93">
      <c r="R362"/>
      <c r="W362">
        <v>367</v>
      </c>
      <c r="X362" t="s">
        <v>1217</v>
      </c>
      <c r="Y362" t="s">
        <v>1217</v>
      </c>
      <c r="Z362" t="s">
        <v>1217</v>
      </c>
      <c r="AA362" t="s">
        <v>1217</v>
      </c>
      <c r="AB362" t="s">
        <v>1217</v>
      </c>
      <c r="AC362" t="s">
        <v>1217</v>
      </c>
      <c r="AD362" t="s">
        <v>1217</v>
      </c>
      <c r="AE362" t="s">
        <v>1217</v>
      </c>
      <c r="AF362" t="s">
        <v>1217</v>
      </c>
      <c r="AG362" t="s">
        <v>1217</v>
      </c>
      <c r="AH362"/>
      <c r="AI362" t="s">
        <v>1217</v>
      </c>
      <c r="AJ362" t="s">
        <v>1217</v>
      </c>
      <c r="AK362" t="s">
        <v>1217</v>
      </c>
      <c r="AL362" t="s">
        <v>1217</v>
      </c>
      <c r="AM362" t="s">
        <v>1217</v>
      </c>
      <c r="AN362" t="s">
        <v>1217</v>
      </c>
      <c r="AO362" t="s">
        <v>1217</v>
      </c>
      <c r="AP362"/>
      <c r="AQ362"/>
      <c r="AR362"/>
      <c r="AS362"/>
      <c r="BB362" t="str" cm="1">
        <f t="array" aca="1" ref="BB362" ca="1">IFERROR(INDIRECT(X362),"")</f>
        <v/>
      </c>
      <c r="BE362"/>
      <c r="BF362" s="435"/>
      <c r="CC362"/>
      <c r="CD362"/>
      <c r="CE362"/>
      <c r="CF362"/>
      <c r="CG362"/>
      <c r="CH362"/>
      <c r="CI362"/>
      <c r="CJ362"/>
      <c r="CK362"/>
      <c r="CL362"/>
      <c r="CM362"/>
      <c r="CN362"/>
      <c r="CO362"/>
    </row>
    <row r="363" spans="18:93">
      <c r="R363"/>
      <c r="W363">
        <v>368</v>
      </c>
      <c r="X363" t="s">
        <v>1217</v>
      </c>
      <c r="Y363" t="s">
        <v>1217</v>
      </c>
      <c r="Z363" t="s">
        <v>1217</v>
      </c>
      <c r="AA363" t="s">
        <v>1217</v>
      </c>
      <c r="AB363" t="s">
        <v>1217</v>
      </c>
      <c r="AC363" t="s">
        <v>1217</v>
      </c>
      <c r="AD363" t="s">
        <v>1217</v>
      </c>
      <c r="AE363" t="s">
        <v>1217</v>
      </c>
      <c r="AF363" t="s">
        <v>1217</v>
      </c>
      <c r="AG363" t="s">
        <v>1217</v>
      </c>
      <c r="AH363"/>
      <c r="AI363" t="s">
        <v>1217</v>
      </c>
      <c r="AJ363" t="s">
        <v>1217</v>
      </c>
      <c r="AK363" t="s">
        <v>1217</v>
      </c>
      <c r="AL363" t="s">
        <v>1217</v>
      </c>
      <c r="AM363" t="s">
        <v>1217</v>
      </c>
      <c r="AN363" t="s">
        <v>1217</v>
      </c>
      <c r="AO363" t="s">
        <v>1217</v>
      </c>
      <c r="AP363"/>
      <c r="AQ363"/>
      <c r="AR363"/>
      <c r="AS363"/>
      <c r="BB363" t="str" cm="1">
        <f t="array" aca="1" ref="BB363" ca="1">IFERROR(INDIRECT(X363),"")</f>
        <v/>
      </c>
      <c r="BE363"/>
      <c r="BF363" s="435"/>
      <c r="CC363"/>
      <c r="CD363"/>
      <c r="CE363"/>
      <c r="CF363"/>
      <c r="CG363"/>
      <c r="CH363"/>
      <c r="CI363"/>
      <c r="CJ363"/>
      <c r="CK363"/>
      <c r="CL363"/>
      <c r="CM363"/>
      <c r="CN363"/>
      <c r="CO363"/>
    </row>
    <row r="364" spans="18:93">
      <c r="R364"/>
      <c r="W364">
        <v>369</v>
      </c>
      <c r="X364" t="s">
        <v>1217</v>
      </c>
      <c r="Y364" t="s">
        <v>1217</v>
      </c>
      <c r="Z364" t="s">
        <v>1217</v>
      </c>
      <c r="AA364" t="s">
        <v>1217</v>
      </c>
      <c r="AB364" t="s">
        <v>1217</v>
      </c>
      <c r="AC364" t="s">
        <v>1217</v>
      </c>
      <c r="AD364" t="s">
        <v>1217</v>
      </c>
      <c r="AE364" t="s">
        <v>1217</v>
      </c>
      <c r="AF364" t="s">
        <v>1217</v>
      </c>
      <c r="AG364" t="s">
        <v>1217</v>
      </c>
      <c r="AH364"/>
      <c r="AI364" t="s">
        <v>1217</v>
      </c>
      <c r="AJ364" t="s">
        <v>1217</v>
      </c>
      <c r="AK364" t="s">
        <v>1217</v>
      </c>
      <c r="AL364" t="s">
        <v>1217</v>
      </c>
      <c r="AM364" t="s">
        <v>1217</v>
      </c>
      <c r="AN364" t="s">
        <v>1217</v>
      </c>
      <c r="AO364" t="s">
        <v>1217</v>
      </c>
      <c r="AP364"/>
      <c r="AQ364"/>
      <c r="AR364"/>
      <c r="AS364"/>
      <c r="BB364" t="str" cm="1">
        <f t="array" aca="1" ref="BB364" ca="1">IFERROR(INDIRECT(X364),"")</f>
        <v/>
      </c>
      <c r="BE364"/>
      <c r="BF364" s="435"/>
      <c r="CC364"/>
      <c r="CD364"/>
      <c r="CE364"/>
      <c r="CF364"/>
      <c r="CG364"/>
      <c r="CH364"/>
      <c r="CI364"/>
      <c r="CJ364"/>
      <c r="CK364"/>
      <c r="CL364"/>
      <c r="CM364"/>
      <c r="CN364"/>
      <c r="CO364"/>
    </row>
    <row r="365" spans="18:93">
      <c r="R365"/>
      <c r="W365">
        <v>370</v>
      </c>
      <c r="X365" t="s">
        <v>1217</v>
      </c>
      <c r="Y365" t="s">
        <v>1217</v>
      </c>
      <c r="Z365" t="s">
        <v>1217</v>
      </c>
      <c r="AA365" t="s">
        <v>1217</v>
      </c>
      <c r="AB365" t="s">
        <v>1217</v>
      </c>
      <c r="AC365" t="s">
        <v>1217</v>
      </c>
      <c r="AD365" t="s">
        <v>1217</v>
      </c>
      <c r="AE365" t="s">
        <v>1217</v>
      </c>
      <c r="AF365" t="s">
        <v>1217</v>
      </c>
      <c r="AG365" t="s">
        <v>1217</v>
      </c>
      <c r="AH365"/>
      <c r="AI365" t="s">
        <v>1217</v>
      </c>
      <c r="AJ365" t="s">
        <v>1217</v>
      </c>
      <c r="AK365" t="s">
        <v>1217</v>
      </c>
      <c r="AL365" t="s">
        <v>1217</v>
      </c>
      <c r="AM365" t="s">
        <v>1217</v>
      </c>
      <c r="AN365" t="s">
        <v>1217</v>
      </c>
      <c r="AO365" t="s">
        <v>1217</v>
      </c>
      <c r="AP365"/>
      <c r="AQ365"/>
      <c r="AR365"/>
      <c r="AS365"/>
      <c r="BB365" t="str" cm="1">
        <f t="array" aca="1" ref="BB365" ca="1">IFERROR(INDIRECT(X365),"")</f>
        <v/>
      </c>
      <c r="BE365"/>
      <c r="BF365" s="435"/>
      <c r="CC365"/>
      <c r="CD365"/>
      <c r="CE365"/>
      <c r="CF365"/>
      <c r="CG365"/>
      <c r="CH365"/>
      <c r="CI365"/>
      <c r="CJ365"/>
      <c r="CK365"/>
      <c r="CL365"/>
      <c r="CM365"/>
      <c r="CN365"/>
      <c r="CO365"/>
    </row>
    <row r="366" spans="18:93">
      <c r="R366"/>
      <c r="W366">
        <v>371</v>
      </c>
      <c r="X366" t="s">
        <v>1217</v>
      </c>
      <c r="Y366" t="s">
        <v>1217</v>
      </c>
      <c r="Z366" t="s">
        <v>1217</v>
      </c>
      <c r="AA366" t="s">
        <v>1217</v>
      </c>
      <c r="AB366" t="s">
        <v>1217</v>
      </c>
      <c r="AC366" t="s">
        <v>1217</v>
      </c>
      <c r="AD366" t="s">
        <v>1217</v>
      </c>
      <c r="AE366" t="s">
        <v>1217</v>
      </c>
      <c r="AF366" t="s">
        <v>1217</v>
      </c>
      <c r="AG366" t="s">
        <v>1217</v>
      </c>
      <c r="AH366"/>
      <c r="AI366" t="s">
        <v>1217</v>
      </c>
      <c r="AJ366" t="s">
        <v>1217</v>
      </c>
      <c r="AK366" t="s">
        <v>1217</v>
      </c>
      <c r="AL366" t="s">
        <v>1217</v>
      </c>
      <c r="AM366" t="s">
        <v>1217</v>
      </c>
      <c r="AN366" t="s">
        <v>1217</v>
      </c>
      <c r="AO366" t="s">
        <v>1217</v>
      </c>
      <c r="AP366"/>
      <c r="AQ366"/>
      <c r="AR366"/>
      <c r="AS366"/>
      <c r="BB366" t="str" cm="1">
        <f t="array" aca="1" ref="BB366" ca="1">IFERROR(INDIRECT(X366),"")</f>
        <v/>
      </c>
      <c r="BE366"/>
      <c r="BF366" s="435"/>
      <c r="CC366"/>
      <c r="CD366"/>
      <c r="CE366"/>
      <c r="CF366"/>
      <c r="CG366"/>
      <c r="CH366"/>
      <c r="CI366"/>
      <c r="CJ366"/>
      <c r="CK366"/>
      <c r="CL366"/>
      <c r="CM366"/>
      <c r="CN366"/>
      <c r="CO366"/>
    </row>
    <row r="367" spans="18:93">
      <c r="R367"/>
      <c r="W367">
        <v>372</v>
      </c>
      <c r="X367" t="s">
        <v>3320</v>
      </c>
      <c r="Y367" t="s">
        <v>3321</v>
      </c>
      <c r="Z367" t="s">
        <v>3322</v>
      </c>
      <c r="AA367" t="s">
        <v>1217</v>
      </c>
      <c r="AB367" t="s">
        <v>1217</v>
      </c>
      <c r="AC367">
        <v>2</v>
      </c>
      <c r="AD367">
        <v>28</v>
      </c>
      <c r="AE367" t="s">
        <v>1217</v>
      </c>
      <c r="AF367" t="s">
        <v>1217</v>
      </c>
      <c r="AG367" t="s">
        <v>3323</v>
      </c>
      <c r="AH367"/>
      <c r="AI367" t="s">
        <v>3324</v>
      </c>
      <c r="AJ367" t="s">
        <v>3325</v>
      </c>
      <c r="AK367" t="s">
        <v>3326</v>
      </c>
      <c r="AL367" t="s">
        <v>3327</v>
      </c>
      <c r="AM367" t="s">
        <v>3328</v>
      </c>
      <c r="AN367" t="s">
        <v>3329</v>
      </c>
      <c r="AO367" t="s">
        <v>3330</v>
      </c>
      <c r="AP367"/>
      <c r="AQ367"/>
      <c r="AR367"/>
      <c r="AS367"/>
      <c r="BB367" t="str" cm="1">
        <f t="array" aca="1" ref="BB367" ca="1">IFERROR(INDIRECT(X367),"")</f>
        <v>FULLSTÄNDIGT SVAR SAKNAS PÅ FRÅGA 9</v>
      </c>
      <c r="BE367"/>
      <c r="BF367" s="435"/>
      <c r="CC367"/>
      <c r="CD367"/>
      <c r="CE367"/>
      <c r="CF367"/>
      <c r="CG367"/>
      <c r="CH367"/>
      <c r="CI367"/>
      <c r="CJ367"/>
      <c r="CK367"/>
      <c r="CL367"/>
      <c r="CM367"/>
      <c r="CN367"/>
      <c r="CO367"/>
    </row>
    <row r="368" spans="18:93">
      <c r="R368"/>
      <c r="W368">
        <v>373</v>
      </c>
      <c r="X368" t="s">
        <v>1217</v>
      </c>
      <c r="Y368" t="s">
        <v>1217</v>
      </c>
      <c r="Z368" t="s">
        <v>1217</v>
      </c>
      <c r="AA368" t="s">
        <v>1217</v>
      </c>
      <c r="AB368" t="s">
        <v>1217</v>
      </c>
      <c r="AC368" t="s">
        <v>1217</v>
      </c>
      <c r="AD368" t="s">
        <v>1217</v>
      </c>
      <c r="AE368" t="s">
        <v>1217</v>
      </c>
      <c r="AF368" t="s">
        <v>1217</v>
      </c>
      <c r="AG368" t="s">
        <v>1217</v>
      </c>
      <c r="AH368"/>
      <c r="AI368" t="s">
        <v>1217</v>
      </c>
      <c r="AJ368" t="s">
        <v>1217</v>
      </c>
      <c r="AK368" t="s">
        <v>1217</v>
      </c>
      <c r="AL368" t="s">
        <v>1217</v>
      </c>
      <c r="AM368" t="s">
        <v>1217</v>
      </c>
      <c r="AN368" t="s">
        <v>1217</v>
      </c>
      <c r="AO368" t="s">
        <v>1217</v>
      </c>
      <c r="AP368"/>
      <c r="AQ368"/>
      <c r="AR368"/>
      <c r="AS368"/>
      <c r="BB368" t="str" cm="1">
        <f t="array" aca="1" ref="BB368" ca="1">IFERROR(INDIRECT(X368),"")</f>
        <v/>
      </c>
      <c r="BE368"/>
      <c r="BF368" s="435"/>
      <c r="CC368"/>
      <c r="CD368"/>
      <c r="CE368"/>
      <c r="CF368"/>
      <c r="CG368"/>
      <c r="CH368"/>
      <c r="CI368"/>
      <c r="CJ368"/>
      <c r="CK368"/>
      <c r="CL368"/>
      <c r="CM368"/>
      <c r="CN368"/>
      <c r="CO368"/>
    </row>
    <row r="369" spans="18:93">
      <c r="R369"/>
      <c r="W369">
        <v>374</v>
      </c>
      <c r="X369" t="s">
        <v>1217</v>
      </c>
      <c r="Y369" t="s">
        <v>1217</v>
      </c>
      <c r="Z369" t="s">
        <v>1217</v>
      </c>
      <c r="AA369" t="s">
        <v>1217</v>
      </c>
      <c r="AB369" t="s">
        <v>1217</v>
      </c>
      <c r="AC369" t="s">
        <v>1217</v>
      </c>
      <c r="AD369" t="s">
        <v>1217</v>
      </c>
      <c r="AE369" t="s">
        <v>1217</v>
      </c>
      <c r="AF369" t="s">
        <v>1217</v>
      </c>
      <c r="AG369" t="s">
        <v>1217</v>
      </c>
      <c r="AH369"/>
      <c r="AI369" t="s">
        <v>1217</v>
      </c>
      <c r="AJ369" t="s">
        <v>1217</v>
      </c>
      <c r="AK369" t="s">
        <v>1217</v>
      </c>
      <c r="AL369" t="s">
        <v>1217</v>
      </c>
      <c r="AM369" t="s">
        <v>1217</v>
      </c>
      <c r="AN369" t="s">
        <v>1217</v>
      </c>
      <c r="AO369" t="s">
        <v>1217</v>
      </c>
      <c r="AP369"/>
      <c r="AQ369"/>
      <c r="AR369"/>
      <c r="AS369"/>
      <c r="BB369" t="str" cm="1">
        <f t="array" aca="1" ref="BB369" ca="1">IFERROR(INDIRECT(X369),"")</f>
        <v/>
      </c>
      <c r="BE369"/>
      <c r="BF369" s="435"/>
      <c r="CC369"/>
      <c r="CD369"/>
      <c r="CE369"/>
      <c r="CF369"/>
      <c r="CG369"/>
      <c r="CH369"/>
      <c r="CI369"/>
      <c r="CJ369"/>
      <c r="CK369"/>
      <c r="CL369"/>
      <c r="CM369"/>
      <c r="CN369"/>
      <c r="CO369"/>
    </row>
    <row r="370" spans="18:93">
      <c r="R370"/>
      <c r="W370">
        <v>375</v>
      </c>
      <c r="X370" t="s">
        <v>1217</v>
      </c>
      <c r="Y370" t="s">
        <v>1217</v>
      </c>
      <c r="Z370" t="s">
        <v>1217</v>
      </c>
      <c r="AA370" t="s">
        <v>1217</v>
      </c>
      <c r="AB370" t="s">
        <v>1217</v>
      </c>
      <c r="AC370" t="s">
        <v>1217</v>
      </c>
      <c r="AD370" t="s">
        <v>1217</v>
      </c>
      <c r="AE370" t="s">
        <v>1217</v>
      </c>
      <c r="AF370" t="s">
        <v>1217</v>
      </c>
      <c r="AG370" t="s">
        <v>1217</v>
      </c>
      <c r="AH370"/>
      <c r="AI370" t="s">
        <v>1217</v>
      </c>
      <c r="AJ370" t="s">
        <v>1217</v>
      </c>
      <c r="AK370" t="s">
        <v>1217</v>
      </c>
      <c r="AL370" t="s">
        <v>1217</v>
      </c>
      <c r="AM370" t="s">
        <v>1217</v>
      </c>
      <c r="AN370" t="s">
        <v>1217</v>
      </c>
      <c r="AO370" t="s">
        <v>1217</v>
      </c>
      <c r="AP370"/>
      <c r="AQ370"/>
      <c r="AR370"/>
      <c r="AS370"/>
      <c r="BB370" t="str" cm="1">
        <f t="array" aca="1" ref="BB370" ca="1">IFERROR(INDIRECT(X370),"")</f>
        <v/>
      </c>
      <c r="BE370"/>
      <c r="BF370" s="435"/>
      <c r="CC370"/>
      <c r="CD370"/>
      <c r="CE370"/>
      <c r="CF370"/>
      <c r="CG370"/>
      <c r="CH370"/>
      <c r="CI370"/>
      <c r="CJ370"/>
      <c r="CK370"/>
      <c r="CL370"/>
      <c r="CM370"/>
      <c r="CN370"/>
      <c r="CO370"/>
    </row>
    <row r="371" spans="18:93">
      <c r="R371"/>
      <c r="W371">
        <v>376</v>
      </c>
      <c r="X371" t="s">
        <v>1217</v>
      </c>
      <c r="Y371" t="s">
        <v>1217</v>
      </c>
      <c r="Z371" t="s">
        <v>1217</v>
      </c>
      <c r="AA371" t="s">
        <v>1217</v>
      </c>
      <c r="AB371" t="s">
        <v>1217</v>
      </c>
      <c r="AC371" t="s">
        <v>1217</v>
      </c>
      <c r="AD371" t="s">
        <v>1217</v>
      </c>
      <c r="AE371" t="s">
        <v>1217</v>
      </c>
      <c r="AF371" t="s">
        <v>1217</v>
      </c>
      <c r="AG371" t="s">
        <v>1217</v>
      </c>
      <c r="AH371"/>
      <c r="AI371" t="s">
        <v>1217</v>
      </c>
      <c r="AJ371" t="s">
        <v>1217</v>
      </c>
      <c r="AK371" t="s">
        <v>1217</v>
      </c>
      <c r="AL371" t="s">
        <v>1217</v>
      </c>
      <c r="AM371" t="s">
        <v>1217</v>
      </c>
      <c r="AN371" t="s">
        <v>1217</v>
      </c>
      <c r="AO371" t="s">
        <v>1217</v>
      </c>
      <c r="AP371"/>
      <c r="AQ371"/>
      <c r="AR371"/>
      <c r="AS371"/>
      <c r="BB371" t="str" cm="1">
        <f t="array" aca="1" ref="BB371" ca="1">IFERROR(INDIRECT(X371),"")</f>
        <v/>
      </c>
      <c r="BE371"/>
      <c r="BF371" s="435"/>
      <c r="CC371"/>
      <c r="CD371"/>
      <c r="CE371"/>
      <c r="CF371"/>
      <c r="CG371"/>
      <c r="CH371"/>
      <c r="CI371"/>
      <c r="CJ371"/>
      <c r="CK371"/>
      <c r="CL371"/>
      <c r="CM371"/>
      <c r="CN371"/>
      <c r="CO371"/>
    </row>
    <row r="372" spans="18:93">
      <c r="R372"/>
      <c r="W372">
        <v>377</v>
      </c>
      <c r="X372" t="s">
        <v>1217</v>
      </c>
      <c r="Y372" t="s">
        <v>1217</v>
      </c>
      <c r="Z372" t="s">
        <v>1217</v>
      </c>
      <c r="AA372" t="s">
        <v>1217</v>
      </c>
      <c r="AB372" t="s">
        <v>1217</v>
      </c>
      <c r="AC372" t="s">
        <v>1217</v>
      </c>
      <c r="AD372" t="s">
        <v>1217</v>
      </c>
      <c r="AE372" t="s">
        <v>1217</v>
      </c>
      <c r="AF372" t="s">
        <v>1217</v>
      </c>
      <c r="AG372" t="s">
        <v>1217</v>
      </c>
      <c r="AH372"/>
      <c r="AI372" t="s">
        <v>1217</v>
      </c>
      <c r="AJ372" t="s">
        <v>1217</v>
      </c>
      <c r="AK372" t="s">
        <v>1217</v>
      </c>
      <c r="AL372" t="s">
        <v>1217</v>
      </c>
      <c r="AM372" t="s">
        <v>1217</v>
      </c>
      <c r="AN372" t="s">
        <v>1217</v>
      </c>
      <c r="AO372" t="s">
        <v>1217</v>
      </c>
      <c r="AP372"/>
      <c r="AQ372"/>
      <c r="AR372"/>
      <c r="AS372"/>
      <c r="BB372" t="str" cm="1">
        <f t="array" aca="1" ref="BB372" ca="1">IFERROR(INDIRECT(X372),"")</f>
        <v/>
      </c>
      <c r="BE372"/>
      <c r="BF372" s="435"/>
      <c r="CC372"/>
      <c r="CD372"/>
      <c r="CE372"/>
      <c r="CF372"/>
      <c r="CG372"/>
      <c r="CH372"/>
      <c r="CI372"/>
      <c r="CJ372"/>
      <c r="CK372"/>
      <c r="CL372"/>
      <c r="CM372"/>
      <c r="CN372"/>
      <c r="CO372"/>
    </row>
    <row r="373" spans="18:93">
      <c r="R373"/>
      <c r="W373">
        <v>378</v>
      </c>
      <c r="X373" t="s">
        <v>1217</v>
      </c>
      <c r="Y373" t="s">
        <v>1217</v>
      </c>
      <c r="Z373" t="s">
        <v>1217</v>
      </c>
      <c r="AA373" t="s">
        <v>1217</v>
      </c>
      <c r="AB373" t="s">
        <v>1217</v>
      </c>
      <c r="AC373" t="s">
        <v>1217</v>
      </c>
      <c r="AD373" t="s">
        <v>1217</v>
      </c>
      <c r="AE373" t="s">
        <v>1217</v>
      </c>
      <c r="AF373" t="s">
        <v>1217</v>
      </c>
      <c r="AG373" t="s">
        <v>1217</v>
      </c>
      <c r="AH373"/>
      <c r="AI373" t="s">
        <v>1217</v>
      </c>
      <c r="AJ373" t="s">
        <v>1217</v>
      </c>
      <c r="AK373" t="s">
        <v>1217</v>
      </c>
      <c r="AL373" t="s">
        <v>1217</v>
      </c>
      <c r="AM373" t="s">
        <v>1217</v>
      </c>
      <c r="AN373" t="s">
        <v>1217</v>
      </c>
      <c r="AO373" t="s">
        <v>1217</v>
      </c>
      <c r="AP373"/>
      <c r="AQ373"/>
      <c r="AR373"/>
      <c r="AS373"/>
      <c r="BB373" t="str" cm="1">
        <f t="array" aca="1" ref="BB373" ca="1">IFERROR(INDIRECT(X373),"")</f>
        <v/>
      </c>
      <c r="BE373"/>
      <c r="BF373" s="435"/>
      <c r="CC373"/>
      <c r="CD373"/>
      <c r="CE373"/>
      <c r="CF373"/>
      <c r="CG373"/>
      <c r="CH373"/>
      <c r="CI373"/>
      <c r="CJ373"/>
      <c r="CK373"/>
      <c r="CL373"/>
      <c r="CM373"/>
      <c r="CN373"/>
      <c r="CO373"/>
    </row>
    <row r="374" spans="18:93">
      <c r="R374"/>
      <c r="W374">
        <v>379</v>
      </c>
      <c r="X374" t="s">
        <v>1217</v>
      </c>
      <c r="Y374" t="s">
        <v>1217</v>
      </c>
      <c r="Z374" t="s">
        <v>1217</v>
      </c>
      <c r="AA374" t="s">
        <v>1217</v>
      </c>
      <c r="AB374" t="s">
        <v>1217</v>
      </c>
      <c r="AC374" t="s">
        <v>1217</v>
      </c>
      <c r="AD374" t="s">
        <v>1217</v>
      </c>
      <c r="AE374" t="s">
        <v>1217</v>
      </c>
      <c r="AF374" t="s">
        <v>1217</v>
      </c>
      <c r="AG374" t="s">
        <v>1217</v>
      </c>
      <c r="AH374"/>
      <c r="AI374" t="s">
        <v>1217</v>
      </c>
      <c r="AJ374" t="s">
        <v>1217</v>
      </c>
      <c r="AK374" t="s">
        <v>1217</v>
      </c>
      <c r="AL374" t="s">
        <v>1217</v>
      </c>
      <c r="AM374" t="s">
        <v>1217</v>
      </c>
      <c r="AN374" t="s">
        <v>1217</v>
      </c>
      <c r="AO374" t="s">
        <v>1217</v>
      </c>
      <c r="AP374"/>
      <c r="AQ374"/>
      <c r="AR374"/>
      <c r="AS374"/>
      <c r="BB374" t="str" cm="1">
        <f t="array" aca="1" ref="BB374" ca="1">IFERROR(INDIRECT(X374),"")</f>
        <v/>
      </c>
      <c r="BE374"/>
      <c r="BF374" s="435"/>
      <c r="CC374"/>
      <c r="CD374"/>
      <c r="CE374"/>
      <c r="CF374"/>
      <c r="CG374"/>
      <c r="CH374"/>
      <c r="CI374"/>
      <c r="CJ374"/>
      <c r="CK374"/>
      <c r="CL374"/>
      <c r="CM374"/>
      <c r="CN374"/>
      <c r="CO374"/>
    </row>
    <row r="375" spans="18:93">
      <c r="R375"/>
      <c r="W375">
        <v>380</v>
      </c>
      <c r="X375" t="s">
        <v>1217</v>
      </c>
      <c r="Y375" t="s">
        <v>1217</v>
      </c>
      <c r="Z375" t="s">
        <v>1217</v>
      </c>
      <c r="AA375" t="s">
        <v>1217</v>
      </c>
      <c r="AB375" t="s">
        <v>1217</v>
      </c>
      <c r="AC375" t="s">
        <v>1217</v>
      </c>
      <c r="AD375" t="s">
        <v>1217</v>
      </c>
      <c r="AE375" t="s">
        <v>1217</v>
      </c>
      <c r="AF375" t="s">
        <v>1217</v>
      </c>
      <c r="AG375" t="s">
        <v>1217</v>
      </c>
      <c r="AH375"/>
      <c r="AI375" t="s">
        <v>1217</v>
      </c>
      <c r="AJ375" t="s">
        <v>1217</v>
      </c>
      <c r="AK375" t="s">
        <v>1217</v>
      </c>
      <c r="AL375" t="s">
        <v>1217</v>
      </c>
      <c r="AM375" t="s">
        <v>1217</v>
      </c>
      <c r="AN375" t="s">
        <v>1217</v>
      </c>
      <c r="AO375" t="s">
        <v>1217</v>
      </c>
      <c r="AP375"/>
      <c r="AQ375"/>
      <c r="AR375"/>
      <c r="AS375"/>
      <c r="BB375" t="str" cm="1">
        <f t="array" aca="1" ref="BB375" ca="1">IFERROR(INDIRECT(X375),"")</f>
        <v/>
      </c>
      <c r="BE375"/>
      <c r="BF375" s="435"/>
      <c r="CC375"/>
      <c r="CD375"/>
      <c r="CE375"/>
      <c r="CF375"/>
      <c r="CG375"/>
      <c r="CH375"/>
      <c r="CI375"/>
      <c r="CJ375"/>
      <c r="CK375"/>
      <c r="CL375"/>
      <c r="CM375"/>
      <c r="CN375"/>
      <c r="CO375"/>
    </row>
    <row r="376" spans="18:93">
      <c r="R376"/>
      <c r="W376">
        <v>381</v>
      </c>
      <c r="X376" t="s">
        <v>1217</v>
      </c>
      <c r="Y376" t="s">
        <v>1217</v>
      </c>
      <c r="Z376" t="s">
        <v>1217</v>
      </c>
      <c r="AA376" t="s">
        <v>1217</v>
      </c>
      <c r="AB376" t="s">
        <v>1217</v>
      </c>
      <c r="AC376" t="s">
        <v>1217</v>
      </c>
      <c r="AD376" t="s">
        <v>1217</v>
      </c>
      <c r="AE376" t="s">
        <v>1217</v>
      </c>
      <c r="AF376" t="s">
        <v>1217</v>
      </c>
      <c r="AG376" t="s">
        <v>1217</v>
      </c>
      <c r="AH376"/>
      <c r="AI376" t="s">
        <v>1217</v>
      </c>
      <c r="AJ376" t="s">
        <v>1217</v>
      </c>
      <c r="AK376" t="s">
        <v>1217</v>
      </c>
      <c r="AL376" t="s">
        <v>1217</v>
      </c>
      <c r="AM376" t="s">
        <v>1217</v>
      </c>
      <c r="AN376" t="s">
        <v>1217</v>
      </c>
      <c r="AO376" t="s">
        <v>1217</v>
      </c>
      <c r="AP376"/>
      <c r="AQ376"/>
      <c r="AR376"/>
      <c r="AS376"/>
      <c r="BB376" t="str" cm="1">
        <f t="array" aca="1" ref="BB376" ca="1">IFERROR(INDIRECT(X376),"")</f>
        <v/>
      </c>
      <c r="BE376"/>
      <c r="BF376" s="435"/>
      <c r="CC376"/>
      <c r="CD376"/>
      <c r="CE376"/>
      <c r="CF376"/>
      <c r="CG376"/>
      <c r="CH376"/>
      <c r="CI376"/>
      <c r="CJ376"/>
      <c r="CK376"/>
      <c r="CL376"/>
      <c r="CM376"/>
      <c r="CN376"/>
      <c r="CO376"/>
    </row>
    <row r="377" spans="18:93">
      <c r="R377"/>
      <c r="W377">
        <v>382</v>
      </c>
      <c r="X377" t="s">
        <v>3331</v>
      </c>
      <c r="Y377" t="s">
        <v>3332</v>
      </c>
      <c r="Z377" t="s">
        <v>3333</v>
      </c>
      <c r="AA377" t="s">
        <v>1217</v>
      </c>
      <c r="AB377" t="s">
        <v>1217</v>
      </c>
      <c r="AC377">
        <v>2</v>
      </c>
      <c r="AD377">
        <v>29</v>
      </c>
      <c r="AE377" t="s">
        <v>1217</v>
      </c>
      <c r="AF377" t="s">
        <v>1217</v>
      </c>
      <c r="AG377" t="s">
        <v>3334</v>
      </c>
      <c r="AH377"/>
      <c r="AI377" t="s">
        <v>3335</v>
      </c>
      <c r="AJ377" t="s">
        <v>3336</v>
      </c>
      <c r="AK377" t="s">
        <v>3337</v>
      </c>
      <c r="AL377" t="s">
        <v>3338</v>
      </c>
      <c r="AM377" t="s">
        <v>3339</v>
      </c>
      <c r="AN377" t="s">
        <v>3340</v>
      </c>
      <c r="AO377" t="s">
        <v>3341</v>
      </c>
      <c r="AP377"/>
      <c r="AQ377"/>
      <c r="AR377"/>
      <c r="AS377"/>
      <c r="BB377" t="str" cm="1">
        <f t="array" aca="1" ref="BB377" ca="1">IFERROR(INDIRECT(X377),"")</f>
        <v>FULLSTÄNDIGT SVAR SAKNAS PÅ FRÅGA 10</v>
      </c>
      <c r="BE377"/>
      <c r="BF377" s="435"/>
      <c r="CC377"/>
      <c r="CD377"/>
      <c r="CE377"/>
      <c r="CF377"/>
      <c r="CG377"/>
      <c r="CH377"/>
      <c r="CI377"/>
      <c r="CJ377"/>
      <c r="CK377"/>
      <c r="CL377"/>
      <c r="CM377"/>
      <c r="CN377"/>
      <c r="CO377"/>
    </row>
    <row r="378" spans="18:93">
      <c r="R378"/>
      <c r="W378">
        <v>383</v>
      </c>
      <c r="X378" t="s">
        <v>1217</v>
      </c>
      <c r="Y378" t="s">
        <v>1217</v>
      </c>
      <c r="Z378" t="s">
        <v>1217</v>
      </c>
      <c r="AA378" t="s">
        <v>1217</v>
      </c>
      <c r="AB378" t="s">
        <v>1217</v>
      </c>
      <c r="AC378" t="s">
        <v>1217</v>
      </c>
      <c r="AD378" t="s">
        <v>1217</v>
      </c>
      <c r="AE378" t="s">
        <v>1217</v>
      </c>
      <c r="AF378" t="s">
        <v>1217</v>
      </c>
      <c r="AG378" t="s">
        <v>1217</v>
      </c>
      <c r="AH378"/>
      <c r="AI378" t="s">
        <v>1217</v>
      </c>
      <c r="AJ378" t="s">
        <v>1217</v>
      </c>
      <c r="AK378" t="s">
        <v>1217</v>
      </c>
      <c r="AL378" t="s">
        <v>1217</v>
      </c>
      <c r="AM378" t="s">
        <v>1217</v>
      </c>
      <c r="AN378" t="s">
        <v>1217</v>
      </c>
      <c r="AO378" t="s">
        <v>1217</v>
      </c>
      <c r="AP378"/>
      <c r="AQ378"/>
      <c r="AR378"/>
      <c r="AS378"/>
      <c r="BB378" t="str" cm="1">
        <f t="array" aca="1" ref="BB378" ca="1">IFERROR(INDIRECT(X378),"")</f>
        <v/>
      </c>
      <c r="BE378"/>
      <c r="BF378" s="435"/>
      <c r="CC378"/>
      <c r="CD378"/>
      <c r="CE378"/>
      <c r="CF378"/>
      <c r="CG378"/>
      <c r="CH378"/>
      <c r="CI378"/>
      <c r="CJ378"/>
      <c r="CK378"/>
      <c r="CL378"/>
      <c r="CM378"/>
      <c r="CN378"/>
      <c r="CO378"/>
    </row>
    <row r="379" spans="18:93">
      <c r="R379"/>
      <c r="W379">
        <v>384</v>
      </c>
      <c r="X379" t="s">
        <v>1217</v>
      </c>
      <c r="Y379" t="s">
        <v>1217</v>
      </c>
      <c r="Z379" t="s">
        <v>1217</v>
      </c>
      <c r="AA379" t="s">
        <v>1217</v>
      </c>
      <c r="AB379" t="s">
        <v>1217</v>
      </c>
      <c r="AC379" t="s">
        <v>1217</v>
      </c>
      <c r="AD379" t="s">
        <v>1217</v>
      </c>
      <c r="AE379" t="s">
        <v>1217</v>
      </c>
      <c r="AF379" t="s">
        <v>1217</v>
      </c>
      <c r="AG379" t="s">
        <v>1217</v>
      </c>
      <c r="AH379"/>
      <c r="AI379" t="s">
        <v>1217</v>
      </c>
      <c r="AJ379" t="s">
        <v>1217</v>
      </c>
      <c r="AK379" t="s">
        <v>1217</v>
      </c>
      <c r="AL379" t="s">
        <v>1217</v>
      </c>
      <c r="AM379" t="s">
        <v>1217</v>
      </c>
      <c r="AN379" t="s">
        <v>1217</v>
      </c>
      <c r="AO379" t="s">
        <v>1217</v>
      </c>
      <c r="AP379"/>
      <c r="AQ379"/>
      <c r="AR379"/>
      <c r="AS379"/>
      <c r="BB379" t="str" cm="1">
        <f t="array" aca="1" ref="BB379" ca="1">IFERROR(INDIRECT(X379),"")</f>
        <v/>
      </c>
      <c r="BE379"/>
      <c r="BF379" s="435"/>
      <c r="CC379"/>
      <c r="CD379"/>
      <c r="CE379"/>
      <c r="CF379"/>
      <c r="CG379"/>
      <c r="CH379"/>
      <c r="CI379"/>
      <c r="CJ379"/>
      <c r="CK379"/>
      <c r="CL379"/>
      <c r="CM379"/>
      <c r="CN379"/>
      <c r="CO379"/>
    </row>
    <row r="380" spans="18:93">
      <c r="R380"/>
      <c r="W380">
        <v>385</v>
      </c>
      <c r="X380" t="s">
        <v>1217</v>
      </c>
      <c r="Y380" t="s">
        <v>1217</v>
      </c>
      <c r="Z380" t="s">
        <v>1217</v>
      </c>
      <c r="AA380" t="s">
        <v>1217</v>
      </c>
      <c r="AB380" t="s">
        <v>1217</v>
      </c>
      <c r="AC380" t="s">
        <v>1217</v>
      </c>
      <c r="AD380" t="s">
        <v>1217</v>
      </c>
      <c r="AE380" t="s">
        <v>1217</v>
      </c>
      <c r="AF380" t="s">
        <v>1217</v>
      </c>
      <c r="AG380" t="s">
        <v>1217</v>
      </c>
      <c r="AH380"/>
      <c r="AI380" t="s">
        <v>1217</v>
      </c>
      <c r="AJ380" t="s">
        <v>1217</v>
      </c>
      <c r="AK380" t="s">
        <v>1217</v>
      </c>
      <c r="AL380" t="s">
        <v>1217</v>
      </c>
      <c r="AM380" t="s">
        <v>1217</v>
      </c>
      <c r="AN380" t="s">
        <v>1217</v>
      </c>
      <c r="AO380" t="s">
        <v>1217</v>
      </c>
      <c r="AP380"/>
      <c r="AQ380"/>
      <c r="AR380"/>
      <c r="AS380"/>
      <c r="BB380" t="str" cm="1">
        <f t="array" aca="1" ref="BB380" ca="1">IFERROR(INDIRECT(X380),"")</f>
        <v/>
      </c>
      <c r="BE380"/>
      <c r="BF380" s="435"/>
      <c r="CC380"/>
      <c r="CD380"/>
      <c r="CE380"/>
      <c r="CF380"/>
      <c r="CG380"/>
      <c r="CH380"/>
      <c r="CI380"/>
      <c r="CJ380"/>
      <c r="CK380"/>
      <c r="CL380"/>
      <c r="CM380"/>
      <c r="CN380"/>
      <c r="CO380"/>
    </row>
    <row r="381" spans="18:93">
      <c r="R381"/>
      <c r="W381">
        <v>386</v>
      </c>
      <c r="X381" t="s">
        <v>1217</v>
      </c>
      <c r="Y381" t="s">
        <v>1217</v>
      </c>
      <c r="Z381" t="s">
        <v>1217</v>
      </c>
      <c r="AA381" t="s">
        <v>1217</v>
      </c>
      <c r="AB381" t="s">
        <v>1217</v>
      </c>
      <c r="AC381" t="s">
        <v>1217</v>
      </c>
      <c r="AD381" t="s">
        <v>1217</v>
      </c>
      <c r="AE381" t="s">
        <v>1217</v>
      </c>
      <c r="AF381" t="s">
        <v>1217</v>
      </c>
      <c r="AG381" t="s">
        <v>1217</v>
      </c>
      <c r="AH381"/>
      <c r="AI381" t="s">
        <v>1217</v>
      </c>
      <c r="AJ381" t="s">
        <v>1217</v>
      </c>
      <c r="AK381" t="s">
        <v>1217</v>
      </c>
      <c r="AL381" t="s">
        <v>1217</v>
      </c>
      <c r="AM381" t="s">
        <v>1217</v>
      </c>
      <c r="AN381" t="s">
        <v>1217</v>
      </c>
      <c r="AO381" t="s">
        <v>1217</v>
      </c>
      <c r="AP381"/>
      <c r="AQ381"/>
      <c r="AR381"/>
      <c r="AS381"/>
      <c r="BB381" t="str" cm="1">
        <f t="array" aca="1" ref="BB381" ca="1">IFERROR(INDIRECT(X381),"")</f>
        <v/>
      </c>
      <c r="BE381"/>
      <c r="BF381" s="435"/>
      <c r="CC381"/>
      <c r="CD381"/>
      <c r="CE381"/>
      <c r="CF381"/>
      <c r="CG381"/>
      <c r="CH381"/>
      <c r="CI381"/>
      <c r="CJ381"/>
      <c r="CK381"/>
      <c r="CL381"/>
      <c r="CM381"/>
      <c r="CN381"/>
      <c r="CO381"/>
    </row>
    <row r="382" spans="18:93">
      <c r="R382"/>
      <c r="W382">
        <v>387</v>
      </c>
      <c r="X382" t="s">
        <v>1217</v>
      </c>
      <c r="Y382" t="s">
        <v>1217</v>
      </c>
      <c r="Z382" t="s">
        <v>1217</v>
      </c>
      <c r="AA382" t="s">
        <v>1217</v>
      </c>
      <c r="AB382" t="s">
        <v>1217</v>
      </c>
      <c r="AC382" t="s">
        <v>1217</v>
      </c>
      <c r="AD382" t="s">
        <v>1217</v>
      </c>
      <c r="AE382" t="s">
        <v>1217</v>
      </c>
      <c r="AF382" t="s">
        <v>1217</v>
      </c>
      <c r="AG382" t="s">
        <v>1217</v>
      </c>
      <c r="AH382"/>
      <c r="AI382" t="s">
        <v>1217</v>
      </c>
      <c r="AJ382" t="s">
        <v>1217</v>
      </c>
      <c r="AK382" t="s">
        <v>1217</v>
      </c>
      <c r="AL382" t="s">
        <v>1217</v>
      </c>
      <c r="AM382" t="s">
        <v>1217</v>
      </c>
      <c r="AN382" t="s">
        <v>1217</v>
      </c>
      <c r="AO382" t="s">
        <v>1217</v>
      </c>
      <c r="AP382"/>
      <c r="AQ382"/>
      <c r="AR382"/>
      <c r="AS382"/>
      <c r="BB382" t="str" cm="1">
        <f t="array" aca="1" ref="BB382" ca="1">IFERROR(INDIRECT(X382),"")</f>
        <v/>
      </c>
      <c r="BE382"/>
      <c r="BF382" s="435"/>
      <c r="CC382"/>
      <c r="CD382"/>
      <c r="CE382"/>
      <c r="CF382"/>
      <c r="CG382"/>
      <c r="CH382"/>
      <c r="CI382"/>
      <c r="CJ382"/>
      <c r="CK382"/>
      <c r="CL382"/>
      <c r="CM382"/>
      <c r="CN382"/>
      <c r="CO382"/>
    </row>
    <row r="383" spans="18:93">
      <c r="R383"/>
      <c r="W383">
        <v>388</v>
      </c>
      <c r="X383" t="s">
        <v>1217</v>
      </c>
      <c r="Y383" t="s">
        <v>1217</v>
      </c>
      <c r="Z383" t="s">
        <v>1217</v>
      </c>
      <c r="AA383" t="s">
        <v>1217</v>
      </c>
      <c r="AB383" t="s">
        <v>1217</v>
      </c>
      <c r="AC383" t="s">
        <v>1217</v>
      </c>
      <c r="AD383" t="s">
        <v>1217</v>
      </c>
      <c r="AE383" t="s">
        <v>1217</v>
      </c>
      <c r="AF383" t="s">
        <v>1217</v>
      </c>
      <c r="AG383" t="s">
        <v>1217</v>
      </c>
      <c r="AH383"/>
      <c r="AI383" t="s">
        <v>1217</v>
      </c>
      <c r="AJ383" t="s">
        <v>1217</v>
      </c>
      <c r="AK383" t="s">
        <v>1217</v>
      </c>
      <c r="AL383" t="s">
        <v>1217</v>
      </c>
      <c r="AM383" t="s">
        <v>1217</v>
      </c>
      <c r="AN383" t="s">
        <v>1217</v>
      </c>
      <c r="AO383" t="s">
        <v>1217</v>
      </c>
      <c r="AP383"/>
      <c r="AQ383"/>
      <c r="AR383"/>
      <c r="AS383"/>
      <c r="BB383" t="str" cm="1">
        <f t="array" aca="1" ref="BB383" ca="1">IFERROR(INDIRECT(X383),"")</f>
        <v/>
      </c>
      <c r="BE383"/>
      <c r="BF383" s="435"/>
      <c r="CC383"/>
      <c r="CD383"/>
      <c r="CE383"/>
      <c r="CF383"/>
      <c r="CG383"/>
      <c r="CH383"/>
      <c r="CI383"/>
      <c r="CJ383"/>
      <c r="CK383"/>
      <c r="CL383"/>
      <c r="CM383"/>
      <c r="CN383"/>
      <c r="CO383"/>
    </row>
    <row r="384" spans="18:93">
      <c r="R384"/>
      <c r="W384">
        <v>389</v>
      </c>
      <c r="X384" t="s">
        <v>1217</v>
      </c>
      <c r="Y384" t="s">
        <v>1217</v>
      </c>
      <c r="Z384" t="s">
        <v>1217</v>
      </c>
      <c r="AA384" t="s">
        <v>1217</v>
      </c>
      <c r="AB384" t="s">
        <v>1217</v>
      </c>
      <c r="AC384" t="s">
        <v>1217</v>
      </c>
      <c r="AD384" t="s">
        <v>1217</v>
      </c>
      <c r="AE384" t="s">
        <v>1217</v>
      </c>
      <c r="AF384" t="s">
        <v>1217</v>
      </c>
      <c r="AG384" t="s">
        <v>1217</v>
      </c>
      <c r="AH384"/>
      <c r="AI384" t="s">
        <v>1217</v>
      </c>
      <c r="AJ384" t="s">
        <v>1217</v>
      </c>
      <c r="AK384" t="s">
        <v>1217</v>
      </c>
      <c r="AL384" t="s">
        <v>1217</v>
      </c>
      <c r="AM384" t="s">
        <v>1217</v>
      </c>
      <c r="AN384" t="s">
        <v>1217</v>
      </c>
      <c r="AO384" t="s">
        <v>1217</v>
      </c>
      <c r="AP384"/>
      <c r="AQ384"/>
      <c r="AR384"/>
      <c r="AS384"/>
      <c r="BB384" t="str" cm="1">
        <f t="array" aca="1" ref="BB384" ca="1">IFERROR(INDIRECT(X384),"")</f>
        <v/>
      </c>
      <c r="BE384"/>
      <c r="BF384" s="435"/>
      <c r="CC384"/>
      <c r="CD384"/>
      <c r="CE384"/>
      <c r="CF384"/>
      <c r="CG384"/>
      <c r="CH384"/>
      <c r="CI384"/>
      <c r="CJ384"/>
      <c r="CK384"/>
      <c r="CL384"/>
      <c r="CM384"/>
      <c r="CN384"/>
      <c r="CO384"/>
    </row>
    <row r="385" spans="18:93">
      <c r="R385"/>
      <c r="W385">
        <v>390</v>
      </c>
      <c r="X385" t="s">
        <v>1217</v>
      </c>
      <c r="Y385" t="s">
        <v>1217</v>
      </c>
      <c r="Z385" t="s">
        <v>1217</v>
      </c>
      <c r="AA385" t="s">
        <v>1217</v>
      </c>
      <c r="AB385" t="s">
        <v>1217</v>
      </c>
      <c r="AC385" t="s">
        <v>1217</v>
      </c>
      <c r="AD385" t="s">
        <v>1217</v>
      </c>
      <c r="AE385" t="s">
        <v>1217</v>
      </c>
      <c r="AF385" t="s">
        <v>1217</v>
      </c>
      <c r="AG385" t="s">
        <v>1217</v>
      </c>
      <c r="AH385"/>
      <c r="AI385" t="s">
        <v>1217</v>
      </c>
      <c r="AJ385" t="s">
        <v>1217</v>
      </c>
      <c r="AK385" t="s">
        <v>1217</v>
      </c>
      <c r="AL385" t="s">
        <v>1217</v>
      </c>
      <c r="AM385" t="s">
        <v>1217</v>
      </c>
      <c r="AN385" t="s">
        <v>1217</v>
      </c>
      <c r="AO385" t="s">
        <v>1217</v>
      </c>
      <c r="AP385"/>
      <c r="AQ385"/>
      <c r="AR385"/>
      <c r="AS385"/>
      <c r="BB385" t="str" cm="1">
        <f t="array" aca="1" ref="BB385" ca="1">IFERROR(INDIRECT(X385),"")</f>
        <v/>
      </c>
      <c r="BE385"/>
      <c r="BF385" s="435"/>
      <c r="CC385"/>
      <c r="CD385"/>
      <c r="CE385"/>
      <c r="CF385"/>
      <c r="CG385"/>
      <c r="CH385"/>
      <c r="CI385"/>
      <c r="CJ385"/>
      <c r="CK385"/>
      <c r="CL385"/>
      <c r="CM385"/>
      <c r="CN385"/>
      <c r="CO385"/>
    </row>
    <row r="386" spans="18:93">
      <c r="R386"/>
      <c r="W386">
        <v>391</v>
      </c>
      <c r="X386" t="s">
        <v>1217</v>
      </c>
      <c r="Y386" t="s">
        <v>1217</v>
      </c>
      <c r="Z386" t="s">
        <v>1217</v>
      </c>
      <c r="AA386" t="s">
        <v>1217</v>
      </c>
      <c r="AB386" t="s">
        <v>1217</v>
      </c>
      <c r="AC386" t="s">
        <v>1217</v>
      </c>
      <c r="AD386" t="s">
        <v>1217</v>
      </c>
      <c r="AE386" t="s">
        <v>1217</v>
      </c>
      <c r="AF386" t="s">
        <v>1217</v>
      </c>
      <c r="AG386" t="s">
        <v>1217</v>
      </c>
      <c r="AH386"/>
      <c r="AI386" t="s">
        <v>1217</v>
      </c>
      <c r="AJ386" t="s">
        <v>1217</v>
      </c>
      <c r="AK386" t="s">
        <v>1217</v>
      </c>
      <c r="AL386" t="s">
        <v>1217</v>
      </c>
      <c r="AM386" t="s">
        <v>1217</v>
      </c>
      <c r="AN386" t="s">
        <v>1217</v>
      </c>
      <c r="AO386" t="s">
        <v>1217</v>
      </c>
      <c r="AP386"/>
      <c r="AQ386"/>
      <c r="AR386"/>
      <c r="AS386"/>
      <c r="BB386" t="str" cm="1">
        <f t="array" aca="1" ref="BB386" ca="1">IFERROR(INDIRECT(X386),"")</f>
        <v/>
      </c>
      <c r="BE386"/>
      <c r="BF386" s="435"/>
      <c r="CC386"/>
      <c r="CD386"/>
      <c r="CE386"/>
      <c r="CF386"/>
      <c r="CG386"/>
      <c r="CH386"/>
      <c r="CI386"/>
      <c r="CJ386"/>
      <c r="CK386"/>
      <c r="CL386"/>
      <c r="CM386"/>
      <c r="CN386"/>
      <c r="CO386"/>
    </row>
    <row r="387" spans="18:93">
      <c r="R387"/>
      <c r="W387">
        <v>392</v>
      </c>
      <c r="X387" t="s">
        <v>3342</v>
      </c>
      <c r="Y387" t="s">
        <v>3343</v>
      </c>
      <c r="Z387" t="s">
        <v>3344</v>
      </c>
      <c r="AA387" t="s">
        <v>1217</v>
      </c>
      <c r="AB387" t="s">
        <v>1217</v>
      </c>
      <c r="AC387">
        <v>2</v>
      </c>
      <c r="AD387">
        <v>30</v>
      </c>
      <c r="AE387" t="s">
        <v>1217</v>
      </c>
      <c r="AF387" t="s">
        <v>1217</v>
      </c>
      <c r="AG387" t="s">
        <v>3345</v>
      </c>
      <c r="AH387"/>
      <c r="AI387" t="s">
        <v>3346</v>
      </c>
      <c r="AJ387" t="s">
        <v>3347</v>
      </c>
      <c r="AK387" t="s">
        <v>3348</v>
      </c>
      <c r="AL387" t="s">
        <v>3349</v>
      </c>
      <c r="AM387" t="s">
        <v>3350</v>
      </c>
      <c r="AN387" t="s">
        <v>3351</v>
      </c>
      <c r="AO387" t="s">
        <v>3352</v>
      </c>
      <c r="AP387"/>
      <c r="AQ387"/>
      <c r="AR387"/>
      <c r="AS387"/>
      <c r="BB387" t="str" cm="1">
        <f t="array" aca="1" ref="BB387" ca="1">IFERROR(INDIRECT(X387),"")</f>
        <v>FULLSTÄNDIGT SVAR SAKNAS PÅ FRÅGA 11</v>
      </c>
      <c r="BE387"/>
      <c r="BF387" s="435"/>
      <c r="CC387"/>
      <c r="CD387"/>
      <c r="CE387"/>
      <c r="CF387"/>
      <c r="CG387"/>
      <c r="CH387"/>
      <c r="CI387"/>
      <c r="CJ387"/>
      <c r="CK387"/>
      <c r="CL387"/>
      <c r="CM387"/>
      <c r="CN387"/>
      <c r="CO387"/>
    </row>
    <row r="388" spans="18:93">
      <c r="R388"/>
      <c r="W388">
        <v>393</v>
      </c>
      <c r="X388" t="s">
        <v>1217</v>
      </c>
      <c r="Y388" t="s">
        <v>1217</v>
      </c>
      <c r="Z388" t="s">
        <v>1217</v>
      </c>
      <c r="AA388" t="s">
        <v>1217</v>
      </c>
      <c r="AB388" t="s">
        <v>1217</v>
      </c>
      <c r="AC388" t="s">
        <v>1217</v>
      </c>
      <c r="AD388" t="s">
        <v>1217</v>
      </c>
      <c r="AE388" t="s">
        <v>1217</v>
      </c>
      <c r="AF388" t="s">
        <v>1217</v>
      </c>
      <c r="AG388" t="s">
        <v>1217</v>
      </c>
      <c r="AH388"/>
      <c r="AI388" t="s">
        <v>1217</v>
      </c>
      <c r="AJ388" t="s">
        <v>1217</v>
      </c>
      <c r="AK388" t="s">
        <v>1217</v>
      </c>
      <c r="AL388" t="s">
        <v>1217</v>
      </c>
      <c r="AM388" t="s">
        <v>1217</v>
      </c>
      <c r="AN388" t="s">
        <v>1217</v>
      </c>
      <c r="AO388" t="s">
        <v>1217</v>
      </c>
      <c r="AP388"/>
      <c r="AQ388"/>
      <c r="AR388"/>
      <c r="AS388"/>
      <c r="BB388" t="str" cm="1">
        <f t="array" aca="1" ref="BB388" ca="1">IFERROR(INDIRECT(X388),"")</f>
        <v/>
      </c>
      <c r="BE388"/>
      <c r="BF388" s="435"/>
      <c r="CC388"/>
      <c r="CD388"/>
      <c r="CE388"/>
      <c r="CF388"/>
      <c r="CG388"/>
      <c r="CH388"/>
      <c r="CI388"/>
      <c r="CJ388"/>
      <c r="CK388"/>
      <c r="CL388"/>
      <c r="CM388"/>
      <c r="CN388"/>
      <c r="CO388"/>
    </row>
    <row r="389" spans="18:93">
      <c r="R389"/>
      <c r="W389">
        <v>394</v>
      </c>
      <c r="X389" t="s">
        <v>1217</v>
      </c>
      <c r="Y389" t="s">
        <v>1217</v>
      </c>
      <c r="Z389" t="s">
        <v>1217</v>
      </c>
      <c r="AA389" t="s">
        <v>1217</v>
      </c>
      <c r="AB389" t="s">
        <v>1217</v>
      </c>
      <c r="AC389" t="s">
        <v>1217</v>
      </c>
      <c r="AD389" t="s">
        <v>1217</v>
      </c>
      <c r="AE389" t="s">
        <v>1217</v>
      </c>
      <c r="AF389" t="s">
        <v>1217</v>
      </c>
      <c r="AG389" t="s">
        <v>1217</v>
      </c>
      <c r="AH389"/>
      <c r="AI389" t="s">
        <v>1217</v>
      </c>
      <c r="AJ389" t="s">
        <v>1217</v>
      </c>
      <c r="AK389" t="s">
        <v>1217</v>
      </c>
      <c r="AL389" t="s">
        <v>1217</v>
      </c>
      <c r="AM389" t="s">
        <v>1217</v>
      </c>
      <c r="AN389" t="s">
        <v>1217</v>
      </c>
      <c r="AO389" t="s">
        <v>1217</v>
      </c>
      <c r="AP389"/>
      <c r="AQ389"/>
      <c r="AR389"/>
      <c r="AS389"/>
      <c r="BB389" t="str" cm="1">
        <f t="array" aca="1" ref="BB389" ca="1">IFERROR(INDIRECT(X389),"")</f>
        <v/>
      </c>
      <c r="BE389"/>
      <c r="BF389" s="435"/>
      <c r="CC389"/>
      <c r="CD389"/>
      <c r="CE389"/>
      <c r="CF389"/>
      <c r="CG389"/>
      <c r="CH389"/>
      <c r="CI389"/>
      <c r="CJ389"/>
      <c r="CK389"/>
      <c r="CL389"/>
      <c r="CM389"/>
      <c r="CN389"/>
      <c r="CO389"/>
    </row>
    <row r="390" spans="18:93">
      <c r="R390"/>
      <c r="W390">
        <v>395</v>
      </c>
      <c r="X390" t="s">
        <v>1217</v>
      </c>
      <c r="Y390" t="s">
        <v>1217</v>
      </c>
      <c r="Z390" t="s">
        <v>1217</v>
      </c>
      <c r="AA390" t="s">
        <v>1217</v>
      </c>
      <c r="AB390" t="s">
        <v>1217</v>
      </c>
      <c r="AC390" t="s">
        <v>1217</v>
      </c>
      <c r="AD390" t="s">
        <v>1217</v>
      </c>
      <c r="AE390" t="s">
        <v>1217</v>
      </c>
      <c r="AF390" t="s">
        <v>1217</v>
      </c>
      <c r="AG390" t="s">
        <v>1217</v>
      </c>
      <c r="AH390"/>
      <c r="AI390" t="s">
        <v>1217</v>
      </c>
      <c r="AJ390" t="s">
        <v>1217</v>
      </c>
      <c r="AK390" t="s">
        <v>1217</v>
      </c>
      <c r="AL390" t="s">
        <v>1217</v>
      </c>
      <c r="AM390" t="s">
        <v>1217</v>
      </c>
      <c r="AN390" t="s">
        <v>1217</v>
      </c>
      <c r="AO390" t="s">
        <v>1217</v>
      </c>
      <c r="AP390"/>
      <c r="AQ390"/>
      <c r="AR390"/>
      <c r="AS390"/>
      <c r="BB390" t="str" cm="1">
        <f t="array" aca="1" ref="BB390" ca="1">IFERROR(INDIRECT(X390),"")</f>
        <v/>
      </c>
      <c r="BE390"/>
      <c r="BF390" s="435"/>
      <c r="CC390"/>
      <c r="CD390"/>
      <c r="CE390"/>
      <c r="CF390"/>
      <c r="CG390"/>
      <c r="CH390"/>
      <c r="CI390"/>
      <c r="CJ390"/>
      <c r="CK390"/>
      <c r="CL390"/>
      <c r="CM390"/>
      <c r="CN390"/>
      <c r="CO390"/>
    </row>
    <row r="391" spans="18:93">
      <c r="R391"/>
      <c r="W391">
        <v>396</v>
      </c>
      <c r="X391" t="s">
        <v>1217</v>
      </c>
      <c r="Y391" t="s">
        <v>1217</v>
      </c>
      <c r="Z391" t="s">
        <v>1217</v>
      </c>
      <c r="AA391" t="s">
        <v>1217</v>
      </c>
      <c r="AB391" t="s">
        <v>1217</v>
      </c>
      <c r="AC391" t="s">
        <v>1217</v>
      </c>
      <c r="AD391" t="s">
        <v>1217</v>
      </c>
      <c r="AE391" t="s">
        <v>1217</v>
      </c>
      <c r="AF391" t="s">
        <v>1217</v>
      </c>
      <c r="AG391" t="s">
        <v>1217</v>
      </c>
      <c r="AH391"/>
      <c r="AI391" t="s">
        <v>1217</v>
      </c>
      <c r="AJ391" t="s">
        <v>1217</v>
      </c>
      <c r="AK391" t="s">
        <v>1217</v>
      </c>
      <c r="AL391" t="s">
        <v>1217</v>
      </c>
      <c r="AM391" t="s">
        <v>1217</v>
      </c>
      <c r="AN391" t="s">
        <v>1217</v>
      </c>
      <c r="AO391" t="s">
        <v>1217</v>
      </c>
      <c r="AP391"/>
      <c r="AQ391"/>
      <c r="AR391"/>
      <c r="AS391"/>
      <c r="BB391" t="str" cm="1">
        <f t="array" aca="1" ref="BB391" ca="1">IFERROR(INDIRECT(X391),"")</f>
        <v/>
      </c>
      <c r="BE391"/>
      <c r="BF391" s="435"/>
      <c r="CC391"/>
      <c r="CD391"/>
      <c r="CE391"/>
      <c r="CF391"/>
      <c r="CG391"/>
      <c r="CH391"/>
      <c r="CI391"/>
      <c r="CJ391"/>
      <c r="CK391"/>
      <c r="CL391"/>
      <c r="CM391"/>
      <c r="CN391"/>
      <c r="CO391"/>
    </row>
    <row r="392" spans="18:93">
      <c r="R392"/>
      <c r="W392">
        <v>397</v>
      </c>
      <c r="X392" t="s">
        <v>1217</v>
      </c>
      <c r="Y392" t="s">
        <v>1217</v>
      </c>
      <c r="Z392" t="s">
        <v>1217</v>
      </c>
      <c r="AA392" t="s">
        <v>1217</v>
      </c>
      <c r="AB392" t="s">
        <v>1217</v>
      </c>
      <c r="AC392" t="s">
        <v>1217</v>
      </c>
      <c r="AD392" t="s">
        <v>1217</v>
      </c>
      <c r="AE392" t="s">
        <v>1217</v>
      </c>
      <c r="AF392" t="s">
        <v>1217</v>
      </c>
      <c r="AG392" t="s">
        <v>1217</v>
      </c>
      <c r="AH392"/>
      <c r="AI392" t="s">
        <v>1217</v>
      </c>
      <c r="AJ392" t="s">
        <v>1217</v>
      </c>
      <c r="AK392" t="s">
        <v>1217</v>
      </c>
      <c r="AL392" t="s">
        <v>1217</v>
      </c>
      <c r="AM392" t="s">
        <v>1217</v>
      </c>
      <c r="AN392" t="s">
        <v>1217</v>
      </c>
      <c r="AO392" t="s">
        <v>1217</v>
      </c>
      <c r="AP392"/>
      <c r="AQ392"/>
      <c r="AR392"/>
      <c r="AS392"/>
      <c r="BB392" t="str" cm="1">
        <f t="array" aca="1" ref="BB392" ca="1">IFERROR(INDIRECT(X392),"")</f>
        <v/>
      </c>
      <c r="BE392"/>
      <c r="BF392" s="435"/>
      <c r="CC392"/>
      <c r="CD392"/>
      <c r="CE392"/>
      <c r="CF392"/>
      <c r="CG392"/>
      <c r="CH392"/>
      <c r="CI392"/>
      <c r="CJ392"/>
      <c r="CK392"/>
      <c r="CL392"/>
      <c r="CM392"/>
      <c r="CN392"/>
      <c r="CO392"/>
    </row>
    <row r="393" spans="18:93">
      <c r="R393"/>
      <c r="W393">
        <v>398</v>
      </c>
      <c r="X393" t="s">
        <v>1217</v>
      </c>
      <c r="Y393" t="s">
        <v>1217</v>
      </c>
      <c r="Z393" t="s">
        <v>1217</v>
      </c>
      <c r="AA393" t="s">
        <v>1217</v>
      </c>
      <c r="AB393" t="s">
        <v>1217</v>
      </c>
      <c r="AC393" t="s">
        <v>1217</v>
      </c>
      <c r="AD393" t="s">
        <v>1217</v>
      </c>
      <c r="AE393" t="s">
        <v>1217</v>
      </c>
      <c r="AF393" t="s">
        <v>1217</v>
      </c>
      <c r="AG393" t="s">
        <v>1217</v>
      </c>
      <c r="AH393"/>
      <c r="AI393" t="s">
        <v>1217</v>
      </c>
      <c r="AJ393" t="s">
        <v>1217</v>
      </c>
      <c r="AK393" t="s">
        <v>1217</v>
      </c>
      <c r="AL393" t="s">
        <v>1217</v>
      </c>
      <c r="AM393" t="s">
        <v>1217</v>
      </c>
      <c r="AN393" t="s">
        <v>1217</v>
      </c>
      <c r="AO393" t="s">
        <v>1217</v>
      </c>
      <c r="AP393"/>
      <c r="AQ393"/>
      <c r="AR393"/>
      <c r="AS393"/>
      <c r="BB393" t="str" cm="1">
        <f t="array" aca="1" ref="BB393" ca="1">IFERROR(INDIRECT(X393),"")</f>
        <v/>
      </c>
      <c r="BE393"/>
      <c r="BF393" s="435"/>
      <c r="CC393"/>
      <c r="CD393"/>
      <c r="CE393"/>
      <c r="CF393"/>
      <c r="CG393"/>
      <c r="CH393"/>
      <c r="CI393"/>
      <c r="CJ393"/>
      <c r="CK393"/>
      <c r="CL393"/>
      <c r="CM393"/>
      <c r="CN393"/>
      <c r="CO393"/>
    </row>
    <row r="394" spans="18:93">
      <c r="R394"/>
      <c r="W394">
        <v>399</v>
      </c>
      <c r="X394" t="s">
        <v>1217</v>
      </c>
      <c r="Y394" t="s">
        <v>1217</v>
      </c>
      <c r="Z394" t="s">
        <v>1217</v>
      </c>
      <c r="AA394" t="s">
        <v>1217</v>
      </c>
      <c r="AB394" t="s">
        <v>1217</v>
      </c>
      <c r="AC394" t="s">
        <v>1217</v>
      </c>
      <c r="AD394" t="s">
        <v>1217</v>
      </c>
      <c r="AE394" t="s">
        <v>1217</v>
      </c>
      <c r="AF394" t="s">
        <v>1217</v>
      </c>
      <c r="AG394" t="s">
        <v>1217</v>
      </c>
      <c r="AH394"/>
      <c r="AI394" t="s">
        <v>1217</v>
      </c>
      <c r="AJ394" t="s">
        <v>1217</v>
      </c>
      <c r="AK394" t="s">
        <v>1217</v>
      </c>
      <c r="AL394" t="s">
        <v>1217</v>
      </c>
      <c r="AM394" t="s">
        <v>1217</v>
      </c>
      <c r="AN394" t="s">
        <v>1217</v>
      </c>
      <c r="AO394" t="s">
        <v>1217</v>
      </c>
      <c r="AP394"/>
      <c r="AQ394"/>
      <c r="AR394"/>
      <c r="AS394"/>
      <c r="BB394" t="str" cm="1">
        <f t="array" aca="1" ref="BB394" ca="1">IFERROR(INDIRECT(X394),"")</f>
        <v/>
      </c>
      <c r="BE394"/>
      <c r="BF394" s="435"/>
      <c r="CC394"/>
      <c r="CD394"/>
      <c r="CE394"/>
      <c r="CF394"/>
      <c r="CG394"/>
      <c r="CH394"/>
      <c r="CI394"/>
      <c r="CJ394"/>
      <c r="CK394"/>
      <c r="CL394"/>
      <c r="CM394"/>
      <c r="CN394"/>
      <c r="CO394"/>
    </row>
    <row r="395" spans="18:93">
      <c r="R395"/>
      <c r="W395">
        <v>400</v>
      </c>
      <c r="X395" t="s">
        <v>1217</v>
      </c>
      <c r="Y395" t="s">
        <v>1217</v>
      </c>
      <c r="Z395" t="s">
        <v>1217</v>
      </c>
      <c r="AA395" t="s">
        <v>1217</v>
      </c>
      <c r="AB395" t="s">
        <v>1217</v>
      </c>
      <c r="AC395" t="s">
        <v>1217</v>
      </c>
      <c r="AD395" t="s">
        <v>1217</v>
      </c>
      <c r="AE395" t="s">
        <v>1217</v>
      </c>
      <c r="AF395" t="s">
        <v>1217</v>
      </c>
      <c r="AG395" t="s">
        <v>1217</v>
      </c>
      <c r="AH395"/>
      <c r="AI395" t="s">
        <v>1217</v>
      </c>
      <c r="AJ395" t="s">
        <v>1217</v>
      </c>
      <c r="AK395" t="s">
        <v>1217</v>
      </c>
      <c r="AL395" t="s">
        <v>1217</v>
      </c>
      <c r="AM395" t="s">
        <v>1217</v>
      </c>
      <c r="AN395" t="s">
        <v>1217</v>
      </c>
      <c r="AO395" t="s">
        <v>1217</v>
      </c>
      <c r="AP395"/>
      <c r="AQ395"/>
      <c r="AR395"/>
      <c r="AS395"/>
      <c r="BB395" t="str" cm="1">
        <f t="array" aca="1" ref="BB395" ca="1">IFERROR(INDIRECT(X395),"")</f>
        <v/>
      </c>
      <c r="BE395"/>
      <c r="BF395" s="435"/>
      <c r="CC395"/>
      <c r="CD395"/>
      <c r="CE395"/>
      <c r="CF395"/>
      <c r="CG395"/>
      <c r="CH395"/>
      <c r="CI395"/>
      <c r="CJ395"/>
      <c r="CK395"/>
      <c r="CL395"/>
      <c r="CM395"/>
      <c r="CN395"/>
      <c r="CO395"/>
    </row>
    <row r="396" spans="18:93">
      <c r="R396"/>
      <c r="W396">
        <v>401</v>
      </c>
      <c r="X396" t="s">
        <v>1217</v>
      </c>
      <c r="Y396" t="s">
        <v>1217</v>
      </c>
      <c r="Z396" t="s">
        <v>1217</v>
      </c>
      <c r="AA396" t="s">
        <v>1217</v>
      </c>
      <c r="AB396" t="s">
        <v>1217</v>
      </c>
      <c r="AC396" t="s">
        <v>1217</v>
      </c>
      <c r="AD396" t="s">
        <v>1217</v>
      </c>
      <c r="AE396" t="s">
        <v>1217</v>
      </c>
      <c r="AF396" t="s">
        <v>1217</v>
      </c>
      <c r="AG396" t="s">
        <v>1217</v>
      </c>
      <c r="AH396"/>
      <c r="AI396" t="s">
        <v>1217</v>
      </c>
      <c r="AJ396" t="s">
        <v>1217</v>
      </c>
      <c r="AK396" t="s">
        <v>1217</v>
      </c>
      <c r="AL396" t="s">
        <v>1217</v>
      </c>
      <c r="AM396" t="s">
        <v>1217</v>
      </c>
      <c r="AN396" t="s">
        <v>1217</v>
      </c>
      <c r="AO396" t="s">
        <v>1217</v>
      </c>
      <c r="AP396"/>
      <c r="AQ396"/>
      <c r="AR396"/>
      <c r="AS396"/>
      <c r="BB396" t="str" cm="1">
        <f t="array" aca="1" ref="BB396" ca="1">IFERROR(INDIRECT(X396),"")</f>
        <v/>
      </c>
      <c r="BE396"/>
      <c r="BF396" s="435"/>
      <c r="CC396"/>
      <c r="CD396"/>
      <c r="CE396"/>
      <c r="CF396"/>
      <c r="CG396"/>
      <c r="CH396"/>
      <c r="CI396"/>
      <c r="CJ396"/>
      <c r="CK396"/>
      <c r="CL396"/>
      <c r="CM396"/>
      <c r="CN396"/>
      <c r="CO396"/>
    </row>
    <row r="397" spans="18:93">
      <c r="R397"/>
      <c r="W397">
        <v>402</v>
      </c>
      <c r="X397" t="s">
        <v>3353</v>
      </c>
      <c r="Y397" t="s">
        <v>3354</v>
      </c>
      <c r="Z397" t="s">
        <v>3355</v>
      </c>
      <c r="AA397" t="s">
        <v>1217</v>
      </c>
      <c r="AB397" t="s">
        <v>1217</v>
      </c>
      <c r="AC397">
        <v>2</v>
      </c>
      <c r="AD397">
        <v>31</v>
      </c>
      <c r="AE397" t="s">
        <v>1217</v>
      </c>
      <c r="AF397" t="s">
        <v>1217</v>
      </c>
      <c r="AG397" t="s">
        <v>3356</v>
      </c>
      <c r="AH397"/>
      <c r="AI397" t="s">
        <v>3357</v>
      </c>
      <c r="AJ397" t="s">
        <v>3358</v>
      </c>
      <c r="AK397" t="s">
        <v>3359</v>
      </c>
      <c r="AL397" t="s">
        <v>3360</v>
      </c>
      <c r="AM397" t="s">
        <v>3361</v>
      </c>
      <c r="AN397" t="s">
        <v>3362</v>
      </c>
      <c r="AO397" t="s">
        <v>3363</v>
      </c>
      <c r="AP397"/>
      <c r="AQ397"/>
      <c r="AR397"/>
      <c r="AS397"/>
      <c r="BB397" t="str" cm="1">
        <f t="array" aca="1" ref="BB397" ca="1">IFERROR(INDIRECT(X397),"")</f>
        <v>FULLSTÄNDIGT SVAR SAKNAS PÅ FRÅGA 12</v>
      </c>
      <c r="BE397"/>
      <c r="BF397" s="435"/>
      <c r="CC397"/>
      <c r="CD397"/>
      <c r="CE397"/>
      <c r="CF397"/>
      <c r="CG397"/>
      <c r="CH397"/>
      <c r="CI397"/>
      <c r="CJ397"/>
      <c r="CK397"/>
      <c r="CL397"/>
      <c r="CM397"/>
      <c r="CN397"/>
      <c r="CO397"/>
    </row>
    <row r="398" spans="18:93">
      <c r="R398"/>
      <c r="W398">
        <v>403</v>
      </c>
      <c r="X398" t="s">
        <v>1217</v>
      </c>
      <c r="Y398" t="s">
        <v>1217</v>
      </c>
      <c r="Z398" t="s">
        <v>1217</v>
      </c>
      <c r="AA398" t="s">
        <v>1217</v>
      </c>
      <c r="AB398" t="s">
        <v>1217</v>
      </c>
      <c r="AC398" t="s">
        <v>1217</v>
      </c>
      <c r="AD398" t="s">
        <v>1217</v>
      </c>
      <c r="AE398" t="s">
        <v>1217</v>
      </c>
      <c r="AF398" t="s">
        <v>1217</v>
      </c>
      <c r="AG398" t="s">
        <v>1217</v>
      </c>
      <c r="AH398"/>
      <c r="AI398" t="s">
        <v>1217</v>
      </c>
      <c r="AJ398" t="s">
        <v>1217</v>
      </c>
      <c r="AK398" t="s">
        <v>1217</v>
      </c>
      <c r="AL398" t="s">
        <v>1217</v>
      </c>
      <c r="AM398" t="s">
        <v>1217</v>
      </c>
      <c r="AN398" t="s">
        <v>1217</v>
      </c>
      <c r="AO398" t="s">
        <v>1217</v>
      </c>
      <c r="AP398"/>
      <c r="AQ398"/>
      <c r="AR398"/>
      <c r="AS398"/>
      <c r="BB398" t="str" cm="1">
        <f t="array" aca="1" ref="BB398" ca="1">IFERROR(INDIRECT(X398),"")</f>
        <v/>
      </c>
      <c r="BE398"/>
      <c r="BF398" s="435"/>
      <c r="CC398"/>
      <c r="CD398"/>
      <c r="CE398"/>
      <c r="CF398"/>
      <c r="CG398"/>
      <c r="CH398"/>
      <c r="CI398"/>
      <c r="CJ398"/>
      <c r="CK398"/>
      <c r="CL398"/>
      <c r="CM398"/>
      <c r="CN398"/>
      <c r="CO398"/>
    </row>
    <row r="399" spans="18:93">
      <c r="R399"/>
      <c r="W399">
        <v>404</v>
      </c>
      <c r="X399" t="s">
        <v>1217</v>
      </c>
      <c r="Y399" t="s">
        <v>1217</v>
      </c>
      <c r="Z399" t="s">
        <v>1217</v>
      </c>
      <c r="AA399" t="s">
        <v>1217</v>
      </c>
      <c r="AB399" t="s">
        <v>1217</v>
      </c>
      <c r="AC399" t="s">
        <v>1217</v>
      </c>
      <c r="AD399" t="s">
        <v>1217</v>
      </c>
      <c r="AE399" t="s">
        <v>1217</v>
      </c>
      <c r="AF399" t="s">
        <v>1217</v>
      </c>
      <c r="AG399" t="s">
        <v>1217</v>
      </c>
      <c r="AH399"/>
      <c r="AI399" t="s">
        <v>1217</v>
      </c>
      <c r="AJ399" t="s">
        <v>1217</v>
      </c>
      <c r="AK399" t="s">
        <v>1217</v>
      </c>
      <c r="AL399" t="s">
        <v>1217</v>
      </c>
      <c r="AM399" t="s">
        <v>1217</v>
      </c>
      <c r="AN399" t="s">
        <v>1217</v>
      </c>
      <c r="AO399" t="s">
        <v>1217</v>
      </c>
      <c r="AP399"/>
      <c r="AQ399"/>
      <c r="AR399"/>
      <c r="AS399"/>
      <c r="BB399" t="str" cm="1">
        <f t="array" aca="1" ref="BB399" ca="1">IFERROR(INDIRECT(X399),"")</f>
        <v/>
      </c>
      <c r="BE399"/>
      <c r="BF399" s="435"/>
      <c r="CC399"/>
      <c r="CD399"/>
      <c r="CE399"/>
      <c r="CF399"/>
      <c r="CG399"/>
      <c r="CH399"/>
      <c r="CI399"/>
      <c r="CJ399"/>
      <c r="CK399"/>
      <c r="CL399"/>
      <c r="CM399"/>
      <c r="CN399"/>
      <c r="CO399"/>
    </row>
    <row r="400" spans="18:93">
      <c r="R400"/>
      <c r="W400">
        <v>405</v>
      </c>
      <c r="X400" t="s">
        <v>1217</v>
      </c>
      <c r="Y400" t="s">
        <v>1217</v>
      </c>
      <c r="Z400" t="s">
        <v>1217</v>
      </c>
      <c r="AA400" t="s">
        <v>1217</v>
      </c>
      <c r="AB400" t="s">
        <v>1217</v>
      </c>
      <c r="AC400" t="s">
        <v>1217</v>
      </c>
      <c r="AD400" t="s">
        <v>1217</v>
      </c>
      <c r="AE400" t="s">
        <v>1217</v>
      </c>
      <c r="AF400" t="s">
        <v>1217</v>
      </c>
      <c r="AG400" t="s">
        <v>1217</v>
      </c>
      <c r="AH400"/>
      <c r="AI400" t="s">
        <v>1217</v>
      </c>
      <c r="AJ400" t="s">
        <v>1217</v>
      </c>
      <c r="AK400" t="s">
        <v>1217</v>
      </c>
      <c r="AL400" t="s">
        <v>1217</v>
      </c>
      <c r="AM400" t="s">
        <v>1217</v>
      </c>
      <c r="AN400" t="s">
        <v>1217</v>
      </c>
      <c r="AO400" t="s">
        <v>1217</v>
      </c>
      <c r="AP400"/>
      <c r="AQ400"/>
      <c r="AR400"/>
      <c r="AS400"/>
      <c r="BB400" t="str" cm="1">
        <f t="array" aca="1" ref="BB400" ca="1">IFERROR(INDIRECT(X400),"")</f>
        <v/>
      </c>
      <c r="BE400"/>
      <c r="BF400" s="435"/>
      <c r="CC400"/>
      <c r="CD400"/>
      <c r="CE400"/>
      <c r="CF400"/>
      <c r="CG400"/>
      <c r="CH400"/>
      <c r="CI400"/>
      <c r="CJ400"/>
      <c r="CK400"/>
      <c r="CL400"/>
      <c r="CM400"/>
      <c r="CN400"/>
      <c r="CO400"/>
    </row>
    <row r="401" spans="18:93">
      <c r="R401"/>
      <c r="W401">
        <v>406</v>
      </c>
      <c r="X401" t="s">
        <v>1217</v>
      </c>
      <c r="Y401" t="s">
        <v>1217</v>
      </c>
      <c r="Z401" t="s">
        <v>1217</v>
      </c>
      <c r="AA401" t="s">
        <v>1217</v>
      </c>
      <c r="AB401" t="s">
        <v>1217</v>
      </c>
      <c r="AC401" t="s">
        <v>1217</v>
      </c>
      <c r="AD401" t="s">
        <v>1217</v>
      </c>
      <c r="AE401" t="s">
        <v>1217</v>
      </c>
      <c r="AF401" t="s">
        <v>1217</v>
      </c>
      <c r="AG401" t="s">
        <v>1217</v>
      </c>
      <c r="AH401"/>
      <c r="AI401" t="s">
        <v>1217</v>
      </c>
      <c r="AJ401" t="s">
        <v>1217</v>
      </c>
      <c r="AK401" t="s">
        <v>1217</v>
      </c>
      <c r="AL401" t="s">
        <v>1217</v>
      </c>
      <c r="AM401" t="s">
        <v>1217</v>
      </c>
      <c r="AN401" t="s">
        <v>1217</v>
      </c>
      <c r="AO401" t="s">
        <v>1217</v>
      </c>
      <c r="AP401"/>
      <c r="AQ401"/>
      <c r="AR401"/>
      <c r="AS401"/>
      <c r="BB401" t="str" cm="1">
        <f t="array" aca="1" ref="BB401" ca="1">IFERROR(INDIRECT(X401),"")</f>
        <v/>
      </c>
      <c r="BF401" s="435"/>
      <c r="CC401"/>
      <c r="CD401"/>
      <c r="CE401"/>
      <c r="CF401"/>
      <c r="CG401"/>
      <c r="CH401"/>
      <c r="CI401"/>
      <c r="CJ401"/>
      <c r="CK401"/>
      <c r="CL401"/>
      <c r="CM401"/>
      <c r="CN401"/>
      <c r="CO401"/>
    </row>
    <row r="402" spans="18:93">
      <c r="R402"/>
      <c r="W402">
        <v>407</v>
      </c>
      <c r="X402" t="s">
        <v>1217</v>
      </c>
      <c r="Y402" t="s">
        <v>1217</v>
      </c>
      <c r="Z402" t="s">
        <v>1217</v>
      </c>
      <c r="AA402" t="s">
        <v>1217</v>
      </c>
      <c r="AB402" t="s">
        <v>1217</v>
      </c>
      <c r="AC402" t="s">
        <v>1217</v>
      </c>
      <c r="AD402" t="s">
        <v>1217</v>
      </c>
      <c r="AE402" t="s">
        <v>1217</v>
      </c>
      <c r="AF402" t="s">
        <v>1217</v>
      </c>
      <c r="AG402" t="s">
        <v>1217</v>
      </c>
      <c r="AH402"/>
      <c r="AI402" t="s">
        <v>1217</v>
      </c>
      <c r="AJ402" t="s">
        <v>1217</v>
      </c>
      <c r="AK402" t="s">
        <v>1217</v>
      </c>
      <c r="AL402" t="s">
        <v>1217</v>
      </c>
      <c r="AM402" t="s">
        <v>1217</v>
      </c>
      <c r="AN402" t="s">
        <v>1217</v>
      </c>
      <c r="AO402" t="s">
        <v>1217</v>
      </c>
      <c r="AP402"/>
      <c r="AQ402"/>
      <c r="AR402"/>
      <c r="AS402"/>
      <c r="BB402" t="str" cm="1">
        <f t="array" aca="1" ref="BB402" ca="1">IFERROR(INDIRECT(X402),"")</f>
        <v/>
      </c>
      <c r="BF402" s="435"/>
      <c r="CC402"/>
      <c r="CD402"/>
      <c r="CE402"/>
      <c r="CF402"/>
      <c r="CG402"/>
      <c r="CH402"/>
      <c r="CI402"/>
      <c r="CJ402"/>
      <c r="CK402"/>
      <c r="CL402"/>
      <c r="CM402"/>
      <c r="CN402"/>
      <c r="CO402"/>
    </row>
    <row r="403" spans="18:93">
      <c r="R403"/>
      <c r="W403">
        <v>408</v>
      </c>
      <c r="X403" t="s">
        <v>1217</v>
      </c>
      <c r="Y403" t="s">
        <v>1217</v>
      </c>
      <c r="Z403" t="s">
        <v>1217</v>
      </c>
      <c r="AA403" t="s">
        <v>1217</v>
      </c>
      <c r="AB403" t="s">
        <v>1217</v>
      </c>
      <c r="AC403" t="s">
        <v>1217</v>
      </c>
      <c r="AD403" t="s">
        <v>1217</v>
      </c>
      <c r="AE403" t="s">
        <v>1217</v>
      </c>
      <c r="AF403" t="s">
        <v>1217</v>
      </c>
      <c r="AG403" t="s">
        <v>1217</v>
      </c>
      <c r="AH403"/>
      <c r="AI403" t="s">
        <v>1217</v>
      </c>
      <c r="AJ403" t="s">
        <v>1217</v>
      </c>
      <c r="AK403" t="s">
        <v>1217</v>
      </c>
      <c r="AL403" t="s">
        <v>1217</v>
      </c>
      <c r="AM403" t="s">
        <v>1217</v>
      </c>
      <c r="AN403" t="s">
        <v>1217</v>
      </c>
      <c r="AO403" t="s">
        <v>1217</v>
      </c>
      <c r="AP403"/>
      <c r="AQ403"/>
      <c r="AR403"/>
      <c r="AS403"/>
      <c r="BB403" t="str" cm="1">
        <f t="array" aca="1" ref="BB403" ca="1">IFERROR(INDIRECT(X403),"")</f>
        <v/>
      </c>
      <c r="BF403" s="435"/>
      <c r="CC403"/>
      <c r="CD403"/>
      <c r="CE403"/>
      <c r="CF403"/>
      <c r="CG403"/>
      <c r="CH403"/>
      <c r="CI403"/>
      <c r="CJ403"/>
      <c r="CK403"/>
      <c r="CL403"/>
      <c r="CM403"/>
      <c r="CN403"/>
      <c r="CO403"/>
    </row>
    <row r="404" spans="18:93">
      <c r="R404"/>
      <c r="W404">
        <v>409</v>
      </c>
      <c r="X404" t="s">
        <v>1217</v>
      </c>
      <c r="Y404" t="s">
        <v>1217</v>
      </c>
      <c r="Z404" t="s">
        <v>1217</v>
      </c>
      <c r="AA404" t="s">
        <v>1217</v>
      </c>
      <c r="AB404" t="s">
        <v>1217</v>
      </c>
      <c r="AC404" t="s">
        <v>1217</v>
      </c>
      <c r="AD404" t="s">
        <v>1217</v>
      </c>
      <c r="AE404" t="s">
        <v>1217</v>
      </c>
      <c r="AF404" t="s">
        <v>1217</v>
      </c>
      <c r="AG404" t="s">
        <v>1217</v>
      </c>
      <c r="AH404"/>
      <c r="AI404" t="s">
        <v>1217</v>
      </c>
      <c r="AJ404" t="s">
        <v>1217</v>
      </c>
      <c r="AK404" t="s">
        <v>1217</v>
      </c>
      <c r="AL404" t="s">
        <v>1217</v>
      </c>
      <c r="AM404" t="s">
        <v>1217</v>
      </c>
      <c r="AN404" t="s">
        <v>1217</v>
      </c>
      <c r="AO404" t="s">
        <v>1217</v>
      </c>
      <c r="AP404"/>
      <c r="AQ404"/>
      <c r="AR404"/>
      <c r="AS404"/>
      <c r="BB404" t="str" cm="1">
        <f t="array" aca="1" ref="BB404" ca="1">IFERROR(INDIRECT(X404),"")</f>
        <v/>
      </c>
      <c r="BF404" s="435"/>
      <c r="CC404"/>
      <c r="CD404"/>
      <c r="CE404"/>
      <c r="CF404"/>
      <c r="CG404"/>
      <c r="CH404"/>
      <c r="CI404"/>
      <c r="CJ404"/>
      <c r="CK404"/>
    </row>
    <row r="405" spans="18:93">
      <c r="R405"/>
      <c r="W405">
        <v>410</v>
      </c>
      <c r="X405" t="s">
        <v>1217</v>
      </c>
      <c r="Y405" t="s">
        <v>1217</v>
      </c>
      <c r="Z405" t="s">
        <v>1217</v>
      </c>
      <c r="AA405" t="s">
        <v>1217</v>
      </c>
      <c r="AB405" t="s">
        <v>1217</v>
      </c>
      <c r="AC405" t="s">
        <v>1217</v>
      </c>
      <c r="AD405" t="s">
        <v>1217</v>
      </c>
      <c r="AE405" t="s">
        <v>1217</v>
      </c>
      <c r="AF405" t="s">
        <v>1217</v>
      </c>
      <c r="AG405" t="s">
        <v>1217</v>
      </c>
      <c r="AH405"/>
      <c r="AI405" t="s">
        <v>1217</v>
      </c>
      <c r="AJ405" t="s">
        <v>1217</v>
      </c>
      <c r="AK405" t="s">
        <v>1217</v>
      </c>
      <c r="AL405" t="s">
        <v>1217</v>
      </c>
      <c r="AM405" t="s">
        <v>1217</v>
      </c>
      <c r="AN405" t="s">
        <v>1217</v>
      </c>
      <c r="AO405" t="s">
        <v>1217</v>
      </c>
      <c r="AP405"/>
      <c r="AQ405"/>
      <c r="AR405"/>
      <c r="AS405"/>
      <c r="BB405" t="str" cm="1">
        <f t="array" aca="1" ref="BB405" ca="1">IFERROR(INDIRECT(X405),"")</f>
        <v/>
      </c>
      <c r="BF405" s="435"/>
      <c r="CC405"/>
      <c r="CD405"/>
      <c r="CE405"/>
      <c r="CF405"/>
      <c r="CG405"/>
      <c r="CH405"/>
      <c r="CI405"/>
      <c r="CJ405"/>
      <c r="CK405"/>
    </row>
    <row r="406" spans="18:93">
      <c r="R406"/>
      <c r="W406">
        <v>411</v>
      </c>
      <c r="X406" t="s">
        <v>1217</v>
      </c>
      <c r="Y406" t="s">
        <v>1217</v>
      </c>
      <c r="Z406" t="s">
        <v>1217</v>
      </c>
      <c r="AA406" t="s">
        <v>1217</v>
      </c>
      <c r="AB406" t="s">
        <v>1217</v>
      </c>
      <c r="AC406" t="s">
        <v>1217</v>
      </c>
      <c r="AD406" t="s">
        <v>1217</v>
      </c>
      <c r="AE406" t="s">
        <v>1217</v>
      </c>
      <c r="AF406" t="s">
        <v>1217</v>
      </c>
      <c r="AG406" t="s">
        <v>1217</v>
      </c>
      <c r="AH406"/>
      <c r="AI406" t="s">
        <v>1217</v>
      </c>
      <c r="AJ406" t="s">
        <v>1217</v>
      </c>
      <c r="AK406" t="s">
        <v>1217</v>
      </c>
      <c r="AL406" t="s">
        <v>1217</v>
      </c>
      <c r="AM406" t="s">
        <v>1217</v>
      </c>
      <c r="AN406" t="s">
        <v>1217</v>
      </c>
      <c r="AO406" t="s">
        <v>1217</v>
      </c>
      <c r="AP406"/>
      <c r="AQ406"/>
      <c r="AR406"/>
      <c r="AS406"/>
      <c r="BB406" t="str" cm="1">
        <f t="array" aca="1" ref="BB406" ca="1">IFERROR(INDIRECT(X406),"")</f>
        <v/>
      </c>
      <c r="BF406" s="435"/>
      <c r="CC406"/>
      <c r="CD406"/>
      <c r="CE406"/>
      <c r="CF406"/>
      <c r="CG406"/>
      <c r="CH406"/>
      <c r="CI406"/>
      <c r="CJ406"/>
      <c r="CK406"/>
    </row>
    <row r="407" spans="18:93">
      <c r="R407"/>
      <c r="W407">
        <v>412</v>
      </c>
      <c r="X407" t="s">
        <v>3364</v>
      </c>
      <c r="Y407" t="s">
        <v>3365</v>
      </c>
      <c r="Z407" t="s">
        <v>3366</v>
      </c>
      <c r="AA407" t="s">
        <v>1217</v>
      </c>
      <c r="AB407" t="s">
        <v>1217</v>
      </c>
      <c r="AC407">
        <v>2</v>
      </c>
      <c r="AD407">
        <v>32</v>
      </c>
      <c r="AE407" t="s">
        <v>1217</v>
      </c>
      <c r="AF407" t="s">
        <v>1217</v>
      </c>
      <c r="AG407" t="s">
        <v>3367</v>
      </c>
      <c r="AH407"/>
      <c r="AI407" t="s">
        <v>3368</v>
      </c>
      <c r="AJ407" t="s">
        <v>3369</v>
      </c>
      <c r="AK407" t="s">
        <v>3370</v>
      </c>
      <c r="AL407" t="s">
        <v>3371</v>
      </c>
      <c r="AM407" t="s">
        <v>3372</v>
      </c>
      <c r="AN407" t="s">
        <v>3373</v>
      </c>
      <c r="AO407" t="s">
        <v>3374</v>
      </c>
      <c r="AP407"/>
      <c r="AQ407"/>
      <c r="AR407"/>
      <c r="AS407"/>
      <c r="BB407" t="str" cm="1">
        <f t="array" aca="1" ref="BB407" ca="1">IFERROR(INDIRECT(X407),"")</f>
        <v>FULLSTÄNDIGT SVAR SAKNAS PÅ FRÅGA 16</v>
      </c>
      <c r="BF407" s="435"/>
      <c r="CC407"/>
      <c r="CD407"/>
      <c r="CE407"/>
      <c r="CF407"/>
      <c r="CG407"/>
      <c r="CH407"/>
      <c r="CI407"/>
      <c r="CJ407"/>
      <c r="CK407"/>
    </row>
    <row r="408" spans="18:93">
      <c r="R408"/>
      <c r="W408">
        <v>413</v>
      </c>
      <c r="X408" t="s">
        <v>1217</v>
      </c>
      <c r="Y408" t="s">
        <v>1217</v>
      </c>
      <c r="Z408" t="s">
        <v>1217</v>
      </c>
      <c r="AA408" t="s">
        <v>1217</v>
      </c>
      <c r="AB408" t="s">
        <v>1217</v>
      </c>
      <c r="AC408" t="s">
        <v>1217</v>
      </c>
      <c r="AD408" t="s">
        <v>1217</v>
      </c>
      <c r="AE408" t="s">
        <v>1217</v>
      </c>
      <c r="AF408" t="s">
        <v>1217</v>
      </c>
      <c r="AG408" t="s">
        <v>1217</v>
      </c>
      <c r="AH408"/>
      <c r="AI408" t="s">
        <v>1217</v>
      </c>
      <c r="AJ408" t="s">
        <v>1217</v>
      </c>
      <c r="AK408" t="s">
        <v>1217</v>
      </c>
      <c r="AL408" t="s">
        <v>1217</v>
      </c>
      <c r="AM408" t="s">
        <v>1217</v>
      </c>
      <c r="AN408" t="s">
        <v>1217</v>
      </c>
      <c r="AO408" t="s">
        <v>1217</v>
      </c>
      <c r="AP408"/>
      <c r="AQ408"/>
      <c r="AR408"/>
      <c r="AS408"/>
      <c r="BB408" t="str" cm="1">
        <f t="array" aca="1" ref="BB408" ca="1">IFERROR(INDIRECT(X408),"")</f>
        <v/>
      </c>
      <c r="BF408" s="435"/>
      <c r="CC408"/>
      <c r="CD408"/>
      <c r="CE408"/>
      <c r="CF408"/>
      <c r="CG408"/>
      <c r="CH408"/>
      <c r="CI408"/>
      <c r="CJ408"/>
      <c r="CK408"/>
    </row>
    <row r="409" spans="18:93">
      <c r="R409"/>
      <c r="W409">
        <v>414</v>
      </c>
      <c r="X409" t="s">
        <v>1217</v>
      </c>
      <c r="Y409" t="s">
        <v>1217</v>
      </c>
      <c r="Z409" t="s">
        <v>1217</v>
      </c>
      <c r="AA409" t="s">
        <v>1217</v>
      </c>
      <c r="AB409" t="s">
        <v>1217</v>
      </c>
      <c r="AC409" t="s">
        <v>1217</v>
      </c>
      <c r="AD409" t="s">
        <v>1217</v>
      </c>
      <c r="AE409" t="s">
        <v>1217</v>
      </c>
      <c r="AF409" t="s">
        <v>1217</v>
      </c>
      <c r="AG409" t="s">
        <v>1217</v>
      </c>
      <c r="AH409"/>
      <c r="AI409" t="s">
        <v>1217</v>
      </c>
      <c r="AJ409" t="s">
        <v>1217</v>
      </c>
      <c r="AK409" t="s">
        <v>1217</v>
      </c>
      <c r="AL409" t="s">
        <v>1217</v>
      </c>
      <c r="AM409" t="s">
        <v>1217</v>
      </c>
      <c r="AN409" t="s">
        <v>1217</v>
      </c>
      <c r="AO409" t="s">
        <v>1217</v>
      </c>
      <c r="AP409"/>
      <c r="AQ409"/>
      <c r="AR409"/>
      <c r="AS409"/>
      <c r="BB409" t="str" cm="1">
        <f t="array" aca="1" ref="BB409" ca="1">IFERROR(INDIRECT(X409),"")</f>
        <v/>
      </c>
      <c r="BF409" s="435"/>
      <c r="CC409"/>
      <c r="CD409"/>
      <c r="CE409"/>
      <c r="CF409"/>
      <c r="CG409"/>
      <c r="CH409"/>
      <c r="CI409"/>
      <c r="CJ409"/>
      <c r="CK409"/>
    </row>
    <row r="410" spans="18:93">
      <c r="R410"/>
      <c r="W410">
        <v>415</v>
      </c>
      <c r="X410" t="s">
        <v>1217</v>
      </c>
      <c r="Y410" t="s">
        <v>1217</v>
      </c>
      <c r="Z410" t="s">
        <v>1217</v>
      </c>
      <c r="AA410" t="s">
        <v>1217</v>
      </c>
      <c r="AB410" t="s">
        <v>1217</v>
      </c>
      <c r="AC410" t="s">
        <v>1217</v>
      </c>
      <c r="AD410" t="s">
        <v>1217</v>
      </c>
      <c r="AE410" t="s">
        <v>1217</v>
      </c>
      <c r="AF410" t="s">
        <v>1217</v>
      </c>
      <c r="AG410" t="s">
        <v>1217</v>
      </c>
      <c r="AH410"/>
      <c r="AI410" t="s">
        <v>1217</v>
      </c>
      <c r="AJ410" t="s">
        <v>1217</v>
      </c>
      <c r="AK410" t="s">
        <v>1217</v>
      </c>
      <c r="AL410" t="s">
        <v>1217</v>
      </c>
      <c r="AM410" t="s">
        <v>1217</v>
      </c>
      <c r="AN410" t="s">
        <v>1217</v>
      </c>
      <c r="AO410" t="s">
        <v>1217</v>
      </c>
      <c r="AP410"/>
      <c r="AQ410"/>
      <c r="AR410"/>
      <c r="AS410"/>
      <c r="BB410" t="str" cm="1">
        <f t="array" aca="1" ref="BB410" ca="1">IFERROR(INDIRECT(X410),"")</f>
        <v/>
      </c>
      <c r="CC410"/>
      <c r="CD410"/>
      <c r="CE410"/>
      <c r="CF410"/>
      <c r="CG410"/>
      <c r="CH410"/>
      <c r="CI410"/>
      <c r="CJ410"/>
      <c r="CK410"/>
    </row>
    <row r="411" spans="18:93">
      <c r="R411"/>
      <c r="W411">
        <v>416</v>
      </c>
      <c r="X411" t="s">
        <v>1217</v>
      </c>
      <c r="Y411" t="s">
        <v>1217</v>
      </c>
      <c r="Z411" t="s">
        <v>1217</v>
      </c>
      <c r="AA411" t="s">
        <v>1217</v>
      </c>
      <c r="AB411" t="s">
        <v>1217</v>
      </c>
      <c r="AC411" t="s">
        <v>1217</v>
      </c>
      <c r="AD411" t="s">
        <v>1217</v>
      </c>
      <c r="AE411" t="s">
        <v>1217</v>
      </c>
      <c r="AF411" t="s">
        <v>1217</v>
      </c>
      <c r="AG411" t="s">
        <v>1217</v>
      </c>
      <c r="AH411"/>
      <c r="AI411" t="s">
        <v>1217</v>
      </c>
      <c r="AJ411" t="s">
        <v>1217</v>
      </c>
      <c r="AK411" t="s">
        <v>1217</v>
      </c>
      <c r="AL411" t="s">
        <v>1217</v>
      </c>
      <c r="AM411" t="s">
        <v>1217</v>
      </c>
      <c r="AN411" t="s">
        <v>1217</v>
      </c>
      <c r="AO411" t="s">
        <v>1217</v>
      </c>
      <c r="AP411"/>
      <c r="AQ411"/>
      <c r="AR411"/>
      <c r="AS411"/>
      <c r="BB411" t="str" cm="1">
        <f t="array" aca="1" ref="BB411" ca="1">IFERROR(INDIRECT(X411),"")</f>
        <v/>
      </c>
      <c r="CC411"/>
      <c r="CD411"/>
      <c r="CE411"/>
      <c r="CF411"/>
      <c r="CG411"/>
      <c r="CH411"/>
      <c r="CI411"/>
      <c r="CJ411"/>
      <c r="CK411"/>
    </row>
    <row r="412" spans="18:93">
      <c r="R412"/>
      <c r="W412">
        <v>417</v>
      </c>
      <c r="X412" t="s">
        <v>1217</v>
      </c>
      <c r="Y412" t="s">
        <v>1217</v>
      </c>
      <c r="Z412" t="s">
        <v>1217</v>
      </c>
      <c r="AA412" t="s">
        <v>1217</v>
      </c>
      <c r="AB412" t="s">
        <v>1217</v>
      </c>
      <c r="AC412" t="s">
        <v>1217</v>
      </c>
      <c r="AD412" t="s">
        <v>1217</v>
      </c>
      <c r="AE412" t="s">
        <v>1217</v>
      </c>
      <c r="AF412" t="s">
        <v>1217</v>
      </c>
      <c r="AG412" t="s">
        <v>1217</v>
      </c>
      <c r="AH412"/>
      <c r="AI412" t="s">
        <v>1217</v>
      </c>
      <c r="AJ412" t="s">
        <v>1217</v>
      </c>
      <c r="AK412" t="s">
        <v>1217</v>
      </c>
      <c r="AL412" t="s">
        <v>1217</v>
      </c>
      <c r="AM412" t="s">
        <v>1217</v>
      </c>
      <c r="AN412" t="s">
        <v>1217</v>
      </c>
      <c r="AO412" t="s">
        <v>1217</v>
      </c>
      <c r="AP412"/>
      <c r="AQ412"/>
      <c r="AR412"/>
      <c r="AS412"/>
      <c r="BB412" t="str" cm="1">
        <f t="array" aca="1" ref="BB412" ca="1">IFERROR(INDIRECT(X412),"")</f>
        <v/>
      </c>
      <c r="CC412"/>
      <c r="CD412"/>
      <c r="CE412"/>
      <c r="CF412"/>
      <c r="CG412"/>
      <c r="CH412"/>
      <c r="CI412"/>
      <c r="CJ412"/>
      <c r="CK412"/>
    </row>
    <row r="413" spans="18:93">
      <c r="R413"/>
      <c r="W413">
        <v>418</v>
      </c>
      <c r="X413" t="s">
        <v>1217</v>
      </c>
      <c r="Y413" t="s">
        <v>1217</v>
      </c>
      <c r="Z413" t="s">
        <v>1217</v>
      </c>
      <c r="AA413" t="s">
        <v>1217</v>
      </c>
      <c r="AB413" t="s">
        <v>1217</v>
      </c>
      <c r="AC413" t="s">
        <v>1217</v>
      </c>
      <c r="AD413" t="s">
        <v>1217</v>
      </c>
      <c r="AE413" t="s">
        <v>1217</v>
      </c>
      <c r="AF413" t="s">
        <v>1217</v>
      </c>
      <c r="AG413" t="s">
        <v>1217</v>
      </c>
      <c r="AH413"/>
      <c r="AI413" t="s">
        <v>1217</v>
      </c>
      <c r="AJ413" t="s">
        <v>1217</v>
      </c>
      <c r="AK413" t="s">
        <v>1217</v>
      </c>
      <c r="AL413" t="s">
        <v>1217</v>
      </c>
      <c r="AM413" t="s">
        <v>1217</v>
      </c>
      <c r="AN413" t="s">
        <v>1217</v>
      </c>
      <c r="AO413" t="s">
        <v>1217</v>
      </c>
      <c r="AP413"/>
      <c r="AQ413"/>
      <c r="AR413"/>
      <c r="AS413"/>
      <c r="BB413" t="str" cm="1">
        <f t="array" aca="1" ref="BB413" ca="1">IFERROR(INDIRECT(X413),"")</f>
        <v/>
      </c>
      <c r="CC413"/>
      <c r="CD413"/>
      <c r="CE413"/>
      <c r="CF413"/>
      <c r="CG413"/>
      <c r="CH413"/>
      <c r="CI413"/>
      <c r="CJ413"/>
      <c r="CK413"/>
    </row>
    <row r="414" spans="18:93">
      <c r="R414"/>
      <c r="W414">
        <v>419</v>
      </c>
      <c r="X414" t="s">
        <v>1217</v>
      </c>
      <c r="Y414" t="s">
        <v>1217</v>
      </c>
      <c r="Z414" t="s">
        <v>1217</v>
      </c>
      <c r="AA414" t="s">
        <v>1217</v>
      </c>
      <c r="AB414" t="s">
        <v>1217</v>
      </c>
      <c r="AC414" t="s">
        <v>1217</v>
      </c>
      <c r="AD414" t="s">
        <v>1217</v>
      </c>
      <c r="AE414" t="s">
        <v>1217</v>
      </c>
      <c r="AF414" t="s">
        <v>1217</v>
      </c>
      <c r="AG414" t="s">
        <v>1217</v>
      </c>
      <c r="AH414"/>
      <c r="AI414" t="s">
        <v>1217</v>
      </c>
      <c r="AJ414" t="s">
        <v>1217</v>
      </c>
      <c r="AK414" t="s">
        <v>1217</v>
      </c>
      <c r="AL414" t="s">
        <v>1217</v>
      </c>
      <c r="AM414" t="s">
        <v>1217</v>
      </c>
      <c r="AN414" t="s">
        <v>1217</v>
      </c>
      <c r="AO414" t="s">
        <v>1217</v>
      </c>
      <c r="AP414"/>
      <c r="AQ414"/>
      <c r="AR414"/>
      <c r="AS414"/>
      <c r="BB414" t="str" cm="1">
        <f t="array" aca="1" ref="BB414" ca="1">IFERROR(INDIRECT(X414),"")</f>
        <v/>
      </c>
      <c r="CC414"/>
      <c r="CD414"/>
      <c r="CE414"/>
      <c r="CF414"/>
      <c r="CG414"/>
      <c r="CH414"/>
      <c r="CI414"/>
      <c r="CJ414"/>
      <c r="CK414"/>
    </row>
    <row r="415" spans="18:93">
      <c r="R415"/>
      <c r="W415">
        <v>420</v>
      </c>
      <c r="X415" t="s">
        <v>1217</v>
      </c>
      <c r="Y415" t="s">
        <v>1217</v>
      </c>
      <c r="Z415" t="s">
        <v>1217</v>
      </c>
      <c r="AA415" t="s">
        <v>1217</v>
      </c>
      <c r="AB415" t="s">
        <v>1217</v>
      </c>
      <c r="AC415" t="s">
        <v>1217</v>
      </c>
      <c r="AD415" t="s">
        <v>1217</v>
      </c>
      <c r="AE415" t="s">
        <v>1217</v>
      </c>
      <c r="AF415" t="s">
        <v>1217</v>
      </c>
      <c r="AG415" t="s">
        <v>1217</v>
      </c>
      <c r="AH415"/>
      <c r="AI415" t="s">
        <v>1217</v>
      </c>
      <c r="AJ415" t="s">
        <v>1217</v>
      </c>
      <c r="AK415" t="s">
        <v>1217</v>
      </c>
      <c r="AL415" t="s">
        <v>1217</v>
      </c>
      <c r="AM415" t="s">
        <v>1217</v>
      </c>
      <c r="AN415" t="s">
        <v>1217</v>
      </c>
      <c r="AO415" t="s">
        <v>1217</v>
      </c>
      <c r="AP415"/>
      <c r="AQ415"/>
      <c r="AR415"/>
      <c r="AS415"/>
      <c r="BB415" t="str" cm="1">
        <f t="array" aca="1" ref="BB415" ca="1">IFERROR(INDIRECT(X415),"")</f>
        <v/>
      </c>
      <c r="CC415"/>
      <c r="CD415"/>
      <c r="CE415"/>
      <c r="CF415"/>
      <c r="CG415"/>
      <c r="CH415"/>
      <c r="CI415"/>
      <c r="CJ415"/>
      <c r="CK415"/>
    </row>
    <row r="416" spans="18:93">
      <c r="R416"/>
      <c r="W416">
        <v>421</v>
      </c>
      <c r="X416" t="s">
        <v>1217</v>
      </c>
      <c r="Y416" t="s">
        <v>1217</v>
      </c>
      <c r="Z416" t="s">
        <v>1217</v>
      </c>
      <c r="AA416" t="s">
        <v>1217</v>
      </c>
      <c r="AB416" t="s">
        <v>1217</v>
      </c>
      <c r="AC416" t="s">
        <v>1217</v>
      </c>
      <c r="AD416" t="s">
        <v>1217</v>
      </c>
      <c r="AE416" t="s">
        <v>1217</v>
      </c>
      <c r="AF416" t="s">
        <v>1217</v>
      </c>
      <c r="AG416" t="s">
        <v>1217</v>
      </c>
      <c r="AH416"/>
      <c r="AI416" t="s">
        <v>1217</v>
      </c>
      <c r="AJ416" t="s">
        <v>1217</v>
      </c>
      <c r="AK416" t="s">
        <v>1217</v>
      </c>
      <c r="AL416" t="s">
        <v>1217</v>
      </c>
      <c r="AM416" t="s">
        <v>1217</v>
      </c>
      <c r="AN416" t="s">
        <v>1217</v>
      </c>
      <c r="AO416" t="s">
        <v>1217</v>
      </c>
      <c r="AP416"/>
      <c r="AQ416"/>
      <c r="AR416"/>
      <c r="AS416"/>
      <c r="BB416" t="str" cm="1">
        <f t="array" aca="1" ref="BB416" ca="1">IFERROR(INDIRECT(X416),"")</f>
        <v/>
      </c>
      <c r="CC416"/>
      <c r="CD416"/>
      <c r="CE416"/>
      <c r="CF416"/>
      <c r="CG416"/>
      <c r="CH416"/>
      <c r="CI416"/>
      <c r="CJ416"/>
      <c r="CK416"/>
    </row>
    <row r="417" spans="18:89">
      <c r="R417"/>
      <c r="W417">
        <v>422</v>
      </c>
      <c r="X417" t="s">
        <v>1217</v>
      </c>
      <c r="Y417" t="s">
        <v>1217</v>
      </c>
      <c r="Z417" t="s">
        <v>1217</v>
      </c>
      <c r="AA417" t="s">
        <v>1217</v>
      </c>
      <c r="AB417" t="s">
        <v>1217</v>
      </c>
      <c r="AC417" t="s">
        <v>1217</v>
      </c>
      <c r="AD417" t="s">
        <v>1217</v>
      </c>
      <c r="AE417" t="s">
        <v>1217</v>
      </c>
      <c r="AF417" t="s">
        <v>1217</v>
      </c>
      <c r="AG417" t="s">
        <v>1217</v>
      </c>
      <c r="AH417"/>
      <c r="AI417" t="s">
        <v>1217</v>
      </c>
      <c r="AJ417" t="s">
        <v>1217</v>
      </c>
      <c r="AK417" t="s">
        <v>1217</v>
      </c>
      <c r="AL417" t="s">
        <v>1217</v>
      </c>
      <c r="AM417" t="s">
        <v>1217</v>
      </c>
      <c r="AN417" t="s">
        <v>1217</v>
      </c>
      <c r="AO417" t="s">
        <v>1217</v>
      </c>
      <c r="AP417"/>
      <c r="AQ417"/>
      <c r="AR417"/>
      <c r="AS417"/>
      <c r="BB417" t="str" cm="1">
        <f t="array" aca="1" ref="BB417" ca="1">IFERROR(INDIRECT(X417),"")</f>
        <v/>
      </c>
      <c r="CC417"/>
      <c r="CD417"/>
      <c r="CE417"/>
      <c r="CF417"/>
      <c r="CG417"/>
      <c r="CH417"/>
      <c r="CI417"/>
      <c r="CJ417"/>
      <c r="CK417"/>
    </row>
    <row r="418" spans="18:89">
      <c r="R418"/>
      <c r="W418">
        <v>423</v>
      </c>
      <c r="X418" t="s">
        <v>1217</v>
      </c>
      <c r="Y418" t="s">
        <v>1217</v>
      </c>
      <c r="Z418" t="s">
        <v>1217</v>
      </c>
      <c r="AA418" t="s">
        <v>1217</v>
      </c>
      <c r="AB418" t="s">
        <v>1217</v>
      </c>
      <c r="AC418" t="s">
        <v>1217</v>
      </c>
      <c r="AD418" t="s">
        <v>1217</v>
      </c>
      <c r="AE418" t="s">
        <v>1217</v>
      </c>
      <c r="AF418" t="s">
        <v>1217</v>
      </c>
      <c r="AG418" t="s">
        <v>1217</v>
      </c>
      <c r="AH418"/>
      <c r="AI418" t="s">
        <v>1217</v>
      </c>
      <c r="AJ418" t="s">
        <v>1217</v>
      </c>
      <c r="AK418" t="s">
        <v>1217</v>
      </c>
      <c r="AL418" t="s">
        <v>1217</v>
      </c>
      <c r="AM418" t="s">
        <v>1217</v>
      </c>
      <c r="AN418" t="s">
        <v>1217</v>
      </c>
      <c r="AO418" t="s">
        <v>1217</v>
      </c>
      <c r="AP418"/>
      <c r="AQ418"/>
      <c r="AR418"/>
      <c r="AS418"/>
      <c r="BB418" t="str" cm="1">
        <f t="array" aca="1" ref="BB418" ca="1">IFERROR(INDIRECT(X418),"")</f>
        <v/>
      </c>
      <c r="CC418"/>
      <c r="CD418"/>
      <c r="CE418"/>
      <c r="CF418"/>
      <c r="CG418"/>
      <c r="CH418"/>
      <c r="CI418"/>
      <c r="CJ418"/>
      <c r="CK418"/>
    </row>
    <row r="419" spans="18:89">
      <c r="R419"/>
      <c r="W419">
        <v>424</v>
      </c>
      <c r="X419" t="s">
        <v>1217</v>
      </c>
      <c r="Y419" t="s">
        <v>1217</v>
      </c>
      <c r="Z419" t="s">
        <v>1217</v>
      </c>
      <c r="AA419" t="s">
        <v>1217</v>
      </c>
      <c r="AB419" t="s">
        <v>1217</v>
      </c>
      <c r="AC419" t="s">
        <v>1217</v>
      </c>
      <c r="AD419" t="s">
        <v>1217</v>
      </c>
      <c r="AE419" t="s">
        <v>1217</v>
      </c>
      <c r="AF419" t="s">
        <v>1217</v>
      </c>
      <c r="AG419" t="s">
        <v>1217</v>
      </c>
      <c r="AH419"/>
      <c r="AI419" t="s">
        <v>1217</v>
      </c>
      <c r="AJ419" t="s">
        <v>1217</v>
      </c>
      <c r="AK419" t="s">
        <v>1217</v>
      </c>
      <c r="AL419" t="s">
        <v>1217</v>
      </c>
      <c r="AM419" t="s">
        <v>1217</v>
      </c>
      <c r="AN419" t="s">
        <v>1217</v>
      </c>
      <c r="AO419" t="s">
        <v>1217</v>
      </c>
      <c r="AP419"/>
      <c r="AQ419"/>
      <c r="AR419"/>
      <c r="AS419"/>
      <c r="BB419" t="str" cm="1">
        <f t="array" aca="1" ref="BB419" ca="1">IFERROR(INDIRECT(X419),"")</f>
        <v/>
      </c>
      <c r="CC419"/>
      <c r="CD419"/>
      <c r="CE419"/>
      <c r="CF419"/>
      <c r="CG419"/>
      <c r="CH419"/>
      <c r="CI419"/>
      <c r="CJ419"/>
      <c r="CK419"/>
    </row>
    <row r="420" spans="18:89">
      <c r="R420"/>
      <c r="W420">
        <v>425</v>
      </c>
      <c r="X420" t="s">
        <v>1217</v>
      </c>
      <c r="Y420" t="s">
        <v>1217</v>
      </c>
      <c r="Z420" t="s">
        <v>1217</v>
      </c>
      <c r="AA420" t="s">
        <v>1217</v>
      </c>
      <c r="AB420" t="s">
        <v>1217</v>
      </c>
      <c r="AC420" t="s">
        <v>1217</v>
      </c>
      <c r="AD420" t="s">
        <v>1217</v>
      </c>
      <c r="AE420" t="s">
        <v>1217</v>
      </c>
      <c r="AF420" t="s">
        <v>1217</v>
      </c>
      <c r="AG420" t="s">
        <v>1217</v>
      </c>
      <c r="AH420"/>
      <c r="AI420" t="s">
        <v>1217</v>
      </c>
      <c r="AJ420" t="s">
        <v>1217</v>
      </c>
      <c r="AK420" t="s">
        <v>1217</v>
      </c>
      <c r="AL420" t="s">
        <v>1217</v>
      </c>
      <c r="AM420" t="s">
        <v>1217</v>
      </c>
      <c r="AN420" t="s">
        <v>1217</v>
      </c>
      <c r="AO420" t="s">
        <v>1217</v>
      </c>
      <c r="AP420"/>
      <c r="AQ420"/>
      <c r="AR420"/>
      <c r="AS420"/>
      <c r="BB420" t="str" cm="1">
        <f t="array" aca="1" ref="BB420" ca="1">IFERROR(INDIRECT(X420),"")</f>
        <v/>
      </c>
      <c r="CC420"/>
      <c r="CD420"/>
      <c r="CE420"/>
      <c r="CF420"/>
      <c r="CG420"/>
      <c r="CH420"/>
      <c r="CI420"/>
      <c r="CJ420"/>
      <c r="CK420"/>
    </row>
    <row r="421" spans="18:89">
      <c r="R421"/>
      <c r="W421">
        <v>426</v>
      </c>
      <c r="X421" t="s">
        <v>1217</v>
      </c>
      <c r="Y421" t="s">
        <v>1217</v>
      </c>
      <c r="Z421" t="s">
        <v>1217</v>
      </c>
      <c r="AA421" t="s">
        <v>1217</v>
      </c>
      <c r="AB421" t="s">
        <v>1217</v>
      </c>
      <c r="AC421" t="s">
        <v>1217</v>
      </c>
      <c r="AD421" t="s">
        <v>1217</v>
      </c>
      <c r="AE421" t="s">
        <v>1217</v>
      </c>
      <c r="AF421" t="s">
        <v>1217</v>
      </c>
      <c r="AG421" t="s">
        <v>1217</v>
      </c>
      <c r="AH421"/>
      <c r="AI421" t="s">
        <v>1217</v>
      </c>
      <c r="AJ421" t="s">
        <v>1217</v>
      </c>
      <c r="AK421" t="s">
        <v>1217</v>
      </c>
      <c r="AL421" t="s">
        <v>1217</v>
      </c>
      <c r="AM421" t="s">
        <v>1217</v>
      </c>
      <c r="AN421" t="s">
        <v>1217</v>
      </c>
      <c r="AO421" t="s">
        <v>1217</v>
      </c>
      <c r="AP421"/>
      <c r="AQ421"/>
      <c r="AR421"/>
      <c r="AS421"/>
      <c r="BB421" t="str" cm="1">
        <f t="array" aca="1" ref="BB421" ca="1">IFERROR(INDIRECT(X421),"")</f>
        <v/>
      </c>
      <c r="CC421"/>
      <c r="CD421"/>
      <c r="CE421"/>
      <c r="CF421"/>
      <c r="CG421"/>
      <c r="CH421"/>
      <c r="CI421"/>
      <c r="CJ421"/>
      <c r="CK421"/>
    </row>
    <row r="422" spans="18:89">
      <c r="R422"/>
      <c r="W422">
        <v>427</v>
      </c>
      <c r="X422" t="s">
        <v>1217</v>
      </c>
      <c r="Y422" t="s">
        <v>1217</v>
      </c>
      <c r="Z422" t="s">
        <v>1217</v>
      </c>
      <c r="AA422" t="s">
        <v>1217</v>
      </c>
      <c r="AB422" t="s">
        <v>1217</v>
      </c>
      <c r="AC422" t="s">
        <v>1217</v>
      </c>
      <c r="AD422" t="s">
        <v>1217</v>
      </c>
      <c r="AE422" t="s">
        <v>1217</v>
      </c>
      <c r="AF422" t="s">
        <v>1217</v>
      </c>
      <c r="AG422" t="s">
        <v>1217</v>
      </c>
      <c r="AH422"/>
      <c r="AI422" t="s">
        <v>1217</v>
      </c>
      <c r="AJ422" t="s">
        <v>1217</v>
      </c>
      <c r="AK422" t="s">
        <v>1217</v>
      </c>
      <c r="AL422" t="s">
        <v>1217</v>
      </c>
      <c r="AM422" t="s">
        <v>1217</v>
      </c>
      <c r="AN422" t="s">
        <v>1217</v>
      </c>
      <c r="AO422" t="s">
        <v>1217</v>
      </c>
      <c r="AP422"/>
      <c r="AQ422"/>
      <c r="AR422"/>
      <c r="AS422"/>
      <c r="BB422" t="str" cm="1">
        <f t="array" aca="1" ref="BB422" ca="1">IFERROR(INDIRECT(X422),"")</f>
        <v/>
      </c>
      <c r="CC422"/>
      <c r="CD422"/>
      <c r="CE422"/>
      <c r="CF422"/>
      <c r="CG422"/>
      <c r="CH422"/>
      <c r="CI422"/>
      <c r="CJ422"/>
      <c r="CK422"/>
    </row>
    <row r="423" spans="18:89">
      <c r="R423"/>
      <c r="W423">
        <v>428</v>
      </c>
      <c r="X423" t="s">
        <v>3375</v>
      </c>
      <c r="Y423" t="s">
        <v>3376</v>
      </c>
      <c r="Z423" t="s">
        <v>3377</v>
      </c>
      <c r="AA423" t="s">
        <v>1217</v>
      </c>
      <c r="AB423" t="s">
        <v>1217</v>
      </c>
      <c r="AC423">
        <v>3</v>
      </c>
      <c r="AD423">
        <v>33</v>
      </c>
      <c r="AE423" t="s">
        <v>1217</v>
      </c>
      <c r="AF423" t="s">
        <v>1217</v>
      </c>
      <c r="AG423" t="s">
        <v>3378</v>
      </c>
      <c r="AH423"/>
      <c r="AI423" t="s">
        <v>3379</v>
      </c>
      <c r="AJ423" t="s">
        <v>3380</v>
      </c>
      <c r="AK423" t="s">
        <v>3381</v>
      </c>
      <c r="AL423" t="s">
        <v>3382</v>
      </c>
      <c r="AM423" t="s">
        <v>3383</v>
      </c>
      <c r="AN423" t="s">
        <v>3384</v>
      </c>
      <c r="AO423" t="s">
        <v>3385</v>
      </c>
      <c r="AP423"/>
      <c r="AQ423"/>
      <c r="AR423"/>
      <c r="AS423"/>
      <c r="BB423" t="str" cm="1">
        <f t="array" aca="1" ref="BB423" ca="1">IFERROR(INDIRECT(X423),"")</f>
        <v>FRÅGAN ÄR OBESVARAD</v>
      </c>
      <c r="CC423"/>
      <c r="CD423"/>
      <c r="CE423"/>
      <c r="CF423"/>
      <c r="CG423"/>
      <c r="CH423"/>
      <c r="CI423"/>
      <c r="CJ423"/>
      <c r="CK423"/>
    </row>
    <row r="424" spans="18:89">
      <c r="R424"/>
      <c r="W424">
        <v>429</v>
      </c>
      <c r="X424" t="s">
        <v>1217</v>
      </c>
      <c r="Y424" t="s">
        <v>1217</v>
      </c>
      <c r="Z424" t="s">
        <v>1217</v>
      </c>
      <c r="AA424" t="s">
        <v>1217</v>
      </c>
      <c r="AB424" t="s">
        <v>1217</v>
      </c>
      <c r="AC424" t="s">
        <v>1217</v>
      </c>
      <c r="AD424" t="s">
        <v>1217</v>
      </c>
      <c r="AE424" t="s">
        <v>1217</v>
      </c>
      <c r="AF424" t="s">
        <v>1217</v>
      </c>
      <c r="AG424" t="s">
        <v>1217</v>
      </c>
      <c r="AH424"/>
      <c r="AI424" t="s">
        <v>1217</v>
      </c>
      <c r="AJ424" t="s">
        <v>1217</v>
      </c>
      <c r="AK424" t="s">
        <v>1217</v>
      </c>
      <c r="AL424" t="s">
        <v>1217</v>
      </c>
      <c r="AM424" t="s">
        <v>1217</v>
      </c>
      <c r="AN424" t="s">
        <v>1217</v>
      </c>
      <c r="AO424" t="s">
        <v>1217</v>
      </c>
      <c r="AP424"/>
      <c r="AQ424"/>
      <c r="AR424"/>
      <c r="AS424"/>
      <c r="BB424" t="str" cm="1">
        <f t="array" aca="1" ref="BB424" ca="1">IFERROR(INDIRECT(X424),"")</f>
        <v/>
      </c>
      <c r="CC424"/>
      <c r="CD424"/>
      <c r="CE424"/>
      <c r="CF424"/>
      <c r="CG424"/>
      <c r="CH424"/>
      <c r="CI424"/>
      <c r="CJ424"/>
      <c r="CK424"/>
    </row>
    <row r="425" spans="18:89">
      <c r="R425"/>
      <c r="W425">
        <v>430</v>
      </c>
      <c r="X425" t="s">
        <v>1217</v>
      </c>
      <c r="Y425" t="s">
        <v>1217</v>
      </c>
      <c r="Z425" t="s">
        <v>1217</v>
      </c>
      <c r="AA425" t="s">
        <v>1217</v>
      </c>
      <c r="AB425" t="s">
        <v>1217</v>
      </c>
      <c r="AC425" t="s">
        <v>1217</v>
      </c>
      <c r="AD425" t="s">
        <v>1217</v>
      </c>
      <c r="AE425" t="s">
        <v>1217</v>
      </c>
      <c r="AF425" t="s">
        <v>1217</v>
      </c>
      <c r="AG425" t="s">
        <v>1217</v>
      </c>
      <c r="AH425"/>
      <c r="AI425" t="s">
        <v>1217</v>
      </c>
      <c r="AJ425" t="s">
        <v>1217</v>
      </c>
      <c r="AK425" t="s">
        <v>1217</v>
      </c>
      <c r="AL425" t="s">
        <v>1217</v>
      </c>
      <c r="AM425" t="s">
        <v>1217</v>
      </c>
      <c r="AN425" t="s">
        <v>1217</v>
      </c>
      <c r="AO425" t="s">
        <v>1217</v>
      </c>
      <c r="AP425"/>
      <c r="AQ425"/>
      <c r="AR425"/>
      <c r="AS425"/>
      <c r="BB425" t="str" cm="1">
        <f t="array" aca="1" ref="BB425" ca="1">IFERROR(INDIRECT(X425),"")</f>
        <v/>
      </c>
      <c r="CC425"/>
      <c r="CD425"/>
      <c r="CE425"/>
      <c r="CF425"/>
      <c r="CG425"/>
      <c r="CH425"/>
      <c r="CI425"/>
      <c r="CJ425"/>
      <c r="CK425"/>
    </row>
    <row r="426" spans="18:89">
      <c r="R426"/>
      <c r="W426">
        <v>431</v>
      </c>
      <c r="X426" t="s">
        <v>1217</v>
      </c>
      <c r="Y426" t="s">
        <v>1217</v>
      </c>
      <c r="Z426" t="s">
        <v>1217</v>
      </c>
      <c r="AA426" t="s">
        <v>1217</v>
      </c>
      <c r="AB426" t="s">
        <v>1217</v>
      </c>
      <c r="AC426" t="s">
        <v>1217</v>
      </c>
      <c r="AD426" t="s">
        <v>1217</v>
      </c>
      <c r="AE426" t="s">
        <v>1217</v>
      </c>
      <c r="AF426" t="s">
        <v>1217</v>
      </c>
      <c r="AG426" t="s">
        <v>1217</v>
      </c>
      <c r="AH426"/>
      <c r="AI426" t="s">
        <v>1217</v>
      </c>
      <c r="AJ426" t="s">
        <v>1217</v>
      </c>
      <c r="AK426" t="s">
        <v>1217</v>
      </c>
      <c r="AL426" t="s">
        <v>1217</v>
      </c>
      <c r="AM426" t="s">
        <v>1217</v>
      </c>
      <c r="AN426" t="s">
        <v>1217</v>
      </c>
      <c r="AO426" t="s">
        <v>1217</v>
      </c>
      <c r="AP426"/>
      <c r="AQ426"/>
      <c r="AR426"/>
      <c r="AS426"/>
      <c r="BB426" t="str" cm="1">
        <f t="array" aca="1" ref="BB426" ca="1">IFERROR(INDIRECT(X426),"")</f>
        <v/>
      </c>
      <c r="CC426"/>
      <c r="CD426"/>
      <c r="CE426"/>
      <c r="CF426"/>
      <c r="CG426"/>
      <c r="CH426"/>
      <c r="CI426"/>
      <c r="CJ426"/>
      <c r="CK426"/>
    </row>
    <row r="427" spans="18:89">
      <c r="R427"/>
      <c r="W427">
        <v>432</v>
      </c>
      <c r="X427" t="s">
        <v>1217</v>
      </c>
      <c r="Y427" t="s">
        <v>1217</v>
      </c>
      <c r="Z427" t="s">
        <v>1217</v>
      </c>
      <c r="AA427" t="s">
        <v>1217</v>
      </c>
      <c r="AB427" t="s">
        <v>1217</v>
      </c>
      <c r="AC427" t="s">
        <v>1217</v>
      </c>
      <c r="AD427" t="s">
        <v>1217</v>
      </c>
      <c r="AE427" t="s">
        <v>1217</v>
      </c>
      <c r="AF427" t="s">
        <v>1217</v>
      </c>
      <c r="AG427" t="s">
        <v>1217</v>
      </c>
      <c r="AH427"/>
      <c r="AI427" t="s">
        <v>1217</v>
      </c>
      <c r="AJ427" t="s">
        <v>1217</v>
      </c>
      <c r="AK427" t="s">
        <v>1217</v>
      </c>
      <c r="AL427" t="s">
        <v>1217</v>
      </c>
      <c r="AM427" t="s">
        <v>1217</v>
      </c>
      <c r="AN427" t="s">
        <v>1217</v>
      </c>
      <c r="AO427" t="s">
        <v>1217</v>
      </c>
      <c r="AP427"/>
      <c r="AQ427"/>
      <c r="AR427"/>
      <c r="AS427"/>
      <c r="BB427" t="str" cm="1">
        <f t="array" aca="1" ref="BB427" ca="1">IFERROR(INDIRECT(X427),"")</f>
        <v/>
      </c>
      <c r="CC427"/>
      <c r="CD427"/>
      <c r="CE427"/>
      <c r="CF427"/>
      <c r="CG427"/>
      <c r="CH427"/>
      <c r="CI427"/>
      <c r="CJ427"/>
      <c r="CK427"/>
    </row>
    <row r="428" spans="18:89">
      <c r="R428"/>
      <c r="W428">
        <v>433</v>
      </c>
      <c r="X428" t="s">
        <v>1217</v>
      </c>
      <c r="Y428" t="s">
        <v>1217</v>
      </c>
      <c r="Z428" t="s">
        <v>1217</v>
      </c>
      <c r="AA428" t="s">
        <v>1217</v>
      </c>
      <c r="AB428" t="s">
        <v>1217</v>
      </c>
      <c r="AC428" t="s">
        <v>1217</v>
      </c>
      <c r="AD428" t="s">
        <v>1217</v>
      </c>
      <c r="AE428" t="s">
        <v>1217</v>
      </c>
      <c r="AF428" t="s">
        <v>1217</v>
      </c>
      <c r="AG428" t="s">
        <v>1217</v>
      </c>
      <c r="AH428"/>
      <c r="AI428" t="s">
        <v>1217</v>
      </c>
      <c r="AJ428" t="s">
        <v>1217</v>
      </c>
      <c r="AK428" t="s">
        <v>1217</v>
      </c>
      <c r="AL428" t="s">
        <v>1217</v>
      </c>
      <c r="AM428" t="s">
        <v>1217</v>
      </c>
      <c r="AN428" t="s">
        <v>1217</v>
      </c>
      <c r="AO428" t="s">
        <v>1217</v>
      </c>
      <c r="AP428"/>
      <c r="AQ428"/>
      <c r="AR428"/>
      <c r="AS428"/>
      <c r="BB428" t="str" cm="1">
        <f t="array" aca="1" ref="BB428" ca="1">IFERROR(INDIRECT(X428),"")</f>
        <v/>
      </c>
      <c r="CC428"/>
      <c r="CD428"/>
      <c r="CE428"/>
      <c r="CF428"/>
      <c r="CG428"/>
      <c r="CH428"/>
      <c r="CI428"/>
      <c r="CJ428"/>
      <c r="CK428"/>
    </row>
    <row r="429" spans="18:89">
      <c r="R429"/>
      <c r="W429">
        <v>434</v>
      </c>
      <c r="X429" t="s">
        <v>1217</v>
      </c>
      <c r="Y429" t="s">
        <v>1217</v>
      </c>
      <c r="Z429" t="s">
        <v>1217</v>
      </c>
      <c r="AA429" t="s">
        <v>1217</v>
      </c>
      <c r="AB429" t="s">
        <v>1217</v>
      </c>
      <c r="AC429" t="s">
        <v>1217</v>
      </c>
      <c r="AD429" t="s">
        <v>1217</v>
      </c>
      <c r="AE429" t="s">
        <v>1217</v>
      </c>
      <c r="AF429" t="s">
        <v>1217</v>
      </c>
      <c r="AG429" t="s">
        <v>1217</v>
      </c>
      <c r="AH429"/>
      <c r="AI429" t="s">
        <v>1217</v>
      </c>
      <c r="AJ429" t="s">
        <v>1217</v>
      </c>
      <c r="AK429" t="s">
        <v>1217</v>
      </c>
      <c r="AL429" t="s">
        <v>1217</v>
      </c>
      <c r="AM429" t="s">
        <v>1217</v>
      </c>
      <c r="AN429" t="s">
        <v>1217</v>
      </c>
      <c r="AO429" t="s">
        <v>1217</v>
      </c>
      <c r="AP429"/>
      <c r="AQ429"/>
      <c r="AR429"/>
      <c r="AS429"/>
      <c r="BB429" t="str" cm="1">
        <f t="array" aca="1" ref="BB429" ca="1">IFERROR(INDIRECT(X429),"")</f>
        <v/>
      </c>
      <c r="CC429"/>
      <c r="CD429"/>
      <c r="CE429"/>
      <c r="CF429"/>
      <c r="CG429"/>
      <c r="CH429"/>
      <c r="CI429"/>
      <c r="CJ429"/>
      <c r="CK429"/>
    </row>
    <row r="430" spans="18:89">
      <c r="R430"/>
      <c r="W430">
        <v>435</v>
      </c>
      <c r="X430" t="s">
        <v>1217</v>
      </c>
      <c r="Y430" t="s">
        <v>1217</v>
      </c>
      <c r="Z430" t="s">
        <v>1217</v>
      </c>
      <c r="AA430" t="s">
        <v>1217</v>
      </c>
      <c r="AB430" t="s">
        <v>1217</v>
      </c>
      <c r="AC430" t="s">
        <v>1217</v>
      </c>
      <c r="AD430" t="s">
        <v>1217</v>
      </c>
      <c r="AE430" t="s">
        <v>1217</v>
      </c>
      <c r="AF430" t="s">
        <v>1217</v>
      </c>
      <c r="AG430" t="s">
        <v>1217</v>
      </c>
      <c r="AH430"/>
      <c r="AI430" t="s">
        <v>1217</v>
      </c>
      <c r="AJ430" t="s">
        <v>1217</v>
      </c>
      <c r="AK430" t="s">
        <v>1217</v>
      </c>
      <c r="AL430" t="s">
        <v>1217</v>
      </c>
      <c r="AM430" t="s">
        <v>1217</v>
      </c>
      <c r="AN430" t="s">
        <v>1217</v>
      </c>
      <c r="AO430" t="s">
        <v>1217</v>
      </c>
      <c r="AP430"/>
      <c r="AQ430"/>
      <c r="AR430"/>
      <c r="AS430"/>
      <c r="BB430" t="str" cm="1">
        <f t="array" aca="1" ref="BB430" ca="1">IFERROR(INDIRECT(X430),"")</f>
        <v/>
      </c>
      <c r="CC430"/>
      <c r="CD430"/>
      <c r="CE430"/>
      <c r="CF430"/>
      <c r="CG430"/>
      <c r="CH430"/>
      <c r="CI430"/>
      <c r="CJ430"/>
      <c r="CK430"/>
    </row>
    <row r="431" spans="18:89">
      <c r="R431"/>
      <c r="W431">
        <v>436</v>
      </c>
      <c r="X431" t="s">
        <v>1217</v>
      </c>
      <c r="Y431" t="s">
        <v>1217</v>
      </c>
      <c r="Z431" t="s">
        <v>1217</v>
      </c>
      <c r="AA431" t="s">
        <v>1217</v>
      </c>
      <c r="AB431" t="s">
        <v>1217</v>
      </c>
      <c r="AC431" t="s">
        <v>1217</v>
      </c>
      <c r="AD431" t="s">
        <v>1217</v>
      </c>
      <c r="AE431" t="s">
        <v>1217</v>
      </c>
      <c r="AF431" t="s">
        <v>1217</v>
      </c>
      <c r="AG431" t="s">
        <v>1217</v>
      </c>
      <c r="AH431"/>
      <c r="AI431" t="s">
        <v>1217</v>
      </c>
      <c r="AJ431" t="s">
        <v>1217</v>
      </c>
      <c r="AK431" t="s">
        <v>1217</v>
      </c>
      <c r="AL431" t="s">
        <v>1217</v>
      </c>
      <c r="AM431" t="s">
        <v>1217</v>
      </c>
      <c r="AN431" t="s">
        <v>1217</v>
      </c>
      <c r="AO431" t="s">
        <v>1217</v>
      </c>
      <c r="AP431"/>
      <c r="AQ431"/>
      <c r="AR431"/>
      <c r="AS431"/>
      <c r="BB431" t="str" cm="1">
        <f t="array" aca="1" ref="BB431" ca="1">IFERROR(INDIRECT(X431),"")</f>
        <v/>
      </c>
      <c r="CC431"/>
      <c r="CD431"/>
      <c r="CE431"/>
      <c r="CF431"/>
      <c r="CG431"/>
      <c r="CH431"/>
      <c r="CI431"/>
      <c r="CJ431"/>
      <c r="CK431"/>
    </row>
    <row r="432" spans="18:89">
      <c r="R432"/>
      <c r="W432">
        <v>437</v>
      </c>
      <c r="X432" t="s">
        <v>1217</v>
      </c>
      <c r="Y432" t="s">
        <v>1217</v>
      </c>
      <c r="Z432" t="s">
        <v>1217</v>
      </c>
      <c r="AA432" t="s">
        <v>1217</v>
      </c>
      <c r="AB432" t="s">
        <v>1217</v>
      </c>
      <c r="AC432" t="s">
        <v>1217</v>
      </c>
      <c r="AD432" t="s">
        <v>1217</v>
      </c>
      <c r="AE432" t="s">
        <v>1217</v>
      </c>
      <c r="AF432" t="s">
        <v>1217</v>
      </c>
      <c r="AG432" t="s">
        <v>1217</v>
      </c>
      <c r="AH432"/>
      <c r="AI432" t="s">
        <v>1217</v>
      </c>
      <c r="AJ432" t="s">
        <v>1217</v>
      </c>
      <c r="AK432" t="s">
        <v>1217</v>
      </c>
      <c r="AL432" t="s">
        <v>1217</v>
      </c>
      <c r="AM432" t="s">
        <v>1217</v>
      </c>
      <c r="AN432" t="s">
        <v>1217</v>
      </c>
      <c r="AO432" t="s">
        <v>1217</v>
      </c>
      <c r="AP432"/>
      <c r="AQ432"/>
      <c r="AR432"/>
      <c r="AS432"/>
      <c r="BB432" t="str" cm="1">
        <f t="array" aca="1" ref="BB432" ca="1">IFERROR(INDIRECT(X432),"")</f>
        <v/>
      </c>
      <c r="CC432"/>
      <c r="CD432"/>
      <c r="CE432"/>
      <c r="CF432"/>
      <c r="CG432"/>
      <c r="CH432"/>
      <c r="CI432"/>
      <c r="CJ432"/>
      <c r="CK432"/>
    </row>
    <row r="433" spans="18:89">
      <c r="R433"/>
      <c r="W433">
        <v>438</v>
      </c>
      <c r="X433" t="s">
        <v>1217</v>
      </c>
      <c r="Y433" t="s">
        <v>1217</v>
      </c>
      <c r="Z433" t="s">
        <v>1217</v>
      </c>
      <c r="AA433" t="s">
        <v>1217</v>
      </c>
      <c r="AB433" t="s">
        <v>1217</v>
      </c>
      <c r="AC433" t="s">
        <v>1217</v>
      </c>
      <c r="AD433" t="s">
        <v>1217</v>
      </c>
      <c r="AE433" t="s">
        <v>1217</v>
      </c>
      <c r="AF433" t="s">
        <v>1217</v>
      </c>
      <c r="AG433" t="s">
        <v>1217</v>
      </c>
      <c r="AH433"/>
      <c r="AI433" t="s">
        <v>1217</v>
      </c>
      <c r="AJ433" t="s">
        <v>1217</v>
      </c>
      <c r="AK433" t="s">
        <v>1217</v>
      </c>
      <c r="AL433" t="s">
        <v>1217</v>
      </c>
      <c r="AM433" t="s">
        <v>1217</v>
      </c>
      <c r="AN433" t="s">
        <v>1217</v>
      </c>
      <c r="AO433" t="s">
        <v>1217</v>
      </c>
      <c r="AP433"/>
      <c r="AQ433"/>
      <c r="AR433"/>
      <c r="AS433"/>
      <c r="BB433" t="str" cm="1">
        <f t="array" aca="1" ref="BB433" ca="1">IFERROR(INDIRECT(X433),"")</f>
        <v/>
      </c>
      <c r="CC433"/>
      <c r="CD433"/>
      <c r="CE433"/>
      <c r="CF433"/>
      <c r="CG433"/>
      <c r="CH433"/>
      <c r="CI433"/>
      <c r="CJ433"/>
      <c r="CK433"/>
    </row>
    <row r="434" spans="18:89">
      <c r="R434"/>
      <c r="W434">
        <v>439</v>
      </c>
      <c r="X434" t="s">
        <v>3386</v>
      </c>
      <c r="Y434" t="s">
        <v>3387</v>
      </c>
      <c r="Z434" t="s">
        <v>3388</v>
      </c>
      <c r="AA434" t="s">
        <v>1217</v>
      </c>
      <c r="AB434" t="s">
        <v>1217</v>
      </c>
      <c r="AC434">
        <v>3</v>
      </c>
      <c r="AD434">
        <v>34</v>
      </c>
      <c r="AE434" t="s">
        <v>1217</v>
      </c>
      <c r="AF434" t="s">
        <v>1217</v>
      </c>
      <c r="AG434" t="s">
        <v>3389</v>
      </c>
      <c r="AH434"/>
      <c r="AI434" t="s">
        <v>3390</v>
      </c>
      <c r="AJ434" t="s">
        <v>3391</v>
      </c>
      <c r="AK434" t="s">
        <v>3392</v>
      </c>
      <c r="AL434" t="s">
        <v>3393</v>
      </c>
      <c r="AM434" t="s">
        <v>3394</v>
      </c>
      <c r="AN434" t="s">
        <v>3395</v>
      </c>
      <c r="AO434" t="s">
        <v>3396</v>
      </c>
      <c r="AP434"/>
      <c r="AQ434"/>
      <c r="AR434"/>
      <c r="AS434"/>
      <c r="BB434" t="str" cm="1">
        <f t="array" aca="1" ref="BB434" ca="1">IFERROR(INDIRECT(X434),"")</f>
        <v>FRÅGAN ÄR OBESVARAD</v>
      </c>
      <c r="CC434"/>
      <c r="CD434"/>
      <c r="CE434"/>
      <c r="CF434"/>
      <c r="CG434"/>
      <c r="CH434"/>
      <c r="CI434"/>
      <c r="CJ434"/>
      <c r="CK434"/>
    </row>
    <row r="435" spans="18:89">
      <c r="R435"/>
      <c r="W435">
        <v>440</v>
      </c>
      <c r="X435" t="s">
        <v>1217</v>
      </c>
      <c r="Y435" t="s">
        <v>1217</v>
      </c>
      <c r="Z435" t="s">
        <v>1217</v>
      </c>
      <c r="AA435" t="s">
        <v>1217</v>
      </c>
      <c r="AB435" t="s">
        <v>1217</v>
      </c>
      <c r="AC435" t="s">
        <v>1217</v>
      </c>
      <c r="AD435" t="s">
        <v>1217</v>
      </c>
      <c r="AE435" t="s">
        <v>1217</v>
      </c>
      <c r="AF435" t="s">
        <v>1217</v>
      </c>
      <c r="AG435" t="s">
        <v>1217</v>
      </c>
      <c r="AH435"/>
      <c r="AI435" t="s">
        <v>1217</v>
      </c>
      <c r="AJ435" t="s">
        <v>1217</v>
      </c>
      <c r="AK435" t="s">
        <v>1217</v>
      </c>
      <c r="AL435" t="s">
        <v>1217</v>
      </c>
      <c r="AM435" t="s">
        <v>1217</v>
      </c>
      <c r="AN435" t="s">
        <v>1217</v>
      </c>
      <c r="AO435" t="s">
        <v>1217</v>
      </c>
      <c r="AP435"/>
      <c r="AQ435"/>
      <c r="AR435"/>
      <c r="AS435"/>
      <c r="BB435" t="str" cm="1">
        <f t="array" aca="1" ref="BB435" ca="1">IFERROR(INDIRECT(X435),"")</f>
        <v/>
      </c>
      <c r="CC435"/>
      <c r="CD435"/>
      <c r="CE435"/>
      <c r="CF435"/>
      <c r="CG435"/>
      <c r="CH435"/>
      <c r="CI435"/>
      <c r="CJ435"/>
      <c r="CK435"/>
    </row>
    <row r="436" spans="18:89">
      <c r="R436"/>
      <c r="W436">
        <v>441</v>
      </c>
      <c r="X436" t="s">
        <v>1217</v>
      </c>
      <c r="Y436" t="s">
        <v>1217</v>
      </c>
      <c r="Z436" t="s">
        <v>1217</v>
      </c>
      <c r="AA436" t="s">
        <v>1217</v>
      </c>
      <c r="AB436" t="s">
        <v>1217</v>
      </c>
      <c r="AC436" t="s">
        <v>1217</v>
      </c>
      <c r="AD436" t="s">
        <v>1217</v>
      </c>
      <c r="AE436" t="s">
        <v>1217</v>
      </c>
      <c r="AF436" t="s">
        <v>1217</v>
      </c>
      <c r="AG436" t="s">
        <v>1217</v>
      </c>
      <c r="AH436"/>
      <c r="AI436" t="s">
        <v>1217</v>
      </c>
      <c r="AJ436" t="s">
        <v>1217</v>
      </c>
      <c r="AK436" t="s">
        <v>1217</v>
      </c>
      <c r="AL436" t="s">
        <v>1217</v>
      </c>
      <c r="AM436" t="s">
        <v>1217</v>
      </c>
      <c r="AN436" t="s">
        <v>1217</v>
      </c>
      <c r="AO436" t="s">
        <v>1217</v>
      </c>
      <c r="AP436"/>
      <c r="AQ436"/>
      <c r="AR436"/>
      <c r="AS436"/>
      <c r="BB436" t="str" cm="1">
        <f t="array" aca="1" ref="BB436" ca="1">IFERROR(INDIRECT(X436),"")</f>
        <v/>
      </c>
      <c r="CC436"/>
      <c r="CD436"/>
      <c r="CE436"/>
      <c r="CF436"/>
      <c r="CG436"/>
      <c r="CH436"/>
      <c r="CI436"/>
      <c r="CJ436"/>
      <c r="CK436"/>
    </row>
    <row r="437" spans="18:89">
      <c r="R437"/>
      <c r="W437">
        <v>442</v>
      </c>
      <c r="X437" t="s">
        <v>1217</v>
      </c>
      <c r="Y437" t="s">
        <v>1217</v>
      </c>
      <c r="Z437" t="s">
        <v>1217</v>
      </c>
      <c r="AA437" t="s">
        <v>1217</v>
      </c>
      <c r="AB437" t="s">
        <v>1217</v>
      </c>
      <c r="AC437" t="s">
        <v>1217</v>
      </c>
      <c r="AD437" t="s">
        <v>1217</v>
      </c>
      <c r="AE437" t="s">
        <v>1217</v>
      </c>
      <c r="AF437" t="s">
        <v>1217</v>
      </c>
      <c r="AG437" t="s">
        <v>1217</v>
      </c>
      <c r="AH437"/>
      <c r="AI437" t="s">
        <v>1217</v>
      </c>
      <c r="AJ437" t="s">
        <v>1217</v>
      </c>
      <c r="AK437" t="s">
        <v>1217</v>
      </c>
      <c r="AL437" t="s">
        <v>1217</v>
      </c>
      <c r="AM437" t="s">
        <v>1217</v>
      </c>
      <c r="AN437" t="s">
        <v>1217</v>
      </c>
      <c r="AO437" t="s">
        <v>1217</v>
      </c>
      <c r="AP437"/>
      <c r="AQ437"/>
      <c r="AR437"/>
      <c r="AS437"/>
      <c r="BB437" t="str" cm="1">
        <f t="array" aca="1" ref="BB437" ca="1">IFERROR(INDIRECT(X437),"")</f>
        <v/>
      </c>
      <c r="CC437"/>
      <c r="CD437"/>
      <c r="CE437"/>
      <c r="CF437"/>
      <c r="CG437"/>
      <c r="CH437"/>
      <c r="CI437"/>
      <c r="CJ437"/>
      <c r="CK437"/>
    </row>
    <row r="438" spans="18:89">
      <c r="R438"/>
      <c r="W438">
        <v>443</v>
      </c>
      <c r="X438" t="s">
        <v>1217</v>
      </c>
      <c r="Y438" t="s">
        <v>1217</v>
      </c>
      <c r="Z438" t="s">
        <v>1217</v>
      </c>
      <c r="AA438" t="s">
        <v>1217</v>
      </c>
      <c r="AB438" t="s">
        <v>1217</v>
      </c>
      <c r="AC438" t="s">
        <v>1217</v>
      </c>
      <c r="AD438" t="s">
        <v>1217</v>
      </c>
      <c r="AE438" t="s">
        <v>1217</v>
      </c>
      <c r="AF438" t="s">
        <v>1217</v>
      </c>
      <c r="AG438" t="s">
        <v>1217</v>
      </c>
      <c r="AH438"/>
      <c r="AI438" t="s">
        <v>1217</v>
      </c>
      <c r="AJ438" t="s">
        <v>1217</v>
      </c>
      <c r="AK438" t="s">
        <v>1217</v>
      </c>
      <c r="AL438" t="s">
        <v>1217</v>
      </c>
      <c r="AM438" t="s">
        <v>1217</v>
      </c>
      <c r="AN438" t="s">
        <v>1217</v>
      </c>
      <c r="AO438" t="s">
        <v>1217</v>
      </c>
      <c r="AP438"/>
      <c r="AQ438"/>
      <c r="AR438"/>
      <c r="AS438"/>
      <c r="BB438" t="str" cm="1">
        <f t="array" aca="1" ref="BB438" ca="1">IFERROR(INDIRECT(X438),"")</f>
        <v/>
      </c>
      <c r="CC438"/>
      <c r="CD438"/>
      <c r="CE438"/>
      <c r="CF438"/>
      <c r="CG438"/>
      <c r="CH438"/>
      <c r="CI438"/>
      <c r="CJ438"/>
      <c r="CK438"/>
    </row>
    <row r="439" spans="18:89">
      <c r="R439"/>
      <c r="W439">
        <v>444</v>
      </c>
      <c r="X439" t="s">
        <v>1217</v>
      </c>
      <c r="Y439" t="s">
        <v>1217</v>
      </c>
      <c r="Z439" t="s">
        <v>1217</v>
      </c>
      <c r="AA439" t="s">
        <v>1217</v>
      </c>
      <c r="AB439" t="s">
        <v>1217</v>
      </c>
      <c r="AC439" t="s">
        <v>1217</v>
      </c>
      <c r="AD439" t="s">
        <v>1217</v>
      </c>
      <c r="AE439" t="s">
        <v>1217</v>
      </c>
      <c r="AF439" t="s">
        <v>1217</v>
      </c>
      <c r="AG439" t="s">
        <v>1217</v>
      </c>
      <c r="AH439"/>
      <c r="AI439" t="s">
        <v>1217</v>
      </c>
      <c r="AJ439" t="s">
        <v>1217</v>
      </c>
      <c r="AK439" t="s">
        <v>1217</v>
      </c>
      <c r="AL439" t="s">
        <v>1217</v>
      </c>
      <c r="AM439" t="s">
        <v>1217</v>
      </c>
      <c r="AN439" t="s">
        <v>1217</v>
      </c>
      <c r="AO439" t="s">
        <v>1217</v>
      </c>
      <c r="AP439"/>
      <c r="AQ439"/>
      <c r="AR439"/>
      <c r="AS439"/>
      <c r="BB439" t="str" cm="1">
        <f t="array" aca="1" ref="BB439" ca="1">IFERROR(INDIRECT(X439),"")</f>
        <v/>
      </c>
      <c r="CC439"/>
      <c r="CD439"/>
      <c r="CE439"/>
      <c r="CF439"/>
      <c r="CG439"/>
      <c r="CH439"/>
      <c r="CI439"/>
      <c r="CJ439"/>
      <c r="CK439"/>
    </row>
    <row r="440" spans="18:89">
      <c r="R440"/>
      <c r="W440">
        <v>445</v>
      </c>
      <c r="X440" t="s">
        <v>1217</v>
      </c>
      <c r="Y440" t="s">
        <v>1217</v>
      </c>
      <c r="Z440" t="s">
        <v>1217</v>
      </c>
      <c r="AA440" t="s">
        <v>1217</v>
      </c>
      <c r="AB440" t="s">
        <v>1217</v>
      </c>
      <c r="AC440" t="s">
        <v>1217</v>
      </c>
      <c r="AD440" t="s">
        <v>1217</v>
      </c>
      <c r="AE440" t="s">
        <v>1217</v>
      </c>
      <c r="AF440" t="s">
        <v>1217</v>
      </c>
      <c r="AG440" t="s">
        <v>1217</v>
      </c>
      <c r="AH440"/>
      <c r="AI440" t="s">
        <v>1217</v>
      </c>
      <c r="AJ440" t="s">
        <v>1217</v>
      </c>
      <c r="AK440" t="s">
        <v>1217</v>
      </c>
      <c r="AL440" t="s">
        <v>1217</v>
      </c>
      <c r="AM440" t="s">
        <v>1217</v>
      </c>
      <c r="AN440" t="s">
        <v>1217</v>
      </c>
      <c r="AO440" t="s">
        <v>1217</v>
      </c>
      <c r="AP440"/>
      <c r="AQ440"/>
      <c r="AR440"/>
      <c r="AS440"/>
      <c r="BB440" t="str" cm="1">
        <f t="array" aca="1" ref="BB440" ca="1">IFERROR(INDIRECT(X440),"")</f>
        <v/>
      </c>
      <c r="CC440"/>
      <c r="CD440"/>
      <c r="CE440"/>
      <c r="CF440"/>
      <c r="CG440"/>
      <c r="CH440"/>
      <c r="CI440"/>
      <c r="CJ440"/>
      <c r="CK440"/>
    </row>
    <row r="441" spans="18:89">
      <c r="R441"/>
      <c r="W441">
        <v>446</v>
      </c>
      <c r="X441" t="s">
        <v>1217</v>
      </c>
      <c r="Y441" t="s">
        <v>1217</v>
      </c>
      <c r="Z441" t="s">
        <v>1217</v>
      </c>
      <c r="AA441" t="s">
        <v>1217</v>
      </c>
      <c r="AB441" t="s">
        <v>1217</v>
      </c>
      <c r="AC441" t="s">
        <v>1217</v>
      </c>
      <c r="AD441" t="s">
        <v>1217</v>
      </c>
      <c r="AE441" t="s">
        <v>1217</v>
      </c>
      <c r="AF441" t="s">
        <v>1217</v>
      </c>
      <c r="AG441" t="s">
        <v>1217</v>
      </c>
      <c r="AH441"/>
      <c r="AI441" t="s">
        <v>1217</v>
      </c>
      <c r="AJ441" t="s">
        <v>1217</v>
      </c>
      <c r="AK441" t="s">
        <v>1217</v>
      </c>
      <c r="AL441" t="s">
        <v>1217</v>
      </c>
      <c r="AM441" t="s">
        <v>1217</v>
      </c>
      <c r="AN441" t="s">
        <v>1217</v>
      </c>
      <c r="AO441" t="s">
        <v>1217</v>
      </c>
      <c r="AP441"/>
      <c r="AQ441"/>
      <c r="AR441"/>
      <c r="AS441"/>
      <c r="BB441" t="str" cm="1">
        <f t="array" aca="1" ref="BB441" ca="1">IFERROR(INDIRECT(X441),"")</f>
        <v/>
      </c>
      <c r="CC441"/>
      <c r="CD441"/>
      <c r="CE441"/>
      <c r="CF441"/>
      <c r="CG441"/>
      <c r="CH441"/>
      <c r="CI441"/>
      <c r="CJ441"/>
      <c r="CK441"/>
    </row>
    <row r="442" spans="18:89">
      <c r="R442"/>
      <c r="W442">
        <v>447</v>
      </c>
      <c r="X442" t="s">
        <v>1217</v>
      </c>
      <c r="Y442" t="s">
        <v>1217</v>
      </c>
      <c r="Z442" t="s">
        <v>1217</v>
      </c>
      <c r="AA442" t="s">
        <v>1217</v>
      </c>
      <c r="AB442" t="s">
        <v>1217</v>
      </c>
      <c r="AC442" t="s">
        <v>1217</v>
      </c>
      <c r="AD442" t="s">
        <v>1217</v>
      </c>
      <c r="AE442" t="s">
        <v>1217</v>
      </c>
      <c r="AF442" t="s">
        <v>1217</v>
      </c>
      <c r="AG442" t="s">
        <v>1217</v>
      </c>
      <c r="AH442"/>
      <c r="AI442" t="s">
        <v>1217</v>
      </c>
      <c r="AJ442" t="s">
        <v>1217</v>
      </c>
      <c r="AK442" t="s">
        <v>1217</v>
      </c>
      <c r="AL442" t="s">
        <v>1217</v>
      </c>
      <c r="AM442" t="s">
        <v>1217</v>
      </c>
      <c r="AN442" t="s">
        <v>1217</v>
      </c>
      <c r="AO442" t="s">
        <v>1217</v>
      </c>
      <c r="AP442"/>
      <c r="AQ442"/>
      <c r="AR442"/>
      <c r="AS442"/>
      <c r="BB442" t="str" cm="1">
        <f t="array" aca="1" ref="BB442" ca="1">IFERROR(INDIRECT(X442),"")</f>
        <v/>
      </c>
      <c r="CC442"/>
      <c r="CD442"/>
      <c r="CE442"/>
      <c r="CF442"/>
      <c r="CG442"/>
      <c r="CH442"/>
      <c r="CI442"/>
      <c r="CJ442"/>
      <c r="CK442"/>
    </row>
    <row r="443" spans="18:89">
      <c r="R443"/>
      <c r="W443">
        <v>448</v>
      </c>
      <c r="X443" t="s">
        <v>1217</v>
      </c>
      <c r="Y443" t="s">
        <v>1217</v>
      </c>
      <c r="Z443" t="s">
        <v>1217</v>
      </c>
      <c r="AA443" t="s">
        <v>1217</v>
      </c>
      <c r="AB443" t="s">
        <v>1217</v>
      </c>
      <c r="AC443" t="s">
        <v>1217</v>
      </c>
      <c r="AD443" t="s">
        <v>1217</v>
      </c>
      <c r="AE443" t="s">
        <v>1217</v>
      </c>
      <c r="AF443" t="s">
        <v>1217</v>
      </c>
      <c r="AG443" t="s">
        <v>1217</v>
      </c>
      <c r="AH443"/>
      <c r="AI443" t="s">
        <v>1217</v>
      </c>
      <c r="AJ443" t="s">
        <v>1217</v>
      </c>
      <c r="AK443" t="s">
        <v>1217</v>
      </c>
      <c r="AL443" t="s">
        <v>1217</v>
      </c>
      <c r="AM443" t="s">
        <v>1217</v>
      </c>
      <c r="AN443" t="s">
        <v>1217</v>
      </c>
      <c r="AO443" t="s">
        <v>1217</v>
      </c>
      <c r="AP443"/>
      <c r="AQ443"/>
      <c r="AR443"/>
      <c r="AS443"/>
      <c r="BB443" t="str" cm="1">
        <f t="array" aca="1" ref="BB443" ca="1">IFERROR(INDIRECT(X443),"")</f>
        <v/>
      </c>
      <c r="CC443"/>
      <c r="CD443"/>
      <c r="CE443"/>
      <c r="CF443"/>
      <c r="CG443"/>
      <c r="CH443"/>
      <c r="CI443"/>
      <c r="CJ443"/>
      <c r="CK443"/>
    </row>
    <row r="444" spans="18:89">
      <c r="R444"/>
      <c r="W444">
        <v>449</v>
      </c>
      <c r="X444" t="s">
        <v>1217</v>
      </c>
      <c r="Y444" t="s">
        <v>1217</v>
      </c>
      <c r="Z444" t="s">
        <v>1217</v>
      </c>
      <c r="AA444" t="s">
        <v>1217</v>
      </c>
      <c r="AB444" t="s">
        <v>1217</v>
      </c>
      <c r="AC444" t="s">
        <v>1217</v>
      </c>
      <c r="AD444" t="s">
        <v>1217</v>
      </c>
      <c r="AE444" t="s">
        <v>1217</v>
      </c>
      <c r="AF444" t="s">
        <v>1217</v>
      </c>
      <c r="AG444" t="s">
        <v>1217</v>
      </c>
      <c r="AH444"/>
      <c r="AI444" t="s">
        <v>1217</v>
      </c>
      <c r="AJ444" t="s">
        <v>1217</v>
      </c>
      <c r="AK444" t="s">
        <v>1217</v>
      </c>
      <c r="AL444" t="s">
        <v>1217</v>
      </c>
      <c r="AM444" t="s">
        <v>1217</v>
      </c>
      <c r="AN444" t="s">
        <v>1217</v>
      </c>
      <c r="AO444" t="s">
        <v>1217</v>
      </c>
      <c r="AP444"/>
      <c r="AQ444"/>
      <c r="AR444"/>
      <c r="AS444"/>
      <c r="BB444" t="str" cm="1">
        <f t="array" aca="1" ref="BB444" ca="1">IFERROR(INDIRECT(X444),"")</f>
        <v/>
      </c>
      <c r="CC444"/>
      <c r="CD444"/>
      <c r="CE444"/>
      <c r="CF444"/>
      <c r="CG444"/>
      <c r="CH444"/>
      <c r="CI444"/>
      <c r="CJ444"/>
      <c r="CK444"/>
    </row>
    <row r="445" spans="18:89">
      <c r="R445"/>
      <c r="W445">
        <v>450</v>
      </c>
      <c r="X445" t="s">
        <v>1217</v>
      </c>
      <c r="Y445" t="s">
        <v>1217</v>
      </c>
      <c r="Z445" t="s">
        <v>1217</v>
      </c>
      <c r="AA445" t="s">
        <v>1217</v>
      </c>
      <c r="AB445" t="s">
        <v>1217</v>
      </c>
      <c r="AC445" t="s">
        <v>1217</v>
      </c>
      <c r="AD445" t="s">
        <v>1217</v>
      </c>
      <c r="AE445" t="s">
        <v>1217</v>
      </c>
      <c r="AF445" t="s">
        <v>1217</v>
      </c>
      <c r="AG445" t="s">
        <v>1217</v>
      </c>
      <c r="AH445"/>
      <c r="AI445" t="s">
        <v>1217</v>
      </c>
      <c r="AJ445" t="s">
        <v>1217</v>
      </c>
      <c r="AK445" t="s">
        <v>1217</v>
      </c>
      <c r="AL445" t="s">
        <v>1217</v>
      </c>
      <c r="AM445" t="s">
        <v>1217</v>
      </c>
      <c r="AN445" t="s">
        <v>1217</v>
      </c>
      <c r="AO445" t="s">
        <v>1217</v>
      </c>
      <c r="AP445"/>
      <c r="AQ445"/>
      <c r="AR445"/>
      <c r="AS445"/>
      <c r="BB445" t="str" cm="1">
        <f t="array" aca="1" ref="BB445" ca="1">IFERROR(INDIRECT(X445),"")</f>
        <v/>
      </c>
      <c r="CC445"/>
      <c r="CD445"/>
      <c r="CE445"/>
      <c r="CF445"/>
      <c r="CG445"/>
      <c r="CH445"/>
      <c r="CI445"/>
      <c r="CJ445"/>
      <c r="CK445"/>
    </row>
    <row r="446" spans="18:89">
      <c r="R446"/>
      <c r="W446">
        <v>451</v>
      </c>
      <c r="X446" t="s">
        <v>3397</v>
      </c>
      <c r="Y446" t="s">
        <v>3398</v>
      </c>
      <c r="Z446" t="s">
        <v>3399</v>
      </c>
      <c r="AA446" t="s">
        <v>1217</v>
      </c>
      <c r="AB446" t="s">
        <v>1217</v>
      </c>
      <c r="AC446">
        <v>3</v>
      </c>
      <c r="AD446">
        <v>35</v>
      </c>
      <c r="AE446" t="s">
        <v>1217</v>
      </c>
      <c r="AF446" t="s">
        <v>1217</v>
      </c>
      <c r="AG446" t="s">
        <v>3400</v>
      </c>
      <c r="AH446"/>
      <c r="AI446" t="s">
        <v>3401</v>
      </c>
      <c r="AJ446" t="s">
        <v>3402</v>
      </c>
      <c r="AK446" t="s">
        <v>3403</v>
      </c>
      <c r="AL446" t="s">
        <v>3404</v>
      </c>
      <c r="AM446" t="s">
        <v>3405</v>
      </c>
      <c r="AN446" t="s">
        <v>3406</v>
      </c>
      <c r="AO446" t="s">
        <v>3407</v>
      </c>
      <c r="AP446"/>
      <c r="AQ446"/>
      <c r="AR446"/>
      <c r="AS446"/>
      <c r="BB446" t="str" cm="1">
        <f t="array" aca="1" ref="BB446" ca="1">IFERROR(INDIRECT(X446),"")</f>
        <v>FULLSTÄNDIGT SVAR SAKNAS PÅ FRÅGA 1</v>
      </c>
      <c r="CC446"/>
      <c r="CD446"/>
      <c r="CE446"/>
      <c r="CF446"/>
      <c r="CG446"/>
      <c r="CH446"/>
      <c r="CI446"/>
      <c r="CJ446"/>
      <c r="CK446"/>
    </row>
    <row r="447" spans="18:89">
      <c r="R447"/>
      <c r="W447">
        <v>452</v>
      </c>
      <c r="X447" t="s">
        <v>1217</v>
      </c>
      <c r="Y447" t="s">
        <v>1217</v>
      </c>
      <c r="Z447" t="s">
        <v>1217</v>
      </c>
      <c r="AA447" t="s">
        <v>1217</v>
      </c>
      <c r="AB447" t="s">
        <v>1217</v>
      </c>
      <c r="AC447" t="s">
        <v>1217</v>
      </c>
      <c r="AD447" t="s">
        <v>1217</v>
      </c>
      <c r="AE447" t="s">
        <v>1217</v>
      </c>
      <c r="AF447" t="s">
        <v>1217</v>
      </c>
      <c r="AG447" t="s">
        <v>1217</v>
      </c>
      <c r="AH447"/>
      <c r="AI447" t="s">
        <v>1217</v>
      </c>
      <c r="AJ447" t="s">
        <v>1217</v>
      </c>
      <c r="AK447" t="s">
        <v>1217</v>
      </c>
      <c r="AL447" t="s">
        <v>1217</v>
      </c>
      <c r="AM447" t="s">
        <v>1217</v>
      </c>
      <c r="AN447" t="s">
        <v>1217</v>
      </c>
      <c r="AO447" t="s">
        <v>1217</v>
      </c>
      <c r="AP447"/>
      <c r="AQ447"/>
      <c r="AR447"/>
      <c r="AS447"/>
      <c r="BB447" t="str" cm="1">
        <f t="array" aca="1" ref="BB447" ca="1">IFERROR(INDIRECT(X447),"")</f>
        <v/>
      </c>
      <c r="CC447"/>
      <c r="CD447"/>
      <c r="CE447"/>
      <c r="CF447"/>
      <c r="CG447"/>
      <c r="CH447"/>
      <c r="CI447"/>
      <c r="CJ447"/>
      <c r="CK447"/>
    </row>
    <row r="448" spans="18:89">
      <c r="R448"/>
      <c r="W448">
        <v>453</v>
      </c>
      <c r="X448" t="s">
        <v>1217</v>
      </c>
      <c r="Y448" t="s">
        <v>1217</v>
      </c>
      <c r="Z448" t="s">
        <v>1217</v>
      </c>
      <c r="AA448" t="s">
        <v>1217</v>
      </c>
      <c r="AB448" t="s">
        <v>1217</v>
      </c>
      <c r="AC448" t="s">
        <v>1217</v>
      </c>
      <c r="AD448" t="s">
        <v>1217</v>
      </c>
      <c r="AE448" t="s">
        <v>1217</v>
      </c>
      <c r="AF448" t="s">
        <v>1217</v>
      </c>
      <c r="AG448" t="s">
        <v>1217</v>
      </c>
      <c r="AH448"/>
      <c r="AI448" t="s">
        <v>1217</v>
      </c>
      <c r="AJ448" t="s">
        <v>1217</v>
      </c>
      <c r="AK448" t="s">
        <v>1217</v>
      </c>
      <c r="AL448" t="s">
        <v>1217</v>
      </c>
      <c r="AM448" t="s">
        <v>1217</v>
      </c>
      <c r="AN448" t="s">
        <v>1217</v>
      </c>
      <c r="AO448" t="s">
        <v>1217</v>
      </c>
      <c r="AP448"/>
      <c r="AQ448"/>
      <c r="AR448"/>
      <c r="AS448"/>
      <c r="BB448" t="str" cm="1">
        <f t="array" aca="1" ref="BB448" ca="1">IFERROR(INDIRECT(X448),"")</f>
        <v/>
      </c>
      <c r="CC448"/>
      <c r="CD448"/>
      <c r="CE448"/>
      <c r="CF448"/>
      <c r="CG448"/>
      <c r="CH448"/>
      <c r="CI448"/>
      <c r="CJ448"/>
      <c r="CK448"/>
    </row>
    <row r="449" spans="18:89">
      <c r="R449"/>
      <c r="W449">
        <v>454</v>
      </c>
      <c r="X449" t="s">
        <v>1217</v>
      </c>
      <c r="Y449" t="s">
        <v>1217</v>
      </c>
      <c r="Z449" t="s">
        <v>1217</v>
      </c>
      <c r="AA449" t="s">
        <v>1217</v>
      </c>
      <c r="AB449" t="s">
        <v>1217</v>
      </c>
      <c r="AC449" t="s">
        <v>1217</v>
      </c>
      <c r="AD449" t="s">
        <v>1217</v>
      </c>
      <c r="AE449" t="s">
        <v>1217</v>
      </c>
      <c r="AF449" t="s">
        <v>1217</v>
      </c>
      <c r="AG449" t="s">
        <v>1217</v>
      </c>
      <c r="AH449"/>
      <c r="AI449" t="s">
        <v>1217</v>
      </c>
      <c r="AJ449" t="s">
        <v>1217</v>
      </c>
      <c r="AK449" t="s">
        <v>1217</v>
      </c>
      <c r="AL449" t="s">
        <v>1217</v>
      </c>
      <c r="AM449" t="s">
        <v>1217</v>
      </c>
      <c r="AN449" t="s">
        <v>1217</v>
      </c>
      <c r="AO449" t="s">
        <v>1217</v>
      </c>
      <c r="AP449"/>
      <c r="AQ449"/>
      <c r="AR449"/>
      <c r="AS449"/>
      <c r="BB449" t="str" cm="1">
        <f t="array" aca="1" ref="BB449" ca="1">IFERROR(INDIRECT(X449),"")</f>
        <v/>
      </c>
      <c r="CC449"/>
      <c r="CD449"/>
      <c r="CE449"/>
      <c r="CF449"/>
      <c r="CG449"/>
      <c r="CH449"/>
      <c r="CI449"/>
      <c r="CJ449"/>
      <c r="CK449"/>
    </row>
    <row r="450" spans="18:89">
      <c r="R450"/>
      <c r="W450">
        <v>455</v>
      </c>
      <c r="X450" t="s">
        <v>1217</v>
      </c>
      <c r="Y450" t="s">
        <v>1217</v>
      </c>
      <c r="Z450" t="s">
        <v>1217</v>
      </c>
      <c r="AA450" t="s">
        <v>1217</v>
      </c>
      <c r="AB450" t="s">
        <v>1217</v>
      </c>
      <c r="AC450" t="s">
        <v>1217</v>
      </c>
      <c r="AD450" t="s">
        <v>1217</v>
      </c>
      <c r="AE450" t="s">
        <v>1217</v>
      </c>
      <c r="AF450" t="s">
        <v>1217</v>
      </c>
      <c r="AG450" t="s">
        <v>1217</v>
      </c>
      <c r="AH450"/>
      <c r="AI450" t="s">
        <v>1217</v>
      </c>
      <c r="AJ450" t="s">
        <v>1217</v>
      </c>
      <c r="AK450" t="s">
        <v>1217</v>
      </c>
      <c r="AL450" t="s">
        <v>1217</v>
      </c>
      <c r="AM450" t="s">
        <v>1217</v>
      </c>
      <c r="AN450" t="s">
        <v>1217</v>
      </c>
      <c r="AO450" t="s">
        <v>1217</v>
      </c>
      <c r="AP450"/>
      <c r="AQ450"/>
      <c r="AR450"/>
      <c r="AS450"/>
      <c r="BB450" t="str" cm="1">
        <f t="array" aca="1" ref="BB450" ca="1">IFERROR(INDIRECT(X450),"")</f>
        <v/>
      </c>
      <c r="CC450"/>
      <c r="CD450"/>
      <c r="CE450"/>
      <c r="CF450"/>
      <c r="CG450"/>
      <c r="CH450"/>
      <c r="CI450"/>
      <c r="CJ450"/>
      <c r="CK450"/>
    </row>
    <row r="451" spans="18:89">
      <c r="R451"/>
      <c r="W451">
        <v>456</v>
      </c>
      <c r="X451" t="s">
        <v>1217</v>
      </c>
      <c r="Y451" t="s">
        <v>1217</v>
      </c>
      <c r="Z451" t="s">
        <v>1217</v>
      </c>
      <c r="AA451" t="s">
        <v>1217</v>
      </c>
      <c r="AB451" t="s">
        <v>1217</v>
      </c>
      <c r="AC451" t="s">
        <v>1217</v>
      </c>
      <c r="AD451" t="s">
        <v>1217</v>
      </c>
      <c r="AE451" t="s">
        <v>1217</v>
      </c>
      <c r="AF451" t="s">
        <v>1217</v>
      </c>
      <c r="AG451" t="s">
        <v>1217</v>
      </c>
      <c r="AH451"/>
      <c r="AI451" t="s">
        <v>1217</v>
      </c>
      <c r="AJ451" t="s">
        <v>1217</v>
      </c>
      <c r="AK451" t="s">
        <v>1217</v>
      </c>
      <c r="AL451" t="s">
        <v>1217</v>
      </c>
      <c r="AM451" t="s">
        <v>1217</v>
      </c>
      <c r="AN451" t="s">
        <v>1217</v>
      </c>
      <c r="AO451" t="s">
        <v>1217</v>
      </c>
      <c r="AP451"/>
      <c r="AQ451"/>
      <c r="AR451"/>
      <c r="AS451"/>
      <c r="BB451" t="str" cm="1">
        <f t="array" aca="1" ref="BB451" ca="1">IFERROR(INDIRECT(X451),"")</f>
        <v/>
      </c>
      <c r="CC451"/>
      <c r="CD451"/>
      <c r="CE451"/>
      <c r="CF451"/>
      <c r="CG451"/>
      <c r="CH451"/>
      <c r="CI451"/>
      <c r="CJ451"/>
      <c r="CK451"/>
    </row>
    <row r="452" spans="18:89">
      <c r="R452"/>
      <c r="W452">
        <v>457</v>
      </c>
      <c r="X452" t="s">
        <v>1217</v>
      </c>
      <c r="Y452" t="s">
        <v>1217</v>
      </c>
      <c r="Z452" t="s">
        <v>1217</v>
      </c>
      <c r="AA452" t="s">
        <v>1217</v>
      </c>
      <c r="AB452" t="s">
        <v>1217</v>
      </c>
      <c r="AC452" t="s">
        <v>1217</v>
      </c>
      <c r="AD452" t="s">
        <v>1217</v>
      </c>
      <c r="AE452" t="s">
        <v>1217</v>
      </c>
      <c r="AF452" t="s">
        <v>1217</v>
      </c>
      <c r="AG452" t="s">
        <v>1217</v>
      </c>
      <c r="AH452"/>
      <c r="AI452" t="s">
        <v>1217</v>
      </c>
      <c r="AJ452" t="s">
        <v>1217</v>
      </c>
      <c r="AK452" t="s">
        <v>1217</v>
      </c>
      <c r="AL452" t="s">
        <v>1217</v>
      </c>
      <c r="AM452" t="s">
        <v>1217</v>
      </c>
      <c r="AN452" t="s">
        <v>1217</v>
      </c>
      <c r="AO452" t="s">
        <v>1217</v>
      </c>
      <c r="AP452"/>
      <c r="AQ452"/>
      <c r="AR452"/>
      <c r="AS452"/>
      <c r="BB452" t="str" cm="1">
        <f t="array" aca="1" ref="BB452" ca="1">IFERROR(INDIRECT(X452),"")</f>
        <v/>
      </c>
      <c r="CC452"/>
      <c r="CD452"/>
      <c r="CE452"/>
      <c r="CF452"/>
      <c r="CG452"/>
      <c r="CH452"/>
      <c r="CI452"/>
      <c r="CJ452"/>
      <c r="CK452"/>
    </row>
    <row r="453" spans="18:89">
      <c r="R453"/>
      <c r="W453">
        <v>458</v>
      </c>
      <c r="X453" t="s">
        <v>1217</v>
      </c>
      <c r="Y453" t="s">
        <v>1217</v>
      </c>
      <c r="Z453" t="s">
        <v>1217</v>
      </c>
      <c r="AA453" t="s">
        <v>1217</v>
      </c>
      <c r="AB453" t="s">
        <v>1217</v>
      </c>
      <c r="AC453" t="s">
        <v>1217</v>
      </c>
      <c r="AD453" t="s">
        <v>1217</v>
      </c>
      <c r="AE453" t="s">
        <v>1217</v>
      </c>
      <c r="AF453" t="s">
        <v>1217</v>
      </c>
      <c r="AG453" t="s">
        <v>1217</v>
      </c>
      <c r="AH453"/>
      <c r="AI453" t="s">
        <v>1217</v>
      </c>
      <c r="AJ453" t="s">
        <v>1217</v>
      </c>
      <c r="AK453" t="s">
        <v>1217</v>
      </c>
      <c r="AL453" t="s">
        <v>1217</v>
      </c>
      <c r="AM453" t="s">
        <v>1217</v>
      </c>
      <c r="AN453" t="s">
        <v>1217</v>
      </c>
      <c r="AO453" t="s">
        <v>1217</v>
      </c>
      <c r="AP453"/>
      <c r="AQ453"/>
      <c r="AR453"/>
      <c r="AS453"/>
      <c r="BB453" t="str" cm="1">
        <f t="array" aca="1" ref="BB453" ca="1">IFERROR(INDIRECT(X453),"")</f>
        <v/>
      </c>
      <c r="CC453"/>
      <c r="CD453"/>
      <c r="CE453"/>
      <c r="CF453"/>
      <c r="CG453"/>
      <c r="CH453"/>
      <c r="CI453"/>
      <c r="CJ453"/>
      <c r="CK453"/>
    </row>
    <row r="454" spans="18:89">
      <c r="R454"/>
      <c r="W454">
        <v>459</v>
      </c>
      <c r="X454" t="s">
        <v>1217</v>
      </c>
      <c r="Y454" t="s">
        <v>1217</v>
      </c>
      <c r="Z454" t="s">
        <v>1217</v>
      </c>
      <c r="AA454" t="s">
        <v>1217</v>
      </c>
      <c r="AB454" t="s">
        <v>1217</v>
      </c>
      <c r="AC454" t="s">
        <v>1217</v>
      </c>
      <c r="AD454" t="s">
        <v>1217</v>
      </c>
      <c r="AE454" t="s">
        <v>1217</v>
      </c>
      <c r="AF454" t="s">
        <v>1217</v>
      </c>
      <c r="AG454" t="s">
        <v>1217</v>
      </c>
      <c r="AH454"/>
      <c r="AI454" t="s">
        <v>1217</v>
      </c>
      <c r="AJ454" t="s">
        <v>1217</v>
      </c>
      <c r="AK454" t="s">
        <v>1217</v>
      </c>
      <c r="AL454" t="s">
        <v>1217</v>
      </c>
      <c r="AM454" t="s">
        <v>1217</v>
      </c>
      <c r="AN454" t="s">
        <v>1217</v>
      </c>
      <c r="AO454" t="s">
        <v>1217</v>
      </c>
      <c r="AP454"/>
      <c r="AQ454"/>
      <c r="AR454"/>
      <c r="AS454"/>
      <c r="BB454" t="str" cm="1">
        <f t="array" aca="1" ref="BB454" ca="1">IFERROR(INDIRECT(X454),"")</f>
        <v/>
      </c>
      <c r="CC454"/>
      <c r="CD454"/>
      <c r="CE454"/>
      <c r="CF454"/>
      <c r="CG454"/>
      <c r="CH454"/>
      <c r="CI454"/>
      <c r="CJ454"/>
      <c r="CK454"/>
    </row>
    <row r="455" spans="18:89">
      <c r="R455"/>
      <c r="W455">
        <v>460</v>
      </c>
      <c r="X455" t="s">
        <v>1217</v>
      </c>
      <c r="Y455" t="s">
        <v>1217</v>
      </c>
      <c r="Z455" t="s">
        <v>1217</v>
      </c>
      <c r="AA455" t="s">
        <v>1217</v>
      </c>
      <c r="AB455" t="s">
        <v>1217</v>
      </c>
      <c r="AC455" t="s">
        <v>1217</v>
      </c>
      <c r="AD455" t="s">
        <v>1217</v>
      </c>
      <c r="AE455" t="s">
        <v>1217</v>
      </c>
      <c r="AF455" t="s">
        <v>1217</v>
      </c>
      <c r="AG455" t="s">
        <v>1217</v>
      </c>
      <c r="AH455"/>
      <c r="AI455" t="s">
        <v>1217</v>
      </c>
      <c r="AJ455" t="s">
        <v>1217</v>
      </c>
      <c r="AK455" t="s">
        <v>1217</v>
      </c>
      <c r="AL455" t="s">
        <v>1217</v>
      </c>
      <c r="AM455" t="s">
        <v>1217</v>
      </c>
      <c r="AN455" t="s">
        <v>1217</v>
      </c>
      <c r="AO455" t="s">
        <v>1217</v>
      </c>
      <c r="AP455"/>
      <c r="AQ455"/>
      <c r="AR455"/>
      <c r="AS455"/>
      <c r="BB455" t="str" cm="1">
        <f t="array" aca="1" ref="BB455" ca="1">IFERROR(INDIRECT(X455),"")</f>
        <v/>
      </c>
      <c r="CC455"/>
      <c r="CD455"/>
      <c r="CE455"/>
      <c r="CF455"/>
      <c r="CG455"/>
      <c r="CH455"/>
      <c r="CI455"/>
      <c r="CJ455"/>
      <c r="CK455"/>
    </row>
    <row r="456" spans="18:89">
      <c r="R456"/>
      <c r="W456">
        <v>461</v>
      </c>
      <c r="X456" t="s">
        <v>1217</v>
      </c>
      <c r="Y456" t="s">
        <v>1217</v>
      </c>
      <c r="Z456" t="s">
        <v>1217</v>
      </c>
      <c r="AA456" t="s">
        <v>1217</v>
      </c>
      <c r="AB456" t="s">
        <v>1217</v>
      </c>
      <c r="AC456" t="s">
        <v>1217</v>
      </c>
      <c r="AD456" t="s">
        <v>1217</v>
      </c>
      <c r="AE456" t="s">
        <v>1217</v>
      </c>
      <c r="AF456" t="s">
        <v>1217</v>
      </c>
      <c r="AG456" t="s">
        <v>1217</v>
      </c>
      <c r="AH456"/>
      <c r="AI456" t="s">
        <v>1217</v>
      </c>
      <c r="AJ456" t="s">
        <v>1217</v>
      </c>
      <c r="AK456" t="s">
        <v>1217</v>
      </c>
      <c r="AL456" t="s">
        <v>1217</v>
      </c>
      <c r="AM456" t="s">
        <v>1217</v>
      </c>
      <c r="AN456" t="s">
        <v>1217</v>
      </c>
      <c r="AO456" t="s">
        <v>1217</v>
      </c>
      <c r="AP456"/>
      <c r="AQ456"/>
      <c r="AR456"/>
      <c r="AS456"/>
      <c r="BB456" t="str" cm="1">
        <f t="array" aca="1" ref="BB456" ca="1">IFERROR(INDIRECT(X456),"")</f>
        <v/>
      </c>
      <c r="CC456"/>
      <c r="CD456"/>
      <c r="CE456"/>
      <c r="CF456"/>
      <c r="CG456"/>
      <c r="CH456"/>
      <c r="CI456"/>
      <c r="CJ456"/>
      <c r="CK456"/>
    </row>
    <row r="457" spans="18:89">
      <c r="R457"/>
      <c r="W457">
        <v>462</v>
      </c>
      <c r="X457" t="s">
        <v>1217</v>
      </c>
      <c r="Y457" t="s">
        <v>1217</v>
      </c>
      <c r="Z457" t="s">
        <v>1217</v>
      </c>
      <c r="AA457" t="s">
        <v>1217</v>
      </c>
      <c r="AB457" t="s">
        <v>1217</v>
      </c>
      <c r="AC457" t="s">
        <v>1217</v>
      </c>
      <c r="AD457" t="s">
        <v>1217</v>
      </c>
      <c r="AE457" t="s">
        <v>1217</v>
      </c>
      <c r="AF457" t="s">
        <v>1217</v>
      </c>
      <c r="AG457" t="s">
        <v>1217</v>
      </c>
      <c r="AH457"/>
      <c r="AI457" t="s">
        <v>1217</v>
      </c>
      <c r="AJ457" t="s">
        <v>1217</v>
      </c>
      <c r="AK457" t="s">
        <v>1217</v>
      </c>
      <c r="AL457" t="s">
        <v>1217</v>
      </c>
      <c r="AM457" t="s">
        <v>1217</v>
      </c>
      <c r="AN457" t="s">
        <v>1217</v>
      </c>
      <c r="AO457" t="s">
        <v>1217</v>
      </c>
      <c r="AP457"/>
      <c r="AQ457"/>
      <c r="AR457"/>
      <c r="AS457"/>
      <c r="BB457" t="str" cm="1">
        <f t="array" aca="1" ref="BB457" ca="1">IFERROR(INDIRECT(X457),"")</f>
        <v/>
      </c>
      <c r="CC457"/>
      <c r="CD457"/>
      <c r="CE457"/>
      <c r="CF457"/>
      <c r="CG457"/>
      <c r="CH457"/>
      <c r="CI457"/>
      <c r="CJ457"/>
      <c r="CK457"/>
    </row>
    <row r="458" spans="18:89">
      <c r="R458"/>
      <c r="W458">
        <v>463</v>
      </c>
      <c r="X458" t="s">
        <v>3408</v>
      </c>
      <c r="Y458" t="s">
        <v>3409</v>
      </c>
      <c r="Z458" t="s">
        <v>3410</v>
      </c>
      <c r="AA458" t="s">
        <v>1217</v>
      </c>
      <c r="AB458" t="s">
        <v>1217</v>
      </c>
      <c r="AC458">
        <v>3</v>
      </c>
      <c r="AD458">
        <v>36</v>
      </c>
      <c r="AE458" t="s">
        <v>1217</v>
      </c>
      <c r="AF458" t="s">
        <v>1217</v>
      </c>
      <c r="AG458" t="s">
        <v>3411</v>
      </c>
      <c r="AH458"/>
      <c r="AI458" t="s">
        <v>3412</v>
      </c>
      <c r="AJ458" t="s">
        <v>3413</v>
      </c>
      <c r="AK458" t="s">
        <v>3414</v>
      </c>
      <c r="AL458" t="s">
        <v>3415</v>
      </c>
      <c r="AM458" t="s">
        <v>3416</v>
      </c>
      <c r="AN458" t="s">
        <v>3417</v>
      </c>
      <c r="AO458" t="s">
        <v>3418</v>
      </c>
      <c r="AP458"/>
      <c r="AQ458"/>
      <c r="AR458"/>
      <c r="AS458"/>
      <c r="BB458" t="str" cm="1">
        <f t="array" aca="1" ref="BB458" ca="1">IFERROR(INDIRECT(X458),"")</f>
        <v>FULLSTÄNDIGT SVAR SAKNAS PÅ FRÅGA 2</v>
      </c>
      <c r="CC458"/>
      <c r="CD458"/>
      <c r="CE458"/>
      <c r="CF458"/>
      <c r="CG458"/>
      <c r="CH458"/>
      <c r="CI458"/>
      <c r="CJ458"/>
      <c r="CK458"/>
    </row>
    <row r="459" spans="18:89">
      <c r="R459"/>
      <c r="W459">
        <v>464</v>
      </c>
      <c r="X459" t="s">
        <v>1217</v>
      </c>
      <c r="Y459" t="s">
        <v>1217</v>
      </c>
      <c r="Z459" t="s">
        <v>1217</v>
      </c>
      <c r="AA459" t="s">
        <v>1217</v>
      </c>
      <c r="AB459" t="s">
        <v>1217</v>
      </c>
      <c r="AC459" t="s">
        <v>1217</v>
      </c>
      <c r="AD459" t="s">
        <v>1217</v>
      </c>
      <c r="AE459" t="s">
        <v>1217</v>
      </c>
      <c r="AF459" t="s">
        <v>1217</v>
      </c>
      <c r="AG459" t="s">
        <v>1217</v>
      </c>
      <c r="AH459"/>
      <c r="AI459" t="s">
        <v>1217</v>
      </c>
      <c r="AJ459" t="s">
        <v>1217</v>
      </c>
      <c r="AK459" t="s">
        <v>1217</v>
      </c>
      <c r="AL459" t="s">
        <v>1217</v>
      </c>
      <c r="AM459" t="s">
        <v>1217</v>
      </c>
      <c r="AN459" t="s">
        <v>1217</v>
      </c>
      <c r="AO459" t="s">
        <v>1217</v>
      </c>
      <c r="AP459"/>
      <c r="AQ459"/>
      <c r="AR459"/>
      <c r="AS459"/>
      <c r="BB459" t="str" cm="1">
        <f t="array" aca="1" ref="BB459" ca="1">IFERROR(INDIRECT(X459),"")</f>
        <v/>
      </c>
      <c r="CC459"/>
      <c r="CD459"/>
      <c r="CE459"/>
      <c r="CF459"/>
      <c r="CG459"/>
      <c r="CH459"/>
      <c r="CI459"/>
      <c r="CJ459"/>
      <c r="CK459"/>
    </row>
    <row r="460" spans="18:89">
      <c r="R460"/>
      <c r="W460">
        <v>465</v>
      </c>
      <c r="X460" t="s">
        <v>1217</v>
      </c>
      <c r="Y460" t="s">
        <v>1217</v>
      </c>
      <c r="Z460" t="s">
        <v>1217</v>
      </c>
      <c r="AA460" t="s">
        <v>1217</v>
      </c>
      <c r="AB460" t="s">
        <v>1217</v>
      </c>
      <c r="AC460" t="s">
        <v>1217</v>
      </c>
      <c r="AD460" t="s">
        <v>1217</v>
      </c>
      <c r="AE460" t="s">
        <v>1217</v>
      </c>
      <c r="AF460" t="s">
        <v>1217</v>
      </c>
      <c r="AG460" t="s">
        <v>1217</v>
      </c>
      <c r="AH460"/>
      <c r="AI460" t="s">
        <v>1217</v>
      </c>
      <c r="AJ460" t="s">
        <v>1217</v>
      </c>
      <c r="AK460" t="s">
        <v>1217</v>
      </c>
      <c r="AL460" t="s">
        <v>1217</v>
      </c>
      <c r="AM460" t="s">
        <v>1217</v>
      </c>
      <c r="AN460" t="s">
        <v>1217</v>
      </c>
      <c r="AO460" t="s">
        <v>1217</v>
      </c>
      <c r="AP460"/>
      <c r="AQ460"/>
      <c r="AR460"/>
      <c r="AS460"/>
      <c r="BB460" t="str" cm="1">
        <f t="array" aca="1" ref="BB460" ca="1">IFERROR(INDIRECT(X460),"")</f>
        <v/>
      </c>
      <c r="CC460"/>
      <c r="CD460"/>
      <c r="CE460"/>
      <c r="CF460"/>
      <c r="CG460"/>
      <c r="CH460"/>
      <c r="CI460"/>
      <c r="CJ460"/>
      <c r="CK460"/>
    </row>
    <row r="461" spans="18:89">
      <c r="R461"/>
      <c r="W461">
        <v>466</v>
      </c>
      <c r="X461" t="s">
        <v>1217</v>
      </c>
      <c r="Y461" t="s">
        <v>1217</v>
      </c>
      <c r="Z461" t="s">
        <v>1217</v>
      </c>
      <c r="AA461" t="s">
        <v>1217</v>
      </c>
      <c r="AB461" t="s">
        <v>1217</v>
      </c>
      <c r="AC461" t="s">
        <v>1217</v>
      </c>
      <c r="AD461" t="s">
        <v>1217</v>
      </c>
      <c r="AE461" t="s">
        <v>1217</v>
      </c>
      <c r="AF461" t="s">
        <v>1217</v>
      </c>
      <c r="AG461" t="s">
        <v>1217</v>
      </c>
      <c r="AH461"/>
      <c r="AI461" t="s">
        <v>1217</v>
      </c>
      <c r="AJ461" t="s">
        <v>1217</v>
      </c>
      <c r="AK461" t="s">
        <v>1217</v>
      </c>
      <c r="AL461" t="s">
        <v>1217</v>
      </c>
      <c r="AM461" t="s">
        <v>1217</v>
      </c>
      <c r="AN461" t="s">
        <v>1217</v>
      </c>
      <c r="AO461" t="s">
        <v>1217</v>
      </c>
      <c r="AP461"/>
      <c r="AQ461"/>
      <c r="AR461"/>
      <c r="AS461"/>
      <c r="BB461" t="str" cm="1">
        <f t="array" aca="1" ref="BB461" ca="1">IFERROR(INDIRECT(X461),"")</f>
        <v/>
      </c>
      <c r="CC461"/>
      <c r="CD461"/>
      <c r="CE461"/>
      <c r="CF461"/>
      <c r="CG461"/>
      <c r="CH461"/>
      <c r="CI461"/>
      <c r="CJ461"/>
      <c r="CK461"/>
    </row>
    <row r="462" spans="18:89">
      <c r="R462"/>
      <c r="W462">
        <v>467</v>
      </c>
      <c r="X462" t="s">
        <v>1217</v>
      </c>
      <c r="Y462" t="s">
        <v>1217</v>
      </c>
      <c r="Z462" t="s">
        <v>1217</v>
      </c>
      <c r="AA462" t="s">
        <v>1217</v>
      </c>
      <c r="AB462" t="s">
        <v>1217</v>
      </c>
      <c r="AC462" t="s">
        <v>1217</v>
      </c>
      <c r="AD462" t="s">
        <v>1217</v>
      </c>
      <c r="AE462" t="s">
        <v>1217</v>
      </c>
      <c r="AF462" t="s">
        <v>1217</v>
      </c>
      <c r="AG462" t="s">
        <v>1217</v>
      </c>
      <c r="AH462"/>
      <c r="AI462" t="s">
        <v>1217</v>
      </c>
      <c r="AJ462" t="s">
        <v>1217</v>
      </c>
      <c r="AK462" t="s">
        <v>1217</v>
      </c>
      <c r="AL462" t="s">
        <v>1217</v>
      </c>
      <c r="AM462" t="s">
        <v>1217</v>
      </c>
      <c r="AN462" t="s">
        <v>1217</v>
      </c>
      <c r="AO462" t="s">
        <v>1217</v>
      </c>
      <c r="AP462"/>
      <c r="AQ462"/>
      <c r="AR462"/>
      <c r="AS462"/>
      <c r="BB462" t="str" cm="1">
        <f t="array" aca="1" ref="BB462" ca="1">IFERROR(INDIRECT(X462),"")</f>
        <v/>
      </c>
      <c r="CC462"/>
      <c r="CD462"/>
      <c r="CE462"/>
      <c r="CF462"/>
      <c r="CG462"/>
      <c r="CH462"/>
      <c r="CI462"/>
      <c r="CJ462"/>
      <c r="CK462"/>
    </row>
    <row r="463" spans="18:89">
      <c r="R463"/>
      <c r="W463">
        <v>468</v>
      </c>
      <c r="X463" t="s">
        <v>1217</v>
      </c>
      <c r="Y463" t="s">
        <v>1217</v>
      </c>
      <c r="Z463" t="s">
        <v>1217</v>
      </c>
      <c r="AA463" t="s">
        <v>1217</v>
      </c>
      <c r="AB463" t="s">
        <v>1217</v>
      </c>
      <c r="AC463" t="s">
        <v>1217</v>
      </c>
      <c r="AD463" t="s">
        <v>1217</v>
      </c>
      <c r="AE463" t="s">
        <v>1217</v>
      </c>
      <c r="AF463" t="s">
        <v>1217</v>
      </c>
      <c r="AG463" t="s">
        <v>1217</v>
      </c>
      <c r="AH463"/>
      <c r="AI463" t="s">
        <v>1217</v>
      </c>
      <c r="AJ463" t="s">
        <v>1217</v>
      </c>
      <c r="AK463" t="s">
        <v>1217</v>
      </c>
      <c r="AL463" t="s">
        <v>1217</v>
      </c>
      <c r="AM463" t="s">
        <v>1217</v>
      </c>
      <c r="AN463" t="s">
        <v>1217</v>
      </c>
      <c r="AO463" t="s">
        <v>1217</v>
      </c>
      <c r="AP463"/>
      <c r="AQ463"/>
      <c r="AR463"/>
      <c r="AS463"/>
      <c r="BB463" t="str" cm="1">
        <f t="array" aca="1" ref="BB463" ca="1">IFERROR(INDIRECT(X463),"")</f>
        <v/>
      </c>
      <c r="CC463"/>
      <c r="CD463"/>
      <c r="CE463"/>
      <c r="CF463"/>
      <c r="CG463"/>
      <c r="CH463"/>
      <c r="CI463"/>
      <c r="CJ463"/>
      <c r="CK463"/>
    </row>
    <row r="464" spans="18:89">
      <c r="R464"/>
      <c r="W464">
        <v>469</v>
      </c>
      <c r="X464" t="s">
        <v>1217</v>
      </c>
      <c r="Y464" t="s">
        <v>1217</v>
      </c>
      <c r="Z464" t="s">
        <v>1217</v>
      </c>
      <c r="AA464" t="s">
        <v>1217</v>
      </c>
      <c r="AB464" t="s">
        <v>1217</v>
      </c>
      <c r="AC464" t="s">
        <v>1217</v>
      </c>
      <c r="AD464" t="s">
        <v>1217</v>
      </c>
      <c r="AE464" t="s">
        <v>1217</v>
      </c>
      <c r="AF464" t="s">
        <v>1217</v>
      </c>
      <c r="AG464" t="s">
        <v>1217</v>
      </c>
      <c r="AH464"/>
      <c r="AI464" t="s">
        <v>1217</v>
      </c>
      <c r="AJ464" t="s">
        <v>1217</v>
      </c>
      <c r="AK464" t="s">
        <v>1217</v>
      </c>
      <c r="AL464" t="s">
        <v>1217</v>
      </c>
      <c r="AM464" t="s">
        <v>1217</v>
      </c>
      <c r="AN464" t="s">
        <v>1217</v>
      </c>
      <c r="AO464" t="s">
        <v>1217</v>
      </c>
      <c r="AP464"/>
      <c r="AQ464"/>
      <c r="AR464"/>
      <c r="AS464"/>
      <c r="BB464" t="str" cm="1">
        <f t="array" aca="1" ref="BB464" ca="1">IFERROR(INDIRECT(X464),"")</f>
        <v/>
      </c>
      <c r="CC464"/>
      <c r="CD464"/>
      <c r="CE464"/>
      <c r="CF464"/>
      <c r="CG464"/>
      <c r="CH464"/>
      <c r="CI464"/>
      <c r="CJ464"/>
      <c r="CK464"/>
    </row>
    <row r="465" spans="18:89">
      <c r="R465"/>
      <c r="W465">
        <v>470</v>
      </c>
      <c r="X465" t="s">
        <v>1217</v>
      </c>
      <c r="Y465" t="s">
        <v>1217</v>
      </c>
      <c r="Z465" t="s">
        <v>1217</v>
      </c>
      <c r="AA465" t="s">
        <v>1217</v>
      </c>
      <c r="AB465" t="s">
        <v>1217</v>
      </c>
      <c r="AC465" t="s">
        <v>1217</v>
      </c>
      <c r="AD465" t="s">
        <v>1217</v>
      </c>
      <c r="AE465" t="s">
        <v>1217</v>
      </c>
      <c r="AF465" t="s">
        <v>1217</v>
      </c>
      <c r="AG465" t="s">
        <v>1217</v>
      </c>
      <c r="AH465"/>
      <c r="AI465" t="s">
        <v>1217</v>
      </c>
      <c r="AJ465" t="s">
        <v>1217</v>
      </c>
      <c r="AK465" t="s">
        <v>1217</v>
      </c>
      <c r="AL465" t="s">
        <v>1217</v>
      </c>
      <c r="AM465" t="s">
        <v>1217</v>
      </c>
      <c r="AN465" t="s">
        <v>1217</v>
      </c>
      <c r="AO465" t="s">
        <v>1217</v>
      </c>
      <c r="AP465"/>
      <c r="AQ465"/>
      <c r="AR465"/>
      <c r="AS465"/>
      <c r="BB465" t="str" cm="1">
        <f t="array" aca="1" ref="BB465" ca="1">IFERROR(INDIRECT(X465),"")</f>
        <v/>
      </c>
      <c r="CC465"/>
      <c r="CD465"/>
      <c r="CE465"/>
      <c r="CF465"/>
      <c r="CG465"/>
      <c r="CH465"/>
      <c r="CI465"/>
      <c r="CJ465"/>
      <c r="CK465"/>
    </row>
    <row r="466" spans="18:89">
      <c r="R466"/>
      <c r="W466">
        <v>471</v>
      </c>
      <c r="X466" t="s">
        <v>1217</v>
      </c>
      <c r="Y466" t="s">
        <v>1217</v>
      </c>
      <c r="Z466" t="s">
        <v>1217</v>
      </c>
      <c r="AA466" t="s">
        <v>1217</v>
      </c>
      <c r="AB466" t="s">
        <v>1217</v>
      </c>
      <c r="AC466" t="s">
        <v>1217</v>
      </c>
      <c r="AD466" t="s">
        <v>1217</v>
      </c>
      <c r="AE466" t="s">
        <v>1217</v>
      </c>
      <c r="AF466" t="s">
        <v>1217</v>
      </c>
      <c r="AG466" t="s">
        <v>1217</v>
      </c>
      <c r="AH466"/>
      <c r="AI466" t="s">
        <v>1217</v>
      </c>
      <c r="AJ466" t="s">
        <v>1217</v>
      </c>
      <c r="AK466" t="s">
        <v>1217</v>
      </c>
      <c r="AL466" t="s">
        <v>1217</v>
      </c>
      <c r="AM466" t="s">
        <v>1217</v>
      </c>
      <c r="AN466" t="s">
        <v>1217</v>
      </c>
      <c r="AO466" t="s">
        <v>1217</v>
      </c>
      <c r="AP466"/>
      <c r="AQ466"/>
      <c r="AR466"/>
      <c r="AS466"/>
      <c r="BB466" t="str" cm="1">
        <f t="array" aca="1" ref="BB466" ca="1">IFERROR(INDIRECT(X466),"")</f>
        <v/>
      </c>
      <c r="CC466"/>
      <c r="CD466"/>
      <c r="CE466"/>
      <c r="CF466"/>
      <c r="CG466"/>
      <c r="CH466"/>
      <c r="CI466"/>
      <c r="CJ466"/>
      <c r="CK466"/>
    </row>
    <row r="467" spans="18:89">
      <c r="R467"/>
      <c r="W467">
        <v>472</v>
      </c>
      <c r="X467" t="s">
        <v>1217</v>
      </c>
      <c r="Y467" t="s">
        <v>1217</v>
      </c>
      <c r="Z467" t="s">
        <v>1217</v>
      </c>
      <c r="AA467" t="s">
        <v>1217</v>
      </c>
      <c r="AB467" t="s">
        <v>1217</v>
      </c>
      <c r="AC467" t="s">
        <v>1217</v>
      </c>
      <c r="AD467" t="s">
        <v>1217</v>
      </c>
      <c r="AE467" t="s">
        <v>1217</v>
      </c>
      <c r="AF467" t="s">
        <v>1217</v>
      </c>
      <c r="AG467" t="s">
        <v>1217</v>
      </c>
      <c r="AH467"/>
      <c r="AI467" t="s">
        <v>1217</v>
      </c>
      <c r="AJ467" t="s">
        <v>1217</v>
      </c>
      <c r="AK467" t="s">
        <v>1217</v>
      </c>
      <c r="AL467" t="s">
        <v>1217</v>
      </c>
      <c r="AM467" t="s">
        <v>1217</v>
      </c>
      <c r="AN467" t="s">
        <v>1217</v>
      </c>
      <c r="AO467" t="s">
        <v>1217</v>
      </c>
      <c r="AP467"/>
      <c r="AQ467"/>
      <c r="AR467"/>
      <c r="AS467"/>
      <c r="BB467" t="str" cm="1">
        <f t="array" aca="1" ref="BB467" ca="1">IFERROR(INDIRECT(X467),"")</f>
        <v/>
      </c>
      <c r="CC467"/>
      <c r="CD467"/>
      <c r="CE467"/>
      <c r="CF467"/>
      <c r="CG467"/>
      <c r="CH467"/>
      <c r="CI467"/>
      <c r="CJ467"/>
      <c r="CK467"/>
    </row>
    <row r="468" spans="18:89">
      <c r="R468"/>
      <c r="W468">
        <v>473</v>
      </c>
      <c r="X468" t="s">
        <v>1217</v>
      </c>
      <c r="Y468" t="s">
        <v>1217</v>
      </c>
      <c r="Z468" t="s">
        <v>1217</v>
      </c>
      <c r="AA468" t="s">
        <v>1217</v>
      </c>
      <c r="AB468" t="s">
        <v>1217</v>
      </c>
      <c r="AC468" t="s">
        <v>1217</v>
      </c>
      <c r="AD468" t="s">
        <v>1217</v>
      </c>
      <c r="AE468" t="s">
        <v>1217</v>
      </c>
      <c r="AF468" t="s">
        <v>1217</v>
      </c>
      <c r="AG468" t="s">
        <v>1217</v>
      </c>
      <c r="AH468"/>
      <c r="AI468" t="s">
        <v>1217</v>
      </c>
      <c r="AJ468" t="s">
        <v>1217</v>
      </c>
      <c r="AK468" t="s">
        <v>1217</v>
      </c>
      <c r="AL468" t="s">
        <v>1217</v>
      </c>
      <c r="AM468" t="s">
        <v>1217</v>
      </c>
      <c r="AN468" t="s">
        <v>1217</v>
      </c>
      <c r="AO468" t="s">
        <v>1217</v>
      </c>
      <c r="AP468"/>
      <c r="AQ468"/>
      <c r="AR468"/>
      <c r="AS468"/>
      <c r="BB468" t="str" cm="1">
        <f t="array" aca="1" ref="BB468" ca="1">IFERROR(INDIRECT(X468),"")</f>
        <v/>
      </c>
      <c r="CC468"/>
      <c r="CD468"/>
      <c r="CE468"/>
      <c r="CF468"/>
      <c r="CG468"/>
      <c r="CH468"/>
      <c r="CI468"/>
      <c r="CJ468"/>
      <c r="CK468"/>
    </row>
    <row r="469" spans="18:89">
      <c r="R469"/>
      <c r="W469">
        <v>474</v>
      </c>
      <c r="X469" t="s">
        <v>1217</v>
      </c>
      <c r="Y469" t="s">
        <v>1217</v>
      </c>
      <c r="Z469" t="s">
        <v>1217</v>
      </c>
      <c r="AA469" t="s">
        <v>1217</v>
      </c>
      <c r="AB469" t="s">
        <v>1217</v>
      </c>
      <c r="AC469" t="s">
        <v>1217</v>
      </c>
      <c r="AD469" t="s">
        <v>1217</v>
      </c>
      <c r="AE469" t="s">
        <v>1217</v>
      </c>
      <c r="AF469" t="s">
        <v>1217</v>
      </c>
      <c r="AG469" t="s">
        <v>1217</v>
      </c>
      <c r="AH469"/>
      <c r="AI469" t="s">
        <v>1217</v>
      </c>
      <c r="AJ469" t="s">
        <v>1217</v>
      </c>
      <c r="AK469" t="s">
        <v>1217</v>
      </c>
      <c r="AL469" t="s">
        <v>1217</v>
      </c>
      <c r="AM469" t="s">
        <v>1217</v>
      </c>
      <c r="AN469" t="s">
        <v>1217</v>
      </c>
      <c r="AO469" t="s">
        <v>1217</v>
      </c>
      <c r="AP469"/>
      <c r="AQ469"/>
      <c r="AR469"/>
      <c r="AS469"/>
      <c r="BB469" t="str" cm="1">
        <f t="array" aca="1" ref="BB469" ca="1">IFERROR(INDIRECT(X469),"")</f>
        <v/>
      </c>
      <c r="CC469"/>
      <c r="CD469"/>
      <c r="CE469"/>
      <c r="CF469"/>
      <c r="CG469"/>
      <c r="CH469"/>
      <c r="CI469"/>
      <c r="CJ469"/>
      <c r="CK469"/>
    </row>
    <row r="470" spans="18:89">
      <c r="R470"/>
      <c r="W470">
        <v>475</v>
      </c>
      <c r="X470" t="s">
        <v>3419</v>
      </c>
      <c r="Y470" t="s">
        <v>3420</v>
      </c>
      <c r="Z470" t="s">
        <v>3421</v>
      </c>
      <c r="AA470" t="s">
        <v>1217</v>
      </c>
      <c r="AB470" t="s">
        <v>1217</v>
      </c>
      <c r="AC470">
        <v>3</v>
      </c>
      <c r="AD470">
        <v>37</v>
      </c>
      <c r="AE470" t="s">
        <v>1217</v>
      </c>
      <c r="AF470" t="s">
        <v>1217</v>
      </c>
      <c r="AG470" t="s">
        <v>3422</v>
      </c>
      <c r="AH470"/>
      <c r="AI470" t="s">
        <v>3423</v>
      </c>
      <c r="AJ470" t="s">
        <v>3424</v>
      </c>
      <c r="AK470" t="s">
        <v>3425</v>
      </c>
      <c r="AL470" t="s">
        <v>3426</v>
      </c>
      <c r="AM470" t="s">
        <v>3427</v>
      </c>
      <c r="AN470" t="s">
        <v>3428</v>
      </c>
      <c r="AO470" t="s">
        <v>3429</v>
      </c>
      <c r="AP470"/>
      <c r="AQ470"/>
      <c r="AR470"/>
      <c r="AS470"/>
      <c r="BB470" t="str" cm="1">
        <f t="array" aca="1" ref="BB470" ca="1">IFERROR(INDIRECT(X470),"")</f>
        <v>FULLSTÄNDIGT SVAR SAKNAS PÅ FRÅGA 4</v>
      </c>
      <c r="CC470"/>
      <c r="CD470"/>
      <c r="CE470"/>
      <c r="CF470"/>
      <c r="CG470"/>
      <c r="CH470"/>
      <c r="CI470"/>
      <c r="CJ470"/>
      <c r="CK470"/>
    </row>
    <row r="471" spans="18:89">
      <c r="R471"/>
      <c r="W471">
        <v>476</v>
      </c>
      <c r="X471" t="s">
        <v>1217</v>
      </c>
      <c r="Y471" t="s">
        <v>1217</v>
      </c>
      <c r="Z471" t="s">
        <v>1217</v>
      </c>
      <c r="AA471" t="s">
        <v>1217</v>
      </c>
      <c r="AB471" t="s">
        <v>1217</v>
      </c>
      <c r="AC471" t="s">
        <v>1217</v>
      </c>
      <c r="AD471" t="s">
        <v>1217</v>
      </c>
      <c r="AE471" t="s">
        <v>1217</v>
      </c>
      <c r="AF471" t="s">
        <v>1217</v>
      </c>
      <c r="AG471" t="s">
        <v>1217</v>
      </c>
      <c r="AH471"/>
      <c r="AI471" t="s">
        <v>1217</v>
      </c>
      <c r="AJ471" t="s">
        <v>1217</v>
      </c>
      <c r="AK471" t="s">
        <v>1217</v>
      </c>
      <c r="AL471" t="s">
        <v>1217</v>
      </c>
      <c r="AM471" t="s">
        <v>1217</v>
      </c>
      <c r="AN471" t="s">
        <v>1217</v>
      </c>
      <c r="AO471" t="s">
        <v>1217</v>
      </c>
      <c r="AP471"/>
      <c r="AQ471"/>
      <c r="AR471"/>
      <c r="AS471"/>
      <c r="BB471" t="str" cm="1">
        <f t="array" aca="1" ref="BB471" ca="1">IFERROR(INDIRECT(X471),"")</f>
        <v/>
      </c>
      <c r="CC471"/>
      <c r="CD471"/>
      <c r="CE471"/>
      <c r="CF471"/>
      <c r="CG471"/>
      <c r="CH471"/>
      <c r="CI471"/>
      <c r="CJ471"/>
      <c r="CK471"/>
    </row>
    <row r="472" spans="18:89">
      <c r="R472"/>
      <c r="W472">
        <v>477</v>
      </c>
      <c r="X472" t="s">
        <v>1217</v>
      </c>
      <c r="Y472" t="s">
        <v>1217</v>
      </c>
      <c r="Z472" t="s">
        <v>1217</v>
      </c>
      <c r="AA472" t="s">
        <v>1217</v>
      </c>
      <c r="AB472" t="s">
        <v>1217</v>
      </c>
      <c r="AC472" t="s">
        <v>1217</v>
      </c>
      <c r="AD472" t="s">
        <v>1217</v>
      </c>
      <c r="AE472" t="s">
        <v>1217</v>
      </c>
      <c r="AF472" t="s">
        <v>1217</v>
      </c>
      <c r="AG472" t="s">
        <v>1217</v>
      </c>
      <c r="AH472"/>
      <c r="AI472" t="s">
        <v>1217</v>
      </c>
      <c r="AJ472" t="s">
        <v>1217</v>
      </c>
      <c r="AK472" t="s">
        <v>1217</v>
      </c>
      <c r="AL472" t="s">
        <v>1217</v>
      </c>
      <c r="AM472" t="s">
        <v>1217</v>
      </c>
      <c r="AN472" t="s">
        <v>1217</v>
      </c>
      <c r="AO472" t="s">
        <v>1217</v>
      </c>
      <c r="AP472"/>
      <c r="AQ472"/>
      <c r="AR472"/>
      <c r="AS472"/>
      <c r="BB472" t="str" cm="1">
        <f t="array" aca="1" ref="BB472" ca="1">IFERROR(INDIRECT(X472),"")</f>
        <v/>
      </c>
      <c r="CC472"/>
      <c r="CD472"/>
      <c r="CE472"/>
      <c r="CF472"/>
      <c r="CG472"/>
      <c r="CH472"/>
      <c r="CI472"/>
      <c r="CJ472"/>
      <c r="CK472"/>
    </row>
    <row r="473" spans="18:89">
      <c r="R473"/>
      <c r="W473">
        <v>478</v>
      </c>
      <c r="X473" t="s">
        <v>1217</v>
      </c>
      <c r="Y473" t="s">
        <v>1217</v>
      </c>
      <c r="Z473" t="s">
        <v>1217</v>
      </c>
      <c r="AA473" t="s">
        <v>1217</v>
      </c>
      <c r="AB473" t="s">
        <v>1217</v>
      </c>
      <c r="AC473" t="s">
        <v>1217</v>
      </c>
      <c r="AD473" t="s">
        <v>1217</v>
      </c>
      <c r="AE473" t="s">
        <v>1217</v>
      </c>
      <c r="AF473" t="s">
        <v>1217</v>
      </c>
      <c r="AG473" t="s">
        <v>1217</v>
      </c>
      <c r="AH473"/>
      <c r="AI473" t="s">
        <v>1217</v>
      </c>
      <c r="AJ473" t="s">
        <v>1217</v>
      </c>
      <c r="AK473" t="s">
        <v>1217</v>
      </c>
      <c r="AL473" t="s">
        <v>1217</v>
      </c>
      <c r="AM473" t="s">
        <v>1217</v>
      </c>
      <c r="AN473" t="s">
        <v>1217</v>
      </c>
      <c r="AO473" t="s">
        <v>1217</v>
      </c>
      <c r="AP473"/>
      <c r="AQ473"/>
      <c r="AR473"/>
      <c r="AS473"/>
      <c r="BB473" t="str" cm="1">
        <f t="array" aca="1" ref="BB473" ca="1">IFERROR(INDIRECT(X473),"")</f>
        <v/>
      </c>
      <c r="CC473"/>
      <c r="CD473"/>
      <c r="CE473"/>
      <c r="CF473"/>
      <c r="CG473"/>
      <c r="CH473"/>
      <c r="CI473"/>
      <c r="CJ473"/>
      <c r="CK473"/>
    </row>
    <row r="474" spans="18:89">
      <c r="R474"/>
      <c r="W474">
        <v>479</v>
      </c>
      <c r="X474" t="s">
        <v>1217</v>
      </c>
      <c r="Y474" t="s">
        <v>1217</v>
      </c>
      <c r="Z474" t="s">
        <v>1217</v>
      </c>
      <c r="AA474" t="s">
        <v>1217</v>
      </c>
      <c r="AB474" t="s">
        <v>1217</v>
      </c>
      <c r="AC474" t="s">
        <v>1217</v>
      </c>
      <c r="AD474" t="s">
        <v>1217</v>
      </c>
      <c r="AE474" t="s">
        <v>1217</v>
      </c>
      <c r="AF474" t="s">
        <v>1217</v>
      </c>
      <c r="AG474" t="s">
        <v>1217</v>
      </c>
      <c r="AH474"/>
      <c r="AI474" t="s">
        <v>1217</v>
      </c>
      <c r="AJ474" t="s">
        <v>1217</v>
      </c>
      <c r="AK474" t="s">
        <v>1217</v>
      </c>
      <c r="AL474" t="s">
        <v>1217</v>
      </c>
      <c r="AM474" t="s">
        <v>1217</v>
      </c>
      <c r="AN474" t="s">
        <v>1217</v>
      </c>
      <c r="AO474" t="s">
        <v>1217</v>
      </c>
      <c r="AP474"/>
      <c r="AQ474"/>
      <c r="AR474"/>
      <c r="AS474"/>
      <c r="BB474" t="str" cm="1">
        <f t="array" aca="1" ref="BB474" ca="1">IFERROR(INDIRECT(X474),"")</f>
        <v/>
      </c>
      <c r="CC474"/>
      <c r="CD474"/>
      <c r="CE474"/>
      <c r="CF474"/>
      <c r="CG474"/>
      <c r="CH474"/>
      <c r="CI474"/>
      <c r="CJ474"/>
      <c r="CK474"/>
    </row>
    <row r="475" spans="18:89">
      <c r="R475"/>
      <c r="W475">
        <v>480</v>
      </c>
      <c r="X475" t="s">
        <v>1217</v>
      </c>
      <c r="Y475" t="s">
        <v>1217</v>
      </c>
      <c r="Z475" t="s">
        <v>1217</v>
      </c>
      <c r="AA475" t="s">
        <v>1217</v>
      </c>
      <c r="AB475" t="s">
        <v>1217</v>
      </c>
      <c r="AC475" t="s">
        <v>1217</v>
      </c>
      <c r="AD475" t="s">
        <v>1217</v>
      </c>
      <c r="AE475" t="s">
        <v>1217</v>
      </c>
      <c r="AF475" t="s">
        <v>1217</v>
      </c>
      <c r="AG475" t="s">
        <v>1217</v>
      </c>
      <c r="AH475"/>
      <c r="AI475" t="s">
        <v>1217</v>
      </c>
      <c r="AJ475" t="s">
        <v>1217</v>
      </c>
      <c r="AK475" t="s">
        <v>1217</v>
      </c>
      <c r="AL475" t="s">
        <v>1217</v>
      </c>
      <c r="AM475" t="s">
        <v>1217</v>
      </c>
      <c r="AN475" t="s">
        <v>1217</v>
      </c>
      <c r="AO475" t="s">
        <v>1217</v>
      </c>
      <c r="AP475"/>
      <c r="AQ475"/>
      <c r="AR475"/>
      <c r="AS475"/>
      <c r="BB475" t="str" cm="1">
        <f t="array" aca="1" ref="BB475" ca="1">IFERROR(INDIRECT(X475),"")</f>
        <v/>
      </c>
      <c r="CC475"/>
      <c r="CD475"/>
      <c r="CE475"/>
      <c r="CF475"/>
      <c r="CG475"/>
      <c r="CH475"/>
      <c r="CI475"/>
      <c r="CJ475"/>
      <c r="CK475"/>
    </row>
    <row r="476" spans="18:89">
      <c r="R476"/>
      <c r="W476">
        <v>481</v>
      </c>
      <c r="X476" t="s">
        <v>1217</v>
      </c>
      <c r="Y476" t="s">
        <v>1217</v>
      </c>
      <c r="Z476" t="s">
        <v>1217</v>
      </c>
      <c r="AA476" t="s">
        <v>1217</v>
      </c>
      <c r="AB476" t="s">
        <v>1217</v>
      </c>
      <c r="AC476" t="s">
        <v>1217</v>
      </c>
      <c r="AD476" t="s">
        <v>1217</v>
      </c>
      <c r="AE476" t="s">
        <v>1217</v>
      </c>
      <c r="AF476" t="s">
        <v>1217</v>
      </c>
      <c r="AG476" t="s">
        <v>1217</v>
      </c>
      <c r="AH476"/>
      <c r="AI476" t="s">
        <v>1217</v>
      </c>
      <c r="AJ476" t="s">
        <v>1217</v>
      </c>
      <c r="AK476" t="s">
        <v>1217</v>
      </c>
      <c r="AL476" t="s">
        <v>1217</v>
      </c>
      <c r="AM476" t="s">
        <v>1217</v>
      </c>
      <c r="AN476" t="s">
        <v>1217</v>
      </c>
      <c r="AO476" t="s">
        <v>1217</v>
      </c>
      <c r="AP476"/>
      <c r="AQ476"/>
      <c r="AR476"/>
      <c r="AS476"/>
      <c r="BB476" t="str" cm="1">
        <f t="array" aca="1" ref="BB476" ca="1">IFERROR(INDIRECT(X476),"")</f>
        <v/>
      </c>
      <c r="CC476"/>
      <c r="CD476"/>
      <c r="CE476"/>
      <c r="CF476"/>
      <c r="CG476"/>
      <c r="CH476"/>
      <c r="CI476"/>
      <c r="CJ476"/>
      <c r="CK476"/>
    </row>
    <row r="477" spans="18:89">
      <c r="R477"/>
      <c r="W477">
        <v>482</v>
      </c>
      <c r="X477" t="s">
        <v>1217</v>
      </c>
      <c r="Y477" t="s">
        <v>1217</v>
      </c>
      <c r="Z477" t="s">
        <v>1217</v>
      </c>
      <c r="AA477" t="s">
        <v>1217</v>
      </c>
      <c r="AB477" t="s">
        <v>1217</v>
      </c>
      <c r="AC477" t="s">
        <v>1217</v>
      </c>
      <c r="AD477" t="s">
        <v>1217</v>
      </c>
      <c r="AE477" t="s">
        <v>1217</v>
      </c>
      <c r="AF477" t="s">
        <v>1217</v>
      </c>
      <c r="AG477" t="s">
        <v>1217</v>
      </c>
      <c r="AH477"/>
      <c r="AI477" t="s">
        <v>1217</v>
      </c>
      <c r="AJ477" t="s">
        <v>1217</v>
      </c>
      <c r="AK477" t="s">
        <v>1217</v>
      </c>
      <c r="AL477" t="s">
        <v>1217</v>
      </c>
      <c r="AM477" t="s">
        <v>1217</v>
      </c>
      <c r="AN477" t="s">
        <v>1217</v>
      </c>
      <c r="AO477" t="s">
        <v>1217</v>
      </c>
      <c r="AP477"/>
      <c r="AQ477"/>
      <c r="AR477"/>
      <c r="AS477"/>
      <c r="BB477" t="str" cm="1">
        <f t="array" aca="1" ref="BB477" ca="1">IFERROR(INDIRECT(X477),"")</f>
        <v/>
      </c>
      <c r="CC477"/>
      <c r="CD477"/>
      <c r="CE477"/>
      <c r="CF477"/>
      <c r="CG477"/>
      <c r="CH477"/>
      <c r="CI477"/>
      <c r="CJ477"/>
      <c r="CK477"/>
    </row>
    <row r="478" spans="18:89">
      <c r="R478"/>
      <c r="W478">
        <v>483</v>
      </c>
      <c r="X478" t="s">
        <v>1217</v>
      </c>
      <c r="Y478" t="s">
        <v>1217</v>
      </c>
      <c r="Z478" t="s">
        <v>1217</v>
      </c>
      <c r="AA478" t="s">
        <v>1217</v>
      </c>
      <c r="AB478" t="s">
        <v>1217</v>
      </c>
      <c r="AC478" t="s">
        <v>1217</v>
      </c>
      <c r="AD478" t="s">
        <v>1217</v>
      </c>
      <c r="AE478" t="s">
        <v>1217</v>
      </c>
      <c r="AF478" t="s">
        <v>1217</v>
      </c>
      <c r="AG478" t="s">
        <v>1217</v>
      </c>
      <c r="AH478"/>
      <c r="AI478" t="s">
        <v>1217</v>
      </c>
      <c r="AJ478" t="s">
        <v>1217</v>
      </c>
      <c r="AK478" t="s">
        <v>1217</v>
      </c>
      <c r="AL478" t="s">
        <v>1217</v>
      </c>
      <c r="AM478" t="s">
        <v>1217</v>
      </c>
      <c r="AN478" t="s">
        <v>1217</v>
      </c>
      <c r="AO478" t="s">
        <v>1217</v>
      </c>
      <c r="AP478"/>
      <c r="AQ478"/>
      <c r="AR478"/>
      <c r="AS478"/>
      <c r="BB478" t="str" cm="1">
        <f t="array" aca="1" ref="BB478" ca="1">IFERROR(INDIRECT(X478),"")</f>
        <v/>
      </c>
      <c r="CC478"/>
      <c r="CD478"/>
      <c r="CE478"/>
      <c r="CF478"/>
      <c r="CG478"/>
      <c r="CH478"/>
      <c r="CI478"/>
      <c r="CJ478"/>
      <c r="CK478"/>
    </row>
    <row r="479" spans="18:89">
      <c r="R479"/>
      <c r="W479">
        <v>484</v>
      </c>
      <c r="X479" t="s">
        <v>1217</v>
      </c>
      <c r="Y479" t="s">
        <v>1217</v>
      </c>
      <c r="Z479" t="s">
        <v>1217</v>
      </c>
      <c r="AA479" t="s">
        <v>1217</v>
      </c>
      <c r="AB479" t="s">
        <v>1217</v>
      </c>
      <c r="AC479" t="s">
        <v>1217</v>
      </c>
      <c r="AD479" t="s">
        <v>1217</v>
      </c>
      <c r="AE479" t="s">
        <v>1217</v>
      </c>
      <c r="AF479" t="s">
        <v>1217</v>
      </c>
      <c r="AG479" t="s">
        <v>1217</v>
      </c>
      <c r="AH479"/>
      <c r="AI479" t="s">
        <v>1217</v>
      </c>
      <c r="AJ479" t="s">
        <v>1217</v>
      </c>
      <c r="AK479" t="s">
        <v>1217</v>
      </c>
      <c r="AL479" t="s">
        <v>1217</v>
      </c>
      <c r="AM479" t="s">
        <v>1217</v>
      </c>
      <c r="AN479" t="s">
        <v>1217</v>
      </c>
      <c r="AO479" t="s">
        <v>1217</v>
      </c>
      <c r="AP479"/>
      <c r="AQ479"/>
      <c r="AR479"/>
      <c r="AS479"/>
      <c r="BB479" t="str" cm="1">
        <f t="array" aca="1" ref="BB479" ca="1">IFERROR(INDIRECT(X479),"")</f>
        <v/>
      </c>
      <c r="CC479"/>
      <c r="CD479"/>
      <c r="CE479"/>
      <c r="CF479"/>
      <c r="CG479"/>
      <c r="CH479"/>
      <c r="CI479"/>
      <c r="CJ479"/>
      <c r="CK479"/>
    </row>
    <row r="480" spans="18:89">
      <c r="R480"/>
      <c r="W480">
        <v>485</v>
      </c>
      <c r="X480" t="s">
        <v>1217</v>
      </c>
      <c r="Y480" t="s">
        <v>1217</v>
      </c>
      <c r="Z480" t="s">
        <v>1217</v>
      </c>
      <c r="AA480" t="s">
        <v>1217</v>
      </c>
      <c r="AB480" t="s">
        <v>1217</v>
      </c>
      <c r="AC480" t="s">
        <v>1217</v>
      </c>
      <c r="AD480" t="s">
        <v>1217</v>
      </c>
      <c r="AE480" t="s">
        <v>1217</v>
      </c>
      <c r="AF480" t="s">
        <v>1217</v>
      </c>
      <c r="AG480" t="s">
        <v>1217</v>
      </c>
      <c r="AH480"/>
      <c r="AI480" t="s">
        <v>1217</v>
      </c>
      <c r="AJ480" t="s">
        <v>1217</v>
      </c>
      <c r="AK480" t="s">
        <v>1217</v>
      </c>
      <c r="AL480" t="s">
        <v>1217</v>
      </c>
      <c r="AM480" t="s">
        <v>1217</v>
      </c>
      <c r="AN480" t="s">
        <v>1217</v>
      </c>
      <c r="AO480" t="s">
        <v>1217</v>
      </c>
      <c r="AP480"/>
      <c r="AQ480"/>
      <c r="AR480"/>
      <c r="AS480"/>
      <c r="BB480" t="str" cm="1">
        <f t="array" aca="1" ref="BB480" ca="1">IFERROR(INDIRECT(X480),"")</f>
        <v/>
      </c>
      <c r="CC480"/>
      <c r="CD480"/>
      <c r="CE480"/>
      <c r="CF480"/>
      <c r="CG480"/>
      <c r="CH480"/>
      <c r="CI480"/>
      <c r="CJ480"/>
      <c r="CK480"/>
    </row>
    <row r="481" spans="18:89">
      <c r="R481"/>
      <c r="W481">
        <v>486</v>
      </c>
      <c r="X481" t="s">
        <v>1217</v>
      </c>
      <c r="Y481" t="s">
        <v>1217</v>
      </c>
      <c r="Z481" t="s">
        <v>1217</v>
      </c>
      <c r="AA481" t="s">
        <v>1217</v>
      </c>
      <c r="AB481" t="s">
        <v>1217</v>
      </c>
      <c r="AC481" t="s">
        <v>1217</v>
      </c>
      <c r="AD481" t="s">
        <v>1217</v>
      </c>
      <c r="AE481" t="s">
        <v>1217</v>
      </c>
      <c r="AF481" t="s">
        <v>1217</v>
      </c>
      <c r="AG481" t="s">
        <v>1217</v>
      </c>
      <c r="AH481"/>
      <c r="AI481" t="s">
        <v>1217</v>
      </c>
      <c r="AJ481" t="s">
        <v>1217</v>
      </c>
      <c r="AK481" t="s">
        <v>1217</v>
      </c>
      <c r="AL481" t="s">
        <v>1217</v>
      </c>
      <c r="AM481" t="s">
        <v>1217</v>
      </c>
      <c r="AN481" t="s">
        <v>1217</v>
      </c>
      <c r="AO481" t="s">
        <v>1217</v>
      </c>
      <c r="AP481"/>
      <c r="AQ481"/>
      <c r="AR481"/>
      <c r="AS481"/>
      <c r="BB481" t="str" cm="1">
        <f t="array" aca="1" ref="BB481" ca="1">IFERROR(INDIRECT(X481),"")</f>
        <v/>
      </c>
      <c r="CC481"/>
      <c r="CD481"/>
      <c r="CE481"/>
      <c r="CF481"/>
      <c r="CG481"/>
      <c r="CH481"/>
      <c r="CI481"/>
      <c r="CJ481"/>
      <c r="CK481"/>
    </row>
    <row r="482" spans="18:89">
      <c r="R482"/>
      <c r="W482">
        <v>487</v>
      </c>
      <c r="X482" t="s">
        <v>3430</v>
      </c>
      <c r="Y482" t="s">
        <v>3431</v>
      </c>
      <c r="Z482" t="s">
        <v>3432</v>
      </c>
      <c r="AA482" t="s">
        <v>1217</v>
      </c>
      <c r="AB482" t="s">
        <v>1217</v>
      </c>
      <c r="AC482">
        <v>3</v>
      </c>
      <c r="AD482">
        <v>38</v>
      </c>
      <c r="AE482" t="s">
        <v>1217</v>
      </c>
      <c r="AF482" t="s">
        <v>1217</v>
      </c>
      <c r="AG482" t="s">
        <v>3433</v>
      </c>
      <c r="AH482"/>
      <c r="AI482" t="s">
        <v>3434</v>
      </c>
      <c r="AJ482" t="s">
        <v>3435</v>
      </c>
      <c r="AK482" t="s">
        <v>3436</v>
      </c>
      <c r="AL482" t="s">
        <v>3437</v>
      </c>
      <c r="AM482" t="s">
        <v>3438</v>
      </c>
      <c r="AN482" t="s">
        <v>3439</v>
      </c>
      <c r="AO482" t="s">
        <v>3440</v>
      </c>
      <c r="AP482"/>
      <c r="AQ482"/>
      <c r="AR482"/>
      <c r="AS482"/>
      <c r="BB482" t="str" cm="1">
        <f t="array" aca="1" ref="BB482" ca="1">IFERROR(INDIRECT(X482),"")</f>
        <v>FULLSTÄNDIGT SVAR SAKNAS PÅ FRÅGA 6</v>
      </c>
      <c r="CC482"/>
      <c r="CD482"/>
      <c r="CE482"/>
      <c r="CF482"/>
      <c r="CG482"/>
      <c r="CH482"/>
      <c r="CI482"/>
      <c r="CJ482"/>
      <c r="CK482"/>
    </row>
    <row r="483" spans="18:89">
      <c r="R483"/>
      <c r="W483">
        <v>488</v>
      </c>
      <c r="X483" t="s">
        <v>1217</v>
      </c>
      <c r="Y483" t="s">
        <v>1217</v>
      </c>
      <c r="Z483" t="s">
        <v>1217</v>
      </c>
      <c r="AA483" t="s">
        <v>1217</v>
      </c>
      <c r="AB483" t="s">
        <v>1217</v>
      </c>
      <c r="AC483" t="s">
        <v>1217</v>
      </c>
      <c r="AD483" t="s">
        <v>1217</v>
      </c>
      <c r="AE483" t="s">
        <v>1217</v>
      </c>
      <c r="AF483" t="s">
        <v>1217</v>
      </c>
      <c r="AG483" t="s">
        <v>1217</v>
      </c>
      <c r="AH483"/>
      <c r="AI483" t="s">
        <v>1217</v>
      </c>
      <c r="AJ483" t="s">
        <v>1217</v>
      </c>
      <c r="AK483" t="s">
        <v>1217</v>
      </c>
      <c r="AL483" t="s">
        <v>1217</v>
      </c>
      <c r="AM483" t="s">
        <v>1217</v>
      </c>
      <c r="AN483" t="s">
        <v>1217</v>
      </c>
      <c r="AO483" t="s">
        <v>1217</v>
      </c>
      <c r="AP483"/>
      <c r="AQ483"/>
      <c r="AR483"/>
      <c r="AS483"/>
      <c r="BB483" t="str" cm="1">
        <f t="array" aca="1" ref="BB483" ca="1">IFERROR(INDIRECT(X483),"")</f>
        <v/>
      </c>
      <c r="CC483"/>
      <c r="CD483"/>
      <c r="CE483"/>
      <c r="CF483"/>
      <c r="CG483"/>
      <c r="CH483"/>
      <c r="CI483"/>
      <c r="CJ483"/>
      <c r="CK483"/>
    </row>
    <row r="484" spans="18:89">
      <c r="R484"/>
      <c r="W484">
        <v>489</v>
      </c>
      <c r="X484" t="s">
        <v>1217</v>
      </c>
      <c r="Y484" t="s">
        <v>1217</v>
      </c>
      <c r="Z484" t="s">
        <v>1217</v>
      </c>
      <c r="AA484" t="s">
        <v>1217</v>
      </c>
      <c r="AB484" t="s">
        <v>1217</v>
      </c>
      <c r="AC484" t="s">
        <v>1217</v>
      </c>
      <c r="AD484" t="s">
        <v>1217</v>
      </c>
      <c r="AE484" t="s">
        <v>1217</v>
      </c>
      <c r="AF484" t="s">
        <v>1217</v>
      </c>
      <c r="AG484" t="s">
        <v>1217</v>
      </c>
      <c r="AH484"/>
      <c r="AI484" t="s">
        <v>1217</v>
      </c>
      <c r="AJ484" t="s">
        <v>1217</v>
      </c>
      <c r="AK484" t="s">
        <v>1217</v>
      </c>
      <c r="AL484" t="s">
        <v>1217</v>
      </c>
      <c r="AM484" t="s">
        <v>1217</v>
      </c>
      <c r="AN484" t="s">
        <v>1217</v>
      </c>
      <c r="AO484" t="s">
        <v>1217</v>
      </c>
      <c r="AP484"/>
      <c r="AQ484"/>
      <c r="AR484"/>
      <c r="AS484"/>
      <c r="BB484" t="str" cm="1">
        <f t="array" aca="1" ref="BB484" ca="1">IFERROR(INDIRECT(X484),"")</f>
        <v/>
      </c>
      <c r="CC484"/>
      <c r="CD484"/>
      <c r="CE484"/>
      <c r="CF484"/>
      <c r="CG484"/>
      <c r="CH484"/>
      <c r="CI484"/>
      <c r="CJ484"/>
      <c r="CK484"/>
    </row>
    <row r="485" spans="18:89">
      <c r="R485"/>
      <c r="W485">
        <v>490</v>
      </c>
      <c r="X485" t="s">
        <v>1217</v>
      </c>
      <c r="Y485" t="s">
        <v>1217</v>
      </c>
      <c r="Z485" t="s">
        <v>1217</v>
      </c>
      <c r="AA485" t="s">
        <v>1217</v>
      </c>
      <c r="AB485" t="s">
        <v>1217</v>
      </c>
      <c r="AC485" t="s">
        <v>1217</v>
      </c>
      <c r="AD485" t="s">
        <v>1217</v>
      </c>
      <c r="AE485" t="s">
        <v>1217</v>
      </c>
      <c r="AF485" t="s">
        <v>1217</v>
      </c>
      <c r="AG485" t="s">
        <v>1217</v>
      </c>
      <c r="AH485"/>
      <c r="AI485" t="s">
        <v>1217</v>
      </c>
      <c r="AJ485" t="s">
        <v>1217</v>
      </c>
      <c r="AK485" t="s">
        <v>1217</v>
      </c>
      <c r="AL485" t="s">
        <v>1217</v>
      </c>
      <c r="AM485" t="s">
        <v>1217</v>
      </c>
      <c r="AN485" t="s">
        <v>1217</v>
      </c>
      <c r="AO485" t="s">
        <v>1217</v>
      </c>
      <c r="AP485"/>
      <c r="AQ485"/>
      <c r="AR485"/>
      <c r="AS485"/>
      <c r="BB485" t="str" cm="1">
        <f t="array" aca="1" ref="BB485" ca="1">IFERROR(INDIRECT(X485),"")</f>
        <v/>
      </c>
      <c r="CC485"/>
      <c r="CD485"/>
      <c r="CE485"/>
      <c r="CF485"/>
      <c r="CG485"/>
      <c r="CH485"/>
      <c r="CI485"/>
      <c r="CJ485"/>
      <c r="CK485"/>
    </row>
    <row r="486" spans="18:89">
      <c r="R486"/>
      <c r="W486">
        <v>491</v>
      </c>
      <c r="X486" t="s">
        <v>1217</v>
      </c>
      <c r="Y486" t="s">
        <v>1217</v>
      </c>
      <c r="Z486" t="s">
        <v>1217</v>
      </c>
      <c r="AA486" t="s">
        <v>1217</v>
      </c>
      <c r="AB486" t="s">
        <v>1217</v>
      </c>
      <c r="AC486" t="s">
        <v>1217</v>
      </c>
      <c r="AD486" t="s">
        <v>1217</v>
      </c>
      <c r="AE486" t="s">
        <v>1217</v>
      </c>
      <c r="AF486" t="s">
        <v>1217</v>
      </c>
      <c r="AG486" t="s">
        <v>1217</v>
      </c>
      <c r="AH486"/>
      <c r="AI486" t="s">
        <v>1217</v>
      </c>
      <c r="AJ486" t="s">
        <v>1217</v>
      </c>
      <c r="AK486" t="s">
        <v>1217</v>
      </c>
      <c r="AL486" t="s">
        <v>1217</v>
      </c>
      <c r="AM486" t="s">
        <v>1217</v>
      </c>
      <c r="AN486" t="s">
        <v>1217</v>
      </c>
      <c r="AO486" t="s">
        <v>1217</v>
      </c>
      <c r="AP486"/>
      <c r="AQ486"/>
      <c r="AR486"/>
      <c r="AS486"/>
      <c r="BB486" t="str" cm="1">
        <f t="array" aca="1" ref="BB486" ca="1">IFERROR(INDIRECT(X486),"")</f>
        <v/>
      </c>
      <c r="CC486"/>
      <c r="CD486"/>
      <c r="CE486"/>
      <c r="CF486"/>
      <c r="CG486"/>
      <c r="CH486"/>
      <c r="CI486"/>
      <c r="CJ486"/>
      <c r="CK486"/>
    </row>
    <row r="487" spans="18:89">
      <c r="R487"/>
      <c r="W487">
        <v>492</v>
      </c>
      <c r="X487" t="s">
        <v>1217</v>
      </c>
      <c r="Y487" t="s">
        <v>1217</v>
      </c>
      <c r="Z487" t="s">
        <v>1217</v>
      </c>
      <c r="AA487" t="s">
        <v>1217</v>
      </c>
      <c r="AB487" t="s">
        <v>1217</v>
      </c>
      <c r="AC487" t="s">
        <v>1217</v>
      </c>
      <c r="AD487" t="s">
        <v>1217</v>
      </c>
      <c r="AE487" t="s">
        <v>1217</v>
      </c>
      <c r="AF487" t="s">
        <v>1217</v>
      </c>
      <c r="AG487" t="s">
        <v>1217</v>
      </c>
      <c r="AH487"/>
      <c r="AI487" t="s">
        <v>1217</v>
      </c>
      <c r="AJ487" t="s">
        <v>1217</v>
      </c>
      <c r="AK487" t="s">
        <v>1217</v>
      </c>
      <c r="AL487" t="s">
        <v>1217</v>
      </c>
      <c r="AM487" t="s">
        <v>1217</v>
      </c>
      <c r="AN487" t="s">
        <v>1217</v>
      </c>
      <c r="AO487" t="s">
        <v>1217</v>
      </c>
      <c r="AP487"/>
      <c r="AQ487"/>
      <c r="AR487"/>
      <c r="AS487"/>
      <c r="BB487" t="str" cm="1">
        <f t="array" aca="1" ref="BB487" ca="1">IFERROR(INDIRECT(X487),"")</f>
        <v/>
      </c>
      <c r="CC487"/>
      <c r="CD487"/>
      <c r="CE487"/>
      <c r="CF487"/>
      <c r="CG487"/>
      <c r="CH487"/>
      <c r="CI487"/>
      <c r="CJ487"/>
      <c r="CK487"/>
    </row>
    <row r="488" spans="18:89">
      <c r="R488"/>
      <c r="W488">
        <v>493</v>
      </c>
      <c r="X488" t="s">
        <v>1217</v>
      </c>
      <c r="Y488" t="s">
        <v>1217</v>
      </c>
      <c r="Z488" t="s">
        <v>1217</v>
      </c>
      <c r="AA488" t="s">
        <v>1217</v>
      </c>
      <c r="AB488" t="s">
        <v>1217</v>
      </c>
      <c r="AC488" t="s">
        <v>1217</v>
      </c>
      <c r="AD488" t="s">
        <v>1217</v>
      </c>
      <c r="AE488" t="s">
        <v>1217</v>
      </c>
      <c r="AF488" t="s">
        <v>1217</v>
      </c>
      <c r="AG488" t="s">
        <v>1217</v>
      </c>
      <c r="AH488"/>
      <c r="AI488" t="s">
        <v>1217</v>
      </c>
      <c r="AJ488" t="s">
        <v>1217</v>
      </c>
      <c r="AK488" t="s">
        <v>1217</v>
      </c>
      <c r="AL488" t="s">
        <v>1217</v>
      </c>
      <c r="AM488" t="s">
        <v>1217</v>
      </c>
      <c r="AN488" t="s">
        <v>1217</v>
      </c>
      <c r="AO488" t="s">
        <v>1217</v>
      </c>
      <c r="AP488"/>
      <c r="AQ488"/>
      <c r="AR488"/>
      <c r="AS488"/>
      <c r="BB488" t="str" cm="1">
        <f t="array" aca="1" ref="BB488" ca="1">IFERROR(INDIRECT(X488),"")</f>
        <v/>
      </c>
      <c r="CC488"/>
      <c r="CD488"/>
      <c r="CE488"/>
      <c r="CF488"/>
      <c r="CG488"/>
      <c r="CH488"/>
      <c r="CI488"/>
      <c r="CJ488"/>
      <c r="CK488"/>
    </row>
    <row r="489" spans="18:89">
      <c r="R489"/>
      <c r="W489">
        <v>494</v>
      </c>
      <c r="X489" t="s">
        <v>1217</v>
      </c>
      <c r="Y489" t="s">
        <v>1217</v>
      </c>
      <c r="Z489" t="s">
        <v>1217</v>
      </c>
      <c r="AA489" t="s">
        <v>1217</v>
      </c>
      <c r="AB489" t="s">
        <v>1217</v>
      </c>
      <c r="AC489" t="s">
        <v>1217</v>
      </c>
      <c r="AD489" t="s">
        <v>1217</v>
      </c>
      <c r="AE489" t="s">
        <v>1217</v>
      </c>
      <c r="AF489" t="s">
        <v>1217</v>
      </c>
      <c r="AG489" t="s">
        <v>1217</v>
      </c>
      <c r="AH489"/>
      <c r="AI489" t="s">
        <v>1217</v>
      </c>
      <c r="AJ489" t="s">
        <v>1217</v>
      </c>
      <c r="AK489" t="s">
        <v>1217</v>
      </c>
      <c r="AL489" t="s">
        <v>1217</v>
      </c>
      <c r="AM489" t="s">
        <v>1217</v>
      </c>
      <c r="AN489" t="s">
        <v>1217</v>
      </c>
      <c r="AO489" t="s">
        <v>1217</v>
      </c>
      <c r="AP489"/>
      <c r="AQ489"/>
      <c r="AR489"/>
      <c r="AS489"/>
      <c r="BB489" t="str" cm="1">
        <f t="array" aca="1" ref="BB489" ca="1">IFERROR(INDIRECT(X489),"")</f>
        <v/>
      </c>
      <c r="CC489"/>
      <c r="CD489"/>
      <c r="CE489"/>
      <c r="CF489"/>
      <c r="CG489"/>
      <c r="CH489"/>
      <c r="CI489"/>
      <c r="CJ489"/>
      <c r="CK489"/>
    </row>
    <row r="490" spans="18:89">
      <c r="R490"/>
      <c r="W490">
        <v>495</v>
      </c>
      <c r="X490" t="s">
        <v>1217</v>
      </c>
      <c r="Y490" t="s">
        <v>1217</v>
      </c>
      <c r="Z490" t="s">
        <v>1217</v>
      </c>
      <c r="AA490" t="s">
        <v>1217</v>
      </c>
      <c r="AB490" t="s">
        <v>1217</v>
      </c>
      <c r="AC490" t="s">
        <v>1217</v>
      </c>
      <c r="AD490" t="s">
        <v>1217</v>
      </c>
      <c r="AE490" t="s">
        <v>1217</v>
      </c>
      <c r="AF490" t="s">
        <v>1217</v>
      </c>
      <c r="AG490" t="s">
        <v>1217</v>
      </c>
      <c r="AH490"/>
      <c r="AI490" t="s">
        <v>1217</v>
      </c>
      <c r="AJ490" t="s">
        <v>1217</v>
      </c>
      <c r="AK490" t="s">
        <v>1217</v>
      </c>
      <c r="AL490" t="s">
        <v>1217</v>
      </c>
      <c r="AM490" t="s">
        <v>1217</v>
      </c>
      <c r="AN490" t="s">
        <v>1217</v>
      </c>
      <c r="AO490" t="s">
        <v>1217</v>
      </c>
      <c r="AP490"/>
      <c r="AQ490"/>
      <c r="AR490"/>
      <c r="AS490"/>
      <c r="BB490" t="str" cm="1">
        <f t="array" aca="1" ref="BB490" ca="1">IFERROR(INDIRECT(X490),"")</f>
        <v/>
      </c>
      <c r="CC490"/>
      <c r="CD490"/>
      <c r="CE490"/>
      <c r="CF490"/>
      <c r="CG490"/>
      <c r="CH490"/>
      <c r="CI490"/>
      <c r="CJ490"/>
      <c r="CK490"/>
    </row>
    <row r="491" spans="18:89">
      <c r="R491"/>
      <c r="W491">
        <v>496</v>
      </c>
      <c r="X491" t="s">
        <v>1217</v>
      </c>
      <c r="Y491" t="s">
        <v>1217</v>
      </c>
      <c r="Z491" t="s">
        <v>1217</v>
      </c>
      <c r="AA491" t="s">
        <v>1217</v>
      </c>
      <c r="AB491" t="s">
        <v>1217</v>
      </c>
      <c r="AC491" t="s">
        <v>1217</v>
      </c>
      <c r="AD491" t="s">
        <v>1217</v>
      </c>
      <c r="AE491" t="s">
        <v>1217</v>
      </c>
      <c r="AF491" t="s">
        <v>1217</v>
      </c>
      <c r="AG491" t="s">
        <v>1217</v>
      </c>
      <c r="AH491"/>
      <c r="AI491" t="s">
        <v>1217</v>
      </c>
      <c r="AJ491" t="s">
        <v>1217</v>
      </c>
      <c r="AK491" t="s">
        <v>1217</v>
      </c>
      <c r="AL491" t="s">
        <v>1217</v>
      </c>
      <c r="AM491" t="s">
        <v>1217</v>
      </c>
      <c r="AN491" t="s">
        <v>1217</v>
      </c>
      <c r="AO491" t="s">
        <v>1217</v>
      </c>
      <c r="AP491"/>
      <c r="AQ491"/>
      <c r="AR491"/>
      <c r="AS491"/>
      <c r="BB491" t="str" cm="1">
        <f t="array" aca="1" ref="BB491" ca="1">IFERROR(INDIRECT(X491),"")</f>
        <v/>
      </c>
      <c r="CC491"/>
      <c r="CD491"/>
      <c r="CE491"/>
      <c r="CF491"/>
      <c r="CG491"/>
      <c r="CH491"/>
      <c r="CI491"/>
      <c r="CJ491"/>
      <c r="CK491"/>
    </row>
    <row r="492" spans="18:89">
      <c r="R492"/>
      <c r="W492">
        <v>497</v>
      </c>
      <c r="X492" t="s">
        <v>1217</v>
      </c>
      <c r="Y492" t="s">
        <v>1217</v>
      </c>
      <c r="Z492" t="s">
        <v>1217</v>
      </c>
      <c r="AA492" t="s">
        <v>1217</v>
      </c>
      <c r="AB492" t="s">
        <v>1217</v>
      </c>
      <c r="AC492" t="s">
        <v>1217</v>
      </c>
      <c r="AD492" t="s">
        <v>1217</v>
      </c>
      <c r="AE492" t="s">
        <v>1217</v>
      </c>
      <c r="AF492" t="s">
        <v>1217</v>
      </c>
      <c r="AG492" t="s">
        <v>1217</v>
      </c>
      <c r="AH492"/>
      <c r="AI492" t="s">
        <v>1217</v>
      </c>
      <c r="AJ492" t="s">
        <v>1217</v>
      </c>
      <c r="AK492" t="s">
        <v>1217</v>
      </c>
      <c r="AL492" t="s">
        <v>1217</v>
      </c>
      <c r="AM492" t="s">
        <v>1217</v>
      </c>
      <c r="AN492" t="s">
        <v>1217</v>
      </c>
      <c r="AO492" t="s">
        <v>1217</v>
      </c>
      <c r="AP492"/>
      <c r="AQ492"/>
      <c r="AR492"/>
      <c r="AS492"/>
      <c r="BB492" t="str" cm="1">
        <f t="array" aca="1" ref="BB492" ca="1">IFERROR(INDIRECT(X492),"")</f>
        <v/>
      </c>
      <c r="CC492"/>
      <c r="CD492"/>
      <c r="CE492"/>
      <c r="CF492"/>
      <c r="CG492"/>
      <c r="CH492"/>
      <c r="CI492"/>
      <c r="CJ492"/>
      <c r="CK492"/>
    </row>
    <row r="493" spans="18:89">
      <c r="R493"/>
      <c r="W493">
        <v>498</v>
      </c>
      <c r="X493" t="s">
        <v>1217</v>
      </c>
      <c r="Y493" t="s">
        <v>1217</v>
      </c>
      <c r="Z493" t="s">
        <v>1217</v>
      </c>
      <c r="AA493" t="s">
        <v>1217</v>
      </c>
      <c r="AB493" t="s">
        <v>1217</v>
      </c>
      <c r="AC493" t="s">
        <v>1217</v>
      </c>
      <c r="AD493" t="s">
        <v>1217</v>
      </c>
      <c r="AE493" t="s">
        <v>1217</v>
      </c>
      <c r="AF493" t="s">
        <v>1217</v>
      </c>
      <c r="AG493" t="s">
        <v>1217</v>
      </c>
      <c r="AH493"/>
      <c r="AI493" t="s">
        <v>1217</v>
      </c>
      <c r="AJ493" t="s">
        <v>1217</v>
      </c>
      <c r="AK493" t="s">
        <v>1217</v>
      </c>
      <c r="AL493" t="s">
        <v>1217</v>
      </c>
      <c r="AM493" t="s">
        <v>1217</v>
      </c>
      <c r="AN493" t="s">
        <v>1217</v>
      </c>
      <c r="AO493" t="s">
        <v>1217</v>
      </c>
      <c r="AP493"/>
      <c r="AQ493"/>
      <c r="AR493"/>
      <c r="AS493"/>
      <c r="BB493" t="str" cm="1">
        <f t="array" aca="1" ref="BB493" ca="1">IFERROR(INDIRECT(X493),"")</f>
        <v/>
      </c>
      <c r="CC493"/>
      <c r="CD493"/>
      <c r="CE493"/>
      <c r="CF493"/>
      <c r="CG493"/>
      <c r="CH493"/>
      <c r="CI493"/>
      <c r="CJ493"/>
      <c r="CK493"/>
    </row>
    <row r="494" spans="18:89">
      <c r="R494"/>
      <c r="W494">
        <v>499</v>
      </c>
      <c r="X494" t="s">
        <v>3441</v>
      </c>
      <c r="Y494" t="s">
        <v>3442</v>
      </c>
      <c r="Z494" t="s">
        <v>3443</v>
      </c>
      <c r="AA494" t="s">
        <v>1217</v>
      </c>
      <c r="AB494" t="s">
        <v>1217</v>
      </c>
      <c r="AC494">
        <v>3</v>
      </c>
      <c r="AD494">
        <v>39</v>
      </c>
      <c r="AE494" t="s">
        <v>1217</v>
      </c>
      <c r="AF494" t="s">
        <v>1217</v>
      </c>
      <c r="AG494" t="s">
        <v>3444</v>
      </c>
      <c r="AH494"/>
      <c r="AI494" t="s">
        <v>3445</v>
      </c>
      <c r="AJ494" t="s">
        <v>3446</v>
      </c>
      <c r="AK494" t="s">
        <v>3447</v>
      </c>
      <c r="AL494" t="s">
        <v>3448</v>
      </c>
      <c r="AM494" t="s">
        <v>3449</v>
      </c>
      <c r="AN494" t="s">
        <v>3450</v>
      </c>
      <c r="AO494" t="s">
        <v>3451</v>
      </c>
      <c r="AP494"/>
      <c r="AQ494"/>
      <c r="AR494"/>
      <c r="AS494"/>
      <c r="BB494" t="str" cm="1">
        <f t="array" aca="1" ref="BB494" ca="1">IFERROR(INDIRECT(X494),"")</f>
        <v>FULLSTÄNDIGT SVAR SAKNAS PÅ FRÅGA 7</v>
      </c>
      <c r="CC494"/>
      <c r="CD494"/>
      <c r="CE494"/>
      <c r="CF494"/>
      <c r="CG494"/>
      <c r="CH494"/>
      <c r="CI494"/>
      <c r="CJ494"/>
      <c r="CK494"/>
    </row>
    <row r="495" spans="18:89">
      <c r="R495"/>
      <c r="W495">
        <v>500</v>
      </c>
      <c r="X495" t="s">
        <v>1217</v>
      </c>
      <c r="Y495" t="s">
        <v>1217</v>
      </c>
      <c r="Z495" t="s">
        <v>1217</v>
      </c>
      <c r="AA495" t="s">
        <v>1217</v>
      </c>
      <c r="AB495" t="s">
        <v>1217</v>
      </c>
      <c r="AC495" t="s">
        <v>1217</v>
      </c>
      <c r="AD495" t="s">
        <v>1217</v>
      </c>
      <c r="AE495" t="s">
        <v>1217</v>
      </c>
      <c r="AF495" t="s">
        <v>1217</v>
      </c>
      <c r="AG495" t="s">
        <v>1217</v>
      </c>
      <c r="AH495"/>
      <c r="AI495" t="s">
        <v>1217</v>
      </c>
      <c r="AJ495" t="s">
        <v>1217</v>
      </c>
      <c r="AK495" t="s">
        <v>1217</v>
      </c>
      <c r="AL495" t="s">
        <v>1217</v>
      </c>
      <c r="AM495" t="s">
        <v>1217</v>
      </c>
      <c r="AN495" t="s">
        <v>1217</v>
      </c>
      <c r="AO495" t="s">
        <v>1217</v>
      </c>
      <c r="AP495"/>
      <c r="AQ495"/>
      <c r="AR495"/>
      <c r="AS495"/>
      <c r="BB495" t="str" cm="1">
        <f t="array" aca="1" ref="BB495" ca="1">IFERROR(INDIRECT(X495),"")</f>
        <v/>
      </c>
      <c r="CC495"/>
      <c r="CD495"/>
      <c r="CE495"/>
      <c r="CF495"/>
      <c r="CG495"/>
      <c r="CH495"/>
      <c r="CI495"/>
      <c r="CJ495"/>
      <c r="CK495"/>
    </row>
    <row r="496" spans="18:89">
      <c r="R496"/>
      <c r="W496">
        <v>501</v>
      </c>
      <c r="X496" t="s">
        <v>1217</v>
      </c>
      <c r="Y496" t="s">
        <v>1217</v>
      </c>
      <c r="Z496" t="s">
        <v>1217</v>
      </c>
      <c r="AA496" t="s">
        <v>1217</v>
      </c>
      <c r="AB496" t="s">
        <v>1217</v>
      </c>
      <c r="AC496" t="s">
        <v>1217</v>
      </c>
      <c r="AD496" t="s">
        <v>1217</v>
      </c>
      <c r="AE496" t="s">
        <v>1217</v>
      </c>
      <c r="AF496" t="s">
        <v>1217</v>
      </c>
      <c r="AG496" t="s">
        <v>1217</v>
      </c>
      <c r="AH496"/>
      <c r="AI496" t="s">
        <v>1217</v>
      </c>
      <c r="AJ496" t="s">
        <v>1217</v>
      </c>
      <c r="AK496" t="s">
        <v>1217</v>
      </c>
      <c r="AL496" t="s">
        <v>1217</v>
      </c>
      <c r="AM496" t="s">
        <v>1217</v>
      </c>
      <c r="AN496" t="s">
        <v>1217</v>
      </c>
      <c r="AO496" t="s">
        <v>1217</v>
      </c>
      <c r="AP496"/>
      <c r="AQ496"/>
      <c r="AR496"/>
      <c r="AS496"/>
      <c r="BB496" t="str" cm="1">
        <f t="array" aca="1" ref="BB496" ca="1">IFERROR(INDIRECT(X496),"")</f>
        <v/>
      </c>
      <c r="CC496"/>
      <c r="CD496"/>
      <c r="CE496"/>
      <c r="CF496"/>
      <c r="CG496"/>
      <c r="CH496"/>
      <c r="CI496"/>
      <c r="CJ496"/>
      <c r="CK496"/>
    </row>
    <row r="497" spans="18:89">
      <c r="R497"/>
      <c r="W497">
        <v>502</v>
      </c>
      <c r="X497" t="s">
        <v>1217</v>
      </c>
      <c r="Y497" t="s">
        <v>1217</v>
      </c>
      <c r="Z497" t="s">
        <v>1217</v>
      </c>
      <c r="AA497" t="s">
        <v>1217</v>
      </c>
      <c r="AB497" t="s">
        <v>1217</v>
      </c>
      <c r="AC497" t="s">
        <v>1217</v>
      </c>
      <c r="AD497" t="s">
        <v>1217</v>
      </c>
      <c r="AE497" t="s">
        <v>1217</v>
      </c>
      <c r="AF497" t="s">
        <v>1217</v>
      </c>
      <c r="AG497" t="s">
        <v>1217</v>
      </c>
      <c r="AH497"/>
      <c r="AI497" t="s">
        <v>1217</v>
      </c>
      <c r="AJ497" t="s">
        <v>1217</v>
      </c>
      <c r="AK497" t="s">
        <v>1217</v>
      </c>
      <c r="AL497" t="s">
        <v>1217</v>
      </c>
      <c r="AM497" t="s">
        <v>1217</v>
      </c>
      <c r="AN497" t="s">
        <v>1217</v>
      </c>
      <c r="AO497" t="s">
        <v>1217</v>
      </c>
      <c r="AP497"/>
      <c r="AQ497"/>
      <c r="AR497"/>
      <c r="AS497"/>
      <c r="BB497" t="str" cm="1">
        <f t="array" aca="1" ref="BB497" ca="1">IFERROR(INDIRECT(X497),"")</f>
        <v/>
      </c>
      <c r="CC497"/>
      <c r="CD497"/>
      <c r="CE497"/>
      <c r="CF497"/>
      <c r="CG497"/>
      <c r="CH497"/>
      <c r="CI497"/>
      <c r="CJ497"/>
      <c r="CK497"/>
    </row>
    <row r="498" spans="18:89">
      <c r="R498"/>
      <c r="W498">
        <v>503</v>
      </c>
      <c r="X498" t="s">
        <v>1217</v>
      </c>
      <c r="Y498" t="s">
        <v>1217</v>
      </c>
      <c r="Z498" t="s">
        <v>1217</v>
      </c>
      <c r="AA498" t="s">
        <v>1217</v>
      </c>
      <c r="AB498" t="s">
        <v>1217</v>
      </c>
      <c r="AC498" t="s">
        <v>1217</v>
      </c>
      <c r="AD498" t="s">
        <v>1217</v>
      </c>
      <c r="AE498" t="s">
        <v>1217</v>
      </c>
      <c r="AF498" t="s">
        <v>1217</v>
      </c>
      <c r="AG498" t="s">
        <v>1217</v>
      </c>
      <c r="AH498"/>
      <c r="AI498" t="s">
        <v>1217</v>
      </c>
      <c r="AJ498" t="s">
        <v>1217</v>
      </c>
      <c r="AK498" t="s">
        <v>1217</v>
      </c>
      <c r="AL498" t="s">
        <v>1217</v>
      </c>
      <c r="AM498" t="s">
        <v>1217</v>
      </c>
      <c r="AN498" t="s">
        <v>1217</v>
      </c>
      <c r="AO498" t="s">
        <v>1217</v>
      </c>
      <c r="AP498"/>
      <c r="AQ498"/>
      <c r="AR498"/>
      <c r="AS498"/>
      <c r="BB498" t="str" cm="1">
        <f t="array" aca="1" ref="BB498" ca="1">IFERROR(INDIRECT(X498),"")</f>
        <v/>
      </c>
      <c r="CC498"/>
      <c r="CD498"/>
      <c r="CE498"/>
      <c r="CF498"/>
      <c r="CG498"/>
      <c r="CH498"/>
      <c r="CI498"/>
      <c r="CJ498"/>
      <c r="CK498"/>
    </row>
    <row r="499" spans="18:89">
      <c r="R499"/>
      <c r="W499">
        <v>504</v>
      </c>
      <c r="X499" t="s">
        <v>1217</v>
      </c>
      <c r="Y499" t="s">
        <v>1217</v>
      </c>
      <c r="Z499" t="s">
        <v>1217</v>
      </c>
      <c r="AA499" t="s">
        <v>1217</v>
      </c>
      <c r="AB499" t="s">
        <v>1217</v>
      </c>
      <c r="AC499" t="s">
        <v>1217</v>
      </c>
      <c r="AD499" t="s">
        <v>1217</v>
      </c>
      <c r="AE499" t="s">
        <v>1217</v>
      </c>
      <c r="AF499" t="s">
        <v>1217</v>
      </c>
      <c r="AG499" t="s">
        <v>1217</v>
      </c>
      <c r="AH499"/>
      <c r="AI499" t="s">
        <v>1217</v>
      </c>
      <c r="AJ499" t="s">
        <v>1217</v>
      </c>
      <c r="AK499" t="s">
        <v>1217</v>
      </c>
      <c r="AL499" t="s">
        <v>1217</v>
      </c>
      <c r="AM499" t="s">
        <v>1217</v>
      </c>
      <c r="AN499" t="s">
        <v>1217</v>
      </c>
      <c r="AO499" t="s">
        <v>1217</v>
      </c>
      <c r="AP499"/>
      <c r="AQ499"/>
      <c r="AR499"/>
      <c r="AS499"/>
      <c r="BB499" t="str" cm="1">
        <f t="array" aca="1" ref="BB499" ca="1">IFERROR(INDIRECT(X499),"")</f>
        <v/>
      </c>
      <c r="CC499"/>
      <c r="CD499"/>
      <c r="CE499"/>
      <c r="CF499"/>
      <c r="CG499"/>
      <c r="CH499"/>
      <c r="CI499"/>
      <c r="CJ499"/>
      <c r="CK499"/>
    </row>
    <row r="500" spans="18:89">
      <c r="R500"/>
      <c r="W500">
        <v>505</v>
      </c>
      <c r="X500" t="s">
        <v>1217</v>
      </c>
      <c r="Y500" t="s">
        <v>1217</v>
      </c>
      <c r="Z500" t="s">
        <v>1217</v>
      </c>
      <c r="AA500" t="s">
        <v>1217</v>
      </c>
      <c r="AB500" t="s">
        <v>1217</v>
      </c>
      <c r="AC500" t="s">
        <v>1217</v>
      </c>
      <c r="AD500" t="s">
        <v>1217</v>
      </c>
      <c r="AE500" t="s">
        <v>1217</v>
      </c>
      <c r="AF500" t="s">
        <v>1217</v>
      </c>
      <c r="AG500" t="s">
        <v>1217</v>
      </c>
      <c r="AH500"/>
      <c r="AI500" t="s">
        <v>1217</v>
      </c>
      <c r="AJ500" t="s">
        <v>1217</v>
      </c>
      <c r="AK500" t="s">
        <v>1217</v>
      </c>
      <c r="AL500" t="s">
        <v>1217</v>
      </c>
      <c r="AM500" t="s">
        <v>1217</v>
      </c>
      <c r="AN500" t="s">
        <v>1217</v>
      </c>
      <c r="AO500" t="s">
        <v>1217</v>
      </c>
      <c r="AP500"/>
      <c r="AQ500"/>
      <c r="AR500"/>
      <c r="AS500"/>
      <c r="BB500" t="str" cm="1">
        <f t="array" aca="1" ref="BB500" ca="1">IFERROR(INDIRECT(X500),"")</f>
        <v/>
      </c>
      <c r="CC500"/>
      <c r="CD500"/>
      <c r="CE500"/>
      <c r="CF500"/>
      <c r="CG500"/>
      <c r="CH500"/>
      <c r="CI500"/>
      <c r="CJ500"/>
      <c r="CK500"/>
    </row>
    <row r="501" spans="18:89">
      <c r="R501"/>
      <c r="W501">
        <v>506</v>
      </c>
      <c r="X501" t="s">
        <v>1217</v>
      </c>
      <c r="Y501" t="s">
        <v>1217</v>
      </c>
      <c r="Z501" t="s">
        <v>1217</v>
      </c>
      <c r="AA501" t="s">
        <v>1217</v>
      </c>
      <c r="AB501" t="s">
        <v>1217</v>
      </c>
      <c r="AC501" t="s">
        <v>1217</v>
      </c>
      <c r="AD501" t="s">
        <v>1217</v>
      </c>
      <c r="AE501" t="s">
        <v>1217</v>
      </c>
      <c r="AF501" t="s">
        <v>1217</v>
      </c>
      <c r="AG501" t="s">
        <v>1217</v>
      </c>
      <c r="AH501"/>
      <c r="AI501" t="s">
        <v>1217</v>
      </c>
      <c r="AJ501" t="s">
        <v>1217</v>
      </c>
      <c r="AK501" t="s">
        <v>1217</v>
      </c>
      <c r="AL501" t="s">
        <v>1217</v>
      </c>
      <c r="AM501" t="s">
        <v>1217</v>
      </c>
      <c r="AN501" t="s">
        <v>1217</v>
      </c>
      <c r="AO501" t="s">
        <v>1217</v>
      </c>
      <c r="AP501"/>
      <c r="AQ501"/>
      <c r="AR501"/>
      <c r="AS501"/>
      <c r="BB501" t="str" cm="1">
        <f t="array" aca="1" ref="BB501" ca="1">IFERROR(INDIRECT(X501),"")</f>
        <v/>
      </c>
      <c r="CC501"/>
      <c r="CD501"/>
      <c r="CE501"/>
      <c r="CF501"/>
      <c r="CG501"/>
      <c r="CH501"/>
      <c r="CI501"/>
      <c r="CJ501"/>
      <c r="CK501"/>
    </row>
    <row r="502" spans="18:89">
      <c r="R502"/>
      <c r="W502">
        <v>507</v>
      </c>
      <c r="X502" t="s">
        <v>1217</v>
      </c>
      <c r="Y502" t="s">
        <v>1217</v>
      </c>
      <c r="Z502" t="s">
        <v>1217</v>
      </c>
      <c r="AA502" t="s">
        <v>1217</v>
      </c>
      <c r="AB502" t="s">
        <v>1217</v>
      </c>
      <c r="AC502" t="s">
        <v>1217</v>
      </c>
      <c r="AD502" t="s">
        <v>1217</v>
      </c>
      <c r="AE502" t="s">
        <v>1217</v>
      </c>
      <c r="AF502" t="s">
        <v>1217</v>
      </c>
      <c r="AG502" t="s">
        <v>1217</v>
      </c>
      <c r="AH502"/>
      <c r="AI502" t="s">
        <v>1217</v>
      </c>
      <c r="AJ502" t="s">
        <v>1217</v>
      </c>
      <c r="AK502" t="s">
        <v>1217</v>
      </c>
      <c r="AL502" t="s">
        <v>1217</v>
      </c>
      <c r="AM502" t="s">
        <v>1217</v>
      </c>
      <c r="AN502" t="s">
        <v>1217</v>
      </c>
      <c r="AO502" t="s">
        <v>1217</v>
      </c>
      <c r="AP502"/>
      <c r="AQ502"/>
      <c r="AR502"/>
      <c r="AS502"/>
      <c r="BB502" t="str" cm="1">
        <f t="array" aca="1" ref="BB502" ca="1">IFERROR(INDIRECT(X502),"")</f>
        <v/>
      </c>
      <c r="CC502"/>
      <c r="CD502"/>
      <c r="CE502"/>
      <c r="CF502"/>
      <c r="CG502"/>
      <c r="CH502"/>
      <c r="CI502"/>
      <c r="CJ502"/>
      <c r="CK502"/>
    </row>
    <row r="503" spans="18:89">
      <c r="R503"/>
      <c r="W503">
        <v>508</v>
      </c>
      <c r="X503" t="s">
        <v>1217</v>
      </c>
      <c r="Y503" t="s">
        <v>1217</v>
      </c>
      <c r="Z503" t="s">
        <v>1217</v>
      </c>
      <c r="AA503" t="s">
        <v>1217</v>
      </c>
      <c r="AB503" t="s">
        <v>1217</v>
      </c>
      <c r="AC503" t="s">
        <v>1217</v>
      </c>
      <c r="AD503" t="s">
        <v>1217</v>
      </c>
      <c r="AE503" t="s">
        <v>1217</v>
      </c>
      <c r="AF503" t="s">
        <v>1217</v>
      </c>
      <c r="AG503" t="s">
        <v>1217</v>
      </c>
      <c r="AH503"/>
      <c r="AI503" t="s">
        <v>1217</v>
      </c>
      <c r="AJ503" t="s">
        <v>1217</v>
      </c>
      <c r="AK503" t="s">
        <v>1217</v>
      </c>
      <c r="AL503" t="s">
        <v>1217</v>
      </c>
      <c r="AM503" t="s">
        <v>1217</v>
      </c>
      <c r="AN503" t="s">
        <v>1217</v>
      </c>
      <c r="AO503" t="s">
        <v>1217</v>
      </c>
      <c r="AP503"/>
      <c r="AQ503"/>
      <c r="AR503"/>
      <c r="AS503"/>
      <c r="BB503" t="str" cm="1">
        <f t="array" aca="1" ref="BB503" ca="1">IFERROR(INDIRECT(X503),"")</f>
        <v/>
      </c>
      <c r="CC503"/>
      <c r="CD503"/>
      <c r="CE503"/>
      <c r="CF503"/>
      <c r="CG503"/>
      <c r="CH503"/>
      <c r="CI503"/>
      <c r="CJ503"/>
      <c r="CK503"/>
    </row>
    <row r="504" spans="18:89">
      <c r="R504"/>
      <c r="W504">
        <v>509</v>
      </c>
      <c r="X504" t="s">
        <v>1217</v>
      </c>
      <c r="Y504" t="s">
        <v>1217</v>
      </c>
      <c r="Z504" t="s">
        <v>1217</v>
      </c>
      <c r="AA504" t="s">
        <v>1217</v>
      </c>
      <c r="AB504" t="s">
        <v>1217</v>
      </c>
      <c r="AC504" t="s">
        <v>1217</v>
      </c>
      <c r="AD504" t="s">
        <v>1217</v>
      </c>
      <c r="AE504" t="s">
        <v>1217</v>
      </c>
      <c r="AF504" t="s">
        <v>1217</v>
      </c>
      <c r="AG504" t="s">
        <v>1217</v>
      </c>
      <c r="AH504"/>
      <c r="AI504" t="s">
        <v>1217</v>
      </c>
      <c r="AJ504" t="s">
        <v>1217</v>
      </c>
      <c r="AK504" t="s">
        <v>1217</v>
      </c>
      <c r="AL504" t="s">
        <v>1217</v>
      </c>
      <c r="AM504" t="s">
        <v>1217</v>
      </c>
      <c r="AN504" t="s">
        <v>1217</v>
      </c>
      <c r="AO504" t="s">
        <v>1217</v>
      </c>
      <c r="AP504"/>
      <c r="AQ504"/>
      <c r="AR504"/>
      <c r="AS504"/>
      <c r="BB504" t="str" cm="1">
        <f t="array" aca="1" ref="BB504" ca="1">IFERROR(INDIRECT(X504),"")</f>
        <v/>
      </c>
      <c r="CC504"/>
      <c r="CD504"/>
      <c r="CE504"/>
      <c r="CF504"/>
      <c r="CG504"/>
      <c r="CH504"/>
      <c r="CI504"/>
      <c r="CJ504"/>
      <c r="CK504"/>
    </row>
    <row r="505" spans="18:89">
      <c r="R505"/>
      <c r="W505">
        <v>510</v>
      </c>
      <c r="X505" t="s">
        <v>1217</v>
      </c>
      <c r="Y505" t="s">
        <v>1217</v>
      </c>
      <c r="Z505" t="s">
        <v>1217</v>
      </c>
      <c r="AA505" t="s">
        <v>1217</v>
      </c>
      <c r="AB505" t="s">
        <v>1217</v>
      </c>
      <c r="AC505" t="s">
        <v>1217</v>
      </c>
      <c r="AD505" t="s">
        <v>1217</v>
      </c>
      <c r="AE505" t="s">
        <v>1217</v>
      </c>
      <c r="AF505" t="s">
        <v>1217</v>
      </c>
      <c r="AG505" t="s">
        <v>1217</v>
      </c>
      <c r="AH505"/>
      <c r="AI505" t="s">
        <v>1217</v>
      </c>
      <c r="AJ505" t="s">
        <v>1217</v>
      </c>
      <c r="AK505" t="s">
        <v>1217</v>
      </c>
      <c r="AL505" t="s">
        <v>1217</v>
      </c>
      <c r="AM505" t="s">
        <v>1217</v>
      </c>
      <c r="AN505" t="s">
        <v>1217</v>
      </c>
      <c r="AO505" t="s">
        <v>1217</v>
      </c>
      <c r="AP505"/>
      <c r="AQ505"/>
      <c r="AR505"/>
      <c r="AS505"/>
      <c r="BB505" t="str" cm="1">
        <f t="array" aca="1" ref="BB505" ca="1">IFERROR(INDIRECT(X505),"")</f>
        <v/>
      </c>
      <c r="CC505"/>
      <c r="CD505"/>
      <c r="CE505"/>
      <c r="CF505"/>
      <c r="CG505"/>
      <c r="CH505"/>
      <c r="CI505"/>
      <c r="CJ505"/>
      <c r="CK505"/>
    </row>
    <row r="506" spans="18:89">
      <c r="R506"/>
      <c r="W506">
        <v>511</v>
      </c>
      <c r="X506" t="s">
        <v>3452</v>
      </c>
      <c r="Y506" t="s">
        <v>3453</v>
      </c>
      <c r="Z506" t="s">
        <v>3454</v>
      </c>
      <c r="AA506" t="s">
        <v>1217</v>
      </c>
      <c r="AB506" t="s">
        <v>1217</v>
      </c>
      <c r="AC506">
        <v>3</v>
      </c>
      <c r="AD506">
        <v>40</v>
      </c>
      <c r="AE506" t="s">
        <v>1217</v>
      </c>
      <c r="AF506" t="s">
        <v>1217</v>
      </c>
      <c r="AG506" t="s">
        <v>3455</v>
      </c>
      <c r="AH506"/>
      <c r="AI506" t="s">
        <v>3456</v>
      </c>
      <c r="AJ506" t="s">
        <v>3457</v>
      </c>
      <c r="AK506" t="s">
        <v>3458</v>
      </c>
      <c r="AL506" t="s">
        <v>3459</v>
      </c>
      <c r="AM506" t="s">
        <v>3460</v>
      </c>
      <c r="AN506" t="s">
        <v>3461</v>
      </c>
      <c r="AO506" t="s">
        <v>3462</v>
      </c>
      <c r="AP506"/>
      <c r="AQ506"/>
      <c r="AR506"/>
      <c r="AS506"/>
      <c r="BB506" t="str" cm="1">
        <f t="array" aca="1" ref="BB506" ca="1">IFERROR(INDIRECT(X506),"")</f>
        <v>FULLSTÄNDIGT SVAR SAKNAS PÅ FRÅGA 8</v>
      </c>
      <c r="CC506"/>
      <c r="CD506"/>
      <c r="CE506"/>
      <c r="CF506"/>
      <c r="CG506"/>
      <c r="CH506"/>
      <c r="CI506"/>
      <c r="CJ506"/>
      <c r="CK506"/>
    </row>
    <row r="507" spans="18:89">
      <c r="R507"/>
      <c r="W507">
        <v>512</v>
      </c>
      <c r="X507" t="s">
        <v>1217</v>
      </c>
      <c r="Y507" t="s">
        <v>1217</v>
      </c>
      <c r="Z507" t="s">
        <v>1217</v>
      </c>
      <c r="AA507" t="s">
        <v>1217</v>
      </c>
      <c r="AB507" t="s">
        <v>1217</v>
      </c>
      <c r="AC507" t="s">
        <v>1217</v>
      </c>
      <c r="AD507" t="s">
        <v>1217</v>
      </c>
      <c r="AE507" t="s">
        <v>1217</v>
      </c>
      <c r="AF507" t="s">
        <v>1217</v>
      </c>
      <c r="AG507" t="s">
        <v>1217</v>
      </c>
      <c r="AH507"/>
      <c r="AI507" t="s">
        <v>1217</v>
      </c>
      <c r="AJ507" t="s">
        <v>1217</v>
      </c>
      <c r="AK507" t="s">
        <v>1217</v>
      </c>
      <c r="AL507" t="s">
        <v>1217</v>
      </c>
      <c r="AM507" t="s">
        <v>1217</v>
      </c>
      <c r="AN507" t="s">
        <v>1217</v>
      </c>
      <c r="AO507" t="s">
        <v>1217</v>
      </c>
      <c r="AP507"/>
      <c r="AQ507"/>
      <c r="AR507"/>
      <c r="AS507"/>
      <c r="BB507" t="str" cm="1">
        <f t="array" aca="1" ref="BB507" ca="1">IFERROR(INDIRECT(X507),"")</f>
        <v/>
      </c>
      <c r="CC507"/>
      <c r="CD507"/>
      <c r="CE507"/>
      <c r="CF507"/>
      <c r="CG507"/>
      <c r="CH507"/>
      <c r="CI507"/>
      <c r="CJ507"/>
      <c r="CK507"/>
    </row>
    <row r="508" spans="18:89">
      <c r="R508"/>
      <c r="W508">
        <v>513</v>
      </c>
      <c r="X508" t="s">
        <v>1217</v>
      </c>
      <c r="Y508" t="s">
        <v>1217</v>
      </c>
      <c r="Z508" t="s">
        <v>1217</v>
      </c>
      <c r="AA508" t="s">
        <v>1217</v>
      </c>
      <c r="AB508" t="s">
        <v>1217</v>
      </c>
      <c r="AC508" t="s">
        <v>1217</v>
      </c>
      <c r="AD508" t="s">
        <v>1217</v>
      </c>
      <c r="AE508" t="s">
        <v>1217</v>
      </c>
      <c r="AF508" t="s">
        <v>1217</v>
      </c>
      <c r="AG508" t="s">
        <v>1217</v>
      </c>
      <c r="AH508"/>
      <c r="AI508" t="s">
        <v>1217</v>
      </c>
      <c r="AJ508" t="s">
        <v>1217</v>
      </c>
      <c r="AK508" t="s">
        <v>1217</v>
      </c>
      <c r="AL508" t="s">
        <v>1217</v>
      </c>
      <c r="AM508" t="s">
        <v>1217</v>
      </c>
      <c r="AN508" t="s">
        <v>1217</v>
      </c>
      <c r="AO508" t="s">
        <v>1217</v>
      </c>
      <c r="AP508"/>
      <c r="AQ508"/>
      <c r="AR508"/>
      <c r="AS508"/>
      <c r="BB508" t="str" cm="1">
        <f t="array" aca="1" ref="BB508" ca="1">IFERROR(INDIRECT(X508),"")</f>
        <v/>
      </c>
      <c r="CC508"/>
      <c r="CD508"/>
      <c r="CE508"/>
      <c r="CF508"/>
      <c r="CG508"/>
      <c r="CH508"/>
      <c r="CI508"/>
      <c r="CJ508"/>
      <c r="CK508"/>
    </row>
    <row r="509" spans="18:89">
      <c r="R509"/>
      <c r="W509">
        <v>514</v>
      </c>
      <c r="X509" t="s">
        <v>1217</v>
      </c>
      <c r="Y509" t="s">
        <v>1217</v>
      </c>
      <c r="Z509" t="s">
        <v>1217</v>
      </c>
      <c r="AA509" t="s">
        <v>1217</v>
      </c>
      <c r="AB509" t="s">
        <v>1217</v>
      </c>
      <c r="AC509" t="s">
        <v>1217</v>
      </c>
      <c r="AD509" t="s">
        <v>1217</v>
      </c>
      <c r="AE509" t="s">
        <v>1217</v>
      </c>
      <c r="AF509" t="s">
        <v>1217</v>
      </c>
      <c r="AG509" t="s">
        <v>1217</v>
      </c>
      <c r="AH509"/>
      <c r="AI509" t="s">
        <v>1217</v>
      </c>
      <c r="AJ509" t="s">
        <v>1217</v>
      </c>
      <c r="AK509" t="s">
        <v>1217</v>
      </c>
      <c r="AL509" t="s">
        <v>1217</v>
      </c>
      <c r="AM509" t="s">
        <v>1217</v>
      </c>
      <c r="AN509" t="s">
        <v>1217</v>
      </c>
      <c r="AO509" t="s">
        <v>1217</v>
      </c>
      <c r="AP509"/>
      <c r="AQ509"/>
      <c r="AR509"/>
      <c r="AS509"/>
      <c r="BB509" t="str" cm="1">
        <f t="array" aca="1" ref="BB509" ca="1">IFERROR(INDIRECT(X509),"")</f>
        <v/>
      </c>
      <c r="CC509"/>
      <c r="CD509"/>
      <c r="CE509"/>
      <c r="CF509"/>
      <c r="CG509"/>
      <c r="CH509"/>
      <c r="CI509"/>
      <c r="CJ509"/>
      <c r="CK509"/>
    </row>
    <row r="510" spans="18:89">
      <c r="R510"/>
      <c r="W510">
        <v>515</v>
      </c>
      <c r="X510" t="s">
        <v>1217</v>
      </c>
      <c r="Y510" t="s">
        <v>1217</v>
      </c>
      <c r="Z510" t="s">
        <v>1217</v>
      </c>
      <c r="AA510" t="s">
        <v>1217</v>
      </c>
      <c r="AB510" t="s">
        <v>1217</v>
      </c>
      <c r="AC510" t="s">
        <v>1217</v>
      </c>
      <c r="AD510" t="s">
        <v>1217</v>
      </c>
      <c r="AE510" t="s">
        <v>1217</v>
      </c>
      <c r="AF510" t="s">
        <v>1217</v>
      </c>
      <c r="AG510" t="s">
        <v>1217</v>
      </c>
      <c r="AH510"/>
      <c r="AI510" t="s">
        <v>1217</v>
      </c>
      <c r="AJ510" t="s">
        <v>1217</v>
      </c>
      <c r="AK510" t="s">
        <v>1217</v>
      </c>
      <c r="AL510" t="s">
        <v>1217</v>
      </c>
      <c r="AM510" t="s">
        <v>1217</v>
      </c>
      <c r="AN510" t="s">
        <v>1217</v>
      </c>
      <c r="AO510" t="s">
        <v>1217</v>
      </c>
      <c r="AP510"/>
      <c r="AQ510"/>
      <c r="AR510"/>
      <c r="AS510"/>
      <c r="BB510" t="str" cm="1">
        <f t="array" aca="1" ref="BB510" ca="1">IFERROR(INDIRECT(X510),"")</f>
        <v/>
      </c>
      <c r="CC510"/>
      <c r="CD510"/>
      <c r="CE510"/>
      <c r="CF510"/>
      <c r="CG510"/>
      <c r="CH510"/>
      <c r="CI510"/>
      <c r="CJ510"/>
      <c r="CK510"/>
    </row>
    <row r="511" spans="18:89">
      <c r="R511"/>
      <c r="W511">
        <v>516</v>
      </c>
      <c r="X511" t="s">
        <v>1217</v>
      </c>
      <c r="Y511" t="s">
        <v>1217</v>
      </c>
      <c r="Z511" t="s">
        <v>1217</v>
      </c>
      <c r="AA511" t="s">
        <v>1217</v>
      </c>
      <c r="AB511" t="s">
        <v>1217</v>
      </c>
      <c r="AC511" t="s">
        <v>1217</v>
      </c>
      <c r="AD511" t="s">
        <v>1217</v>
      </c>
      <c r="AE511" t="s">
        <v>1217</v>
      </c>
      <c r="AF511" t="s">
        <v>1217</v>
      </c>
      <c r="AG511" t="s">
        <v>1217</v>
      </c>
      <c r="AH511"/>
      <c r="AI511" t="s">
        <v>1217</v>
      </c>
      <c r="AJ511" t="s">
        <v>1217</v>
      </c>
      <c r="AK511" t="s">
        <v>1217</v>
      </c>
      <c r="AL511" t="s">
        <v>1217</v>
      </c>
      <c r="AM511" t="s">
        <v>1217</v>
      </c>
      <c r="AN511" t="s">
        <v>1217</v>
      </c>
      <c r="AO511" t="s">
        <v>1217</v>
      </c>
      <c r="AP511"/>
      <c r="AQ511"/>
      <c r="AR511"/>
      <c r="AS511"/>
      <c r="BB511" t="str" cm="1">
        <f t="array" aca="1" ref="BB511" ca="1">IFERROR(INDIRECT(X511),"")</f>
        <v/>
      </c>
      <c r="CC511"/>
      <c r="CD511"/>
      <c r="CE511"/>
      <c r="CF511"/>
      <c r="CG511"/>
      <c r="CH511"/>
      <c r="CI511"/>
      <c r="CJ511"/>
      <c r="CK511"/>
    </row>
    <row r="512" spans="18:89">
      <c r="R512"/>
      <c r="W512">
        <v>517</v>
      </c>
      <c r="X512" t="s">
        <v>1217</v>
      </c>
      <c r="Y512" t="s">
        <v>1217</v>
      </c>
      <c r="Z512" t="s">
        <v>1217</v>
      </c>
      <c r="AA512" t="s">
        <v>1217</v>
      </c>
      <c r="AB512" t="s">
        <v>1217</v>
      </c>
      <c r="AC512" t="s">
        <v>1217</v>
      </c>
      <c r="AD512" t="s">
        <v>1217</v>
      </c>
      <c r="AE512" t="s">
        <v>1217</v>
      </c>
      <c r="AF512" t="s">
        <v>1217</v>
      </c>
      <c r="AG512" t="s">
        <v>1217</v>
      </c>
      <c r="AH512"/>
      <c r="AI512" t="s">
        <v>1217</v>
      </c>
      <c r="AJ512" t="s">
        <v>1217</v>
      </c>
      <c r="AK512" t="s">
        <v>1217</v>
      </c>
      <c r="AL512" t="s">
        <v>1217</v>
      </c>
      <c r="AM512" t="s">
        <v>1217</v>
      </c>
      <c r="AN512" t="s">
        <v>1217</v>
      </c>
      <c r="AO512" t="s">
        <v>1217</v>
      </c>
      <c r="AP512"/>
      <c r="AQ512"/>
      <c r="AR512"/>
      <c r="AS512"/>
      <c r="BB512" t="str" cm="1">
        <f t="array" aca="1" ref="BB512" ca="1">IFERROR(INDIRECT(X512),"")</f>
        <v/>
      </c>
      <c r="CC512"/>
      <c r="CD512"/>
      <c r="CE512"/>
      <c r="CF512"/>
      <c r="CG512"/>
      <c r="CH512"/>
      <c r="CI512"/>
      <c r="CJ512"/>
      <c r="CK512"/>
    </row>
    <row r="513" spans="18:89">
      <c r="R513"/>
      <c r="W513">
        <v>518</v>
      </c>
      <c r="X513" t="s">
        <v>1217</v>
      </c>
      <c r="Y513" t="s">
        <v>1217</v>
      </c>
      <c r="Z513" t="s">
        <v>1217</v>
      </c>
      <c r="AA513" t="s">
        <v>1217</v>
      </c>
      <c r="AB513" t="s">
        <v>1217</v>
      </c>
      <c r="AC513" t="s">
        <v>1217</v>
      </c>
      <c r="AD513" t="s">
        <v>1217</v>
      </c>
      <c r="AE513" t="s">
        <v>1217</v>
      </c>
      <c r="AF513" t="s">
        <v>1217</v>
      </c>
      <c r="AG513" t="s">
        <v>1217</v>
      </c>
      <c r="AH513"/>
      <c r="AI513" t="s">
        <v>1217</v>
      </c>
      <c r="AJ513" t="s">
        <v>1217</v>
      </c>
      <c r="AK513" t="s">
        <v>1217</v>
      </c>
      <c r="AL513" t="s">
        <v>1217</v>
      </c>
      <c r="AM513" t="s">
        <v>1217</v>
      </c>
      <c r="AN513" t="s">
        <v>1217</v>
      </c>
      <c r="AO513" t="s">
        <v>1217</v>
      </c>
      <c r="AP513"/>
      <c r="AQ513"/>
      <c r="AR513"/>
      <c r="AS513"/>
      <c r="BB513" t="str" cm="1">
        <f t="array" aca="1" ref="BB513" ca="1">IFERROR(INDIRECT(X513),"")</f>
        <v/>
      </c>
      <c r="CC513"/>
      <c r="CD513"/>
      <c r="CE513"/>
      <c r="CF513"/>
      <c r="CG513"/>
      <c r="CH513"/>
      <c r="CI513"/>
      <c r="CJ513"/>
      <c r="CK513"/>
    </row>
    <row r="514" spans="18:89">
      <c r="R514"/>
      <c r="W514">
        <v>519</v>
      </c>
      <c r="X514" t="s">
        <v>1217</v>
      </c>
      <c r="Y514" t="s">
        <v>1217</v>
      </c>
      <c r="Z514" t="s">
        <v>1217</v>
      </c>
      <c r="AA514" t="s">
        <v>1217</v>
      </c>
      <c r="AB514" t="s">
        <v>1217</v>
      </c>
      <c r="AC514" t="s">
        <v>1217</v>
      </c>
      <c r="AD514" t="s">
        <v>1217</v>
      </c>
      <c r="AE514" t="s">
        <v>1217</v>
      </c>
      <c r="AF514" t="s">
        <v>1217</v>
      </c>
      <c r="AG514" t="s">
        <v>1217</v>
      </c>
      <c r="AH514"/>
      <c r="AI514" t="s">
        <v>1217</v>
      </c>
      <c r="AJ514" t="s">
        <v>1217</v>
      </c>
      <c r="AK514" t="s">
        <v>1217</v>
      </c>
      <c r="AL514" t="s">
        <v>1217</v>
      </c>
      <c r="AM514" t="s">
        <v>1217</v>
      </c>
      <c r="AN514" t="s">
        <v>1217</v>
      </c>
      <c r="AO514" t="s">
        <v>1217</v>
      </c>
      <c r="AP514"/>
      <c r="AQ514"/>
      <c r="AR514"/>
      <c r="AS514"/>
      <c r="BB514" t="str" cm="1">
        <f t="array" aca="1" ref="BB514" ca="1">IFERROR(INDIRECT(X514),"")</f>
        <v/>
      </c>
      <c r="CC514"/>
      <c r="CD514"/>
      <c r="CE514"/>
      <c r="CF514"/>
      <c r="CG514"/>
      <c r="CH514"/>
      <c r="CI514"/>
      <c r="CJ514"/>
      <c r="CK514"/>
    </row>
    <row r="515" spans="18:89">
      <c r="R515"/>
      <c r="W515">
        <v>520</v>
      </c>
      <c r="X515" t="s">
        <v>1217</v>
      </c>
      <c r="Y515" t="s">
        <v>1217</v>
      </c>
      <c r="Z515" t="s">
        <v>1217</v>
      </c>
      <c r="AA515" t="s">
        <v>1217</v>
      </c>
      <c r="AB515" t="s">
        <v>1217</v>
      </c>
      <c r="AC515" t="s">
        <v>1217</v>
      </c>
      <c r="AD515" t="s">
        <v>1217</v>
      </c>
      <c r="AE515" t="s">
        <v>1217</v>
      </c>
      <c r="AF515" t="s">
        <v>1217</v>
      </c>
      <c r="AG515" t="s">
        <v>1217</v>
      </c>
      <c r="AH515"/>
      <c r="AI515" t="s">
        <v>1217</v>
      </c>
      <c r="AJ515" t="s">
        <v>1217</v>
      </c>
      <c r="AK515" t="s">
        <v>1217</v>
      </c>
      <c r="AL515" t="s">
        <v>1217</v>
      </c>
      <c r="AM515" t="s">
        <v>1217</v>
      </c>
      <c r="AN515" t="s">
        <v>1217</v>
      </c>
      <c r="AO515" t="s">
        <v>1217</v>
      </c>
      <c r="AP515"/>
      <c r="AQ515"/>
      <c r="AR515"/>
      <c r="AS515"/>
      <c r="BB515" t="str" cm="1">
        <f t="array" aca="1" ref="BB515" ca="1">IFERROR(INDIRECT(X515),"")</f>
        <v/>
      </c>
      <c r="CC515"/>
      <c r="CD515"/>
      <c r="CE515"/>
      <c r="CF515"/>
      <c r="CG515"/>
      <c r="CH515"/>
      <c r="CI515"/>
      <c r="CJ515"/>
      <c r="CK515"/>
    </row>
    <row r="516" spans="18:89">
      <c r="R516"/>
      <c r="W516">
        <v>521</v>
      </c>
      <c r="X516" t="s">
        <v>1217</v>
      </c>
      <c r="Y516" t="s">
        <v>1217</v>
      </c>
      <c r="Z516" t="s">
        <v>1217</v>
      </c>
      <c r="AA516" t="s">
        <v>1217</v>
      </c>
      <c r="AB516" t="s">
        <v>1217</v>
      </c>
      <c r="AC516" t="s">
        <v>1217</v>
      </c>
      <c r="AD516" t="s">
        <v>1217</v>
      </c>
      <c r="AE516" t="s">
        <v>1217</v>
      </c>
      <c r="AF516" t="s">
        <v>1217</v>
      </c>
      <c r="AG516" t="s">
        <v>1217</v>
      </c>
      <c r="AH516"/>
      <c r="AI516" t="s">
        <v>1217</v>
      </c>
      <c r="AJ516" t="s">
        <v>1217</v>
      </c>
      <c r="AK516" t="s">
        <v>1217</v>
      </c>
      <c r="AL516" t="s">
        <v>1217</v>
      </c>
      <c r="AM516" t="s">
        <v>1217</v>
      </c>
      <c r="AN516" t="s">
        <v>1217</v>
      </c>
      <c r="AO516" t="s">
        <v>1217</v>
      </c>
      <c r="AP516"/>
      <c r="AQ516"/>
      <c r="AR516"/>
      <c r="AS516"/>
      <c r="BB516" t="str" cm="1">
        <f t="array" aca="1" ref="BB516" ca="1">IFERROR(INDIRECT(X516),"")</f>
        <v/>
      </c>
      <c r="CC516"/>
      <c r="CD516"/>
      <c r="CE516"/>
      <c r="CF516"/>
      <c r="CG516"/>
      <c r="CH516"/>
      <c r="CI516"/>
      <c r="CJ516"/>
      <c r="CK516"/>
    </row>
    <row r="517" spans="18:89">
      <c r="R517"/>
      <c r="W517">
        <v>522</v>
      </c>
      <c r="X517" t="s">
        <v>1217</v>
      </c>
      <c r="Y517" t="s">
        <v>1217</v>
      </c>
      <c r="Z517" t="s">
        <v>1217</v>
      </c>
      <c r="AA517" t="s">
        <v>1217</v>
      </c>
      <c r="AB517" t="s">
        <v>1217</v>
      </c>
      <c r="AC517" t="s">
        <v>1217</v>
      </c>
      <c r="AD517" t="s">
        <v>1217</v>
      </c>
      <c r="AE517" t="s">
        <v>1217</v>
      </c>
      <c r="AF517" t="s">
        <v>1217</v>
      </c>
      <c r="AG517" t="s">
        <v>1217</v>
      </c>
      <c r="AH517"/>
      <c r="AI517" t="s">
        <v>1217</v>
      </c>
      <c r="AJ517" t="s">
        <v>1217</v>
      </c>
      <c r="AK517" t="s">
        <v>1217</v>
      </c>
      <c r="AL517" t="s">
        <v>1217</v>
      </c>
      <c r="AM517" t="s">
        <v>1217</v>
      </c>
      <c r="AN517" t="s">
        <v>1217</v>
      </c>
      <c r="AO517" t="s">
        <v>1217</v>
      </c>
      <c r="AP517"/>
      <c r="AQ517"/>
      <c r="AR517"/>
      <c r="AS517"/>
      <c r="BB517" t="str" cm="1">
        <f t="array" aca="1" ref="BB517" ca="1">IFERROR(INDIRECT(X517),"")</f>
        <v/>
      </c>
      <c r="CC517"/>
      <c r="CD517"/>
      <c r="CE517"/>
      <c r="CF517"/>
      <c r="CG517"/>
      <c r="CH517"/>
      <c r="CI517"/>
      <c r="CJ517"/>
      <c r="CK517"/>
    </row>
    <row r="518" spans="18:89">
      <c r="R518"/>
      <c r="W518">
        <v>523</v>
      </c>
      <c r="X518" t="s">
        <v>3463</v>
      </c>
      <c r="Y518" t="s">
        <v>3464</v>
      </c>
      <c r="Z518" t="s">
        <v>3465</v>
      </c>
      <c r="AA518" t="s">
        <v>1217</v>
      </c>
      <c r="AB518" t="s">
        <v>1217</v>
      </c>
      <c r="AC518">
        <v>3</v>
      </c>
      <c r="AD518">
        <v>41</v>
      </c>
      <c r="AE518" t="s">
        <v>1217</v>
      </c>
      <c r="AF518" t="s">
        <v>1217</v>
      </c>
      <c r="AG518" t="s">
        <v>3466</v>
      </c>
      <c r="AH518"/>
      <c r="AI518" t="s">
        <v>3467</v>
      </c>
      <c r="AJ518" t="s">
        <v>3468</v>
      </c>
      <c r="AK518" t="s">
        <v>3469</v>
      </c>
      <c r="AL518" t="s">
        <v>3470</v>
      </c>
      <c r="AM518" t="s">
        <v>3471</v>
      </c>
      <c r="AN518" t="s">
        <v>3472</v>
      </c>
      <c r="AO518" t="s">
        <v>3473</v>
      </c>
      <c r="AP518"/>
      <c r="AQ518"/>
      <c r="AR518"/>
      <c r="AS518"/>
      <c r="BB518" t="str" cm="1">
        <f t="array" aca="1" ref="BB518" ca="1">IFERROR(INDIRECT(X518),"")</f>
        <v>FULLSTÄNDIGT SVAR SAKNAS PÅ FRÅGA 9</v>
      </c>
      <c r="CC518"/>
      <c r="CD518"/>
      <c r="CE518"/>
      <c r="CF518"/>
      <c r="CG518"/>
      <c r="CH518"/>
      <c r="CI518"/>
      <c r="CJ518"/>
      <c r="CK518"/>
    </row>
    <row r="519" spans="18:89">
      <c r="R519"/>
      <c r="W519">
        <v>524</v>
      </c>
      <c r="X519" t="s">
        <v>1217</v>
      </c>
      <c r="Y519" t="s">
        <v>1217</v>
      </c>
      <c r="Z519" t="s">
        <v>1217</v>
      </c>
      <c r="AA519" t="s">
        <v>1217</v>
      </c>
      <c r="AB519" t="s">
        <v>1217</v>
      </c>
      <c r="AC519" t="s">
        <v>1217</v>
      </c>
      <c r="AD519" t="s">
        <v>1217</v>
      </c>
      <c r="AE519" t="s">
        <v>1217</v>
      </c>
      <c r="AF519" t="s">
        <v>1217</v>
      </c>
      <c r="AG519" t="s">
        <v>1217</v>
      </c>
      <c r="AH519"/>
      <c r="AI519" t="s">
        <v>1217</v>
      </c>
      <c r="AJ519" t="s">
        <v>1217</v>
      </c>
      <c r="AK519" t="s">
        <v>1217</v>
      </c>
      <c r="AL519" t="s">
        <v>1217</v>
      </c>
      <c r="AM519" t="s">
        <v>1217</v>
      </c>
      <c r="AN519" t="s">
        <v>1217</v>
      </c>
      <c r="AO519" t="s">
        <v>1217</v>
      </c>
      <c r="AP519"/>
      <c r="AQ519"/>
      <c r="AR519"/>
      <c r="AS519"/>
      <c r="BB519" t="str" cm="1">
        <f t="array" aca="1" ref="BB519" ca="1">IFERROR(INDIRECT(X519),"")</f>
        <v/>
      </c>
      <c r="CC519"/>
      <c r="CD519"/>
      <c r="CE519"/>
      <c r="CF519"/>
      <c r="CG519"/>
      <c r="CH519"/>
      <c r="CI519"/>
      <c r="CJ519"/>
      <c r="CK519"/>
    </row>
    <row r="520" spans="18:89">
      <c r="R520"/>
      <c r="W520">
        <v>525</v>
      </c>
      <c r="X520" t="s">
        <v>1217</v>
      </c>
      <c r="Y520" t="s">
        <v>1217</v>
      </c>
      <c r="Z520" t="s">
        <v>1217</v>
      </c>
      <c r="AA520" t="s">
        <v>1217</v>
      </c>
      <c r="AB520" t="s">
        <v>1217</v>
      </c>
      <c r="AC520" t="s">
        <v>1217</v>
      </c>
      <c r="AD520" t="s">
        <v>1217</v>
      </c>
      <c r="AE520" t="s">
        <v>1217</v>
      </c>
      <c r="AF520" t="s">
        <v>1217</v>
      </c>
      <c r="AG520" t="s">
        <v>1217</v>
      </c>
      <c r="AH520"/>
      <c r="AI520" t="s">
        <v>1217</v>
      </c>
      <c r="AJ520" t="s">
        <v>1217</v>
      </c>
      <c r="AK520" t="s">
        <v>1217</v>
      </c>
      <c r="AL520" t="s">
        <v>1217</v>
      </c>
      <c r="AM520" t="s">
        <v>1217</v>
      </c>
      <c r="AN520" t="s">
        <v>1217</v>
      </c>
      <c r="AO520" t="s">
        <v>1217</v>
      </c>
      <c r="AP520"/>
      <c r="AQ520"/>
      <c r="AR520"/>
      <c r="AS520"/>
      <c r="BB520" t="str" cm="1">
        <f t="array" aca="1" ref="BB520" ca="1">IFERROR(INDIRECT(X520),"")</f>
        <v/>
      </c>
      <c r="CC520"/>
      <c r="CD520"/>
      <c r="CE520"/>
      <c r="CF520"/>
      <c r="CG520"/>
      <c r="CH520"/>
      <c r="CI520"/>
      <c r="CJ520"/>
      <c r="CK520"/>
    </row>
    <row r="521" spans="18:89">
      <c r="R521"/>
      <c r="W521">
        <v>526</v>
      </c>
      <c r="X521" t="s">
        <v>1217</v>
      </c>
      <c r="Y521" t="s">
        <v>1217</v>
      </c>
      <c r="Z521" t="s">
        <v>1217</v>
      </c>
      <c r="AA521" t="s">
        <v>1217</v>
      </c>
      <c r="AB521" t="s">
        <v>1217</v>
      </c>
      <c r="AC521" t="s">
        <v>1217</v>
      </c>
      <c r="AD521" t="s">
        <v>1217</v>
      </c>
      <c r="AE521" t="s">
        <v>1217</v>
      </c>
      <c r="AF521" t="s">
        <v>1217</v>
      </c>
      <c r="AG521" t="s">
        <v>1217</v>
      </c>
      <c r="AH521"/>
      <c r="AI521" t="s">
        <v>1217</v>
      </c>
      <c r="AJ521" t="s">
        <v>1217</v>
      </c>
      <c r="AK521" t="s">
        <v>1217</v>
      </c>
      <c r="AL521" t="s">
        <v>1217</v>
      </c>
      <c r="AM521" t="s">
        <v>1217</v>
      </c>
      <c r="AN521" t="s">
        <v>1217</v>
      </c>
      <c r="AO521" t="s">
        <v>1217</v>
      </c>
      <c r="AP521"/>
      <c r="AQ521"/>
      <c r="AR521"/>
      <c r="AS521"/>
      <c r="BB521" t="str" cm="1">
        <f t="array" aca="1" ref="BB521" ca="1">IFERROR(INDIRECT(X521),"")</f>
        <v/>
      </c>
      <c r="CC521"/>
      <c r="CD521"/>
      <c r="CE521"/>
      <c r="CF521"/>
      <c r="CG521"/>
      <c r="CH521"/>
      <c r="CI521"/>
      <c r="CJ521"/>
      <c r="CK521"/>
    </row>
    <row r="522" spans="18:89">
      <c r="R522"/>
      <c r="W522">
        <v>527</v>
      </c>
      <c r="X522" t="s">
        <v>1217</v>
      </c>
      <c r="Y522" t="s">
        <v>1217</v>
      </c>
      <c r="Z522" t="s">
        <v>1217</v>
      </c>
      <c r="AA522" t="s">
        <v>1217</v>
      </c>
      <c r="AB522" t="s">
        <v>1217</v>
      </c>
      <c r="AC522" t="s">
        <v>1217</v>
      </c>
      <c r="AD522" t="s">
        <v>1217</v>
      </c>
      <c r="AE522" t="s">
        <v>1217</v>
      </c>
      <c r="AF522" t="s">
        <v>1217</v>
      </c>
      <c r="AG522" t="s">
        <v>1217</v>
      </c>
      <c r="AH522"/>
      <c r="AI522" t="s">
        <v>1217</v>
      </c>
      <c r="AJ522" t="s">
        <v>1217</v>
      </c>
      <c r="AK522" t="s">
        <v>1217</v>
      </c>
      <c r="AL522" t="s">
        <v>1217</v>
      </c>
      <c r="AM522" t="s">
        <v>1217</v>
      </c>
      <c r="AN522" t="s">
        <v>1217</v>
      </c>
      <c r="AO522" t="s">
        <v>1217</v>
      </c>
      <c r="AP522"/>
      <c r="AQ522"/>
      <c r="AR522"/>
      <c r="AS522"/>
      <c r="BB522" t="str" cm="1">
        <f t="array" aca="1" ref="BB522" ca="1">IFERROR(INDIRECT(X522),"")</f>
        <v/>
      </c>
      <c r="CC522"/>
      <c r="CD522"/>
      <c r="CE522"/>
      <c r="CF522"/>
      <c r="CG522"/>
      <c r="CH522"/>
      <c r="CI522"/>
      <c r="CJ522"/>
      <c r="CK522"/>
    </row>
    <row r="523" spans="18:89">
      <c r="R523"/>
      <c r="W523">
        <v>528</v>
      </c>
      <c r="X523" t="s">
        <v>1217</v>
      </c>
      <c r="Y523" t="s">
        <v>1217</v>
      </c>
      <c r="Z523" t="s">
        <v>1217</v>
      </c>
      <c r="AA523" t="s">
        <v>1217</v>
      </c>
      <c r="AB523" t="s">
        <v>1217</v>
      </c>
      <c r="AC523" t="s">
        <v>1217</v>
      </c>
      <c r="AD523" t="s">
        <v>1217</v>
      </c>
      <c r="AE523" t="s">
        <v>1217</v>
      </c>
      <c r="AF523" t="s">
        <v>1217</v>
      </c>
      <c r="AG523" t="s">
        <v>1217</v>
      </c>
      <c r="AH523"/>
      <c r="AI523" t="s">
        <v>1217</v>
      </c>
      <c r="AJ523" t="s">
        <v>1217</v>
      </c>
      <c r="AK523" t="s">
        <v>1217</v>
      </c>
      <c r="AL523" t="s">
        <v>1217</v>
      </c>
      <c r="AM523" t="s">
        <v>1217</v>
      </c>
      <c r="AN523" t="s">
        <v>1217</v>
      </c>
      <c r="AO523" t="s">
        <v>1217</v>
      </c>
      <c r="AP523"/>
      <c r="AQ523"/>
      <c r="AR523"/>
      <c r="AS523"/>
      <c r="BB523" t="str" cm="1">
        <f t="array" aca="1" ref="BB523" ca="1">IFERROR(INDIRECT(X523),"")</f>
        <v/>
      </c>
      <c r="CC523"/>
      <c r="CD523"/>
      <c r="CE523"/>
      <c r="CF523"/>
      <c r="CG523"/>
      <c r="CH523"/>
      <c r="CI523"/>
      <c r="CJ523"/>
      <c r="CK523"/>
    </row>
    <row r="524" spans="18:89">
      <c r="R524"/>
      <c r="W524">
        <v>529</v>
      </c>
      <c r="X524" t="s">
        <v>1217</v>
      </c>
      <c r="Y524" t="s">
        <v>1217</v>
      </c>
      <c r="Z524" t="s">
        <v>1217</v>
      </c>
      <c r="AA524" t="s">
        <v>1217</v>
      </c>
      <c r="AB524" t="s">
        <v>1217</v>
      </c>
      <c r="AC524" t="s">
        <v>1217</v>
      </c>
      <c r="AD524" t="s">
        <v>1217</v>
      </c>
      <c r="AE524" t="s">
        <v>1217</v>
      </c>
      <c r="AF524" t="s">
        <v>1217</v>
      </c>
      <c r="AG524" t="s">
        <v>1217</v>
      </c>
      <c r="AH524"/>
      <c r="AI524" t="s">
        <v>1217</v>
      </c>
      <c r="AJ524" t="s">
        <v>1217</v>
      </c>
      <c r="AK524" t="s">
        <v>1217</v>
      </c>
      <c r="AL524" t="s">
        <v>1217</v>
      </c>
      <c r="AM524" t="s">
        <v>1217</v>
      </c>
      <c r="AN524" t="s">
        <v>1217</v>
      </c>
      <c r="AO524" t="s">
        <v>1217</v>
      </c>
      <c r="AP524"/>
      <c r="AQ524"/>
      <c r="AR524"/>
      <c r="AS524"/>
      <c r="BB524" t="str" cm="1">
        <f t="array" aca="1" ref="BB524" ca="1">IFERROR(INDIRECT(X524),"")</f>
        <v/>
      </c>
      <c r="CC524"/>
      <c r="CD524"/>
      <c r="CE524"/>
      <c r="CF524"/>
      <c r="CG524"/>
      <c r="CH524"/>
      <c r="CI524"/>
      <c r="CJ524"/>
      <c r="CK524"/>
    </row>
    <row r="525" spans="18:89">
      <c r="R525"/>
      <c r="W525">
        <v>530</v>
      </c>
      <c r="X525" t="s">
        <v>1217</v>
      </c>
      <c r="Y525" t="s">
        <v>1217</v>
      </c>
      <c r="Z525" t="s">
        <v>1217</v>
      </c>
      <c r="AA525" t="s">
        <v>1217</v>
      </c>
      <c r="AB525" t="s">
        <v>1217</v>
      </c>
      <c r="AC525" t="s">
        <v>1217</v>
      </c>
      <c r="AD525" t="s">
        <v>1217</v>
      </c>
      <c r="AE525" t="s">
        <v>1217</v>
      </c>
      <c r="AF525" t="s">
        <v>1217</v>
      </c>
      <c r="AG525" t="s">
        <v>1217</v>
      </c>
      <c r="AH525"/>
      <c r="AI525" t="s">
        <v>1217</v>
      </c>
      <c r="AJ525" t="s">
        <v>1217</v>
      </c>
      <c r="AK525" t="s">
        <v>1217</v>
      </c>
      <c r="AL525" t="s">
        <v>1217</v>
      </c>
      <c r="AM525" t="s">
        <v>1217</v>
      </c>
      <c r="AN525" t="s">
        <v>1217</v>
      </c>
      <c r="AO525" t="s">
        <v>1217</v>
      </c>
      <c r="AP525"/>
      <c r="AQ525"/>
      <c r="AR525"/>
      <c r="AS525"/>
      <c r="BB525" t="str" cm="1">
        <f t="array" aca="1" ref="BB525" ca="1">IFERROR(INDIRECT(X525),"")</f>
        <v/>
      </c>
      <c r="CC525"/>
      <c r="CD525"/>
      <c r="CE525"/>
      <c r="CF525"/>
      <c r="CG525"/>
      <c r="CH525"/>
      <c r="CI525"/>
      <c r="CJ525"/>
      <c r="CK525"/>
    </row>
    <row r="526" spans="18:89">
      <c r="R526"/>
      <c r="W526">
        <v>531</v>
      </c>
      <c r="X526" t="s">
        <v>1217</v>
      </c>
      <c r="Y526" t="s">
        <v>1217</v>
      </c>
      <c r="Z526" t="s">
        <v>1217</v>
      </c>
      <c r="AA526" t="s">
        <v>1217</v>
      </c>
      <c r="AB526" t="s">
        <v>1217</v>
      </c>
      <c r="AC526" t="s">
        <v>1217</v>
      </c>
      <c r="AD526" t="s">
        <v>1217</v>
      </c>
      <c r="AE526" t="s">
        <v>1217</v>
      </c>
      <c r="AF526" t="s">
        <v>1217</v>
      </c>
      <c r="AG526" t="s">
        <v>1217</v>
      </c>
      <c r="AH526"/>
      <c r="AI526" t="s">
        <v>1217</v>
      </c>
      <c r="AJ526" t="s">
        <v>1217</v>
      </c>
      <c r="AK526" t="s">
        <v>1217</v>
      </c>
      <c r="AL526" t="s">
        <v>1217</v>
      </c>
      <c r="AM526" t="s">
        <v>1217</v>
      </c>
      <c r="AN526" t="s">
        <v>1217</v>
      </c>
      <c r="AO526" t="s">
        <v>1217</v>
      </c>
      <c r="AP526"/>
      <c r="AQ526"/>
      <c r="AR526"/>
      <c r="AS526"/>
      <c r="BB526" t="str" cm="1">
        <f t="array" aca="1" ref="BB526" ca="1">IFERROR(INDIRECT(X526),"")</f>
        <v/>
      </c>
      <c r="CC526"/>
      <c r="CD526"/>
      <c r="CE526"/>
      <c r="CF526"/>
      <c r="CG526"/>
      <c r="CH526"/>
      <c r="CI526"/>
      <c r="CJ526"/>
      <c r="CK526"/>
    </row>
    <row r="527" spans="18:89">
      <c r="R527"/>
      <c r="W527">
        <v>532</v>
      </c>
      <c r="X527" t="s">
        <v>1217</v>
      </c>
      <c r="Y527" t="s">
        <v>1217</v>
      </c>
      <c r="Z527" t="s">
        <v>1217</v>
      </c>
      <c r="AA527" t="s">
        <v>1217</v>
      </c>
      <c r="AB527" t="s">
        <v>1217</v>
      </c>
      <c r="AC527" t="s">
        <v>1217</v>
      </c>
      <c r="AD527" t="s">
        <v>1217</v>
      </c>
      <c r="AE527" t="s">
        <v>1217</v>
      </c>
      <c r="AF527" t="s">
        <v>1217</v>
      </c>
      <c r="AG527" t="s">
        <v>1217</v>
      </c>
      <c r="AH527"/>
      <c r="AI527" t="s">
        <v>1217</v>
      </c>
      <c r="AJ527" t="s">
        <v>1217</v>
      </c>
      <c r="AK527" t="s">
        <v>1217</v>
      </c>
      <c r="AL527" t="s">
        <v>1217</v>
      </c>
      <c r="AM527" t="s">
        <v>1217</v>
      </c>
      <c r="AN527" t="s">
        <v>1217</v>
      </c>
      <c r="AO527" t="s">
        <v>1217</v>
      </c>
      <c r="AP527"/>
      <c r="AQ527"/>
      <c r="AR527"/>
      <c r="AS527"/>
      <c r="BB527" t="str" cm="1">
        <f t="array" aca="1" ref="BB527" ca="1">IFERROR(INDIRECT(X527),"")</f>
        <v/>
      </c>
      <c r="CC527"/>
      <c r="CD527"/>
      <c r="CE527"/>
      <c r="CF527"/>
      <c r="CG527"/>
      <c r="CH527"/>
      <c r="CI527"/>
      <c r="CJ527"/>
      <c r="CK527"/>
    </row>
    <row r="528" spans="18:89">
      <c r="R528"/>
      <c r="W528">
        <v>533</v>
      </c>
      <c r="X528" t="s">
        <v>1217</v>
      </c>
      <c r="Y528" t="s">
        <v>1217</v>
      </c>
      <c r="Z528" t="s">
        <v>1217</v>
      </c>
      <c r="AA528" t="s">
        <v>1217</v>
      </c>
      <c r="AB528" t="s">
        <v>1217</v>
      </c>
      <c r="AC528" t="s">
        <v>1217</v>
      </c>
      <c r="AD528" t="s">
        <v>1217</v>
      </c>
      <c r="AE528" t="s">
        <v>1217</v>
      </c>
      <c r="AF528" t="s">
        <v>1217</v>
      </c>
      <c r="AG528" t="s">
        <v>1217</v>
      </c>
      <c r="AH528"/>
      <c r="AI528" t="s">
        <v>1217</v>
      </c>
      <c r="AJ528" t="s">
        <v>1217</v>
      </c>
      <c r="AK528" t="s">
        <v>1217</v>
      </c>
      <c r="AL528" t="s">
        <v>1217</v>
      </c>
      <c r="AM528" t="s">
        <v>1217</v>
      </c>
      <c r="AN528" t="s">
        <v>1217</v>
      </c>
      <c r="AO528" t="s">
        <v>1217</v>
      </c>
      <c r="AP528"/>
      <c r="AQ528"/>
      <c r="AR528"/>
      <c r="AS528"/>
      <c r="BB528" t="str" cm="1">
        <f t="array" aca="1" ref="BB528" ca="1">IFERROR(INDIRECT(X528),"")</f>
        <v/>
      </c>
      <c r="CC528"/>
      <c r="CD528"/>
      <c r="CE528"/>
      <c r="CF528"/>
      <c r="CG528"/>
      <c r="CH528"/>
      <c r="CI528"/>
      <c r="CJ528"/>
      <c r="CK528"/>
    </row>
    <row r="529" spans="18:89">
      <c r="R529"/>
      <c r="W529">
        <v>534</v>
      </c>
      <c r="X529" t="s">
        <v>1217</v>
      </c>
      <c r="Y529" t="s">
        <v>1217</v>
      </c>
      <c r="Z529" t="s">
        <v>1217</v>
      </c>
      <c r="AA529" t="s">
        <v>1217</v>
      </c>
      <c r="AB529" t="s">
        <v>1217</v>
      </c>
      <c r="AC529" t="s">
        <v>1217</v>
      </c>
      <c r="AD529" t="s">
        <v>1217</v>
      </c>
      <c r="AE529" t="s">
        <v>1217</v>
      </c>
      <c r="AF529" t="s">
        <v>1217</v>
      </c>
      <c r="AG529" t="s">
        <v>1217</v>
      </c>
      <c r="AH529"/>
      <c r="AI529" t="s">
        <v>1217</v>
      </c>
      <c r="AJ529" t="s">
        <v>1217</v>
      </c>
      <c r="AK529" t="s">
        <v>1217</v>
      </c>
      <c r="AL529" t="s">
        <v>1217</v>
      </c>
      <c r="AM529" t="s">
        <v>1217</v>
      </c>
      <c r="AN529" t="s">
        <v>1217</v>
      </c>
      <c r="AO529" t="s">
        <v>1217</v>
      </c>
      <c r="AP529"/>
      <c r="AQ529"/>
      <c r="AR529"/>
      <c r="AS529"/>
      <c r="BB529" t="str" cm="1">
        <f t="array" aca="1" ref="BB529" ca="1">IFERROR(INDIRECT(X529),"")</f>
        <v/>
      </c>
      <c r="CC529"/>
      <c r="CD529"/>
      <c r="CE529"/>
      <c r="CF529"/>
      <c r="CG529"/>
      <c r="CH529"/>
      <c r="CI529"/>
      <c r="CJ529"/>
      <c r="CK529"/>
    </row>
    <row r="530" spans="18:89">
      <c r="R530"/>
      <c r="W530">
        <v>535</v>
      </c>
      <c r="X530" t="s">
        <v>3474</v>
      </c>
      <c r="Y530" t="s">
        <v>3475</v>
      </c>
      <c r="Z530" t="s">
        <v>3476</v>
      </c>
      <c r="AA530" t="s">
        <v>1217</v>
      </c>
      <c r="AB530" t="s">
        <v>1217</v>
      </c>
      <c r="AC530">
        <v>3</v>
      </c>
      <c r="AD530">
        <v>42</v>
      </c>
      <c r="AE530" t="s">
        <v>1217</v>
      </c>
      <c r="AF530" t="s">
        <v>1217</v>
      </c>
      <c r="AG530" t="s">
        <v>3477</v>
      </c>
      <c r="AH530"/>
      <c r="AI530" t="s">
        <v>3478</v>
      </c>
      <c r="AJ530" t="s">
        <v>3479</v>
      </c>
      <c r="AK530" t="s">
        <v>3480</v>
      </c>
      <c r="AL530" t="s">
        <v>3481</v>
      </c>
      <c r="AM530" t="s">
        <v>3482</v>
      </c>
      <c r="AN530" t="s">
        <v>3483</v>
      </c>
      <c r="AO530" t="s">
        <v>3484</v>
      </c>
      <c r="AP530"/>
      <c r="AQ530"/>
      <c r="AR530"/>
      <c r="AS530"/>
      <c r="BB530" t="str" cm="1">
        <f t="array" aca="1" ref="BB530" ca="1">IFERROR(INDIRECT(X530),"")</f>
        <v>FULLSTÄNDIGT SVAR SAKNAS PÅ FRÅGA 10</v>
      </c>
      <c r="CC530"/>
      <c r="CD530"/>
      <c r="CE530"/>
      <c r="CF530"/>
      <c r="CG530"/>
      <c r="CH530"/>
      <c r="CI530"/>
      <c r="CJ530"/>
      <c r="CK530"/>
    </row>
    <row r="531" spans="18:89">
      <c r="R531"/>
      <c r="W531">
        <v>536</v>
      </c>
      <c r="X531" t="s">
        <v>1217</v>
      </c>
      <c r="Y531" t="s">
        <v>1217</v>
      </c>
      <c r="Z531" t="s">
        <v>1217</v>
      </c>
      <c r="AA531" t="s">
        <v>1217</v>
      </c>
      <c r="AB531" t="s">
        <v>1217</v>
      </c>
      <c r="AC531" t="s">
        <v>1217</v>
      </c>
      <c r="AD531" t="s">
        <v>1217</v>
      </c>
      <c r="AE531" t="s">
        <v>1217</v>
      </c>
      <c r="AF531" t="s">
        <v>1217</v>
      </c>
      <c r="AG531" t="s">
        <v>1217</v>
      </c>
      <c r="AH531"/>
      <c r="AI531" t="s">
        <v>1217</v>
      </c>
      <c r="AJ531" t="s">
        <v>1217</v>
      </c>
      <c r="AK531" t="s">
        <v>1217</v>
      </c>
      <c r="AL531" t="s">
        <v>1217</v>
      </c>
      <c r="AM531" t="s">
        <v>1217</v>
      </c>
      <c r="AN531" t="s">
        <v>1217</v>
      </c>
      <c r="AO531" t="s">
        <v>1217</v>
      </c>
      <c r="AP531"/>
      <c r="AQ531"/>
      <c r="AR531"/>
      <c r="AS531"/>
      <c r="BB531" t="str" cm="1">
        <f t="array" aca="1" ref="BB531" ca="1">IFERROR(INDIRECT(X531),"")</f>
        <v/>
      </c>
      <c r="CC531"/>
      <c r="CD531"/>
      <c r="CE531"/>
      <c r="CF531"/>
      <c r="CG531"/>
      <c r="CH531"/>
      <c r="CI531"/>
      <c r="CJ531"/>
      <c r="CK531"/>
    </row>
    <row r="532" spans="18:89">
      <c r="R532"/>
      <c r="W532">
        <v>537</v>
      </c>
      <c r="X532" t="s">
        <v>1217</v>
      </c>
      <c r="Y532" t="s">
        <v>1217</v>
      </c>
      <c r="Z532" t="s">
        <v>1217</v>
      </c>
      <c r="AA532" t="s">
        <v>1217</v>
      </c>
      <c r="AB532" t="s">
        <v>1217</v>
      </c>
      <c r="AC532" t="s">
        <v>1217</v>
      </c>
      <c r="AD532" t="s">
        <v>1217</v>
      </c>
      <c r="AE532" t="s">
        <v>1217</v>
      </c>
      <c r="AF532" t="s">
        <v>1217</v>
      </c>
      <c r="AG532" t="s">
        <v>1217</v>
      </c>
      <c r="AH532"/>
      <c r="AI532" t="s">
        <v>1217</v>
      </c>
      <c r="AJ532" t="s">
        <v>1217</v>
      </c>
      <c r="AK532" t="s">
        <v>1217</v>
      </c>
      <c r="AL532" t="s">
        <v>1217</v>
      </c>
      <c r="AM532" t="s">
        <v>1217</v>
      </c>
      <c r="AN532" t="s">
        <v>1217</v>
      </c>
      <c r="AO532" t="s">
        <v>1217</v>
      </c>
      <c r="AP532"/>
      <c r="AQ532"/>
      <c r="AR532"/>
      <c r="AS532"/>
      <c r="BB532" t="str" cm="1">
        <f t="array" aca="1" ref="BB532" ca="1">IFERROR(INDIRECT(X532),"")</f>
        <v/>
      </c>
      <c r="CC532"/>
      <c r="CD532"/>
      <c r="CE532"/>
      <c r="CF532"/>
      <c r="CG532"/>
      <c r="CH532"/>
      <c r="CI532"/>
      <c r="CJ532"/>
      <c r="CK532"/>
    </row>
    <row r="533" spans="18:89">
      <c r="R533"/>
      <c r="W533">
        <v>538</v>
      </c>
      <c r="X533" t="s">
        <v>1217</v>
      </c>
      <c r="Y533" t="s">
        <v>1217</v>
      </c>
      <c r="Z533" t="s">
        <v>1217</v>
      </c>
      <c r="AA533" t="s">
        <v>1217</v>
      </c>
      <c r="AB533" t="s">
        <v>1217</v>
      </c>
      <c r="AC533" t="s">
        <v>1217</v>
      </c>
      <c r="AD533" t="s">
        <v>1217</v>
      </c>
      <c r="AE533" t="s">
        <v>1217</v>
      </c>
      <c r="AF533" t="s">
        <v>1217</v>
      </c>
      <c r="AG533" t="s">
        <v>1217</v>
      </c>
      <c r="AH533"/>
      <c r="AI533" t="s">
        <v>1217</v>
      </c>
      <c r="AJ533" t="s">
        <v>1217</v>
      </c>
      <c r="AK533" t="s">
        <v>1217</v>
      </c>
      <c r="AL533" t="s">
        <v>1217</v>
      </c>
      <c r="AM533" t="s">
        <v>1217</v>
      </c>
      <c r="AN533" t="s">
        <v>1217</v>
      </c>
      <c r="AO533" t="s">
        <v>1217</v>
      </c>
      <c r="AP533"/>
      <c r="AQ533"/>
      <c r="AR533"/>
      <c r="AS533"/>
      <c r="BB533" t="str" cm="1">
        <f t="array" aca="1" ref="BB533" ca="1">IFERROR(INDIRECT(X533),"")</f>
        <v/>
      </c>
      <c r="CC533"/>
      <c r="CD533"/>
      <c r="CE533"/>
      <c r="CF533"/>
      <c r="CG533"/>
      <c r="CH533"/>
      <c r="CI533"/>
      <c r="CJ533"/>
      <c r="CK533"/>
    </row>
    <row r="534" spans="18:89">
      <c r="R534"/>
      <c r="W534">
        <v>539</v>
      </c>
      <c r="X534" t="s">
        <v>1217</v>
      </c>
      <c r="Y534" t="s">
        <v>1217</v>
      </c>
      <c r="Z534" t="s">
        <v>1217</v>
      </c>
      <c r="AA534" t="s">
        <v>1217</v>
      </c>
      <c r="AB534" t="s">
        <v>1217</v>
      </c>
      <c r="AC534" t="s">
        <v>1217</v>
      </c>
      <c r="AD534" t="s">
        <v>1217</v>
      </c>
      <c r="AE534" t="s">
        <v>1217</v>
      </c>
      <c r="AF534" t="s">
        <v>1217</v>
      </c>
      <c r="AG534" t="s">
        <v>1217</v>
      </c>
      <c r="AH534"/>
      <c r="AI534" t="s">
        <v>1217</v>
      </c>
      <c r="AJ534" t="s">
        <v>1217</v>
      </c>
      <c r="AK534" t="s">
        <v>1217</v>
      </c>
      <c r="AL534" t="s">
        <v>1217</v>
      </c>
      <c r="AM534" t="s">
        <v>1217</v>
      </c>
      <c r="AN534" t="s">
        <v>1217</v>
      </c>
      <c r="AO534" t="s">
        <v>1217</v>
      </c>
      <c r="AP534"/>
      <c r="AQ534"/>
      <c r="AR534"/>
      <c r="AS534"/>
      <c r="BB534" t="str" cm="1">
        <f t="array" aca="1" ref="BB534" ca="1">IFERROR(INDIRECT(X534),"")</f>
        <v/>
      </c>
      <c r="CC534"/>
      <c r="CD534"/>
      <c r="CE534"/>
      <c r="CF534"/>
      <c r="CG534"/>
      <c r="CH534"/>
      <c r="CI534"/>
      <c r="CJ534"/>
      <c r="CK534"/>
    </row>
    <row r="535" spans="18:89">
      <c r="R535"/>
      <c r="W535">
        <v>540</v>
      </c>
      <c r="X535" t="s">
        <v>1217</v>
      </c>
      <c r="Y535" t="s">
        <v>1217</v>
      </c>
      <c r="Z535" t="s">
        <v>1217</v>
      </c>
      <c r="AA535" t="s">
        <v>1217</v>
      </c>
      <c r="AB535" t="s">
        <v>1217</v>
      </c>
      <c r="AC535" t="s">
        <v>1217</v>
      </c>
      <c r="AD535" t="s">
        <v>1217</v>
      </c>
      <c r="AE535" t="s">
        <v>1217</v>
      </c>
      <c r="AF535" t="s">
        <v>1217</v>
      </c>
      <c r="AG535" t="s">
        <v>1217</v>
      </c>
      <c r="AH535"/>
      <c r="AI535" t="s">
        <v>1217</v>
      </c>
      <c r="AJ535" t="s">
        <v>1217</v>
      </c>
      <c r="AK535" t="s">
        <v>1217</v>
      </c>
      <c r="AL535" t="s">
        <v>1217</v>
      </c>
      <c r="AM535" t="s">
        <v>1217</v>
      </c>
      <c r="AN535" t="s">
        <v>1217</v>
      </c>
      <c r="AO535" t="s">
        <v>1217</v>
      </c>
      <c r="AP535"/>
      <c r="AQ535"/>
      <c r="AR535"/>
      <c r="AS535"/>
      <c r="BB535" t="str" cm="1">
        <f t="array" aca="1" ref="BB535" ca="1">IFERROR(INDIRECT(X535),"")</f>
        <v/>
      </c>
      <c r="CC535"/>
      <c r="CD535"/>
      <c r="CE535"/>
      <c r="CF535"/>
      <c r="CG535"/>
      <c r="CH535"/>
      <c r="CI535"/>
      <c r="CJ535"/>
      <c r="CK535"/>
    </row>
    <row r="536" spans="18:89">
      <c r="R536"/>
      <c r="W536">
        <v>541</v>
      </c>
      <c r="X536" t="s">
        <v>1217</v>
      </c>
      <c r="Y536" t="s">
        <v>1217</v>
      </c>
      <c r="Z536" t="s">
        <v>1217</v>
      </c>
      <c r="AA536" t="s">
        <v>1217</v>
      </c>
      <c r="AB536" t="s">
        <v>1217</v>
      </c>
      <c r="AC536" t="s">
        <v>1217</v>
      </c>
      <c r="AD536" t="s">
        <v>1217</v>
      </c>
      <c r="AE536" t="s">
        <v>1217</v>
      </c>
      <c r="AF536" t="s">
        <v>1217</v>
      </c>
      <c r="AG536" t="s">
        <v>1217</v>
      </c>
      <c r="AH536"/>
      <c r="AI536" t="s">
        <v>1217</v>
      </c>
      <c r="AJ536" t="s">
        <v>1217</v>
      </c>
      <c r="AK536" t="s">
        <v>1217</v>
      </c>
      <c r="AL536" t="s">
        <v>1217</v>
      </c>
      <c r="AM536" t="s">
        <v>1217</v>
      </c>
      <c r="AN536" t="s">
        <v>1217</v>
      </c>
      <c r="AO536" t="s">
        <v>1217</v>
      </c>
      <c r="AP536"/>
      <c r="AQ536"/>
      <c r="AR536"/>
      <c r="AS536"/>
      <c r="BB536" t="str" cm="1">
        <f t="array" aca="1" ref="BB536" ca="1">IFERROR(INDIRECT(X536),"")</f>
        <v/>
      </c>
      <c r="CC536"/>
      <c r="CD536"/>
      <c r="CE536"/>
      <c r="CF536"/>
      <c r="CG536"/>
      <c r="CH536"/>
      <c r="CI536"/>
      <c r="CJ536"/>
      <c r="CK536"/>
    </row>
    <row r="537" spans="18:89">
      <c r="R537"/>
      <c r="W537">
        <v>542</v>
      </c>
      <c r="X537" t="s">
        <v>1217</v>
      </c>
      <c r="Y537" t="s">
        <v>1217</v>
      </c>
      <c r="Z537" t="s">
        <v>1217</v>
      </c>
      <c r="AA537" t="s">
        <v>1217</v>
      </c>
      <c r="AB537" t="s">
        <v>1217</v>
      </c>
      <c r="AC537" t="s">
        <v>1217</v>
      </c>
      <c r="AD537" t="s">
        <v>1217</v>
      </c>
      <c r="AE537" t="s">
        <v>1217</v>
      </c>
      <c r="AF537" t="s">
        <v>1217</v>
      </c>
      <c r="AG537" t="s">
        <v>1217</v>
      </c>
      <c r="AH537"/>
      <c r="AI537" t="s">
        <v>1217</v>
      </c>
      <c r="AJ537" t="s">
        <v>1217</v>
      </c>
      <c r="AK537" t="s">
        <v>1217</v>
      </c>
      <c r="AL537" t="s">
        <v>1217</v>
      </c>
      <c r="AM537" t="s">
        <v>1217</v>
      </c>
      <c r="AN537" t="s">
        <v>1217</v>
      </c>
      <c r="AO537" t="s">
        <v>1217</v>
      </c>
      <c r="AP537"/>
      <c r="AQ537"/>
      <c r="AR537"/>
      <c r="AS537"/>
      <c r="BB537" t="str" cm="1">
        <f t="array" aca="1" ref="BB537" ca="1">IFERROR(INDIRECT(X537),"")</f>
        <v/>
      </c>
      <c r="CC537"/>
      <c r="CD537"/>
      <c r="CE537"/>
      <c r="CF537"/>
      <c r="CG537"/>
      <c r="CH537"/>
      <c r="CI537"/>
      <c r="CJ537"/>
      <c r="CK537"/>
    </row>
    <row r="538" spans="18:89">
      <c r="R538"/>
      <c r="W538">
        <v>543</v>
      </c>
      <c r="X538" t="s">
        <v>1217</v>
      </c>
      <c r="Y538" t="s">
        <v>1217</v>
      </c>
      <c r="Z538" t="s">
        <v>1217</v>
      </c>
      <c r="AA538" t="s">
        <v>1217</v>
      </c>
      <c r="AB538" t="s">
        <v>1217</v>
      </c>
      <c r="AC538" t="s">
        <v>1217</v>
      </c>
      <c r="AD538" t="s">
        <v>1217</v>
      </c>
      <c r="AE538" t="s">
        <v>1217</v>
      </c>
      <c r="AF538" t="s">
        <v>1217</v>
      </c>
      <c r="AG538" t="s">
        <v>1217</v>
      </c>
      <c r="AH538"/>
      <c r="AI538" t="s">
        <v>1217</v>
      </c>
      <c r="AJ538" t="s">
        <v>1217</v>
      </c>
      <c r="AK538" t="s">
        <v>1217</v>
      </c>
      <c r="AL538" t="s">
        <v>1217</v>
      </c>
      <c r="AM538" t="s">
        <v>1217</v>
      </c>
      <c r="AN538" t="s">
        <v>1217</v>
      </c>
      <c r="AO538" t="s">
        <v>1217</v>
      </c>
      <c r="AP538"/>
      <c r="AQ538"/>
      <c r="AR538"/>
      <c r="AS538"/>
      <c r="BB538" t="str" cm="1">
        <f t="array" aca="1" ref="BB538" ca="1">IFERROR(INDIRECT(X538),"")</f>
        <v/>
      </c>
      <c r="CC538"/>
      <c r="CD538"/>
      <c r="CE538"/>
      <c r="CF538"/>
      <c r="CG538"/>
      <c r="CH538"/>
      <c r="CI538"/>
      <c r="CJ538"/>
      <c r="CK538"/>
    </row>
    <row r="539" spans="18:89">
      <c r="R539"/>
      <c r="W539">
        <v>544</v>
      </c>
      <c r="X539" t="s">
        <v>1217</v>
      </c>
      <c r="Y539" t="s">
        <v>1217</v>
      </c>
      <c r="Z539" t="s">
        <v>1217</v>
      </c>
      <c r="AA539" t="s">
        <v>1217</v>
      </c>
      <c r="AB539" t="s">
        <v>1217</v>
      </c>
      <c r="AC539" t="s">
        <v>1217</v>
      </c>
      <c r="AD539" t="s">
        <v>1217</v>
      </c>
      <c r="AE539" t="s">
        <v>1217</v>
      </c>
      <c r="AF539" t="s">
        <v>1217</v>
      </c>
      <c r="AG539" t="s">
        <v>1217</v>
      </c>
      <c r="AH539"/>
      <c r="AI539" t="s">
        <v>1217</v>
      </c>
      <c r="AJ539" t="s">
        <v>1217</v>
      </c>
      <c r="AK539" t="s">
        <v>1217</v>
      </c>
      <c r="AL539" t="s">
        <v>1217</v>
      </c>
      <c r="AM539" t="s">
        <v>1217</v>
      </c>
      <c r="AN539" t="s">
        <v>1217</v>
      </c>
      <c r="AO539" t="s">
        <v>1217</v>
      </c>
      <c r="AP539"/>
      <c r="AQ539"/>
      <c r="AR539"/>
      <c r="AS539"/>
      <c r="BB539" t="str" cm="1">
        <f t="array" aca="1" ref="BB539" ca="1">IFERROR(INDIRECT(X539),"")</f>
        <v/>
      </c>
      <c r="CC539"/>
      <c r="CD539"/>
      <c r="CE539"/>
      <c r="CF539"/>
      <c r="CG539"/>
      <c r="CH539"/>
      <c r="CI539"/>
      <c r="CJ539"/>
      <c r="CK539"/>
    </row>
    <row r="540" spans="18:89">
      <c r="R540"/>
      <c r="W540">
        <v>545</v>
      </c>
      <c r="X540" t="s">
        <v>1217</v>
      </c>
      <c r="Y540" t="s">
        <v>1217</v>
      </c>
      <c r="Z540" t="s">
        <v>1217</v>
      </c>
      <c r="AA540" t="s">
        <v>1217</v>
      </c>
      <c r="AB540" t="s">
        <v>1217</v>
      </c>
      <c r="AC540" t="s">
        <v>1217</v>
      </c>
      <c r="AD540" t="s">
        <v>1217</v>
      </c>
      <c r="AE540" t="s">
        <v>1217</v>
      </c>
      <c r="AF540" t="s">
        <v>1217</v>
      </c>
      <c r="AG540" t="s">
        <v>1217</v>
      </c>
      <c r="AH540"/>
      <c r="AI540" t="s">
        <v>1217</v>
      </c>
      <c r="AJ540" t="s">
        <v>1217</v>
      </c>
      <c r="AK540" t="s">
        <v>1217</v>
      </c>
      <c r="AL540" t="s">
        <v>1217</v>
      </c>
      <c r="AM540" t="s">
        <v>1217</v>
      </c>
      <c r="AN540" t="s">
        <v>1217</v>
      </c>
      <c r="AO540" t="s">
        <v>1217</v>
      </c>
      <c r="AP540"/>
      <c r="AQ540"/>
      <c r="AR540"/>
      <c r="AS540"/>
      <c r="BB540" t="str" cm="1">
        <f t="array" aca="1" ref="BB540" ca="1">IFERROR(INDIRECT(X540),"")</f>
        <v/>
      </c>
      <c r="CC540"/>
      <c r="CD540"/>
      <c r="CE540"/>
      <c r="CF540"/>
      <c r="CG540"/>
      <c r="CH540"/>
      <c r="CI540"/>
      <c r="CJ540"/>
      <c r="CK540"/>
    </row>
    <row r="541" spans="18:89">
      <c r="R541"/>
      <c r="W541">
        <v>546</v>
      </c>
      <c r="X541" t="s">
        <v>1217</v>
      </c>
      <c r="Y541" t="s">
        <v>1217</v>
      </c>
      <c r="Z541" t="s">
        <v>1217</v>
      </c>
      <c r="AA541" t="s">
        <v>1217</v>
      </c>
      <c r="AB541" t="s">
        <v>1217</v>
      </c>
      <c r="AC541" t="s">
        <v>1217</v>
      </c>
      <c r="AD541" t="s">
        <v>1217</v>
      </c>
      <c r="AE541" t="s">
        <v>1217</v>
      </c>
      <c r="AF541" t="s">
        <v>1217</v>
      </c>
      <c r="AG541" t="s">
        <v>1217</v>
      </c>
      <c r="AH541"/>
      <c r="AI541" t="s">
        <v>1217</v>
      </c>
      <c r="AJ541" t="s">
        <v>1217</v>
      </c>
      <c r="AK541" t="s">
        <v>1217</v>
      </c>
      <c r="AL541" t="s">
        <v>1217</v>
      </c>
      <c r="AM541" t="s">
        <v>1217</v>
      </c>
      <c r="AN541" t="s">
        <v>1217</v>
      </c>
      <c r="AO541" t="s">
        <v>1217</v>
      </c>
      <c r="AP541"/>
      <c r="AQ541"/>
      <c r="AR541"/>
      <c r="AS541"/>
      <c r="BB541" t="str" cm="1">
        <f t="array" aca="1" ref="BB541" ca="1">IFERROR(INDIRECT(X541),"")</f>
        <v/>
      </c>
      <c r="CC541"/>
      <c r="CD541"/>
      <c r="CE541"/>
      <c r="CF541"/>
      <c r="CG541"/>
      <c r="CH541"/>
      <c r="CI541"/>
      <c r="CJ541"/>
      <c r="CK541"/>
    </row>
    <row r="542" spans="18:89">
      <c r="R542"/>
      <c r="W542">
        <v>547</v>
      </c>
      <c r="X542" t="s">
        <v>3485</v>
      </c>
      <c r="Y542" t="s">
        <v>3486</v>
      </c>
      <c r="Z542" t="s">
        <v>3487</v>
      </c>
      <c r="AA542" t="s">
        <v>1217</v>
      </c>
      <c r="AB542" t="s">
        <v>1217</v>
      </c>
      <c r="AC542">
        <v>3</v>
      </c>
      <c r="AD542">
        <v>43</v>
      </c>
      <c r="AE542" t="s">
        <v>1217</v>
      </c>
      <c r="AF542" t="s">
        <v>1217</v>
      </c>
      <c r="AG542" t="s">
        <v>3488</v>
      </c>
      <c r="AH542"/>
      <c r="AI542" t="s">
        <v>3489</v>
      </c>
      <c r="AJ542" t="s">
        <v>3490</v>
      </c>
      <c r="AK542" t="s">
        <v>3491</v>
      </c>
      <c r="AL542" t="s">
        <v>3492</v>
      </c>
      <c r="AM542" t="s">
        <v>3493</v>
      </c>
      <c r="AN542" t="s">
        <v>3494</v>
      </c>
      <c r="AO542" t="s">
        <v>3495</v>
      </c>
      <c r="AP542"/>
      <c r="AQ542"/>
      <c r="AR542"/>
      <c r="AS542"/>
      <c r="BB542" t="str" cm="1">
        <f t="array" aca="1" ref="BB542" ca="1">IFERROR(INDIRECT(X542),"")</f>
        <v>FULLSTÄNDIGT SVAR SAKNAS PÅ FRÅGA 11</v>
      </c>
      <c r="CC542"/>
      <c r="CD542"/>
      <c r="CE542"/>
      <c r="CF542"/>
      <c r="CG542"/>
      <c r="CH542"/>
      <c r="CI542"/>
      <c r="CJ542"/>
      <c r="CK542"/>
    </row>
    <row r="543" spans="18:89">
      <c r="R543"/>
      <c r="W543">
        <v>548</v>
      </c>
      <c r="X543" t="s">
        <v>1217</v>
      </c>
      <c r="Y543" t="s">
        <v>1217</v>
      </c>
      <c r="Z543" t="s">
        <v>1217</v>
      </c>
      <c r="AA543" t="s">
        <v>1217</v>
      </c>
      <c r="AB543" t="s">
        <v>1217</v>
      </c>
      <c r="AC543" t="s">
        <v>1217</v>
      </c>
      <c r="AD543" t="s">
        <v>1217</v>
      </c>
      <c r="AE543" t="s">
        <v>1217</v>
      </c>
      <c r="AF543" t="s">
        <v>1217</v>
      </c>
      <c r="AG543" t="s">
        <v>1217</v>
      </c>
      <c r="AH543"/>
      <c r="AI543" t="s">
        <v>1217</v>
      </c>
      <c r="AJ543" t="s">
        <v>1217</v>
      </c>
      <c r="AK543" t="s">
        <v>1217</v>
      </c>
      <c r="AL543" t="s">
        <v>1217</v>
      </c>
      <c r="AM543" t="s">
        <v>1217</v>
      </c>
      <c r="AN543" t="s">
        <v>1217</v>
      </c>
      <c r="AO543" t="s">
        <v>1217</v>
      </c>
      <c r="AP543"/>
      <c r="AQ543"/>
      <c r="AR543"/>
      <c r="AS543"/>
      <c r="BB543" t="str" cm="1">
        <f t="array" aca="1" ref="BB543" ca="1">IFERROR(INDIRECT(X543),"")</f>
        <v/>
      </c>
      <c r="CC543"/>
      <c r="CD543"/>
      <c r="CE543"/>
      <c r="CF543"/>
      <c r="CG543"/>
      <c r="CH543"/>
      <c r="CI543"/>
      <c r="CJ543"/>
      <c r="CK543"/>
    </row>
    <row r="544" spans="18:89">
      <c r="R544"/>
      <c r="W544">
        <v>549</v>
      </c>
      <c r="X544" t="s">
        <v>1217</v>
      </c>
      <c r="Y544" t="s">
        <v>1217</v>
      </c>
      <c r="Z544" t="s">
        <v>1217</v>
      </c>
      <c r="AA544" t="s">
        <v>1217</v>
      </c>
      <c r="AB544" t="s">
        <v>1217</v>
      </c>
      <c r="AC544" t="s">
        <v>1217</v>
      </c>
      <c r="AD544" t="s">
        <v>1217</v>
      </c>
      <c r="AE544" t="s">
        <v>1217</v>
      </c>
      <c r="AF544" t="s">
        <v>1217</v>
      </c>
      <c r="AG544" t="s">
        <v>1217</v>
      </c>
      <c r="AH544"/>
      <c r="AI544" t="s">
        <v>1217</v>
      </c>
      <c r="AJ544" t="s">
        <v>1217</v>
      </c>
      <c r="AK544" t="s">
        <v>1217</v>
      </c>
      <c r="AL544" t="s">
        <v>1217</v>
      </c>
      <c r="AM544" t="s">
        <v>1217</v>
      </c>
      <c r="AN544" t="s">
        <v>1217</v>
      </c>
      <c r="AO544" t="s">
        <v>1217</v>
      </c>
      <c r="AP544"/>
      <c r="AQ544"/>
      <c r="AR544"/>
      <c r="AS544"/>
      <c r="BB544" t="str" cm="1">
        <f t="array" aca="1" ref="BB544" ca="1">IFERROR(INDIRECT(X544),"")</f>
        <v/>
      </c>
      <c r="CC544"/>
      <c r="CD544"/>
      <c r="CE544"/>
      <c r="CF544"/>
      <c r="CG544"/>
      <c r="CH544"/>
      <c r="CI544"/>
      <c r="CJ544"/>
      <c r="CK544"/>
    </row>
    <row r="545" spans="18:89">
      <c r="R545"/>
      <c r="W545">
        <v>550</v>
      </c>
      <c r="X545" t="s">
        <v>1217</v>
      </c>
      <c r="Y545" t="s">
        <v>1217</v>
      </c>
      <c r="Z545" t="s">
        <v>1217</v>
      </c>
      <c r="AA545" t="s">
        <v>1217</v>
      </c>
      <c r="AB545" t="s">
        <v>1217</v>
      </c>
      <c r="AC545" t="s">
        <v>1217</v>
      </c>
      <c r="AD545" t="s">
        <v>1217</v>
      </c>
      <c r="AE545" t="s">
        <v>1217</v>
      </c>
      <c r="AF545" t="s">
        <v>1217</v>
      </c>
      <c r="AG545" t="s">
        <v>1217</v>
      </c>
      <c r="AH545"/>
      <c r="AI545" t="s">
        <v>1217</v>
      </c>
      <c r="AJ545" t="s">
        <v>1217</v>
      </c>
      <c r="AK545" t="s">
        <v>1217</v>
      </c>
      <c r="AL545" t="s">
        <v>1217</v>
      </c>
      <c r="AM545" t="s">
        <v>1217</v>
      </c>
      <c r="AN545" t="s">
        <v>1217</v>
      </c>
      <c r="AO545" t="s">
        <v>1217</v>
      </c>
      <c r="AP545"/>
      <c r="AQ545"/>
      <c r="AR545"/>
      <c r="AS545"/>
      <c r="BB545" t="str" cm="1">
        <f t="array" aca="1" ref="BB545" ca="1">IFERROR(INDIRECT(X545),"")</f>
        <v/>
      </c>
      <c r="CC545"/>
      <c r="CD545"/>
      <c r="CE545"/>
      <c r="CF545"/>
      <c r="CG545"/>
      <c r="CH545"/>
      <c r="CI545"/>
      <c r="CJ545"/>
      <c r="CK545"/>
    </row>
    <row r="546" spans="18:89">
      <c r="R546"/>
      <c r="W546">
        <v>551</v>
      </c>
      <c r="X546" t="s">
        <v>1217</v>
      </c>
      <c r="Y546" t="s">
        <v>1217</v>
      </c>
      <c r="Z546" t="s">
        <v>1217</v>
      </c>
      <c r="AA546" t="s">
        <v>1217</v>
      </c>
      <c r="AB546" t="s">
        <v>1217</v>
      </c>
      <c r="AC546" t="s">
        <v>1217</v>
      </c>
      <c r="AD546" t="s">
        <v>1217</v>
      </c>
      <c r="AE546" t="s">
        <v>1217</v>
      </c>
      <c r="AF546" t="s">
        <v>1217</v>
      </c>
      <c r="AG546" t="s">
        <v>1217</v>
      </c>
      <c r="AH546"/>
      <c r="AI546" t="s">
        <v>1217</v>
      </c>
      <c r="AJ546" t="s">
        <v>1217</v>
      </c>
      <c r="AK546" t="s">
        <v>1217</v>
      </c>
      <c r="AL546" t="s">
        <v>1217</v>
      </c>
      <c r="AM546" t="s">
        <v>1217</v>
      </c>
      <c r="AN546" t="s">
        <v>1217</v>
      </c>
      <c r="AO546" t="s">
        <v>1217</v>
      </c>
      <c r="AP546"/>
      <c r="AQ546"/>
      <c r="AR546"/>
      <c r="AS546"/>
      <c r="BB546" t="str" cm="1">
        <f t="array" aca="1" ref="BB546" ca="1">IFERROR(INDIRECT(X546),"")</f>
        <v/>
      </c>
      <c r="CC546"/>
      <c r="CD546"/>
      <c r="CE546"/>
      <c r="CF546"/>
      <c r="CG546"/>
      <c r="CH546"/>
      <c r="CI546"/>
      <c r="CJ546"/>
      <c r="CK546"/>
    </row>
    <row r="547" spans="18:89">
      <c r="R547"/>
      <c r="W547">
        <v>552</v>
      </c>
      <c r="X547" t="s">
        <v>1217</v>
      </c>
      <c r="Y547" t="s">
        <v>1217</v>
      </c>
      <c r="Z547" t="s">
        <v>1217</v>
      </c>
      <c r="AA547" t="s">
        <v>1217</v>
      </c>
      <c r="AB547" t="s">
        <v>1217</v>
      </c>
      <c r="AC547" t="s">
        <v>1217</v>
      </c>
      <c r="AD547" t="s">
        <v>1217</v>
      </c>
      <c r="AE547" t="s">
        <v>1217</v>
      </c>
      <c r="AF547" t="s">
        <v>1217</v>
      </c>
      <c r="AG547" t="s">
        <v>1217</v>
      </c>
      <c r="AH547"/>
      <c r="AI547" t="s">
        <v>1217</v>
      </c>
      <c r="AJ547" t="s">
        <v>1217</v>
      </c>
      <c r="AK547" t="s">
        <v>1217</v>
      </c>
      <c r="AL547" t="s">
        <v>1217</v>
      </c>
      <c r="AM547" t="s">
        <v>1217</v>
      </c>
      <c r="AN547" t="s">
        <v>1217</v>
      </c>
      <c r="AO547" t="s">
        <v>1217</v>
      </c>
      <c r="AP547"/>
      <c r="AQ547"/>
      <c r="AR547"/>
      <c r="AS547"/>
      <c r="BB547" t="str" cm="1">
        <f t="array" aca="1" ref="BB547" ca="1">IFERROR(INDIRECT(X547),"")</f>
        <v/>
      </c>
      <c r="CC547"/>
      <c r="CD547"/>
      <c r="CE547"/>
      <c r="CF547"/>
      <c r="CG547"/>
      <c r="CH547"/>
      <c r="CI547"/>
      <c r="CJ547"/>
      <c r="CK547"/>
    </row>
    <row r="548" spans="18:89">
      <c r="R548"/>
      <c r="W548">
        <v>553</v>
      </c>
      <c r="X548" t="s">
        <v>1217</v>
      </c>
      <c r="Y548" t="s">
        <v>1217</v>
      </c>
      <c r="Z548" t="s">
        <v>1217</v>
      </c>
      <c r="AA548" t="s">
        <v>1217</v>
      </c>
      <c r="AB548" t="s">
        <v>1217</v>
      </c>
      <c r="AC548" t="s">
        <v>1217</v>
      </c>
      <c r="AD548" t="s">
        <v>1217</v>
      </c>
      <c r="AE548" t="s">
        <v>1217</v>
      </c>
      <c r="AF548" t="s">
        <v>1217</v>
      </c>
      <c r="AG548" t="s">
        <v>1217</v>
      </c>
      <c r="AH548"/>
      <c r="AI548" t="s">
        <v>1217</v>
      </c>
      <c r="AJ548" t="s">
        <v>1217</v>
      </c>
      <c r="AK548" t="s">
        <v>1217</v>
      </c>
      <c r="AL548" t="s">
        <v>1217</v>
      </c>
      <c r="AM548" t="s">
        <v>1217</v>
      </c>
      <c r="AN548" t="s">
        <v>1217</v>
      </c>
      <c r="AO548" t="s">
        <v>1217</v>
      </c>
      <c r="AP548"/>
      <c r="AQ548"/>
      <c r="AR548"/>
      <c r="AS548"/>
      <c r="BB548" t="str" cm="1">
        <f t="array" aca="1" ref="BB548" ca="1">IFERROR(INDIRECT(X548),"")</f>
        <v/>
      </c>
      <c r="CC548"/>
      <c r="CD548"/>
      <c r="CE548"/>
      <c r="CF548"/>
      <c r="CG548"/>
      <c r="CH548"/>
      <c r="CI548"/>
      <c r="CJ548"/>
      <c r="CK548"/>
    </row>
    <row r="549" spans="18:89">
      <c r="R549"/>
      <c r="W549">
        <v>554</v>
      </c>
      <c r="X549" t="s">
        <v>1217</v>
      </c>
      <c r="Y549" t="s">
        <v>1217</v>
      </c>
      <c r="Z549" t="s">
        <v>1217</v>
      </c>
      <c r="AA549" t="s">
        <v>1217</v>
      </c>
      <c r="AB549" t="s">
        <v>1217</v>
      </c>
      <c r="AC549" t="s">
        <v>1217</v>
      </c>
      <c r="AD549" t="s">
        <v>1217</v>
      </c>
      <c r="AE549" t="s">
        <v>1217</v>
      </c>
      <c r="AF549" t="s">
        <v>1217</v>
      </c>
      <c r="AG549" t="s">
        <v>1217</v>
      </c>
      <c r="AH549"/>
      <c r="AI549" t="s">
        <v>1217</v>
      </c>
      <c r="AJ549" t="s">
        <v>1217</v>
      </c>
      <c r="AK549" t="s">
        <v>1217</v>
      </c>
      <c r="AL549" t="s">
        <v>1217</v>
      </c>
      <c r="AM549" t="s">
        <v>1217</v>
      </c>
      <c r="AN549" t="s">
        <v>1217</v>
      </c>
      <c r="AO549" t="s">
        <v>1217</v>
      </c>
      <c r="AP549"/>
      <c r="AQ549"/>
      <c r="AR549"/>
      <c r="AS549"/>
      <c r="BB549" t="str" cm="1">
        <f t="array" aca="1" ref="BB549" ca="1">IFERROR(INDIRECT(X549),"")</f>
        <v/>
      </c>
      <c r="CC549"/>
      <c r="CD549"/>
      <c r="CE549"/>
      <c r="CF549"/>
      <c r="CG549"/>
      <c r="CH549"/>
      <c r="CI549"/>
      <c r="CJ549"/>
      <c r="CK549"/>
    </row>
    <row r="550" spans="18:89">
      <c r="R550"/>
      <c r="W550">
        <v>555</v>
      </c>
      <c r="X550" t="s">
        <v>1217</v>
      </c>
      <c r="Y550" t="s">
        <v>1217</v>
      </c>
      <c r="Z550" t="s">
        <v>1217</v>
      </c>
      <c r="AA550" t="s">
        <v>1217</v>
      </c>
      <c r="AB550" t="s">
        <v>1217</v>
      </c>
      <c r="AC550" t="s">
        <v>1217</v>
      </c>
      <c r="AD550" t="s">
        <v>1217</v>
      </c>
      <c r="AE550" t="s">
        <v>1217</v>
      </c>
      <c r="AF550" t="s">
        <v>1217</v>
      </c>
      <c r="AG550" t="s">
        <v>1217</v>
      </c>
      <c r="AH550"/>
      <c r="AI550" t="s">
        <v>1217</v>
      </c>
      <c r="AJ550" t="s">
        <v>1217</v>
      </c>
      <c r="AK550" t="s">
        <v>1217</v>
      </c>
      <c r="AL550" t="s">
        <v>1217</v>
      </c>
      <c r="AM550" t="s">
        <v>1217</v>
      </c>
      <c r="AN550" t="s">
        <v>1217</v>
      </c>
      <c r="AO550" t="s">
        <v>1217</v>
      </c>
      <c r="AP550"/>
      <c r="AQ550"/>
      <c r="AR550"/>
      <c r="AS550"/>
      <c r="BB550" t="str" cm="1">
        <f t="array" aca="1" ref="BB550" ca="1">IFERROR(INDIRECT(X550),"")</f>
        <v/>
      </c>
      <c r="CC550"/>
      <c r="CD550"/>
      <c r="CE550"/>
      <c r="CF550"/>
      <c r="CG550"/>
      <c r="CH550"/>
      <c r="CI550"/>
      <c r="CJ550"/>
      <c r="CK550"/>
    </row>
    <row r="551" spans="18:89">
      <c r="R551"/>
      <c r="W551">
        <v>556</v>
      </c>
      <c r="X551" t="s">
        <v>1217</v>
      </c>
      <c r="Y551" t="s">
        <v>1217</v>
      </c>
      <c r="Z551" t="s">
        <v>1217</v>
      </c>
      <c r="AA551" t="s">
        <v>1217</v>
      </c>
      <c r="AB551" t="s">
        <v>1217</v>
      </c>
      <c r="AC551" t="s">
        <v>1217</v>
      </c>
      <c r="AD551" t="s">
        <v>1217</v>
      </c>
      <c r="AE551" t="s">
        <v>1217</v>
      </c>
      <c r="AF551" t="s">
        <v>1217</v>
      </c>
      <c r="AG551" t="s">
        <v>1217</v>
      </c>
      <c r="AH551"/>
      <c r="AI551" t="s">
        <v>1217</v>
      </c>
      <c r="AJ551" t="s">
        <v>1217</v>
      </c>
      <c r="AK551" t="s">
        <v>1217</v>
      </c>
      <c r="AL551" t="s">
        <v>1217</v>
      </c>
      <c r="AM551" t="s">
        <v>1217</v>
      </c>
      <c r="AN551" t="s">
        <v>1217</v>
      </c>
      <c r="AO551" t="s">
        <v>1217</v>
      </c>
      <c r="AP551"/>
      <c r="AQ551"/>
      <c r="AR551"/>
      <c r="AS551"/>
      <c r="BB551" t="str" cm="1">
        <f t="array" aca="1" ref="BB551" ca="1">IFERROR(INDIRECT(X551),"")</f>
        <v/>
      </c>
      <c r="CC551"/>
      <c r="CD551"/>
      <c r="CE551"/>
      <c r="CF551"/>
      <c r="CG551"/>
      <c r="CH551"/>
      <c r="CI551"/>
      <c r="CJ551"/>
      <c r="CK551"/>
    </row>
    <row r="552" spans="18:89">
      <c r="R552"/>
      <c r="W552">
        <v>557</v>
      </c>
      <c r="X552" t="s">
        <v>1217</v>
      </c>
      <c r="Y552" t="s">
        <v>1217</v>
      </c>
      <c r="Z552" t="s">
        <v>1217</v>
      </c>
      <c r="AA552" t="s">
        <v>1217</v>
      </c>
      <c r="AB552" t="s">
        <v>1217</v>
      </c>
      <c r="AC552" t="s">
        <v>1217</v>
      </c>
      <c r="AD552" t="s">
        <v>1217</v>
      </c>
      <c r="AE552" t="s">
        <v>1217</v>
      </c>
      <c r="AF552" t="s">
        <v>1217</v>
      </c>
      <c r="AG552" t="s">
        <v>1217</v>
      </c>
      <c r="AH552"/>
      <c r="AI552" t="s">
        <v>1217</v>
      </c>
      <c r="AJ552" t="s">
        <v>1217</v>
      </c>
      <c r="AK552" t="s">
        <v>1217</v>
      </c>
      <c r="AL552" t="s">
        <v>1217</v>
      </c>
      <c r="AM552" t="s">
        <v>1217</v>
      </c>
      <c r="AN552" t="s">
        <v>1217</v>
      </c>
      <c r="AO552" t="s">
        <v>1217</v>
      </c>
      <c r="AP552"/>
      <c r="AQ552"/>
      <c r="AR552"/>
      <c r="AS552"/>
      <c r="BB552" t="str" cm="1">
        <f t="array" aca="1" ref="BB552" ca="1">IFERROR(INDIRECT(X552),"")</f>
        <v/>
      </c>
      <c r="CC552"/>
      <c r="CD552"/>
      <c r="CE552"/>
      <c r="CF552"/>
      <c r="CG552"/>
      <c r="CH552"/>
      <c r="CI552"/>
      <c r="CJ552"/>
      <c r="CK552"/>
    </row>
    <row r="553" spans="18:89">
      <c r="R553"/>
      <c r="W553">
        <v>558</v>
      </c>
      <c r="X553" t="s">
        <v>1217</v>
      </c>
      <c r="Y553" t="s">
        <v>1217</v>
      </c>
      <c r="Z553" t="s">
        <v>1217</v>
      </c>
      <c r="AA553" t="s">
        <v>1217</v>
      </c>
      <c r="AB553" t="s">
        <v>1217</v>
      </c>
      <c r="AC553" t="s">
        <v>1217</v>
      </c>
      <c r="AD553" t="s">
        <v>1217</v>
      </c>
      <c r="AE553" t="s">
        <v>1217</v>
      </c>
      <c r="AF553" t="s">
        <v>1217</v>
      </c>
      <c r="AG553" t="s">
        <v>1217</v>
      </c>
      <c r="AH553"/>
      <c r="AI553" t="s">
        <v>1217</v>
      </c>
      <c r="AJ553" t="s">
        <v>1217</v>
      </c>
      <c r="AK553" t="s">
        <v>1217</v>
      </c>
      <c r="AL553" t="s">
        <v>1217</v>
      </c>
      <c r="AM553" t="s">
        <v>1217</v>
      </c>
      <c r="AN553" t="s">
        <v>1217</v>
      </c>
      <c r="AO553" t="s">
        <v>1217</v>
      </c>
      <c r="AP553"/>
      <c r="AQ553"/>
      <c r="AR553"/>
      <c r="AS553"/>
      <c r="BB553" t="str" cm="1">
        <f t="array" aca="1" ref="BB553" ca="1">IFERROR(INDIRECT(X553),"")</f>
        <v/>
      </c>
      <c r="CC553"/>
      <c r="CD553"/>
      <c r="CE553"/>
      <c r="CF553"/>
      <c r="CG553"/>
      <c r="CH553"/>
      <c r="CI553"/>
      <c r="CJ553"/>
      <c r="CK553"/>
    </row>
    <row r="554" spans="18:89">
      <c r="R554"/>
      <c r="W554">
        <v>559</v>
      </c>
      <c r="X554" t="s">
        <v>3496</v>
      </c>
      <c r="Y554" t="s">
        <v>3497</v>
      </c>
      <c r="Z554" t="s">
        <v>3498</v>
      </c>
      <c r="AA554" t="s">
        <v>1217</v>
      </c>
      <c r="AB554" t="s">
        <v>1217</v>
      </c>
      <c r="AC554">
        <v>3</v>
      </c>
      <c r="AD554">
        <v>44</v>
      </c>
      <c r="AE554" t="s">
        <v>1217</v>
      </c>
      <c r="AF554" t="s">
        <v>1217</v>
      </c>
      <c r="AG554" t="s">
        <v>3499</v>
      </c>
      <c r="AH554"/>
      <c r="AI554" t="s">
        <v>3500</v>
      </c>
      <c r="AJ554" t="s">
        <v>3501</v>
      </c>
      <c r="AK554" t="s">
        <v>3502</v>
      </c>
      <c r="AL554" t="s">
        <v>3503</v>
      </c>
      <c r="AM554" t="s">
        <v>3504</v>
      </c>
      <c r="AN554" t="s">
        <v>3505</v>
      </c>
      <c r="AO554" t="s">
        <v>3506</v>
      </c>
      <c r="AP554"/>
      <c r="AQ554"/>
      <c r="AR554"/>
      <c r="AS554"/>
      <c r="BB554" t="str" cm="1">
        <f t="array" aca="1" ref="BB554" ca="1">IFERROR(INDIRECT(X554),"")</f>
        <v>FULLSTÄNDIGT SVAR SAKNAS PÅ FRÅGA 13</v>
      </c>
      <c r="CC554"/>
      <c r="CD554"/>
      <c r="CE554"/>
      <c r="CF554"/>
      <c r="CG554"/>
      <c r="CH554"/>
      <c r="CI554"/>
      <c r="CJ554"/>
      <c r="CK554"/>
    </row>
    <row r="555" spans="18:89">
      <c r="R555"/>
      <c r="W555">
        <v>560</v>
      </c>
      <c r="X555" t="s">
        <v>1217</v>
      </c>
      <c r="Y555" t="s">
        <v>1217</v>
      </c>
      <c r="Z555" t="s">
        <v>1217</v>
      </c>
      <c r="AA555" t="s">
        <v>1217</v>
      </c>
      <c r="AB555" t="s">
        <v>1217</v>
      </c>
      <c r="AC555" t="s">
        <v>1217</v>
      </c>
      <c r="AD555" t="s">
        <v>1217</v>
      </c>
      <c r="AE555" t="s">
        <v>1217</v>
      </c>
      <c r="AF555" t="s">
        <v>1217</v>
      </c>
      <c r="AG555" t="s">
        <v>1217</v>
      </c>
      <c r="AH555"/>
      <c r="AI555" t="s">
        <v>1217</v>
      </c>
      <c r="AJ555" t="s">
        <v>1217</v>
      </c>
      <c r="AK555" t="s">
        <v>1217</v>
      </c>
      <c r="AL555" t="s">
        <v>1217</v>
      </c>
      <c r="AM555" t="s">
        <v>1217</v>
      </c>
      <c r="AN555" t="s">
        <v>1217</v>
      </c>
      <c r="AO555" t="s">
        <v>1217</v>
      </c>
      <c r="AP555"/>
      <c r="AQ555"/>
      <c r="AR555"/>
      <c r="AS555"/>
      <c r="BB555" t="str" cm="1">
        <f t="array" aca="1" ref="BB555" ca="1">IFERROR(INDIRECT(X555),"")</f>
        <v/>
      </c>
      <c r="CC555"/>
      <c r="CD555"/>
      <c r="CE555"/>
      <c r="CF555"/>
      <c r="CG555"/>
      <c r="CH555"/>
      <c r="CI555"/>
      <c r="CJ555"/>
      <c r="CK555"/>
    </row>
    <row r="556" spans="18:89">
      <c r="R556"/>
      <c r="W556">
        <v>561</v>
      </c>
      <c r="X556" t="s">
        <v>1217</v>
      </c>
      <c r="Y556" t="s">
        <v>1217</v>
      </c>
      <c r="Z556" t="s">
        <v>1217</v>
      </c>
      <c r="AA556" t="s">
        <v>1217</v>
      </c>
      <c r="AB556" t="s">
        <v>1217</v>
      </c>
      <c r="AC556" t="s">
        <v>1217</v>
      </c>
      <c r="AD556" t="s">
        <v>1217</v>
      </c>
      <c r="AE556" t="s">
        <v>1217</v>
      </c>
      <c r="AF556" t="s">
        <v>1217</v>
      </c>
      <c r="AG556" t="s">
        <v>1217</v>
      </c>
      <c r="AH556"/>
      <c r="AI556" t="s">
        <v>1217</v>
      </c>
      <c r="AJ556" t="s">
        <v>1217</v>
      </c>
      <c r="AK556" t="s">
        <v>1217</v>
      </c>
      <c r="AL556" t="s">
        <v>1217</v>
      </c>
      <c r="AM556" t="s">
        <v>1217</v>
      </c>
      <c r="AN556" t="s">
        <v>1217</v>
      </c>
      <c r="AO556" t="s">
        <v>1217</v>
      </c>
      <c r="AP556"/>
      <c r="AQ556"/>
      <c r="AR556"/>
      <c r="AS556"/>
      <c r="BB556" t="str" cm="1">
        <f t="array" aca="1" ref="BB556" ca="1">IFERROR(INDIRECT(X556),"")</f>
        <v/>
      </c>
      <c r="CC556"/>
      <c r="CD556"/>
      <c r="CE556"/>
      <c r="CF556"/>
      <c r="CG556"/>
      <c r="CH556"/>
      <c r="CI556"/>
      <c r="CJ556"/>
      <c r="CK556"/>
    </row>
    <row r="557" spans="18:89">
      <c r="R557"/>
      <c r="W557">
        <v>562</v>
      </c>
      <c r="X557" t="s">
        <v>1217</v>
      </c>
      <c r="Y557" t="s">
        <v>1217</v>
      </c>
      <c r="Z557" t="s">
        <v>1217</v>
      </c>
      <c r="AA557" t="s">
        <v>1217</v>
      </c>
      <c r="AB557" t="s">
        <v>1217</v>
      </c>
      <c r="AC557" t="s">
        <v>1217</v>
      </c>
      <c r="AD557" t="s">
        <v>1217</v>
      </c>
      <c r="AE557" t="s">
        <v>1217</v>
      </c>
      <c r="AF557" t="s">
        <v>1217</v>
      </c>
      <c r="AG557" t="s">
        <v>1217</v>
      </c>
      <c r="AH557"/>
      <c r="AI557" t="s">
        <v>1217</v>
      </c>
      <c r="AJ557" t="s">
        <v>1217</v>
      </c>
      <c r="AK557" t="s">
        <v>1217</v>
      </c>
      <c r="AL557" t="s">
        <v>1217</v>
      </c>
      <c r="AM557" t="s">
        <v>1217</v>
      </c>
      <c r="AN557" t="s">
        <v>1217</v>
      </c>
      <c r="AO557" t="s">
        <v>1217</v>
      </c>
      <c r="AP557"/>
      <c r="AQ557"/>
      <c r="AR557"/>
      <c r="AS557"/>
      <c r="BB557" t="str" cm="1">
        <f t="array" aca="1" ref="BB557" ca="1">IFERROR(INDIRECT(X557),"")</f>
        <v/>
      </c>
      <c r="CC557"/>
      <c r="CD557"/>
      <c r="CE557"/>
      <c r="CF557"/>
      <c r="CG557"/>
      <c r="CH557"/>
      <c r="CI557"/>
      <c r="CJ557"/>
      <c r="CK557"/>
    </row>
    <row r="558" spans="18:89">
      <c r="R558"/>
      <c r="W558">
        <v>563</v>
      </c>
      <c r="X558" t="s">
        <v>1217</v>
      </c>
      <c r="Y558" t="s">
        <v>1217</v>
      </c>
      <c r="Z558" t="s">
        <v>1217</v>
      </c>
      <c r="AA558" t="s">
        <v>1217</v>
      </c>
      <c r="AB558" t="s">
        <v>1217</v>
      </c>
      <c r="AC558" t="s">
        <v>1217</v>
      </c>
      <c r="AD558" t="s">
        <v>1217</v>
      </c>
      <c r="AE558" t="s">
        <v>1217</v>
      </c>
      <c r="AF558" t="s">
        <v>1217</v>
      </c>
      <c r="AG558" t="s">
        <v>1217</v>
      </c>
      <c r="AH558"/>
      <c r="AI558" t="s">
        <v>1217</v>
      </c>
      <c r="AJ558" t="s">
        <v>1217</v>
      </c>
      <c r="AK558" t="s">
        <v>1217</v>
      </c>
      <c r="AL558" t="s">
        <v>1217</v>
      </c>
      <c r="AM558" t="s">
        <v>1217</v>
      </c>
      <c r="AN558" t="s">
        <v>1217</v>
      </c>
      <c r="AO558" t="s">
        <v>1217</v>
      </c>
      <c r="AP558"/>
      <c r="AQ558"/>
      <c r="AR558"/>
      <c r="AS558"/>
      <c r="BB558" t="str" cm="1">
        <f t="array" aca="1" ref="BB558" ca="1">IFERROR(INDIRECT(X558),"")</f>
        <v/>
      </c>
      <c r="CC558"/>
      <c r="CD558"/>
      <c r="CE558"/>
      <c r="CF558"/>
      <c r="CG558"/>
      <c r="CH558"/>
      <c r="CI558"/>
      <c r="CJ558"/>
      <c r="CK558"/>
    </row>
    <row r="559" spans="18:89">
      <c r="R559"/>
      <c r="W559">
        <v>564</v>
      </c>
      <c r="X559" t="s">
        <v>1217</v>
      </c>
      <c r="Y559" t="s">
        <v>1217</v>
      </c>
      <c r="Z559" t="s">
        <v>1217</v>
      </c>
      <c r="AA559" t="s">
        <v>1217</v>
      </c>
      <c r="AB559" t="s">
        <v>1217</v>
      </c>
      <c r="AC559" t="s">
        <v>1217</v>
      </c>
      <c r="AD559" t="s">
        <v>1217</v>
      </c>
      <c r="AE559" t="s">
        <v>1217</v>
      </c>
      <c r="AF559" t="s">
        <v>1217</v>
      </c>
      <c r="AG559" t="s">
        <v>1217</v>
      </c>
      <c r="AH559"/>
      <c r="AI559" t="s">
        <v>1217</v>
      </c>
      <c r="AJ559" t="s">
        <v>1217</v>
      </c>
      <c r="AK559" t="s">
        <v>1217</v>
      </c>
      <c r="AL559" t="s">
        <v>1217</v>
      </c>
      <c r="AM559" t="s">
        <v>1217</v>
      </c>
      <c r="AN559" t="s">
        <v>1217</v>
      </c>
      <c r="AO559" t="s">
        <v>1217</v>
      </c>
      <c r="AP559"/>
      <c r="AQ559"/>
      <c r="AR559"/>
      <c r="AS559"/>
      <c r="BB559" t="str" cm="1">
        <f t="array" aca="1" ref="BB559" ca="1">IFERROR(INDIRECT(X559),"")</f>
        <v/>
      </c>
      <c r="CC559"/>
      <c r="CD559"/>
      <c r="CE559"/>
      <c r="CF559"/>
      <c r="CG559"/>
      <c r="CH559"/>
      <c r="CI559"/>
      <c r="CJ559"/>
      <c r="CK559"/>
    </row>
    <row r="560" spans="18:89">
      <c r="R560"/>
      <c r="W560">
        <v>565</v>
      </c>
      <c r="X560" t="s">
        <v>1217</v>
      </c>
      <c r="Y560" t="s">
        <v>1217</v>
      </c>
      <c r="Z560" t="s">
        <v>1217</v>
      </c>
      <c r="AA560" t="s">
        <v>1217</v>
      </c>
      <c r="AB560" t="s">
        <v>1217</v>
      </c>
      <c r="AC560" t="s">
        <v>1217</v>
      </c>
      <c r="AD560" t="s">
        <v>1217</v>
      </c>
      <c r="AE560" t="s">
        <v>1217</v>
      </c>
      <c r="AF560" t="s">
        <v>1217</v>
      </c>
      <c r="AG560" t="s">
        <v>1217</v>
      </c>
      <c r="AH560"/>
      <c r="AI560" t="s">
        <v>1217</v>
      </c>
      <c r="AJ560" t="s">
        <v>1217</v>
      </c>
      <c r="AK560" t="s">
        <v>1217</v>
      </c>
      <c r="AL560" t="s">
        <v>1217</v>
      </c>
      <c r="AM560" t="s">
        <v>1217</v>
      </c>
      <c r="AN560" t="s">
        <v>1217</v>
      </c>
      <c r="AO560" t="s">
        <v>1217</v>
      </c>
      <c r="AP560"/>
      <c r="AQ560"/>
      <c r="AR560"/>
      <c r="AS560"/>
      <c r="BB560" t="str" cm="1">
        <f t="array" aca="1" ref="BB560" ca="1">IFERROR(INDIRECT(X560),"")</f>
        <v/>
      </c>
      <c r="CC560"/>
      <c r="CD560"/>
      <c r="CE560"/>
      <c r="CF560"/>
      <c r="CG560"/>
      <c r="CH560"/>
      <c r="CI560"/>
      <c r="CJ560"/>
      <c r="CK560"/>
    </row>
    <row r="561" spans="18:89">
      <c r="R561"/>
      <c r="W561">
        <v>566</v>
      </c>
      <c r="X561" t="s">
        <v>1217</v>
      </c>
      <c r="Y561" t="s">
        <v>1217</v>
      </c>
      <c r="Z561" t="s">
        <v>1217</v>
      </c>
      <c r="AA561" t="s">
        <v>1217</v>
      </c>
      <c r="AB561" t="s">
        <v>1217</v>
      </c>
      <c r="AC561" t="s">
        <v>1217</v>
      </c>
      <c r="AD561" t="s">
        <v>1217</v>
      </c>
      <c r="AE561" t="s">
        <v>1217</v>
      </c>
      <c r="AF561" t="s">
        <v>1217</v>
      </c>
      <c r="AG561" t="s">
        <v>1217</v>
      </c>
      <c r="AH561"/>
      <c r="AI561" t="s">
        <v>1217</v>
      </c>
      <c r="AJ561" t="s">
        <v>1217</v>
      </c>
      <c r="AK561" t="s">
        <v>1217</v>
      </c>
      <c r="AL561" t="s">
        <v>1217</v>
      </c>
      <c r="AM561" t="s">
        <v>1217</v>
      </c>
      <c r="AN561" t="s">
        <v>1217</v>
      </c>
      <c r="AO561" t="s">
        <v>1217</v>
      </c>
      <c r="AP561"/>
      <c r="AQ561"/>
      <c r="AR561"/>
      <c r="AS561"/>
      <c r="BB561" t="str" cm="1">
        <f t="array" aca="1" ref="BB561" ca="1">IFERROR(INDIRECT(X561),"")</f>
        <v/>
      </c>
      <c r="CC561"/>
      <c r="CD561"/>
      <c r="CE561"/>
      <c r="CF561"/>
      <c r="CG561"/>
      <c r="CH561"/>
      <c r="CI561"/>
      <c r="CJ561"/>
      <c r="CK561"/>
    </row>
    <row r="562" spans="18:89">
      <c r="R562"/>
      <c r="W562">
        <v>567</v>
      </c>
      <c r="X562" t="s">
        <v>1217</v>
      </c>
      <c r="Y562" t="s">
        <v>1217</v>
      </c>
      <c r="Z562" t="s">
        <v>1217</v>
      </c>
      <c r="AA562" t="s">
        <v>1217</v>
      </c>
      <c r="AB562" t="s">
        <v>1217</v>
      </c>
      <c r="AC562" t="s">
        <v>1217</v>
      </c>
      <c r="AD562" t="s">
        <v>1217</v>
      </c>
      <c r="AE562" t="s">
        <v>1217</v>
      </c>
      <c r="AF562" t="s">
        <v>1217</v>
      </c>
      <c r="AG562" t="s">
        <v>1217</v>
      </c>
      <c r="AH562"/>
      <c r="AI562" t="s">
        <v>1217</v>
      </c>
      <c r="AJ562" t="s">
        <v>1217</v>
      </c>
      <c r="AK562" t="s">
        <v>1217</v>
      </c>
      <c r="AL562" t="s">
        <v>1217</v>
      </c>
      <c r="AM562" t="s">
        <v>1217</v>
      </c>
      <c r="AN562" t="s">
        <v>1217</v>
      </c>
      <c r="AO562" t="s">
        <v>1217</v>
      </c>
      <c r="AP562"/>
      <c r="AQ562"/>
      <c r="AR562"/>
      <c r="AS562"/>
      <c r="BB562" t="str" cm="1">
        <f t="array" aca="1" ref="BB562" ca="1">IFERROR(INDIRECT(X562),"")</f>
        <v/>
      </c>
      <c r="CC562"/>
      <c r="CD562"/>
      <c r="CE562"/>
      <c r="CF562"/>
      <c r="CG562"/>
      <c r="CH562"/>
      <c r="CI562"/>
      <c r="CJ562"/>
      <c r="CK562"/>
    </row>
    <row r="563" spans="18:89">
      <c r="R563"/>
      <c r="W563">
        <v>568</v>
      </c>
      <c r="X563" t="s">
        <v>1217</v>
      </c>
      <c r="Y563" t="s">
        <v>1217</v>
      </c>
      <c r="Z563" t="s">
        <v>1217</v>
      </c>
      <c r="AA563" t="s">
        <v>1217</v>
      </c>
      <c r="AB563" t="s">
        <v>1217</v>
      </c>
      <c r="AC563" t="s">
        <v>1217</v>
      </c>
      <c r="AD563" t="s">
        <v>1217</v>
      </c>
      <c r="AE563" t="s">
        <v>1217</v>
      </c>
      <c r="AF563" t="s">
        <v>1217</v>
      </c>
      <c r="AG563" t="s">
        <v>1217</v>
      </c>
      <c r="AH563"/>
      <c r="AI563" t="s">
        <v>1217</v>
      </c>
      <c r="AJ563" t="s">
        <v>1217</v>
      </c>
      <c r="AK563" t="s">
        <v>1217</v>
      </c>
      <c r="AL563" t="s">
        <v>1217</v>
      </c>
      <c r="AM563" t="s">
        <v>1217</v>
      </c>
      <c r="AN563" t="s">
        <v>1217</v>
      </c>
      <c r="AO563" t="s">
        <v>1217</v>
      </c>
      <c r="AP563"/>
      <c r="AQ563"/>
      <c r="AR563"/>
      <c r="AS563"/>
      <c r="BB563" t="str" cm="1">
        <f t="array" aca="1" ref="BB563" ca="1">IFERROR(INDIRECT(X563),"")</f>
        <v/>
      </c>
      <c r="CC563"/>
      <c r="CD563"/>
      <c r="CE563"/>
      <c r="CF563"/>
      <c r="CG563"/>
      <c r="CH563"/>
      <c r="CI563"/>
      <c r="CJ563"/>
      <c r="CK563"/>
    </row>
    <row r="564" spans="18:89">
      <c r="R564"/>
      <c r="W564">
        <v>569</v>
      </c>
      <c r="X564" t="s">
        <v>1217</v>
      </c>
      <c r="Y564" t="s">
        <v>1217</v>
      </c>
      <c r="Z564" t="s">
        <v>1217</v>
      </c>
      <c r="AA564" t="s">
        <v>1217</v>
      </c>
      <c r="AB564" t="s">
        <v>1217</v>
      </c>
      <c r="AC564" t="s">
        <v>1217</v>
      </c>
      <c r="AD564" t="s">
        <v>1217</v>
      </c>
      <c r="AE564" t="s">
        <v>1217</v>
      </c>
      <c r="AF564" t="s">
        <v>1217</v>
      </c>
      <c r="AG564" t="s">
        <v>1217</v>
      </c>
      <c r="AH564"/>
      <c r="AI564" t="s">
        <v>1217</v>
      </c>
      <c r="AJ564" t="s">
        <v>1217</v>
      </c>
      <c r="AK564" t="s">
        <v>1217</v>
      </c>
      <c r="AL564" t="s">
        <v>1217</v>
      </c>
      <c r="AM564" t="s">
        <v>1217</v>
      </c>
      <c r="AN564" t="s">
        <v>1217</v>
      </c>
      <c r="AO564" t="s">
        <v>1217</v>
      </c>
      <c r="AP564"/>
      <c r="AQ564"/>
      <c r="AR564"/>
      <c r="AS564"/>
      <c r="BB564" t="str" cm="1">
        <f t="array" aca="1" ref="BB564" ca="1">IFERROR(INDIRECT(X564),"")</f>
        <v/>
      </c>
      <c r="CC564"/>
      <c r="CD564"/>
      <c r="CE564"/>
      <c r="CF564"/>
      <c r="CG564"/>
      <c r="CH564"/>
      <c r="CI564"/>
      <c r="CJ564"/>
      <c r="CK564"/>
    </row>
    <row r="565" spans="18:89">
      <c r="R565"/>
      <c r="W565">
        <v>570</v>
      </c>
      <c r="X565" t="s">
        <v>1217</v>
      </c>
      <c r="Y565" t="s">
        <v>1217</v>
      </c>
      <c r="Z565" t="s">
        <v>1217</v>
      </c>
      <c r="AA565" t="s">
        <v>1217</v>
      </c>
      <c r="AB565" t="s">
        <v>1217</v>
      </c>
      <c r="AC565" t="s">
        <v>1217</v>
      </c>
      <c r="AD565" t="s">
        <v>1217</v>
      </c>
      <c r="AE565" t="s">
        <v>1217</v>
      </c>
      <c r="AF565" t="s">
        <v>1217</v>
      </c>
      <c r="AG565" t="s">
        <v>1217</v>
      </c>
      <c r="AH565"/>
      <c r="AI565" t="s">
        <v>1217</v>
      </c>
      <c r="AJ565" t="s">
        <v>1217</v>
      </c>
      <c r="AK565" t="s">
        <v>1217</v>
      </c>
      <c r="AL565" t="s">
        <v>1217</v>
      </c>
      <c r="AM565" t="s">
        <v>1217</v>
      </c>
      <c r="AN565" t="s">
        <v>1217</v>
      </c>
      <c r="AO565" t="s">
        <v>1217</v>
      </c>
      <c r="AP565"/>
      <c r="AQ565"/>
      <c r="AR565"/>
      <c r="AS565"/>
      <c r="BB565" t="str" cm="1">
        <f t="array" aca="1" ref="BB565" ca="1">IFERROR(INDIRECT(X565),"")</f>
        <v/>
      </c>
      <c r="CC565"/>
      <c r="CD565"/>
      <c r="CE565"/>
      <c r="CF565"/>
      <c r="CG565"/>
      <c r="CH565"/>
      <c r="CI565"/>
      <c r="CJ565"/>
      <c r="CK565"/>
    </row>
    <row r="566" spans="18:89">
      <c r="R566"/>
      <c r="W566">
        <v>571</v>
      </c>
      <c r="X566" t="s">
        <v>3507</v>
      </c>
      <c r="Y566" t="s">
        <v>3508</v>
      </c>
      <c r="Z566" t="s">
        <v>3509</v>
      </c>
      <c r="AA566" t="s">
        <v>1217</v>
      </c>
      <c r="AB566" t="s">
        <v>1217</v>
      </c>
      <c r="AC566">
        <v>3</v>
      </c>
      <c r="AD566">
        <v>45</v>
      </c>
      <c r="AE566" t="s">
        <v>1217</v>
      </c>
      <c r="AF566" t="s">
        <v>1217</v>
      </c>
      <c r="AG566" t="s">
        <v>3510</v>
      </c>
      <c r="AH566"/>
      <c r="AI566" t="s">
        <v>3511</v>
      </c>
      <c r="AJ566" t="s">
        <v>3512</v>
      </c>
      <c r="AK566" t="s">
        <v>3513</v>
      </c>
      <c r="AL566" t="s">
        <v>3514</v>
      </c>
      <c r="AM566" t="s">
        <v>3515</v>
      </c>
      <c r="AN566" t="s">
        <v>3516</v>
      </c>
      <c r="AO566" t="s">
        <v>3517</v>
      </c>
      <c r="AP566"/>
      <c r="AQ566"/>
      <c r="AR566"/>
      <c r="AS566"/>
      <c r="BB566" t="str" cm="1">
        <f t="array" aca="1" ref="BB566" ca="1">IFERROR(INDIRECT(X566),"")</f>
        <v>FULLSTÄNDIGT SVAR SAKNAS PÅ FRÅGA 13</v>
      </c>
      <c r="CC566"/>
      <c r="CD566"/>
      <c r="CE566"/>
      <c r="CF566"/>
      <c r="CG566"/>
      <c r="CH566"/>
      <c r="CI566"/>
      <c r="CJ566"/>
      <c r="CK566"/>
    </row>
    <row r="567" spans="18:89">
      <c r="R567"/>
      <c r="W567">
        <v>572</v>
      </c>
      <c r="X567" t="s">
        <v>1217</v>
      </c>
      <c r="Y567" t="s">
        <v>1217</v>
      </c>
      <c r="Z567" t="s">
        <v>1217</v>
      </c>
      <c r="AA567" t="s">
        <v>1217</v>
      </c>
      <c r="AB567" t="s">
        <v>1217</v>
      </c>
      <c r="AC567" t="s">
        <v>1217</v>
      </c>
      <c r="AD567" t="s">
        <v>1217</v>
      </c>
      <c r="AE567" t="s">
        <v>1217</v>
      </c>
      <c r="AF567" t="s">
        <v>1217</v>
      </c>
      <c r="AG567" t="s">
        <v>1217</v>
      </c>
      <c r="AH567"/>
      <c r="AI567" t="s">
        <v>1217</v>
      </c>
      <c r="AJ567" t="s">
        <v>1217</v>
      </c>
      <c r="AK567" t="s">
        <v>1217</v>
      </c>
      <c r="AL567" t="s">
        <v>1217</v>
      </c>
      <c r="AM567" t="s">
        <v>1217</v>
      </c>
      <c r="AN567" t="s">
        <v>1217</v>
      </c>
      <c r="AO567" t="s">
        <v>1217</v>
      </c>
      <c r="AP567"/>
      <c r="AQ567"/>
      <c r="AR567"/>
      <c r="AS567"/>
      <c r="BB567" t="str" cm="1">
        <f t="array" aca="1" ref="BB567" ca="1">IFERROR(INDIRECT(X567),"")</f>
        <v/>
      </c>
      <c r="CC567"/>
      <c r="CD567"/>
      <c r="CE567"/>
      <c r="CF567"/>
      <c r="CG567"/>
      <c r="CH567"/>
      <c r="CI567"/>
      <c r="CJ567"/>
      <c r="CK567"/>
    </row>
    <row r="568" spans="18:89">
      <c r="R568"/>
      <c r="W568">
        <v>573</v>
      </c>
      <c r="X568" t="s">
        <v>1217</v>
      </c>
      <c r="Y568" t="s">
        <v>1217</v>
      </c>
      <c r="Z568" t="s">
        <v>1217</v>
      </c>
      <c r="AA568" t="s">
        <v>1217</v>
      </c>
      <c r="AB568" t="s">
        <v>1217</v>
      </c>
      <c r="AC568" t="s">
        <v>1217</v>
      </c>
      <c r="AD568" t="s">
        <v>1217</v>
      </c>
      <c r="AE568" t="s">
        <v>1217</v>
      </c>
      <c r="AF568" t="s">
        <v>1217</v>
      </c>
      <c r="AG568" t="s">
        <v>1217</v>
      </c>
      <c r="AH568"/>
      <c r="AI568" t="s">
        <v>1217</v>
      </c>
      <c r="AJ568" t="s">
        <v>1217</v>
      </c>
      <c r="AK568" t="s">
        <v>1217</v>
      </c>
      <c r="AL568" t="s">
        <v>1217</v>
      </c>
      <c r="AM568" t="s">
        <v>1217</v>
      </c>
      <c r="AN568" t="s">
        <v>1217</v>
      </c>
      <c r="AO568" t="s">
        <v>1217</v>
      </c>
      <c r="AP568"/>
      <c r="AQ568"/>
      <c r="AR568"/>
      <c r="AS568"/>
      <c r="BB568" t="str" cm="1">
        <f t="array" aca="1" ref="BB568" ca="1">IFERROR(INDIRECT(X568),"")</f>
        <v/>
      </c>
      <c r="CC568"/>
      <c r="CD568"/>
      <c r="CE568"/>
      <c r="CF568"/>
      <c r="CG568"/>
      <c r="CH568"/>
      <c r="CI568"/>
      <c r="CJ568"/>
      <c r="CK568"/>
    </row>
    <row r="569" spans="18:89">
      <c r="R569"/>
      <c r="W569">
        <v>574</v>
      </c>
      <c r="X569" t="s">
        <v>1217</v>
      </c>
      <c r="Y569" t="s">
        <v>1217</v>
      </c>
      <c r="Z569" t="s">
        <v>1217</v>
      </c>
      <c r="AA569" t="s">
        <v>1217</v>
      </c>
      <c r="AB569" t="s">
        <v>1217</v>
      </c>
      <c r="AC569" t="s">
        <v>1217</v>
      </c>
      <c r="AD569" t="s">
        <v>1217</v>
      </c>
      <c r="AE569" t="s">
        <v>1217</v>
      </c>
      <c r="AF569" t="s">
        <v>1217</v>
      </c>
      <c r="AG569" t="s">
        <v>1217</v>
      </c>
      <c r="AH569"/>
      <c r="AI569" t="s">
        <v>1217</v>
      </c>
      <c r="AJ569" t="s">
        <v>1217</v>
      </c>
      <c r="AK569" t="s">
        <v>1217</v>
      </c>
      <c r="AL569" t="s">
        <v>1217</v>
      </c>
      <c r="AM569" t="s">
        <v>1217</v>
      </c>
      <c r="AN569" t="s">
        <v>1217</v>
      </c>
      <c r="AO569" t="s">
        <v>1217</v>
      </c>
      <c r="AP569"/>
      <c r="AQ569"/>
      <c r="AR569"/>
      <c r="AS569"/>
      <c r="BB569" t="str" cm="1">
        <f t="array" aca="1" ref="BB569" ca="1">IFERROR(INDIRECT(X569),"")</f>
        <v/>
      </c>
      <c r="CC569"/>
      <c r="CD569"/>
      <c r="CE569"/>
      <c r="CF569"/>
      <c r="CG569"/>
      <c r="CH569"/>
      <c r="CI569"/>
      <c r="CJ569"/>
      <c r="CK569"/>
    </row>
    <row r="570" spans="18:89">
      <c r="R570"/>
      <c r="W570">
        <v>575</v>
      </c>
      <c r="X570" t="s">
        <v>1217</v>
      </c>
      <c r="Y570" t="s">
        <v>1217</v>
      </c>
      <c r="Z570" t="s">
        <v>1217</v>
      </c>
      <c r="AA570" t="s">
        <v>1217</v>
      </c>
      <c r="AB570" t="s">
        <v>1217</v>
      </c>
      <c r="AC570" t="s">
        <v>1217</v>
      </c>
      <c r="AD570" t="s">
        <v>1217</v>
      </c>
      <c r="AE570" t="s">
        <v>1217</v>
      </c>
      <c r="AF570" t="s">
        <v>1217</v>
      </c>
      <c r="AG570" t="s">
        <v>1217</v>
      </c>
      <c r="AH570"/>
      <c r="AI570" t="s">
        <v>1217</v>
      </c>
      <c r="AJ570" t="s">
        <v>1217</v>
      </c>
      <c r="AK570" t="s">
        <v>1217</v>
      </c>
      <c r="AL570" t="s">
        <v>1217</v>
      </c>
      <c r="AM570" t="s">
        <v>1217</v>
      </c>
      <c r="AN570" t="s">
        <v>1217</v>
      </c>
      <c r="AO570" t="s">
        <v>1217</v>
      </c>
      <c r="AP570"/>
      <c r="AQ570"/>
      <c r="AR570"/>
      <c r="AS570"/>
      <c r="BB570" t="str" cm="1">
        <f t="array" aca="1" ref="BB570" ca="1">IFERROR(INDIRECT(X570),"")</f>
        <v/>
      </c>
      <c r="CC570"/>
      <c r="CD570"/>
      <c r="CE570"/>
      <c r="CF570"/>
      <c r="CG570"/>
      <c r="CH570"/>
      <c r="CI570"/>
      <c r="CJ570"/>
      <c r="CK570"/>
    </row>
    <row r="571" spans="18:89">
      <c r="R571"/>
      <c r="W571">
        <v>576</v>
      </c>
      <c r="X571" t="s">
        <v>1217</v>
      </c>
      <c r="Y571" t="s">
        <v>1217</v>
      </c>
      <c r="Z571" t="s">
        <v>1217</v>
      </c>
      <c r="AA571" t="s">
        <v>1217</v>
      </c>
      <c r="AB571" t="s">
        <v>1217</v>
      </c>
      <c r="AC571" t="s">
        <v>1217</v>
      </c>
      <c r="AD571" t="s">
        <v>1217</v>
      </c>
      <c r="AE571" t="s">
        <v>1217</v>
      </c>
      <c r="AF571" t="s">
        <v>1217</v>
      </c>
      <c r="AG571" t="s">
        <v>1217</v>
      </c>
      <c r="AH571"/>
      <c r="AI571" t="s">
        <v>1217</v>
      </c>
      <c r="AJ571" t="s">
        <v>1217</v>
      </c>
      <c r="AK571" t="s">
        <v>1217</v>
      </c>
      <c r="AL571" t="s">
        <v>1217</v>
      </c>
      <c r="AM571" t="s">
        <v>1217</v>
      </c>
      <c r="AN571" t="s">
        <v>1217</v>
      </c>
      <c r="AO571" t="s">
        <v>1217</v>
      </c>
      <c r="AP571"/>
      <c r="AQ571"/>
      <c r="AR571"/>
      <c r="AS571"/>
      <c r="BB571" t="str" cm="1">
        <f t="array" aca="1" ref="BB571" ca="1">IFERROR(INDIRECT(X571),"")</f>
        <v/>
      </c>
      <c r="CC571"/>
      <c r="CD571"/>
      <c r="CE571"/>
      <c r="CF571"/>
      <c r="CG571"/>
      <c r="CH571"/>
      <c r="CI571"/>
      <c r="CJ571"/>
      <c r="CK571"/>
    </row>
    <row r="572" spans="18:89">
      <c r="R572"/>
      <c r="W572">
        <v>577</v>
      </c>
      <c r="X572" t="s">
        <v>1217</v>
      </c>
      <c r="Y572" t="s">
        <v>1217</v>
      </c>
      <c r="Z572" t="s">
        <v>1217</v>
      </c>
      <c r="AA572" t="s">
        <v>1217</v>
      </c>
      <c r="AB572" t="s">
        <v>1217</v>
      </c>
      <c r="AC572" t="s">
        <v>1217</v>
      </c>
      <c r="AD572" t="s">
        <v>1217</v>
      </c>
      <c r="AE572" t="s">
        <v>1217</v>
      </c>
      <c r="AF572" t="s">
        <v>1217</v>
      </c>
      <c r="AG572" t="s">
        <v>1217</v>
      </c>
      <c r="AH572"/>
      <c r="AI572" t="s">
        <v>1217</v>
      </c>
      <c r="AJ572" t="s">
        <v>1217</v>
      </c>
      <c r="AK572" t="s">
        <v>1217</v>
      </c>
      <c r="AL572" t="s">
        <v>1217</v>
      </c>
      <c r="AM572" t="s">
        <v>1217</v>
      </c>
      <c r="AN572" t="s">
        <v>1217</v>
      </c>
      <c r="AO572" t="s">
        <v>1217</v>
      </c>
      <c r="AP572"/>
      <c r="AQ572"/>
      <c r="AR572"/>
      <c r="AS572"/>
      <c r="BB572" t="str" cm="1">
        <f t="array" aca="1" ref="BB572" ca="1">IFERROR(INDIRECT(X572),"")</f>
        <v/>
      </c>
      <c r="CC572"/>
      <c r="CD572"/>
      <c r="CE572"/>
      <c r="CF572"/>
      <c r="CG572"/>
      <c r="CH572"/>
      <c r="CI572"/>
      <c r="CJ572"/>
      <c r="CK572"/>
    </row>
    <row r="573" spans="18:89">
      <c r="R573"/>
      <c r="W573">
        <v>578</v>
      </c>
      <c r="X573" t="s">
        <v>1217</v>
      </c>
      <c r="Y573" t="s">
        <v>1217</v>
      </c>
      <c r="Z573" t="s">
        <v>1217</v>
      </c>
      <c r="AA573" t="s">
        <v>1217</v>
      </c>
      <c r="AB573" t="s">
        <v>1217</v>
      </c>
      <c r="AC573" t="s">
        <v>1217</v>
      </c>
      <c r="AD573" t="s">
        <v>1217</v>
      </c>
      <c r="AE573" t="s">
        <v>1217</v>
      </c>
      <c r="AF573" t="s">
        <v>1217</v>
      </c>
      <c r="AG573" t="s">
        <v>1217</v>
      </c>
      <c r="AH573"/>
      <c r="AI573" t="s">
        <v>1217</v>
      </c>
      <c r="AJ573" t="s">
        <v>1217</v>
      </c>
      <c r="AK573" t="s">
        <v>1217</v>
      </c>
      <c r="AL573" t="s">
        <v>1217</v>
      </c>
      <c r="AM573" t="s">
        <v>1217</v>
      </c>
      <c r="AN573" t="s">
        <v>1217</v>
      </c>
      <c r="AO573" t="s">
        <v>1217</v>
      </c>
      <c r="AP573"/>
      <c r="AQ573"/>
      <c r="AR573"/>
      <c r="AS573"/>
      <c r="BB573" t="str" cm="1">
        <f t="array" aca="1" ref="BB573" ca="1">IFERROR(INDIRECT(X573),"")</f>
        <v/>
      </c>
      <c r="CC573"/>
      <c r="CD573"/>
      <c r="CE573"/>
      <c r="CF573"/>
      <c r="CG573"/>
      <c r="CH573"/>
      <c r="CI573"/>
      <c r="CJ573"/>
      <c r="CK573"/>
    </row>
    <row r="574" spans="18:89">
      <c r="R574"/>
      <c r="W574">
        <v>579</v>
      </c>
      <c r="X574" t="s">
        <v>1217</v>
      </c>
      <c r="Y574" t="s">
        <v>1217</v>
      </c>
      <c r="Z574" t="s">
        <v>1217</v>
      </c>
      <c r="AA574" t="s">
        <v>1217</v>
      </c>
      <c r="AB574" t="s">
        <v>1217</v>
      </c>
      <c r="AC574" t="s">
        <v>1217</v>
      </c>
      <c r="AD574" t="s">
        <v>1217</v>
      </c>
      <c r="AE574" t="s">
        <v>1217</v>
      </c>
      <c r="AF574" t="s">
        <v>1217</v>
      </c>
      <c r="AG574" t="s">
        <v>1217</v>
      </c>
      <c r="AH574"/>
      <c r="AI574" t="s">
        <v>1217</v>
      </c>
      <c r="AJ574" t="s">
        <v>1217</v>
      </c>
      <c r="AK574" t="s">
        <v>1217</v>
      </c>
      <c r="AL574" t="s">
        <v>1217</v>
      </c>
      <c r="AM574" t="s">
        <v>1217</v>
      </c>
      <c r="AN574" t="s">
        <v>1217</v>
      </c>
      <c r="AO574" t="s">
        <v>1217</v>
      </c>
      <c r="AP574"/>
      <c r="AQ574"/>
      <c r="AR574"/>
      <c r="AS574"/>
      <c r="BB574" t="str" cm="1">
        <f t="array" aca="1" ref="BB574" ca="1">IFERROR(INDIRECT(X574),"")</f>
        <v/>
      </c>
      <c r="CC574"/>
      <c r="CD574"/>
      <c r="CE574"/>
      <c r="CF574"/>
      <c r="CG574"/>
      <c r="CH574"/>
      <c r="CI574"/>
      <c r="CJ574"/>
      <c r="CK574"/>
    </row>
    <row r="575" spans="18:89">
      <c r="R575"/>
      <c r="W575">
        <v>580</v>
      </c>
      <c r="X575" t="s">
        <v>1217</v>
      </c>
      <c r="Y575" t="s">
        <v>1217</v>
      </c>
      <c r="Z575" t="s">
        <v>1217</v>
      </c>
      <c r="AA575" t="s">
        <v>1217</v>
      </c>
      <c r="AB575" t="s">
        <v>1217</v>
      </c>
      <c r="AC575" t="s">
        <v>1217</v>
      </c>
      <c r="AD575" t="s">
        <v>1217</v>
      </c>
      <c r="AE575" t="s">
        <v>1217</v>
      </c>
      <c r="AF575" t="s">
        <v>1217</v>
      </c>
      <c r="AG575" t="s">
        <v>1217</v>
      </c>
      <c r="AH575"/>
      <c r="AI575" t="s">
        <v>1217</v>
      </c>
      <c r="AJ575" t="s">
        <v>1217</v>
      </c>
      <c r="AK575" t="s">
        <v>1217</v>
      </c>
      <c r="AL575" t="s">
        <v>1217</v>
      </c>
      <c r="AM575" t="s">
        <v>1217</v>
      </c>
      <c r="AN575" t="s">
        <v>1217</v>
      </c>
      <c r="AO575" t="s">
        <v>1217</v>
      </c>
      <c r="AP575"/>
      <c r="AQ575"/>
      <c r="AR575"/>
      <c r="AS575"/>
      <c r="BB575" t="str" cm="1">
        <f t="array" aca="1" ref="BB575" ca="1">IFERROR(INDIRECT(X575),"")</f>
        <v/>
      </c>
      <c r="CC575"/>
      <c r="CD575"/>
      <c r="CE575"/>
      <c r="CF575"/>
      <c r="CG575"/>
      <c r="CH575"/>
      <c r="CI575"/>
      <c r="CJ575"/>
      <c r="CK575"/>
    </row>
    <row r="576" spans="18:89">
      <c r="R576"/>
      <c r="W576">
        <v>581</v>
      </c>
      <c r="X576" t="s">
        <v>1217</v>
      </c>
      <c r="Y576" t="s">
        <v>1217</v>
      </c>
      <c r="Z576" t="s">
        <v>1217</v>
      </c>
      <c r="AA576" t="s">
        <v>1217</v>
      </c>
      <c r="AB576" t="s">
        <v>1217</v>
      </c>
      <c r="AC576" t="s">
        <v>1217</v>
      </c>
      <c r="AD576" t="s">
        <v>1217</v>
      </c>
      <c r="AE576" t="s">
        <v>1217</v>
      </c>
      <c r="AF576" t="s">
        <v>1217</v>
      </c>
      <c r="AG576" t="s">
        <v>1217</v>
      </c>
      <c r="AH576"/>
      <c r="AI576" t="s">
        <v>1217</v>
      </c>
      <c r="AJ576" t="s">
        <v>1217</v>
      </c>
      <c r="AK576" t="s">
        <v>1217</v>
      </c>
      <c r="AL576" t="s">
        <v>1217</v>
      </c>
      <c r="AM576" t="s">
        <v>1217</v>
      </c>
      <c r="AN576" t="s">
        <v>1217</v>
      </c>
      <c r="AO576" t="s">
        <v>1217</v>
      </c>
      <c r="AP576"/>
      <c r="AQ576"/>
      <c r="AR576"/>
      <c r="AS576"/>
      <c r="BB576" t="str" cm="1">
        <f t="array" aca="1" ref="BB576" ca="1">IFERROR(INDIRECT(X576),"")</f>
        <v/>
      </c>
      <c r="CC576"/>
      <c r="CD576"/>
      <c r="CE576"/>
      <c r="CF576"/>
      <c r="CG576"/>
      <c r="CH576"/>
      <c r="CI576"/>
      <c r="CJ576"/>
      <c r="CK576"/>
    </row>
    <row r="577" spans="18:89">
      <c r="R577"/>
      <c r="W577">
        <v>582</v>
      </c>
      <c r="X577" t="s">
        <v>1217</v>
      </c>
      <c r="Y577" t="s">
        <v>1217</v>
      </c>
      <c r="Z577" t="s">
        <v>1217</v>
      </c>
      <c r="AA577" t="s">
        <v>1217</v>
      </c>
      <c r="AB577" t="s">
        <v>1217</v>
      </c>
      <c r="AC577" t="s">
        <v>1217</v>
      </c>
      <c r="AD577" t="s">
        <v>1217</v>
      </c>
      <c r="AE577" t="s">
        <v>1217</v>
      </c>
      <c r="AF577" t="s">
        <v>1217</v>
      </c>
      <c r="AG577" t="s">
        <v>1217</v>
      </c>
      <c r="AH577"/>
      <c r="AI577" t="s">
        <v>1217</v>
      </c>
      <c r="AJ577" t="s">
        <v>1217</v>
      </c>
      <c r="AK577" t="s">
        <v>1217</v>
      </c>
      <c r="AL577" t="s">
        <v>1217</v>
      </c>
      <c r="AM577" t="s">
        <v>1217</v>
      </c>
      <c r="AN577" t="s">
        <v>1217</v>
      </c>
      <c r="AO577" t="s">
        <v>1217</v>
      </c>
      <c r="AP577"/>
      <c r="AQ577"/>
      <c r="AR577"/>
      <c r="AS577"/>
      <c r="BB577" t="str" cm="1">
        <f t="array" aca="1" ref="BB577" ca="1">IFERROR(INDIRECT(X577),"")</f>
        <v/>
      </c>
      <c r="CC577"/>
      <c r="CD577"/>
      <c r="CE577"/>
      <c r="CF577"/>
      <c r="CG577"/>
      <c r="CH577"/>
      <c r="CI577"/>
      <c r="CJ577"/>
      <c r="CK577"/>
    </row>
    <row r="578" spans="18:89">
      <c r="R578"/>
      <c r="W578">
        <v>583</v>
      </c>
      <c r="X578" t="s">
        <v>3518</v>
      </c>
      <c r="Y578" t="s">
        <v>3519</v>
      </c>
      <c r="Z578" t="s">
        <v>3520</v>
      </c>
      <c r="AA578" t="s">
        <v>1217</v>
      </c>
      <c r="AB578" t="s">
        <v>1217</v>
      </c>
      <c r="AC578">
        <v>3</v>
      </c>
      <c r="AD578">
        <v>46</v>
      </c>
      <c r="AE578" t="s">
        <v>1217</v>
      </c>
      <c r="AF578" t="s">
        <v>1217</v>
      </c>
      <c r="AG578" t="s">
        <v>3521</v>
      </c>
      <c r="AH578"/>
      <c r="AI578" t="s">
        <v>3522</v>
      </c>
      <c r="AJ578" t="s">
        <v>3523</v>
      </c>
      <c r="AK578" t="s">
        <v>3524</v>
      </c>
      <c r="AL578" t="s">
        <v>3525</v>
      </c>
      <c r="AM578" t="s">
        <v>3526</v>
      </c>
      <c r="AN578" t="s">
        <v>3527</v>
      </c>
      <c r="AO578" t="s">
        <v>3528</v>
      </c>
      <c r="AP578"/>
      <c r="AQ578"/>
      <c r="AR578"/>
      <c r="AS578"/>
      <c r="BB578" t="str" cm="1">
        <f t="array" aca="1" ref="BB578" ca="1">IFERROR(INDIRECT(X578),"")</f>
        <v>FULLSTÄNDIGT SVAR SAKNAS PÅ FRÅGA 14</v>
      </c>
      <c r="CC578"/>
      <c r="CD578"/>
      <c r="CE578"/>
      <c r="CF578"/>
      <c r="CG578"/>
      <c r="CH578"/>
      <c r="CI578"/>
      <c r="CJ578"/>
      <c r="CK578"/>
    </row>
    <row r="579" spans="18:89">
      <c r="R579"/>
      <c r="W579">
        <v>584</v>
      </c>
      <c r="X579" t="s">
        <v>1217</v>
      </c>
      <c r="Y579" t="s">
        <v>1217</v>
      </c>
      <c r="Z579" t="s">
        <v>1217</v>
      </c>
      <c r="AA579" t="s">
        <v>1217</v>
      </c>
      <c r="AB579" t="s">
        <v>1217</v>
      </c>
      <c r="AC579" t="s">
        <v>1217</v>
      </c>
      <c r="AD579" t="s">
        <v>1217</v>
      </c>
      <c r="AE579" t="s">
        <v>1217</v>
      </c>
      <c r="AF579" t="s">
        <v>1217</v>
      </c>
      <c r="AG579" t="s">
        <v>1217</v>
      </c>
      <c r="AH579"/>
      <c r="AI579" t="s">
        <v>1217</v>
      </c>
      <c r="AJ579" t="s">
        <v>1217</v>
      </c>
      <c r="AK579" t="s">
        <v>1217</v>
      </c>
      <c r="AL579" t="s">
        <v>1217</v>
      </c>
      <c r="AM579" t="s">
        <v>1217</v>
      </c>
      <c r="AN579" t="s">
        <v>1217</v>
      </c>
      <c r="AO579" t="s">
        <v>1217</v>
      </c>
      <c r="AP579"/>
      <c r="AQ579"/>
      <c r="AR579"/>
      <c r="AS579"/>
      <c r="BB579" t="str" cm="1">
        <f t="array" aca="1" ref="BB579" ca="1">IFERROR(INDIRECT(X579),"")</f>
        <v/>
      </c>
      <c r="CC579"/>
      <c r="CD579"/>
      <c r="CE579"/>
      <c r="CF579"/>
      <c r="CG579"/>
      <c r="CH579"/>
      <c r="CI579"/>
      <c r="CJ579"/>
      <c r="CK579"/>
    </row>
    <row r="580" spans="18:89">
      <c r="R580"/>
      <c r="W580">
        <v>585</v>
      </c>
      <c r="X580" t="s">
        <v>1217</v>
      </c>
      <c r="Y580" t="s">
        <v>1217</v>
      </c>
      <c r="Z580" t="s">
        <v>1217</v>
      </c>
      <c r="AA580" t="s">
        <v>1217</v>
      </c>
      <c r="AB580" t="s">
        <v>1217</v>
      </c>
      <c r="AC580" t="s">
        <v>1217</v>
      </c>
      <c r="AD580" t="s">
        <v>1217</v>
      </c>
      <c r="AE580" t="s">
        <v>1217</v>
      </c>
      <c r="AF580" t="s">
        <v>1217</v>
      </c>
      <c r="AG580" t="s">
        <v>1217</v>
      </c>
      <c r="AH580"/>
      <c r="AI580" t="s">
        <v>1217</v>
      </c>
      <c r="AJ580" t="s">
        <v>1217</v>
      </c>
      <c r="AK580" t="s">
        <v>1217</v>
      </c>
      <c r="AL580" t="s">
        <v>1217</v>
      </c>
      <c r="AM580" t="s">
        <v>1217</v>
      </c>
      <c r="AN580" t="s">
        <v>1217</v>
      </c>
      <c r="AO580" t="s">
        <v>1217</v>
      </c>
      <c r="AP580"/>
      <c r="AQ580"/>
      <c r="AR580"/>
      <c r="AS580"/>
      <c r="BB580" t="str" cm="1">
        <f t="array" aca="1" ref="BB580" ca="1">IFERROR(INDIRECT(X580),"")</f>
        <v/>
      </c>
      <c r="CC580"/>
      <c r="CD580"/>
      <c r="CE580"/>
      <c r="CF580"/>
      <c r="CG580"/>
      <c r="CH580"/>
      <c r="CI580"/>
      <c r="CJ580"/>
      <c r="CK580"/>
    </row>
    <row r="581" spans="18:89">
      <c r="R581"/>
      <c r="W581">
        <v>586</v>
      </c>
      <c r="X581" t="s">
        <v>1217</v>
      </c>
      <c r="Y581" t="s">
        <v>1217</v>
      </c>
      <c r="Z581" t="s">
        <v>1217</v>
      </c>
      <c r="AA581" t="s">
        <v>1217</v>
      </c>
      <c r="AB581" t="s">
        <v>1217</v>
      </c>
      <c r="AC581" t="s">
        <v>1217</v>
      </c>
      <c r="AD581" t="s">
        <v>1217</v>
      </c>
      <c r="AE581" t="s">
        <v>1217</v>
      </c>
      <c r="AF581" t="s">
        <v>1217</v>
      </c>
      <c r="AG581" t="s">
        <v>1217</v>
      </c>
      <c r="AH581"/>
      <c r="AI581" t="s">
        <v>1217</v>
      </c>
      <c r="AJ581" t="s">
        <v>1217</v>
      </c>
      <c r="AK581" t="s">
        <v>1217</v>
      </c>
      <c r="AL581" t="s">
        <v>1217</v>
      </c>
      <c r="AM581" t="s">
        <v>1217</v>
      </c>
      <c r="AN581" t="s">
        <v>1217</v>
      </c>
      <c r="AO581" t="s">
        <v>1217</v>
      </c>
      <c r="AP581"/>
      <c r="AQ581"/>
      <c r="AR581"/>
      <c r="AS581"/>
      <c r="BB581" t="str" cm="1">
        <f t="array" aca="1" ref="BB581" ca="1">IFERROR(INDIRECT(X581),"")</f>
        <v/>
      </c>
      <c r="CC581"/>
      <c r="CD581"/>
      <c r="CE581"/>
      <c r="CF581"/>
      <c r="CG581"/>
      <c r="CH581"/>
      <c r="CI581"/>
      <c r="CJ581"/>
      <c r="CK581"/>
    </row>
    <row r="582" spans="18:89">
      <c r="R582"/>
      <c r="W582">
        <v>587</v>
      </c>
      <c r="X582" t="s">
        <v>1217</v>
      </c>
      <c r="Y582" t="s">
        <v>1217</v>
      </c>
      <c r="Z582" t="s">
        <v>1217</v>
      </c>
      <c r="AA582" t="s">
        <v>1217</v>
      </c>
      <c r="AB582" t="s">
        <v>1217</v>
      </c>
      <c r="AC582" t="s">
        <v>1217</v>
      </c>
      <c r="AD582" t="s">
        <v>1217</v>
      </c>
      <c r="AE582" t="s">
        <v>1217</v>
      </c>
      <c r="AF582" t="s">
        <v>1217</v>
      </c>
      <c r="AG582" t="s">
        <v>1217</v>
      </c>
      <c r="AH582"/>
      <c r="AI582" t="s">
        <v>1217</v>
      </c>
      <c r="AJ582" t="s">
        <v>1217</v>
      </c>
      <c r="AK582" t="s">
        <v>1217</v>
      </c>
      <c r="AL582" t="s">
        <v>1217</v>
      </c>
      <c r="AM582" t="s">
        <v>1217</v>
      </c>
      <c r="AN582" t="s">
        <v>1217</v>
      </c>
      <c r="AO582" t="s">
        <v>1217</v>
      </c>
      <c r="AP582"/>
      <c r="AQ582"/>
      <c r="AR582"/>
      <c r="AS582"/>
      <c r="BB582" t="str" cm="1">
        <f t="array" aca="1" ref="BB582" ca="1">IFERROR(INDIRECT(X582),"")</f>
        <v/>
      </c>
      <c r="CC582"/>
      <c r="CD582"/>
      <c r="CE582"/>
      <c r="CF582"/>
      <c r="CG582"/>
      <c r="CH582"/>
      <c r="CI582"/>
      <c r="CJ582"/>
      <c r="CK582"/>
    </row>
    <row r="583" spans="18:89">
      <c r="R583"/>
      <c r="W583">
        <v>588</v>
      </c>
      <c r="X583" t="s">
        <v>1217</v>
      </c>
      <c r="Y583" t="s">
        <v>1217</v>
      </c>
      <c r="Z583" t="s">
        <v>1217</v>
      </c>
      <c r="AA583" t="s">
        <v>1217</v>
      </c>
      <c r="AB583" t="s">
        <v>1217</v>
      </c>
      <c r="AC583" t="s">
        <v>1217</v>
      </c>
      <c r="AD583" t="s">
        <v>1217</v>
      </c>
      <c r="AE583" t="s">
        <v>1217</v>
      </c>
      <c r="AF583" t="s">
        <v>1217</v>
      </c>
      <c r="AG583" t="s">
        <v>1217</v>
      </c>
      <c r="AH583"/>
      <c r="AI583" t="s">
        <v>1217</v>
      </c>
      <c r="AJ583" t="s">
        <v>1217</v>
      </c>
      <c r="AK583" t="s">
        <v>1217</v>
      </c>
      <c r="AL583" t="s">
        <v>1217</v>
      </c>
      <c r="AM583" t="s">
        <v>1217</v>
      </c>
      <c r="AN583" t="s">
        <v>1217</v>
      </c>
      <c r="AO583" t="s">
        <v>1217</v>
      </c>
      <c r="AP583"/>
      <c r="AQ583"/>
      <c r="AR583"/>
      <c r="AS583"/>
      <c r="BB583" t="str" cm="1">
        <f t="array" aca="1" ref="BB583" ca="1">IFERROR(INDIRECT(X583),"")</f>
        <v/>
      </c>
      <c r="CC583"/>
      <c r="CD583"/>
      <c r="CE583"/>
      <c r="CF583"/>
      <c r="CG583"/>
      <c r="CH583"/>
      <c r="CI583"/>
      <c r="CJ583"/>
      <c r="CK583"/>
    </row>
    <row r="584" spans="18:89">
      <c r="R584"/>
      <c r="W584">
        <v>589</v>
      </c>
      <c r="X584" t="s">
        <v>1217</v>
      </c>
      <c r="Y584" t="s">
        <v>1217</v>
      </c>
      <c r="Z584" t="s">
        <v>1217</v>
      </c>
      <c r="AA584" t="s">
        <v>1217</v>
      </c>
      <c r="AB584" t="s">
        <v>1217</v>
      </c>
      <c r="AC584" t="s">
        <v>1217</v>
      </c>
      <c r="AD584" t="s">
        <v>1217</v>
      </c>
      <c r="AE584" t="s">
        <v>1217</v>
      </c>
      <c r="AF584" t="s">
        <v>1217</v>
      </c>
      <c r="AG584" t="s">
        <v>1217</v>
      </c>
      <c r="AH584"/>
      <c r="AI584" t="s">
        <v>1217</v>
      </c>
      <c r="AJ584" t="s">
        <v>1217</v>
      </c>
      <c r="AK584" t="s">
        <v>1217</v>
      </c>
      <c r="AL584" t="s">
        <v>1217</v>
      </c>
      <c r="AM584" t="s">
        <v>1217</v>
      </c>
      <c r="AN584" t="s">
        <v>1217</v>
      </c>
      <c r="AO584" t="s">
        <v>1217</v>
      </c>
      <c r="AP584"/>
      <c r="AQ584"/>
      <c r="AR584"/>
      <c r="AS584"/>
      <c r="BB584" t="str" cm="1">
        <f t="array" aca="1" ref="BB584" ca="1">IFERROR(INDIRECT(X584),"")</f>
        <v/>
      </c>
      <c r="CC584"/>
      <c r="CD584"/>
      <c r="CE584"/>
      <c r="CF584"/>
      <c r="CG584"/>
      <c r="CH584"/>
      <c r="CI584"/>
      <c r="CJ584"/>
      <c r="CK584"/>
    </row>
    <row r="585" spans="18:89">
      <c r="R585"/>
      <c r="W585">
        <v>590</v>
      </c>
      <c r="X585" t="s">
        <v>1217</v>
      </c>
      <c r="Y585" t="s">
        <v>1217</v>
      </c>
      <c r="Z585" t="s">
        <v>1217</v>
      </c>
      <c r="AA585" t="s">
        <v>1217</v>
      </c>
      <c r="AB585" t="s">
        <v>1217</v>
      </c>
      <c r="AC585" t="s">
        <v>1217</v>
      </c>
      <c r="AD585" t="s">
        <v>1217</v>
      </c>
      <c r="AE585" t="s">
        <v>1217</v>
      </c>
      <c r="AF585" t="s">
        <v>1217</v>
      </c>
      <c r="AG585" t="s">
        <v>1217</v>
      </c>
      <c r="AH585"/>
      <c r="AI585" t="s">
        <v>1217</v>
      </c>
      <c r="AJ585" t="s">
        <v>1217</v>
      </c>
      <c r="AK585" t="s">
        <v>1217</v>
      </c>
      <c r="AL585" t="s">
        <v>1217</v>
      </c>
      <c r="AM585" t="s">
        <v>1217</v>
      </c>
      <c r="AN585" t="s">
        <v>1217</v>
      </c>
      <c r="AO585" t="s">
        <v>1217</v>
      </c>
      <c r="AP585"/>
      <c r="AQ585"/>
      <c r="AR585"/>
      <c r="AS585"/>
      <c r="BB585" t="str" cm="1">
        <f t="array" aca="1" ref="BB585" ca="1">IFERROR(INDIRECT(X585),"")</f>
        <v/>
      </c>
      <c r="CC585"/>
      <c r="CD585"/>
      <c r="CE585"/>
      <c r="CF585"/>
      <c r="CG585"/>
      <c r="CH585"/>
      <c r="CI585"/>
      <c r="CJ585"/>
      <c r="CK585"/>
    </row>
    <row r="586" spans="18:89">
      <c r="R586"/>
      <c r="W586">
        <v>591</v>
      </c>
      <c r="X586" t="s">
        <v>1217</v>
      </c>
      <c r="Y586" t="s">
        <v>1217</v>
      </c>
      <c r="Z586" t="s">
        <v>1217</v>
      </c>
      <c r="AA586" t="s">
        <v>1217</v>
      </c>
      <c r="AB586" t="s">
        <v>1217</v>
      </c>
      <c r="AC586" t="s">
        <v>1217</v>
      </c>
      <c r="AD586" t="s">
        <v>1217</v>
      </c>
      <c r="AE586" t="s">
        <v>1217</v>
      </c>
      <c r="AF586" t="s">
        <v>1217</v>
      </c>
      <c r="AG586" t="s">
        <v>1217</v>
      </c>
      <c r="AH586"/>
      <c r="AI586" t="s">
        <v>1217</v>
      </c>
      <c r="AJ586" t="s">
        <v>1217</v>
      </c>
      <c r="AK586" t="s">
        <v>1217</v>
      </c>
      <c r="AL586" t="s">
        <v>1217</v>
      </c>
      <c r="AM586" t="s">
        <v>1217</v>
      </c>
      <c r="AN586" t="s">
        <v>1217</v>
      </c>
      <c r="AO586" t="s">
        <v>1217</v>
      </c>
      <c r="AP586"/>
      <c r="AQ586"/>
      <c r="AR586"/>
      <c r="AS586"/>
      <c r="BB586" t="str" cm="1">
        <f t="array" aca="1" ref="BB586" ca="1">IFERROR(INDIRECT(X586),"")</f>
        <v/>
      </c>
      <c r="CC586"/>
      <c r="CD586"/>
      <c r="CE586"/>
      <c r="CF586"/>
      <c r="CG586"/>
      <c r="CH586"/>
      <c r="CI586"/>
      <c r="CJ586"/>
      <c r="CK586"/>
    </row>
    <row r="587" spans="18:89">
      <c r="R587"/>
      <c r="W587">
        <v>592</v>
      </c>
      <c r="X587" t="s">
        <v>1217</v>
      </c>
      <c r="Y587" t="s">
        <v>1217</v>
      </c>
      <c r="Z587" t="s">
        <v>1217</v>
      </c>
      <c r="AA587" t="s">
        <v>1217</v>
      </c>
      <c r="AB587" t="s">
        <v>1217</v>
      </c>
      <c r="AC587" t="s">
        <v>1217</v>
      </c>
      <c r="AD587" t="s">
        <v>1217</v>
      </c>
      <c r="AE587" t="s">
        <v>1217</v>
      </c>
      <c r="AF587" t="s">
        <v>1217</v>
      </c>
      <c r="AG587" t="s">
        <v>1217</v>
      </c>
      <c r="AH587"/>
      <c r="AI587" t="s">
        <v>1217</v>
      </c>
      <c r="AJ587" t="s">
        <v>1217</v>
      </c>
      <c r="AK587" t="s">
        <v>1217</v>
      </c>
      <c r="AL587" t="s">
        <v>1217</v>
      </c>
      <c r="AM587" t="s">
        <v>1217</v>
      </c>
      <c r="AN587" t="s">
        <v>1217</v>
      </c>
      <c r="AO587" t="s">
        <v>1217</v>
      </c>
      <c r="AP587"/>
      <c r="AQ587"/>
      <c r="AR587"/>
      <c r="AS587"/>
      <c r="BB587" t="str" cm="1">
        <f t="array" aca="1" ref="BB587" ca="1">IFERROR(INDIRECT(X587),"")</f>
        <v/>
      </c>
      <c r="CC587"/>
      <c r="CD587"/>
      <c r="CE587"/>
      <c r="CF587"/>
      <c r="CG587"/>
      <c r="CH587"/>
      <c r="CI587"/>
      <c r="CJ587"/>
      <c r="CK587"/>
    </row>
    <row r="588" spans="18:89">
      <c r="R588"/>
      <c r="W588">
        <v>593</v>
      </c>
      <c r="X588" t="s">
        <v>1217</v>
      </c>
      <c r="Y588" t="s">
        <v>1217</v>
      </c>
      <c r="Z588" t="s">
        <v>1217</v>
      </c>
      <c r="AA588" t="s">
        <v>1217</v>
      </c>
      <c r="AB588" t="s">
        <v>1217</v>
      </c>
      <c r="AC588" t="s">
        <v>1217</v>
      </c>
      <c r="AD588" t="s">
        <v>1217</v>
      </c>
      <c r="AE588" t="s">
        <v>1217</v>
      </c>
      <c r="AF588" t="s">
        <v>1217</v>
      </c>
      <c r="AG588" t="s">
        <v>1217</v>
      </c>
      <c r="AH588"/>
      <c r="AI588" t="s">
        <v>1217</v>
      </c>
      <c r="AJ588" t="s">
        <v>1217</v>
      </c>
      <c r="AK588" t="s">
        <v>1217</v>
      </c>
      <c r="AL588" t="s">
        <v>1217</v>
      </c>
      <c r="AM588" t="s">
        <v>1217</v>
      </c>
      <c r="AN588" t="s">
        <v>1217</v>
      </c>
      <c r="AO588" t="s">
        <v>1217</v>
      </c>
      <c r="AP588"/>
      <c r="AQ588"/>
      <c r="AR588"/>
      <c r="AS588"/>
      <c r="BB588" t="str" cm="1">
        <f t="array" aca="1" ref="BB588" ca="1">IFERROR(INDIRECT(X588),"")</f>
        <v/>
      </c>
      <c r="CC588"/>
      <c r="CD588"/>
      <c r="CE588"/>
      <c r="CF588"/>
      <c r="CG588"/>
      <c r="CH588"/>
      <c r="CI588"/>
      <c r="CJ588"/>
      <c r="CK588"/>
    </row>
    <row r="589" spans="18:89">
      <c r="R589"/>
      <c r="W589">
        <v>594</v>
      </c>
      <c r="X589" t="s">
        <v>1217</v>
      </c>
      <c r="Y589" t="s">
        <v>1217</v>
      </c>
      <c r="Z589" t="s">
        <v>1217</v>
      </c>
      <c r="AA589" t="s">
        <v>1217</v>
      </c>
      <c r="AB589" t="s">
        <v>1217</v>
      </c>
      <c r="AC589" t="s">
        <v>1217</v>
      </c>
      <c r="AD589" t="s">
        <v>1217</v>
      </c>
      <c r="AE589" t="s">
        <v>1217</v>
      </c>
      <c r="AF589" t="s">
        <v>1217</v>
      </c>
      <c r="AG589" t="s">
        <v>1217</v>
      </c>
      <c r="AH589"/>
      <c r="AI589" t="s">
        <v>1217</v>
      </c>
      <c r="AJ589" t="s">
        <v>1217</v>
      </c>
      <c r="AK589" t="s">
        <v>1217</v>
      </c>
      <c r="AL589" t="s">
        <v>1217</v>
      </c>
      <c r="AM589" t="s">
        <v>1217</v>
      </c>
      <c r="AN589" t="s">
        <v>1217</v>
      </c>
      <c r="AO589" t="s">
        <v>1217</v>
      </c>
      <c r="AP589"/>
      <c r="AQ589"/>
      <c r="AR589"/>
      <c r="AS589"/>
      <c r="BB589" t="str" cm="1">
        <f t="array" aca="1" ref="BB589" ca="1">IFERROR(INDIRECT(X589),"")</f>
        <v/>
      </c>
      <c r="CC589"/>
      <c r="CD589"/>
      <c r="CE589"/>
      <c r="CF589"/>
      <c r="CG589"/>
      <c r="CH589"/>
      <c r="CI589"/>
      <c r="CJ589"/>
      <c r="CK589"/>
    </row>
    <row r="590" spans="18:89">
      <c r="R590"/>
      <c r="W590">
        <v>595</v>
      </c>
      <c r="X590" t="s">
        <v>3529</v>
      </c>
      <c r="Y590" t="s">
        <v>3530</v>
      </c>
      <c r="Z590" t="s">
        <v>3531</v>
      </c>
      <c r="AA590" t="s">
        <v>1217</v>
      </c>
      <c r="AB590" t="s">
        <v>1217</v>
      </c>
      <c r="AC590">
        <v>3</v>
      </c>
      <c r="AD590">
        <v>47</v>
      </c>
      <c r="AE590" t="s">
        <v>1217</v>
      </c>
      <c r="AF590" t="s">
        <v>1217</v>
      </c>
      <c r="AG590" t="s">
        <v>3532</v>
      </c>
      <c r="AH590"/>
      <c r="AI590" t="s">
        <v>3533</v>
      </c>
      <c r="AJ590" t="s">
        <v>3534</v>
      </c>
      <c r="AK590" t="s">
        <v>3535</v>
      </c>
      <c r="AL590" t="s">
        <v>3536</v>
      </c>
      <c r="AM590" t="s">
        <v>3537</v>
      </c>
      <c r="AN590" t="s">
        <v>3538</v>
      </c>
      <c r="AO590" t="s">
        <v>3539</v>
      </c>
      <c r="AP590"/>
      <c r="AQ590"/>
      <c r="AR590"/>
      <c r="AS590"/>
      <c r="BB590" t="str" cm="1">
        <f t="array" aca="1" ref="BB590" ca="1">IFERROR(INDIRECT(X590),"")</f>
        <v>FÖRUTSÄTTER ANNAT SVAR PÅ FRÅGA 16</v>
      </c>
      <c r="CC590"/>
      <c r="CD590"/>
      <c r="CE590"/>
      <c r="CF590"/>
      <c r="CG590"/>
      <c r="CH590"/>
      <c r="CI590"/>
      <c r="CJ590"/>
      <c r="CK590"/>
    </row>
    <row r="591" spans="18:89">
      <c r="R591"/>
      <c r="W591">
        <v>596</v>
      </c>
      <c r="X591" t="s">
        <v>1217</v>
      </c>
      <c r="Y591" t="s">
        <v>1217</v>
      </c>
      <c r="Z591" t="s">
        <v>1217</v>
      </c>
      <c r="AA591" t="s">
        <v>1217</v>
      </c>
      <c r="AB591" t="s">
        <v>1217</v>
      </c>
      <c r="AC591" t="s">
        <v>1217</v>
      </c>
      <c r="AD591" t="s">
        <v>1217</v>
      </c>
      <c r="AE591" t="s">
        <v>1217</v>
      </c>
      <c r="AF591" t="s">
        <v>1217</v>
      </c>
      <c r="AG591" t="s">
        <v>1217</v>
      </c>
      <c r="AH591"/>
      <c r="AI591" t="s">
        <v>1217</v>
      </c>
      <c r="AJ591" t="s">
        <v>1217</v>
      </c>
      <c r="AK591" t="s">
        <v>1217</v>
      </c>
      <c r="AL591" t="s">
        <v>1217</v>
      </c>
      <c r="AM591" t="s">
        <v>1217</v>
      </c>
      <c r="AN591" t="s">
        <v>1217</v>
      </c>
      <c r="AO591" t="s">
        <v>1217</v>
      </c>
      <c r="AP591"/>
      <c r="AQ591"/>
      <c r="AR591"/>
      <c r="AS591"/>
      <c r="BB591" t="str" cm="1">
        <f t="array" aca="1" ref="BB591" ca="1">IFERROR(INDIRECT(X591),"")</f>
        <v/>
      </c>
      <c r="CC591"/>
      <c r="CD591"/>
      <c r="CE591"/>
      <c r="CF591"/>
      <c r="CG591"/>
      <c r="CH591"/>
      <c r="CI591"/>
      <c r="CJ591"/>
      <c r="CK591"/>
    </row>
    <row r="592" spans="18:89">
      <c r="R592"/>
      <c r="W592">
        <v>597</v>
      </c>
      <c r="X592" t="s">
        <v>1217</v>
      </c>
      <c r="Y592" t="s">
        <v>1217</v>
      </c>
      <c r="Z592" t="s">
        <v>1217</v>
      </c>
      <c r="AA592" t="s">
        <v>1217</v>
      </c>
      <c r="AB592" t="s">
        <v>1217</v>
      </c>
      <c r="AC592" t="s">
        <v>1217</v>
      </c>
      <c r="AD592" t="s">
        <v>1217</v>
      </c>
      <c r="AE592" t="s">
        <v>1217</v>
      </c>
      <c r="AF592" t="s">
        <v>1217</v>
      </c>
      <c r="AG592" t="s">
        <v>1217</v>
      </c>
      <c r="AH592"/>
      <c r="AI592" t="s">
        <v>1217</v>
      </c>
      <c r="AJ592" t="s">
        <v>1217</v>
      </c>
      <c r="AK592" t="s">
        <v>1217</v>
      </c>
      <c r="AL592" t="s">
        <v>1217</v>
      </c>
      <c r="AM592" t="s">
        <v>1217</v>
      </c>
      <c r="AN592" t="s">
        <v>1217</v>
      </c>
      <c r="AO592" t="s">
        <v>1217</v>
      </c>
      <c r="AP592"/>
      <c r="AQ592"/>
      <c r="AR592"/>
      <c r="AS592"/>
      <c r="BB592" t="str" cm="1">
        <f t="array" aca="1" ref="BB592" ca="1">IFERROR(INDIRECT(X592),"")</f>
        <v/>
      </c>
      <c r="CC592"/>
      <c r="CD592"/>
      <c r="CE592"/>
      <c r="CF592"/>
      <c r="CG592"/>
      <c r="CH592"/>
      <c r="CI592"/>
      <c r="CJ592"/>
      <c r="CK592"/>
    </row>
    <row r="593" spans="18:89">
      <c r="R593"/>
      <c r="W593">
        <v>598</v>
      </c>
      <c r="X593" t="s">
        <v>1217</v>
      </c>
      <c r="Y593" t="s">
        <v>1217</v>
      </c>
      <c r="Z593" t="s">
        <v>1217</v>
      </c>
      <c r="AA593" t="s">
        <v>1217</v>
      </c>
      <c r="AB593" t="s">
        <v>1217</v>
      </c>
      <c r="AC593" t="s">
        <v>1217</v>
      </c>
      <c r="AD593" t="s">
        <v>1217</v>
      </c>
      <c r="AE593" t="s">
        <v>1217</v>
      </c>
      <c r="AF593" t="s">
        <v>1217</v>
      </c>
      <c r="AG593" t="s">
        <v>1217</v>
      </c>
      <c r="AH593"/>
      <c r="AI593" t="s">
        <v>1217</v>
      </c>
      <c r="AJ593" t="s">
        <v>1217</v>
      </c>
      <c r="AK593" t="s">
        <v>1217</v>
      </c>
      <c r="AL593" t="s">
        <v>1217</v>
      </c>
      <c r="AM593" t="s">
        <v>1217</v>
      </c>
      <c r="AN593" t="s">
        <v>1217</v>
      </c>
      <c r="AO593" t="s">
        <v>1217</v>
      </c>
      <c r="AP593"/>
      <c r="AQ593"/>
      <c r="AR593"/>
      <c r="AS593"/>
      <c r="BB593" t="str" cm="1">
        <f t="array" aca="1" ref="BB593" ca="1">IFERROR(INDIRECT(X593),"")</f>
        <v/>
      </c>
      <c r="CC593"/>
      <c r="CD593"/>
      <c r="CE593"/>
      <c r="CF593"/>
      <c r="CG593"/>
      <c r="CH593"/>
      <c r="CI593"/>
      <c r="CJ593"/>
      <c r="CK593"/>
    </row>
    <row r="594" spans="18:89">
      <c r="R594"/>
      <c r="W594">
        <v>599</v>
      </c>
      <c r="X594" t="s">
        <v>1217</v>
      </c>
      <c r="Y594" t="s">
        <v>1217</v>
      </c>
      <c r="Z594" t="s">
        <v>1217</v>
      </c>
      <c r="AA594" t="s">
        <v>1217</v>
      </c>
      <c r="AB594" t="s">
        <v>1217</v>
      </c>
      <c r="AC594" t="s">
        <v>1217</v>
      </c>
      <c r="AD594" t="s">
        <v>1217</v>
      </c>
      <c r="AE594" t="s">
        <v>1217</v>
      </c>
      <c r="AF594" t="s">
        <v>1217</v>
      </c>
      <c r="AG594" t="s">
        <v>1217</v>
      </c>
      <c r="AH594"/>
      <c r="AI594" t="s">
        <v>1217</v>
      </c>
      <c r="AJ594" t="s">
        <v>1217</v>
      </c>
      <c r="AK594" t="s">
        <v>1217</v>
      </c>
      <c r="AL594" t="s">
        <v>1217</v>
      </c>
      <c r="AM594" t="s">
        <v>1217</v>
      </c>
      <c r="AN594" t="s">
        <v>1217</v>
      </c>
      <c r="AO594" t="s">
        <v>1217</v>
      </c>
      <c r="AP594"/>
      <c r="AQ594"/>
      <c r="AR594"/>
      <c r="AS594"/>
      <c r="BB594" t="str" cm="1">
        <f t="array" aca="1" ref="BB594" ca="1">IFERROR(INDIRECT(X594),"")</f>
        <v/>
      </c>
      <c r="CC594"/>
      <c r="CD594"/>
      <c r="CE594"/>
      <c r="CF594"/>
      <c r="CG594"/>
      <c r="CH594"/>
      <c r="CI594"/>
      <c r="CJ594"/>
      <c r="CK594"/>
    </row>
    <row r="595" spans="18:89">
      <c r="R595"/>
      <c r="W595">
        <v>600</v>
      </c>
      <c r="X595" t="s">
        <v>1217</v>
      </c>
      <c r="Y595" t="s">
        <v>1217</v>
      </c>
      <c r="Z595" t="s">
        <v>1217</v>
      </c>
      <c r="AA595" t="s">
        <v>1217</v>
      </c>
      <c r="AB595" t="s">
        <v>1217</v>
      </c>
      <c r="AC595" t="s">
        <v>1217</v>
      </c>
      <c r="AD595" t="s">
        <v>1217</v>
      </c>
      <c r="AE595" t="s">
        <v>1217</v>
      </c>
      <c r="AF595" t="s">
        <v>1217</v>
      </c>
      <c r="AG595" t="s">
        <v>1217</v>
      </c>
      <c r="AH595"/>
      <c r="AI595" t="s">
        <v>1217</v>
      </c>
      <c r="AJ595" t="s">
        <v>1217</v>
      </c>
      <c r="AK595" t="s">
        <v>1217</v>
      </c>
      <c r="AL595" t="s">
        <v>1217</v>
      </c>
      <c r="AM595" t="s">
        <v>1217</v>
      </c>
      <c r="AN595" t="s">
        <v>1217</v>
      </c>
      <c r="AO595" t="s">
        <v>1217</v>
      </c>
      <c r="AP595"/>
      <c r="AQ595"/>
      <c r="AR595"/>
      <c r="AS595"/>
      <c r="BB595" t="str" cm="1">
        <f t="array" aca="1" ref="BB595" ca="1">IFERROR(INDIRECT(X595),"")</f>
        <v/>
      </c>
      <c r="CC595"/>
      <c r="CD595"/>
      <c r="CE595"/>
      <c r="CF595"/>
      <c r="CG595"/>
      <c r="CH595"/>
      <c r="CI595"/>
      <c r="CJ595"/>
      <c r="CK595"/>
    </row>
    <row r="596" spans="18:89">
      <c r="R596"/>
      <c r="W596">
        <v>601</v>
      </c>
      <c r="X596" t="s">
        <v>1217</v>
      </c>
      <c r="Y596" t="s">
        <v>1217</v>
      </c>
      <c r="Z596" t="s">
        <v>1217</v>
      </c>
      <c r="AA596" t="s">
        <v>1217</v>
      </c>
      <c r="AB596" t="s">
        <v>1217</v>
      </c>
      <c r="AC596" t="s">
        <v>1217</v>
      </c>
      <c r="AD596" t="s">
        <v>1217</v>
      </c>
      <c r="AE596" t="s">
        <v>1217</v>
      </c>
      <c r="AF596" t="s">
        <v>1217</v>
      </c>
      <c r="AG596" t="s">
        <v>1217</v>
      </c>
      <c r="AH596"/>
      <c r="AI596" t="s">
        <v>1217</v>
      </c>
      <c r="AJ596" t="s">
        <v>1217</v>
      </c>
      <c r="AK596" t="s">
        <v>1217</v>
      </c>
      <c r="AL596" t="s">
        <v>1217</v>
      </c>
      <c r="AM596" t="s">
        <v>1217</v>
      </c>
      <c r="AN596" t="s">
        <v>1217</v>
      </c>
      <c r="AO596" t="s">
        <v>1217</v>
      </c>
      <c r="AP596"/>
      <c r="AQ596"/>
      <c r="AR596"/>
      <c r="AS596"/>
      <c r="BB596" t="str" cm="1">
        <f t="array" aca="1" ref="BB596" ca="1">IFERROR(INDIRECT(X596),"")</f>
        <v/>
      </c>
      <c r="CC596"/>
      <c r="CD596"/>
      <c r="CE596"/>
      <c r="CF596"/>
      <c r="CG596"/>
      <c r="CH596"/>
      <c r="CI596"/>
      <c r="CJ596"/>
      <c r="CK596"/>
    </row>
    <row r="597" spans="18:89">
      <c r="R597"/>
      <c r="W597">
        <v>602</v>
      </c>
      <c r="X597" t="s">
        <v>1217</v>
      </c>
      <c r="Y597" t="s">
        <v>1217</v>
      </c>
      <c r="Z597" t="s">
        <v>1217</v>
      </c>
      <c r="AA597" t="s">
        <v>1217</v>
      </c>
      <c r="AB597" t="s">
        <v>1217</v>
      </c>
      <c r="AC597" t="s">
        <v>1217</v>
      </c>
      <c r="AD597" t="s">
        <v>1217</v>
      </c>
      <c r="AE597" t="s">
        <v>1217</v>
      </c>
      <c r="AF597" t="s">
        <v>1217</v>
      </c>
      <c r="AG597" t="s">
        <v>1217</v>
      </c>
      <c r="AH597"/>
      <c r="AI597" t="s">
        <v>1217</v>
      </c>
      <c r="AJ597" t="s">
        <v>1217</v>
      </c>
      <c r="AK597" t="s">
        <v>1217</v>
      </c>
      <c r="AL597" t="s">
        <v>1217</v>
      </c>
      <c r="AM597" t="s">
        <v>1217</v>
      </c>
      <c r="AN597" t="s">
        <v>1217</v>
      </c>
      <c r="AO597" t="s">
        <v>1217</v>
      </c>
      <c r="AP597"/>
      <c r="AQ597"/>
      <c r="AR597"/>
      <c r="AS597"/>
      <c r="BB597" t="str" cm="1">
        <f t="array" aca="1" ref="BB597" ca="1">IFERROR(INDIRECT(X597),"")</f>
        <v/>
      </c>
      <c r="CC597"/>
      <c r="CD597"/>
      <c r="CE597"/>
      <c r="CF597"/>
      <c r="CG597"/>
      <c r="CH597"/>
      <c r="CI597"/>
      <c r="CJ597"/>
      <c r="CK597"/>
    </row>
    <row r="598" spans="18:89">
      <c r="R598"/>
      <c r="W598">
        <v>603</v>
      </c>
      <c r="X598" t="s">
        <v>1217</v>
      </c>
      <c r="Y598" t="s">
        <v>1217</v>
      </c>
      <c r="Z598" t="s">
        <v>1217</v>
      </c>
      <c r="AA598" t="s">
        <v>1217</v>
      </c>
      <c r="AB598" t="s">
        <v>1217</v>
      </c>
      <c r="AC598" t="s">
        <v>1217</v>
      </c>
      <c r="AD598" t="s">
        <v>1217</v>
      </c>
      <c r="AE598" t="s">
        <v>1217</v>
      </c>
      <c r="AF598" t="s">
        <v>1217</v>
      </c>
      <c r="AG598" t="s">
        <v>1217</v>
      </c>
      <c r="AH598"/>
      <c r="AI598" t="s">
        <v>1217</v>
      </c>
      <c r="AJ598" t="s">
        <v>1217</v>
      </c>
      <c r="AK598" t="s">
        <v>1217</v>
      </c>
      <c r="AL598" t="s">
        <v>1217</v>
      </c>
      <c r="AM598" t="s">
        <v>1217</v>
      </c>
      <c r="AN598" t="s">
        <v>1217</v>
      </c>
      <c r="AO598" t="s">
        <v>1217</v>
      </c>
      <c r="AP598"/>
      <c r="AQ598"/>
      <c r="AR598"/>
      <c r="AS598"/>
      <c r="BB598" t="str" cm="1">
        <f t="array" aca="1" ref="BB598" ca="1">IFERROR(INDIRECT(X598),"")</f>
        <v/>
      </c>
      <c r="CC598"/>
      <c r="CD598"/>
      <c r="CE598"/>
      <c r="CF598"/>
      <c r="CG598"/>
      <c r="CH598"/>
      <c r="CI598"/>
      <c r="CJ598"/>
      <c r="CK598"/>
    </row>
    <row r="599" spans="18:89">
      <c r="R599"/>
      <c r="W599">
        <v>604</v>
      </c>
      <c r="X599" t="s">
        <v>1217</v>
      </c>
      <c r="Y599" t="s">
        <v>1217</v>
      </c>
      <c r="Z599" t="s">
        <v>1217</v>
      </c>
      <c r="AA599" t="s">
        <v>1217</v>
      </c>
      <c r="AB599" t="s">
        <v>1217</v>
      </c>
      <c r="AC599" t="s">
        <v>1217</v>
      </c>
      <c r="AD599" t="s">
        <v>1217</v>
      </c>
      <c r="AE599" t="s">
        <v>1217</v>
      </c>
      <c r="AF599" t="s">
        <v>1217</v>
      </c>
      <c r="AG599" t="s">
        <v>1217</v>
      </c>
      <c r="AH599"/>
      <c r="AI599" t="s">
        <v>1217</v>
      </c>
      <c r="AJ599" t="s">
        <v>1217</v>
      </c>
      <c r="AK599" t="s">
        <v>1217</v>
      </c>
      <c r="AL599" t="s">
        <v>1217</v>
      </c>
      <c r="AM599" t="s">
        <v>1217</v>
      </c>
      <c r="AN599" t="s">
        <v>1217</v>
      </c>
      <c r="AO599" t="s">
        <v>1217</v>
      </c>
      <c r="AP599"/>
      <c r="AQ599"/>
      <c r="AR599"/>
      <c r="AS599"/>
      <c r="BB599" t="str" cm="1">
        <f t="array" aca="1" ref="BB599" ca="1">IFERROR(INDIRECT(X599),"")</f>
        <v/>
      </c>
      <c r="CC599"/>
      <c r="CD599"/>
      <c r="CE599"/>
      <c r="CF599"/>
      <c r="CG599"/>
      <c r="CH599"/>
      <c r="CI599"/>
      <c r="CJ599"/>
      <c r="CK599"/>
    </row>
    <row r="600" spans="18:89">
      <c r="R600"/>
      <c r="W600">
        <v>605</v>
      </c>
      <c r="X600" t="s">
        <v>1217</v>
      </c>
      <c r="Y600" t="s">
        <v>1217</v>
      </c>
      <c r="Z600" t="s">
        <v>1217</v>
      </c>
      <c r="AA600" t="s">
        <v>1217</v>
      </c>
      <c r="AB600" t="s">
        <v>1217</v>
      </c>
      <c r="AC600" t="s">
        <v>1217</v>
      </c>
      <c r="AD600" t="s">
        <v>1217</v>
      </c>
      <c r="AE600" t="s">
        <v>1217</v>
      </c>
      <c r="AF600" t="s">
        <v>1217</v>
      </c>
      <c r="AG600" t="s">
        <v>1217</v>
      </c>
      <c r="AH600"/>
      <c r="AI600" t="s">
        <v>1217</v>
      </c>
      <c r="AJ600" t="s">
        <v>1217</v>
      </c>
      <c r="AK600" t="s">
        <v>1217</v>
      </c>
      <c r="AL600" t="s">
        <v>1217</v>
      </c>
      <c r="AM600" t="s">
        <v>1217</v>
      </c>
      <c r="AN600" t="s">
        <v>1217</v>
      </c>
      <c r="AO600" t="s">
        <v>1217</v>
      </c>
      <c r="AP600"/>
      <c r="AQ600"/>
      <c r="AR600"/>
      <c r="AS600"/>
      <c r="BB600" t="str" cm="1">
        <f t="array" aca="1" ref="BB600" ca="1">IFERROR(INDIRECT(X600),"")</f>
        <v/>
      </c>
      <c r="CC600"/>
      <c r="CD600"/>
      <c r="CE600"/>
      <c r="CF600"/>
      <c r="CG600"/>
      <c r="CH600"/>
      <c r="CI600"/>
      <c r="CJ600"/>
      <c r="CK600"/>
    </row>
    <row r="601" spans="18:89">
      <c r="R601"/>
      <c r="W601">
        <v>606</v>
      </c>
      <c r="X601" t="s">
        <v>1217</v>
      </c>
      <c r="Y601" t="s">
        <v>1217</v>
      </c>
      <c r="Z601" t="s">
        <v>1217</v>
      </c>
      <c r="AA601" t="s">
        <v>1217</v>
      </c>
      <c r="AB601" t="s">
        <v>1217</v>
      </c>
      <c r="AC601" t="s">
        <v>1217</v>
      </c>
      <c r="AD601" t="s">
        <v>1217</v>
      </c>
      <c r="AE601" t="s">
        <v>1217</v>
      </c>
      <c r="AF601" t="s">
        <v>1217</v>
      </c>
      <c r="AG601" t="s">
        <v>1217</v>
      </c>
      <c r="AH601"/>
      <c r="AI601" t="s">
        <v>1217</v>
      </c>
      <c r="AJ601" t="s">
        <v>1217</v>
      </c>
      <c r="AK601" t="s">
        <v>1217</v>
      </c>
      <c r="AL601" t="s">
        <v>1217</v>
      </c>
      <c r="AM601" t="s">
        <v>1217</v>
      </c>
      <c r="AN601" t="s">
        <v>1217</v>
      </c>
      <c r="AO601" t="s">
        <v>1217</v>
      </c>
      <c r="AP601"/>
      <c r="AQ601"/>
      <c r="AR601"/>
      <c r="AS601"/>
      <c r="BB601" t="str" cm="1">
        <f t="array" aca="1" ref="BB601" ca="1">IFERROR(INDIRECT(X601),"")</f>
        <v/>
      </c>
      <c r="CC601"/>
      <c r="CD601"/>
      <c r="CE601"/>
      <c r="CF601"/>
      <c r="CG601"/>
      <c r="CH601"/>
      <c r="CI601"/>
      <c r="CJ601"/>
      <c r="CK601"/>
    </row>
    <row r="602" spans="18:89">
      <c r="R602"/>
      <c r="W602">
        <v>607</v>
      </c>
      <c r="X602" t="s">
        <v>3540</v>
      </c>
      <c r="Y602" t="s">
        <v>3541</v>
      </c>
      <c r="Z602" t="s">
        <v>3542</v>
      </c>
      <c r="AA602" t="s">
        <v>1217</v>
      </c>
      <c r="AB602" t="s">
        <v>1217</v>
      </c>
      <c r="AC602">
        <v>3</v>
      </c>
      <c r="AD602">
        <v>48</v>
      </c>
      <c r="AE602" t="s">
        <v>1217</v>
      </c>
      <c r="AF602" t="s">
        <v>1217</v>
      </c>
      <c r="AG602" t="s">
        <v>3543</v>
      </c>
      <c r="AH602"/>
      <c r="AI602" t="s">
        <v>3544</v>
      </c>
      <c r="AJ602" t="s">
        <v>3545</v>
      </c>
      <c r="AK602" t="s">
        <v>3546</v>
      </c>
      <c r="AL602" t="s">
        <v>3547</v>
      </c>
      <c r="AM602" t="s">
        <v>3548</v>
      </c>
      <c r="AN602" t="s">
        <v>3549</v>
      </c>
      <c r="AO602" t="s">
        <v>3550</v>
      </c>
      <c r="AP602"/>
      <c r="AQ602"/>
      <c r="AR602"/>
      <c r="AS602"/>
      <c r="BB602" t="str" cm="1">
        <f t="array" aca="1" ref="BB602" ca="1">IFERROR(INDIRECT(X602),"")</f>
        <v>FULLSTÄNDIGT SVAR SAKNAS PÅ FRÅGA 15</v>
      </c>
      <c r="CC602"/>
      <c r="CD602"/>
      <c r="CE602"/>
      <c r="CF602"/>
      <c r="CG602"/>
      <c r="CH602"/>
      <c r="CI602"/>
      <c r="CJ602"/>
      <c r="CK602"/>
    </row>
    <row r="603" spans="18:89">
      <c r="R603"/>
      <c r="W603">
        <v>608</v>
      </c>
      <c r="X603" t="s">
        <v>1217</v>
      </c>
      <c r="Y603" t="s">
        <v>1217</v>
      </c>
      <c r="Z603" t="s">
        <v>1217</v>
      </c>
      <c r="AA603" t="s">
        <v>1217</v>
      </c>
      <c r="AB603" t="s">
        <v>1217</v>
      </c>
      <c r="AC603" t="s">
        <v>1217</v>
      </c>
      <c r="AD603" t="s">
        <v>1217</v>
      </c>
      <c r="AE603" t="s">
        <v>1217</v>
      </c>
      <c r="AF603" t="s">
        <v>1217</v>
      </c>
      <c r="AG603" t="s">
        <v>1217</v>
      </c>
      <c r="AH603"/>
      <c r="AI603" t="s">
        <v>1217</v>
      </c>
      <c r="AJ603" t="s">
        <v>1217</v>
      </c>
      <c r="AK603" t="s">
        <v>1217</v>
      </c>
      <c r="AL603" t="s">
        <v>1217</v>
      </c>
      <c r="AM603" t="s">
        <v>1217</v>
      </c>
      <c r="AN603" t="s">
        <v>1217</v>
      </c>
      <c r="AO603" t="s">
        <v>1217</v>
      </c>
      <c r="AP603"/>
      <c r="AQ603"/>
      <c r="AR603"/>
      <c r="AS603"/>
      <c r="BB603" t="str" cm="1">
        <f t="array" aca="1" ref="BB603" ca="1">IFERROR(INDIRECT(X603),"")</f>
        <v/>
      </c>
      <c r="CC603"/>
      <c r="CD603"/>
      <c r="CE603"/>
      <c r="CF603"/>
      <c r="CG603"/>
      <c r="CH603"/>
      <c r="CI603"/>
      <c r="CJ603"/>
      <c r="CK603"/>
    </row>
    <row r="604" spans="18:89">
      <c r="R604"/>
      <c r="W604">
        <v>609</v>
      </c>
      <c r="X604" t="s">
        <v>1217</v>
      </c>
      <c r="Y604" t="s">
        <v>1217</v>
      </c>
      <c r="Z604" t="s">
        <v>1217</v>
      </c>
      <c r="AA604" t="s">
        <v>1217</v>
      </c>
      <c r="AB604" t="s">
        <v>1217</v>
      </c>
      <c r="AC604" t="s">
        <v>1217</v>
      </c>
      <c r="AD604" t="s">
        <v>1217</v>
      </c>
      <c r="AE604" t="s">
        <v>1217</v>
      </c>
      <c r="AF604" t="s">
        <v>1217</v>
      </c>
      <c r="AG604" t="s">
        <v>1217</v>
      </c>
      <c r="AH604"/>
      <c r="AI604" t="s">
        <v>1217</v>
      </c>
      <c r="AJ604" t="s">
        <v>1217</v>
      </c>
      <c r="AK604" t="s">
        <v>1217</v>
      </c>
      <c r="AL604" t="s">
        <v>1217</v>
      </c>
      <c r="AM604" t="s">
        <v>1217</v>
      </c>
      <c r="AN604" t="s">
        <v>1217</v>
      </c>
      <c r="AO604" t="s">
        <v>1217</v>
      </c>
      <c r="AP604"/>
      <c r="AQ604"/>
      <c r="AR604"/>
      <c r="AS604"/>
      <c r="BB604" t="str" cm="1">
        <f t="array" aca="1" ref="BB604" ca="1">IFERROR(INDIRECT(X604),"")</f>
        <v/>
      </c>
      <c r="CC604"/>
      <c r="CD604"/>
      <c r="CE604"/>
      <c r="CF604"/>
      <c r="CG604"/>
      <c r="CH604"/>
      <c r="CI604"/>
      <c r="CJ604"/>
      <c r="CK604"/>
    </row>
    <row r="605" spans="18:89">
      <c r="R605"/>
      <c r="W605">
        <v>610</v>
      </c>
      <c r="X605" t="s">
        <v>1217</v>
      </c>
      <c r="Y605" t="s">
        <v>1217</v>
      </c>
      <c r="Z605" t="s">
        <v>1217</v>
      </c>
      <c r="AA605" t="s">
        <v>1217</v>
      </c>
      <c r="AB605" t="s">
        <v>1217</v>
      </c>
      <c r="AC605" t="s">
        <v>1217</v>
      </c>
      <c r="AD605" t="s">
        <v>1217</v>
      </c>
      <c r="AE605" t="s">
        <v>1217</v>
      </c>
      <c r="AF605" t="s">
        <v>1217</v>
      </c>
      <c r="AG605" t="s">
        <v>1217</v>
      </c>
      <c r="AH605"/>
      <c r="AI605" t="s">
        <v>1217</v>
      </c>
      <c r="AJ605" t="s">
        <v>1217</v>
      </c>
      <c r="AK605" t="s">
        <v>1217</v>
      </c>
      <c r="AL605" t="s">
        <v>1217</v>
      </c>
      <c r="AM605" t="s">
        <v>1217</v>
      </c>
      <c r="AN605" t="s">
        <v>1217</v>
      </c>
      <c r="AO605" t="s">
        <v>1217</v>
      </c>
      <c r="AP605"/>
      <c r="AQ605"/>
      <c r="AR605"/>
      <c r="AS605"/>
      <c r="BB605" t="str" cm="1">
        <f t="array" aca="1" ref="BB605" ca="1">IFERROR(INDIRECT(X605),"")</f>
        <v/>
      </c>
      <c r="CC605"/>
      <c r="CD605"/>
      <c r="CE605"/>
      <c r="CF605"/>
      <c r="CG605"/>
      <c r="CH605"/>
      <c r="CI605"/>
      <c r="CJ605"/>
      <c r="CK605"/>
    </row>
    <row r="606" spans="18:89">
      <c r="R606"/>
      <c r="W606">
        <v>611</v>
      </c>
      <c r="X606" t="s">
        <v>1217</v>
      </c>
      <c r="Y606" t="s">
        <v>1217</v>
      </c>
      <c r="Z606" t="s">
        <v>1217</v>
      </c>
      <c r="AA606" t="s">
        <v>1217</v>
      </c>
      <c r="AB606" t="s">
        <v>1217</v>
      </c>
      <c r="AC606" t="s">
        <v>1217</v>
      </c>
      <c r="AD606" t="s">
        <v>1217</v>
      </c>
      <c r="AE606" t="s">
        <v>1217</v>
      </c>
      <c r="AF606" t="s">
        <v>1217</v>
      </c>
      <c r="AG606" t="s">
        <v>1217</v>
      </c>
      <c r="AH606"/>
      <c r="AI606" t="s">
        <v>1217</v>
      </c>
      <c r="AJ606" t="s">
        <v>1217</v>
      </c>
      <c r="AK606" t="s">
        <v>1217</v>
      </c>
      <c r="AL606" t="s">
        <v>1217</v>
      </c>
      <c r="AM606" t="s">
        <v>1217</v>
      </c>
      <c r="AN606" t="s">
        <v>1217</v>
      </c>
      <c r="AO606" t="s">
        <v>1217</v>
      </c>
      <c r="AP606"/>
      <c r="AQ606"/>
      <c r="AR606"/>
      <c r="AS606"/>
      <c r="BB606" t="str" cm="1">
        <f t="array" aca="1" ref="BB606" ca="1">IFERROR(INDIRECT(X606),"")</f>
        <v/>
      </c>
      <c r="CC606"/>
      <c r="CD606"/>
      <c r="CE606"/>
      <c r="CF606"/>
      <c r="CG606"/>
      <c r="CH606"/>
      <c r="CI606"/>
      <c r="CJ606"/>
      <c r="CK606"/>
    </row>
    <row r="607" spans="18:89">
      <c r="R607"/>
      <c r="W607">
        <v>612</v>
      </c>
      <c r="X607" t="s">
        <v>1217</v>
      </c>
      <c r="Y607" t="s">
        <v>1217</v>
      </c>
      <c r="Z607" t="s">
        <v>1217</v>
      </c>
      <c r="AA607" t="s">
        <v>1217</v>
      </c>
      <c r="AB607" t="s">
        <v>1217</v>
      </c>
      <c r="AC607" t="s">
        <v>1217</v>
      </c>
      <c r="AD607" t="s">
        <v>1217</v>
      </c>
      <c r="AE607" t="s">
        <v>1217</v>
      </c>
      <c r="AF607" t="s">
        <v>1217</v>
      </c>
      <c r="AG607" t="s">
        <v>1217</v>
      </c>
      <c r="AH607"/>
      <c r="AI607" t="s">
        <v>1217</v>
      </c>
      <c r="AJ607" t="s">
        <v>1217</v>
      </c>
      <c r="AK607" t="s">
        <v>1217</v>
      </c>
      <c r="AL607" t="s">
        <v>1217</v>
      </c>
      <c r="AM607" t="s">
        <v>1217</v>
      </c>
      <c r="AN607" t="s">
        <v>1217</v>
      </c>
      <c r="AO607" t="s">
        <v>1217</v>
      </c>
      <c r="AP607"/>
      <c r="AQ607"/>
      <c r="AR607"/>
      <c r="AS607"/>
      <c r="BB607" t="str" cm="1">
        <f t="array" aca="1" ref="BB607" ca="1">IFERROR(INDIRECT(X607),"")</f>
        <v/>
      </c>
      <c r="CC607"/>
      <c r="CD607"/>
      <c r="CE607"/>
      <c r="CF607"/>
      <c r="CG607"/>
      <c r="CH607"/>
      <c r="CI607"/>
      <c r="CJ607"/>
      <c r="CK607"/>
    </row>
    <row r="608" spans="18:89">
      <c r="R608"/>
      <c r="W608">
        <v>613</v>
      </c>
      <c r="X608" t="s">
        <v>1217</v>
      </c>
      <c r="Y608" t="s">
        <v>1217</v>
      </c>
      <c r="Z608" t="s">
        <v>1217</v>
      </c>
      <c r="AA608" t="s">
        <v>1217</v>
      </c>
      <c r="AB608" t="s">
        <v>1217</v>
      </c>
      <c r="AC608" t="s">
        <v>1217</v>
      </c>
      <c r="AD608" t="s">
        <v>1217</v>
      </c>
      <c r="AE608" t="s">
        <v>1217</v>
      </c>
      <c r="AF608" t="s">
        <v>1217</v>
      </c>
      <c r="AG608" t="s">
        <v>1217</v>
      </c>
      <c r="AH608"/>
      <c r="AI608" t="s">
        <v>1217</v>
      </c>
      <c r="AJ608" t="s">
        <v>1217</v>
      </c>
      <c r="AK608" t="s">
        <v>1217</v>
      </c>
      <c r="AL608" t="s">
        <v>1217</v>
      </c>
      <c r="AM608" t="s">
        <v>1217</v>
      </c>
      <c r="AN608" t="s">
        <v>1217</v>
      </c>
      <c r="AO608" t="s">
        <v>1217</v>
      </c>
      <c r="AP608"/>
      <c r="AQ608"/>
      <c r="AR608"/>
      <c r="AS608"/>
      <c r="BB608" t="str" cm="1">
        <f t="array" aca="1" ref="BB608" ca="1">IFERROR(INDIRECT(X608),"")</f>
        <v/>
      </c>
      <c r="CC608"/>
      <c r="CD608"/>
      <c r="CE608"/>
      <c r="CF608"/>
      <c r="CG608"/>
      <c r="CH608"/>
      <c r="CI608"/>
      <c r="CJ608"/>
      <c r="CK608"/>
    </row>
    <row r="609" spans="18:89">
      <c r="R609"/>
      <c r="W609">
        <v>614</v>
      </c>
      <c r="X609" t="s">
        <v>1217</v>
      </c>
      <c r="Y609" t="s">
        <v>1217</v>
      </c>
      <c r="Z609" t="s">
        <v>1217</v>
      </c>
      <c r="AA609" t="s">
        <v>1217</v>
      </c>
      <c r="AB609" t="s">
        <v>1217</v>
      </c>
      <c r="AC609" t="s">
        <v>1217</v>
      </c>
      <c r="AD609" t="s">
        <v>1217</v>
      </c>
      <c r="AE609" t="s">
        <v>1217</v>
      </c>
      <c r="AF609" t="s">
        <v>1217</v>
      </c>
      <c r="AG609" t="s">
        <v>1217</v>
      </c>
      <c r="AH609"/>
      <c r="AI609" t="s">
        <v>1217</v>
      </c>
      <c r="AJ609" t="s">
        <v>1217</v>
      </c>
      <c r="AK609" t="s">
        <v>1217</v>
      </c>
      <c r="AL609" t="s">
        <v>1217</v>
      </c>
      <c r="AM609" t="s">
        <v>1217</v>
      </c>
      <c r="AN609" t="s">
        <v>1217</v>
      </c>
      <c r="AO609" t="s">
        <v>1217</v>
      </c>
      <c r="AP609"/>
      <c r="AQ609"/>
      <c r="AR609"/>
      <c r="AS609"/>
      <c r="BB609" t="str" cm="1">
        <f t="array" aca="1" ref="BB609" ca="1">IFERROR(INDIRECT(X609),"")</f>
        <v/>
      </c>
      <c r="CC609"/>
      <c r="CD609"/>
      <c r="CE609"/>
      <c r="CF609"/>
      <c r="CG609"/>
      <c r="CH609"/>
      <c r="CI609"/>
      <c r="CJ609"/>
      <c r="CK609"/>
    </row>
    <row r="610" spans="18:89">
      <c r="R610"/>
      <c r="W610">
        <v>615</v>
      </c>
      <c r="X610" t="s">
        <v>1217</v>
      </c>
      <c r="Y610" t="s">
        <v>1217</v>
      </c>
      <c r="Z610" t="s">
        <v>1217</v>
      </c>
      <c r="AA610" t="s">
        <v>1217</v>
      </c>
      <c r="AB610" t="s">
        <v>1217</v>
      </c>
      <c r="AC610" t="s">
        <v>1217</v>
      </c>
      <c r="AD610" t="s">
        <v>1217</v>
      </c>
      <c r="AE610" t="s">
        <v>1217</v>
      </c>
      <c r="AF610" t="s">
        <v>1217</v>
      </c>
      <c r="AG610" t="s">
        <v>1217</v>
      </c>
      <c r="AH610"/>
      <c r="AI610" t="s">
        <v>1217</v>
      </c>
      <c r="AJ610" t="s">
        <v>1217</v>
      </c>
      <c r="AK610" t="s">
        <v>1217</v>
      </c>
      <c r="AL610" t="s">
        <v>1217</v>
      </c>
      <c r="AM610" t="s">
        <v>1217</v>
      </c>
      <c r="AN610" t="s">
        <v>1217</v>
      </c>
      <c r="AO610" t="s">
        <v>1217</v>
      </c>
      <c r="AP610"/>
      <c r="AQ610"/>
      <c r="AR610"/>
      <c r="AS610"/>
      <c r="BB610" t="str" cm="1">
        <f t="array" aca="1" ref="BB610" ca="1">IFERROR(INDIRECT(X610),"")</f>
        <v/>
      </c>
      <c r="CC610"/>
      <c r="CD610"/>
      <c r="CE610"/>
      <c r="CF610"/>
      <c r="CG610"/>
      <c r="CH610"/>
      <c r="CI610"/>
      <c r="CJ610"/>
      <c r="CK610"/>
    </row>
    <row r="611" spans="18:89">
      <c r="R611"/>
      <c r="W611">
        <v>616</v>
      </c>
      <c r="X611" t="s">
        <v>1217</v>
      </c>
      <c r="Y611" t="s">
        <v>1217</v>
      </c>
      <c r="Z611" t="s">
        <v>1217</v>
      </c>
      <c r="AA611" t="s">
        <v>1217</v>
      </c>
      <c r="AB611" t="s">
        <v>1217</v>
      </c>
      <c r="AC611" t="s">
        <v>1217</v>
      </c>
      <c r="AD611" t="s">
        <v>1217</v>
      </c>
      <c r="AE611" t="s">
        <v>1217</v>
      </c>
      <c r="AF611" t="s">
        <v>1217</v>
      </c>
      <c r="AG611" t="s">
        <v>1217</v>
      </c>
      <c r="AH611"/>
      <c r="AI611" t="s">
        <v>1217</v>
      </c>
      <c r="AJ611" t="s">
        <v>1217</v>
      </c>
      <c r="AK611" t="s">
        <v>1217</v>
      </c>
      <c r="AL611" t="s">
        <v>1217</v>
      </c>
      <c r="AM611" t="s">
        <v>1217</v>
      </c>
      <c r="AN611" t="s">
        <v>1217</v>
      </c>
      <c r="AO611" t="s">
        <v>1217</v>
      </c>
      <c r="AP611"/>
      <c r="AQ611"/>
      <c r="AR611"/>
      <c r="AS611"/>
      <c r="BB611" t="str" cm="1">
        <f t="array" aca="1" ref="BB611" ca="1">IFERROR(INDIRECT(X611),"")</f>
        <v/>
      </c>
      <c r="CC611"/>
      <c r="CD611"/>
      <c r="CE611"/>
      <c r="CF611"/>
      <c r="CG611"/>
      <c r="CH611"/>
      <c r="CI611"/>
      <c r="CJ611"/>
      <c r="CK611"/>
    </row>
    <row r="612" spans="18:89">
      <c r="R612"/>
      <c r="W612">
        <v>617</v>
      </c>
      <c r="X612" t="s">
        <v>1217</v>
      </c>
      <c r="Y612" t="s">
        <v>1217</v>
      </c>
      <c r="Z612" t="s">
        <v>1217</v>
      </c>
      <c r="AA612" t="s">
        <v>1217</v>
      </c>
      <c r="AB612" t="s">
        <v>1217</v>
      </c>
      <c r="AC612" t="s">
        <v>1217</v>
      </c>
      <c r="AD612" t="s">
        <v>1217</v>
      </c>
      <c r="AE612" t="s">
        <v>1217</v>
      </c>
      <c r="AF612" t="s">
        <v>1217</v>
      </c>
      <c r="AG612" t="s">
        <v>1217</v>
      </c>
      <c r="AH612"/>
      <c r="AI612" t="s">
        <v>1217</v>
      </c>
      <c r="AJ612" t="s">
        <v>1217</v>
      </c>
      <c r="AK612" t="s">
        <v>1217</v>
      </c>
      <c r="AL612" t="s">
        <v>1217</v>
      </c>
      <c r="AM612" t="s">
        <v>1217</v>
      </c>
      <c r="AN612" t="s">
        <v>1217</v>
      </c>
      <c r="AO612" t="s">
        <v>1217</v>
      </c>
      <c r="AP612"/>
      <c r="AQ612"/>
      <c r="AR612"/>
      <c r="AS612"/>
      <c r="BB612" t="str" cm="1">
        <f t="array" aca="1" ref="BB612" ca="1">IFERROR(INDIRECT(X612),"")</f>
        <v/>
      </c>
      <c r="CC612"/>
      <c r="CD612"/>
      <c r="CE612"/>
      <c r="CF612"/>
      <c r="CG612"/>
      <c r="CH612"/>
      <c r="CI612"/>
      <c r="CJ612"/>
      <c r="CK612"/>
    </row>
    <row r="613" spans="18:89">
      <c r="R613"/>
      <c r="W613">
        <v>618</v>
      </c>
      <c r="X613" t="s">
        <v>1217</v>
      </c>
      <c r="Y613" t="s">
        <v>1217</v>
      </c>
      <c r="Z613" t="s">
        <v>1217</v>
      </c>
      <c r="AA613" t="s">
        <v>1217</v>
      </c>
      <c r="AB613" t="s">
        <v>1217</v>
      </c>
      <c r="AC613" t="s">
        <v>1217</v>
      </c>
      <c r="AD613" t="s">
        <v>1217</v>
      </c>
      <c r="AE613" t="s">
        <v>1217</v>
      </c>
      <c r="AF613" t="s">
        <v>1217</v>
      </c>
      <c r="AG613" t="s">
        <v>1217</v>
      </c>
      <c r="AH613"/>
      <c r="AI613" t="s">
        <v>1217</v>
      </c>
      <c r="AJ613" t="s">
        <v>1217</v>
      </c>
      <c r="AK613" t="s">
        <v>1217</v>
      </c>
      <c r="AL613" t="s">
        <v>1217</v>
      </c>
      <c r="AM613" t="s">
        <v>1217</v>
      </c>
      <c r="AN613" t="s">
        <v>1217</v>
      </c>
      <c r="AO613" t="s">
        <v>1217</v>
      </c>
      <c r="AP613"/>
      <c r="AQ613"/>
      <c r="AR613"/>
      <c r="AS613"/>
      <c r="BB613" t="str" cm="1">
        <f t="array" aca="1" ref="BB613" ca="1">IFERROR(INDIRECT(X613),"")</f>
        <v/>
      </c>
      <c r="CC613"/>
      <c r="CD613"/>
      <c r="CE613"/>
      <c r="CF613"/>
      <c r="CG613"/>
      <c r="CH613"/>
      <c r="CI613"/>
      <c r="CJ613"/>
      <c r="CK613"/>
    </row>
    <row r="614" spans="18:89">
      <c r="R614"/>
      <c r="W614">
        <v>619</v>
      </c>
      <c r="X614" t="s">
        <v>3551</v>
      </c>
      <c r="Y614" t="s">
        <v>3552</v>
      </c>
      <c r="Z614" t="s">
        <v>3553</v>
      </c>
      <c r="AA614" t="s">
        <v>1217</v>
      </c>
      <c r="AB614" t="s">
        <v>1217</v>
      </c>
      <c r="AC614">
        <v>3</v>
      </c>
      <c r="AD614">
        <v>49</v>
      </c>
      <c r="AE614" t="s">
        <v>1217</v>
      </c>
      <c r="AF614" t="s">
        <v>1217</v>
      </c>
      <c r="AG614" t="s">
        <v>3554</v>
      </c>
      <c r="AH614"/>
      <c r="AI614" t="s">
        <v>3555</v>
      </c>
      <c r="AJ614" t="s">
        <v>3556</v>
      </c>
      <c r="AK614" t="s">
        <v>3557</v>
      </c>
      <c r="AL614" t="s">
        <v>3558</v>
      </c>
      <c r="AM614" t="s">
        <v>3559</v>
      </c>
      <c r="AN614" t="s">
        <v>3560</v>
      </c>
      <c r="AO614" t="s">
        <v>3561</v>
      </c>
      <c r="AP614"/>
      <c r="AQ614"/>
      <c r="AR614"/>
      <c r="AS614"/>
      <c r="BB614" t="str" cm="1">
        <f t="array" aca="1" ref="BB614" ca="1">IFERROR(INDIRECT(X614),"")</f>
        <v>FULLSTÄNDIGT SVAR SAKNAS PÅ FRÅGA 15</v>
      </c>
      <c r="CC614"/>
      <c r="CD614"/>
      <c r="CE614"/>
      <c r="CF614"/>
      <c r="CG614"/>
      <c r="CH614"/>
      <c r="CI614"/>
      <c r="CJ614"/>
      <c r="CK614"/>
    </row>
    <row r="615" spans="18:89">
      <c r="R615"/>
      <c r="W615">
        <v>620</v>
      </c>
      <c r="X615" t="s">
        <v>1217</v>
      </c>
      <c r="Y615" t="s">
        <v>1217</v>
      </c>
      <c r="Z615" t="s">
        <v>1217</v>
      </c>
      <c r="AA615" t="s">
        <v>1217</v>
      </c>
      <c r="AB615" t="s">
        <v>1217</v>
      </c>
      <c r="AC615" t="s">
        <v>1217</v>
      </c>
      <c r="AD615" t="s">
        <v>1217</v>
      </c>
      <c r="AE615" t="s">
        <v>1217</v>
      </c>
      <c r="AF615" t="s">
        <v>1217</v>
      </c>
      <c r="AG615" t="s">
        <v>1217</v>
      </c>
      <c r="AH615"/>
      <c r="AI615" t="s">
        <v>1217</v>
      </c>
      <c r="AJ615" t="s">
        <v>1217</v>
      </c>
      <c r="AK615" t="s">
        <v>1217</v>
      </c>
      <c r="AL615" t="s">
        <v>1217</v>
      </c>
      <c r="AM615" t="s">
        <v>1217</v>
      </c>
      <c r="AN615" t="s">
        <v>1217</v>
      </c>
      <c r="AO615" t="s">
        <v>1217</v>
      </c>
      <c r="AP615"/>
      <c r="AQ615"/>
      <c r="AR615"/>
      <c r="AS615"/>
      <c r="BB615" t="str" cm="1">
        <f t="array" aca="1" ref="BB615" ca="1">IFERROR(INDIRECT(X615),"")</f>
        <v/>
      </c>
      <c r="CC615"/>
      <c r="CD615"/>
      <c r="CE615"/>
      <c r="CF615"/>
      <c r="CG615"/>
      <c r="CH615"/>
      <c r="CI615"/>
      <c r="CJ615"/>
      <c r="CK615"/>
    </row>
    <row r="616" spans="18:89">
      <c r="R616"/>
      <c r="W616">
        <v>621</v>
      </c>
      <c r="X616" t="s">
        <v>1217</v>
      </c>
      <c r="Y616" t="s">
        <v>1217</v>
      </c>
      <c r="Z616" t="s">
        <v>1217</v>
      </c>
      <c r="AA616" t="s">
        <v>1217</v>
      </c>
      <c r="AB616" t="s">
        <v>1217</v>
      </c>
      <c r="AC616" t="s">
        <v>1217</v>
      </c>
      <c r="AD616" t="s">
        <v>1217</v>
      </c>
      <c r="AE616" t="s">
        <v>1217</v>
      </c>
      <c r="AF616" t="s">
        <v>1217</v>
      </c>
      <c r="AG616" t="s">
        <v>1217</v>
      </c>
      <c r="AH616"/>
      <c r="AI616" t="s">
        <v>1217</v>
      </c>
      <c r="AJ616" t="s">
        <v>1217</v>
      </c>
      <c r="AK616" t="s">
        <v>1217</v>
      </c>
      <c r="AL616" t="s">
        <v>1217</v>
      </c>
      <c r="AM616" t="s">
        <v>1217</v>
      </c>
      <c r="AN616" t="s">
        <v>1217</v>
      </c>
      <c r="AO616" t="s">
        <v>1217</v>
      </c>
      <c r="AP616"/>
      <c r="AQ616"/>
      <c r="AR616"/>
      <c r="AS616"/>
      <c r="BB616" t="str" cm="1">
        <f t="array" aca="1" ref="BB616" ca="1">IFERROR(INDIRECT(X616),"")</f>
        <v/>
      </c>
      <c r="CC616"/>
      <c r="CD616"/>
      <c r="CE616"/>
      <c r="CF616"/>
      <c r="CG616"/>
      <c r="CH616"/>
      <c r="CI616"/>
      <c r="CJ616"/>
      <c r="CK616"/>
    </row>
    <row r="617" spans="18:89">
      <c r="R617"/>
      <c r="W617">
        <v>622</v>
      </c>
      <c r="X617" t="s">
        <v>1217</v>
      </c>
      <c r="Y617" t="s">
        <v>1217</v>
      </c>
      <c r="Z617" t="s">
        <v>1217</v>
      </c>
      <c r="AA617" t="s">
        <v>1217</v>
      </c>
      <c r="AB617" t="s">
        <v>1217</v>
      </c>
      <c r="AC617" t="s">
        <v>1217</v>
      </c>
      <c r="AD617" t="s">
        <v>1217</v>
      </c>
      <c r="AE617" t="s">
        <v>1217</v>
      </c>
      <c r="AF617" t="s">
        <v>1217</v>
      </c>
      <c r="AG617" t="s">
        <v>1217</v>
      </c>
      <c r="AH617"/>
      <c r="AI617" t="s">
        <v>1217</v>
      </c>
      <c r="AJ617" t="s">
        <v>1217</v>
      </c>
      <c r="AK617" t="s">
        <v>1217</v>
      </c>
      <c r="AL617" t="s">
        <v>1217</v>
      </c>
      <c r="AM617" t="s">
        <v>1217</v>
      </c>
      <c r="AN617" t="s">
        <v>1217</v>
      </c>
      <c r="AO617" t="s">
        <v>1217</v>
      </c>
      <c r="AP617"/>
      <c r="AQ617"/>
      <c r="AR617"/>
      <c r="AS617"/>
      <c r="BB617" t="str" cm="1">
        <f t="array" aca="1" ref="BB617" ca="1">IFERROR(INDIRECT(X617),"")</f>
        <v/>
      </c>
      <c r="CC617"/>
      <c r="CD617"/>
      <c r="CE617"/>
      <c r="CF617"/>
      <c r="CG617"/>
      <c r="CH617"/>
      <c r="CI617"/>
      <c r="CJ617"/>
      <c r="CK617"/>
    </row>
    <row r="618" spans="18:89">
      <c r="R618"/>
      <c r="W618">
        <v>623</v>
      </c>
      <c r="X618" t="s">
        <v>1217</v>
      </c>
      <c r="Y618" t="s">
        <v>1217</v>
      </c>
      <c r="Z618" t="s">
        <v>1217</v>
      </c>
      <c r="AA618" t="s">
        <v>1217</v>
      </c>
      <c r="AB618" t="s">
        <v>1217</v>
      </c>
      <c r="AC618" t="s">
        <v>1217</v>
      </c>
      <c r="AD618" t="s">
        <v>1217</v>
      </c>
      <c r="AE618" t="s">
        <v>1217</v>
      </c>
      <c r="AF618" t="s">
        <v>1217</v>
      </c>
      <c r="AG618" t="s">
        <v>1217</v>
      </c>
      <c r="AH618"/>
      <c r="AI618" t="s">
        <v>1217</v>
      </c>
      <c r="AJ618" t="s">
        <v>1217</v>
      </c>
      <c r="AK618" t="s">
        <v>1217</v>
      </c>
      <c r="AL618" t="s">
        <v>1217</v>
      </c>
      <c r="AM618" t="s">
        <v>1217</v>
      </c>
      <c r="AN618" t="s">
        <v>1217</v>
      </c>
      <c r="AO618" t="s">
        <v>1217</v>
      </c>
      <c r="AP618"/>
      <c r="AQ618"/>
      <c r="AR618"/>
      <c r="AS618"/>
      <c r="BB618" t="str" cm="1">
        <f t="array" aca="1" ref="BB618" ca="1">IFERROR(INDIRECT(X618),"")</f>
        <v/>
      </c>
      <c r="CC618"/>
      <c r="CD618"/>
      <c r="CE618"/>
      <c r="CF618"/>
      <c r="CG618"/>
      <c r="CH618"/>
      <c r="CI618"/>
      <c r="CJ618"/>
      <c r="CK618"/>
    </row>
    <row r="619" spans="18:89">
      <c r="R619"/>
      <c r="W619">
        <v>624</v>
      </c>
      <c r="X619" t="s">
        <v>1217</v>
      </c>
      <c r="Y619" t="s">
        <v>1217</v>
      </c>
      <c r="Z619" t="s">
        <v>1217</v>
      </c>
      <c r="AA619" t="s">
        <v>1217</v>
      </c>
      <c r="AB619" t="s">
        <v>1217</v>
      </c>
      <c r="AC619" t="s">
        <v>1217</v>
      </c>
      <c r="AD619" t="s">
        <v>1217</v>
      </c>
      <c r="AE619" t="s">
        <v>1217</v>
      </c>
      <c r="AF619" t="s">
        <v>1217</v>
      </c>
      <c r="AG619" t="s">
        <v>1217</v>
      </c>
      <c r="AH619"/>
      <c r="AI619" t="s">
        <v>1217</v>
      </c>
      <c r="AJ619" t="s">
        <v>1217</v>
      </c>
      <c r="AK619" t="s">
        <v>1217</v>
      </c>
      <c r="AL619" t="s">
        <v>1217</v>
      </c>
      <c r="AM619" t="s">
        <v>1217</v>
      </c>
      <c r="AN619" t="s">
        <v>1217</v>
      </c>
      <c r="AO619" t="s">
        <v>1217</v>
      </c>
      <c r="AP619"/>
      <c r="AQ619"/>
      <c r="AR619"/>
      <c r="AS619"/>
      <c r="BB619" t="str" cm="1">
        <f t="array" aca="1" ref="BB619" ca="1">IFERROR(INDIRECT(X619),"")</f>
        <v/>
      </c>
      <c r="CC619"/>
      <c r="CD619"/>
      <c r="CE619"/>
      <c r="CF619"/>
      <c r="CG619"/>
      <c r="CH619"/>
      <c r="CI619"/>
      <c r="CJ619"/>
      <c r="CK619"/>
    </row>
    <row r="620" spans="18:89">
      <c r="R620"/>
      <c r="W620">
        <v>625</v>
      </c>
      <c r="X620" t="s">
        <v>1217</v>
      </c>
      <c r="Y620" t="s">
        <v>1217</v>
      </c>
      <c r="Z620" t="s">
        <v>1217</v>
      </c>
      <c r="AA620" t="s">
        <v>1217</v>
      </c>
      <c r="AB620" t="s">
        <v>1217</v>
      </c>
      <c r="AC620" t="s">
        <v>1217</v>
      </c>
      <c r="AD620" t="s">
        <v>1217</v>
      </c>
      <c r="AE620" t="s">
        <v>1217</v>
      </c>
      <c r="AF620" t="s">
        <v>1217</v>
      </c>
      <c r="AG620" t="s">
        <v>1217</v>
      </c>
      <c r="AH620"/>
      <c r="AI620" t="s">
        <v>1217</v>
      </c>
      <c r="AJ620" t="s">
        <v>1217</v>
      </c>
      <c r="AK620" t="s">
        <v>1217</v>
      </c>
      <c r="AL620" t="s">
        <v>1217</v>
      </c>
      <c r="AM620" t="s">
        <v>1217</v>
      </c>
      <c r="AN620" t="s">
        <v>1217</v>
      </c>
      <c r="AO620" t="s">
        <v>1217</v>
      </c>
      <c r="AP620"/>
      <c r="AQ620"/>
      <c r="AR620"/>
      <c r="AS620"/>
      <c r="BB620" t="str" cm="1">
        <f t="array" aca="1" ref="BB620" ca="1">IFERROR(INDIRECT(X620),"")</f>
        <v/>
      </c>
      <c r="CC620"/>
      <c r="CD620"/>
      <c r="CE620"/>
      <c r="CF620"/>
      <c r="CG620"/>
      <c r="CH620"/>
      <c r="CI620"/>
      <c r="CJ620"/>
      <c r="CK620"/>
    </row>
    <row r="621" spans="18:89">
      <c r="R621"/>
      <c r="W621">
        <v>626</v>
      </c>
      <c r="X621" t="s">
        <v>1217</v>
      </c>
      <c r="Y621" t="s">
        <v>1217</v>
      </c>
      <c r="Z621" t="s">
        <v>1217</v>
      </c>
      <c r="AA621" t="s">
        <v>1217</v>
      </c>
      <c r="AB621" t="s">
        <v>1217</v>
      </c>
      <c r="AC621" t="s">
        <v>1217</v>
      </c>
      <c r="AD621" t="s">
        <v>1217</v>
      </c>
      <c r="AE621" t="s">
        <v>1217</v>
      </c>
      <c r="AF621" t="s">
        <v>1217</v>
      </c>
      <c r="AG621" t="s">
        <v>1217</v>
      </c>
      <c r="AH621"/>
      <c r="AI621" t="s">
        <v>1217</v>
      </c>
      <c r="AJ621" t="s">
        <v>1217</v>
      </c>
      <c r="AK621" t="s">
        <v>1217</v>
      </c>
      <c r="AL621" t="s">
        <v>1217</v>
      </c>
      <c r="AM621" t="s">
        <v>1217</v>
      </c>
      <c r="AN621" t="s">
        <v>1217</v>
      </c>
      <c r="AO621" t="s">
        <v>1217</v>
      </c>
      <c r="AP621"/>
      <c r="AQ621"/>
      <c r="AR621"/>
      <c r="AS621"/>
      <c r="BB621" t="str" cm="1">
        <f t="array" aca="1" ref="BB621" ca="1">IFERROR(INDIRECT(X621),"")</f>
        <v/>
      </c>
      <c r="CC621"/>
      <c r="CD621"/>
      <c r="CE621"/>
      <c r="CF621"/>
      <c r="CG621"/>
      <c r="CH621"/>
      <c r="CI621"/>
      <c r="CJ621"/>
      <c r="CK621"/>
    </row>
    <row r="622" spans="18:89">
      <c r="R622"/>
      <c r="W622">
        <v>627</v>
      </c>
      <c r="X622" t="s">
        <v>1217</v>
      </c>
      <c r="Y622" t="s">
        <v>1217</v>
      </c>
      <c r="Z622" t="s">
        <v>1217</v>
      </c>
      <c r="AA622" t="s">
        <v>1217</v>
      </c>
      <c r="AB622" t="s">
        <v>1217</v>
      </c>
      <c r="AC622" t="s">
        <v>1217</v>
      </c>
      <c r="AD622" t="s">
        <v>1217</v>
      </c>
      <c r="AE622" t="s">
        <v>1217</v>
      </c>
      <c r="AF622" t="s">
        <v>1217</v>
      </c>
      <c r="AG622" t="s">
        <v>1217</v>
      </c>
      <c r="AH622"/>
      <c r="AI622" t="s">
        <v>1217</v>
      </c>
      <c r="AJ622" t="s">
        <v>1217</v>
      </c>
      <c r="AK622" t="s">
        <v>1217</v>
      </c>
      <c r="AL622" t="s">
        <v>1217</v>
      </c>
      <c r="AM622" t="s">
        <v>1217</v>
      </c>
      <c r="AN622" t="s">
        <v>1217</v>
      </c>
      <c r="AO622" t="s">
        <v>1217</v>
      </c>
      <c r="AP622"/>
      <c r="AQ622"/>
      <c r="AR622"/>
      <c r="AS622"/>
      <c r="BB622" t="str" cm="1">
        <f t="array" aca="1" ref="BB622" ca="1">IFERROR(INDIRECT(X622),"")</f>
        <v/>
      </c>
      <c r="CC622"/>
      <c r="CD622"/>
      <c r="CE622"/>
      <c r="CF622"/>
      <c r="CG622"/>
      <c r="CH622"/>
      <c r="CI622"/>
      <c r="CJ622"/>
      <c r="CK622"/>
    </row>
    <row r="623" spans="18:89">
      <c r="R623"/>
      <c r="W623">
        <v>628</v>
      </c>
      <c r="X623" t="s">
        <v>1217</v>
      </c>
      <c r="Y623" t="s">
        <v>1217</v>
      </c>
      <c r="Z623" t="s">
        <v>1217</v>
      </c>
      <c r="AA623" t="s">
        <v>1217</v>
      </c>
      <c r="AB623" t="s">
        <v>1217</v>
      </c>
      <c r="AC623" t="s">
        <v>1217</v>
      </c>
      <c r="AD623" t="s">
        <v>1217</v>
      </c>
      <c r="AE623" t="s">
        <v>1217</v>
      </c>
      <c r="AF623" t="s">
        <v>1217</v>
      </c>
      <c r="AG623" t="s">
        <v>1217</v>
      </c>
      <c r="AH623"/>
      <c r="AI623" t="s">
        <v>1217</v>
      </c>
      <c r="AJ623" t="s">
        <v>1217</v>
      </c>
      <c r="AK623" t="s">
        <v>1217</v>
      </c>
      <c r="AL623" t="s">
        <v>1217</v>
      </c>
      <c r="AM623" t="s">
        <v>1217</v>
      </c>
      <c r="AN623" t="s">
        <v>1217</v>
      </c>
      <c r="AO623" t="s">
        <v>1217</v>
      </c>
      <c r="AP623"/>
      <c r="AQ623"/>
      <c r="AR623"/>
      <c r="AS623"/>
      <c r="BB623" t="str" cm="1">
        <f t="array" aca="1" ref="BB623" ca="1">IFERROR(INDIRECT(X623),"")</f>
        <v/>
      </c>
      <c r="CC623"/>
      <c r="CD623"/>
      <c r="CE623"/>
      <c r="CF623"/>
      <c r="CG623"/>
      <c r="CH623"/>
      <c r="CI623"/>
      <c r="CJ623"/>
      <c r="CK623"/>
    </row>
    <row r="624" spans="18:89">
      <c r="R624"/>
      <c r="W624">
        <v>629</v>
      </c>
      <c r="X624" t="s">
        <v>1217</v>
      </c>
      <c r="Y624" t="s">
        <v>1217</v>
      </c>
      <c r="Z624" t="s">
        <v>1217</v>
      </c>
      <c r="AA624" t="s">
        <v>1217</v>
      </c>
      <c r="AB624" t="s">
        <v>1217</v>
      </c>
      <c r="AC624" t="s">
        <v>1217</v>
      </c>
      <c r="AD624" t="s">
        <v>1217</v>
      </c>
      <c r="AE624" t="s">
        <v>1217</v>
      </c>
      <c r="AF624" t="s">
        <v>1217</v>
      </c>
      <c r="AG624" t="s">
        <v>1217</v>
      </c>
      <c r="AH624"/>
      <c r="AI624" t="s">
        <v>1217</v>
      </c>
      <c r="AJ624" t="s">
        <v>1217</v>
      </c>
      <c r="AK624" t="s">
        <v>1217</v>
      </c>
      <c r="AL624" t="s">
        <v>1217</v>
      </c>
      <c r="AM624" t="s">
        <v>1217</v>
      </c>
      <c r="AN624" t="s">
        <v>1217</v>
      </c>
      <c r="AO624" t="s">
        <v>1217</v>
      </c>
      <c r="AP624"/>
      <c r="AQ624"/>
      <c r="AR624"/>
      <c r="AS624"/>
      <c r="BB624" t="str" cm="1">
        <f t="array" aca="1" ref="BB624" ca="1">IFERROR(INDIRECT(X624),"")</f>
        <v/>
      </c>
      <c r="CC624"/>
      <c r="CD624"/>
      <c r="CE624"/>
      <c r="CF624"/>
      <c r="CG624"/>
      <c r="CH624"/>
      <c r="CI624"/>
      <c r="CJ624"/>
      <c r="CK624"/>
    </row>
    <row r="625" spans="18:89">
      <c r="R625"/>
      <c r="W625">
        <v>630</v>
      </c>
      <c r="X625" t="s">
        <v>1217</v>
      </c>
      <c r="Y625" t="s">
        <v>1217</v>
      </c>
      <c r="Z625" t="s">
        <v>1217</v>
      </c>
      <c r="AA625" t="s">
        <v>1217</v>
      </c>
      <c r="AB625" t="s">
        <v>1217</v>
      </c>
      <c r="AC625" t="s">
        <v>1217</v>
      </c>
      <c r="AD625" t="s">
        <v>1217</v>
      </c>
      <c r="AE625" t="s">
        <v>1217</v>
      </c>
      <c r="AF625" t="s">
        <v>1217</v>
      </c>
      <c r="AG625" t="s">
        <v>1217</v>
      </c>
      <c r="AH625"/>
      <c r="AI625" t="s">
        <v>1217</v>
      </c>
      <c r="AJ625" t="s">
        <v>1217</v>
      </c>
      <c r="AK625" t="s">
        <v>1217</v>
      </c>
      <c r="AL625" t="s">
        <v>1217</v>
      </c>
      <c r="AM625" t="s">
        <v>1217</v>
      </c>
      <c r="AN625" t="s">
        <v>1217</v>
      </c>
      <c r="AO625" t="s">
        <v>1217</v>
      </c>
      <c r="AP625"/>
      <c r="AQ625"/>
      <c r="AR625"/>
      <c r="AS625"/>
      <c r="BB625" t="str" cm="1">
        <f t="array" aca="1" ref="BB625" ca="1">IFERROR(INDIRECT(X625),"")</f>
        <v/>
      </c>
      <c r="CC625"/>
      <c r="CD625"/>
      <c r="CE625"/>
      <c r="CF625"/>
      <c r="CG625"/>
      <c r="CH625"/>
      <c r="CI625"/>
      <c r="CJ625"/>
      <c r="CK625"/>
    </row>
    <row r="626" spans="18:89">
      <c r="R626"/>
      <c r="W626">
        <v>631</v>
      </c>
      <c r="X626" t="s">
        <v>3562</v>
      </c>
      <c r="Y626" t="s">
        <v>3563</v>
      </c>
      <c r="Z626" t="s">
        <v>3564</v>
      </c>
      <c r="AA626" t="s">
        <v>1217</v>
      </c>
      <c r="AB626" t="s">
        <v>1217</v>
      </c>
      <c r="AC626">
        <v>3</v>
      </c>
      <c r="AD626">
        <v>50</v>
      </c>
      <c r="AE626" t="s">
        <v>1217</v>
      </c>
      <c r="AF626" t="s">
        <v>1217</v>
      </c>
      <c r="AG626" t="s">
        <v>3565</v>
      </c>
      <c r="AH626"/>
      <c r="AI626" t="s">
        <v>3566</v>
      </c>
      <c r="AJ626" t="s">
        <v>3567</v>
      </c>
      <c r="AK626" t="s">
        <v>3568</v>
      </c>
      <c r="AL626" t="s">
        <v>3569</v>
      </c>
      <c r="AM626" t="s">
        <v>3570</v>
      </c>
      <c r="AN626" t="s">
        <v>3571</v>
      </c>
      <c r="AO626" t="s">
        <v>3572</v>
      </c>
      <c r="AP626"/>
      <c r="AQ626"/>
      <c r="AR626"/>
      <c r="AS626"/>
      <c r="BB626" t="str" cm="1">
        <f t="array" aca="1" ref="BB626" ca="1">IFERROR(INDIRECT(X626),"")</f>
        <v>FULLSTÄNDIGT SVAR SAKNAS PÅ FRÅGA 16</v>
      </c>
      <c r="CC626"/>
      <c r="CD626"/>
      <c r="CE626"/>
      <c r="CF626"/>
      <c r="CG626"/>
      <c r="CH626"/>
      <c r="CI626"/>
      <c r="CJ626"/>
      <c r="CK626"/>
    </row>
    <row r="627" spans="18:89">
      <c r="R627"/>
      <c r="W627">
        <v>632</v>
      </c>
      <c r="X627" t="s">
        <v>1217</v>
      </c>
      <c r="Y627" t="s">
        <v>1217</v>
      </c>
      <c r="Z627" t="s">
        <v>1217</v>
      </c>
      <c r="AA627" t="s">
        <v>1217</v>
      </c>
      <c r="AB627" t="s">
        <v>1217</v>
      </c>
      <c r="AC627" t="s">
        <v>1217</v>
      </c>
      <c r="AD627" t="s">
        <v>1217</v>
      </c>
      <c r="AE627" t="s">
        <v>1217</v>
      </c>
      <c r="AF627" t="s">
        <v>1217</v>
      </c>
      <c r="AG627" t="s">
        <v>1217</v>
      </c>
      <c r="AH627"/>
      <c r="AI627" t="s">
        <v>1217</v>
      </c>
      <c r="AJ627" t="s">
        <v>1217</v>
      </c>
      <c r="AK627" t="s">
        <v>1217</v>
      </c>
      <c r="AL627" t="s">
        <v>1217</v>
      </c>
      <c r="AM627" t="s">
        <v>1217</v>
      </c>
      <c r="AN627" t="s">
        <v>1217</v>
      </c>
      <c r="AO627" t="s">
        <v>1217</v>
      </c>
      <c r="AP627"/>
      <c r="AQ627"/>
      <c r="AR627"/>
      <c r="AS627"/>
      <c r="BB627" t="str" cm="1">
        <f t="array" aca="1" ref="BB627" ca="1">IFERROR(INDIRECT(X627),"")</f>
        <v/>
      </c>
    </row>
    <row r="628" spans="18:89">
      <c r="R628"/>
      <c r="W628">
        <v>633</v>
      </c>
      <c r="X628" t="s">
        <v>1217</v>
      </c>
      <c r="Y628" t="s">
        <v>1217</v>
      </c>
      <c r="Z628" t="s">
        <v>1217</v>
      </c>
      <c r="AA628" t="s">
        <v>1217</v>
      </c>
      <c r="AB628" t="s">
        <v>1217</v>
      </c>
      <c r="AC628" t="s">
        <v>1217</v>
      </c>
      <c r="AD628" t="s">
        <v>1217</v>
      </c>
      <c r="AE628" t="s">
        <v>1217</v>
      </c>
      <c r="AF628" t="s">
        <v>1217</v>
      </c>
      <c r="AG628" t="s">
        <v>1217</v>
      </c>
      <c r="AH628"/>
      <c r="AI628" t="s">
        <v>1217</v>
      </c>
      <c r="AJ628" t="s">
        <v>1217</v>
      </c>
      <c r="AK628" t="s">
        <v>1217</v>
      </c>
      <c r="AL628" t="s">
        <v>1217</v>
      </c>
      <c r="AM628" t="s">
        <v>1217</v>
      </c>
      <c r="AN628" t="s">
        <v>1217</v>
      </c>
      <c r="AO628" t="s">
        <v>1217</v>
      </c>
      <c r="AP628"/>
      <c r="AQ628"/>
      <c r="AR628"/>
      <c r="AS628"/>
      <c r="BB628" t="str" cm="1">
        <f t="array" aca="1" ref="BB628" ca="1">IFERROR(INDIRECT(X628),"")</f>
        <v/>
      </c>
    </row>
    <row r="629" spans="18:89">
      <c r="R629"/>
      <c r="W629">
        <v>634</v>
      </c>
      <c r="X629" t="s">
        <v>1217</v>
      </c>
      <c r="Y629" t="s">
        <v>1217</v>
      </c>
      <c r="Z629" t="s">
        <v>1217</v>
      </c>
      <c r="AA629" t="s">
        <v>1217</v>
      </c>
      <c r="AB629" t="s">
        <v>1217</v>
      </c>
      <c r="AC629" t="s">
        <v>1217</v>
      </c>
      <c r="AD629" t="s">
        <v>1217</v>
      </c>
      <c r="AE629" t="s">
        <v>1217</v>
      </c>
      <c r="AF629" t="s">
        <v>1217</v>
      </c>
      <c r="AG629" t="s">
        <v>1217</v>
      </c>
      <c r="AH629"/>
      <c r="AI629" t="s">
        <v>1217</v>
      </c>
      <c r="AJ629" t="s">
        <v>1217</v>
      </c>
      <c r="AK629" t="s">
        <v>1217</v>
      </c>
      <c r="AL629" t="s">
        <v>1217</v>
      </c>
      <c r="AM629" t="s">
        <v>1217</v>
      </c>
      <c r="AN629" t="s">
        <v>1217</v>
      </c>
      <c r="AO629" t="s">
        <v>1217</v>
      </c>
      <c r="AP629"/>
      <c r="AQ629"/>
      <c r="AR629"/>
      <c r="AS629"/>
      <c r="BB629" t="str" cm="1">
        <f t="array" aca="1" ref="BB629" ca="1">IFERROR(INDIRECT(X629),"")</f>
        <v/>
      </c>
    </row>
    <row r="630" spans="18:89">
      <c r="R630"/>
      <c r="W630">
        <v>635</v>
      </c>
      <c r="X630" t="s">
        <v>1217</v>
      </c>
      <c r="Y630" t="s">
        <v>1217</v>
      </c>
      <c r="Z630" t="s">
        <v>1217</v>
      </c>
      <c r="AA630" t="s">
        <v>1217</v>
      </c>
      <c r="AB630" t="s">
        <v>1217</v>
      </c>
      <c r="AC630" t="s">
        <v>1217</v>
      </c>
      <c r="AD630" t="s">
        <v>1217</v>
      </c>
      <c r="AE630" t="s">
        <v>1217</v>
      </c>
      <c r="AF630" t="s">
        <v>1217</v>
      </c>
      <c r="AG630" t="s">
        <v>1217</v>
      </c>
      <c r="AH630"/>
      <c r="AI630" t="s">
        <v>1217</v>
      </c>
      <c r="AJ630" t="s">
        <v>1217</v>
      </c>
      <c r="AK630" t="s">
        <v>1217</v>
      </c>
      <c r="AL630" t="s">
        <v>1217</v>
      </c>
      <c r="AM630" t="s">
        <v>1217</v>
      </c>
      <c r="AN630" t="s">
        <v>1217</v>
      </c>
      <c r="AO630" t="s">
        <v>1217</v>
      </c>
      <c r="AP630"/>
      <c r="AQ630"/>
      <c r="AR630"/>
      <c r="AS630"/>
      <c r="BB630" t="str" cm="1">
        <f t="array" aca="1" ref="BB630" ca="1">IFERROR(INDIRECT(X630),"")</f>
        <v/>
      </c>
    </row>
    <row r="631" spans="18:89">
      <c r="R631"/>
      <c r="W631">
        <v>636</v>
      </c>
      <c r="X631" t="s">
        <v>1217</v>
      </c>
      <c r="Y631" t="s">
        <v>1217</v>
      </c>
      <c r="Z631" t="s">
        <v>1217</v>
      </c>
      <c r="AA631" t="s">
        <v>1217</v>
      </c>
      <c r="AB631" t="s">
        <v>1217</v>
      </c>
      <c r="AC631" t="s">
        <v>1217</v>
      </c>
      <c r="AD631" t="s">
        <v>1217</v>
      </c>
      <c r="AE631" t="s">
        <v>1217</v>
      </c>
      <c r="AF631" t="s">
        <v>1217</v>
      </c>
      <c r="AG631" t="s">
        <v>1217</v>
      </c>
      <c r="AH631"/>
      <c r="AI631" t="s">
        <v>1217</v>
      </c>
      <c r="AJ631" t="s">
        <v>1217</v>
      </c>
      <c r="AK631" t="s">
        <v>1217</v>
      </c>
      <c r="AL631" t="s">
        <v>1217</v>
      </c>
      <c r="AM631" t="s">
        <v>1217</v>
      </c>
      <c r="AN631" t="s">
        <v>1217</v>
      </c>
      <c r="AO631" t="s">
        <v>1217</v>
      </c>
      <c r="AP631"/>
      <c r="AQ631"/>
      <c r="AR631"/>
      <c r="AS631"/>
      <c r="BB631" t="str" cm="1">
        <f t="array" aca="1" ref="BB631" ca="1">IFERROR(INDIRECT(X631),"")</f>
        <v/>
      </c>
    </row>
    <row r="632" spans="18:89">
      <c r="R632"/>
      <c r="W632">
        <v>637</v>
      </c>
      <c r="X632" t="s">
        <v>1217</v>
      </c>
      <c r="Y632" t="s">
        <v>1217</v>
      </c>
      <c r="Z632" t="s">
        <v>1217</v>
      </c>
      <c r="AA632" t="s">
        <v>1217</v>
      </c>
      <c r="AB632" t="s">
        <v>1217</v>
      </c>
      <c r="AC632" t="s">
        <v>1217</v>
      </c>
      <c r="AD632" t="s">
        <v>1217</v>
      </c>
      <c r="AE632" t="s">
        <v>1217</v>
      </c>
      <c r="AF632" t="s">
        <v>1217</v>
      </c>
      <c r="AG632" t="s">
        <v>1217</v>
      </c>
      <c r="AH632"/>
      <c r="AI632" t="s">
        <v>1217</v>
      </c>
      <c r="AJ632" t="s">
        <v>1217</v>
      </c>
      <c r="AK632" t="s">
        <v>1217</v>
      </c>
      <c r="AL632" t="s">
        <v>1217</v>
      </c>
      <c r="AM632" t="s">
        <v>1217</v>
      </c>
      <c r="AN632" t="s">
        <v>1217</v>
      </c>
      <c r="AO632" t="s">
        <v>1217</v>
      </c>
      <c r="AP632"/>
      <c r="AQ632"/>
      <c r="AR632"/>
      <c r="AS632"/>
      <c r="BB632" t="str" cm="1">
        <f t="array" aca="1" ref="BB632" ca="1">IFERROR(INDIRECT(X632),"")</f>
        <v/>
      </c>
    </row>
    <row r="633" spans="18:89">
      <c r="R633"/>
      <c r="W633">
        <v>638</v>
      </c>
      <c r="X633" t="s">
        <v>1217</v>
      </c>
      <c r="Y633" t="s">
        <v>1217</v>
      </c>
      <c r="Z633" t="s">
        <v>1217</v>
      </c>
      <c r="AA633" t="s">
        <v>1217</v>
      </c>
      <c r="AB633" t="s">
        <v>1217</v>
      </c>
      <c r="AC633" t="s">
        <v>1217</v>
      </c>
      <c r="AD633" t="s">
        <v>1217</v>
      </c>
      <c r="AE633" t="s">
        <v>1217</v>
      </c>
      <c r="AF633" t="s">
        <v>1217</v>
      </c>
      <c r="AG633" t="s">
        <v>1217</v>
      </c>
      <c r="AH633"/>
      <c r="AI633" t="s">
        <v>1217</v>
      </c>
      <c r="AJ633" t="s">
        <v>1217</v>
      </c>
      <c r="AK633" t="s">
        <v>1217</v>
      </c>
      <c r="AL633" t="s">
        <v>1217</v>
      </c>
      <c r="AM633" t="s">
        <v>1217</v>
      </c>
      <c r="AN633" t="s">
        <v>1217</v>
      </c>
      <c r="AO633" t="s">
        <v>1217</v>
      </c>
      <c r="AP633"/>
      <c r="AQ633"/>
      <c r="AR633"/>
      <c r="AS633"/>
      <c r="BB633" t="str" cm="1">
        <f t="array" aca="1" ref="BB633" ca="1">IFERROR(INDIRECT(X633),"")</f>
        <v/>
      </c>
    </row>
    <row r="634" spans="18:89">
      <c r="R634"/>
      <c r="W634">
        <v>639</v>
      </c>
      <c r="X634" t="s">
        <v>1217</v>
      </c>
      <c r="Y634" t="s">
        <v>1217</v>
      </c>
      <c r="Z634" t="s">
        <v>1217</v>
      </c>
      <c r="AA634" t="s">
        <v>1217</v>
      </c>
      <c r="AB634" t="s">
        <v>1217</v>
      </c>
      <c r="AC634" t="s">
        <v>1217</v>
      </c>
      <c r="AD634" t="s">
        <v>1217</v>
      </c>
      <c r="AE634" t="s">
        <v>1217</v>
      </c>
      <c r="AF634" t="s">
        <v>1217</v>
      </c>
      <c r="AG634" t="s">
        <v>1217</v>
      </c>
      <c r="AH634"/>
      <c r="AI634" t="s">
        <v>1217</v>
      </c>
      <c r="AJ634" t="s">
        <v>1217</v>
      </c>
      <c r="AK634" t="s">
        <v>1217</v>
      </c>
      <c r="AL634" t="s">
        <v>1217</v>
      </c>
      <c r="AM634" t="s">
        <v>1217</v>
      </c>
      <c r="AN634" t="s">
        <v>1217</v>
      </c>
      <c r="AO634" t="s">
        <v>1217</v>
      </c>
      <c r="AP634"/>
      <c r="AQ634"/>
      <c r="AR634"/>
      <c r="AS634"/>
      <c r="BB634" t="str" cm="1">
        <f t="array" aca="1" ref="BB634" ca="1">IFERROR(INDIRECT(X634),"")</f>
        <v/>
      </c>
    </row>
    <row r="635" spans="18:89">
      <c r="R635"/>
      <c r="W635">
        <v>640</v>
      </c>
      <c r="X635" t="s">
        <v>1217</v>
      </c>
      <c r="Y635" t="s">
        <v>1217</v>
      </c>
      <c r="Z635" t="s">
        <v>1217</v>
      </c>
      <c r="AA635" t="s">
        <v>1217</v>
      </c>
      <c r="AB635" t="s">
        <v>1217</v>
      </c>
      <c r="AC635" t="s">
        <v>1217</v>
      </c>
      <c r="AD635" t="s">
        <v>1217</v>
      </c>
      <c r="AE635" t="s">
        <v>1217</v>
      </c>
      <c r="AF635" t="s">
        <v>1217</v>
      </c>
      <c r="AG635" t="s">
        <v>1217</v>
      </c>
      <c r="AH635"/>
      <c r="AI635" t="s">
        <v>1217</v>
      </c>
      <c r="AJ635" t="s">
        <v>1217</v>
      </c>
      <c r="AK635" t="s">
        <v>1217</v>
      </c>
      <c r="AL635" t="s">
        <v>1217</v>
      </c>
      <c r="AM635" t="s">
        <v>1217</v>
      </c>
      <c r="AN635" t="s">
        <v>1217</v>
      </c>
      <c r="AO635" t="s">
        <v>1217</v>
      </c>
      <c r="AP635"/>
      <c r="AQ635"/>
      <c r="AR635"/>
      <c r="AS635"/>
      <c r="BB635" t="str" cm="1">
        <f t="array" aca="1" ref="BB635" ca="1">IFERROR(INDIRECT(X635),"")</f>
        <v/>
      </c>
    </row>
    <row r="636" spans="18:89">
      <c r="R636"/>
      <c r="W636">
        <v>641</v>
      </c>
      <c r="X636" t="s">
        <v>1217</v>
      </c>
      <c r="Y636" t="s">
        <v>1217</v>
      </c>
      <c r="Z636" t="s">
        <v>1217</v>
      </c>
      <c r="AA636" t="s">
        <v>1217</v>
      </c>
      <c r="AB636" t="s">
        <v>1217</v>
      </c>
      <c r="AC636" t="s">
        <v>1217</v>
      </c>
      <c r="AD636" t="s">
        <v>1217</v>
      </c>
      <c r="AE636" t="s">
        <v>1217</v>
      </c>
      <c r="AF636" t="s">
        <v>1217</v>
      </c>
      <c r="AG636" t="s">
        <v>1217</v>
      </c>
      <c r="AH636"/>
      <c r="AI636" t="s">
        <v>1217</v>
      </c>
      <c r="AJ636" t="s">
        <v>1217</v>
      </c>
      <c r="AK636" t="s">
        <v>1217</v>
      </c>
      <c r="AL636" t="s">
        <v>1217</v>
      </c>
      <c r="AM636" t="s">
        <v>1217</v>
      </c>
      <c r="AN636" t="s">
        <v>1217</v>
      </c>
      <c r="AO636" t="s">
        <v>1217</v>
      </c>
      <c r="AP636"/>
      <c r="AQ636"/>
      <c r="AR636"/>
      <c r="AS636"/>
      <c r="BB636" t="str" cm="1">
        <f t="array" aca="1" ref="BB636" ca="1">IFERROR(INDIRECT(X636),"")</f>
        <v/>
      </c>
    </row>
    <row r="637" spans="18:89">
      <c r="R637"/>
      <c r="W637">
        <v>642</v>
      </c>
      <c r="X637" t="s">
        <v>1217</v>
      </c>
      <c r="Y637" t="s">
        <v>1217</v>
      </c>
      <c r="Z637" t="s">
        <v>1217</v>
      </c>
      <c r="AA637" t="s">
        <v>1217</v>
      </c>
      <c r="AB637" t="s">
        <v>1217</v>
      </c>
      <c r="AC637" t="s">
        <v>1217</v>
      </c>
      <c r="AD637" t="s">
        <v>1217</v>
      </c>
      <c r="AE637" t="s">
        <v>1217</v>
      </c>
      <c r="AF637" t="s">
        <v>1217</v>
      </c>
      <c r="AG637" t="s">
        <v>1217</v>
      </c>
      <c r="AH637"/>
      <c r="AI637" t="s">
        <v>1217</v>
      </c>
      <c r="AJ637" t="s">
        <v>1217</v>
      </c>
      <c r="AK637" t="s">
        <v>1217</v>
      </c>
      <c r="AL637" t="s">
        <v>1217</v>
      </c>
      <c r="AM637" t="s">
        <v>1217</v>
      </c>
      <c r="AN637" t="s">
        <v>1217</v>
      </c>
      <c r="AO637" t="s">
        <v>1217</v>
      </c>
      <c r="AP637"/>
      <c r="AQ637"/>
      <c r="AR637"/>
      <c r="AS637"/>
      <c r="BB637" t="str" cm="1">
        <f t="array" aca="1" ref="BB637" ca="1">IFERROR(INDIRECT(X637),"")</f>
        <v/>
      </c>
    </row>
    <row r="638" spans="18:89">
      <c r="R638"/>
      <c r="W638">
        <v>643</v>
      </c>
      <c r="X638" t="s">
        <v>1217</v>
      </c>
      <c r="Y638" t="s">
        <v>1217</v>
      </c>
      <c r="Z638" t="s">
        <v>1217</v>
      </c>
      <c r="AA638" t="s">
        <v>1217</v>
      </c>
      <c r="AB638" t="s">
        <v>1217</v>
      </c>
      <c r="AC638" t="s">
        <v>1217</v>
      </c>
      <c r="AD638" t="s">
        <v>1217</v>
      </c>
      <c r="AE638" t="s">
        <v>1217</v>
      </c>
      <c r="AF638" t="s">
        <v>1217</v>
      </c>
      <c r="AG638" t="s">
        <v>1217</v>
      </c>
      <c r="AH638"/>
      <c r="AI638" t="s">
        <v>1217</v>
      </c>
      <c r="AJ638" t="s">
        <v>1217</v>
      </c>
      <c r="AK638" t="s">
        <v>1217</v>
      </c>
      <c r="AL638" t="s">
        <v>1217</v>
      </c>
      <c r="AM638" t="s">
        <v>1217</v>
      </c>
      <c r="AN638" t="s">
        <v>1217</v>
      </c>
      <c r="AO638" t="s">
        <v>1217</v>
      </c>
      <c r="AP638"/>
      <c r="AQ638"/>
      <c r="AR638"/>
      <c r="AS638"/>
      <c r="BB638" t="str" cm="1">
        <f t="array" aca="1" ref="BB638" ca="1">IFERROR(INDIRECT(X638),"")</f>
        <v/>
      </c>
    </row>
    <row r="639" spans="18:89">
      <c r="R639"/>
      <c r="W639">
        <v>644</v>
      </c>
      <c r="X639" t="s">
        <v>1217</v>
      </c>
      <c r="Y639" t="s">
        <v>1217</v>
      </c>
      <c r="Z639" t="s">
        <v>1217</v>
      </c>
      <c r="AA639" t="s">
        <v>1217</v>
      </c>
      <c r="AB639" t="s">
        <v>1217</v>
      </c>
      <c r="AC639" t="s">
        <v>1217</v>
      </c>
      <c r="AD639" t="s">
        <v>1217</v>
      </c>
      <c r="AE639" t="s">
        <v>1217</v>
      </c>
      <c r="AF639" t="s">
        <v>1217</v>
      </c>
      <c r="AG639" t="s">
        <v>1217</v>
      </c>
      <c r="AH639"/>
      <c r="AI639" t="s">
        <v>1217</v>
      </c>
      <c r="AJ639" t="s">
        <v>1217</v>
      </c>
      <c r="AK639" t="s">
        <v>1217</v>
      </c>
      <c r="AL639" t="s">
        <v>1217</v>
      </c>
      <c r="AM639" t="s">
        <v>1217</v>
      </c>
      <c r="AN639" t="s">
        <v>1217</v>
      </c>
      <c r="AO639" t="s">
        <v>1217</v>
      </c>
      <c r="AP639"/>
      <c r="AQ639"/>
      <c r="AR639"/>
      <c r="AS639"/>
      <c r="BB639" t="str" cm="1">
        <f t="array" aca="1" ref="BB639" ca="1">IFERROR(INDIRECT(X639),"")</f>
        <v/>
      </c>
    </row>
    <row r="640" spans="18:89">
      <c r="R640"/>
      <c r="W640">
        <v>645</v>
      </c>
      <c r="X640" t="s">
        <v>1217</v>
      </c>
      <c r="Y640" t="s">
        <v>1217</v>
      </c>
      <c r="Z640" t="s">
        <v>1217</v>
      </c>
      <c r="AA640" t="s">
        <v>1217</v>
      </c>
      <c r="AB640" t="s">
        <v>1217</v>
      </c>
      <c r="AC640" t="s">
        <v>1217</v>
      </c>
      <c r="AD640" t="s">
        <v>1217</v>
      </c>
      <c r="AE640" t="s">
        <v>1217</v>
      </c>
      <c r="AF640" t="s">
        <v>1217</v>
      </c>
      <c r="AG640" t="s">
        <v>1217</v>
      </c>
      <c r="AH640"/>
      <c r="AI640" t="s">
        <v>1217</v>
      </c>
      <c r="AJ640" t="s">
        <v>1217</v>
      </c>
      <c r="AK640" t="s">
        <v>1217</v>
      </c>
      <c r="AL640" t="s">
        <v>1217</v>
      </c>
      <c r="AM640" t="s">
        <v>1217</v>
      </c>
      <c r="AN640" t="s">
        <v>1217</v>
      </c>
      <c r="AO640" t="s">
        <v>1217</v>
      </c>
      <c r="AP640"/>
      <c r="AQ640"/>
      <c r="AR640"/>
      <c r="AS640"/>
      <c r="BB640" t="str" cm="1">
        <f t="array" aca="1" ref="BB640" ca="1">IFERROR(INDIRECT(X640),"")</f>
        <v/>
      </c>
    </row>
    <row r="641" spans="18:54">
      <c r="R641"/>
      <c r="W641">
        <v>646</v>
      </c>
      <c r="X641" t="s">
        <v>1217</v>
      </c>
      <c r="Y641" t="s">
        <v>1217</v>
      </c>
      <c r="Z641" t="s">
        <v>1217</v>
      </c>
      <c r="AA641" t="s">
        <v>1217</v>
      </c>
      <c r="AB641" t="s">
        <v>1217</v>
      </c>
      <c r="AC641" t="s">
        <v>1217</v>
      </c>
      <c r="AD641" t="s">
        <v>1217</v>
      </c>
      <c r="AE641" t="s">
        <v>1217</v>
      </c>
      <c r="AF641" t="s">
        <v>1217</v>
      </c>
      <c r="AG641" t="s">
        <v>1217</v>
      </c>
      <c r="AH641"/>
      <c r="AI641" t="s">
        <v>1217</v>
      </c>
      <c r="AJ641" t="s">
        <v>1217</v>
      </c>
      <c r="AK641" t="s">
        <v>1217</v>
      </c>
      <c r="AL641" t="s">
        <v>1217</v>
      </c>
      <c r="AM641" t="s">
        <v>1217</v>
      </c>
      <c r="AN641" t="s">
        <v>1217</v>
      </c>
      <c r="AO641" t="s">
        <v>1217</v>
      </c>
      <c r="AP641"/>
      <c r="AQ641"/>
      <c r="AR641"/>
      <c r="AS641"/>
      <c r="BB641" t="str" cm="1">
        <f t="array" aca="1" ref="BB641" ca="1">IFERROR(INDIRECT(X641),"")</f>
        <v/>
      </c>
    </row>
    <row r="642" spans="18:54">
      <c r="R642"/>
      <c r="W642">
        <v>647</v>
      </c>
      <c r="X642" t="s">
        <v>1217</v>
      </c>
      <c r="Y642" t="s">
        <v>1217</v>
      </c>
      <c r="Z642" t="s">
        <v>1217</v>
      </c>
      <c r="AA642" t="s">
        <v>1217</v>
      </c>
      <c r="AB642" t="s">
        <v>1217</v>
      </c>
      <c r="AC642" t="s">
        <v>1217</v>
      </c>
      <c r="AD642" t="s">
        <v>1217</v>
      </c>
      <c r="AE642" t="s">
        <v>1217</v>
      </c>
      <c r="AF642" t="s">
        <v>1217</v>
      </c>
      <c r="AG642" t="s">
        <v>1217</v>
      </c>
      <c r="AH642"/>
      <c r="AI642" t="s">
        <v>1217</v>
      </c>
      <c r="AJ642" t="s">
        <v>1217</v>
      </c>
      <c r="AK642" t="s">
        <v>1217</v>
      </c>
      <c r="AL642" t="s">
        <v>1217</v>
      </c>
      <c r="AM642" t="s">
        <v>1217</v>
      </c>
      <c r="AN642" t="s">
        <v>1217</v>
      </c>
      <c r="AO642" t="s">
        <v>1217</v>
      </c>
      <c r="AP642"/>
      <c r="AQ642"/>
      <c r="AR642"/>
      <c r="AS642"/>
      <c r="BB642" t="str" cm="1">
        <f t="array" aca="1" ref="BB642" ca="1">IFERROR(INDIRECT(X642),"")</f>
        <v/>
      </c>
    </row>
    <row r="643" spans="18:54">
      <c r="R643"/>
      <c r="W643">
        <v>648</v>
      </c>
      <c r="X643" t="s">
        <v>1217</v>
      </c>
      <c r="Y643" t="s">
        <v>1217</v>
      </c>
      <c r="Z643" t="s">
        <v>1217</v>
      </c>
      <c r="AA643" t="s">
        <v>1217</v>
      </c>
      <c r="AB643" t="s">
        <v>1217</v>
      </c>
      <c r="AC643" t="s">
        <v>1217</v>
      </c>
      <c r="AD643" t="s">
        <v>1217</v>
      </c>
      <c r="AE643" t="s">
        <v>1217</v>
      </c>
      <c r="AF643" t="s">
        <v>1217</v>
      </c>
      <c r="AG643" t="s">
        <v>1217</v>
      </c>
      <c r="AH643"/>
      <c r="AI643" t="s">
        <v>1217</v>
      </c>
      <c r="AJ643" t="s">
        <v>1217</v>
      </c>
      <c r="AK643" t="s">
        <v>1217</v>
      </c>
      <c r="AL643" t="s">
        <v>1217</v>
      </c>
      <c r="AM643" t="s">
        <v>1217</v>
      </c>
      <c r="AN643" t="s">
        <v>1217</v>
      </c>
      <c r="AO643" t="s">
        <v>1217</v>
      </c>
      <c r="AP643"/>
      <c r="AQ643"/>
      <c r="AR643"/>
      <c r="AS643"/>
      <c r="BB643" t="str" cm="1">
        <f t="array" aca="1" ref="BB643" ca="1">IFERROR(INDIRECT(X643),"")</f>
        <v/>
      </c>
    </row>
    <row r="644" spans="18:54">
      <c r="R644"/>
      <c r="W644">
        <v>649</v>
      </c>
      <c r="X644" t="s">
        <v>3573</v>
      </c>
      <c r="Y644" t="s">
        <v>3574</v>
      </c>
      <c r="Z644" t="s">
        <v>3575</v>
      </c>
      <c r="AA644" t="s">
        <v>1217</v>
      </c>
      <c r="AB644" t="s">
        <v>1217</v>
      </c>
      <c r="AC644">
        <v>4</v>
      </c>
      <c r="AD644">
        <v>51</v>
      </c>
      <c r="AE644" t="s">
        <v>1217</v>
      </c>
      <c r="AF644" t="s">
        <v>1217</v>
      </c>
      <c r="AG644" t="s">
        <v>3576</v>
      </c>
      <c r="AH644"/>
      <c r="AI644" t="s">
        <v>3577</v>
      </c>
      <c r="AJ644" t="s">
        <v>3578</v>
      </c>
      <c r="AK644" t="s">
        <v>3579</v>
      </c>
      <c r="AL644" t="s">
        <v>3580</v>
      </c>
      <c r="AM644" t="s">
        <v>3581</v>
      </c>
      <c r="AN644" t="s">
        <v>3582</v>
      </c>
      <c r="AO644" t="s">
        <v>3583</v>
      </c>
      <c r="AP644"/>
      <c r="AQ644"/>
      <c r="AR644"/>
      <c r="AS644"/>
      <c r="BB644" t="str" cm="1">
        <f t="array" aca="1" ref="BB644" ca="1">IFERROR(INDIRECT(X644),"")</f>
        <v>FULLSTÄNDIGT SVAR SAKNAS PÅ FRÅGA 14</v>
      </c>
    </row>
    <row r="645" spans="18:54">
      <c r="R645"/>
      <c r="W645">
        <v>650</v>
      </c>
      <c r="X645" t="s">
        <v>1217</v>
      </c>
      <c r="Y645" t="s">
        <v>1217</v>
      </c>
      <c r="Z645" t="s">
        <v>1217</v>
      </c>
      <c r="AA645" t="s">
        <v>1217</v>
      </c>
      <c r="AB645" t="s">
        <v>1217</v>
      </c>
      <c r="AC645" t="s">
        <v>1217</v>
      </c>
      <c r="AD645" t="s">
        <v>1217</v>
      </c>
      <c r="AE645" t="s">
        <v>1217</v>
      </c>
      <c r="AF645" t="s">
        <v>1217</v>
      </c>
      <c r="AG645" t="s">
        <v>1217</v>
      </c>
      <c r="AH645"/>
      <c r="AI645" t="s">
        <v>1217</v>
      </c>
      <c r="AJ645" t="s">
        <v>1217</v>
      </c>
      <c r="AK645" t="s">
        <v>1217</v>
      </c>
      <c r="AL645" t="s">
        <v>1217</v>
      </c>
      <c r="AM645" t="s">
        <v>1217</v>
      </c>
      <c r="AN645" t="s">
        <v>1217</v>
      </c>
      <c r="AO645" t="s">
        <v>1217</v>
      </c>
      <c r="AP645"/>
      <c r="AQ645"/>
      <c r="AR645"/>
      <c r="AS645"/>
      <c r="BB645" t="str" cm="1">
        <f t="array" aca="1" ref="BB645" ca="1">IFERROR(INDIRECT(X645),"")</f>
        <v/>
      </c>
    </row>
    <row r="646" spans="18:54">
      <c r="R646"/>
      <c r="W646">
        <v>651</v>
      </c>
      <c r="X646" t="s">
        <v>1217</v>
      </c>
      <c r="Y646" t="s">
        <v>1217</v>
      </c>
      <c r="Z646" t="s">
        <v>1217</v>
      </c>
      <c r="AA646" t="s">
        <v>1217</v>
      </c>
      <c r="AB646" t="s">
        <v>1217</v>
      </c>
      <c r="AC646" t="s">
        <v>1217</v>
      </c>
      <c r="AD646" t="s">
        <v>1217</v>
      </c>
      <c r="AE646" t="s">
        <v>1217</v>
      </c>
      <c r="AF646" t="s">
        <v>1217</v>
      </c>
      <c r="AG646" t="s">
        <v>1217</v>
      </c>
      <c r="AH646"/>
      <c r="AI646" t="s">
        <v>1217</v>
      </c>
      <c r="AJ646" t="s">
        <v>1217</v>
      </c>
      <c r="AK646" t="s">
        <v>1217</v>
      </c>
      <c r="AL646" t="s">
        <v>1217</v>
      </c>
      <c r="AM646" t="s">
        <v>1217</v>
      </c>
      <c r="AN646" t="s">
        <v>1217</v>
      </c>
      <c r="AO646" t="s">
        <v>1217</v>
      </c>
      <c r="AP646"/>
      <c r="AQ646"/>
      <c r="AR646"/>
      <c r="AS646"/>
      <c r="BB646" t="str" cm="1">
        <f t="array" aca="1" ref="BB646" ca="1">IFERROR(INDIRECT(X646),"")</f>
        <v/>
      </c>
    </row>
    <row r="647" spans="18:54">
      <c r="R647"/>
      <c r="W647">
        <v>652</v>
      </c>
      <c r="X647" t="s">
        <v>1217</v>
      </c>
      <c r="Y647" t="s">
        <v>1217</v>
      </c>
      <c r="Z647" t="s">
        <v>1217</v>
      </c>
      <c r="AA647" t="s">
        <v>1217</v>
      </c>
      <c r="AB647" t="s">
        <v>1217</v>
      </c>
      <c r="AC647" t="s">
        <v>1217</v>
      </c>
      <c r="AD647" t="s">
        <v>1217</v>
      </c>
      <c r="AE647" t="s">
        <v>1217</v>
      </c>
      <c r="AF647" t="s">
        <v>1217</v>
      </c>
      <c r="AG647" t="s">
        <v>1217</v>
      </c>
      <c r="AH647"/>
      <c r="AI647" t="s">
        <v>1217</v>
      </c>
      <c r="AJ647" t="s">
        <v>1217</v>
      </c>
      <c r="AK647" t="s">
        <v>1217</v>
      </c>
      <c r="AL647" t="s">
        <v>1217</v>
      </c>
      <c r="AM647" t="s">
        <v>1217</v>
      </c>
      <c r="AN647" t="s">
        <v>1217</v>
      </c>
      <c r="AO647" t="s">
        <v>1217</v>
      </c>
      <c r="AP647"/>
      <c r="AQ647"/>
      <c r="AR647"/>
      <c r="AS647"/>
      <c r="BB647" t="str" cm="1">
        <f t="array" aca="1" ref="BB647" ca="1">IFERROR(INDIRECT(X647),"")</f>
        <v/>
      </c>
    </row>
    <row r="648" spans="18:54">
      <c r="R648"/>
      <c r="W648">
        <v>653</v>
      </c>
      <c r="X648" t="s">
        <v>1217</v>
      </c>
      <c r="Y648" t="s">
        <v>1217</v>
      </c>
      <c r="Z648" t="s">
        <v>1217</v>
      </c>
      <c r="AA648" t="s">
        <v>1217</v>
      </c>
      <c r="AB648" t="s">
        <v>1217</v>
      </c>
      <c r="AC648" t="s">
        <v>1217</v>
      </c>
      <c r="AD648" t="s">
        <v>1217</v>
      </c>
      <c r="AE648" t="s">
        <v>1217</v>
      </c>
      <c r="AF648" t="s">
        <v>1217</v>
      </c>
      <c r="AG648" t="s">
        <v>1217</v>
      </c>
      <c r="AH648"/>
      <c r="AI648" t="s">
        <v>1217</v>
      </c>
      <c r="AJ648" t="s">
        <v>1217</v>
      </c>
      <c r="AK648" t="s">
        <v>1217</v>
      </c>
      <c r="AL648" t="s">
        <v>1217</v>
      </c>
      <c r="AM648" t="s">
        <v>1217</v>
      </c>
      <c r="AN648" t="s">
        <v>1217</v>
      </c>
      <c r="AO648" t="s">
        <v>1217</v>
      </c>
      <c r="AP648"/>
      <c r="AQ648"/>
      <c r="AR648"/>
      <c r="AS648"/>
      <c r="BB648" t="str" cm="1">
        <f t="array" aca="1" ref="BB648" ca="1">IFERROR(INDIRECT(X648),"")</f>
        <v/>
      </c>
    </row>
    <row r="649" spans="18:54">
      <c r="R649"/>
      <c r="W649">
        <v>654</v>
      </c>
      <c r="X649" t="s">
        <v>1217</v>
      </c>
      <c r="Y649" t="s">
        <v>1217</v>
      </c>
      <c r="Z649" t="s">
        <v>1217</v>
      </c>
      <c r="AA649" t="s">
        <v>1217</v>
      </c>
      <c r="AB649" t="s">
        <v>1217</v>
      </c>
      <c r="AC649" t="s">
        <v>1217</v>
      </c>
      <c r="AD649" t="s">
        <v>1217</v>
      </c>
      <c r="AE649" t="s">
        <v>1217</v>
      </c>
      <c r="AF649" t="s">
        <v>1217</v>
      </c>
      <c r="AG649" t="s">
        <v>1217</v>
      </c>
      <c r="AH649"/>
      <c r="AI649" t="s">
        <v>1217</v>
      </c>
      <c r="AJ649" t="s">
        <v>1217</v>
      </c>
      <c r="AK649" t="s">
        <v>1217</v>
      </c>
      <c r="AL649" t="s">
        <v>1217</v>
      </c>
      <c r="AM649" t="s">
        <v>1217</v>
      </c>
      <c r="AN649" t="s">
        <v>1217</v>
      </c>
      <c r="AO649" t="s">
        <v>1217</v>
      </c>
      <c r="AP649"/>
      <c r="AQ649"/>
      <c r="AR649"/>
      <c r="AS649"/>
      <c r="BB649" t="str" cm="1">
        <f t="array" aca="1" ref="BB649" ca="1">IFERROR(INDIRECT(X649),"")</f>
        <v/>
      </c>
    </row>
    <row r="650" spans="18:54">
      <c r="R650"/>
      <c r="W650">
        <v>655</v>
      </c>
      <c r="X650" t="s">
        <v>1217</v>
      </c>
      <c r="Y650" t="s">
        <v>1217</v>
      </c>
      <c r="Z650" t="s">
        <v>1217</v>
      </c>
      <c r="AA650" t="s">
        <v>1217</v>
      </c>
      <c r="AB650" t="s">
        <v>1217</v>
      </c>
      <c r="AC650" t="s">
        <v>1217</v>
      </c>
      <c r="AD650" t="s">
        <v>1217</v>
      </c>
      <c r="AE650" t="s">
        <v>1217</v>
      </c>
      <c r="AF650" t="s">
        <v>1217</v>
      </c>
      <c r="AG650" t="s">
        <v>1217</v>
      </c>
      <c r="AH650"/>
      <c r="AI650" t="s">
        <v>1217</v>
      </c>
      <c r="AJ650" t="s">
        <v>1217</v>
      </c>
      <c r="AK650" t="s">
        <v>1217</v>
      </c>
      <c r="AL650" t="s">
        <v>1217</v>
      </c>
      <c r="AM650" t="s">
        <v>1217</v>
      </c>
      <c r="AN650" t="s">
        <v>1217</v>
      </c>
      <c r="AO650" t="s">
        <v>1217</v>
      </c>
      <c r="AP650"/>
      <c r="AQ650"/>
      <c r="AR650"/>
      <c r="AS650"/>
      <c r="BB650" t="str" cm="1">
        <f t="array" aca="1" ref="BB650" ca="1">IFERROR(INDIRECT(X650),"")</f>
        <v/>
      </c>
    </row>
    <row r="651" spans="18:54">
      <c r="R651"/>
      <c r="W651">
        <v>656</v>
      </c>
      <c r="X651" t="s">
        <v>1217</v>
      </c>
      <c r="Y651" t="s">
        <v>1217</v>
      </c>
      <c r="Z651" t="s">
        <v>1217</v>
      </c>
      <c r="AA651" t="s">
        <v>1217</v>
      </c>
      <c r="AB651" t="s">
        <v>1217</v>
      </c>
      <c r="AC651" t="s">
        <v>1217</v>
      </c>
      <c r="AD651" t="s">
        <v>1217</v>
      </c>
      <c r="AE651" t="s">
        <v>1217</v>
      </c>
      <c r="AF651" t="s">
        <v>1217</v>
      </c>
      <c r="AG651" t="s">
        <v>1217</v>
      </c>
      <c r="AH651"/>
      <c r="AI651" t="s">
        <v>1217</v>
      </c>
      <c r="AJ651" t="s">
        <v>1217</v>
      </c>
      <c r="AK651" t="s">
        <v>1217</v>
      </c>
      <c r="AL651" t="s">
        <v>1217</v>
      </c>
      <c r="AM651" t="s">
        <v>1217</v>
      </c>
      <c r="AN651" t="s">
        <v>1217</v>
      </c>
      <c r="AO651" t="s">
        <v>1217</v>
      </c>
      <c r="AP651"/>
      <c r="AQ651"/>
      <c r="AR651"/>
      <c r="AS651"/>
      <c r="BB651" t="str" cm="1">
        <f t="array" aca="1" ref="BB651" ca="1">IFERROR(INDIRECT(X651),"")</f>
        <v/>
      </c>
    </row>
    <row r="652" spans="18:54">
      <c r="R652"/>
      <c r="W652">
        <v>657</v>
      </c>
      <c r="X652" t="s">
        <v>1217</v>
      </c>
      <c r="Y652" t="s">
        <v>1217</v>
      </c>
      <c r="Z652" t="s">
        <v>1217</v>
      </c>
      <c r="AA652" t="s">
        <v>1217</v>
      </c>
      <c r="AB652" t="s">
        <v>1217</v>
      </c>
      <c r="AC652" t="s">
        <v>1217</v>
      </c>
      <c r="AD652" t="s">
        <v>1217</v>
      </c>
      <c r="AE652" t="s">
        <v>1217</v>
      </c>
      <c r="AF652" t="s">
        <v>1217</v>
      </c>
      <c r="AG652" t="s">
        <v>1217</v>
      </c>
      <c r="AH652"/>
      <c r="AI652" t="s">
        <v>1217</v>
      </c>
      <c r="AJ652" t="s">
        <v>1217</v>
      </c>
      <c r="AK652" t="s">
        <v>1217</v>
      </c>
      <c r="AL652" t="s">
        <v>1217</v>
      </c>
      <c r="AM652" t="s">
        <v>1217</v>
      </c>
      <c r="AN652" t="s">
        <v>1217</v>
      </c>
      <c r="AO652" t="s">
        <v>1217</v>
      </c>
      <c r="AP652"/>
      <c r="AQ652"/>
      <c r="AR652"/>
      <c r="AS652"/>
      <c r="BB652" t="str" cm="1">
        <f t="array" aca="1" ref="BB652" ca="1">IFERROR(INDIRECT(X652),"")</f>
        <v/>
      </c>
    </row>
    <row r="653" spans="18:54">
      <c r="R653"/>
      <c r="W653">
        <v>658</v>
      </c>
      <c r="X653" t="s">
        <v>1217</v>
      </c>
      <c r="Y653" t="s">
        <v>1217</v>
      </c>
      <c r="Z653" t="s">
        <v>1217</v>
      </c>
      <c r="AA653" t="s">
        <v>1217</v>
      </c>
      <c r="AB653" t="s">
        <v>1217</v>
      </c>
      <c r="AC653" t="s">
        <v>1217</v>
      </c>
      <c r="AD653" t="s">
        <v>1217</v>
      </c>
      <c r="AE653" t="s">
        <v>1217</v>
      </c>
      <c r="AF653" t="s">
        <v>1217</v>
      </c>
      <c r="AG653" t="s">
        <v>1217</v>
      </c>
      <c r="AH653"/>
      <c r="AI653" t="s">
        <v>1217</v>
      </c>
      <c r="AJ653" t="s">
        <v>1217</v>
      </c>
      <c r="AK653" t="s">
        <v>1217</v>
      </c>
      <c r="AL653" t="s">
        <v>1217</v>
      </c>
      <c r="AM653" t="s">
        <v>1217</v>
      </c>
      <c r="AN653" t="s">
        <v>1217</v>
      </c>
      <c r="AO653" t="s">
        <v>1217</v>
      </c>
      <c r="AP653"/>
      <c r="AQ653"/>
      <c r="AR653"/>
      <c r="AS653"/>
      <c r="BB653" t="str" cm="1">
        <f t="array" aca="1" ref="BB653" ca="1">IFERROR(INDIRECT(X653),"")</f>
        <v/>
      </c>
    </row>
    <row r="654" spans="18:54">
      <c r="R654"/>
      <c r="W654">
        <v>659</v>
      </c>
      <c r="X654" t="s">
        <v>1217</v>
      </c>
      <c r="Y654" t="s">
        <v>1217</v>
      </c>
      <c r="Z654" t="s">
        <v>1217</v>
      </c>
      <c r="AA654" t="s">
        <v>1217</v>
      </c>
      <c r="AB654" t="s">
        <v>1217</v>
      </c>
      <c r="AC654" t="s">
        <v>1217</v>
      </c>
      <c r="AD654" t="s">
        <v>1217</v>
      </c>
      <c r="AE654" t="s">
        <v>1217</v>
      </c>
      <c r="AF654" t="s">
        <v>1217</v>
      </c>
      <c r="AG654" t="s">
        <v>1217</v>
      </c>
      <c r="AH654"/>
      <c r="AI654" t="s">
        <v>1217</v>
      </c>
      <c r="AJ654" t="s">
        <v>1217</v>
      </c>
      <c r="AK654" t="s">
        <v>1217</v>
      </c>
      <c r="AL654" t="s">
        <v>1217</v>
      </c>
      <c r="AM654" t="s">
        <v>1217</v>
      </c>
      <c r="AN654" t="s">
        <v>1217</v>
      </c>
      <c r="AO654" t="s">
        <v>1217</v>
      </c>
      <c r="AP654"/>
      <c r="AQ654"/>
      <c r="AR654"/>
      <c r="AS654"/>
      <c r="BB654" t="str" cm="1">
        <f t="array" aca="1" ref="BB654" ca="1">IFERROR(INDIRECT(X654),"")</f>
        <v/>
      </c>
    </row>
    <row r="655" spans="18:54">
      <c r="R655"/>
      <c r="W655">
        <v>660</v>
      </c>
      <c r="X655" t="s">
        <v>1217</v>
      </c>
      <c r="Y655" t="s">
        <v>1217</v>
      </c>
      <c r="Z655" t="s">
        <v>1217</v>
      </c>
      <c r="AA655" t="s">
        <v>1217</v>
      </c>
      <c r="AB655" t="s">
        <v>1217</v>
      </c>
      <c r="AC655" t="s">
        <v>1217</v>
      </c>
      <c r="AD655" t="s">
        <v>1217</v>
      </c>
      <c r="AE655" t="s">
        <v>1217</v>
      </c>
      <c r="AF655" t="s">
        <v>1217</v>
      </c>
      <c r="AG655" t="s">
        <v>1217</v>
      </c>
      <c r="AH655"/>
      <c r="AI655" t="s">
        <v>1217</v>
      </c>
      <c r="AJ655" t="s">
        <v>1217</v>
      </c>
      <c r="AK655" t="s">
        <v>1217</v>
      </c>
      <c r="AL655" t="s">
        <v>1217</v>
      </c>
      <c r="AM655" t="s">
        <v>1217</v>
      </c>
      <c r="AN655" t="s">
        <v>1217</v>
      </c>
      <c r="AO655" t="s">
        <v>1217</v>
      </c>
      <c r="AP655"/>
      <c r="AQ655"/>
      <c r="AR655"/>
      <c r="AS655"/>
      <c r="BB655" t="str" cm="1">
        <f t="array" aca="1" ref="BB655" ca="1">IFERROR(INDIRECT(X655),"")</f>
        <v/>
      </c>
    </row>
    <row r="656" spans="18:54">
      <c r="R656"/>
      <c r="W656">
        <v>661</v>
      </c>
      <c r="X656" t="s">
        <v>3584</v>
      </c>
      <c r="Y656" t="s">
        <v>3585</v>
      </c>
      <c r="Z656" t="s">
        <v>3586</v>
      </c>
      <c r="AA656" t="s">
        <v>1217</v>
      </c>
      <c r="AB656" t="s">
        <v>1217</v>
      </c>
      <c r="AC656">
        <v>4</v>
      </c>
      <c r="AD656">
        <v>52</v>
      </c>
      <c r="AE656" t="s">
        <v>1217</v>
      </c>
      <c r="AF656" t="s">
        <v>1217</v>
      </c>
      <c r="AG656" t="s">
        <v>3587</v>
      </c>
      <c r="AH656"/>
      <c r="AI656" t="s">
        <v>3588</v>
      </c>
      <c r="AJ656" t="s">
        <v>3589</v>
      </c>
      <c r="AK656" t="s">
        <v>3590</v>
      </c>
      <c r="AL656" t="s">
        <v>3591</v>
      </c>
      <c r="AM656" t="s">
        <v>3592</v>
      </c>
      <c r="AN656" t="s">
        <v>3593</v>
      </c>
      <c r="AO656" t="s">
        <v>3594</v>
      </c>
      <c r="AP656"/>
      <c r="AQ656"/>
      <c r="AR656"/>
      <c r="AS656"/>
      <c r="BB656" t="str" cm="1">
        <f t="array" aca="1" ref="BB656" ca="1">IFERROR(INDIRECT(X656),"")</f>
        <v>FRÅGAN ÄR OBESVARAD</v>
      </c>
    </row>
    <row r="657" spans="18:54">
      <c r="R657"/>
      <c r="W657">
        <v>662</v>
      </c>
      <c r="X657" t="s">
        <v>1217</v>
      </c>
      <c r="Y657" t="s">
        <v>1217</v>
      </c>
      <c r="Z657" t="s">
        <v>1217</v>
      </c>
      <c r="AA657" t="s">
        <v>1217</v>
      </c>
      <c r="AB657" t="s">
        <v>1217</v>
      </c>
      <c r="AC657" t="s">
        <v>1217</v>
      </c>
      <c r="AD657" t="s">
        <v>1217</v>
      </c>
      <c r="AE657" t="s">
        <v>1217</v>
      </c>
      <c r="AF657" t="s">
        <v>1217</v>
      </c>
      <c r="AG657" t="s">
        <v>1217</v>
      </c>
      <c r="AH657"/>
      <c r="AI657" t="s">
        <v>1217</v>
      </c>
      <c r="AJ657" t="s">
        <v>1217</v>
      </c>
      <c r="AK657" t="s">
        <v>1217</v>
      </c>
      <c r="AL657" t="s">
        <v>1217</v>
      </c>
      <c r="AM657" t="s">
        <v>1217</v>
      </c>
      <c r="AN657" t="s">
        <v>1217</v>
      </c>
      <c r="AO657" t="s">
        <v>1217</v>
      </c>
      <c r="AP657"/>
      <c r="AQ657"/>
      <c r="AR657"/>
      <c r="AS657"/>
      <c r="BB657" t="str" cm="1">
        <f t="array" aca="1" ref="BB657" ca="1">IFERROR(INDIRECT(X657),"")</f>
        <v/>
      </c>
    </row>
    <row r="658" spans="18:54">
      <c r="R658"/>
      <c r="W658">
        <v>663</v>
      </c>
      <c r="X658" t="s">
        <v>1217</v>
      </c>
      <c r="Y658" t="s">
        <v>1217</v>
      </c>
      <c r="Z658" t="s">
        <v>1217</v>
      </c>
      <c r="AA658" t="s">
        <v>1217</v>
      </c>
      <c r="AB658" t="s">
        <v>1217</v>
      </c>
      <c r="AC658" t="s">
        <v>1217</v>
      </c>
      <c r="AD658" t="s">
        <v>1217</v>
      </c>
      <c r="AE658" t="s">
        <v>1217</v>
      </c>
      <c r="AF658" t="s">
        <v>1217</v>
      </c>
      <c r="AG658" t="s">
        <v>1217</v>
      </c>
      <c r="AH658"/>
      <c r="AI658" t="s">
        <v>1217</v>
      </c>
      <c r="AJ658" t="s">
        <v>1217</v>
      </c>
      <c r="AK658" t="s">
        <v>1217</v>
      </c>
      <c r="AL658" t="s">
        <v>1217</v>
      </c>
      <c r="AM658" t="s">
        <v>1217</v>
      </c>
      <c r="AN658" t="s">
        <v>1217</v>
      </c>
      <c r="AO658" t="s">
        <v>1217</v>
      </c>
      <c r="AP658"/>
      <c r="AQ658"/>
      <c r="AR658"/>
      <c r="AS658"/>
      <c r="BB658" t="str" cm="1">
        <f t="array" aca="1" ref="BB658" ca="1">IFERROR(INDIRECT(X658),"")</f>
        <v/>
      </c>
    </row>
    <row r="659" spans="18:54">
      <c r="R659"/>
      <c r="W659">
        <v>664</v>
      </c>
      <c r="X659" t="s">
        <v>1217</v>
      </c>
      <c r="Y659" t="s">
        <v>1217</v>
      </c>
      <c r="Z659" t="s">
        <v>1217</v>
      </c>
      <c r="AA659" t="s">
        <v>1217</v>
      </c>
      <c r="AB659" t="s">
        <v>1217</v>
      </c>
      <c r="AC659" t="s">
        <v>1217</v>
      </c>
      <c r="AD659" t="s">
        <v>1217</v>
      </c>
      <c r="AE659" t="s">
        <v>1217</v>
      </c>
      <c r="AF659" t="s">
        <v>1217</v>
      </c>
      <c r="AG659" t="s">
        <v>1217</v>
      </c>
      <c r="AH659"/>
      <c r="AI659" t="s">
        <v>1217</v>
      </c>
      <c r="AJ659" t="s">
        <v>1217</v>
      </c>
      <c r="AK659" t="s">
        <v>1217</v>
      </c>
      <c r="AL659" t="s">
        <v>1217</v>
      </c>
      <c r="AM659" t="s">
        <v>1217</v>
      </c>
      <c r="AN659" t="s">
        <v>1217</v>
      </c>
      <c r="AO659" t="s">
        <v>1217</v>
      </c>
      <c r="AP659"/>
      <c r="AQ659"/>
      <c r="AR659"/>
      <c r="AS659"/>
      <c r="BB659" t="str" cm="1">
        <f t="array" aca="1" ref="BB659" ca="1">IFERROR(INDIRECT(X659),"")</f>
        <v/>
      </c>
    </row>
    <row r="660" spans="18:54">
      <c r="R660"/>
      <c r="W660">
        <v>665</v>
      </c>
      <c r="X660" t="s">
        <v>1217</v>
      </c>
      <c r="Y660" t="s">
        <v>1217</v>
      </c>
      <c r="Z660" t="s">
        <v>1217</v>
      </c>
      <c r="AA660" t="s">
        <v>1217</v>
      </c>
      <c r="AB660" t="s">
        <v>1217</v>
      </c>
      <c r="AC660" t="s">
        <v>1217</v>
      </c>
      <c r="AD660" t="s">
        <v>1217</v>
      </c>
      <c r="AE660" t="s">
        <v>1217</v>
      </c>
      <c r="AF660" t="s">
        <v>1217</v>
      </c>
      <c r="AG660" t="s">
        <v>1217</v>
      </c>
      <c r="AH660"/>
      <c r="AI660" t="s">
        <v>1217</v>
      </c>
      <c r="AJ660" t="s">
        <v>1217</v>
      </c>
      <c r="AK660" t="s">
        <v>1217</v>
      </c>
      <c r="AL660" t="s">
        <v>1217</v>
      </c>
      <c r="AM660" t="s">
        <v>1217</v>
      </c>
      <c r="AN660" t="s">
        <v>1217</v>
      </c>
      <c r="AO660" t="s">
        <v>1217</v>
      </c>
      <c r="AP660"/>
      <c r="AQ660"/>
      <c r="AR660"/>
      <c r="AS660"/>
      <c r="BB660" t="str" cm="1">
        <f t="array" aca="1" ref="BB660" ca="1">IFERROR(INDIRECT(X660),"")</f>
        <v/>
      </c>
    </row>
    <row r="661" spans="18:54">
      <c r="R661"/>
      <c r="W661">
        <v>666</v>
      </c>
      <c r="X661" t="s">
        <v>1217</v>
      </c>
      <c r="Y661" t="s">
        <v>1217</v>
      </c>
      <c r="Z661" t="s">
        <v>1217</v>
      </c>
      <c r="AA661" t="s">
        <v>1217</v>
      </c>
      <c r="AB661" t="s">
        <v>1217</v>
      </c>
      <c r="AC661" t="s">
        <v>1217</v>
      </c>
      <c r="AD661" t="s">
        <v>1217</v>
      </c>
      <c r="AE661" t="s">
        <v>1217</v>
      </c>
      <c r="AF661" t="s">
        <v>1217</v>
      </c>
      <c r="AG661" t="s">
        <v>1217</v>
      </c>
      <c r="AH661"/>
      <c r="AI661" t="s">
        <v>1217</v>
      </c>
      <c r="AJ661" t="s">
        <v>1217</v>
      </c>
      <c r="AK661" t="s">
        <v>1217</v>
      </c>
      <c r="AL661" t="s">
        <v>1217</v>
      </c>
      <c r="AM661" t="s">
        <v>1217</v>
      </c>
      <c r="AN661" t="s">
        <v>1217</v>
      </c>
      <c r="AO661" t="s">
        <v>1217</v>
      </c>
      <c r="AP661"/>
      <c r="AQ661"/>
      <c r="AR661"/>
      <c r="AS661"/>
      <c r="BB661" t="str" cm="1">
        <f t="array" aca="1" ref="BB661" ca="1">IFERROR(INDIRECT(X661),"")</f>
        <v/>
      </c>
    </row>
    <row r="662" spans="18:54">
      <c r="R662"/>
      <c r="W662">
        <v>667</v>
      </c>
      <c r="X662" t="s">
        <v>1217</v>
      </c>
      <c r="Y662" t="s">
        <v>1217</v>
      </c>
      <c r="Z662" t="s">
        <v>1217</v>
      </c>
      <c r="AA662" t="s">
        <v>1217</v>
      </c>
      <c r="AB662" t="s">
        <v>1217</v>
      </c>
      <c r="AC662" t="s">
        <v>1217</v>
      </c>
      <c r="AD662" t="s">
        <v>1217</v>
      </c>
      <c r="AE662" t="s">
        <v>1217</v>
      </c>
      <c r="AF662" t="s">
        <v>1217</v>
      </c>
      <c r="AG662" t="s">
        <v>1217</v>
      </c>
      <c r="AH662"/>
      <c r="AI662" t="s">
        <v>1217</v>
      </c>
      <c r="AJ662" t="s">
        <v>1217</v>
      </c>
      <c r="AK662" t="s">
        <v>1217</v>
      </c>
      <c r="AL662" t="s">
        <v>1217</v>
      </c>
      <c r="AM662" t="s">
        <v>1217</v>
      </c>
      <c r="AN662" t="s">
        <v>1217</v>
      </c>
      <c r="AO662" t="s">
        <v>1217</v>
      </c>
      <c r="AP662"/>
      <c r="AQ662"/>
      <c r="AR662"/>
      <c r="AS662"/>
      <c r="BB662" t="str" cm="1">
        <f t="array" aca="1" ref="BB662" ca="1">IFERROR(INDIRECT(X662),"")</f>
        <v/>
      </c>
    </row>
    <row r="663" spans="18:54">
      <c r="R663"/>
      <c r="W663">
        <v>668</v>
      </c>
      <c r="X663" t="s">
        <v>1217</v>
      </c>
      <c r="Y663" t="s">
        <v>1217</v>
      </c>
      <c r="Z663" t="s">
        <v>1217</v>
      </c>
      <c r="AA663" t="s">
        <v>1217</v>
      </c>
      <c r="AB663" t="s">
        <v>1217</v>
      </c>
      <c r="AC663" t="s">
        <v>1217</v>
      </c>
      <c r="AD663" t="s">
        <v>1217</v>
      </c>
      <c r="AE663" t="s">
        <v>1217</v>
      </c>
      <c r="AF663" t="s">
        <v>1217</v>
      </c>
      <c r="AG663" t="s">
        <v>1217</v>
      </c>
      <c r="AH663"/>
      <c r="AI663" t="s">
        <v>1217</v>
      </c>
      <c r="AJ663" t="s">
        <v>1217</v>
      </c>
      <c r="AK663" t="s">
        <v>1217</v>
      </c>
      <c r="AL663" t="s">
        <v>1217</v>
      </c>
      <c r="AM663" t="s">
        <v>1217</v>
      </c>
      <c r="AN663" t="s">
        <v>1217</v>
      </c>
      <c r="AO663" t="s">
        <v>1217</v>
      </c>
      <c r="AP663"/>
      <c r="AQ663"/>
      <c r="AR663"/>
      <c r="AS663"/>
      <c r="BB663" t="str" cm="1">
        <f t="array" aca="1" ref="BB663" ca="1">IFERROR(INDIRECT(X663),"")</f>
        <v/>
      </c>
    </row>
    <row r="664" spans="18:54">
      <c r="R664"/>
      <c r="W664">
        <v>669</v>
      </c>
      <c r="X664" t="s">
        <v>1217</v>
      </c>
      <c r="Y664" t="s">
        <v>1217</v>
      </c>
      <c r="Z664" t="s">
        <v>1217</v>
      </c>
      <c r="AA664" t="s">
        <v>1217</v>
      </c>
      <c r="AB664" t="s">
        <v>1217</v>
      </c>
      <c r="AC664" t="s">
        <v>1217</v>
      </c>
      <c r="AD664" t="s">
        <v>1217</v>
      </c>
      <c r="AE664" t="s">
        <v>1217</v>
      </c>
      <c r="AF664" t="s">
        <v>1217</v>
      </c>
      <c r="AG664" t="s">
        <v>1217</v>
      </c>
      <c r="AH664"/>
      <c r="AI664" t="s">
        <v>1217</v>
      </c>
      <c r="AJ664" t="s">
        <v>1217</v>
      </c>
      <c r="AK664" t="s">
        <v>1217</v>
      </c>
      <c r="AL664" t="s">
        <v>1217</v>
      </c>
      <c r="AM664" t="s">
        <v>1217</v>
      </c>
      <c r="AN664" t="s">
        <v>1217</v>
      </c>
      <c r="AO664" t="s">
        <v>1217</v>
      </c>
      <c r="AP664"/>
      <c r="AQ664"/>
      <c r="AR664"/>
      <c r="AS664"/>
      <c r="BB664" t="str" cm="1">
        <f t="array" aca="1" ref="BB664" ca="1">IFERROR(INDIRECT(X664),"")</f>
        <v/>
      </c>
    </row>
    <row r="665" spans="18:54">
      <c r="R665"/>
      <c r="W665">
        <v>670</v>
      </c>
      <c r="X665" t="s">
        <v>1217</v>
      </c>
      <c r="Y665" t="s">
        <v>1217</v>
      </c>
      <c r="Z665" t="s">
        <v>1217</v>
      </c>
      <c r="AA665" t="s">
        <v>1217</v>
      </c>
      <c r="AB665" t="s">
        <v>1217</v>
      </c>
      <c r="AC665" t="s">
        <v>1217</v>
      </c>
      <c r="AD665" t="s">
        <v>1217</v>
      </c>
      <c r="AE665" t="s">
        <v>1217</v>
      </c>
      <c r="AF665" t="s">
        <v>1217</v>
      </c>
      <c r="AG665" t="s">
        <v>1217</v>
      </c>
      <c r="AH665"/>
      <c r="AI665" t="s">
        <v>1217</v>
      </c>
      <c r="AJ665" t="s">
        <v>1217</v>
      </c>
      <c r="AK665" t="s">
        <v>1217</v>
      </c>
      <c r="AL665" t="s">
        <v>1217</v>
      </c>
      <c r="AM665" t="s">
        <v>1217</v>
      </c>
      <c r="AN665" t="s">
        <v>1217</v>
      </c>
      <c r="AO665" t="s">
        <v>1217</v>
      </c>
      <c r="AP665"/>
      <c r="AQ665"/>
      <c r="AR665"/>
      <c r="AS665"/>
      <c r="BB665" t="str" cm="1">
        <f t="array" aca="1" ref="BB665" ca="1">IFERROR(INDIRECT(X665),"")</f>
        <v/>
      </c>
    </row>
    <row r="666" spans="18:54">
      <c r="R666"/>
      <c r="W666">
        <v>671</v>
      </c>
      <c r="X666" t="s">
        <v>1217</v>
      </c>
      <c r="Y666" t="s">
        <v>1217</v>
      </c>
      <c r="Z666" t="s">
        <v>1217</v>
      </c>
      <c r="AA666" t="s">
        <v>1217</v>
      </c>
      <c r="AB666" t="s">
        <v>1217</v>
      </c>
      <c r="AC666" t="s">
        <v>1217</v>
      </c>
      <c r="AD666" t="s">
        <v>1217</v>
      </c>
      <c r="AE666" t="s">
        <v>1217</v>
      </c>
      <c r="AF666" t="s">
        <v>1217</v>
      </c>
      <c r="AG666" t="s">
        <v>1217</v>
      </c>
      <c r="AH666"/>
      <c r="AI666" t="s">
        <v>1217</v>
      </c>
      <c r="AJ666" t="s">
        <v>1217</v>
      </c>
      <c r="AK666" t="s">
        <v>1217</v>
      </c>
      <c r="AL666" t="s">
        <v>1217</v>
      </c>
      <c r="AM666" t="s">
        <v>1217</v>
      </c>
      <c r="AN666" t="s">
        <v>1217</v>
      </c>
      <c r="AO666" t="s">
        <v>1217</v>
      </c>
      <c r="AP666"/>
      <c r="AQ666"/>
      <c r="AR666"/>
      <c r="AS666"/>
      <c r="BB666" t="str" cm="1">
        <f t="array" aca="1" ref="BB666" ca="1">IFERROR(INDIRECT(X666),"")</f>
        <v/>
      </c>
    </row>
    <row r="667" spans="18:54">
      <c r="R667"/>
      <c r="W667">
        <v>672</v>
      </c>
      <c r="X667" t="s">
        <v>1217</v>
      </c>
      <c r="Y667" t="s">
        <v>1217</v>
      </c>
      <c r="Z667" t="s">
        <v>1217</v>
      </c>
      <c r="AA667" t="s">
        <v>1217</v>
      </c>
      <c r="AB667" t="s">
        <v>1217</v>
      </c>
      <c r="AC667" t="s">
        <v>1217</v>
      </c>
      <c r="AD667" t="s">
        <v>1217</v>
      </c>
      <c r="AE667" t="s">
        <v>1217</v>
      </c>
      <c r="AF667" t="s">
        <v>1217</v>
      </c>
      <c r="AG667" t="s">
        <v>1217</v>
      </c>
      <c r="AH667"/>
      <c r="AI667" t="s">
        <v>1217</v>
      </c>
      <c r="AJ667" t="s">
        <v>1217</v>
      </c>
      <c r="AK667" t="s">
        <v>1217</v>
      </c>
      <c r="AL667" t="s">
        <v>1217</v>
      </c>
      <c r="AM667" t="s">
        <v>1217</v>
      </c>
      <c r="AN667" t="s">
        <v>1217</v>
      </c>
      <c r="AO667" t="s">
        <v>1217</v>
      </c>
      <c r="AP667"/>
      <c r="AQ667"/>
      <c r="AR667"/>
      <c r="AS667"/>
      <c r="BB667" t="str" cm="1">
        <f t="array" aca="1" ref="BB667" ca="1">IFERROR(INDIRECT(X667),"")</f>
        <v/>
      </c>
    </row>
    <row r="668" spans="18:54">
      <c r="R668"/>
      <c r="W668">
        <v>673</v>
      </c>
      <c r="X668" t="s">
        <v>1217</v>
      </c>
      <c r="Y668" t="s">
        <v>1217</v>
      </c>
      <c r="Z668" t="s">
        <v>1217</v>
      </c>
      <c r="AA668" t="s">
        <v>1217</v>
      </c>
      <c r="AB668" t="s">
        <v>1217</v>
      </c>
      <c r="AC668" t="s">
        <v>1217</v>
      </c>
      <c r="AD668" t="s">
        <v>1217</v>
      </c>
      <c r="AE668" t="s">
        <v>1217</v>
      </c>
      <c r="AF668" t="s">
        <v>1217</v>
      </c>
      <c r="AG668" t="s">
        <v>1217</v>
      </c>
      <c r="AH668"/>
      <c r="AI668" t="s">
        <v>1217</v>
      </c>
      <c r="AJ668" t="s">
        <v>1217</v>
      </c>
      <c r="AK668" t="s">
        <v>1217</v>
      </c>
      <c r="AL668" t="s">
        <v>1217</v>
      </c>
      <c r="AM668" t="s">
        <v>1217</v>
      </c>
      <c r="AN668" t="s">
        <v>1217</v>
      </c>
      <c r="AO668" t="s">
        <v>1217</v>
      </c>
      <c r="AP668"/>
      <c r="AQ668"/>
      <c r="AR668"/>
      <c r="AS668"/>
      <c r="BB668" t="str" cm="1">
        <f t="array" aca="1" ref="BB668" ca="1">IFERROR(INDIRECT(X668),"")</f>
        <v/>
      </c>
    </row>
    <row r="669" spans="18:54">
      <c r="R669"/>
      <c r="W669">
        <v>674</v>
      </c>
      <c r="X669" t="s">
        <v>1217</v>
      </c>
      <c r="Y669" t="s">
        <v>1217</v>
      </c>
      <c r="Z669" t="s">
        <v>1217</v>
      </c>
      <c r="AA669" t="s">
        <v>1217</v>
      </c>
      <c r="AB669" t="s">
        <v>1217</v>
      </c>
      <c r="AC669" t="s">
        <v>1217</v>
      </c>
      <c r="AD669" t="s">
        <v>1217</v>
      </c>
      <c r="AE669" t="s">
        <v>1217</v>
      </c>
      <c r="AF669" t="s">
        <v>1217</v>
      </c>
      <c r="AG669" t="s">
        <v>1217</v>
      </c>
      <c r="AH669"/>
      <c r="AI669" t="s">
        <v>1217</v>
      </c>
      <c r="AJ669" t="s">
        <v>1217</v>
      </c>
      <c r="AK669" t="s">
        <v>1217</v>
      </c>
      <c r="AL669" t="s">
        <v>1217</v>
      </c>
      <c r="AM669" t="s">
        <v>1217</v>
      </c>
      <c r="AN669" t="s">
        <v>1217</v>
      </c>
      <c r="AO669" t="s">
        <v>1217</v>
      </c>
      <c r="AP669"/>
      <c r="AQ669"/>
      <c r="AR669"/>
      <c r="AS669"/>
      <c r="BB669" t="str" cm="1">
        <f t="array" aca="1" ref="BB669" ca="1">IFERROR(INDIRECT(X669),"")</f>
        <v/>
      </c>
    </row>
    <row r="670" spans="18:54">
      <c r="R670"/>
      <c r="W670">
        <v>675</v>
      </c>
      <c r="X670" t="s">
        <v>1217</v>
      </c>
      <c r="Y670" t="s">
        <v>1217</v>
      </c>
      <c r="Z670" t="s">
        <v>1217</v>
      </c>
      <c r="AA670" t="s">
        <v>1217</v>
      </c>
      <c r="AB670" t="s">
        <v>1217</v>
      </c>
      <c r="AC670" t="s">
        <v>1217</v>
      </c>
      <c r="AD670" t="s">
        <v>1217</v>
      </c>
      <c r="AE670" t="s">
        <v>1217</v>
      </c>
      <c r="AF670" t="s">
        <v>1217</v>
      </c>
      <c r="AG670" t="s">
        <v>1217</v>
      </c>
      <c r="AH670"/>
      <c r="AI670" t="s">
        <v>1217</v>
      </c>
      <c r="AJ670" t="s">
        <v>1217</v>
      </c>
      <c r="AK670" t="s">
        <v>1217</v>
      </c>
      <c r="AL670" t="s">
        <v>1217</v>
      </c>
      <c r="AM670" t="s">
        <v>1217</v>
      </c>
      <c r="AN670" t="s">
        <v>1217</v>
      </c>
      <c r="AO670" t="s">
        <v>1217</v>
      </c>
      <c r="AP670"/>
      <c r="AQ670"/>
      <c r="AR670"/>
      <c r="AS670"/>
      <c r="BB670" t="str" cm="1">
        <f t="array" aca="1" ref="BB670" ca="1">IFERROR(INDIRECT(X670),"")</f>
        <v/>
      </c>
    </row>
    <row r="671" spans="18:54">
      <c r="R671"/>
      <c r="W671">
        <v>676</v>
      </c>
      <c r="X671" t="s">
        <v>1217</v>
      </c>
      <c r="Y671" t="s">
        <v>1217</v>
      </c>
      <c r="Z671" t="s">
        <v>1217</v>
      </c>
      <c r="AA671" t="s">
        <v>1217</v>
      </c>
      <c r="AB671" t="s">
        <v>1217</v>
      </c>
      <c r="AC671" t="s">
        <v>1217</v>
      </c>
      <c r="AD671" t="s">
        <v>1217</v>
      </c>
      <c r="AE671" t="s">
        <v>1217</v>
      </c>
      <c r="AF671" t="s">
        <v>1217</v>
      </c>
      <c r="AG671" t="s">
        <v>1217</v>
      </c>
      <c r="AH671"/>
      <c r="AI671" t="s">
        <v>1217</v>
      </c>
      <c r="AJ671" t="s">
        <v>1217</v>
      </c>
      <c r="AK671" t="s">
        <v>1217</v>
      </c>
      <c r="AL671" t="s">
        <v>1217</v>
      </c>
      <c r="AM671" t="s">
        <v>1217</v>
      </c>
      <c r="AN671" t="s">
        <v>1217</v>
      </c>
      <c r="AO671" t="s">
        <v>1217</v>
      </c>
      <c r="AP671"/>
      <c r="AQ671"/>
      <c r="AR671"/>
      <c r="AS671"/>
      <c r="BB671" t="str" cm="1">
        <f t="array" aca="1" ref="BB671" ca="1">IFERROR(INDIRECT(X671),"")</f>
        <v/>
      </c>
    </row>
    <row r="672" spans="18:54">
      <c r="R672"/>
      <c r="W672">
        <v>677</v>
      </c>
      <c r="X672" t="s">
        <v>1217</v>
      </c>
      <c r="Y672" t="s">
        <v>1217</v>
      </c>
      <c r="Z672" t="s">
        <v>1217</v>
      </c>
      <c r="AA672" t="s">
        <v>1217</v>
      </c>
      <c r="AB672" t="s">
        <v>1217</v>
      </c>
      <c r="AC672" t="s">
        <v>1217</v>
      </c>
      <c r="AD672" t="s">
        <v>1217</v>
      </c>
      <c r="AE672" t="s">
        <v>1217</v>
      </c>
      <c r="AF672" t="s">
        <v>1217</v>
      </c>
      <c r="AG672" t="s">
        <v>1217</v>
      </c>
      <c r="AH672"/>
      <c r="AI672" t="s">
        <v>1217</v>
      </c>
      <c r="AJ672" t="s">
        <v>1217</v>
      </c>
      <c r="AK672" t="s">
        <v>1217</v>
      </c>
      <c r="AL672" t="s">
        <v>1217</v>
      </c>
      <c r="AM672" t="s">
        <v>1217</v>
      </c>
      <c r="AN672" t="s">
        <v>1217</v>
      </c>
      <c r="AO672" t="s">
        <v>1217</v>
      </c>
      <c r="AP672"/>
      <c r="AQ672"/>
      <c r="AR672"/>
      <c r="AS672"/>
      <c r="BB672" t="str" cm="1">
        <f t="array" aca="1" ref="BB672" ca="1">IFERROR(INDIRECT(X672),"")</f>
        <v/>
      </c>
    </row>
    <row r="673" spans="18:54">
      <c r="R673"/>
      <c r="W673">
        <v>678</v>
      </c>
      <c r="X673" t="s">
        <v>1217</v>
      </c>
      <c r="Y673" t="s">
        <v>1217</v>
      </c>
      <c r="Z673" t="s">
        <v>1217</v>
      </c>
      <c r="AA673" t="s">
        <v>1217</v>
      </c>
      <c r="AB673" t="s">
        <v>1217</v>
      </c>
      <c r="AC673" t="s">
        <v>1217</v>
      </c>
      <c r="AD673" t="s">
        <v>1217</v>
      </c>
      <c r="AE673" t="s">
        <v>1217</v>
      </c>
      <c r="AF673" t="s">
        <v>1217</v>
      </c>
      <c r="AG673" t="s">
        <v>1217</v>
      </c>
      <c r="AH673"/>
      <c r="AI673" t="s">
        <v>1217</v>
      </c>
      <c r="AJ673" t="s">
        <v>1217</v>
      </c>
      <c r="AK673" t="s">
        <v>1217</v>
      </c>
      <c r="AL673" t="s">
        <v>1217</v>
      </c>
      <c r="AM673" t="s">
        <v>1217</v>
      </c>
      <c r="AN673" t="s">
        <v>1217</v>
      </c>
      <c r="AO673" t="s">
        <v>1217</v>
      </c>
      <c r="AP673"/>
      <c r="AQ673"/>
      <c r="AR673"/>
      <c r="AS673"/>
      <c r="BB673" t="str" cm="1">
        <f t="array" aca="1" ref="BB673" ca="1">IFERROR(INDIRECT(X673),"")</f>
        <v/>
      </c>
    </row>
    <row r="674" spans="18:54">
      <c r="R674"/>
      <c r="W674">
        <v>679</v>
      </c>
      <c r="X674" t="s">
        <v>1217</v>
      </c>
      <c r="Y674" t="s">
        <v>1217</v>
      </c>
      <c r="Z674" t="s">
        <v>1217</v>
      </c>
      <c r="AA674" t="s">
        <v>1217</v>
      </c>
      <c r="AB674" t="s">
        <v>1217</v>
      </c>
      <c r="AC674" t="s">
        <v>1217</v>
      </c>
      <c r="AD674" t="s">
        <v>1217</v>
      </c>
      <c r="AE674" t="s">
        <v>1217</v>
      </c>
      <c r="AF674" t="s">
        <v>1217</v>
      </c>
      <c r="AG674" t="s">
        <v>1217</v>
      </c>
      <c r="AH674"/>
      <c r="AI674" t="s">
        <v>1217</v>
      </c>
      <c r="AJ674" t="s">
        <v>1217</v>
      </c>
      <c r="AK674" t="s">
        <v>1217</v>
      </c>
      <c r="AL674" t="s">
        <v>1217</v>
      </c>
      <c r="AM674" t="s">
        <v>1217</v>
      </c>
      <c r="AN674" t="s">
        <v>1217</v>
      </c>
      <c r="AO674" t="s">
        <v>1217</v>
      </c>
      <c r="AP674"/>
      <c r="AQ674"/>
      <c r="AR674"/>
      <c r="AS674"/>
      <c r="BB674" t="str" cm="1">
        <f t="array" aca="1" ref="BB674" ca="1">IFERROR(INDIRECT(X674),"")</f>
        <v/>
      </c>
    </row>
    <row r="675" spans="18:54">
      <c r="R675"/>
      <c r="W675">
        <v>680</v>
      </c>
      <c r="X675" t="s">
        <v>1217</v>
      </c>
      <c r="Y675" t="s">
        <v>1217</v>
      </c>
      <c r="Z675" t="s">
        <v>1217</v>
      </c>
      <c r="AA675" t="s">
        <v>1217</v>
      </c>
      <c r="AB675" t="s">
        <v>1217</v>
      </c>
      <c r="AC675" t="s">
        <v>1217</v>
      </c>
      <c r="AD675" t="s">
        <v>1217</v>
      </c>
      <c r="AE675" t="s">
        <v>1217</v>
      </c>
      <c r="AF675" t="s">
        <v>1217</v>
      </c>
      <c r="AG675" t="s">
        <v>1217</v>
      </c>
      <c r="AH675"/>
      <c r="AI675" t="s">
        <v>1217</v>
      </c>
      <c r="AJ675" t="s">
        <v>1217</v>
      </c>
      <c r="AK675" t="s">
        <v>1217</v>
      </c>
      <c r="AL675" t="s">
        <v>1217</v>
      </c>
      <c r="AM675" t="s">
        <v>1217</v>
      </c>
      <c r="AN675" t="s">
        <v>1217</v>
      </c>
      <c r="AO675" t="s">
        <v>1217</v>
      </c>
      <c r="AP675"/>
      <c r="AQ675"/>
      <c r="AR675"/>
      <c r="AS675"/>
      <c r="BB675" t="str" cm="1">
        <f t="array" aca="1" ref="BB675" ca="1">IFERROR(INDIRECT(X675),"")</f>
        <v/>
      </c>
    </row>
    <row r="676" spans="18:54">
      <c r="R676"/>
      <c r="W676">
        <v>681</v>
      </c>
      <c r="X676" t="s">
        <v>1217</v>
      </c>
      <c r="Y676" t="s">
        <v>1217</v>
      </c>
      <c r="Z676" t="s">
        <v>1217</v>
      </c>
      <c r="AA676" t="s">
        <v>1217</v>
      </c>
      <c r="AB676" t="s">
        <v>1217</v>
      </c>
      <c r="AC676" t="s">
        <v>1217</v>
      </c>
      <c r="AD676" t="s">
        <v>1217</v>
      </c>
      <c r="AE676" t="s">
        <v>1217</v>
      </c>
      <c r="AF676" t="s">
        <v>1217</v>
      </c>
      <c r="AG676" t="s">
        <v>1217</v>
      </c>
      <c r="AH676"/>
      <c r="AI676" t="s">
        <v>1217</v>
      </c>
      <c r="AJ676" t="s">
        <v>1217</v>
      </c>
      <c r="AK676" t="s">
        <v>1217</v>
      </c>
      <c r="AL676" t="s">
        <v>1217</v>
      </c>
      <c r="AM676" t="s">
        <v>1217</v>
      </c>
      <c r="AN676" t="s">
        <v>1217</v>
      </c>
      <c r="AO676" t="s">
        <v>1217</v>
      </c>
      <c r="AP676"/>
      <c r="AQ676"/>
      <c r="AR676"/>
      <c r="AS676"/>
      <c r="BB676" t="str" cm="1">
        <f t="array" aca="1" ref="BB676" ca="1">IFERROR(INDIRECT(X676),"")</f>
        <v/>
      </c>
    </row>
    <row r="677" spans="18:54">
      <c r="R677"/>
      <c r="W677">
        <v>682</v>
      </c>
      <c r="X677" t="s">
        <v>1217</v>
      </c>
      <c r="Y677" t="s">
        <v>1217</v>
      </c>
      <c r="Z677" t="s">
        <v>1217</v>
      </c>
      <c r="AA677" t="s">
        <v>1217</v>
      </c>
      <c r="AB677" t="s">
        <v>1217</v>
      </c>
      <c r="AC677" t="s">
        <v>1217</v>
      </c>
      <c r="AD677" t="s">
        <v>1217</v>
      </c>
      <c r="AE677" t="s">
        <v>1217</v>
      </c>
      <c r="AF677" t="s">
        <v>1217</v>
      </c>
      <c r="AG677" t="s">
        <v>1217</v>
      </c>
      <c r="AH677"/>
      <c r="AI677" t="s">
        <v>1217</v>
      </c>
      <c r="AJ677" t="s">
        <v>1217</v>
      </c>
      <c r="AK677" t="s">
        <v>1217</v>
      </c>
      <c r="AL677" t="s">
        <v>1217</v>
      </c>
      <c r="AM677" t="s">
        <v>1217</v>
      </c>
      <c r="AN677" t="s">
        <v>1217</v>
      </c>
      <c r="AO677" t="s">
        <v>1217</v>
      </c>
      <c r="AP677"/>
      <c r="AQ677"/>
      <c r="AR677"/>
      <c r="AS677"/>
      <c r="BB677" t="str" cm="1">
        <f t="array" aca="1" ref="BB677" ca="1">IFERROR(INDIRECT(X677),"")</f>
        <v/>
      </c>
    </row>
    <row r="678" spans="18:54">
      <c r="R678"/>
      <c r="W678">
        <v>683</v>
      </c>
      <c r="X678" t="s">
        <v>1217</v>
      </c>
      <c r="Y678" t="s">
        <v>1217</v>
      </c>
      <c r="Z678" t="s">
        <v>1217</v>
      </c>
      <c r="AA678" t="s">
        <v>1217</v>
      </c>
      <c r="AB678" t="s">
        <v>1217</v>
      </c>
      <c r="AC678" t="s">
        <v>1217</v>
      </c>
      <c r="AD678" t="s">
        <v>1217</v>
      </c>
      <c r="AE678" t="s">
        <v>1217</v>
      </c>
      <c r="AF678" t="s">
        <v>1217</v>
      </c>
      <c r="AG678" t="s">
        <v>1217</v>
      </c>
      <c r="AH678"/>
      <c r="AI678" t="s">
        <v>1217</v>
      </c>
      <c r="AJ678" t="s">
        <v>1217</v>
      </c>
      <c r="AK678" t="s">
        <v>1217</v>
      </c>
      <c r="AL678" t="s">
        <v>1217</v>
      </c>
      <c r="AM678" t="s">
        <v>1217</v>
      </c>
      <c r="AN678" t="s">
        <v>1217</v>
      </c>
      <c r="AO678" t="s">
        <v>1217</v>
      </c>
      <c r="AP678"/>
      <c r="AQ678"/>
      <c r="AR678"/>
      <c r="AS678"/>
      <c r="BB678" t="str" cm="1">
        <f t="array" aca="1" ref="BB678" ca="1">IFERROR(INDIRECT(X678),"")</f>
        <v/>
      </c>
    </row>
    <row r="679" spans="18:54">
      <c r="R679"/>
      <c r="W679">
        <v>684</v>
      </c>
      <c r="X679" t="s">
        <v>1217</v>
      </c>
      <c r="Y679" t="s">
        <v>1217</v>
      </c>
      <c r="Z679" t="s">
        <v>1217</v>
      </c>
      <c r="AA679" t="s">
        <v>1217</v>
      </c>
      <c r="AB679" t="s">
        <v>1217</v>
      </c>
      <c r="AC679" t="s">
        <v>1217</v>
      </c>
      <c r="AD679" t="s">
        <v>1217</v>
      </c>
      <c r="AE679" t="s">
        <v>1217</v>
      </c>
      <c r="AF679" t="s">
        <v>1217</v>
      </c>
      <c r="AG679" t="s">
        <v>1217</v>
      </c>
      <c r="AH679"/>
      <c r="AI679" t="s">
        <v>1217</v>
      </c>
      <c r="AJ679" t="s">
        <v>1217</v>
      </c>
      <c r="AK679" t="s">
        <v>1217</v>
      </c>
      <c r="AL679" t="s">
        <v>1217</v>
      </c>
      <c r="AM679" t="s">
        <v>1217</v>
      </c>
      <c r="AN679" t="s">
        <v>1217</v>
      </c>
      <c r="AO679" t="s">
        <v>1217</v>
      </c>
      <c r="AP679"/>
      <c r="AQ679"/>
      <c r="AR679"/>
      <c r="AS679"/>
      <c r="BB679" t="str" cm="1">
        <f t="array" aca="1" ref="BB679" ca="1">IFERROR(INDIRECT(X679),"")</f>
        <v/>
      </c>
    </row>
    <row r="680" spans="18:54">
      <c r="R680"/>
      <c r="W680">
        <v>685</v>
      </c>
      <c r="X680" t="s">
        <v>1217</v>
      </c>
      <c r="Y680" t="s">
        <v>1217</v>
      </c>
      <c r="Z680" t="s">
        <v>1217</v>
      </c>
      <c r="AA680" t="s">
        <v>1217</v>
      </c>
      <c r="AB680" t="s">
        <v>1217</v>
      </c>
      <c r="AC680" t="s">
        <v>1217</v>
      </c>
      <c r="AD680" t="s">
        <v>1217</v>
      </c>
      <c r="AE680" t="s">
        <v>1217</v>
      </c>
      <c r="AF680" t="s">
        <v>1217</v>
      </c>
      <c r="AG680" t="s">
        <v>1217</v>
      </c>
      <c r="AH680"/>
      <c r="AI680" t="s">
        <v>1217</v>
      </c>
      <c r="AJ680" t="s">
        <v>1217</v>
      </c>
      <c r="AK680" t="s">
        <v>1217</v>
      </c>
      <c r="AL680" t="s">
        <v>1217</v>
      </c>
      <c r="AM680" t="s">
        <v>1217</v>
      </c>
      <c r="AN680" t="s">
        <v>1217</v>
      </c>
      <c r="AO680" t="s">
        <v>1217</v>
      </c>
      <c r="AP680"/>
      <c r="AQ680"/>
      <c r="AR680"/>
      <c r="AS680"/>
      <c r="BB680" t="str" cm="1">
        <f t="array" aca="1" ref="BB680" ca="1">IFERROR(INDIRECT(X680),"")</f>
        <v/>
      </c>
    </row>
    <row r="681" spans="18:54">
      <c r="R681"/>
      <c r="W681">
        <v>686</v>
      </c>
      <c r="X681" t="s">
        <v>1217</v>
      </c>
      <c r="Y681" t="s">
        <v>1217</v>
      </c>
      <c r="Z681" t="s">
        <v>1217</v>
      </c>
      <c r="AA681" t="s">
        <v>1217</v>
      </c>
      <c r="AB681" t="s">
        <v>1217</v>
      </c>
      <c r="AC681" t="s">
        <v>1217</v>
      </c>
      <c r="AD681" t="s">
        <v>1217</v>
      </c>
      <c r="AE681" t="s">
        <v>1217</v>
      </c>
      <c r="AF681" t="s">
        <v>1217</v>
      </c>
      <c r="AG681" t="s">
        <v>1217</v>
      </c>
      <c r="AH681"/>
      <c r="AI681" t="s">
        <v>1217</v>
      </c>
      <c r="AJ681" t="s">
        <v>1217</v>
      </c>
      <c r="AK681" t="s">
        <v>1217</v>
      </c>
      <c r="AL681" t="s">
        <v>1217</v>
      </c>
      <c r="AM681" t="s">
        <v>1217</v>
      </c>
      <c r="AN681" t="s">
        <v>1217</v>
      </c>
      <c r="AO681" t="s">
        <v>1217</v>
      </c>
      <c r="AP681"/>
      <c r="AQ681"/>
      <c r="AR681"/>
      <c r="AS681"/>
      <c r="BB681" t="str" cm="1">
        <f t="array" aca="1" ref="BB681" ca="1">IFERROR(INDIRECT(X681),"")</f>
        <v/>
      </c>
    </row>
    <row r="682" spans="18:54">
      <c r="R682"/>
      <c r="W682">
        <v>687</v>
      </c>
      <c r="X682" t="s">
        <v>1217</v>
      </c>
      <c r="Y682" t="s">
        <v>1217</v>
      </c>
      <c r="Z682" t="s">
        <v>1217</v>
      </c>
      <c r="AA682" t="s">
        <v>1217</v>
      </c>
      <c r="AB682" t="s">
        <v>1217</v>
      </c>
      <c r="AC682" t="s">
        <v>1217</v>
      </c>
      <c r="AD682" t="s">
        <v>1217</v>
      </c>
      <c r="AE682" t="s">
        <v>1217</v>
      </c>
      <c r="AF682" t="s">
        <v>1217</v>
      </c>
      <c r="AG682" t="s">
        <v>1217</v>
      </c>
      <c r="AH682"/>
      <c r="AI682" t="s">
        <v>1217</v>
      </c>
      <c r="AJ682" t="s">
        <v>1217</v>
      </c>
      <c r="AK682" t="s">
        <v>1217</v>
      </c>
      <c r="AL682" t="s">
        <v>1217</v>
      </c>
      <c r="AM682" t="s">
        <v>1217</v>
      </c>
      <c r="AN682" t="s">
        <v>1217</v>
      </c>
      <c r="AO682" t="s">
        <v>1217</v>
      </c>
      <c r="AP682"/>
      <c r="AQ682"/>
      <c r="AR682"/>
      <c r="AS682"/>
      <c r="BB682" t="str" cm="1">
        <f t="array" aca="1" ref="BB682" ca="1">IFERROR(INDIRECT(X682),"")</f>
        <v/>
      </c>
    </row>
    <row r="683" spans="18:54">
      <c r="R683"/>
      <c r="W683">
        <v>688</v>
      </c>
      <c r="X683" t="s">
        <v>1217</v>
      </c>
      <c r="Y683" t="s">
        <v>1217</v>
      </c>
      <c r="Z683" t="s">
        <v>1217</v>
      </c>
      <c r="AA683" t="s">
        <v>1217</v>
      </c>
      <c r="AB683" t="s">
        <v>1217</v>
      </c>
      <c r="AC683" t="s">
        <v>1217</v>
      </c>
      <c r="AD683" t="s">
        <v>1217</v>
      </c>
      <c r="AE683" t="s">
        <v>1217</v>
      </c>
      <c r="AF683" t="s">
        <v>1217</v>
      </c>
      <c r="AG683" t="s">
        <v>1217</v>
      </c>
      <c r="AH683"/>
      <c r="AI683" t="s">
        <v>1217</v>
      </c>
      <c r="AJ683" t="s">
        <v>1217</v>
      </c>
      <c r="AK683" t="s">
        <v>1217</v>
      </c>
      <c r="AL683" t="s">
        <v>1217</v>
      </c>
      <c r="AM683" t="s">
        <v>1217</v>
      </c>
      <c r="AN683" t="s">
        <v>1217</v>
      </c>
      <c r="AO683" t="s">
        <v>1217</v>
      </c>
      <c r="AP683"/>
      <c r="AQ683"/>
      <c r="AR683"/>
      <c r="AS683"/>
      <c r="BB683" t="str" cm="1">
        <f t="array" aca="1" ref="BB683" ca="1">IFERROR(INDIRECT(X683),"")</f>
        <v/>
      </c>
    </row>
    <row r="684" spans="18:54">
      <c r="R684"/>
      <c r="W684">
        <v>689</v>
      </c>
      <c r="X684" t="s">
        <v>1217</v>
      </c>
      <c r="Y684" t="s">
        <v>1217</v>
      </c>
      <c r="Z684" t="s">
        <v>1217</v>
      </c>
      <c r="AA684" t="s">
        <v>1217</v>
      </c>
      <c r="AB684" t="s">
        <v>1217</v>
      </c>
      <c r="AC684" t="s">
        <v>1217</v>
      </c>
      <c r="AD684" t="s">
        <v>1217</v>
      </c>
      <c r="AE684" t="s">
        <v>1217</v>
      </c>
      <c r="AF684" t="s">
        <v>1217</v>
      </c>
      <c r="AG684" t="s">
        <v>1217</v>
      </c>
      <c r="AH684"/>
      <c r="AI684" t="s">
        <v>1217</v>
      </c>
      <c r="AJ684" t="s">
        <v>1217</v>
      </c>
      <c r="AK684" t="s">
        <v>1217</v>
      </c>
      <c r="AL684" t="s">
        <v>1217</v>
      </c>
      <c r="AM684" t="s">
        <v>1217</v>
      </c>
      <c r="AN684" t="s">
        <v>1217</v>
      </c>
      <c r="AO684" t="s">
        <v>1217</v>
      </c>
      <c r="AP684"/>
      <c r="AQ684"/>
      <c r="AR684"/>
      <c r="AS684"/>
      <c r="BB684" t="str" cm="1">
        <f t="array" aca="1" ref="BB684" ca="1">IFERROR(INDIRECT(X684),"")</f>
        <v/>
      </c>
    </row>
    <row r="685" spans="18:54">
      <c r="R685"/>
      <c r="W685">
        <v>690</v>
      </c>
      <c r="X685" t="s">
        <v>1217</v>
      </c>
      <c r="Y685" t="s">
        <v>1217</v>
      </c>
      <c r="Z685" t="s">
        <v>1217</v>
      </c>
      <c r="AA685" t="s">
        <v>1217</v>
      </c>
      <c r="AB685" t="s">
        <v>1217</v>
      </c>
      <c r="AC685" t="s">
        <v>1217</v>
      </c>
      <c r="AD685" t="s">
        <v>1217</v>
      </c>
      <c r="AE685" t="s">
        <v>1217</v>
      </c>
      <c r="AF685" t="s">
        <v>1217</v>
      </c>
      <c r="AG685" t="s">
        <v>1217</v>
      </c>
      <c r="AH685"/>
      <c r="AI685" t="s">
        <v>1217</v>
      </c>
      <c r="AJ685" t="s">
        <v>1217</v>
      </c>
      <c r="AK685" t="s">
        <v>1217</v>
      </c>
      <c r="AL685" t="s">
        <v>1217</v>
      </c>
      <c r="AM685" t="s">
        <v>1217</v>
      </c>
      <c r="AN685" t="s">
        <v>1217</v>
      </c>
      <c r="AO685" t="s">
        <v>1217</v>
      </c>
      <c r="AP685"/>
      <c r="AQ685"/>
      <c r="AR685"/>
      <c r="AS685"/>
      <c r="BB685" t="str" cm="1">
        <f t="array" aca="1" ref="BB685" ca="1">IFERROR(INDIRECT(X685),"")</f>
        <v/>
      </c>
    </row>
    <row r="686" spans="18:54">
      <c r="R686"/>
      <c r="W686">
        <v>691</v>
      </c>
      <c r="X686" t="s">
        <v>1217</v>
      </c>
      <c r="Y686" t="s">
        <v>1217</v>
      </c>
      <c r="Z686" t="s">
        <v>1217</v>
      </c>
      <c r="AA686" t="s">
        <v>1217</v>
      </c>
      <c r="AB686" t="s">
        <v>1217</v>
      </c>
      <c r="AC686" t="s">
        <v>1217</v>
      </c>
      <c r="AD686" t="s">
        <v>1217</v>
      </c>
      <c r="AE686" t="s">
        <v>1217</v>
      </c>
      <c r="AF686" t="s">
        <v>1217</v>
      </c>
      <c r="AG686" t="s">
        <v>1217</v>
      </c>
      <c r="AH686"/>
      <c r="AI686" t="s">
        <v>1217</v>
      </c>
      <c r="AJ686" t="s">
        <v>1217</v>
      </c>
      <c r="AK686" t="s">
        <v>1217</v>
      </c>
      <c r="AL686" t="s">
        <v>1217</v>
      </c>
      <c r="AM686" t="s">
        <v>1217</v>
      </c>
      <c r="AN686" t="s">
        <v>1217</v>
      </c>
      <c r="AO686" t="s">
        <v>1217</v>
      </c>
      <c r="AP686"/>
      <c r="AQ686"/>
      <c r="AR686"/>
      <c r="AS686"/>
      <c r="BB686" t="str" cm="1">
        <f t="array" aca="1" ref="BB686" ca="1">IFERROR(INDIRECT(X686),"")</f>
        <v/>
      </c>
    </row>
    <row r="687" spans="18:54">
      <c r="R687"/>
      <c r="W687">
        <v>692</v>
      </c>
      <c r="X687" t="s">
        <v>1217</v>
      </c>
      <c r="Y687" t="s">
        <v>1217</v>
      </c>
      <c r="Z687" t="s">
        <v>1217</v>
      </c>
      <c r="AA687" t="s">
        <v>1217</v>
      </c>
      <c r="AB687" t="s">
        <v>1217</v>
      </c>
      <c r="AC687" t="s">
        <v>1217</v>
      </c>
      <c r="AD687" t="s">
        <v>1217</v>
      </c>
      <c r="AE687" t="s">
        <v>1217</v>
      </c>
      <c r="AF687" t="s">
        <v>1217</v>
      </c>
      <c r="AG687" t="s">
        <v>1217</v>
      </c>
      <c r="AH687"/>
      <c r="AI687" t="s">
        <v>1217</v>
      </c>
      <c r="AJ687" t="s">
        <v>1217</v>
      </c>
      <c r="AK687" t="s">
        <v>1217</v>
      </c>
      <c r="AL687" t="s">
        <v>1217</v>
      </c>
      <c r="AM687" t="s">
        <v>1217</v>
      </c>
      <c r="AN687" t="s">
        <v>1217</v>
      </c>
      <c r="AO687" t="s">
        <v>1217</v>
      </c>
      <c r="AP687"/>
      <c r="AQ687"/>
      <c r="AR687"/>
      <c r="AS687"/>
      <c r="BB687" t="str" cm="1">
        <f t="array" aca="1" ref="BB687" ca="1">IFERROR(INDIRECT(X687),"")</f>
        <v/>
      </c>
    </row>
    <row r="688" spans="18:54">
      <c r="R688"/>
      <c r="W688">
        <v>693</v>
      </c>
      <c r="X688" t="s">
        <v>1217</v>
      </c>
      <c r="Y688" t="s">
        <v>1217</v>
      </c>
      <c r="Z688" t="s">
        <v>1217</v>
      </c>
      <c r="AA688" t="s">
        <v>1217</v>
      </c>
      <c r="AB688" t="s">
        <v>1217</v>
      </c>
      <c r="AC688" t="s">
        <v>1217</v>
      </c>
      <c r="AD688" t="s">
        <v>1217</v>
      </c>
      <c r="AE688" t="s">
        <v>1217</v>
      </c>
      <c r="AF688" t="s">
        <v>1217</v>
      </c>
      <c r="AG688" t="s">
        <v>1217</v>
      </c>
      <c r="AH688"/>
      <c r="AI688" t="s">
        <v>1217</v>
      </c>
      <c r="AJ688" t="s">
        <v>1217</v>
      </c>
      <c r="AK688" t="s">
        <v>1217</v>
      </c>
      <c r="AL688" t="s">
        <v>1217</v>
      </c>
      <c r="AM688" t="s">
        <v>1217</v>
      </c>
      <c r="AN688" t="s">
        <v>1217</v>
      </c>
      <c r="AO688" t="s">
        <v>1217</v>
      </c>
      <c r="AP688"/>
      <c r="AQ688"/>
      <c r="AR688"/>
      <c r="AS688"/>
      <c r="BB688" t="str" cm="1">
        <f t="array" aca="1" ref="BB688" ca="1">IFERROR(INDIRECT(X688),"")</f>
        <v/>
      </c>
    </row>
    <row r="689" spans="18:54">
      <c r="R689"/>
      <c r="W689">
        <v>694</v>
      </c>
      <c r="X689" t="s">
        <v>1217</v>
      </c>
      <c r="Y689" t="s">
        <v>1217</v>
      </c>
      <c r="Z689" t="s">
        <v>1217</v>
      </c>
      <c r="AA689" t="s">
        <v>1217</v>
      </c>
      <c r="AB689" t="s">
        <v>1217</v>
      </c>
      <c r="AC689" t="s">
        <v>1217</v>
      </c>
      <c r="AD689" t="s">
        <v>1217</v>
      </c>
      <c r="AE689" t="s">
        <v>1217</v>
      </c>
      <c r="AF689" t="s">
        <v>1217</v>
      </c>
      <c r="AG689" t="s">
        <v>1217</v>
      </c>
      <c r="AH689"/>
      <c r="AI689" t="s">
        <v>1217</v>
      </c>
      <c r="AJ689" t="s">
        <v>1217</v>
      </c>
      <c r="AK689" t="s">
        <v>1217</v>
      </c>
      <c r="AL689" t="s">
        <v>1217</v>
      </c>
      <c r="AM689" t="s">
        <v>1217</v>
      </c>
      <c r="AN689" t="s">
        <v>1217</v>
      </c>
      <c r="AO689" t="s">
        <v>1217</v>
      </c>
      <c r="AP689"/>
      <c r="AQ689"/>
      <c r="AR689"/>
      <c r="AS689"/>
      <c r="BB689" t="str" cm="1">
        <f t="array" aca="1" ref="BB689" ca="1">IFERROR(INDIRECT(X689),"")</f>
        <v/>
      </c>
    </row>
    <row r="690" spans="18:54">
      <c r="R690"/>
      <c r="W690">
        <v>695</v>
      </c>
      <c r="X690" t="s">
        <v>1217</v>
      </c>
      <c r="Y690" t="s">
        <v>1217</v>
      </c>
      <c r="Z690" t="s">
        <v>1217</v>
      </c>
      <c r="AA690" t="s">
        <v>1217</v>
      </c>
      <c r="AB690" t="s">
        <v>1217</v>
      </c>
      <c r="AC690" t="s">
        <v>1217</v>
      </c>
      <c r="AD690" t="s">
        <v>1217</v>
      </c>
      <c r="AE690" t="s">
        <v>1217</v>
      </c>
      <c r="AF690" t="s">
        <v>1217</v>
      </c>
      <c r="AG690" t="s">
        <v>1217</v>
      </c>
      <c r="AH690"/>
      <c r="AI690" t="s">
        <v>1217</v>
      </c>
      <c r="AJ690" t="s">
        <v>1217</v>
      </c>
      <c r="AK690" t="s">
        <v>1217</v>
      </c>
      <c r="AL690" t="s">
        <v>1217</v>
      </c>
      <c r="AM690" t="s">
        <v>1217</v>
      </c>
      <c r="AN690" t="s">
        <v>1217</v>
      </c>
      <c r="AO690" t="s">
        <v>1217</v>
      </c>
      <c r="AP690"/>
      <c r="AQ690"/>
      <c r="AR690"/>
      <c r="AS690"/>
      <c r="BB690" t="str" cm="1">
        <f t="array" aca="1" ref="BB690" ca="1">IFERROR(INDIRECT(X690),"")</f>
        <v/>
      </c>
    </row>
    <row r="691" spans="18:54">
      <c r="R691"/>
      <c r="W691">
        <v>696</v>
      </c>
      <c r="X691" t="s">
        <v>1217</v>
      </c>
      <c r="Y691" t="s">
        <v>1217</v>
      </c>
      <c r="Z691" t="s">
        <v>1217</v>
      </c>
      <c r="AA691" t="s">
        <v>1217</v>
      </c>
      <c r="AB691" t="s">
        <v>1217</v>
      </c>
      <c r="AC691" t="s">
        <v>1217</v>
      </c>
      <c r="AD691" t="s">
        <v>1217</v>
      </c>
      <c r="AE691" t="s">
        <v>1217</v>
      </c>
      <c r="AF691" t="s">
        <v>1217</v>
      </c>
      <c r="AG691" t="s">
        <v>1217</v>
      </c>
      <c r="AH691"/>
      <c r="AI691" t="s">
        <v>1217</v>
      </c>
      <c r="AJ691" t="s">
        <v>1217</v>
      </c>
      <c r="AK691" t="s">
        <v>1217</v>
      </c>
      <c r="AL691" t="s">
        <v>1217</v>
      </c>
      <c r="AM691" t="s">
        <v>1217</v>
      </c>
      <c r="AN691" t="s">
        <v>1217</v>
      </c>
      <c r="AO691" t="s">
        <v>1217</v>
      </c>
      <c r="AP691"/>
      <c r="AQ691"/>
      <c r="AR691"/>
      <c r="AS691"/>
      <c r="BB691" t="str" cm="1">
        <f t="array" aca="1" ref="BB691" ca="1">IFERROR(INDIRECT(X691),"")</f>
        <v/>
      </c>
    </row>
    <row r="692" spans="18:54">
      <c r="R692"/>
      <c r="W692">
        <v>697</v>
      </c>
      <c r="X692" t="s">
        <v>1217</v>
      </c>
      <c r="Y692" t="s">
        <v>1217</v>
      </c>
      <c r="Z692" t="s">
        <v>1217</v>
      </c>
      <c r="AA692" t="s">
        <v>1217</v>
      </c>
      <c r="AB692" t="s">
        <v>1217</v>
      </c>
      <c r="AC692" t="s">
        <v>1217</v>
      </c>
      <c r="AD692" t="s">
        <v>1217</v>
      </c>
      <c r="AE692" t="s">
        <v>1217</v>
      </c>
      <c r="AF692" t="s">
        <v>1217</v>
      </c>
      <c r="AG692" t="s">
        <v>1217</v>
      </c>
      <c r="AH692"/>
      <c r="AI692" t="s">
        <v>1217</v>
      </c>
      <c r="AJ692" t="s">
        <v>1217</v>
      </c>
      <c r="AK692" t="s">
        <v>1217</v>
      </c>
      <c r="AL692" t="s">
        <v>1217</v>
      </c>
      <c r="AM692" t="s">
        <v>1217</v>
      </c>
      <c r="AN692" t="s">
        <v>1217</v>
      </c>
      <c r="AO692" t="s">
        <v>1217</v>
      </c>
      <c r="AP692"/>
      <c r="AQ692"/>
      <c r="AR692"/>
      <c r="AS692"/>
      <c r="BB692" t="str" cm="1">
        <f t="array" aca="1" ref="BB692" ca="1">IFERROR(INDIRECT(X692),"")</f>
        <v/>
      </c>
    </row>
    <row r="693" spans="18:54">
      <c r="R693"/>
      <c r="W693">
        <v>698</v>
      </c>
      <c r="X693" t="s">
        <v>1217</v>
      </c>
      <c r="Y693" t="s">
        <v>1217</v>
      </c>
      <c r="Z693" t="s">
        <v>1217</v>
      </c>
      <c r="AA693" t="s">
        <v>1217</v>
      </c>
      <c r="AB693" t="s">
        <v>1217</v>
      </c>
      <c r="AC693" t="s">
        <v>1217</v>
      </c>
      <c r="AD693" t="s">
        <v>1217</v>
      </c>
      <c r="AE693" t="s">
        <v>1217</v>
      </c>
      <c r="AF693" t="s">
        <v>1217</v>
      </c>
      <c r="AG693" t="s">
        <v>1217</v>
      </c>
      <c r="AH693"/>
      <c r="AI693" t="s">
        <v>1217</v>
      </c>
      <c r="AJ693" t="s">
        <v>1217</v>
      </c>
      <c r="AK693" t="s">
        <v>1217</v>
      </c>
      <c r="AL693" t="s">
        <v>1217</v>
      </c>
      <c r="AM693" t="s">
        <v>1217</v>
      </c>
      <c r="AN693" t="s">
        <v>1217</v>
      </c>
      <c r="AO693" t="s">
        <v>1217</v>
      </c>
      <c r="AP693"/>
      <c r="AQ693"/>
      <c r="AR693"/>
      <c r="AS693"/>
      <c r="BB693" t="str" cm="1">
        <f t="array" aca="1" ref="BB693" ca="1">IFERROR(INDIRECT(X693),"")</f>
        <v/>
      </c>
    </row>
    <row r="694" spans="18:54">
      <c r="R694"/>
      <c r="W694">
        <v>699</v>
      </c>
      <c r="X694" t="s">
        <v>1217</v>
      </c>
      <c r="Y694" t="s">
        <v>1217</v>
      </c>
      <c r="Z694" t="s">
        <v>1217</v>
      </c>
      <c r="AA694" t="s">
        <v>1217</v>
      </c>
      <c r="AB694" t="s">
        <v>1217</v>
      </c>
      <c r="AC694" t="s">
        <v>1217</v>
      </c>
      <c r="AD694" t="s">
        <v>1217</v>
      </c>
      <c r="AE694" t="s">
        <v>1217</v>
      </c>
      <c r="AF694" t="s">
        <v>1217</v>
      </c>
      <c r="AG694" t="s">
        <v>1217</v>
      </c>
      <c r="AH694"/>
      <c r="AI694" t="s">
        <v>1217</v>
      </c>
      <c r="AJ694" t="s">
        <v>1217</v>
      </c>
      <c r="AK694" t="s">
        <v>1217</v>
      </c>
      <c r="AL694" t="s">
        <v>1217</v>
      </c>
      <c r="AM694" t="s">
        <v>1217</v>
      </c>
      <c r="AN694" t="s">
        <v>1217</v>
      </c>
      <c r="AO694" t="s">
        <v>1217</v>
      </c>
      <c r="AP694"/>
      <c r="AQ694"/>
      <c r="AR694"/>
      <c r="AS694"/>
      <c r="BB694" t="str" cm="1">
        <f t="array" aca="1" ref="BB694" ca="1">IFERROR(INDIRECT(X694),"")</f>
        <v/>
      </c>
    </row>
    <row r="695" spans="18:54">
      <c r="R695"/>
      <c r="W695">
        <v>700</v>
      </c>
      <c r="X695" t="s">
        <v>1217</v>
      </c>
      <c r="Y695" t="s">
        <v>1217</v>
      </c>
      <c r="Z695" t="s">
        <v>1217</v>
      </c>
      <c r="AA695" t="s">
        <v>1217</v>
      </c>
      <c r="AB695" t="s">
        <v>1217</v>
      </c>
      <c r="AC695" t="s">
        <v>1217</v>
      </c>
      <c r="AD695" t="s">
        <v>1217</v>
      </c>
      <c r="AE695" t="s">
        <v>1217</v>
      </c>
      <c r="AF695" t="s">
        <v>1217</v>
      </c>
      <c r="AG695" t="s">
        <v>1217</v>
      </c>
      <c r="AH695"/>
      <c r="AI695" t="s">
        <v>1217</v>
      </c>
      <c r="AJ695" t="s">
        <v>1217</v>
      </c>
      <c r="AK695" t="s">
        <v>1217</v>
      </c>
      <c r="AL695" t="s">
        <v>1217</v>
      </c>
      <c r="AM695" t="s">
        <v>1217</v>
      </c>
      <c r="AN695" t="s">
        <v>1217</v>
      </c>
      <c r="AO695" t="s">
        <v>1217</v>
      </c>
      <c r="AP695"/>
      <c r="AQ695"/>
      <c r="AR695"/>
      <c r="AS695"/>
      <c r="BB695" t="str" cm="1">
        <f t="array" aca="1" ref="BB695" ca="1">IFERROR(INDIRECT(X695),"")</f>
        <v/>
      </c>
    </row>
    <row r="696" spans="18:54">
      <c r="R696"/>
      <c r="W696">
        <v>701</v>
      </c>
      <c r="X696" t="s">
        <v>1217</v>
      </c>
      <c r="Y696" t="s">
        <v>1217</v>
      </c>
      <c r="Z696" t="s">
        <v>1217</v>
      </c>
      <c r="AA696" t="s">
        <v>1217</v>
      </c>
      <c r="AB696" t="s">
        <v>1217</v>
      </c>
      <c r="AC696" t="s">
        <v>1217</v>
      </c>
      <c r="AD696" t="s">
        <v>1217</v>
      </c>
      <c r="AE696" t="s">
        <v>1217</v>
      </c>
      <c r="AF696" t="s">
        <v>1217</v>
      </c>
      <c r="AG696" t="s">
        <v>1217</v>
      </c>
      <c r="AH696"/>
      <c r="AI696" t="s">
        <v>1217</v>
      </c>
      <c r="AJ696" t="s">
        <v>1217</v>
      </c>
      <c r="AK696" t="s">
        <v>1217</v>
      </c>
      <c r="AL696" t="s">
        <v>1217</v>
      </c>
      <c r="AM696" t="s">
        <v>1217</v>
      </c>
      <c r="AN696" t="s">
        <v>1217</v>
      </c>
      <c r="AO696" t="s">
        <v>1217</v>
      </c>
      <c r="AP696"/>
      <c r="AQ696"/>
      <c r="AR696"/>
      <c r="AS696"/>
      <c r="BB696" t="str" cm="1">
        <f t="array" aca="1" ref="BB696" ca="1">IFERROR(INDIRECT(X696),"")</f>
        <v/>
      </c>
    </row>
    <row r="697" spans="18:54">
      <c r="R697"/>
      <c r="W697">
        <v>702</v>
      </c>
      <c r="X697" t="s">
        <v>1217</v>
      </c>
      <c r="Y697" t="s">
        <v>1217</v>
      </c>
      <c r="Z697" t="s">
        <v>1217</v>
      </c>
      <c r="AA697" t="s">
        <v>1217</v>
      </c>
      <c r="AB697" t="s">
        <v>1217</v>
      </c>
      <c r="AC697" t="s">
        <v>1217</v>
      </c>
      <c r="AD697" t="s">
        <v>1217</v>
      </c>
      <c r="AE697" t="s">
        <v>1217</v>
      </c>
      <c r="AF697" t="s">
        <v>1217</v>
      </c>
      <c r="AG697" t="s">
        <v>1217</v>
      </c>
      <c r="AH697"/>
      <c r="AI697" t="s">
        <v>1217</v>
      </c>
      <c r="AJ697" t="s">
        <v>1217</v>
      </c>
      <c r="AK697" t="s">
        <v>1217</v>
      </c>
      <c r="AL697" t="s">
        <v>1217</v>
      </c>
      <c r="AM697" t="s">
        <v>1217</v>
      </c>
      <c r="AN697" t="s">
        <v>1217</v>
      </c>
      <c r="AO697" t="s">
        <v>1217</v>
      </c>
      <c r="AP697"/>
      <c r="AQ697"/>
      <c r="AR697"/>
      <c r="AS697"/>
      <c r="BB697" t="str" cm="1">
        <f t="array" aca="1" ref="BB697" ca="1">IFERROR(INDIRECT(X697),"")</f>
        <v/>
      </c>
    </row>
    <row r="698" spans="18:54">
      <c r="R698"/>
      <c r="W698">
        <v>703</v>
      </c>
      <c r="X698" t="s">
        <v>1217</v>
      </c>
      <c r="Y698" t="s">
        <v>1217</v>
      </c>
      <c r="Z698" t="s">
        <v>1217</v>
      </c>
      <c r="AA698" t="s">
        <v>1217</v>
      </c>
      <c r="AB698" t="s">
        <v>1217</v>
      </c>
      <c r="AC698" t="s">
        <v>1217</v>
      </c>
      <c r="AD698" t="s">
        <v>1217</v>
      </c>
      <c r="AE698" t="s">
        <v>1217</v>
      </c>
      <c r="AF698" t="s">
        <v>1217</v>
      </c>
      <c r="AG698" t="s">
        <v>1217</v>
      </c>
      <c r="AH698"/>
      <c r="AI698" t="s">
        <v>1217</v>
      </c>
      <c r="AJ698" t="s">
        <v>1217</v>
      </c>
      <c r="AK698" t="s">
        <v>1217</v>
      </c>
      <c r="AL698" t="s">
        <v>1217</v>
      </c>
      <c r="AM698" t="s">
        <v>1217</v>
      </c>
      <c r="AN698" t="s">
        <v>1217</v>
      </c>
      <c r="AO698" t="s">
        <v>1217</v>
      </c>
      <c r="AP698"/>
      <c r="AQ698"/>
      <c r="AR698"/>
      <c r="AS698"/>
      <c r="BB698" t="str" cm="1">
        <f t="array" aca="1" ref="BB698" ca="1">IFERROR(INDIRECT(X698),"")</f>
        <v/>
      </c>
    </row>
    <row r="699" spans="18:54">
      <c r="R699"/>
      <c r="W699">
        <v>704</v>
      </c>
      <c r="X699" t="s">
        <v>1217</v>
      </c>
      <c r="Y699" t="s">
        <v>1217</v>
      </c>
      <c r="Z699" t="s">
        <v>1217</v>
      </c>
      <c r="AA699" t="s">
        <v>1217</v>
      </c>
      <c r="AB699" t="s">
        <v>1217</v>
      </c>
      <c r="AC699" t="s">
        <v>1217</v>
      </c>
      <c r="AD699" t="s">
        <v>1217</v>
      </c>
      <c r="AE699" t="s">
        <v>1217</v>
      </c>
      <c r="AF699" t="s">
        <v>1217</v>
      </c>
      <c r="AG699" t="s">
        <v>1217</v>
      </c>
      <c r="AH699"/>
      <c r="AI699" t="s">
        <v>1217</v>
      </c>
      <c r="AJ699" t="s">
        <v>1217</v>
      </c>
      <c r="AK699" t="s">
        <v>1217</v>
      </c>
      <c r="AL699" t="s">
        <v>1217</v>
      </c>
      <c r="AM699" t="s">
        <v>1217</v>
      </c>
      <c r="AN699" t="s">
        <v>1217</v>
      </c>
      <c r="AO699" t="s">
        <v>1217</v>
      </c>
      <c r="AP699"/>
      <c r="AQ699"/>
      <c r="AR699"/>
      <c r="AS699"/>
      <c r="BB699" t="str" cm="1">
        <f t="array" aca="1" ref="BB699" ca="1">IFERROR(INDIRECT(X699),"")</f>
        <v/>
      </c>
    </row>
    <row r="700" spans="18:54">
      <c r="R700"/>
      <c r="W700">
        <v>705</v>
      </c>
      <c r="X700" t="s">
        <v>1217</v>
      </c>
      <c r="Y700" t="s">
        <v>1217</v>
      </c>
      <c r="Z700" t="s">
        <v>1217</v>
      </c>
      <c r="AA700" t="s">
        <v>1217</v>
      </c>
      <c r="AB700" t="s">
        <v>1217</v>
      </c>
      <c r="AC700" t="s">
        <v>1217</v>
      </c>
      <c r="AD700" t="s">
        <v>1217</v>
      </c>
      <c r="AE700" t="s">
        <v>1217</v>
      </c>
      <c r="AF700" t="s">
        <v>1217</v>
      </c>
      <c r="AG700" t="s">
        <v>1217</v>
      </c>
      <c r="AH700"/>
      <c r="AI700" t="s">
        <v>1217</v>
      </c>
      <c r="AJ700" t="s">
        <v>1217</v>
      </c>
      <c r="AK700" t="s">
        <v>1217</v>
      </c>
      <c r="AL700" t="s">
        <v>1217</v>
      </c>
      <c r="AM700" t="s">
        <v>1217</v>
      </c>
      <c r="AN700" t="s">
        <v>1217</v>
      </c>
      <c r="AO700" t="s">
        <v>1217</v>
      </c>
      <c r="AP700"/>
      <c r="AQ700"/>
      <c r="AR700"/>
      <c r="AS700"/>
      <c r="BB700" t="str" cm="1">
        <f t="array" aca="1" ref="BB700" ca="1">IFERROR(INDIRECT(X700),"")</f>
        <v/>
      </c>
    </row>
    <row r="701" spans="18:54">
      <c r="R701"/>
      <c r="W701">
        <v>706</v>
      </c>
      <c r="X701" t="s">
        <v>1217</v>
      </c>
      <c r="Y701" t="s">
        <v>1217</v>
      </c>
      <c r="Z701" t="s">
        <v>1217</v>
      </c>
      <c r="AA701" t="s">
        <v>1217</v>
      </c>
      <c r="AB701" t="s">
        <v>1217</v>
      </c>
      <c r="AC701" t="s">
        <v>1217</v>
      </c>
      <c r="AD701" t="s">
        <v>1217</v>
      </c>
      <c r="AE701" t="s">
        <v>1217</v>
      </c>
      <c r="AF701" t="s">
        <v>1217</v>
      </c>
      <c r="AG701" t="s">
        <v>1217</v>
      </c>
      <c r="AH701"/>
      <c r="AI701" t="s">
        <v>1217</v>
      </c>
      <c r="AJ701" t="s">
        <v>1217</v>
      </c>
      <c r="AK701" t="s">
        <v>1217</v>
      </c>
      <c r="AL701" t="s">
        <v>1217</v>
      </c>
      <c r="AM701" t="s">
        <v>1217</v>
      </c>
      <c r="AN701" t="s">
        <v>1217</v>
      </c>
      <c r="AO701" t="s">
        <v>1217</v>
      </c>
      <c r="AP701"/>
      <c r="AQ701"/>
      <c r="AR701"/>
      <c r="AS701"/>
      <c r="BB701" t="str" cm="1">
        <f t="array" aca="1" ref="BB701" ca="1">IFERROR(INDIRECT(X701),"")</f>
        <v/>
      </c>
    </row>
    <row r="702" spans="18:54">
      <c r="R702"/>
      <c r="W702">
        <v>707</v>
      </c>
      <c r="X702" t="s">
        <v>1217</v>
      </c>
      <c r="Y702" t="s">
        <v>1217</v>
      </c>
      <c r="Z702" t="s">
        <v>1217</v>
      </c>
      <c r="AA702" t="s">
        <v>1217</v>
      </c>
      <c r="AB702" t="s">
        <v>1217</v>
      </c>
      <c r="AC702" t="s">
        <v>1217</v>
      </c>
      <c r="AD702" t="s">
        <v>1217</v>
      </c>
      <c r="AE702" t="s">
        <v>1217</v>
      </c>
      <c r="AF702" t="s">
        <v>1217</v>
      </c>
      <c r="AG702" t="s">
        <v>1217</v>
      </c>
      <c r="AH702"/>
      <c r="AI702" t="s">
        <v>1217</v>
      </c>
      <c r="AJ702" t="s">
        <v>1217</v>
      </c>
      <c r="AK702" t="s">
        <v>1217</v>
      </c>
      <c r="AL702" t="s">
        <v>1217</v>
      </c>
      <c r="AM702" t="s">
        <v>1217</v>
      </c>
      <c r="AN702" t="s">
        <v>1217</v>
      </c>
      <c r="AO702" t="s">
        <v>1217</v>
      </c>
      <c r="AP702"/>
      <c r="AQ702"/>
      <c r="AR702"/>
      <c r="AS702"/>
      <c r="BB702" t="str" cm="1">
        <f t="array" aca="1" ref="BB702" ca="1">IFERROR(INDIRECT(X702),"")</f>
        <v/>
      </c>
    </row>
    <row r="703" spans="18:54">
      <c r="R703"/>
      <c r="W703">
        <v>708</v>
      </c>
      <c r="X703" t="s">
        <v>1217</v>
      </c>
      <c r="Y703" t="s">
        <v>1217</v>
      </c>
      <c r="Z703" t="s">
        <v>1217</v>
      </c>
      <c r="AA703" t="s">
        <v>1217</v>
      </c>
      <c r="AB703" t="s">
        <v>1217</v>
      </c>
      <c r="AC703" t="s">
        <v>1217</v>
      </c>
      <c r="AD703" t="s">
        <v>1217</v>
      </c>
      <c r="AE703" t="s">
        <v>1217</v>
      </c>
      <c r="AF703" t="s">
        <v>1217</v>
      </c>
      <c r="AG703" t="s">
        <v>1217</v>
      </c>
      <c r="AH703"/>
      <c r="AI703" t="s">
        <v>1217</v>
      </c>
      <c r="AJ703" t="s">
        <v>1217</v>
      </c>
      <c r="AK703" t="s">
        <v>1217</v>
      </c>
      <c r="AL703" t="s">
        <v>1217</v>
      </c>
      <c r="AM703" t="s">
        <v>1217</v>
      </c>
      <c r="AN703" t="s">
        <v>1217</v>
      </c>
      <c r="AO703" t="s">
        <v>1217</v>
      </c>
      <c r="AP703"/>
      <c r="AQ703"/>
      <c r="AR703"/>
      <c r="AS703"/>
      <c r="BB703" t="str" cm="1">
        <f t="array" aca="1" ref="BB703" ca="1">IFERROR(INDIRECT(X703),"")</f>
        <v/>
      </c>
    </row>
    <row r="704" spans="18:54">
      <c r="R704"/>
      <c r="W704">
        <v>709</v>
      </c>
      <c r="X704" t="s">
        <v>1217</v>
      </c>
      <c r="Y704" t="s">
        <v>1217</v>
      </c>
      <c r="Z704" t="s">
        <v>1217</v>
      </c>
      <c r="AA704" t="s">
        <v>1217</v>
      </c>
      <c r="AB704" t="s">
        <v>1217</v>
      </c>
      <c r="AC704" t="s">
        <v>1217</v>
      </c>
      <c r="AD704" t="s">
        <v>1217</v>
      </c>
      <c r="AE704" t="s">
        <v>1217</v>
      </c>
      <c r="AF704" t="s">
        <v>1217</v>
      </c>
      <c r="AG704" t="s">
        <v>1217</v>
      </c>
      <c r="AH704"/>
      <c r="AI704" t="s">
        <v>1217</v>
      </c>
      <c r="AJ704" t="s">
        <v>1217</v>
      </c>
      <c r="AK704" t="s">
        <v>1217</v>
      </c>
      <c r="AL704" t="s">
        <v>1217</v>
      </c>
      <c r="AM704" t="s">
        <v>1217</v>
      </c>
      <c r="AN704" t="s">
        <v>1217</v>
      </c>
      <c r="AO704" t="s">
        <v>1217</v>
      </c>
      <c r="AP704"/>
      <c r="AQ704"/>
      <c r="AR704"/>
      <c r="AS704"/>
      <c r="BB704" t="str" cm="1">
        <f t="array" aca="1" ref="BB704" ca="1">IFERROR(INDIRECT(X704),"")</f>
        <v/>
      </c>
    </row>
    <row r="705" spans="18:54">
      <c r="R705"/>
      <c r="W705">
        <v>710</v>
      </c>
      <c r="X705" t="s">
        <v>1217</v>
      </c>
      <c r="Y705" t="s">
        <v>1217</v>
      </c>
      <c r="Z705" t="s">
        <v>1217</v>
      </c>
      <c r="AA705" t="s">
        <v>1217</v>
      </c>
      <c r="AB705" t="s">
        <v>1217</v>
      </c>
      <c r="AC705" t="s">
        <v>1217</v>
      </c>
      <c r="AD705" t="s">
        <v>1217</v>
      </c>
      <c r="AE705" t="s">
        <v>1217</v>
      </c>
      <c r="AF705" t="s">
        <v>1217</v>
      </c>
      <c r="AG705" t="s">
        <v>1217</v>
      </c>
      <c r="AH705"/>
      <c r="AI705" t="s">
        <v>1217</v>
      </c>
      <c r="AJ705" t="s">
        <v>1217</v>
      </c>
      <c r="AK705" t="s">
        <v>1217</v>
      </c>
      <c r="AL705" t="s">
        <v>1217</v>
      </c>
      <c r="AM705" t="s">
        <v>1217</v>
      </c>
      <c r="AN705" t="s">
        <v>1217</v>
      </c>
      <c r="AO705" t="s">
        <v>1217</v>
      </c>
      <c r="AP705"/>
      <c r="AQ705"/>
      <c r="AR705"/>
      <c r="AS705"/>
      <c r="BB705" t="str" cm="1">
        <f t="array" aca="1" ref="BB705" ca="1">IFERROR(INDIRECT(X705),"")</f>
        <v/>
      </c>
    </row>
    <row r="706" spans="18:54">
      <c r="R706"/>
      <c r="W706">
        <v>711</v>
      </c>
      <c r="X706" t="s">
        <v>1217</v>
      </c>
      <c r="Y706" t="s">
        <v>1217</v>
      </c>
      <c r="Z706" t="s">
        <v>1217</v>
      </c>
      <c r="AA706" t="s">
        <v>1217</v>
      </c>
      <c r="AB706" t="s">
        <v>1217</v>
      </c>
      <c r="AC706" t="s">
        <v>1217</v>
      </c>
      <c r="AD706" t="s">
        <v>1217</v>
      </c>
      <c r="AE706" t="s">
        <v>1217</v>
      </c>
      <c r="AF706" t="s">
        <v>1217</v>
      </c>
      <c r="AG706" t="s">
        <v>1217</v>
      </c>
      <c r="AH706"/>
      <c r="AI706" t="s">
        <v>1217</v>
      </c>
      <c r="AJ706" t="s">
        <v>1217</v>
      </c>
      <c r="AK706" t="s">
        <v>1217</v>
      </c>
      <c r="AL706" t="s">
        <v>1217</v>
      </c>
      <c r="AM706" t="s">
        <v>1217</v>
      </c>
      <c r="AN706" t="s">
        <v>1217</v>
      </c>
      <c r="AO706" t="s">
        <v>1217</v>
      </c>
      <c r="AP706"/>
      <c r="AQ706"/>
      <c r="AR706"/>
      <c r="AS706"/>
      <c r="BB706" t="str" cm="1">
        <f t="array" aca="1" ref="BB706" ca="1">IFERROR(INDIRECT(X706),"")</f>
        <v/>
      </c>
    </row>
    <row r="707" spans="18:54">
      <c r="R707"/>
      <c r="W707">
        <v>712</v>
      </c>
      <c r="X707" t="s">
        <v>1217</v>
      </c>
      <c r="Y707" t="s">
        <v>1217</v>
      </c>
      <c r="Z707" t="s">
        <v>1217</v>
      </c>
      <c r="AA707" t="s">
        <v>1217</v>
      </c>
      <c r="AB707" t="s">
        <v>1217</v>
      </c>
      <c r="AC707" t="s">
        <v>1217</v>
      </c>
      <c r="AD707" t="s">
        <v>1217</v>
      </c>
      <c r="AE707" t="s">
        <v>1217</v>
      </c>
      <c r="AF707" t="s">
        <v>1217</v>
      </c>
      <c r="AG707" t="s">
        <v>1217</v>
      </c>
      <c r="AH707"/>
      <c r="AI707" t="s">
        <v>1217</v>
      </c>
      <c r="AJ707" t="s">
        <v>1217</v>
      </c>
      <c r="AK707" t="s">
        <v>1217</v>
      </c>
      <c r="AL707" t="s">
        <v>1217</v>
      </c>
      <c r="AM707" t="s">
        <v>1217</v>
      </c>
      <c r="AN707" t="s">
        <v>1217</v>
      </c>
      <c r="AO707" t="s">
        <v>1217</v>
      </c>
      <c r="AP707"/>
      <c r="AQ707"/>
      <c r="AR707"/>
      <c r="AS707"/>
      <c r="BB707" t="str" cm="1">
        <f t="array" aca="1" ref="BB707" ca="1">IFERROR(INDIRECT(X707),"")</f>
        <v/>
      </c>
    </row>
    <row r="708" spans="18:54">
      <c r="R708"/>
      <c r="W708">
        <v>713</v>
      </c>
      <c r="X708" t="s">
        <v>1217</v>
      </c>
      <c r="Y708" t="s">
        <v>1217</v>
      </c>
      <c r="Z708" t="s">
        <v>1217</v>
      </c>
      <c r="AA708" t="s">
        <v>1217</v>
      </c>
      <c r="AB708" t="s">
        <v>1217</v>
      </c>
      <c r="AC708" t="s">
        <v>1217</v>
      </c>
      <c r="AD708" t="s">
        <v>1217</v>
      </c>
      <c r="AE708" t="s">
        <v>1217</v>
      </c>
      <c r="AF708" t="s">
        <v>1217</v>
      </c>
      <c r="AG708" t="s">
        <v>1217</v>
      </c>
      <c r="AH708"/>
      <c r="AI708" t="s">
        <v>1217</v>
      </c>
      <c r="AJ708" t="s">
        <v>1217</v>
      </c>
      <c r="AK708" t="s">
        <v>1217</v>
      </c>
      <c r="AL708" t="s">
        <v>1217</v>
      </c>
      <c r="AM708" t="s">
        <v>1217</v>
      </c>
      <c r="AN708" t="s">
        <v>1217</v>
      </c>
      <c r="AO708" t="s">
        <v>1217</v>
      </c>
      <c r="AP708"/>
      <c r="AQ708"/>
      <c r="AR708"/>
      <c r="AS708"/>
      <c r="BB708" t="str" cm="1">
        <f t="array" aca="1" ref="BB708" ca="1">IFERROR(INDIRECT(X708),"")</f>
        <v/>
      </c>
    </row>
    <row r="709" spans="18:54">
      <c r="R709"/>
      <c r="W709">
        <v>714</v>
      </c>
      <c r="X709" t="s">
        <v>1217</v>
      </c>
      <c r="Y709" t="s">
        <v>1217</v>
      </c>
      <c r="Z709" t="s">
        <v>1217</v>
      </c>
      <c r="AA709" t="s">
        <v>1217</v>
      </c>
      <c r="AB709" t="s">
        <v>1217</v>
      </c>
      <c r="AC709" t="s">
        <v>1217</v>
      </c>
      <c r="AD709" t="s">
        <v>1217</v>
      </c>
      <c r="AE709" t="s">
        <v>1217</v>
      </c>
      <c r="AF709" t="s">
        <v>1217</v>
      </c>
      <c r="AG709" t="s">
        <v>1217</v>
      </c>
      <c r="AH709"/>
      <c r="AI709" t="s">
        <v>1217</v>
      </c>
      <c r="AJ709" t="s">
        <v>1217</v>
      </c>
      <c r="AK709" t="s">
        <v>1217</v>
      </c>
      <c r="AL709" t="s">
        <v>1217</v>
      </c>
      <c r="AM709" t="s">
        <v>1217</v>
      </c>
      <c r="AN709" t="s">
        <v>1217</v>
      </c>
      <c r="AO709" t="s">
        <v>1217</v>
      </c>
      <c r="AP709"/>
      <c r="AQ709"/>
      <c r="AR709"/>
      <c r="AS709"/>
      <c r="BB709" t="str" cm="1">
        <f t="array" aca="1" ref="BB709" ca="1">IFERROR(INDIRECT(X709),"")</f>
        <v/>
      </c>
    </row>
    <row r="710" spans="18:54">
      <c r="R710"/>
      <c r="W710">
        <v>715</v>
      </c>
      <c r="X710" t="s">
        <v>1217</v>
      </c>
      <c r="Y710" t="s">
        <v>1217</v>
      </c>
      <c r="Z710" t="s">
        <v>1217</v>
      </c>
      <c r="AA710" t="s">
        <v>1217</v>
      </c>
      <c r="AB710" t="s">
        <v>1217</v>
      </c>
      <c r="AC710" t="s">
        <v>1217</v>
      </c>
      <c r="AD710" t="s">
        <v>1217</v>
      </c>
      <c r="AE710" t="s">
        <v>1217</v>
      </c>
      <c r="AF710" t="s">
        <v>1217</v>
      </c>
      <c r="AG710" t="s">
        <v>1217</v>
      </c>
      <c r="AH710"/>
      <c r="AI710" t="s">
        <v>1217</v>
      </c>
      <c r="AJ710" t="s">
        <v>1217</v>
      </c>
      <c r="AK710" t="s">
        <v>1217</v>
      </c>
      <c r="AL710" t="s">
        <v>1217</v>
      </c>
      <c r="AM710" t="s">
        <v>1217</v>
      </c>
      <c r="AN710" t="s">
        <v>1217</v>
      </c>
      <c r="AO710" t="s">
        <v>1217</v>
      </c>
      <c r="AP710"/>
      <c r="AQ710"/>
      <c r="AR710"/>
      <c r="AS710"/>
      <c r="BB710" t="str" cm="1">
        <f t="array" aca="1" ref="BB710" ca="1">IFERROR(INDIRECT(X710),"")</f>
        <v/>
      </c>
    </row>
    <row r="711" spans="18:54">
      <c r="R711"/>
      <c r="W711">
        <v>716</v>
      </c>
      <c r="X711" t="s">
        <v>1217</v>
      </c>
      <c r="Y711" t="s">
        <v>1217</v>
      </c>
      <c r="Z711" t="s">
        <v>1217</v>
      </c>
      <c r="AA711" t="s">
        <v>1217</v>
      </c>
      <c r="AB711" t="s">
        <v>1217</v>
      </c>
      <c r="AC711" t="s">
        <v>1217</v>
      </c>
      <c r="AD711" t="s">
        <v>1217</v>
      </c>
      <c r="AE711" t="s">
        <v>1217</v>
      </c>
      <c r="AF711" t="s">
        <v>1217</v>
      </c>
      <c r="AG711" t="s">
        <v>1217</v>
      </c>
      <c r="AH711"/>
      <c r="AI711" t="s">
        <v>1217</v>
      </c>
      <c r="AJ711" t="s">
        <v>1217</v>
      </c>
      <c r="AK711" t="s">
        <v>1217</v>
      </c>
      <c r="AL711" t="s">
        <v>1217</v>
      </c>
      <c r="AM711" t="s">
        <v>1217</v>
      </c>
      <c r="AN711" t="s">
        <v>1217</v>
      </c>
      <c r="AO711" t="s">
        <v>1217</v>
      </c>
      <c r="AP711"/>
      <c r="AQ711"/>
      <c r="AR711"/>
      <c r="AS711"/>
      <c r="BB711" t="str" cm="1">
        <f t="array" aca="1" ref="BB711" ca="1">IFERROR(INDIRECT(X711),"")</f>
        <v/>
      </c>
    </row>
    <row r="712" spans="18:54">
      <c r="R712"/>
      <c r="W712">
        <v>717</v>
      </c>
      <c r="X712" t="s">
        <v>1217</v>
      </c>
      <c r="Y712" t="s">
        <v>1217</v>
      </c>
      <c r="Z712" t="s">
        <v>1217</v>
      </c>
      <c r="AA712" t="s">
        <v>1217</v>
      </c>
      <c r="AB712" t="s">
        <v>1217</v>
      </c>
      <c r="AC712" t="s">
        <v>1217</v>
      </c>
      <c r="AD712" t="s">
        <v>1217</v>
      </c>
      <c r="AE712" t="s">
        <v>1217</v>
      </c>
      <c r="AF712" t="s">
        <v>1217</v>
      </c>
      <c r="AG712" t="s">
        <v>1217</v>
      </c>
      <c r="AH712"/>
      <c r="AI712" t="s">
        <v>1217</v>
      </c>
      <c r="AJ712" t="s">
        <v>1217</v>
      </c>
      <c r="AK712" t="s">
        <v>1217</v>
      </c>
      <c r="AL712" t="s">
        <v>1217</v>
      </c>
      <c r="AM712" t="s">
        <v>1217</v>
      </c>
      <c r="AN712" t="s">
        <v>1217</v>
      </c>
      <c r="AO712" t="s">
        <v>1217</v>
      </c>
      <c r="AP712"/>
      <c r="AQ712"/>
      <c r="AR712"/>
      <c r="AS712"/>
      <c r="BB712" t="str" cm="1">
        <f t="array" aca="1" ref="BB712" ca="1">IFERROR(INDIRECT(X712),"")</f>
        <v/>
      </c>
    </row>
    <row r="713" spans="18:54">
      <c r="R713"/>
      <c r="W713">
        <v>718</v>
      </c>
      <c r="X713" t="s">
        <v>1217</v>
      </c>
      <c r="Y713" t="s">
        <v>1217</v>
      </c>
      <c r="Z713" t="s">
        <v>1217</v>
      </c>
      <c r="AA713" t="s">
        <v>1217</v>
      </c>
      <c r="AB713" t="s">
        <v>1217</v>
      </c>
      <c r="AC713" t="s">
        <v>1217</v>
      </c>
      <c r="AD713" t="s">
        <v>1217</v>
      </c>
      <c r="AE713" t="s">
        <v>1217</v>
      </c>
      <c r="AF713" t="s">
        <v>1217</v>
      </c>
      <c r="AG713" t="s">
        <v>1217</v>
      </c>
      <c r="AH713"/>
      <c r="AI713" t="s">
        <v>1217</v>
      </c>
      <c r="AJ713" t="s">
        <v>1217</v>
      </c>
      <c r="AK713" t="s">
        <v>1217</v>
      </c>
      <c r="AL713" t="s">
        <v>1217</v>
      </c>
      <c r="AM713" t="s">
        <v>1217</v>
      </c>
      <c r="AN713" t="s">
        <v>1217</v>
      </c>
      <c r="AO713" t="s">
        <v>1217</v>
      </c>
      <c r="AP713"/>
      <c r="AQ713"/>
      <c r="AR713"/>
      <c r="AS713"/>
      <c r="BB713" t="str" cm="1">
        <f t="array" aca="1" ref="BB713" ca="1">IFERROR(INDIRECT(X713),"")</f>
        <v/>
      </c>
    </row>
    <row r="714" spans="18:54">
      <c r="R714"/>
      <c r="W714">
        <v>719</v>
      </c>
      <c r="X714" t="s">
        <v>1217</v>
      </c>
      <c r="Y714" t="s">
        <v>1217</v>
      </c>
      <c r="Z714" t="s">
        <v>1217</v>
      </c>
      <c r="AA714" t="s">
        <v>1217</v>
      </c>
      <c r="AB714" t="s">
        <v>1217</v>
      </c>
      <c r="AC714" t="s">
        <v>1217</v>
      </c>
      <c r="AD714" t="s">
        <v>1217</v>
      </c>
      <c r="AE714" t="s">
        <v>1217</v>
      </c>
      <c r="AF714" t="s">
        <v>1217</v>
      </c>
      <c r="AG714" t="s">
        <v>1217</v>
      </c>
      <c r="AH714"/>
      <c r="AI714" t="s">
        <v>1217</v>
      </c>
      <c r="AJ714" t="s">
        <v>1217</v>
      </c>
      <c r="AK714" t="s">
        <v>1217</v>
      </c>
      <c r="AL714" t="s">
        <v>1217</v>
      </c>
      <c r="AM714" t="s">
        <v>1217</v>
      </c>
      <c r="AN714" t="s">
        <v>1217</v>
      </c>
      <c r="AO714" t="s">
        <v>1217</v>
      </c>
      <c r="AP714"/>
      <c r="AQ714"/>
      <c r="AR714"/>
      <c r="AS714"/>
      <c r="BB714" t="str" cm="1">
        <f t="array" aca="1" ref="BB714" ca="1">IFERROR(INDIRECT(X714),"")</f>
        <v/>
      </c>
    </row>
    <row r="715" spans="18:54">
      <c r="R715"/>
      <c r="W715">
        <v>720</v>
      </c>
      <c r="X715" t="s">
        <v>1217</v>
      </c>
      <c r="Y715" t="s">
        <v>1217</v>
      </c>
      <c r="Z715" t="s">
        <v>1217</v>
      </c>
      <c r="AA715" t="s">
        <v>1217</v>
      </c>
      <c r="AB715" t="s">
        <v>1217</v>
      </c>
      <c r="AC715" t="s">
        <v>1217</v>
      </c>
      <c r="AD715" t="s">
        <v>1217</v>
      </c>
      <c r="AE715" t="s">
        <v>1217</v>
      </c>
      <c r="AF715" t="s">
        <v>1217</v>
      </c>
      <c r="AG715" t="s">
        <v>1217</v>
      </c>
      <c r="AH715"/>
      <c r="AI715" t="s">
        <v>1217</v>
      </c>
      <c r="AJ715" t="s">
        <v>1217</v>
      </c>
      <c r="AK715" t="s">
        <v>1217</v>
      </c>
      <c r="AL715" t="s">
        <v>1217</v>
      </c>
      <c r="AM715" t="s">
        <v>1217</v>
      </c>
      <c r="AN715" t="s">
        <v>1217</v>
      </c>
      <c r="AO715" t="s">
        <v>1217</v>
      </c>
      <c r="AP715"/>
      <c r="AQ715"/>
      <c r="AR715"/>
      <c r="AS715"/>
      <c r="BB715" t="str" cm="1">
        <f t="array" aca="1" ref="BB715" ca="1">IFERROR(INDIRECT(X715),"")</f>
        <v/>
      </c>
    </row>
    <row r="716" spans="18:54">
      <c r="R716"/>
      <c r="W716">
        <v>721</v>
      </c>
      <c r="X716" t="s">
        <v>1217</v>
      </c>
      <c r="Y716" t="s">
        <v>1217</v>
      </c>
      <c r="Z716" t="s">
        <v>1217</v>
      </c>
      <c r="AA716" t="s">
        <v>1217</v>
      </c>
      <c r="AB716" t="s">
        <v>1217</v>
      </c>
      <c r="AC716" t="s">
        <v>1217</v>
      </c>
      <c r="AD716" t="s">
        <v>1217</v>
      </c>
      <c r="AE716" t="s">
        <v>1217</v>
      </c>
      <c r="AF716" t="s">
        <v>1217</v>
      </c>
      <c r="AG716" t="s">
        <v>1217</v>
      </c>
      <c r="AH716"/>
      <c r="AI716" t="s">
        <v>1217</v>
      </c>
      <c r="AJ716" t="s">
        <v>1217</v>
      </c>
      <c r="AK716" t="s">
        <v>1217</v>
      </c>
      <c r="AL716" t="s">
        <v>1217</v>
      </c>
      <c r="AM716" t="s">
        <v>1217</v>
      </c>
      <c r="AN716" t="s">
        <v>1217</v>
      </c>
      <c r="AO716" t="s">
        <v>1217</v>
      </c>
      <c r="AP716"/>
      <c r="AQ716"/>
      <c r="AR716"/>
      <c r="AS716"/>
      <c r="BB716" t="str" cm="1">
        <f t="array" aca="1" ref="BB716" ca="1">IFERROR(INDIRECT(X716),"")</f>
        <v/>
      </c>
    </row>
    <row r="717" spans="18:54">
      <c r="R717"/>
      <c r="W717">
        <v>722</v>
      </c>
      <c r="X717" t="s">
        <v>1217</v>
      </c>
      <c r="Y717" t="s">
        <v>1217</v>
      </c>
      <c r="Z717" t="s">
        <v>1217</v>
      </c>
      <c r="AA717" t="s">
        <v>1217</v>
      </c>
      <c r="AB717" t="s">
        <v>1217</v>
      </c>
      <c r="AC717" t="s">
        <v>1217</v>
      </c>
      <c r="AD717" t="s">
        <v>1217</v>
      </c>
      <c r="AE717" t="s">
        <v>1217</v>
      </c>
      <c r="AF717" t="s">
        <v>1217</v>
      </c>
      <c r="AG717" t="s">
        <v>1217</v>
      </c>
      <c r="AH717"/>
      <c r="AI717" t="s">
        <v>1217</v>
      </c>
      <c r="AJ717" t="s">
        <v>1217</v>
      </c>
      <c r="AK717" t="s">
        <v>1217</v>
      </c>
      <c r="AL717" t="s">
        <v>1217</v>
      </c>
      <c r="AM717" t="s">
        <v>1217</v>
      </c>
      <c r="AN717" t="s">
        <v>1217</v>
      </c>
      <c r="AO717" t="s">
        <v>1217</v>
      </c>
      <c r="AP717"/>
      <c r="AQ717"/>
      <c r="AR717"/>
      <c r="AS717"/>
      <c r="BB717" t="str" cm="1">
        <f t="array" aca="1" ref="BB717" ca="1">IFERROR(INDIRECT(X717),"")</f>
        <v/>
      </c>
    </row>
    <row r="718" spans="18:54">
      <c r="R718"/>
      <c r="W718">
        <v>723</v>
      </c>
      <c r="X718" t="s">
        <v>1217</v>
      </c>
      <c r="Y718" t="s">
        <v>1217</v>
      </c>
      <c r="Z718" t="s">
        <v>1217</v>
      </c>
      <c r="AA718" t="s">
        <v>1217</v>
      </c>
      <c r="AB718" t="s">
        <v>1217</v>
      </c>
      <c r="AC718" t="s">
        <v>1217</v>
      </c>
      <c r="AD718" t="s">
        <v>1217</v>
      </c>
      <c r="AE718" t="s">
        <v>1217</v>
      </c>
      <c r="AF718" t="s">
        <v>1217</v>
      </c>
      <c r="AG718" t="s">
        <v>1217</v>
      </c>
      <c r="AH718"/>
      <c r="AI718" t="s">
        <v>1217</v>
      </c>
      <c r="AJ718" t="s">
        <v>1217</v>
      </c>
      <c r="AK718" t="s">
        <v>1217</v>
      </c>
      <c r="AL718" t="s">
        <v>1217</v>
      </c>
      <c r="AM718" t="s">
        <v>1217</v>
      </c>
      <c r="AN718" t="s">
        <v>1217</v>
      </c>
      <c r="AO718" t="s">
        <v>1217</v>
      </c>
      <c r="AP718"/>
      <c r="AQ718"/>
      <c r="AR718"/>
      <c r="AS718"/>
      <c r="BB718" t="str" cm="1">
        <f t="array" aca="1" ref="BB718" ca="1">IFERROR(INDIRECT(X718),"")</f>
        <v/>
      </c>
    </row>
    <row r="719" spans="18:54">
      <c r="R719"/>
      <c r="W719">
        <v>724</v>
      </c>
      <c r="X719" t="s">
        <v>1217</v>
      </c>
      <c r="Y719" t="s">
        <v>1217</v>
      </c>
      <c r="Z719" t="s">
        <v>1217</v>
      </c>
      <c r="AA719" t="s">
        <v>1217</v>
      </c>
      <c r="AB719" t="s">
        <v>1217</v>
      </c>
      <c r="AC719" t="s">
        <v>1217</v>
      </c>
      <c r="AD719" t="s">
        <v>1217</v>
      </c>
      <c r="AE719" t="s">
        <v>1217</v>
      </c>
      <c r="AF719" t="s">
        <v>1217</v>
      </c>
      <c r="AG719" t="s">
        <v>1217</v>
      </c>
      <c r="AH719"/>
      <c r="AI719" t="s">
        <v>1217</v>
      </c>
      <c r="AJ719" t="s">
        <v>1217</v>
      </c>
      <c r="AK719" t="s">
        <v>1217</v>
      </c>
      <c r="AL719" t="s">
        <v>1217</v>
      </c>
      <c r="AM719" t="s">
        <v>1217</v>
      </c>
      <c r="AN719" t="s">
        <v>1217</v>
      </c>
      <c r="AO719" t="s">
        <v>1217</v>
      </c>
      <c r="AP719"/>
      <c r="AQ719"/>
      <c r="AR719"/>
      <c r="AS719"/>
      <c r="BB719" t="str" cm="1">
        <f t="array" aca="1" ref="BB719" ca="1">IFERROR(INDIRECT(X719),"")</f>
        <v/>
      </c>
    </row>
    <row r="720" spans="18:54">
      <c r="R720"/>
      <c r="W720">
        <v>725</v>
      </c>
      <c r="X720" t="s">
        <v>1217</v>
      </c>
      <c r="Y720" t="s">
        <v>1217</v>
      </c>
      <c r="Z720" t="s">
        <v>1217</v>
      </c>
      <c r="AA720" t="s">
        <v>1217</v>
      </c>
      <c r="AB720" t="s">
        <v>1217</v>
      </c>
      <c r="AC720" t="s">
        <v>1217</v>
      </c>
      <c r="AD720" t="s">
        <v>1217</v>
      </c>
      <c r="AE720" t="s">
        <v>1217</v>
      </c>
      <c r="AF720" t="s">
        <v>1217</v>
      </c>
      <c r="AG720" t="s">
        <v>1217</v>
      </c>
      <c r="AH720"/>
      <c r="AI720" t="s">
        <v>1217</v>
      </c>
      <c r="AJ720" t="s">
        <v>1217</v>
      </c>
      <c r="AK720" t="s">
        <v>1217</v>
      </c>
      <c r="AL720" t="s">
        <v>1217</v>
      </c>
      <c r="AM720" t="s">
        <v>1217</v>
      </c>
      <c r="AN720" t="s">
        <v>1217</v>
      </c>
      <c r="AO720" t="s">
        <v>1217</v>
      </c>
      <c r="AP720"/>
      <c r="AQ720"/>
      <c r="AR720"/>
      <c r="AS720"/>
      <c r="BB720" t="str" cm="1">
        <f t="array" aca="1" ref="BB720" ca="1">IFERROR(INDIRECT(X720),"")</f>
        <v/>
      </c>
    </row>
    <row r="721" spans="18:54">
      <c r="R721"/>
      <c r="W721">
        <v>726</v>
      </c>
      <c r="X721" t="s">
        <v>1217</v>
      </c>
      <c r="Y721" t="s">
        <v>1217</v>
      </c>
      <c r="Z721" t="s">
        <v>1217</v>
      </c>
      <c r="AA721" t="s">
        <v>1217</v>
      </c>
      <c r="AB721" t="s">
        <v>1217</v>
      </c>
      <c r="AC721" t="s">
        <v>1217</v>
      </c>
      <c r="AD721" t="s">
        <v>1217</v>
      </c>
      <c r="AE721" t="s">
        <v>1217</v>
      </c>
      <c r="AF721" t="s">
        <v>1217</v>
      </c>
      <c r="AG721" t="s">
        <v>1217</v>
      </c>
      <c r="AH721"/>
      <c r="AI721" t="s">
        <v>1217</v>
      </c>
      <c r="AJ721" t="s">
        <v>1217</v>
      </c>
      <c r="AK721" t="s">
        <v>1217</v>
      </c>
      <c r="AL721" t="s">
        <v>1217</v>
      </c>
      <c r="AM721" t="s">
        <v>1217</v>
      </c>
      <c r="AN721" t="s">
        <v>1217</v>
      </c>
      <c r="AO721" t="s">
        <v>1217</v>
      </c>
      <c r="AP721"/>
      <c r="AQ721"/>
      <c r="AR721"/>
      <c r="AS721"/>
      <c r="BB721" t="str" cm="1">
        <f t="array" aca="1" ref="BB721" ca="1">IFERROR(INDIRECT(X721),"")</f>
        <v/>
      </c>
    </row>
    <row r="722" spans="18:54">
      <c r="R722"/>
      <c r="W722">
        <v>727</v>
      </c>
      <c r="X722" t="s">
        <v>1217</v>
      </c>
      <c r="Y722" t="s">
        <v>1217</v>
      </c>
      <c r="Z722" t="s">
        <v>1217</v>
      </c>
      <c r="AA722" t="s">
        <v>1217</v>
      </c>
      <c r="AB722" t="s">
        <v>1217</v>
      </c>
      <c r="AC722" t="s">
        <v>1217</v>
      </c>
      <c r="AD722" t="s">
        <v>1217</v>
      </c>
      <c r="AE722" t="s">
        <v>1217</v>
      </c>
      <c r="AF722" t="s">
        <v>1217</v>
      </c>
      <c r="AG722" t="s">
        <v>1217</v>
      </c>
      <c r="AH722"/>
      <c r="AI722" t="s">
        <v>1217</v>
      </c>
      <c r="AJ722" t="s">
        <v>1217</v>
      </c>
      <c r="AK722" t="s">
        <v>1217</v>
      </c>
      <c r="AL722" t="s">
        <v>1217</v>
      </c>
      <c r="AM722" t="s">
        <v>1217</v>
      </c>
      <c r="AN722" t="s">
        <v>1217</v>
      </c>
      <c r="AO722" t="s">
        <v>1217</v>
      </c>
      <c r="AP722"/>
      <c r="AQ722"/>
      <c r="AR722"/>
      <c r="AS722"/>
      <c r="BB722" t="str" cm="1">
        <f t="array" aca="1" ref="BB722" ca="1">IFERROR(INDIRECT(X722),"")</f>
        <v/>
      </c>
    </row>
    <row r="723" spans="18:54">
      <c r="R723"/>
      <c r="W723">
        <v>728</v>
      </c>
      <c r="X723" t="s">
        <v>1217</v>
      </c>
      <c r="Y723" t="s">
        <v>1217</v>
      </c>
      <c r="Z723" t="s">
        <v>1217</v>
      </c>
      <c r="AA723" t="s">
        <v>1217</v>
      </c>
      <c r="AB723" t="s">
        <v>1217</v>
      </c>
      <c r="AC723" t="s">
        <v>1217</v>
      </c>
      <c r="AD723" t="s">
        <v>1217</v>
      </c>
      <c r="AE723" t="s">
        <v>1217</v>
      </c>
      <c r="AF723" t="s">
        <v>1217</v>
      </c>
      <c r="AG723" t="s">
        <v>1217</v>
      </c>
      <c r="AH723"/>
      <c r="AI723" t="s">
        <v>1217</v>
      </c>
      <c r="AJ723" t="s">
        <v>1217</v>
      </c>
      <c r="AK723" t="s">
        <v>1217</v>
      </c>
      <c r="AL723" t="s">
        <v>1217</v>
      </c>
      <c r="AM723" t="s">
        <v>1217</v>
      </c>
      <c r="AN723" t="s">
        <v>1217</v>
      </c>
      <c r="AO723" t="s">
        <v>1217</v>
      </c>
      <c r="AP723"/>
      <c r="AQ723"/>
      <c r="AR723"/>
      <c r="AS723"/>
      <c r="BB723" t="str" cm="1">
        <f t="array" aca="1" ref="BB723" ca="1">IFERROR(INDIRECT(X723),"")</f>
        <v/>
      </c>
    </row>
    <row r="724" spans="18:54">
      <c r="R724"/>
      <c r="W724">
        <v>729</v>
      </c>
      <c r="X724" t="s">
        <v>1217</v>
      </c>
      <c r="Y724" t="s">
        <v>1217</v>
      </c>
      <c r="Z724" t="s">
        <v>1217</v>
      </c>
      <c r="AA724" t="s">
        <v>1217</v>
      </c>
      <c r="AB724" t="s">
        <v>1217</v>
      </c>
      <c r="AC724" t="s">
        <v>1217</v>
      </c>
      <c r="AD724" t="s">
        <v>1217</v>
      </c>
      <c r="AE724" t="s">
        <v>1217</v>
      </c>
      <c r="AF724" t="s">
        <v>1217</v>
      </c>
      <c r="AG724" t="s">
        <v>1217</v>
      </c>
      <c r="AH724"/>
      <c r="AI724" t="s">
        <v>1217</v>
      </c>
      <c r="AJ724" t="s">
        <v>1217</v>
      </c>
      <c r="AK724" t="s">
        <v>1217</v>
      </c>
      <c r="AL724" t="s">
        <v>1217</v>
      </c>
      <c r="AM724" t="s">
        <v>1217</v>
      </c>
      <c r="AN724" t="s">
        <v>1217</v>
      </c>
      <c r="AO724" t="s">
        <v>1217</v>
      </c>
      <c r="AP724"/>
      <c r="AQ724"/>
      <c r="AR724"/>
      <c r="AS724"/>
      <c r="BB724" t="str" cm="1">
        <f t="array" aca="1" ref="BB724" ca="1">IFERROR(INDIRECT(X724),"")</f>
        <v/>
      </c>
    </row>
    <row r="725" spans="18:54">
      <c r="R725"/>
      <c r="W725">
        <v>730</v>
      </c>
      <c r="X725" t="s">
        <v>1217</v>
      </c>
      <c r="Y725" t="s">
        <v>1217</v>
      </c>
      <c r="Z725" t="s">
        <v>1217</v>
      </c>
      <c r="AA725" t="s">
        <v>1217</v>
      </c>
      <c r="AB725" t="s">
        <v>1217</v>
      </c>
      <c r="AC725" t="s">
        <v>1217</v>
      </c>
      <c r="AD725" t="s">
        <v>1217</v>
      </c>
      <c r="AE725" t="s">
        <v>1217</v>
      </c>
      <c r="AF725" t="s">
        <v>1217</v>
      </c>
      <c r="AG725" t="s">
        <v>1217</v>
      </c>
      <c r="AH725"/>
      <c r="AI725" t="s">
        <v>1217</v>
      </c>
      <c r="AJ725" t="s">
        <v>1217</v>
      </c>
      <c r="AK725" t="s">
        <v>1217</v>
      </c>
      <c r="AL725" t="s">
        <v>1217</v>
      </c>
      <c r="AM725" t="s">
        <v>1217</v>
      </c>
      <c r="AN725" t="s">
        <v>1217</v>
      </c>
      <c r="AO725" t="s">
        <v>1217</v>
      </c>
      <c r="AP725"/>
      <c r="AQ725"/>
      <c r="AR725"/>
      <c r="AS725"/>
      <c r="BB725" t="str" cm="1">
        <f t="array" aca="1" ref="BB725" ca="1">IFERROR(INDIRECT(X725),"")</f>
        <v/>
      </c>
    </row>
    <row r="726" spans="18:54">
      <c r="R726"/>
      <c r="W726">
        <v>731</v>
      </c>
      <c r="X726" t="s">
        <v>1217</v>
      </c>
      <c r="Y726" t="s">
        <v>1217</v>
      </c>
      <c r="Z726" t="s">
        <v>1217</v>
      </c>
      <c r="AA726" t="s">
        <v>1217</v>
      </c>
      <c r="AB726" t="s">
        <v>1217</v>
      </c>
      <c r="AC726" t="s">
        <v>1217</v>
      </c>
      <c r="AD726" t="s">
        <v>1217</v>
      </c>
      <c r="AE726" t="s">
        <v>1217</v>
      </c>
      <c r="AF726" t="s">
        <v>1217</v>
      </c>
      <c r="AG726" t="s">
        <v>1217</v>
      </c>
      <c r="AH726"/>
      <c r="AI726" t="s">
        <v>1217</v>
      </c>
      <c r="AJ726" t="s">
        <v>1217</v>
      </c>
      <c r="AK726" t="s">
        <v>1217</v>
      </c>
      <c r="AL726" t="s">
        <v>1217</v>
      </c>
      <c r="AM726" t="s">
        <v>1217</v>
      </c>
      <c r="AN726" t="s">
        <v>1217</v>
      </c>
      <c r="AO726" t="s">
        <v>1217</v>
      </c>
      <c r="AP726"/>
      <c r="AQ726"/>
      <c r="AR726"/>
      <c r="AS726"/>
      <c r="BB726" t="str" cm="1">
        <f t="array" aca="1" ref="BB726" ca="1">IFERROR(INDIRECT(X726),"")</f>
        <v/>
      </c>
    </row>
    <row r="727" spans="18:54">
      <c r="R727"/>
      <c r="W727">
        <v>732</v>
      </c>
      <c r="X727" t="s">
        <v>1217</v>
      </c>
      <c r="Y727" t="s">
        <v>1217</v>
      </c>
      <c r="Z727" t="s">
        <v>1217</v>
      </c>
      <c r="AA727" t="s">
        <v>1217</v>
      </c>
      <c r="AB727" t="s">
        <v>1217</v>
      </c>
      <c r="AC727" t="s">
        <v>1217</v>
      </c>
      <c r="AD727" t="s">
        <v>1217</v>
      </c>
      <c r="AE727" t="s">
        <v>1217</v>
      </c>
      <c r="AF727" t="s">
        <v>1217</v>
      </c>
      <c r="AG727" t="s">
        <v>1217</v>
      </c>
      <c r="AH727"/>
      <c r="AI727" t="s">
        <v>1217</v>
      </c>
      <c r="AJ727" t="s">
        <v>1217</v>
      </c>
      <c r="AK727" t="s">
        <v>1217</v>
      </c>
      <c r="AL727" t="s">
        <v>1217</v>
      </c>
      <c r="AM727" t="s">
        <v>1217</v>
      </c>
      <c r="AN727" t="s">
        <v>1217</v>
      </c>
      <c r="AO727" t="s">
        <v>1217</v>
      </c>
      <c r="AP727"/>
      <c r="AQ727"/>
      <c r="AR727"/>
      <c r="AS727"/>
      <c r="BB727" t="str" cm="1">
        <f t="array" aca="1" ref="BB727" ca="1">IFERROR(INDIRECT(X727),"")</f>
        <v/>
      </c>
    </row>
    <row r="728" spans="18:54">
      <c r="R728"/>
      <c r="W728">
        <v>733</v>
      </c>
      <c r="X728" t="s">
        <v>1217</v>
      </c>
      <c r="Y728" t="s">
        <v>1217</v>
      </c>
      <c r="Z728" t="s">
        <v>1217</v>
      </c>
      <c r="AA728" t="s">
        <v>1217</v>
      </c>
      <c r="AB728" t="s">
        <v>1217</v>
      </c>
      <c r="AC728" t="s">
        <v>1217</v>
      </c>
      <c r="AD728" t="s">
        <v>1217</v>
      </c>
      <c r="AE728" t="s">
        <v>1217</v>
      </c>
      <c r="AF728" t="s">
        <v>1217</v>
      </c>
      <c r="AG728" t="s">
        <v>1217</v>
      </c>
      <c r="AH728"/>
      <c r="AI728" t="s">
        <v>1217</v>
      </c>
      <c r="AJ728" t="s">
        <v>1217</v>
      </c>
      <c r="AK728" t="s">
        <v>1217</v>
      </c>
      <c r="AL728" t="s">
        <v>1217</v>
      </c>
      <c r="AM728" t="s">
        <v>1217</v>
      </c>
      <c r="AN728" t="s">
        <v>1217</v>
      </c>
      <c r="AO728" t="s">
        <v>1217</v>
      </c>
      <c r="AP728"/>
      <c r="AQ728"/>
      <c r="AR728"/>
      <c r="AS728"/>
      <c r="BB728" t="str" cm="1">
        <f t="array" aca="1" ref="BB728" ca="1">IFERROR(INDIRECT(X728),"")</f>
        <v/>
      </c>
    </row>
    <row r="729" spans="18:54">
      <c r="R729"/>
      <c r="W729">
        <v>734</v>
      </c>
      <c r="X729" t="s">
        <v>1217</v>
      </c>
      <c r="Y729" t="s">
        <v>1217</v>
      </c>
      <c r="Z729" t="s">
        <v>1217</v>
      </c>
      <c r="AA729" t="s">
        <v>1217</v>
      </c>
      <c r="AB729" t="s">
        <v>1217</v>
      </c>
      <c r="AC729" t="s">
        <v>1217</v>
      </c>
      <c r="AD729" t="s">
        <v>1217</v>
      </c>
      <c r="AE729" t="s">
        <v>1217</v>
      </c>
      <c r="AF729" t="s">
        <v>1217</v>
      </c>
      <c r="AG729" t="s">
        <v>1217</v>
      </c>
      <c r="AH729"/>
      <c r="AI729" t="s">
        <v>1217</v>
      </c>
      <c r="AJ729" t="s">
        <v>1217</v>
      </c>
      <c r="AK729" t="s">
        <v>1217</v>
      </c>
      <c r="AL729" t="s">
        <v>1217</v>
      </c>
      <c r="AM729" t="s">
        <v>1217</v>
      </c>
      <c r="AN729" t="s">
        <v>1217</v>
      </c>
      <c r="AO729" t="s">
        <v>1217</v>
      </c>
      <c r="AP729"/>
      <c r="AQ729"/>
      <c r="AR729"/>
      <c r="AS729"/>
      <c r="BB729" t="str" cm="1">
        <f t="array" aca="1" ref="BB729" ca="1">IFERROR(INDIRECT(X729),"")</f>
        <v/>
      </c>
    </row>
    <row r="730" spans="18:54">
      <c r="R730"/>
      <c r="W730">
        <v>735</v>
      </c>
      <c r="X730" t="s">
        <v>1217</v>
      </c>
      <c r="Y730" t="s">
        <v>1217</v>
      </c>
      <c r="Z730" t="s">
        <v>1217</v>
      </c>
      <c r="AA730" t="s">
        <v>1217</v>
      </c>
      <c r="AB730" t="s">
        <v>1217</v>
      </c>
      <c r="AC730" t="s">
        <v>1217</v>
      </c>
      <c r="AD730" t="s">
        <v>1217</v>
      </c>
      <c r="AE730" t="s">
        <v>1217</v>
      </c>
      <c r="AF730" t="s">
        <v>1217</v>
      </c>
      <c r="AG730" t="s">
        <v>1217</v>
      </c>
      <c r="AH730"/>
      <c r="AI730" t="s">
        <v>1217</v>
      </c>
      <c r="AJ730" t="s">
        <v>1217</v>
      </c>
      <c r="AK730" t="s">
        <v>1217</v>
      </c>
      <c r="AL730" t="s">
        <v>1217</v>
      </c>
      <c r="AM730" t="s">
        <v>1217</v>
      </c>
      <c r="AN730" t="s">
        <v>1217</v>
      </c>
      <c r="AO730" t="s">
        <v>1217</v>
      </c>
      <c r="AP730"/>
      <c r="AQ730"/>
      <c r="AR730"/>
      <c r="AS730"/>
      <c r="BB730" t="str" cm="1">
        <f t="array" aca="1" ref="BB730" ca="1">IFERROR(INDIRECT(X730),"")</f>
        <v/>
      </c>
    </row>
    <row r="731" spans="18:54">
      <c r="R731"/>
      <c r="W731">
        <v>736</v>
      </c>
      <c r="X731" t="s">
        <v>1217</v>
      </c>
      <c r="Y731" t="s">
        <v>1217</v>
      </c>
      <c r="Z731" t="s">
        <v>1217</v>
      </c>
      <c r="AA731" t="s">
        <v>1217</v>
      </c>
      <c r="AB731" t="s">
        <v>1217</v>
      </c>
      <c r="AC731" t="s">
        <v>1217</v>
      </c>
      <c r="AD731" t="s">
        <v>1217</v>
      </c>
      <c r="AE731" t="s">
        <v>1217</v>
      </c>
      <c r="AF731" t="s">
        <v>1217</v>
      </c>
      <c r="AG731" t="s">
        <v>1217</v>
      </c>
      <c r="AH731"/>
      <c r="AI731" t="s">
        <v>1217</v>
      </c>
      <c r="AJ731" t="s">
        <v>1217</v>
      </c>
      <c r="AK731" t="s">
        <v>1217</v>
      </c>
      <c r="AL731" t="s">
        <v>1217</v>
      </c>
      <c r="AM731" t="s">
        <v>1217</v>
      </c>
      <c r="AN731" t="s">
        <v>1217</v>
      </c>
      <c r="AO731" t="s">
        <v>1217</v>
      </c>
      <c r="AP731"/>
      <c r="AQ731"/>
      <c r="AR731"/>
      <c r="AS731"/>
      <c r="BB731" t="str" cm="1">
        <f t="array" aca="1" ref="BB731" ca="1">IFERROR(INDIRECT(X731),"")</f>
        <v/>
      </c>
    </row>
    <row r="732" spans="18:54">
      <c r="R732"/>
      <c r="W732">
        <v>737</v>
      </c>
      <c r="X732" t="s">
        <v>1217</v>
      </c>
      <c r="Y732" t="s">
        <v>1217</v>
      </c>
      <c r="Z732" t="s">
        <v>1217</v>
      </c>
      <c r="AA732" t="s">
        <v>1217</v>
      </c>
      <c r="AB732" t="s">
        <v>1217</v>
      </c>
      <c r="AC732" t="s">
        <v>1217</v>
      </c>
      <c r="AD732" t="s">
        <v>1217</v>
      </c>
      <c r="AE732" t="s">
        <v>1217</v>
      </c>
      <c r="AF732" t="s">
        <v>1217</v>
      </c>
      <c r="AG732" t="s">
        <v>1217</v>
      </c>
      <c r="AH732"/>
      <c r="AI732" t="s">
        <v>1217</v>
      </c>
      <c r="AJ732" t="s">
        <v>1217</v>
      </c>
      <c r="AK732" t="s">
        <v>1217</v>
      </c>
      <c r="AL732" t="s">
        <v>1217</v>
      </c>
      <c r="AM732" t="s">
        <v>1217</v>
      </c>
      <c r="AN732" t="s">
        <v>1217</v>
      </c>
      <c r="AO732" t="s">
        <v>1217</v>
      </c>
      <c r="AP732"/>
      <c r="AQ732"/>
      <c r="AR732"/>
      <c r="AS732"/>
      <c r="BB732" t="str" cm="1">
        <f t="array" aca="1" ref="BB732" ca="1">IFERROR(INDIRECT(X732),"")</f>
        <v/>
      </c>
    </row>
    <row r="733" spans="18:54">
      <c r="R733"/>
      <c r="W733">
        <v>738</v>
      </c>
      <c r="X733" t="s">
        <v>1217</v>
      </c>
      <c r="Y733" t="s">
        <v>1217</v>
      </c>
      <c r="Z733" t="s">
        <v>1217</v>
      </c>
      <c r="AA733" t="s">
        <v>1217</v>
      </c>
      <c r="AB733" t="s">
        <v>1217</v>
      </c>
      <c r="AC733" t="s">
        <v>1217</v>
      </c>
      <c r="AD733" t="s">
        <v>1217</v>
      </c>
      <c r="AE733" t="s">
        <v>1217</v>
      </c>
      <c r="AF733" t="s">
        <v>1217</v>
      </c>
      <c r="AG733" t="s">
        <v>1217</v>
      </c>
      <c r="AH733"/>
      <c r="AI733" t="s">
        <v>1217</v>
      </c>
      <c r="AJ733" t="s">
        <v>1217</v>
      </c>
      <c r="AK733" t="s">
        <v>1217</v>
      </c>
      <c r="AL733" t="s">
        <v>1217</v>
      </c>
      <c r="AM733" t="s">
        <v>1217</v>
      </c>
      <c r="AN733" t="s">
        <v>1217</v>
      </c>
      <c r="AO733" t="s">
        <v>1217</v>
      </c>
      <c r="AP733"/>
      <c r="AQ733"/>
      <c r="AR733"/>
      <c r="AS733"/>
      <c r="BB733" t="str" cm="1">
        <f t="array" aca="1" ref="BB733" ca="1">IFERROR(INDIRECT(X733),"")</f>
        <v/>
      </c>
    </row>
    <row r="734" spans="18:54">
      <c r="R734"/>
      <c r="W734">
        <v>739</v>
      </c>
      <c r="X734" t="s">
        <v>1217</v>
      </c>
      <c r="Y734" t="s">
        <v>1217</v>
      </c>
      <c r="Z734" t="s">
        <v>1217</v>
      </c>
      <c r="AA734" t="s">
        <v>1217</v>
      </c>
      <c r="AB734" t="s">
        <v>1217</v>
      </c>
      <c r="AC734" t="s">
        <v>1217</v>
      </c>
      <c r="AD734" t="s">
        <v>1217</v>
      </c>
      <c r="AE734" t="s">
        <v>1217</v>
      </c>
      <c r="AF734" t="s">
        <v>1217</v>
      </c>
      <c r="AG734" t="s">
        <v>1217</v>
      </c>
      <c r="AH734"/>
      <c r="AI734" t="s">
        <v>1217</v>
      </c>
      <c r="AJ734" t="s">
        <v>1217</v>
      </c>
      <c r="AK734" t="s">
        <v>1217</v>
      </c>
      <c r="AL734" t="s">
        <v>1217</v>
      </c>
      <c r="AM734" t="s">
        <v>1217</v>
      </c>
      <c r="AN734" t="s">
        <v>1217</v>
      </c>
      <c r="AO734" t="s">
        <v>1217</v>
      </c>
      <c r="AP734"/>
      <c r="AQ734"/>
      <c r="AR734"/>
      <c r="AS734"/>
      <c r="BB734" t="str" cm="1">
        <f t="array" aca="1" ref="BB734" ca="1">IFERROR(INDIRECT(X734),"")</f>
        <v/>
      </c>
    </row>
    <row r="735" spans="18:54">
      <c r="R735"/>
      <c r="W735">
        <v>740</v>
      </c>
      <c r="X735" t="s">
        <v>1217</v>
      </c>
      <c r="Y735" t="s">
        <v>1217</v>
      </c>
      <c r="Z735" t="s">
        <v>1217</v>
      </c>
      <c r="AA735" t="s">
        <v>1217</v>
      </c>
      <c r="AB735" t="s">
        <v>1217</v>
      </c>
      <c r="AC735" t="s">
        <v>1217</v>
      </c>
      <c r="AD735" t="s">
        <v>1217</v>
      </c>
      <c r="AE735" t="s">
        <v>1217</v>
      </c>
      <c r="AF735" t="s">
        <v>1217</v>
      </c>
      <c r="AG735" t="s">
        <v>1217</v>
      </c>
      <c r="AH735"/>
      <c r="AI735" t="s">
        <v>1217</v>
      </c>
      <c r="AJ735" t="s">
        <v>1217</v>
      </c>
      <c r="AK735" t="s">
        <v>1217</v>
      </c>
      <c r="AL735" t="s">
        <v>1217</v>
      </c>
      <c r="AM735" t="s">
        <v>1217</v>
      </c>
      <c r="AN735" t="s">
        <v>1217</v>
      </c>
      <c r="AO735" t="s">
        <v>1217</v>
      </c>
      <c r="AP735"/>
      <c r="AQ735"/>
      <c r="AR735"/>
      <c r="AS735"/>
      <c r="BB735" t="str" cm="1">
        <f t="array" aca="1" ref="BB735" ca="1">IFERROR(INDIRECT(X735),"")</f>
        <v/>
      </c>
    </row>
    <row r="736" spans="18:54">
      <c r="R736"/>
      <c r="W736">
        <v>741</v>
      </c>
      <c r="X736" t="s">
        <v>1217</v>
      </c>
      <c r="Y736" t="s">
        <v>1217</v>
      </c>
      <c r="Z736" t="s">
        <v>1217</v>
      </c>
      <c r="AA736" t="s">
        <v>1217</v>
      </c>
      <c r="AB736" t="s">
        <v>1217</v>
      </c>
      <c r="AC736" t="s">
        <v>1217</v>
      </c>
      <c r="AD736" t="s">
        <v>1217</v>
      </c>
      <c r="AE736" t="s">
        <v>1217</v>
      </c>
      <c r="AF736" t="s">
        <v>1217</v>
      </c>
      <c r="AG736" t="s">
        <v>1217</v>
      </c>
      <c r="AH736"/>
      <c r="AI736" t="s">
        <v>1217</v>
      </c>
      <c r="AJ736" t="s">
        <v>1217</v>
      </c>
      <c r="AK736" t="s">
        <v>1217</v>
      </c>
      <c r="AL736" t="s">
        <v>1217</v>
      </c>
      <c r="AM736" t="s">
        <v>1217</v>
      </c>
      <c r="AN736" t="s">
        <v>1217</v>
      </c>
      <c r="AO736" t="s">
        <v>1217</v>
      </c>
      <c r="AP736"/>
      <c r="AQ736"/>
      <c r="AR736"/>
      <c r="AS736"/>
      <c r="BB736" t="str" cm="1">
        <f t="array" aca="1" ref="BB736" ca="1">IFERROR(INDIRECT(X736),"")</f>
        <v/>
      </c>
    </row>
    <row r="737" spans="18:54">
      <c r="R737"/>
      <c r="W737">
        <v>742</v>
      </c>
      <c r="X737" t="s">
        <v>1217</v>
      </c>
      <c r="Y737" t="s">
        <v>1217</v>
      </c>
      <c r="Z737" t="s">
        <v>1217</v>
      </c>
      <c r="AA737" t="s">
        <v>1217</v>
      </c>
      <c r="AB737" t="s">
        <v>1217</v>
      </c>
      <c r="AC737" t="s">
        <v>1217</v>
      </c>
      <c r="AD737" t="s">
        <v>1217</v>
      </c>
      <c r="AE737" t="s">
        <v>1217</v>
      </c>
      <c r="AF737" t="s">
        <v>1217</v>
      </c>
      <c r="AG737" t="s">
        <v>1217</v>
      </c>
      <c r="AH737"/>
      <c r="AI737" t="s">
        <v>1217</v>
      </c>
      <c r="AJ737" t="s">
        <v>1217</v>
      </c>
      <c r="AK737" t="s">
        <v>1217</v>
      </c>
      <c r="AL737" t="s">
        <v>1217</v>
      </c>
      <c r="AM737" t="s">
        <v>1217</v>
      </c>
      <c r="AN737" t="s">
        <v>1217</v>
      </c>
      <c r="AO737" t="s">
        <v>1217</v>
      </c>
      <c r="AP737"/>
      <c r="AQ737"/>
      <c r="AR737"/>
      <c r="AS737"/>
      <c r="BB737" t="str" cm="1">
        <f t="array" aca="1" ref="BB737" ca="1">IFERROR(INDIRECT(X737),"")</f>
        <v/>
      </c>
    </row>
    <row r="738" spans="18:54">
      <c r="R738"/>
      <c r="W738">
        <v>743</v>
      </c>
      <c r="X738" t="s">
        <v>1217</v>
      </c>
      <c r="Y738" t="s">
        <v>1217</v>
      </c>
      <c r="Z738" t="s">
        <v>1217</v>
      </c>
      <c r="AA738" t="s">
        <v>1217</v>
      </c>
      <c r="AB738" t="s">
        <v>1217</v>
      </c>
      <c r="AC738" t="s">
        <v>1217</v>
      </c>
      <c r="AD738" t="s">
        <v>1217</v>
      </c>
      <c r="AE738" t="s">
        <v>1217</v>
      </c>
      <c r="AF738" t="s">
        <v>1217</v>
      </c>
      <c r="AG738" t="s">
        <v>1217</v>
      </c>
      <c r="AH738"/>
      <c r="AI738" t="s">
        <v>1217</v>
      </c>
      <c r="AJ738" t="s">
        <v>1217</v>
      </c>
      <c r="AK738" t="s">
        <v>1217</v>
      </c>
      <c r="AL738" t="s">
        <v>1217</v>
      </c>
      <c r="AM738" t="s">
        <v>1217</v>
      </c>
      <c r="AN738" t="s">
        <v>1217</v>
      </c>
      <c r="AO738" t="s">
        <v>1217</v>
      </c>
      <c r="AP738"/>
      <c r="AQ738"/>
      <c r="AR738"/>
      <c r="AS738"/>
      <c r="BB738" t="str" cm="1">
        <f t="array" aca="1" ref="BB738" ca="1">IFERROR(INDIRECT(X738),"")</f>
        <v/>
      </c>
    </row>
    <row r="739" spans="18:54">
      <c r="R739"/>
      <c r="W739">
        <v>744</v>
      </c>
      <c r="X739" t="s">
        <v>1217</v>
      </c>
      <c r="Y739" t="s">
        <v>1217</v>
      </c>
      <c r="Z739" t="s">
        <v>1217</v>
      </c>
      <c r="AA739" t="s">
        <v>1217</v>
      </c>
      <c r="AB739" t="s">
        <v>1217</v>
      </c>
      <c r="AC739" t="s">
        <v>1217</v>
      </c>
      <c r="AD739" t="s">
        <v>1217</v>
      </c>
      <c r="AE739" t="s">
        <v>1217</v>
      </c>
      <c r="AF739" t="s">
        <v>1217</v>
      </c>
      <c r="AG739" t="s">
        <v>1217</v>
      </c>
      <c r="AH739"/>
      <c r="AI739" t="s">
        <v>1217</v>
      </c>
      <c r="AJ739" t="s">
        <v>1217</v>
      </c>
      <c r="AK739" t="s">
        <v>1217</v>
      </c>
      <c r="AL739" t="s">
        <v>1217</v>
      </c>
      <c r="AM739" t="s">
        <v>1217</v>
      </c>
      <c r="AN739" t="s">
        <v>1217</v>
      </c>
      <c r="AO739" t="s">
        <v>1217</v>
      </c>
      <c r="AP739"/>
      <c r="AQ739"/>
      <c r="AR739"/>
      <c r="AS739"/>
      <c r="BB739" t="str" cm="1">
        <f t="array" aca="1" ref="BB739" ca="1">IFERROR(INDIRECT(X739),"")</f>
        <v/>
      </c>
    </row>
    <row r="740" spans="18:54">
      <c r="R740"/>
      <c r="W740">
        <v>745</v>
      </c>
      <c r="X740" t="s">
        <v>1217</v>
      </c>
      <c r="Y740" t="s">
        <v>1217</v>
      </c>
      <c r="Z740" t="s">
        <v>1217</v>
      </c>
      <c r="AA740" t="s">
        <v>1217</v>
      </c>
      <c r="AB740" t="s">
        <v>1217</v>
      </c>
      <c r="AC740" t="s">
        <v>1217</v>
      </c>
      <c r="AD740" t="s">
        <v>1217</v>
      </c>
      <c r="AE740" t="s">
        <v>1217</v>
      </c>
      <c r="AF740" t="s">
        <v>1217</v>
      </c>
      <c r="AG740" t="s">
        <v>1217</v>
      </c>
      <c r="AH740"/>
      <c r="AI740" t="s">
        <v>1217</v>
      </c>
      <c r="AJ740" t="s">
        <v>1217</v>
      </c>
      <c r="AK740" t="s">
        <v>1217</v>
      </c>
      <c r="AL740" t="s">
        <v>1217</v>
      </c>
      <c r="AM740" t="s">
        <v>1217</v>
      </c>
      <c r="AN740" t="s">
        <v>1217</v>
      </c>
      <c r="AO740" t="s">
        <v>1217</v>
      </c>
      <c r="AP740"/>
      <c r="AQ740"/>
      <c r="AR740"/>
      <c r="AS740"/>
      <c r="BB740" t="str" cm="1">
        <f t="array" aca="1" ref="BB740" ca="1">IFERROR(INDIRECT(X740),"")</f>
        <v/>
      </c>
    </row>
    <row r="741" spans="18:54">
      <c r="R741"/>
      <c r="W741">
        <v>746</v>
      </c>
      <c r="X741" t="s">
        <v>1217</v>
      </c>
      <c r="Y741" t="s">
        <v>1217</v>
      </c>
      <c r="Z741" t="s">
        <v>1217</v>
      </c>
      <c r="AA741" t="s">
        <v>1217</v>
      </c>
      <c r="AB741" t="s">
        <v>1217</v>
      </c>
      <c r="AC741" t="s">
        <v>1217</v>
      </c>
      <c r="AD741" t="s">
        <v>1217</v>
      </c>
      <c r="AE741" t="s">
        <v>1217</v>
      </c>
      <c r="AF741" t="s">
        <v>1217</v>
      </c>
      <c r="AG741" t="s">
        <v>1217</v>
      </c>
      <c r="AH741"/>
      <c r="AI741" t="s">
        <v>1217</v>
      </c>
      <c r="AJ741" t="s">
        <v>1217</v>
      </c>
      <c r="AK741" t="s">
        <v>1217</v>
      </c>
      <c r="AL741" t="s">
        <v>1217</v>
      </c>
      <c r="AM741" t="s">
        <v>1217</v>
      </c>
      <c r="AN741" t="s">
        <v>1217</v>
      </c>
      <c r="AO741" t="s">
        <v>1217</v>
      </c>
      <c r="AP741"/>
      <c r="AQ741"/>
      <c r="AR741"/>
      <c r="AS741"/>
      <c r="BB741" t="str" cm="1">
        <f t="array" aca="1" ref="BB741" ca="1">IFERROR(INDIRECT(X741),"")</f>
        <v/>
      </c>
    </row>
    <row r="742" spans="18:54">
      <c r="R742"/>
      <c r="W742">
        <v>747</v>
      </c>
      <c r="X742" t="s">
        <v>1217</v>
      </c>
      <c r="Y742" t="s">
        <v>1217</v>
      </c>
      <c r="Z742" t="s">
        <v>1217</v>
      </c>
      <c r="AA742" t="s">
        <v>1217</v>
      </c>
      <c r="AB742" t="s">
        <v>1217</v>
      </c>
      <c r="AC742" t="s">
        <v>1217</v>
      </c>
      <c r="AD742" t="s">
        <v>1217</v>
      </c>
      <c r="AE742" t="s">
        <v>1217</v>
      </c>
      <c r="AF742" t="s">
        <v>1217</v>
      </c>
      <c r="AG742" t="s">
        <v>1217</v>
      </c>
      <c r="AH742"/>
      <c r="AI742" t="s">
        <v>1217</v>
      </c>
      <c r="AJ742" t="s">
        <v>1217</v>
      </c>
      <c r="AK742" t="s">
        <v>1217</v>
      </c>
      <c r="AL742" t="s">
        <v>1217</v>
      </c>
      <c r="AM742" t="s">
        <v>1217</v>
      </c>
      <c r="AN742" t="s">
        <v>1217</v>
      </c>
      <c r="AO742" t="s">
        <v>1217</v>
      </c>
      <c r="AP742"/>
      <c r="AQ742"/>
      <c r="AR742"/>
      <c r="AS742"/>
      <c r="BB742" t="str" cm="1">
        <f t="array" aca="1" ref="BB742" ca="1">IFERROR(INDIRECT(X742),"")</f>
        <v/>
      </c>
    </row>
    <row r="743" spans="18:54">
      <c r="R743"/>
      <c r="W743">
        <v>748</v>
      </c>
      <c r="X743" t="s">
        <v>1217</v>
      </c>
      <c r="Y743" t="s">
        <v>1217</v>
      </c>
      <c r="Z743" t="s">
        <v>1217</v>
      </c>
      <c r="AA743" t="s">
        <v>1217</v>
      </c>
      <c r="AB743" t="s">
        <v>1217</v>
      </c>
      <c r="AC743" t="s">
        <v>1217</v>
      </c>
      <c r="AD743" t="s">
        <v>1217</v>
      </c>
      <c r="AE743" t="s">
        <v>1217</v>
      </c>
      <c r="AF743" t="s">
        <v>1217</v>
      </c>
      <c r="AG743" t="s">
        <v>1217</v>
      </c>
      <c r="AH743"/>
      <c r="AI743" t="s">
        <v>1217</v>
      </c>
      <c r="AJ743" t="s">
        <v>1217</v>
      </c>
      <c r="AK743" t="s">
        <v>1217</v>
      </c>
      <c r="AL743" t="s">
        <v>1217</v>
      </c>
      <c r="AM743" t="s">
        <v>1217</v>
      </c>
      <c r="AN743" t="s">
        <v>1217</v>
      </c>
      <c r="AO743" t="s">
        <v>1217</v>
      </c>
      <c r="AP743"/>
      <c r="AQ743"/>
      <c r="AR743"/>
      <c r="AS743"/>
      <c r="BB743" t="str" cm="1">
        <f t="array" aca="1" ref="BB743" ca="1">IFERROR(INDIRECT(X743),"")</f>
        <v/>
      </c>
    </row>
    <row r="744" spans="18:54">
      <c r="R744"/>
      <c r="W744">
        <v>749</v>
      </c>
      <c r="X744" t="s">
        <v>1217</v>
      </c>
      <c r="Y744" t="s">
        <v>1217</v>
      </c>
      <c r="Z744" t="s">
        <v>1217</v>
      </c>
      <c r="AA744" t="s">
        <v>1217</v>
      </c>
      <c r="AB744" t="s">
        <v>1217</v>
      </c>
      <c r="AC744" t="s">
        <v>1217</v>
      </c>
      <c r="AD744" t="s">
        <v>1217</v>
      </c>
      <c r="AE744" t="s">
        <v>1217</v>
      </c>
      <c r="AF744" t="s">
        <v>1217</v>
      </c>
      <c r="AG744" t="s">
        <v>1217</v>
      </c>
      <c r="AH744"/>
      <c r="AI744" t="s">
        <v>1217</v>
      </c>
      <c r="AJ744" t="s">
        <v>1217</v>
      </c>
      <c r="AK744" t="s">
        <v>1217</v>
      </c>
      <c r="AL744" t="s">
        <v>1217</v>
      </c>
      <c r="AM744" t="s">
        <v>1217</v>
      </c>
      <c r="AN744" t="s">
        <v>1217</v>
      </c>
      <c r="AO744" t="s">
        <v>1217</v>
      </c>
      <c r="AP744"/>
      <c r="AQ744"/>
      <c r="AR744"/>
      <c r="AS744"/>
      <c r="BB744" t="str" cm="1">
        <f t="array" aca="1" ref="BB744" ca="1">IFERROR(INDIRECT(X744),"")</f>
        <v/>
      </c>
    </row>
    <row r="745" spans="18:54">
      <c r="R745"/>
      <c r="W745">
        <v>750</v>
      </c>
      <c r="X745" t="s">
        <v>1217</v>
      </c>
      <c r="Y745" t="s">
        <v>1217</v>
      </c>
      <c r="Z745" t="s">
        <v>1217</v>
      </c>
      <c r="AA745" t="s">
        <v>1217</v>
      </c>
      <c r="AB745" t="s">
        <v>1217</v>
      </c>
      <c r="AC745" t="s">
        <v>1217</v>
      </c>
      <c r="AD745" t="s">
        <v>1217</v>
      </c>
      <c r="AE745" t="s">
        <v>1217</v>
      </c>
      <c r="AF745" t="s">
        <v>1217</v>
      </c>
      <c r="AG745" t="s">
        <v>1217</v>
      </c>
      <c r="AH745"/>
      <c r="AI745" t="s">
        <v>1217</v>
      </c>
      <c r="AJ745" t="s">
        <v>1217</v>
      </c>
      <c r="AK745" t="s">
        <v>1217</v>
      </c>
      <c r="AL745" t="s">
        <v>1217</v>
      </c>
      <c r="AM745" t="s">
        <v>1217</v>
      </c>
      <c r="AN745" t="s">
        <v>1217</v>
      </c>
      <c r="AO745" t="s">
        <v>1217</v>
      </c>
      <c r="AP745"/>
      <c r="AQ745"/>
      <c r="AR745"/>
      <c r="AS745"/>
      <c r="BB745" t="str" cm="1">
        <f t="array" aca="1" ref="BB745" ca="1">IFERROR(INDIRECT(X745),"")</f>
        <v/>
      </c>
    </row>
    <row r="746" spans="18:54">
      <c r="R746"/>
      <c r="W746">
        <v>751</v>
      </c>
      <c r="X746" t="s">
        <v>1217</v>
      </c>
      <c r="Y746" t="s">
        <v>1217</v>
      </c>
      <c r="Z746" t="s">
        <v>1217</v>
      </c>
      <c r="AA746" t="s">
        <v>1217</v>
      </c>
      <c r="AB746" t="s">
        <v>1217</v>
      </c>
      <c r="AC746" t="s">
        <v>1217</v>
      </c>
      <c r="AD746" t="s">
        <v>1217</v>
      </c>
      <c r="AE746" t="s">
        <v>1217</v>
      </c>
      <c r="AF746" t="s">
        <v>1217</v>
      </c>
      <c r="AG746" t="s">
        <v>1217</v>
      </c>
      <c r="AH746"/>
      <c r="AI746" t="s">
        <v>1217</v>
      </c>
      <c r="AJ746" t="s">
        <v>1217</v>
      </c>
      <c r="AK746" t="s">
        <v>1217</v>
      </c>
      <c r="AL746" t="s">
        <v>1217</v>
      </c>
      <c r="AM746" t="s">
        <v>1217</v>
      </c>
      <c r="AN746" t="s">
        <v>1217</v>
      </c>
      <c r="AO746" t="s">
        <v>1217</v>
      </c>
      <c r="AP746"/>
      <c r="AQ746"/>
      <c r="AR746"/>
      <c r="AS746"/>
      <c r="BB746" t="str" cm="1">
        <f t="array" aca="1" ref="BB746" ca="1">IFERROR(INDIRECT(X746),"")</f>
        <v/>
      </c>
    </row>
    <row r="747" spans="18:54">
      <c r="R747"/>
      <c r="W747">
        <v>752</v>
      </c>
      <c r="X747" t="s">
        <v>1217</v>
      </c>
      <c r="Y747" t="s">
        <v>1217</v>
      </c>
      <c r="Z747" t="s">
        <v>1217</v>
      </c>
      <c r="AA747" t="s">
        <v>1217</v>
      </c>
      <c r="AB747" t="s">
        <v>1217</v>
      </c>
      <c r="AC747" t="s">
        <v>1217</v>
      </c>
      <c r="AD747" t="s">
        <v>1217</v>
      </c>
      <c r="AE747" t="s">
        <v>1217</v>
      </c>
      <c r="AF747" t="s">
        <v>1217</v>
      </c>
      <c r="AG747" t="s">
        <v>1217</v>
      </c>
      <c r="AH747"/>
      <c r="AI747" t="s">
        <v>1217</v>
      </c>
      <c r="AJ747" t="s">
        <v>1217</v>
      </c>
      <c r="AK747" t="s">
        <v>1217</v>
      </c>
      <c r="AL747" t="s">
        <v>1217</v>
      </c>
      <c r="AM747" t="s">
        <v>1217</v>
      </c>
      <c r="AN747" t="s">
        <v>1217</v>
      </c>
      <c r="AO747" t="s">
        <v>1217</v>
      </c>
      <c r="AP747"/>
      <c r="AQ747"/>
      <c r="AR747"/>
      <c r="AS747"/>
      <c r="BB747" t="str" cm="1">
        <f t="array" aca="1" ref="BB747" ca="1">IFERROR(INDIRECT(X747),"")</f>
        <v/>
      </c>
    </row>
    <row r="748" spans="18:54">
      <c r="R748"/>
      <c r="W748">
        <v>753</v>
      </c>
      <c r="X748" t="s">
        <v>1217</v>
      </c>
      <c r="Y748" t="s">
        <v>1217</v>
      </c>
      <c r="Z748" t="s">
        <v>1217</v>
      </c>
      <c r="AA748" t="s">
        <v>1217</v>
      </c>
      <c r="AB748" t="s">
        <v>1217</v>
      </c>
      <c r="AC748" t="s">
        <v>1217</v>
      </c>
      <c r="AD748" t="s">
        <v>1217</v>
      </c>
      <c r="AE748" t="s">
        <v>1217</v>
      </c>
      <c r="AF748" t="s">
        <v>1217</v>
      </c>
      <c r="AG748" t="s">
        <v>1217</v>
      </c>
      <c r="AH748"/>
      <c r="AI748" t="s">
        <v>1217</v>
      </c>
      <c r="AJ748" t="s">
        <v>1217</v>
      </c>
      <c r="AK748" t="s">
        <v>1217</v>
      </c>
      <c r="AL748" t="s">
        <v>1217</v>
      </c>
      <c r="AM748" t="s">
        <v>1217</v>
      </c>
      <c r="AN748" t="s">
        <v>1217</v>
      </c>
      <c r="AO748" t="s">
        <v>1217</v>
      </c>
      <c r="AP748"/>
      <c r="AQ748"/>
      <c r="AR748"/>
      <c r="AS748"/>
      <c r="BB748" t="str" cm="1">
        <f t="array" aca="1" ref="BB748" ca="1">IFERROR(INDIRECT(X748),"")</f>
        <v/>
      </c>
    </row>
    <row r="749" spans="18:54">
      <c r="R749"/>
      <c r="W749">
        <v>754</v>
      </c>
      <c r="X749" t="s">
        <v>1217</v>
      </c>
      <c r="Y749" t="s">
        <v>1217</v>
      </c>
      <c r="Z749" t="s">
        <v>1217</v>
      </c>
      <c r="AA749" t="s">
        <v>1217</v>
      </c>
      <c r="AB749" t="s">
        <v>1217</v>
      </c>
      <c r="AC749" t="s">
        <v>1217</v>
      </c>
      <c r="AD749" t="s">
        <v>1217</v>
      </c>
      <c r="AE749" t="s">
        <v>1217</v>
      </c>
      <c r="AF749" t="s">
        <v>1217</v>
      </c>
      <c r="AG749" t="s">
        <v>1217</v>
      </c>
      <c r="AH749"/>
      <c r="AI749" t="s">
        <v>1217</v>
      </c>
      <c r="AJ749" t="s">
        <v>1217</v>
      </c>
      <c r="AK749" t="s">
        <v>1217</v>
      </c>
      <c r="AL749" t="s">
        <v>1217</v>
      </c>
      <c r="AM749" t="s">
        <v>1217</v>
      </c>
      <c r="AN749" t="s">
        <v>1217</v>
      </c>
      <c r="AO749" t="s">
        <v>1217</v>
      </c>
      <c r="AP749"/>
      <c r="AQ749"/>
      <c r="AR749"/>
      <c r="AS749"/>
      <c r="BB749" t="str" cm="1">
        <f t="array" aca="1" ref="BB749" ca="1">IFERROR(INDIRECT(X749),"")</f>
        <v/>
      </c>
    </row>
    <row r="750" spans="18:54">
      <c r="R750"/>
      <c r="W750">
        <v>755</v>
      </c>
      <c r="X750" t="s">
        <v>1217</v>
      </c>
      <c r="Y750" t="s">
        <v>1217</v>
      </c>
      <c r="Z750" t="s">
        <v>1217</v>
      </c>
      <c r="AA750" t="s">
        <v>1217</v>
      </c>
      <c r="AB750" t="s">
        <v>1217</v>
      </c>
      <c r="AC750" t="s">
        <v>1217</v>
      </c>
      <c r="AD750" t="s">
        <v>1217</v>
      </c>
      <c r="AE750" t="s">
        <v>1217</v>
      </c>
      <c r="AF750" t="s">
        <v>1217</v>
      </c>
      <c r="AG750" t="s">
        <v>1217</v>
      </c>
      <c r="AH750"/>
      <c r="AI750" t="s">
        <v>1217</v>
      </c>
      <c r="AJ750" t="s">
        <v>1217</v>
      </c>
      <c r="AK750" t="s">
        <v>1217</v>
      </c>
      <c r="AL750" t="s">
        <v>1217</v>
      </c>
      <c r="AM750" t="s">
        <v>1217</v>
      </c>
      <c r="AN750" t="s">
        <v>1217</v>
      </c>
      <c r="AO750" t="s">
        <v>1217</v>
      </c>
      <c r="AP750"/>
      <c r="AQ750"/>
      <c r="AR750"/>
      <c r="AS750"/>
      <c r="BB750" t="str" cm="1">
        <f t="array" aca="1" ref="BB750" ca="1">IFERROR(INDIRECT(X750),"")</f>
        <v/>
      </c>
    </row>
    <row r="751" spans="18:54">
      <c r="R751"/>
      <c r="W751">
        <v>756</v>
      </c>
      <c r="X751" t="s">
        <v>1217</v>
      </c>
      <c r="Y751" t="s">
        <v>1217</v>
      </c>
      <c r="Z751" t="s">
        <v>1217</v>
      </c>
      <c r="AA751" t="s">
        <v>1217</v>
      </c>
      <c r="AB751" t="s">
        <v>1217</v>
      </c>
      <c r="AC751" t="s">
        <v>1217</v>
      </c>
      <c r="AD751" t="s">
        <v>1217</v>
      </c>
      <c r="AE751" t="s">
        <v>1217</v>
      </c>
      <c r="AF751" t="s">
        <v>1217</v>
      </c>
      <c r="AG751" t="s">
        <v>1217</v>
      </c>
      <c r="AH751"/>
      <c r="AI751" t="s">
        <v>1217</v>
      </c>
      <c r="AJ751" t="s">
        <v>1217</v>
      </c>
      <c r="AK751" t="s">
        <v>1217</v>
      </c>
      <c r="AL751" t="s">
        <v>1217</v>
      </c>
      <c r="AM751" t="s">
        <v>1217</v>
      </c>
      <c r="AN751" t="s">
        <v>1217</v>
      </c>
      <c r="AO751" t="s">
        <v>1217</v>
      </c>
      <c r="AP751"/>
      <c r="AQ751"/>
      <c r="AR751"/>
      <c r="AS751"/>
      <c r="BB751" t="str" cm="1">
        <f t="array" aca="1" ref="BB751" ca="1">IFERROR(INDIRECT(X751),"")</f>
        <v/>
      </c>
    </row>
    <row r="752" spans="18:54">
      <c r="R752"/>
      <c r="W752">
        <v>757</v>
      </c>
      <c r="X752" t="s">
        <v>1217</v>
      </c>
      <c r="Y752" t="s">
        <v>1217</v>
      </c>
      <c r="Z752" t="s">
        <v>1217</v>
      </c>
      <c r="AA752" t="s">
        <v>1217</v>
      </c>
      <c r="AB752" t="s">
        <v>1217</v>
      </c>
      <c r="AC752" t="s">
        <v>1217</v>
      </c>
      <c r="AD752" t="s">
        <v>1217</v>
      </c>
      <c r="AE752" t="s">
        <v>1217</v>
      </c>
      <c r="AF752" t="s">
        <v>1217</v>
      </c>
      <c r="AG752" t="s">
        <v>1217</v>
      </c>
      <c r="AH752"/>
      <c r="AI752" t="s">
        <v>1217</v>
      </c>
      <c r="AJ752" t="s">
        <v>1217</v>
      </c>
      <c r="AK752" t="s">
        <v>1217</v>
      </c>
      <c r="AL752" t="s">
        <v>1217</v>
      </c>
      <c r="AM752" t="s">
        <v>1217</v>
      </c>
      <c r="AN752" t="s">
        <v>1217</v>
      </c>
      <c r="AO752" t="s">
        <v>1217</v>
      </c>
      <c r="AP752"/>
      <c r="AQ752"/>
      <c r="AR752"/>
      <c r="AS752"/>
      <c r="BB752" t="str" cm="1">
        <f t="array" aca="1" ref="BB752" ca="1">IFERROR(INDIRECT(X752),"")</f>
        <v/>
      </c>
    </row>
    <row r="753" spans="18:54">
      <c r="R753"/>
      <c r="W753">
        <v>758</v>
      </c>
      <c r="X753" t="s">
        <v>1217</v>
      </c>
      <c r="Y753" t="s">
        <v>1217</v>
      </c>
      <c r="Z753" t="s">
        <v>1217</v>
      </c>
      <c r="AA753" t="s">
        <v>1217</v>
      </c>
      <c r="AB753" t="s">
        <v>1217</v>
      </c>
      <c r="AC753" t="s">
        <v>1217</v>
      </c>
      <c r="AD753" t="s">
        <v>1217</v>
      </c>
      <c r="AE753" t="s">
        <v>1217</v>
      </c>
      <c r="AF753" t="s">
        <v>1217</v>
      </c>
      <c r="AG753" t="s">
        <v>1217</v>
      </c>
      <c r="AH753"/>
      <c r="AI753" t="s">
        <v>1217</v>
      </c>
      <c r="AJ753" t="s">
        <v>1217</v>
      </c>
      <c r="AK753" t="s">
        <v>1217</v>
      </c>
      <c r="AL753" t="s">
        <v>1217</v>
      </c>
      <c r="AM753" t="s">
        <v>1217</v>
      </c>
      <c r="AN753" t="s">
        <v>1217</v>
      </c>
      <c r="AO753" t="s">
        <v>1217</v>
      </c>
      <c r="AP753"/>
      <c r="AQ753"/>
      <c r="AR753"/>
      <c r="AS753"/>
      <c r="BB753" t="str" cm="1">
        <f t="array" aca="1" ref="BB753" ca="1">IFERROR(INDIRECT(X753),"")</f>
        <v/>
      </c>
    </row>
    <row r="754" spans="18:54">
      <c r="R754"/>
      <c r="W754">
        <v>759</v>
      </c>
      <c r="X754" t="s">
        <v>1217</v>
      </c>
      <c r="Y754" t="s">
        <v>1217</v>
      </c>
      <c r="Z754" t="s">
        <v>1217</v>
      </c>
      <c r="AA754" t="s">
        <v>1217</v>
      </c>
      <c r="AB754" t="s">
        <v>1217</v>
      </c>
      <c r="AC754" t="s">
        <v>1217</v>
      </c>
      <c r="AD754" t="s">
        <v>1217</v>
      </c>
      <c r="AE754" t="s">
        <v>1217</v>
      </c>
      <c r="AF754" t="s">
        <v>1217</v>
      </c>
      <c r="AG754" t="s">
        <v>1217</v>
      </c>
      <c r="AH754"/>
      <c r="AI754" t="s">
        <v>1217</v>
      </c>
      <c r="AJ754" t="s">
        <v>1217</v>
      </c>
      <c r="AK754" t="s">
        <v>1217</v>
      </c>
      <c r="AL754" t="s">
        <v>1217</v>
      </c>
      <c r="AM754" t="s">
        <v>1217</v>
      </c>
      <c r="AN754" t="s">
        <v>1217</v>
      </c>
      <c r="AO754" t="s">
        <v>1217</v>
      </c>
      <c r="AP754"/>
      <c r="AQ754"/>
      <c r="AR754"/>
      <c r="AS754"/>
      <c r="BB754" t="str" cm="1">
        <f t="array" aca="1" ref="BB754" ca="1">IFERROR(INDIRECT(X754),"")</f>
        <v/>
      </c>
    </row>
    <row r="755" spans="18:54">
      <c r="R755"/>
      <c r="W755">
        <v>760</v>
      </c>
      <c r="X755" t="s">
        <v>1217</v>
      </c>
      <c r="Y755" t="s">
        <v>1217</v>
      </c>
      <c r="Z755" t="s">
        <v>1217</v>
      </c>
      <c r="AA755" t="s">
        <v>1217</v>
      </c>
      <c r="AB755" t="s">
        <v>1217</v>
      </c>
      <c r="AC755" t="s">
        <v>1217</v>
      </c>
      <c r="AD755" t="s">
        <v>1217</v>
      </c>
      <c r="AE755" t="s">
        <v>1217</v>
      </c>
      <c r="AF755" t="s">
        <v>1217</v>
      </c>
      <c r="AG755" t="s">
        <v>1217</v>
      </c>
      <c r="AH755"/>
      <c r="AI755" t="s">
        <v>1217</v>
      </c>
      <c r="AJ755" t="s">
        <v>1217</v>
      </c>
      <c r="AK755" t="s">
        <v>1217</v>
      </c>
      <c r="AL755" t="s">
        <v>1217</v>
      </c>
      <c r="AM755" t="s">
        <v>1217</v>
      </c>
      <c r="AN755" t="s">
        <v>1217</v>
      </c>
      <c r="AO755" t="s">
        <v>1217</v>
      </c>
      <c r="AP755"/>
      <c r="AQ755"/>
      <c r="AR755"/>
      <c r="AS755"/>
      <c r="BB755" t="str" cm="1">
        <f t="array" aca="1" ref="BB755" ca="1">IFERROR(INDIRECT(X755),"")</f>
        <v/>
      </c>
    </row>
    <row r="756" spans="18:54">
      <c r="R756"/>
      <c r="W756">
        <v>761</v>
      </c>
      <c r="X756" t="s">
        <v>1217</v>
      </c>
      <c r="Y756" t="s">
        <v>1217</v>
      </c>
      <c r="Z756" t="s">
        <v>1217</v>
      </c>
      <c r="AA756" t="s">
        <v>1217</v>
      </c>
      <c r="AB756" t="s">
        <v>1217</v>
      </c>
      <c r="AC756" t="s">
        <v>1217</v>
      </c>
      <c r="AD756" t="s">
        <v>1217</v>
      </c>
      <c r="AE756" t="s">
        <v>1217</v>
      </c>
      <c r="AF756" t="s">
        <v>1217</v>
      </c>
      <c r="AG756" t="s">
        <v>1217</v>
      </c>
      <c r="AH756"/>
      <c r="AI756" t="s">
        <v>1217</v>
      </c>
      <c r="AJ756" t="s">
        <v>1217</v>
      </c>
      <c r="AK756" t="s">
        <v>1217</v>
      </c>
      <c r="AL756" t="s">
        <v>1217</v>
      </c>
      <c r="AM756" t="s">
        <v>1217</v>
      </c>
      <c r="AN756" t="s">
        <v>1217</v>
      </c>
      <c r="AO756" t="s">
        <v>1217</v>
      </c>
      <c r="AP756"/>
      <c r="AQ756"/>
      <c r="AR756"/>
      <c r="AS756"/>
      <c r="BB756" t="str" cm="1">
        <f t="array" aca="1" ref="BB756" ca="1">IFERROR(INDIRECT(X756),"")</f>
        <v/>
      </c>
    </row>
    <row r="757" spans="18:54">
      <c r="R757"/>
      <c r="W757">
        <v>762</v>
      </c>
      <c r="X757" t="s">
        <v>1217</v>
      </c>
      <c r="Y757" t="s">
        <v>1217</v>
      </c>
      <c r="Z757" t="s">
        <v>1217</v>
      </c>
      <c r="AA757" t="s">
        <v>1217</v>
      </c>
      <c r="AB757" t="s">
        <v>1217</v>
      </c>
      <c r="AC757" t="s">
        <v>1217</v>
      </c>
      <c r="AD757" t="s">
        <v>1217</v>
      </c>
      <c r="AE757" t="s">
        <v>1217</v>
      </c>
      <c r="AF757" t="s">
        <v>1217</v>
      </c>
      <c r="AG757" t="s">
        <v>1217</v>
      </c>
      <c r="AH757"/>
      <c r="AI757" t="s">
        <v>1217</v>
      </c>
      <c r="AJ757" t="s">
        <v>1217</v>
      </c>
      <c r="AK757" t="s">
        <v>1217</v>
      </c>
      <c r="AL757"/>
      <c r="AM757" t="s">
        <v>1217</v>
      </c>
      <c r="AN757" t="s">
        <v>1217</v>
      </c>
      <c r="AO757" t="s">
        <v>1217</v>
      </c>
      <c r="AP757"/>
      <c r="AQ757"/>
      <c r="AR757"/>
      <c r="AS757"/>
      <c r="BB757" t="str" cm="1">
        <f t="array" aca="1" ref="BB757" ca="1">IFERROR(INDIRECT(X757),"")</f>
        <v/>
      </c>
    </row>
    <row r="758" spans="18:54">
      <c r="R758"/>
      <c r="W758">
        <v>763</v>
      </c>
      <c r="X758" t="s">
        <v>1217</v>
      </c>
      <c r="Y758" t="s">
        <v>1217</v>
      </c>
      <c r="Z758" t="s">
        <v>1217</v>
      </c>
      <c r="AA758" t="s">
        <v>1217</v>
      </c>
      <c r="AB758" t="s">
        <v>1217</v>
      </c>
      <c r="AC758" t="s">
        <v>1217</v>
      </c>
      <c r="AD758" t="s">
        <v>1217</v>
      </c>
      <c r="AE758" t="s">
        <v>1217</v>
      </c>
      <c r="AF758" t="s">
        <v>1217</v>
      </c>
      <c r="AG758" t="s">
        <v>1217</v>
      </c>
      <c r="AH758"/>
      <c r="AI758" t="s">
        <v>1217</v>
      </c>
      <c r="AJ758" t="s">
        <v>1217</v>
      </c>
      <c r="AK758" t="s">
        <v>1217</v>
      </c>
      <c r="AL758"/>
      <c r="AM758" t="s">
        <v>1217</v>
      </c>
      <c r="AN758" t="s">
        <v>1217</v>
      </c>
      <c r="AO758" t="s">
        <v>1217</v>
      </c>
      <c r="AP758"/>
      <c r="AQ758"/>
      <c r="AR758"/>
      <c r="AS758"/>
      <c r="BB758" t="str" cm="1">
        <f t="array" aca="1" ref="BB758" ca="1">IFERROR(INDIRECT(X758),"")</f>
        <v/>
      </c>
    </row>
    <row r="759" spans="18:54">
      <c r="R759"/>
      <c r="W759">
        <v>764</v>
      </c>
      <c r="X759" t="s">
        <v>1217</v>
      </c>
      <c r="Y759" t="s">
        <v>1217</v>
      </c>
      <c r="Z759" t="s">
        <v>1217</v>
      </c>
      <c r="AA759" t="s">
        <v>1217</v>
      </c>
      <c r="AB759" t="s">
        <v>1217</v>
      </c>
      <c r="AC759" t="s">
        <v>1217</v>
      </c>
      <c r="AD759" t="s">
        <v>1217</v>
      </c>
      <c r="AE759" t="s">
        <v>1217</v>
      </c>
      <c r="AF759" t="s">
        <v>1217</v>
      </c>
      <c r="AG759" t="s">
        <v>1217</v>
      </c>
      <c r="AH759"/>
      <c r="AI759" t="s">
        <v>1217</v>
      </c>
      <c r="AJ759" t="s">
        <v>1217</v>
      </c>
      <c r="AK759" t="s">
        <v>1217</v>
      </c>
      <c r="AL759"/>
      <c r="AM759" t="s">
        <v>1217</v>
      </c>
      <c r="AN759" t="s">
        <v>1217</v>
      </c>
      <c r="AO759" t="s">
        <v>1217</v>
      </c>
      <c r="AP759"/>
      <c r="AQ759"/>
      <c r="AR759"/>
      <c r="AS759"/>
      <c r="BB759" t="str" cm="1">
        <f t="array" aca="1" ref="BB759" ca="1">IFERROR(INDIRECT(X759),"")</f>
        <v/>
      </c>
    </row>
    <row r="760" spans="18:54">
      <c r="R760"/>
      <c r="W760">
        <v>765</v>
      </c>
      <c r="X760" t="s">
        <v>1217</v>
      </c>
      <c r="Y760" t="s">
        <v>1217</v>
      </c>
      <c r="Z760" t="s">
        <v>1217</v>
      </c>
      <c r="AA760" t="s">
        <v>1217</v>
      </c>
      <c r="AB760" t="s">
        <v>1217</v>
      </c>
      <c r="AC760" t="s">
        <v>1217</v>
      </c>
      <c r="AD760" t="s">
        <v>1217</v>
      </c>
      <c r="AE760" t="s">
        <v>1217</v>
      </c>
      <c r="AF760" t="s">
        <v>1217</v>
      </c>
      <c r="AG760" t="s">
        <v>1217</v>
      </c>
      <c r="AH760"/>
      <c r="AI760" t="s">
        <v>1217</v>
      </c>
      <c r="AJ760" t="s">
        <v>1217</v>
      </c>
      <c r="AK760" t="s">
        <v>1217</v>
      </c>
      <c r="AL760"/>
      <c r="AM760" t="s">
        <v>1217</v>
      </c>
      <c r="AN760" t="s">
        <v>1217</v>
      </c>
      <c r="AO760" t="s">
        <v>1217</v>
      </c>
      <c r="AP760"/>
      <c r="AQ760"/>
      <c r="AR760"/>
      <c r="AS760"/>
      <c r="BB760" t="str" cm="1">
        <f t="array" aca="1" ref="BB760" ca="1">IFERROR(INDIRECT(X760),"")</f>
        <v/>
      </c>
    </row>
    <row r="761" spans="18:54">
      <c r="R761"/>
      <c r="W761">
        <v>766</v>
      </c>
      <c r="X761" t="s">
        <v>1217</v>
      </c>
      <c r="Y761" t="s">
        <v>1217</v>
      </c>
      <c r="Z761" t="s">
        <v>1217</v>
      </c>
      <c r="AA761" t="s">
        <v>1217</v>
      </c>
      <c r="AB761" t="s">
        <v>1217</v>
      </c>
      <c r="AC761" t="s">
        <v>1217</v>
      </c>
      <c r="AD761" t="s">
        <v>1217</v>
      </c>
      <c r="AE761" t="s">
        <v>1217</v>
      </c>
      <c r="AF761" t="s">
        <v>1217</v>
      </c>
      <c r="AG761" t="s">
        <v>1217</v>
      </c>
      <c r="AH761"/>
      <c r="AI761" t="s">
        <v>1217</v>
      </c>
      <c r="AJ761" t="s">
        <v>1217</v>
      </c>
      <c r="AK761" t="s">
        <v>1217</v>
      </c>
      <c r="AL761"/>
      <c r="AM761" t="s">
        <v>1217</v>
      </c>
      <c r="AN761" t="s">
        <v>1217</v>
      </c>
      <c r="AO761" t="s">
        <v>1217</v>
      </c>
      <c r="AP761"/>
      <c r="AQ761"/>
      <c r="AR761"/>
      <c r="AS761"/>
      <c r="BB761" t="str" cm="1">
        <f t="array" aca="1" ref="BB761" ca="1">IFERROR(INDIRECT(X761),"")</f>
        <v/>
      </c>
    </row>
    <row r="762" spans="18:54">
      <c r="R762"/>
      <c r="W762">
        <v>767</v>
      </c>
      <c r="X762" t="s">
        <v>1217</v>
      </c>
      <c r="Y762" t="s">
        <v>1217</v>
      </c>
      <c r="Z762" t="s">
        <v>1217</v>
      </c>
      <c r="AA762" t="s">
        <v>1217</v>
      </c>
      <c r="AB762" t="s">
        <v>1217</v>
      </c>
      <c r="AC762" t="s">
        <v>1217</v>
      </c>
      <c r="AD762" t="s">
        <v>1217</v>
      </c>
      <c r="AE762" t="s">
        <v>1217</v>
      </c>
      <c r="AF762" t="s">
        <v>1217</v>
      </c>
      <c r="AG762" t="s">
        <v>1217</v>
      </c>
      <c r="AH762"/>
      <c r="AI762" t="s">
        <v>1217</v>
      </c>
      <c r="AJ762" t="s">
        <v>1217</v>
      </c>
      <c r="AK762" t="s">
        <v>1217</v>
      </c>
      <c r="AL762"/>
      <c r="AM762" t="s">
        <v>1217</v>
      </c>
      <c r="AN762" t="s">
        <v>1217</v>
      </c>
      <c r="AO762" t="s">
        <v>1217</v>
      </c>
      <c r="AP762"/>
      <c r="AQ762"/>
      <c r="AR762"/>
      <c r="AS762"/>
      <c r="BB762" t="str" cm="1">
        <f t="array" aca="1" ref="BB762" ca="1">IFERROR(INDIRECT(X762),"")</f>
        <v/>
      </c>
    </row>
    <row r="763" spans="18:54">
      <c r="R763"/>
      <c r="W763">
        <v>768</v>
      </c>
      <c r="X763" t="s">
        <v>1217</v>
      </c>
      <c r="Y763" t="s">
        <v>1217</v>
      </c>
      <c r="Z763" t="s">
        <v>1217</v>
      </c>
      <c r="AA763" t="s">
        <v>1217</v>
      </c>
      <c r="AB763" t="s">
        <v>1217</v>
      </c>
      <c r="AC763" t="s">
        <v>1217</v>
      </c>
      <c r="AD763" t="s">
        <v>1217</v>
      </c>
      <c r="AE763" t="s">
        <v>1217</v>
      </c>
      <c r="AF763" t="s">
        <v>1217</v>
      </c>
      <c r="AG763" t="s">
        <v>1217</v>
      </c>
      <c r="AH763"/>
      <c r="AI763" t="s">
        <v>1217</v>
      </c>
      <c r="AJ763" t="s">
        <v>1217</v>
      </c>
      <c r="AK763" t="s">
        <v>1217</v>
      </c>
      <c r="AL763"/>
      <c r="AM763" t="s">
        <v>1217</v>
      </c>
      <c r="AN763" t="s">
        <v>1217</v>
      </c>
      <c r="AO763" t="s">
        <v>1217</v>
      </c>
      <c r="AP763"/>
      <c r="AQ763"/>
      <c r="AR763"/>
      <c r="AS763"/>
      <c r="BB763" t="str" cm="1">
        <f t="array" aca="1" ref="BB763" ca="1">IFERROR(INDIRECT(X763),"")</f>
        <v/>
      </c>
    </row>
    <row r="764" spans="18:54">
      <c r="R764"/>
      <c r="W764">
        <v>769</v>
      </c>
      <c r="X764" t="s">
        <v>1217</v>
      </c>
      <c r="Y764" t="s">
        <v>1217</v>
      </c>
      <c r="Z764" t="s">
        <v>1217</v>
      </c>
      <c r="AA764" t="s">
        <v>1217</v>
      </c>
      <c r="AB764" t="s">
        <v>1217</v>
      </c>
      <c r="AC764" t="s">
        <v>1217</v>
      </c>
      <c r="AD764" t="s">
        <v>1217</v>
      </c>
      <c r="AE764" t="s">
        <v>1217</v>
      </c>
      <c r="AF764" t="s">
        <v>1217</v>
      </c>
      <c r="AG764" t="s">
        <v>1217</v>
      </c>
      <c r="AH764"/>
      <c r="AI764" t="s">
        <v>1217</v>
      </c>
      <c r="AJ764" t="s">
        <v>1217</v>
      </c>
      <c r="AK764" t="s">
        <v>1217</v>
      </c>
      <c r="AL764"/>
      <c r="AM764" t="s">
        <v>1217</v>
      </c>
      <c r="AN764" t="s">
        <v>1217</v>
      </c>
      <c r="AO764" t="s">
        <v>1217</v>
      </c>
      <c r="AP764"/>
      <c r="AQ764"/>
      <c r="AR764"/>
      <c r="AS764"/>
      <c r="BB764" t="str" cm="1">
        <f t="array" aca="1" ref="BB764" ca="1">IFERROR(INDIRECT(X764),"")</f>
        <v/>
      </c>
    </row>
    <row r="765" spans="18:54">
      <c r="R765"/>
      <c r="W765">
        <v>770</v>
      </c>
      <c r="X765" t="s">
        <v>1217</v>
      </c>
      <c r="Y765" t="s">
        <v>1217</v>
      </c>
      <c r="Z765" t="s">
        <v>1217</v>
      </c>
      <c r="AA765" t="s">
        <v>1217</v>
      </c>
      <c r="AB765" t="s">
        <v>1217</v>
      </c>
      <c r="AC765" t="s">
        <v>1217</v>
      </c>
      <c r="AD765" t="s">
        <v>1217</v>
      </c>
      <c r="AE765" t="s">
        <v>1217</v>
      </c>
      <c r="AF765" t="s">
        <v>1217</v>
      </c>
      <c r="AG765" t="s">
        <v>1217</v>
      </c>
      <c r="AH765"/>
      <c r="AI765" t="s">
        <v>1217</v>
      </c>
      <c r="AJ765" t="s">
        <v>1217</v>
      </c>
      <c r="AK765" t="s">
        <v>1217</v>
      </c>
      <c r="AL765"/>
      <c r="AM765" t="s">
        <v>1217</v>
      </c>
      <c r="AN765" t="s">
        <v>1217</v>
      </c>
      <c r="AO765" t="s">
        <v>1217</v>
      </c>
      <c r="AP765"/>
      <c r="AQ765"/>
      <c r="AR765"/>
      <c r="AS765"/>
      <c r="BB765" t="str" cm="1">
        <f t="array" aca="1" ref="BB765" ca="1">IFERROR(INDIRECT(X765),"")</f>
        <v/>
      </c>
    </row>
    <row r="766" spans="18:54">
      <c r="R766"/>
      <c r="W766">
        <v>771</v>
      </c>
      <c r="X766" t="s">
        <v>1217</v>
      </c>
      <c r="Y766" t="s">
        <v>1217</v>
      </c>
      <c r="Z766" t="s">
        <v>1217</v>
      </c>
      <c r="AA766" t="s">
        <v>1217</v>
      </c>
      <c r="AB766" t="s">
        <v>1217</v>
      </c>
      <c r="AC766" t="s">
        <v>1217</v>
      </c>
      <c r="AD766" t="s">
        <v>1217</v>
      </c>
      <c r="AE766" t="s">
        <v>1217</v>
      </c>
      <c r="AF766" t="s">
        <v>1217</v>
      </c>
      <c r="AG766" t="s">
        <v>1217</v>
      </c>
      <c r="AH766"/>
      <c r="AI766" t="s">
        <v>1217</v>
      </c>
      <c r="AJ766" t="s">
        <v>1217</v>
      </c>
      <c r="AK766" t="s">
        <v>1217</v>
      </c>
      <c r="AL766"/>
      <c r="AM766" t="s">
        <v>1217</v>
      </c>
      <c r="AN766" t="s">
        <v>1217</v>
      </c>
      <c r="AO766" t="s">
        <v>1217</v>
      </c>
      <c r="AP766"/>
      <c r="AQ766"/>
      <c r="AR766"/>
      <c r="AS766"/>
      <c r="BB766" t="str" cm="1">
        <f t="array" aca="1" ref="BB766" ca="1">IFERROR(INDIRECT(X766),"")</f>
        <v/>
      </c>
    </row>
    <row r="767" spans="18:54">
      <c r="R767"/>
      <c r="W767">
        <v>772</v>
      </c>
      <c r="X767" t="s">
        <v>1217</v>
      </c>
      <c r="Y767" t="s">
        <v>1217</v>
      </c>
      <c r="Z767" t="s">
        <v>1217</v>
      </c>
      <c r="AA767" t="s">
        <v>1217</v>
      </c>
      <c r="AB767" t="s">
        <v>1217</v>
      </c>
      <c r="AC767" t="s">
        <v>1217</v>
      </c>
      <c r="AD767" t="s">
        <v>1217</v>
      </c>
      <c r="AE767" t="s">
        <v>1217</v>
      </c>
      <c r="AF767" t="s">
        <v>1217</v>
      </c>
      <c r="AG767" t="s">
        <v>1217</v>
      </c>
      <c r="AH767"/>
      <c r="AI767" t="s">
        <v>1217</v>
      </c>
      <c r="AJ767" t="s">
        <v>1217</v>
      </c>
      <c r="AK767" t="s">
        <v>1217</v>
      </c>
      <c r="AL767"/>
      <c r="AM767" t="s">
        <v>1217</v>
      </c>
      <c r="AN767" t="s">
        <v>1217</v>
      </c>
      <c r="AO767" t="s">
        <v>1217</v>
      </c>
      <c r="AP767"/>
      <c r="AQ767"/>
      <c r="AR767"/>
      <c r="AS767"/>
      <c r="BB767" t="str" cm="1">
        <f t="array" aca="1" ref="BB767" ca="1">IFERROR(INDIRECT(X767),"")</f>
        <v/>
      </c>
    </row>
    <row r="768" spans="18:54">
      <c r="R768"/>
      <c r="W768">
        <v>773</v>
      </c>
      <c r="X768" t="s">
        <v>1217</v>
      </c>
      <c r="Y768" t="s">
        <v>1217</v>
      </c>
      <c r="Z768" t="s">
        <v>1217</v>
      </c>
      <c r="AA768" t="s">
        <v>1217</v>
      </c>
      <c r="AB768" t="s">
        <v>1217</v>
      </c>
      <c r="AC768" t="s">
        <v>1217</v>
      </c>
      <c r="AD768" t="s">
        <v>1217</v>
      </c>
      <c r="AE768" t="s">
        <v>1217</v>
      </c>
      <c r="AF768" t="s">
        <v>1217</v>
      </c>
      <c r="AG768" t="s">
        <v>1217</v>
      </c>
      <c r="AH768"/>
      <c r="AI768" t="s">
        <v>1217</v>
      </c>
      <c r="AJ768" t="s">
        <v>1217</v>
      </c>
      <c r="AK768" t="s">
        <v>1217</v>
      </c>
      <c r="AL768"/>
      <c r="AM768" t="s">
        <v>1217</v>
      </c>
      <c r="AN768" t="s">
        <v>1217</v>
      </c>
      <c r="AO768" t="s">
        <v>1217</v>
      </c>
      <c r="AP768"/>
      <c r="AQ768"/>
      <c r="AR768"/>
      <c r="AS768"/>
      <c r="BB768" t="str" cm="1">
        <f t="array" aca="1" ref="BB768" ca="1">IFERROR(INDIRECT(X768),"")</f>
        <v/>
      </c>
    </row>
    <row r="769" spans="18:54">
      <c r="R769"/>
      <c r="W769">
        <v>774</v>
      </c>
      <c r="X769" t="s">
        <v>1217</v>
      </c>
      <c r="Y769" t="s">
        <v>1217</v>
      </c>
      <c r="Z769" t="s">
        <v>1217</v>
      </c>
      <c r="AA769" t="s">
        <v>1217</v>
      </c>
      <c r="AB769" t="s">
        <v>1217</v>
      </c>
      <c r="AC769" t="s">
        <v>1217</v>
      </c>
      <c r="AD769" t="s">
        <v>1217</v>
      </c>
      <c r="AE769" t="s">
        <v>1217</v>
      </c>
      <c r="AF769" t="s">
        <v>1217</v>
      </c>
      <c r="AG769" t="s">
        <v>1217</v>
      </c>
      <c r="AH769"/>
      <c r="AI769" t="s">
        <v>1217</v>
      </c>
      <c r="AJ769" t="s">
        <v>1217</v>
      </c>
      <c r="AK769" t="s">
        <v>1217</v>
      </c>
      <c r="AL769"/>
      <c r="AM769" t="s">
        <v>1217</v>
      </c>
      <c r="AN769" t="s">
        <v>1217</v>
      </c>
      <c r="AO769" t="s">
        <v>1217</v>
      </c>
      <c r="AP769"/>
      <c r="AQ769"/>
      <c r="AR769"/>
      <c r="AS769"/>
      <c r="BB769" t="str" cm="1">
        <f t="array" aca="1" ref="BB769" ca="1">IFERROR(INDIRECT(X769),"")</f>
        <v/>
      </c>
    </row>
    <row r="770" spans="18:54">
      <c r="R770"/>
      <c r="W770">
        <v>775</v>
      </c>
      <c r="X770" t="s">
        <v>1217</v>
      </c>
      <c r="Y770" t="s">
        <v>1217</v>
      </c>
      <c r="Z770" t="s">
        <v>1217</v>
      </c>
      <c r="AA770" t="s">
        <v>1217</v>
      </c>
      <c r="AB770" t="s">
        <v>1217</v>
      </c>
      <c r="AC770" t="s">
        <v>1217</v>
      </c>
      <c r="AD770" t="s">
        <v>1217</v>
      </c>
      <c r="AE770" t="s">
        <v>1217</v>
      </c>
      <c r="AF770" t="s">
        <v>1217</v>
      </c>
      <c r="AG770" t="s">
        <v>1217</v>
      </c>
      <c r="AH770"/>
      <c r="AI770" t="s">
        <v>1217</v>
      </c>
      <c r="AJ770" t="s">
        <v>1217</v>
      </c>
      <c r="AK770" t="s">
        <v>1217</v>
      </c>
      <c r="AL770"/>
      <c r="AM770" t="s">
        <v>1217</v>
      </c>
      <c r="AN770" t="s">
        <v>1217</v>
      </c>
      <c r="AO770" t="s">
        <v>1217</v>
      </c>
      <c r="AP770"/>
      <c r="AQ770"/>
      <c r="AR770"/>
      <c r="AS770"/>
      <c r="BB770" t="str" cm="1">
        <f t="array" aca="1" ref="BB770" ca="1">IFERROR(INDIRECT(X770),"")</f>
        <v/>
      </c>
    </row>
    <row r="771" spans="18:54">
      <c r="R771"/>
      <c r="W771">
        <v>776</v>
      </c>
      <c r="X771" t="s">
        <v>1217</v>
      </c>
      <c r="Y771" t="s">
        <v>1217</v>
      </c>
      <c r="Z771" t="s">
        <v>1217</v>
      </c>
      <c r="AA771" t="s">
        <v>1217</v>
      </c>
      <c r="AB771" t="s">
        <v>1217</v>
      </c>
      <c r="AC771" t="s">
        <v>1217</v>
      </c>
      <c r="AD771" t="s">
        <v>1217</v>
      </c>
      <c r="AE771" t="s">
        <v>1217</v>
      </c>
      <c r="AF771" t="s">
        <v>1217</v>
      </c>
      <c r="AG771" t="s">
        <v>1217</v>
      </c>
      <c r="AH771"/>
      <c r="AI771" t="s">
        <v>1217</v>
      </c>
      <c r="AJ771" t="s">
        <v>1217</v>
      </c>
      <c r="AK771" t="s">
        <v>1217</v>
      </c>
      <c r="AL771"/>
      <c r="AM771" t="s">
        <v>1217</v>
      </c>
      <c r="AN771" t="s">
        <v>1217</v>
      </c>
      <c r="AO771" t="s">
        <v>1217</v>
      </c>
      <c r="AP771"/>
      <c r="AQ771"/>
      <c r="AR771"/>
      <c r="AS771"/>
      <c r="BB771" t="str" cm="1">
        <f t="array" aca="1" ref="BB771" ca="1">IFERROR(INDIRECT(X771),"")</f>
        <v/>
      </c>
    </row>
    <row r="772" spans="18:54">
      <c r="R772"/>
      <c r="W772">
        <v>777</v>
      </c>
      <c r="X772" t="s">
        <v>1217</v>
      </c>
      <c r="Y772" t="s">
        <v>1217</v>
      </c>
      <c r="Z772" t="s">
        <v>1217</v>
      </c>
      <c r="AA772" t="s">
        <v>1217</v>
      </c>
      <c r="AB772" t="s">
        <v>1217</v>
      </c>
      <c r="AC772" t="s">
        <v>1217</v>
      </c>
      <c r="AD772" t="s">
        <v>1217</v>
      </c>
      <c r="AE772" t="s">
        <v>1217</v>
      </c>
      <c r="AF772" t="s">
        <v>1217</v>
      </c>
      <c r="AG772" t="s">
        <v>1217</v>
      </c>
      <c r="AH772"/>
      <c r="AI772" t="s">
        <v>1217</v>
      </c>
      <c r="AJ772" t="s">
        <v>1217</v>
      </c>
      <c r="AK772" t="s">
        <v>1217</v>
      </c>
      <c r="AL772"/>
      <c r="AM772" t="s">
        <v>1217</v>
      </c>
      <c r="AN772" t="s">
        <v>1217</v>
      </c>
      <c r="AO772" t="s">
        <v>1217</v>
      </c>
      <c r="AP772"/>
      <c r="AQ772"/>
      <c r="AR772"/>
      <c r="AS772"/>
      <c r="BB772" t="str" cm="1">
        <f t="array" aca="1" ref="BB772" ca="1">IFERROR(INDIRECT(X772),"")</f>
        <v/>
      </c>
    </row>
    <row r="773" spans="18:54">
      <c r="R773"/>
      <c r="W773">
        <v>778</v>
      </c>
      <c r="X773" t="s">
        <v>1217</v>
      </c>
      <c r="Y773" t="s">
        <v>1217</v>
      </c>
      <c r="Z773" t="s">
        <v>1217</v>
      </c>
      <c r="AA773" t="s">
        <v>1217</v>
      </c>
      <c r="AB773" t="s">
        <v>1217</v>
      </c>
      <c r="AC773" t="s">
        <v>1217</v>
      </c>
      <c r="AD773" t="s">
        <v>1217</v>
      </c>
      <c r="AE773" t="s">
        <v>1217</v>
      </c>
      <c r="AF773" t="s">
        <v>1217</v>
      </c>
      <c r="AG773" t="s">
        <v>1217</v>
      </c>
      <c r="AH773"/>
      <c r="AI773" t="s">
        <v>1217</v>
      </c>
      <c r="AJ773" t="s">
        <v>1217</v>
      </c>
      <c r="AK773" t="s">
        <v>1217</v>
      </c>
      <c r="AL773"/>
      <c r="AM773" t="s">
        <v>1217</v>
      </c>
      <c r="AN773" t="s">
        <v>1217</v>
      </c>
      <c r="AO773" t="s">
        <v>1217</v>
      </c>
      <c r="AP773"/>
      <c r="AQ773"/>
      <c r="AR773"/>
      <c r="AS773"/>
      <c r="BB773" t="str" cm="1">
        <f t="array" aca="1" ref="BB773" ca="1">IFERROR(INDIRECT(X773),"")</f>
        <v/>
      </c>
    </row>
    <row r="774" spans="18:54">
      <c r="R774"/>
      <c r="W774">
        <v>779</v>
      </c>
      <c r="X774" t="s">
        <v>1217</v>
      </c>
      <c r="Y774" t="s">
        <v>1217</v>
      </c>
      <c r="Z774" t="s">
        <v>1217</v>
      </c>
      <c r="AA774" t="s">
        <v>1217</v>
      </c>
      <c r="AB774" t="s">
        <v>1217</v>
      </c>
      <c r="AC774" t="s">
        <v>1217</v>
      </c>
      <c r="AD774" t="s">
        <v>1217</v>
      </c>
      <c r="AE774" t="s">
        <v>1217</v>
      </c>
      <c r="AF774" t="s">
        <v>1217</v>
      </c>
      <c r="AG774" t="s">
        <v>1217</v>
      </c>
      <c r="AH774"/>
      <c r="AI774" t="s">
        <v>1217</v>
      </c>
      <c r="AJ774" t="s">
        <v>1217</v>
      </c>
      <c r="AK774" t="s">
        <v>1217</v>
      </c>
      <c r="AL774"/>
      <c r="AM774" t="s">
        <v>1217</v>
      </c>
      <c r="AN774" t="s">
        <v>1217</v>
      </c>
      <c r="AO774" t="s">
        <v>1217</v>
      </c>
      <c r="AP774"/>
      <c r="AQ774"/>
      <c r="AR774"/>
      <c r="AS774"/>
      <c r="BB774" t="str" cm="1">
        <f t="array" aca="1" ref="BB774" ca="1">IFERROR(INDIRECT(X774),"")</f>
        <v/>
      </c>
    </row>
    <row r="775" spans="18:54">
      <c r="R775"/>
      <c r="W775">
        <v>780</v>
      </c>
      <c r="X775" t="s">
        <v>1217</v>
      </c>
      <c r="Y775" t="s">
        <v>1217</v>
      </c>
      <c r="Z775" t="s">
        <v>1217</v>
      </c>
      <c r="AA775" t="s">
        <v>1217</v>
      </c>
      <c r="AB775" t="s">
        <v>1217</v>
      </c>
      <c r="AC775" t="s">
        <v>1217</v>
      </c>
      <c r="AD775" t="s">
        <v>1217</v>
      </c>
      <c r="AE775" t="s">
        <v>1217</v>
      </c>
      <c r="AF775" t="s">
        <v>1217</v>
      </c>
      <c r="AG775" t="s">
        <v>1217</v>
      </c>
      <c r="AH775"/>
      <c r="AI775" t="s">
        <v>1217</v>
      </c>
      <c r="AJ775" t="s">
        <v>1217</v>
      </c>
      <c r="AK775" t="s">
        <v>1217</v>
      </c>
      <c r="AL775"/>
      <c r="AM775" t="s">
        <v>1217</v>
      </c>
      <c r="AN775" t="s">
        <v>1217</v>
      </c>
      <c r="AO775" t="s">
        <v>1217</v>
      </c>
      <c r="AP775"/>
      <c r="AQ775"/>
      <c r="AR775"/>
      <c r="AS775"/>
      <c r="BB775" t="str" cm="1">
        <f t="array" aca="1" ref="BB775" ca="1">IFERROR(INDIRECT(X775),"")</f>
        <v/>
      </c>
    </row>
    <row r="776" spans="18:54">
      <c r="R776"/>
      <c r="W776">
        <v>781</v>
      </c>
      <c r="X776" t="s">
        <v>1217</v>
      </c>
      <c r="Y776" t="s">
        <v>1217</v>
      </c>
      <c r="Z776" t="s">
        <v>1217</v>
      </c>
      <c r="AA776" t="s">
        <v>1217</v>
      </c>
      <c r="AB776" t="s">
        <v>1217</v>
      </c>
      <c r="AC776" t="s">
        <v>1217</v>
      </c>
      <c r="AD776" t="s">
        <v>1217</v>
      </c>
      <c r="AE776" t="s">
        <v>1217</v>
      </c>
      <c r="AF776" t="s">
        <v>1217</v>
      </c>
      <c r="AG776" t="s">
        <v>1217</v>
      </c>
      <c r="AH776"/>
      <c r="AI776" t="s">
        <v>1217</v>
      </c>
      <c r="AJ776" t="s">
        <v>1217</v>
      </c>
      <c r="AK776" t="s">
        <v>1217</v>
      </c>
      <c r="AL776"/>
      <c r="AM776" t="s">
        <v>1217</v>
      </c>
      <c r="AN776" t="s">
        <v>1217</v>
      </c>
      <c r="AO776" t="s">
        <v>1217</v>
      </c>
      <c r="AP776"/>
      <c r="AQ776"/>
      <c r="AR776"/>
      <c r="AS776"/>
      <c r="BB776" t="str" cm="1">
        <f t="array" aca="1" ref="BB776" ca="1">IFERROR(INDIRECT(X776),"")</f>
        <v/>
      </c>
    </row>
    <row r="777" spans="18:54">
      <c r="R777"/>
      <c r="W777">
        <v>782</v>
      </c>
      <c r="X777" t="s">
        <v>1217</v>
      </c>
      <c r="Y777" t="s">
        <v>1217</v>
      </c>
      <c r="Z777" t="s">
        <v>1217</v>
      </c>
      <c r="AA777" t="s">
        <v>1217</v>
      </c>
      <c r="AB777" t="s">
        <v>1217</v>
      </c>
      <c r="AC777" t="s">
        <v>1217</v>
      </c>
      <c r="AD777" t="s">
        <v>1217</v>
      </c>
      <c r="AE777" t="s">
        <v>1217</v>
      </c>
      <c r="AF777" t="s">
        <v>1217</v>
      </c>
      <c r="AG777" t="s">
        <v>1217</v>
      </c>
      <c r="AH777"/>
      <c r="AI777" t="s">
        <v>1217</v>
      </c>
      <c r="AJ777" t="s">
        <v>1217</v>
      </c>
      <c r="AK777" t="s">
        <v>1217</v>
      </c>
      <c r="AL777"/>
      <c r="AM777" t="s">
        <v>1217</v>
      </c>
      <c r="AN777" t="s">
        <v>1217</v>
      </c>
      <c r="AO777" t="s">
        <v>1217</v>
      </c>
      <c r="AP777"/>
      <c r="AQ777"/>
      <c r="AR777"/>
      <c r="AS777"/>
      <c r="BB777" t="str" cm="1">
        <f t="array" aca="1" ref="BB777" ca="1">IFERROR(INDIRECT(X777),"")</f>
        <v/>
      </c>
    </row>
    <row r="778" spans="18:54">
      <c r="R778"/>
      <c r="W778">
        <v>783</v>
      </c>
      <c r="X778" t="s">
        <v>1217</v>
      </c>
      <c r="Y778" t="s">
        <v>1217</v>
      </c>
      <c r="Z778" t="s">
        <v>1217</v>
      </c>
      <c r="AA778" t="s">
        <v>1217</v>
      </c>
      <c r="AB778" t="s">
        <v>1217</v>
      </c>
      <c r="AC778" t="s">
        <v>1217</v>
      </c>
      <c r="AD778" t="s">
        <v>1217</v>
      </c>
      <c r="AE778" t="s">
        <v>1217</v>
      </c>
      <c r="AF778" t="s">
        <v>1217</v>
      </c>
      <c r="AG778" t="s">
        <v>1217</v>
      </c>
      <c r="AH778"/>
      <c r="AI778" t="s">
        <v>1217</v>
      </c>
      <c r="AJ778" t="s">
        <v>1217</v>
      </c>
      <c r="AK778" t="s">
        <v>1217</v>
      </c>
      <c r="AL778"/>
      <c r="AM778" t="s">
        <v>1217</v>
      </c>
      <c r="AN778" t="s">
        <v>1217</v>
      </c>
      <c r="AO778" t="s">
        <v>1217</v>
      </c>
      <c r="AP778"/>
      <c r="AQ778"/>
      <c r="AR778"/>
      <c r="AS778"/>
      <c r="BB778" t="str" cm="1">
        <f t="array" aca="1" ref="BB778" ca="1">IFERROR(INDIRECT(X778),"")</f>
        <v/>
      </c>
    </row>
    <row r="779" spans="18:54">
      <c r="R779"/>
      <c r="W779">
        <v>784</v>
      </c>
      <c r="X779" t="s">
        <v>1217</v>
      </c>
      <c r="Y779" t="s">
        <v>1217</v>
      </c>
      <c r="Z779" t="s">
        <v>1217</v>
      </c>
      <c r="AA779" t="s">
        <v>1217</v>
      </c>
      <c r="AB779" t="s">
        <v>1217</v>
      </c>
      <c r="AC779" t="s">
        <v>1217</v>
      </c>
      <c r="AD779" t="s">
        <v>1217</v>
      </c>
      <c r="AE779" t="s">
        <v>1217</v>
      </c>
      <c r="AF779" t="s">
        <v>1217</v>
      </c>
      <c r="AG779" t="s">
        <v>1217</v>
      </c>
      <c r="AH779"/>
      <c r="AI779" t="s">
        <v>1217</v>
      </c>
      <c r="AJ779" t="s">
        <v>1217</v>
      </c>
      <c r="AK779" t="s">
        <v>1217</v>
      </c>
      <c r="AL779"/>
      <c r="AM779" t="s">
        <v>1217</v>
      </c>
      <c r="AN779" t="s">
        <v>1217</v>
      </c>
      <c r="AO779" t="s">
        <v>1217</v>
      </c>
      <c r="AP779"/>
      <c r="AQ779"/>
      <c r="AR779"/>
      <c r="AS779"/>
      <c r="BB779" t="str" cm="1">
        <f t="array" aca="1" ref="BB779" ca="1">IFERROR(INDIRECT(X779),"")</f>
        <v/>
      </c>
    </row>
    <row r="780" spans="18:54">
      <c r="R780"/>
      <c r="W780">
        <v>785</v>
      </c>
      <c r="X780" t="s">
        <v>1217</v>
      </c>
      <c r="Y780" t="s">
        <v>1217</v>
      </c>
      <c r="Z780" t="s">
        <v>1217</v>
      </c>
      <c r="AA780" t="s">
        <v>1217</v>
      </c>
      <c r="AB780" t="s">
        <v>1217</v>
      </c>
      <c r="AC780" t="s">
        <v>1217</v>
      </c>
      <c r="AD780" t="s">
        <v>1217</v>
      </c>
      <c r="AE780" t="s">
        <v>1217</v>
      </c>
      <c r="AF780" t="s">
        <v>1217</v>
      </c>
      <c r="AG780" t="s">
        <v>1217</v>
      </c>
      <c r="AH780"/>
      <c r="AI780" t="s">
        <v>1217</v>
      </c>
      <c r="AJ780" t="s">
        <v>1217</v>
      </c>
      <c r="AK780" t="s">
        <v>1217</v>
      </c>
      <c r="AL780"/>
      <c r="AM780" t="s">
        <v>1217</v>
      </c>
      <c r="AN780" t="s">
        <v>1217</v>
      </c>
      <c r="AO780" t="s">
        <v>1217</v>
      </c>
      <c r="AP780"/>
      <c r="AQ780"/>
      <c r="AR780"/>
      <c r="AS780"/>
      <c r="BB780" t="str" cm="1">
        <f t="array" aca="1" ref="BB780" ca="1">IFERROR(INDIRECT(X780),"")</f>
        <v/>
      </c>
    </row>
    <row r="781" spans="18:54">
      <c r="R781"/>
      <c r="W781">
        <v>786</v>
      </c>
      <c r="X781" t="s">
        <v>1217</v>
      </c>
      <c r="Y781" t="s">
        <v>1217</v>
      </c>
      <c r="Z781" t="s">
        <v>1217</v>
      </c>
      <c r="AA781" t="s">
        <v>1217</v>
      </c>
      <c r="AB781" t="s">
        <v>1217</v>
      </c>
      <c r="AC781" t="s">
        <v>1217</v>
      </c>
      <c r="AD781" t="s">
        <v>1217</v>
      </c>
      <c r="AE781" t="s">
        <v>1217</v>
      </c>
      <c r="AF781" t="s">
        <v>1217</v>
      </c>
      <c r="AG781" t="s">
        <v>1217</v>
      </c>
      <c r="AH781"/>
      <c r="AI781" t="s">
        <v>1217</v>
      </c>
      <c r="AJ781" t="s">
        <v>1217</v>
      </c>
      <c r="AK781" t="s">
        <v>1217</v>
      </c>
      <c r="AL781"/>
      <c r="AM781" t="s">
        <v>1217</v>
      </c>
      <c r="AN781" t="s">
        <v>1217</v>
      </c>
      <c r="AO781" t="s">
        <v>1217</v>
      </c>
      <c r="AP781"/>
      <c r="AQ781"/>
      <c r="AR781"/>
      <c r="AS781"/>
      <c r="BB781" t="str" cm="1">
        <f t="array" aca="1" ref="BB781" ca="1">IFERROR(INDIRECT(X781),"")</f>
        <v/>
      </c>
    </row>
    <row r="782" spans="18:54">
      <c r="R782"/>
      <c r="W782">
        <v>787</v>
      </c>
      <c r="X782" t="s">
        <v>1217</v>
      </c>
      <c r="Y782" t="s">
        <v>1217</v>
      </c>
      <c r="Z782" t="s">
        <v>1217</v>
      </c>
      <c r="AA782" t="s">
        <v>1217</v>
      </c>
      <c r="AB782" t="s">
        <v>1217</v>
      </c>
      <c r="AC782" t="s">
        <v>1217</v>
      </c>
      <c r="AD782" t="s">
        <v>1217</v>
      </c>
      <c r="AE782" t="s">
        <v>1217</v>
      </c>
      <c r="AF782" t="s">
        <v>1217</v>
      </c>
      <c r="AG782" t="s">
        <v>1217</v>
      </c>
      <c r="AH782"/>
      <c r="AI782" t="s">
        <v>1217</v>
      </c>
      <c r="AJ782" t="s">
        <v>1217</v>
      </c>
      <c r="AK782" t="s">
        <v>1217</v>
      </c>
      <c r="AL782"/>
      <c r="AM782" t="s">
        <v>1217</v>
      </c>
      <c r="AN782" t="s">
        <v>1217</v>
      </c>
      <c r="AO782" t="s">
        <v>1217</v>
      </c>
      <c r="AP782"/>
      <c r="AQ782"/>
      <c r="AR782"/>
      <c r="AS782"/>
      <c r="BB782" t="str" cm="1">
        <f t="array" aca="1" ref="BB782" ca="1">IFERROR(INDIRECT(X782),"")</f>
        <v/>
      </c>
    </row>
    <row r="783" spans="18:54">
      <c r="R783"/>
      <c r="W783">
        <v>788</v>
      </c>
      <c r="X783" t="s">
        <v>1217</v>
      </c>
      <c r="Y783" t="s">
        <v>1217</v>
      </c>
      <c r="Z783" t="s">
        <v>1217</v>
      </c>
      <c r="AA783" t="s">
        <v>1217</v>
      </c>
      <c r="AB783" t="s">
        <v>1217</v>
      </c>
      <c r="AC783" t="s">
        <v>1217</v>
      </c>
      <c r="AD783" t="s">
        <v>1217</v>
      </c>
      <c r="AE783" t="s">
        <v>1217</v>
      </c>
      <c r="AF783" t="s">
        <v>1217</v>
      </c>
      <c r="AG783" t="s">
        <v>1217</v>
      </c>
      <c r="AH783"/>
      <c r="AI783" t="s">
        <v>1217</v>
      </c>
      <c r="AJ783" t="s">
        <v>1217</v>
      </c>
      <c r="AK783" t="s">
        <v>1217</v>
      </c>
      <c r="AL783"/>
      <c r="AM783" t="s">
        <v>1217</v>
      </c>
      <c r="AN783" t="s">
        <v>1217</v>
      </c>
      <c r="AO783" t="s">
        <v>1217</v>
      </c>
      <c r="AP783"/>
      <c r="AQ783"/>
      <c r="AR783"/>
      <c r="AS783"/>
      <c r="BB783" t="str" cm="1">
        <f t="array" aca="1" ref="BB783" ca="1">IFERROR(INDIRECT(X783),"")</f>
        <v/>
      </c>
    </row>
    <row r="784" spans="18:54">
      <c r="R784"/>
      <c r="W784">
        <v>789</v>
      </c>
      <c r="X784" t="s">
        <v>1217</v>
      </c>
      <c r="Y784" t="s">
        <v>1217</v>
      </c>
      <c r="Z784" t="s">
        <v>1217</v>
      </c>
      <c r="AA784" t="s">
        <v>1217</v>
      </c>
      <c r="AB784" t="s">
        <v>1217</v>
      </c>
      <c r="AC784" t="s">
        <v>1217</v>
      </c>
      <c r="AD784" t="s">
        <v>1217</v>
      </c>
      <c r="AE784" t="s">
        <v>1217</v>
      </c>
      <c r="AF784" t="s">
        <v>1217</v>
      </c>
      <c r="AG784" t="s">
        <v>1217</v>
      </c>
      <c r="AH784"/>
      <c r="AI784" t="s">
        <v>1217</v>
      </c>
      <c r="AJ784" t="s">
        <v>1217</v>
      </c>
      <c r="AK784" t="s">
        <v>1217</v>
      </c>
      <c r="AL784"/>
      <c r="AM784" t="s">
        <v>1217</v>
      </c>
      <c r="AN784" t="s">
        <v>1217</v>
      </c>
      <c r="AO784" t="s">
        <v>1217</v>
      </c>
      <c r="AP784"/>
      <c r="AQ784"/>
      <c r="AR784"/>
      <c r="AS784"/>
      <c r="BB784" t="str" cm="1">
        <f t="array" aca="1" ref="BB784" ca="1">IFERROR(INDIRECT(X784),"")</f>
        <v/>
      </c>
    </row>
    <row r="785" spans="18:54">
      <c r="R785"/>
      <c r="W785">
        <v>790</v>
      </c>
      <c r="X785" t="s">
        <v>1217</v>
      </c>
      <c r="Y785" t="s">
        <v>1217</v>
      </c>
      <c r="Z785" t="s">
        <v>1217</v>
      </c>
      <c r="AA785" t="s">
        <v>1217</v>
      </c>
      <c r="AB785" t="s">
        <v>1217</v>
      </c>
      <c r="AC785" t="s">
        <v>1217</v>
      </c>
      <c r="AD785" t="s">
        <v>1217</v>
      </c>
      <c r="AE785" t="s">
        <v>1217</v>
      </c>
      <c r="AF785" t="s">
        <v>1217</v>
      </c>
      <c r="AG785" t="s">
        <v>1217</v>
      </c>
      <c r="AH785"/>
      <c r="AI785" t="s">
        <v>1217</v>
      </c>
      <c r="AJ785" t="s">
        <v>1217</v>
      </c>
      <c r="AK785" t="s">
        <v>1217</v>
      </c>
      <c r="AL785"/>
      <c r="AM785" t="s">
        <v>1217</v>
      </c>
      <c r="AN785" t="s">
        <v>1217</v>
      </c>
      <c r="AO785" t="s">
        <v>1217</v>
      </c>
      <c r="AP785"/>
      <c r="AQ785"/>
      <c r="AR785"/>
      <c r="AS785"/>
      <c r="BB785" t="str" cm="1">
        <f t="array" aca="1" ref="BB785" ca="1">IFERROR(INDIRECT(X785),"")</f>
        <v/>
      </c>
    </row>
    <row r="786" spans="18:54">
      <c r="R786"/>
      <c r="W786">
        <v>791</v>
      </c>
      <c r="X786" t="s">
        <v>1217</v>
      </c>
      <c r="Y786" t="s">
        <v>1217</v>
      </c>
      <c r="Z786" t="s">
        <v>1217</v>
      </c>
      <c r="AA786" t="s">
        <v>1217</v>
      </c>
      <c r="AB786" t="s">
        <v>1217</v>
      </c>
      <c r="AC786" t="s">
        <v>1217</v>
      </c>
      <c r="AD786" t="s">
        <v>1217</v>
      </c>
      <c r="AE786" t="s">
        <v>1217</v>
      </c>
      <c r="AF786" t="s">
        <v>1217</v>
      </c>
      <c r="AG786" t="s">
        <v>1217</v>
      </c>
      <c r="AH786"/>
      <c r="AI786" t="s">
        <v>1217</v>
      </c>
      <c r="AJ786" t="s">
        <v>1217</v>
      </c>
      <c r="AK786" t="s">
        <v>1217</v>
      </c>
      <c r="AL786"/>
      <c r="AM786" t="s">
        <v>1217</v>
      </c>
      <c r="AN786" t="s">
        <v>1217</v>
      </c>
      <c r="AO786" t="s">
        <v>1217</v>
      </c>
      <c r="AP786"/>
      <c r="AQ786"/>
      <c r="AR786"/>
      <c r="AS786"/>
      <c r="BB786" t="str" cm="1">
        <f t="array" aca="1" ref="BB786" ca="1">IFERROR(INDIRECT(X786),"")</f>
        <v/>
      </c>
    </row>
    <row r="787" spans="18:54">
      <c r="R787"/>
      <c r="W787">
        <v>792</v>
      </c>
      <c r="X787" t="s">
        <v>1217</v>
      </c>
      <c r="Y787" t="s">
        <v>1217</v>
      </c>
      <c r="Z787" t="s">
        <v>1217</v>
      </c>
      <c r="AA787" t="s">
        <v>1217</v>
      </c>
      <c r="AB787" t="s">
        <v>1217</v>
      </c>
      <c r="AC787" t="s">
        <v>1217</v>
      </c>
      <c r="AD787" t="s">
        <v>1217</v>
      </c>
      <c r="AE787" t="s">
        <v>1217</v>
      </c>
      <c r="AF787" t="s">
        <v>1217</v>
      </c>
      <c r="AG787" t="s">
        <v>1217</v>
      </c>
      <c r="AH787"/>
      <c r="AI787" t="s">
        <v>1217</v>
      </c>
      <c r="AJ787" t="s">
        <v>1217</v>
      </c>
      <c r="AK787" t="s">
        <v>1217</v>
      </c>
      <c r="AL787"/>
      <c r="AM787" t="s">
        <v>1217</v>
      </c>
      <c r="AN787" t="s">
        <v>1217</v>
      </c>
      <c r="AO787" t="s">
        <v>1217</v>
      </c>
      <c r="AP787"/>
      <c r="AQ787"/>
      <c r="AR787"/>
      <c r="AS787"/>
      <c r="BB787" t="str" cm="1">
        <f t="array" aca="1" ref="BB787" ca="1">IFERROR(INDIRECT(X787),"")</f>
        <v/>
      </c>
    </row>
    <row r="788" spans="18:54">
      <c r="R788"/>
      <c r="W788">
        <v>793</v>
      </c>
      <c r="X788" t="s">
        <v>1217</v>
      </c>
      <c r="Y788" t="s">
        <v>1217</v>
      </c>
      <c r="Z788" t="s">
        <v>1217</v>
      </c>
      <c r="AA788" t="s">
        <v>1217</v>
      </c>
      <c r="AB788" t="s">
        <v>1217</v>
      </c>
      <c r="AC788" t="s">
        <v>1217</v>
      </c>
      <c r="AD788" t="s">
        <v>1217</v>
      </c>
      <c r="AE788" t="s">
        <v>1217</v>
      </c>
      <c r="AF788" t="s">
        <v>1217</v>
      </c>
      <c r="AG788" t="s">
        <v>1217</v>
      </c>
      <c r="AH788"/>
      <c r="AI788" t="s">
        <v>1217</v>
      </c>
      <c r="AJ788" t="s">
        <v>1217</v>
      </c>
      <c r="AK788" t="s">
        <v>1217</v>
      </c>
      <c r="AL788"/>
      <c r="AM788" t="s">
        <v>1217</v>
      </c>
      <c r="AN788" t="s">
        <v>1217</v>
      </c>
      <c r="AO788" t="s">
        <v>1217</v>
      </c>
      <c r="AP788"/>
      <c r="AQ788"/>
      <c r="AR788"/>
      <c r="AS788"/>
      <c r="BB788" t="str" cm="1">
        <f t="array" aca="1" ref="BB788" ca="1">IFERROR(INDIRECT(X788),"")</f>
        <v/>
      </c>
    </row>
    <row r="789" spans="18:54">
      <c r="R789"/>
      <c r="W789">
        <v>794</v>
      </c>
      <c r="X789" t="s">
        <v>1217</v>
      </c>
      <c r="Y789" t="s">
        <v>1217</v>
      </c>
      <c r="Z789" t="s">
        <v>1217</v>
      </c>
      <c r="AA789" t="s">
        <v>1217</v>
      </c>
      <c r="AB789" t="s">
        <v>1217</v>
      </c>
      <c r="AC789" t="s">
        <v>1217</v>
      </c>
      <c r="AD789" t="s">
        <v>1217</v>
      </c>
      <c r="AE789" t="s">
        <v>1217</v>
      </c>
      <c r="AF789" t="s">
        <v>1217</v>
      </c>
      <c r="AG789" t="s">
        <v>1217</v>
      </c>
      <c r="AH789"/>
      <c r="AI789" t="s">
        <v>1217</v>
      </c>
      <c r="AJ789" t="s">
        <v>1217</v>
      </c>
      <c r="AK789" t="s">
        <v>1217</v>
      </c>
      <c r="AL789"/>
      <c r="AM789" t="s">
        <v>1217</v>
      </c>
      <c r="AN789" t="s">
        <v>1217</v>
      </c>
      <c r="AO789" t="s">
        <v>1217</v>
      </c>
      <c r="AP789"/>
      <c r="AQ789"/>
      <c r="AR789"/>
      <c r="AS789"/>
      <c r="BB789" t="str" cm="1">
        <f t="array" aca="1" ref="BB789" ca="1">IFERROR(INDIRECT(X789),"")</f>
        <v/>
      </c>
    </row>
    <row r="790" spans="18:54">
      <c r="R790"/>
      <c r="W790">
        <v>795</v>
      </c>
      <c r="X790" t="s">
        <v>1217</v>
      </c>
      <c r="Y790" t="s">
        <v>1217</v>
      </c>
      <c r="Z790" t="s">
        <v>1217</v>
      </c>
      <c r="AA790" t="s">
        <v>1217</v>
      </c>
      <c r="AB790" t="s">
        <v>1217</v>
      </c>
      <c r="AC790" t="s">
        <v>1217</v>
      </c>
      <c r="AD790" t="s">
        <v>1217</v>
      </c>
      <c r="AE790" t="s">
        <v>1217</v>
      </c>
      <c r="AF790" t="s">
        <v>1217</v>
      </c>
      <c r="AG790" t="s">
        <v>1217</v>
      </c>
      <c r="AH790"/>
      <c r="AI790" t="s">
        <v>1217</v>
      </c>
      <c r="AJ790" t="s">
        <v>1217</v>
      </c>
      <c r="AK790" t="s">
        <v>1217</v>
      </c>
      <c r="AL790"/>
      <c r="AM790" t="s">
        <v>1217</v>
      </c>
      <c r="AN790" t="s">
        <v>1217</v>
      </c>
      <c r="AO790" t="s">
        <v>1217</v>
      </c>
      <c r="AP790"/>
      <c r="AQ790"/>
      <c r="AR790"/>
      <c r="AS790"/>
      <c r="BB790" t="str" cm="1">
        <f t="array" aca="1" ref="BB790" ca="1">IFERROR(INDIRECT(X790),"")</f>
        <v/>
      </c>
    </row>
    <row r="791" spans="18:54">
      <c r="R791"/>
      <c r="W791">
        <v>796</v>
      </c>
      <c r="X791" t="s">
        <v>1217</v>
      </c>
      <c r="Y791" t="s">
        <v>1217</v>
      </c>
      <c r="Z791" t="s">
        <v>1217</v>
      </c>
      <c r="AA791" t="s">
        <v>1217</v>
      </c>
      <c r="AB791" t="s">
        <v>1217</v>
      </c>
      <c r="AC791" t="s">
        <v>1217</v>
      </c>
      <c r="AD791" t="s">
        <v>1217</v>
      </c>
      <c r="AE791" t="s">
        <v>1217</v>
      </c>
      <c r="AF791" t="s">
        <v>1217</v>
      </c>
      <c r="AG791" t="s">
        <v>1217</v>
      </c>
      <c r="AH791"/>
      <c r="AI791" t="s">
        <v>1217</v>
      </c>
      <c r="AJ791" t="s">
        <v>1217</v>
      </c>
      <c r="AK791" t="s">
        <v>1217</v>
      </c>
      <c r="AL791"/>
      <c r="AM791" t="s">
        <v>1217</v>
      </c>
      <c r="AN791" t="s">
        <v>1217</v>
      </c>
      <c r="AO791" t="s">
        <v>1217</v>
      </c>
      <c r="AP791"/>
      <c r="AQ791"/>
      <c r="AR791"/>
      <c r="AS791"/>
      <c r="BB791" t="str" cm="1">
        <f t="array" aca="1" ref="BB791" ca="1">IFERROR(INDIRECT(X791),"")</f>
        <v/>
      </c>
    </row>
    <row r="792" spans="18:54">
      <c r="R792"/>
      <c r="W792">
        <v>797</v>
      </c>
      <c r="X792" t="s">
        <v>1217</v>
      </c>
      <c r="Y792" t="s">
        <v>1217</v>
      </c>
      <c r="Z792" t="s">
        <v>1217</v>
      </c>
      <c r="AA792" t="s">
        <v>1217</v>
      </c>
      <c r="AB792" t="s">
        <v>1217</v>
      </c>
      <c r="AC792" t="s">
        <v>1217</v>
      </c>
      <c r="AD792" t="s">
        <v>1217</v>
      </c>
      <c r="AE792" t="s">
        <v>1217</v>
      </c>
      <c r="AF792" t="s">
        <v>1217</v>
      </c>
      <c r="AG792" t="s">
        <v>1217</v>
      </c>
      <c r="AH792"/>
      <c r="AI792" t="s">
        <v>1217</v>
      </c>
      <c r="AJ792" t="s">
        <v>1217</v>
      </c>
      <c r="AK792" t="s">
        <v>1217</v>
      </c>
      <c r="AL792"/>
      <c r="AM792" t="s">
        <v>1217</v>
      </c>
      <c r="AN792" t="s">
        <v>1217</v>
      </c>
      <c r="AO792" t="s">
        <v>1217</v>
      </c>
      <c r="AP792"/>
      <c r="AQ792"/>
      <c r="AR792"/>
      <c r="AS792"/>
      <c r="BB792" t="str" cm="1">
        <f t="array" aca="1" ref="BB792" ca="1">IFERROR(INDIRECT(X792),"")</f>
        <v/>
      </c>
    </row>
    <row r="793" spans="18:54">
      <c r="R793"/>
      <c r="W793">
        <v>798</v>
      </c>
      <c r="X793" t="s">
        <v>1217</v>
      </c>
      <c r="Y793" t="s">
        <v>1217</v>
      </c>
      <c r="Z793" t="s">
        <v>1217</v>
      </c>
      <c r="AA793" t="s">
        <v>1217</v>
      </c>
      <c r="AB793" t="s">
        <v>1217</v>
      </c>
      <c r="AC793" t="s">
        <v>1217</v>
      </c>
      <c r="AD793" t="s">
        <v>1217</v>
      </c>
      <c r="AE793" t="s">
        <v>1217</v>
      </c>
      <c r="AF793" t="s">
        <v>1217</v>
      </c>
      <c r="AG793" t="s">
        <v>1217</v>
      </c>
      <c r="AH793"/>
      <c r="AI793" t="s">
        <v>1217</v>
      </c>
      <c r="AJ793" t="s">
        <v>1217</v>
      </c>
      <c r="AK793" t="s">
        <v>1217</v>
      </c>
      <c r="AL793"/>
      <c r="AM793" t="s">
        <v>1217</v>
      </c>
      <c r="AN793" t="s">
        <v>1217</v>
      </c>
      <c r="AO793" t="s">
        <v>1217</v>
      </c>
      <c r="AP793"/>
      <c r="AQ793"/>
      <c r="AR793"/>
      <c r="AS793"/>
      <c r="BB793" t="str" cm="1">
        <f t="array" aca="1" ref="BB793" ca="1">IFERROR(INDIRECT(X793),"")</f>
        <v/>
      </c>
    </row>
    <row r="794" spans="18:54">
      <c r="R794"/>
      <c r="W794">
        <v>799</v>
      </c>
      <c r="X794" t="s">
        <v>1217</v>
      </c>
      <c r="Y794" t="s">
        <v>1217</v>
      </c>
      <c r="Z794" t="s">
        <v>1217</v>
      </c>
      <c r="AA794" t="s">
        <v>1217</v>
      </c>
      <c r="AB794" t="s">
        <v>1217</v>
      </c>
      <c r="AC794" t="s">
        <v>1217</v>
      </c>
      <c r="AD794" t="s">
        <v>1217</v>
      </c>
      <c r="AE794" t="s">
        <v>1217</v>
      </c>
      <c r="AF794" t="s">
        <v>1217</v>
      </c>
      <c r="AG794" t="s">
        <v>1217</v>
      </c>
      <c r="AH794"/>
      <c r="AI794" t="s">
        <v>1217</v>
      </c>
      <c r="AJ794" t="s">
        <v>1217</v>
      </c>
      <c r="AK794" t="s">
        <v>1217</v>
      </c>
      <c r="AL794"/>
      <c r="AM794" t="s">
        <v>1217</v>
      </c>
      <c r="AN794" t="s">
        <v>1217</v>
      </c>
      <c r="AO794" t="s">
        <v>1217</v>
      </c>
      <c r="AP794"/>
      <c r="AQ794"/>
      <c r="AR794"/>
      <c r="AS794"/>
      <c r="BB794" t="str" cm="1">
        <f t="array" aca="1" ref="BB794" ca="1">IFERROR(INDIRECT(X794),"")</f>
        <v/>
      </c>
    </row>
    <row r="795" spans="18:54">
      <c r="R795"/>
      <c r="W795">
        <v>800</v>
      </c>
      <c r="X795" t="s">
        <v>1217</v>
      </c>
      <c r="Y795" t="s">
        <v>1217</v>
      </c>
      <c r="Z795" t="s">
        <v>1217</v>
      </c>
      <c r="AA795" t="s">
        <v>1217</v>
      </c>
      <c r="AB795" t="s">
        <v>1217</v>
      </c>
      <c r="AC795" t="s">
        <v>1217</v>
      </c>
      <c r="AD795" t="s">
        <v>1217</v>
      </c>
      <c r="AE795" t="s">
        <v>1217</v>
      </c>
      <c r="AF795" t="s">
        <v>1217</v>
      </c>
      <c r="AG795" t="s">
        <v>1217</v>
      </c>
      <c r="AH795"/>
      <c r="AI795" t="s">
        <v>1217</v>
      </c>
      <c r="AJ795" t="s">
        <v>1217</v>
      </c>
      <c r="AK795" t="s">
        <v>1217</v>
      </c>
      <c r="AL795"/>
      <c r="AM795" t="s">
        <v>1217</v>
      </c>
      <c r="AN795" t="s">
        <v>1217</v>
      </c>
      <c r="AO795" t="s">
        <v>1217</v>
      </c>
      <c r="AP795"/>
      <c r="AQ795"/>
      <c r="AR795"/>
      <c r="AS795"/>
      <c r="BB795" t="str" cm="1">
        <f t="array" aca="1" ref="BB795" ca="1">IFERROR(INDIRECT(X795),"")</f>
        <v/>
      </c>
    </row>
    <row r="796" spans="18:54">
      <c r="R796"/>
      <c r="W796">
        <v>801</v>
      </c>
      <c r="X796" t="s">
        <v>1217</v>
      </c>
      <c r="Y796" t="s">
        <v>1217</v>
      </c>
      <c r="Z796" t="s">
        <v>1217</v>
      </c>
      <c r="AA796" t="s">
        <v>1217</v>
      </c>
      <c r="AB796" t="s">
        <v>1217</v>
      </c>
      <c r="AC796" t="s">
        <v>1217</v>
      </c>
      <c r="AD796" t="s">
        <v>1217</v>
      </c>
      <c r="AE796" t="s">
        <v>1217</v>
      </c>
      <c r="AF796" t="s">
        <v>1217</v>
      </c>
      <c r="AG796" t="s">
        <v>1217</v>
      </c>
      <c r="AH796"/>
      <c r="AI796" t="s">
        <v>1217</v>
      </c>
      <c r="AJ796" t="s">
        <v>1217</v>
      </c>
      <c r="AK796" t="s">
        <v>1217</v>
      </c>
      <c r="AL796"/>
      <c r="AM796" t="s">
        <v>1217</v>
      </c>
      <c r="AN796" t="s">
        <v>1217</v>
      </c>
      <c r="AO796" t="s">
        <v>1217</v>
      </c>
      <c r="AP796"/>
      <c r="AQ796"/>
      <c r="AR796"/>
      <c r="AS796"/>
      <c r="BB796" t="str" cm="1">
        <f t="array" aca="1" ref="BB796" ca="1">IFERROR(INDIRECT(X796),"")</f>
        <v/>
      </c>
    </row>
    <row r="797" spans="18:54">
      <c r="R797"/>
      <c r="W797">
        <v>802</v>
      </c>
      <c r="X797" t="s">
        <v>1217</v>
      </c>
      <c r="Y797" t="s">
        <v>1217</v>
      </c>
      <c r="Z797" t="s">
        <v>1217</v>
      </c>
      <c r="AA797" t="s">
        <v>1217</v>
      </c>
      <c r="AB797" t="s">
        <v>1217</v>
      </c>
      <c r="AC797" t="s">
        <v>1217</v>
      </c>
      <c r="AD797" t="s">
        <v>1217</v>
      </c>
      <c r="AE797" t="s">
        <v>1217</v>
      </c>
      <c r="AF797" t="s">
        <v>1217</v>
      </c>
      <c r="AG797" t="s">
        <v>1217</v>
      </c>
      <c r="AH797"/>
      <c r="AI797" t="s">
        <v>1217</v>
      </c>
      <c r="AJ797" t="s">
        <v>1217</v>
      </c>
      <c r="AK797" t="s">
        <v>1217</v>
      </c>
      <c r="AL797"/>
      <c r="AM797" t="s">
        <v>1217</v>
      </c>
      <c r="AN797" t="s">
        <v>1217</v>
      </c>
      <c r="AO797" t="s">
        <v>1217</v>
      </c>
      <c r="AP797"/>
      <c r="AQ797"/>
      <c r="AR797"/>
      <c r="AS797"/>
      <c r="BB797" t="str" cm="1">
        <f t="array" aca="1" ref="BB797" ca="1">IFERROR(INDIRECT(X797),"")</f>
        <v/>
      </c>
    </row>
    <row r="798" spans="18:54">
      <c r="R798"/>
      <c r="W798">
        <v>803</v>
      </c>
      <c r="X798" t="s">
        <v>1217</v>
      </c>
      <c r="Y798" t="s">
        <v>1217</v>
      </c>
      <c r="Z798" t="s">
        <v>1217</v>
      </c>
      <c r="AA798" t="s">
        <v>1217</v>
      </c>
      <c r="AB798" t="s">
        <v>1217</v>
      </c>
      <c r="AC798" t="s">
        <v>1217</v>
      </c>
      <c r="AD798" t="s">
        <v>1217</v>
      </c>
      <c r="AE798" t="s">
        <v>1217</v>
      </c>
      <c r="AF798" t="s">
        <v>1217</v>
      </c>
      <c r="AG798" t="s">
        <v>1217</v>
      </c>
      <c r="AH798"/>
      <c r="AI798" t="s">
        <v>1217</v>
      </c>
      <c r="AJ798" t="s">
        <v>1217</v>
      </c>
      <c r="AK798" t="s">
        <v>1217</v>
      </c>
      <c r="AL798"/>
      <c r="AM798" t="s">
        <v>1217</v>
      </c>
      <c r="AN798" t="s">
        <v>1217</v>
      </c>
      <c r="AO798" t="s">
        <v>1217</v>
      </c>
      <c r="AP798"/>
      <c r="AQ798"/>
      <c r="AR798"/>
      <c r="AS798"/>
      <c r="BB798" t="str" cm="1">
        <f t="array" aca="1" ref="BB798" ca="1">IFERROR(INDIRECT(X798),"")</f>
        <v/>
      </c>
    </row>
    <row r="799" spans="18:54">
      <c r="R799"/>
      <c r="W799">
        <v>804</v>
      </c>
      <c r="X799" t="s">
        <v>1217</v>
      </c>
      <c r="Y799" t="s">
        <v>1217</v>
      </c>
      <c r="Z799" t="s">
        <v>1217</v>
      </c>
      <c r="AA799" t="s">
        <v>1217</v>
      </c>
      <c r="AB799" t="s">
        <v>1217</v>
      </c>
      <c r="AC799" t="s">
        <v>1217</v>
      </c>
      <c r="AD799" t="s">
        <v>1217</v>
      </c>
      <c r="AE799" t="s">
        <v>1217</v>
      </c>
      <c r="AF799" t="s">
        <v>1217</v>
      </c>
      <c r="AG799" t="s">
        <v>1217</v>
      </c>
      <c r="AH799"/>
      <c r="AI799" t="s">
        <v>1217</v>
      </c>
      <c r="AJ799" t="s">
        <v>1217</v>
      </c>
      <c r="AK799" t="s">
        <v>1217</v>
      </c>
      <c r="AL799"/>
      <c r="AM799" t="s">
        <v>1217</v>
      </c>
      <c r="AN799" t="s">
        <v>1217</v>
      </c>
      <c r="AO799" t="s">
        <v>1217</v>
      </c>
      <c r="AP799"/>
      <c r="AQ799"/>
      <c r="AR799"/>
      <c r="AS799"/>
      <c r="BB799" t="str" cm="1">
        <f t="array" aca="1" ref="BB799" ca="1">IFERROR(INDIRECT(X799),"")</f>
        <v/>
      </c>
    </row>
    <row r="800" spans="18:54">
      <c r="R800"/>
      <c r="W800">
        <v>805</v>
      </c>
      <c r="X800" t="s">
        <v>1217</v>
      </c>
      <c r="Y800" t="s">
        <v>1217</v>
      </c>
      <c r="Z800" t="s">
        <v>1217</v>
      </c>
      <c r="AA800" t="s">
        <v>1217</v>
      </c>
      <c r="AB800" t="s">
        <v>1217</v>
      </c>
      <c r="AC800" t="s">
        <v>1217</v>
      </c>
      <c r="AD800" t="s">
        <v>1217</v>
      </c>
      <c r="AE800" t="s">
        <v>1217</v>
      </c>
      <c r="AF800" t="s">
        <v>1217</v>
      </c>
      <c r="AG800" t="s">
        <v>1217</v>
      </c>
      <c r="AH800"/>
      <c r="AI800" t="s">
        <v>1217</v>
      </c>
      <c r="AJ800" t="s">
        <v>1217</v>
      </c>
      <c r="AK800" t="s">
        <v>1217</v>
      </c>
      <c r="AL800"/>
      <c r="AM800" t="s">
        <v>1217</v>
      </c>
      <c r="AN800" t="s">
        <v>1217</v>
      </c>
      <c r="AO800" t="s">
        <v>1217</v>
      </c>
      <c r="AP800"/>
      <c r="AQ800"/>
      <c r="AR800"/>
      <c r="AS800"/>
      <c r="BB800" t="str" cm="1">
        <f t="array" aca="1" ref="BB800" ca="1">IFERROR(INDIRECT(X800),"")</f>
        <v/>
      </c>
    </row>
    <row r="801" spans="18:54">
      <c r="R801"/>
      <c r="W801">
        <v>806</v>
      </c>
      <c r="X801" t="s">
        <v>1217</v>
      </c>
      <c r="Y801" t="s">
        <v>1217</v>
      </c>
      <c r="Z801" t="s">
        <v>1217</v>
      </c>
      <c r="AA801" t="s">
        <v>1217</v>
      </c>
      <c r="AB801" t="s">
        <v>1217</v>
      </c>
      <c r="AC801" t="s">
        <v>1217</v>
      </c>
      <c r="AD801" t="s">
        <v>1217</v>
      </c>
      <c r="AE801" t="s">
        <v>1217</v>
      </c>
      <c r="AF801" t="s">
        <v>1217</v>
      </c>
      <c r="AG801" t="s">
        <v>1217</v>
      </c>
      <c r="AH801"/>
      <c r="AI801" t="s">
        <v>1217</v>
      </c>
      <c r="AJ801" t="s">
        <v>1217</v>
      </c>
      <c r="AK801" t="s">
        <v>1217</v>
      </c>
      <c r="AL801"/>
      <c r="AM801" t="s">
        <v>1217</v>
      </c>
      <c r="AN801" t="s">
        <v>1217</v>
      </c>
      <c r="AO801" t="s">
        <v>1217</v>
      </c>
      <c r="AP801"/>
      <c r="AQ801"/>
      <c r="AR801"/>
      <c r="AS801"/>
      <c r="BB801" t="str" cm="1">
        <f t="array" aca="1" ref="BB801" ca="1">IFERROR(INDIRECT(X801),"")</f>
        <v/>
      </c>
    </row>
    <row r="802" spans="18:54">
      <c r="R802"/>
      <c r="W802">
        <v>807</v>
      </c>
      <c r="X802" t="s">
        <v>1217</v>
      </c>
      <c r="Y802" t="s">
        <v>1217</v>
      </c>
      <c r="Z802" t="s">
        <v>1217</v>
      </c>
      <c r="AA802" t="s">
        <v>1217</v>
      </c>
      <c r="AB802" t="s">
        <v>1217</v>
      </c>
      <c r="AC802" t="s">
        <v>1217</v>
      </c>
      <c r="AD802" t="s">
        <v>1217</v>
      </c>
      <c r="AE802" t="s">
        <v>1217</v>
      </c>
      <c r="AF802" t="s">
        <v>1217</v>
      </c>
      <c r="AG802" t="s">
        <v>1217</v>
      </c>
      <c r="AH802"/>
      <c r="AI802" t="s">
        <v>1217</v>
      </c>
      <c r="AJ802" t="s">
        <v>1217</v>
      </c>
      <c r="AK802" t="s">
        <v>1217</v>
      </c>
      <c r="AL802"/>
      <c r="AM802" t="s">
        <v>1217</v>
      </c>
      <c r="AN802" t="s">
        <v>1217</v>
      </c>
      <c r="AO802" t="s">
        <v>1217</v>
      </c>
      <c r="AP802"/>
      <c r="AQ802"/>
      <c r="AR802"/>
      <c r="AS802"/>
      <c r="BB802" t="str" cm="1">
        <f t="array" aca="1" ref="BB802" ca="1">IFERROR(INDIRECT(X802),"")</f>
        <v/>
      </c>
    </row>
    <row r="803" spans="18:54">
      <c r="R803"/>
      <c r="W803">
        <v>808</v>
      </c>
      <c r="X803" t="s">
        <v>1217</v>
      </c>
      <c r="Y803" t="s">
        <v>1217</v>
      </c>
      <c r="Z803" t="s">
        <v>1217</v>
      </c>
      <c r="AA803" t="s">
        <v>1217</v>
      </c>
      <c r="AB803" t="s">
        <v>1217</v>
      </c>
      <c r="AC803" t="s">
        <v>1217</v>
      </c>
      <c r="AD803" t="s">
        <v>1217</v>
      </c>
      <c r="AE803" t="s">
        <v>1217</v>
      </c>
      <c r="AF803" t="s">
        <v>1217</v>
      </c>
      <c r="AG803" t="s">
        <v>1217</v>
      </c>
      <c r="AH803"/>
      <c r="AI803" t="s">
        <v>1217</v>
      </c>
      <c r="AJ803" t="s">
        <v>1217</v>
      </c>
      <c r="AK803" t="s">
        <v>1217</v>
      </c>
      <c r="AL803"/>
      <c r="AM803" t="s">
        <v>1217</v>
      </c>
      <c r="AN803" t="s">
        <v>1217</v>
      </c>
      <c r="AO803" t="s">
        <v>1217</v>
      </c>
      <c r="AP803"/>
      <c r="AQ803"/>
      <c r="AR803"/>
      <c r="AS803"/>
      <c r="BB803" t="str" cm="1">
        <f t="array" aca="1" ref="BB803" ca="1">IFERROR(INDIRECT(X803),"")</f>
        <v/>
      </c>
    </row>
    <row r="804" spans="18:54">
      <c r="R804"/>
      <c r="W804">
        <v>809</v>
      </c>
      <c r="X804" t="s">
        <v>1217</v>
      </c>
      <c r="Y804" t="s">
        <v>1217</v>
      </c>
      <c r="Z804" t="s">
        <v>1217</v>
      </c>
      <c r="AA804" t="s">
        <v>1217</v>
      </c>
      <c r="AB804" t="s">
        <v>1217</v>
      </c>
      <c r="AC804" t="s">
        <v>1217</v>
      </c>
      <c r="AD804" t="s">
        <v>1217</v>
      </c>
      <c r="AE804" t="s">
        <v>1217</v>
      </c>
      <c r="AF804" t="s">
        <v>1217</v>
      </c>
      <c r="AG804" t="s">
        <v>1217</v>
      </c>
      <c r="AH804"/>
      <c r="AI804" t="s">
        <v>1217</v>
      </c>
      <c r="AJ804" t="s">
        <v>1217</v>
      </c>
      <c r="AK804" t="s">
        <v>1217</v>
      </c>
      <c r="AL804"/>
      <c r="AM804" t="s">
        <v>1217</v>
      </c>
      <c r="AN804" t="s">
        <v>1217</v>
      </c>
      <c r="AO804" t="s">
        <v>1217</v>
      </c>
      <c r="AP804"/>
      <c r="AQ804"/>
      <c r="AR804"/>
      <c r="AS804"/>
      <c r="BB804" t="str" cm="1">
        <f t="array" aca="1" ref="BB804" ca="1">IFERROR(INDIRECT(X804),"")</f>
        <v/>
      </c>
    </row>
    <row r="805" spans="18:54">
      <c r="R805"/>
      <c r="W805">
        <v>810</v>
      </c>
      <c r="X805" t="s">
        <v>1217</v>
      </c>
      <c r="Y805" t="s">
        <v>1217</v>
      </c>
      <c r="Z805" t="s">
        <v>1217</v>
      </c>
      <c r="AA805" t="s">
        <v>1217</v>
      </c>
      <c r="AB805" t="s">
        <v>1217</v>
      </c>
      <c r="AC805" t="s">
        <v>1217</v>
      </c>
      <c r="AD805" t="s">
        <v>1217</v>
      </c>
      <c r="AE805" t="s">
        <v>1217</v>
      </c>
      <c r="AF805" t="s">
        <v>1217</v>
      </c>
      <c r="AG805" t="s">
        <v>1217</v>
      </c>
      <c r="AH805"/>
      <c r="AI805" t="s">
        <v>1217</v>
      </c>
      <c r="AJ805" t="s">
        <v>1217</v>
      </c>
      <c r="AK805" t="s">
        <v>1217</v>
      </c>
      <c r="AL805"/>
      <c r="AM805" t="s">
        <v>1217</v>
      </c>
      <c r="AN805" t="s">
        <v>1217</v>
      </c>
      <c r="AO805" t="s">
        <v>1217</v>
      </c>
      <c r="AP805"/>
      <c r="AQ805"/>
      <c r="AR805"/>
      <c r="AS805"/>
      <c r="BB805" t="str" cm="1">
        <f t="array" aca="1" ref="BB805" ca="1">IFERROR(INDIRECT(X805),"")</f>
        <v/>
      </c>
    </row>
    <row r="806" spans="18:54">
      <c r="R806"/>
      <c r="W806">
        <v>811</v>
      </c>
      <c r="X806" t="s">
        <v>1217</v>
      </c>
      <c r="Y806" t="s">
        <v>1217</v>
      </c>
      <c r="Z806" t="s">
        <v>1217</v>
      </c>
      <c r="AA806" t="s">
        <v>1217</v>
      </c>
      <c r="AB806" t="s">
        <v>1217</v>
      </c>
      <c r="AC806" t="s">
        <v>1217</v>
      </c>
      <c r="AD806" t="s">
        <v>1217</v>
      </c>
      <c r="AE806" t="s">
        <v>1217</v>
      </c>
      <c r="AF806" t="s">
        <v>1217</v>
      </c>
      <c r="AG806" t="s">
        <v>1217</v>
      </c>
      <c r="AH806"/>
      <c r="AI806" t="s">
        <v>1217</v>
      </c>
      <c r="AJ806" t="s">
        <v>1217</v>
      </c>
      <c r="AK806" t="s">
        <v>1217</v>
      </c>
      <c r="AL806"/>
      <c r="AM806" t="s">
        <v>1217</v>
      </c>
      <c r="AN806" t="s">
        <v>1217</v>
      </c>
      <c r="AO806" t="s">
        <v>1217</v>
      </c>
      <c r="AP806"/>
      <c r="AQ806"/>
      <c r="AR806"/>
      <c r="AS806"/>
      <c r="BB806" t="str" cm="1">
        <f t="array" aca="1" ref="BB806" ca="1">IFERROR(INDIRECT(X806),"")</f>
        <v/>
      </c>
    </row>
    <row r="807" spans="18:54">
      <c r="R807"/>
      <c r="S807" s="441" t="s">
        <v>1166</v>
      </c>
      <c r="T807" s="441" t="s">
        <v>1172</v>
      </c>
      <c r="W807">
        <v>812</v>
      </c>
      <c r="X807" t="s">
        <v>1217</v>
      </c>
      <c r="Y807" t="s">
        <v>1217</v>
      </c>
      <c r="Z807" t="s">
        <v>1217</v>
      </c>
      <c r="AA807" t="s">
        <v>1217</v>
      </c>
      <c r="AB807" t="s">
        <v>1217</v>
      </c>
      <c r="AC807" t="s">
        <v>1217</v>
      </c>
      <c r="AD807" t="s">
        <v>1217</v>
      </c>
      <c r="AE807" t="s">
        <v>1217</v>
      </c>
      <c r="AF807" t="s">
        <v>1217</v>
      </c>
      <c r="AG807" t="s">
        <v>1217</v>
      </c>
      <c r="AH807"/>
      <c r="AI807" t="s">
        <v>1217</v>
      </c>
      <c r="AJ807" t="s">
        <v>1217</v>
      </c>
      <c r="AK807" t="s">
        <v>1217</v>
      </c>
      <c r="AL807"/>
      <c r="AM807" t="s">
        <v>1217</v>
      </c>
      <c r="AN807" t="s">
        <v>1217</v>
      </c>
      <c r="AO807" t="s">
        <v>1217</v>
      </c>
      <c r="AP807"/>
      <c r="AQ807"/>
      <c r="AR807"/>
      <c r="AS807"/>
      <c r="BB807" t="str" cm="1">
        <f t="array" aca="1" ref="BB807" ca="1">IFERROR(INDIRECT(X807),"")</f>
        <v/>
      </c>
    </row>
    <row r="808" spans="18:54">
      <c r="R808"/>
      <c r="S808" s="441" t="s">
        <v>1217</v>
      </c>
      <c r="T808" s="441" t="s">
        <v>1217</v>
      </c>
      <c r="BB808" t="str" cm="1">
        <f t="array" aca="1" ref="BB808" ca="1">IFERROR(INDIRECT(X808),"")</f>
        <v/>
      </c>
    </row>
    <row r="809" spans="18:54">
      <c r="R809"/>
      <c r="S809" s="441" t="s">
        <v>2575</v>
      </c>
      <c r="T809" s="441">
        <v>1</v>
      </c>
      <c r="BB809" t="str" cm="1">
        <f t="array" aca="1" ref="BB809" ca="1">IFERROR(INDIRECT(X809),"")</f>
        <v/>
      </c>
    </row>
    <row r="810" spans="18:54">
      <c r="R810"/>
      <c r="S810" s="441" t="s">
        <v>2622</v>
      </c>
      <c r="T810" s="441">
        <v>2</v>
      </c>
      <c r="BB810" t="str" cm="1">
        <f t="array" aca="1" ref="BB810" ca="1">IFERROR(INDIRECT(X810),"")</f>
        <v/>
      </c>
    </row>
    <row r="811" spans="18:54">
      <c r="R811"/>
      <c r="S811" s="441" t="s">
        <v>2673</v>
      </c>
      <c r="T811" s="441">
        <v>3</v>
      </c>
      <c r="BB811" t="str" cm="1">
        <f t="array" aca="1" ref="BB811" ca="1">IFERROR(INDIRECT(X811),"")</f>
        <v/>
      </c>
    </row>
    <row r="812" spans="18:54">
      <c r="R812"/>
      <c r="S812" s="441" t="s">
        <v>2716</v>
      </c>
      <c r="T812" s="441">
        <v>4</v>
      </c>
      <c r="BB812" t="str" cm="1">
        <f t="array" aca="1" ref="BB812" ca="1">IFERROR(INDIRECT(X812),"")</f>
        <v/>
      </c>
    </row>
    <row r="813" spans="18:54">
      <c r="R813"/>
      <c r="S813" s="441" t="s">
        <v>2756</v>
      </c>
      <c r="T813" s="441">
        <v>5</v>
      </c>
      <c r="BB813" t="str" cm="1">
        <f t="array" aca="1" ref="BB813" ca="1">IFERROR(INDIRECT(X813),"")</f>
        <v/>
      </c>
    </row>
    <row r="814" spans="18:54">
      <c r="R814"/>
      <c r="S814" s="441" t="s">
        <v>2787</v>
      </c>
      <c r="T814" s="441">
        <v>6</v>
      </c>
      <c r="BB814" t="str" cm="1">
        <f t="array" aca="1" ref="BB814" ca="1">IFERROR(INDIRECT(X814),"")</f>
        <v/>
      </c>
    </row>
    <row r="815" spans="18:54">
      <c r="R815"/>
      <c r="S815" s="441" t="s">
        <v>2820</v>
      </c>
      <c r="T815" s="441">
        <v>7</v>
      </c>
      <c r="BB815" t="str" cm="1">
        <f t="array" aca="1" ref="BB815" ca="1">IFERROR(INDIRECT(X815),"")</f>
        <v/>
      </c>
    </row>
    <row r="816" spans="18:54">
      <c r="R816"/>
      <c r="S816" s="441" t="s">
        <v>2853</v>
      </c>
      <c r="T816" s="441">
        <v>8</v>
      </c>
      <c r="BB816" t="str" cm="1">
        <f t="array" aca="1" ref="BB816" ca="1">IFERROR(INDIRECT(X816),"")</f>
        <v/>
      </c>
    </row>
    <row r="817" spans="18:54">
      <c r="R817"/>
      <c r="S817" s="441" t="s">
        <v>2887</v>
      </c>
      <c r="T817" s="441">
        <v>9</v>
      </c>
      <c r="BB817" t="str" cm="1">
        <f t="array" aca="1" ref="BB817" ca="1">IFERROR(INDIRECT(X817),"")</f>
        <v/>
      </c>
    </row>
    <row r="818" spans="18:54">
      <c r="R818"/>
      <c r="S818" s="441" t="s">
        <v>2924</v>
      </c>
      <c r="T818" s="441">
        <v>10</v>
      </c>
      <c r="BB818" t="str" cm="1">
        <f t="array" aca="1" ref="BB818" ca="1">IFERROR(INDIRECT(X818),"")</f>
        <v/>
      </c>
    </row>
    <row r="819" spans="18:54">
      <c r="R819"/>
      <c r="S819" s="441" t="s">
        <v>2957</v>
      </c>
      <c r="T819" s="441">
        <v>11</v>
      </c>
      <c r="BB819" t="str" cm="1">
        <f t="array" aca="1" ref="BB819" ca="1">IFERROR(INDIRECT(X819),"")</f>
        <v/>
      </c>
    </row>
    <row r="820" spans="18:54">
      <c r="R820"/>
      <c r="S820" s="441" t="s">
        <v>2990</v>
      </c>
      <c r="T820" s="441">
        <v>12</v>
      </c>
      <c r="BB820" t="str" cm="1">
        <f t="array" aca="1" ref="BB820" ca="1">IFERROR(INDIRECT(X820),"")</f>
        <v/>
      </c>
    </row>
    <row r="821" spans="18:54">
      <c r="R821"/>
      <c r="S821" s="441" t="s">
        <v>3029</v>
      </c>
      <c r="T821" s="441">
        <v>13</v>
      </c>
      <c r="BB821" t="str" cm="1">
        <f t="array" aca="1" ref="BB821" ca="1">IFERROR(INDIRECT(X821),"")</f>
        <v/>
      </c>
    </row>
    <row r="822" spans="18:54">
      <c r="R822"/>
      <c r="S822" s="441" t="s">
        <v>3068</v>
      </c>
      <c r="T822" s="441">
        <v>14</v>
      </c>
      <c r="BB822" t="str" cm="1">
        <f t="array" aca="1" ref="BB822" ca="1">IFERROR(INDIRECT(X822),"")</f>
        <v/>
      </c>
    </row>
    <row r="823" spans="18:54">
      <c r="R823"/>
      <c r="S823" s="441" t="s">
        <v>3107</v>
      </c>
      <c r="T823" s="441">
        <v>15</v>
      </c>
      <c r="BB823" t="str" cm="1">
        <f t="array" aca="1" ref="BB823" ca="1">IFERROR(INDIRECT(X823),"")</f>
        <v/>
      </c>
    </row>
    <row r="824" spans="18:54">
      <c r="R824"/>
      <c r="S824" s="441" t="s">
        <v>3142</v>
      </c>
      <c r="T824" s="441">
        <v>16</v>
      </c>
      <c r="BB824" t="str" cm="1">
        <f t="array" aca="1" ref="BB824" ca="1">IFERROR(INDIRECT(X824),"")</f>
        <v/>
      </c>
    </row>
    <row r="825" spans="18:54">
      <c r="R825"/>
      <c r="S825" s="441" t="s">
        <v>3177</v>
      </c>
      <c r="T825" s="441">
        <v>17</v>
      </c>
      <c r="BB825" t="str" cm="1">
        <f t="array" aca="1" ref="BB825" ca="1">IFERROR(INDIRECT(X825),"")</f>
        <v/>
      </c>
    </row>
    <row r="826" spans="18:54">
      <c r="R826"/>
      <c r="S826" s="441" t="s">
        <v>3200</v>
      </c>
      <c r="T826" s="441">
        <v>18</v>
      </c>
      <c r="BB826" t="str" cm="1">
        <f t="array" aca="1" ref="BB826" ca="1">IFERROR(INDIRECT(X826),"")</f>
        <v/>
      </c>
    </row>
    <row r="827" spans="18:54">
      <c r="R827"/>
      <c r="S827" s="441" t="s">
        <v>3222</v>
      </c>
      <c r="T827" s="441">
        <v>19</v>
      </c>
      <c r="BB827" t="str" cm="1">
        <f t="array" aca="1" ref="BB827" ca="1">IFERROR(INDIRECT(X827),"")</f>
        <v/>
      </c>
    </row>
    <row r="828" spans="18:54">
      <c r="R828"/>
      <c r="S828" s="441" t="s">
        <v>3233</v>
      </c>
      <c r="T828" s="441">
        <v>20</v>
      </c>
      <c r="BB828" t="str" cm="1">
        <f t="array" aca="1" ref="BB828" ca="1">IFERROR(INDIRECT(X828),"")</f>
        <v/>
      </c>
    </row>
    <row r="829" spans="18:54">
      <c r="R829"/>
      <c r="S829" s="441" t="s">
        <v>3243</v>
      </c>
      <c r="T829" s="441">
        <v>21</v>
      </c>
      <c r="BB829" t="str" cm="1">
        <f t="array" aca="1" ref="BB829" ca="1">IFERROR(INDIRECT(X829),"")</f>
        <v/>
      </c>
    </row>
    <row r="830" spans="18:54">
      <c r="R830"/>
      <c r="S830" s="441" t="s">
        <v>3254</v>
      </c>
      <c r="T830" s="441">
        <v>22</v>
      </c>
      <c r="BB830" t="str" cm="1">
        <f t="array" aca="1" ref="BB830" ca="1">IFERROR(INDIRECT(X830),"")</f>
        <v/>
      </c>
    </row>
    <row r="831" spans="18:54">
      <c r="R831"/>
      <c r="S831" s="441" t="s">
        <v>3265</v>
      </c>
      <c r="T831" s="441">
        <v>23</v>
      </c>
      <c r="BB831" t="str" cm="1">
        <f t="array" aca="1" ref="BB831" ca="1">IFERROR(INDIRECT(X831),"")</f>
        <v/>
      </c>
    </row>
    <row r="832" spans="18:54">
      <c r="R832"/>
      <c r="S832" s="441" t="s">
        <v>3276</v>
      </c>
      <c r="T832" s="441">
        <v>24</v>
      </c>
      <c r="BB832" t="str" cm="1">
        <f t="array" aca="1" ref="BB832" ca="1">IFERROR(INDIRECT(X832),"")</f>
        <v/>
      </c>
    </row>
    <row r="833" spans="18:54">
      <c r="R833"/>
      <c r="S833" s="441" t="s">
        <v>3287</v>
      </c>
      <c r="T833" s="441">
        <v>25</v>
      </c>
      <c r="BB833" t="str" cm="1">
        <f t="array" aca="1" ref="BB833" ca="1">IFERROR(INDIRECT(X833),"")</f>
        <v/>
      </c>
    </row>
    <row r="834" spans="18:54">
      <c r="R834"/>
      <c r="S834" s="441" t="s">
        <v>3298</v>
      </c>
      <c r="T834" s="441">
        <v>26</v>
      </c>
      <c r="BB834" t="str" cm="1">
        <f t="array" aca="1" ref="BB834" ca="1">IFERROR(INDIRECT(X834),"")</f>
        <v/>
      </c>
    </row>
    <row r="835" spans="18:54">
      <c r="R835"/>
      <c r="S835" s="441" t="s">
        <v>3309</v>
      </c>
      <c r="T835" s="441">
        <v>27</v>
      </c>
      <c r="BB835" t="str" cm="1">
        <f t="array" aca="1" ref="BB835" ca="1">IFERROR(INDIRECT(X835),"")</f>
        <v/>
      </c>
    </row>
    <row r="836" spans="18:54">
      <c r="R836"/>
      <c r="S836" s="441" t="s">
        <v>3320</v>
      </c>
      <c r="T836" s="441">
        <v>28</v>
      </c>
      <c r="BB836" t="str" cm="1">
        <f t="array" aca="1" ref="BB836" ca="1">IFERROR(INDIRECT(X836),"")</f>
        <v/>
      </c>
    </row>
    <row r="837" spans="18:54">
      <c r="R837"/>
      <c r="S837" s="441" t="s">
        <v>3331</v>
      </c>
      <c r="T837" s="441">
        <v>29</v>
      </c>
      <c r="BB837" t="str" cm="1">
        <f t="array" aca="1" ref="BB837" ca="1">IFERROR(INDIRECT(X837),"")</f>
        <v/>
      </c>
    </row>
    <row r="838" spans="18:54">
      <c r="R838"/>
      <c r="S838" s="441" t="s">
        <v>3342</v>
      </c>
      <c r="T838" s="441">
        <v>30</v>
      </c>
      <c r="BB838" t="str" cm="1">
        <f t="array" aca="1" ref="BB838" ca="1">IFERROR(INDIRECT(X838),"")</f>
        <v/>
      </c>
    </row>
    <row r="839" spans="18:54">
      <c r="R839"/>
      <c r="S839" s="441" t="s">
        <v>3353</v>
      </c>
      <c r="T839" s="441">
        <v>31</v>
      </c>
      <c r="BB839" t="str" cm="1">
        <f t="array" aca="1" ref="BB839" ca="1">IFERROR(INDIRECT(X839),"")</f>
        <v/>
      </c>
    </row>
    <row r="840" spans="18:54">
      <c r="R840"/>
      <c r="S840" s="441" t="s">
        <v>3364</v>
      </c>
      <c r="T840" s="441">
        <v>32</v>
      </c>
      <c r="BB840" t="str" cm="1">
        <f t="array" aca="1" ref="BB840" ca="1">IFERROR(INDIRECT(X840),"")</f>
        <v/>
      </c>
    </row>
    <row r="841" spans="18:54">
      <c r="R841"/>
      <c r="S841" s="441" t="s">
        <v>3375</v>
      </c>
      <c r="T841" s="441">
        <v>33</v>
      </c>
      <c r="BB841" t="str" cm="1">
        <f t="array" aca="1" ref="BB841" ca="1">IFERROR(INDIRECT(X841),"")</f>
        <v/>
      </c>
    </row>
    <row r="842" spans="18:54">
      <c r="R842"/>
      <c r="S842" s="441" t="s">
        <v>3386</v>
      </c>
      <c r="T842" s="441">
        <v>34</v>
      </c>
      <c r="BB842" t="str" cm="1">
        <f t="array" aca="1" ref="BB842" ca="1">IFERROR(INDIRECT(X842),"")</f>
        <v/>
      </c>
    </row>
    <row r="843" spans="18:54">
      <c r="R843"/>
      <c r="S843" s="441" t="s">
        <v>3397</v>
      </c>
      <c r="T843" s="441">
        <v>35</v>
      </c>
      <c r="BB843" t="str" cm="1">
        <f t="array" aca="1" ref="BB843" ca="1">IFERROR(INDIRECT(X843),"")</f>
        <v/>
      </c>
    </row>
    <row r="844" spans="18:54">
      <c r="R844"/>
      <c r="S844" s="441" t="s">
        <v>3408</v>
      </c>
      <c r="T844" s="441">
        <v>36</v>
      </c>
      <c r="BB844" t="str" cm="1">
        <f t="array" aca="1" ref="BB844" ca="1">IFERROR(INDIRECT(X844),"")</f>
        <v/>
      </c>
    </row>
    <row r="845" spans="18:54">
      <c r="R845"/>
      <c r="S845" s="441" t="s">
        <v>3419</v>
      </c>
      <c r="T845" s="441">
        <v>37</v>
      </c>
      <c r="BB845" t="str" cm="1">
        <f t="array" aca="1" ref="BB845" ca="1">IFERROR(INDIRECT(X845),"")</f>
        <v/>
      </c>
    </row>
    <row r="846" spans="18:54">
      <c r="R846"/>
      <c r="S846" s="441" t="s">
        <v>3430</v>
      </c>
      <c r="T846" s="441">
        <v>38</v>
      </c>
      <c r="BB846" t="str" cm="1">
        <f t="array" aca="1" ref="BB846" ca="1">IFERROR(INDIRECT(X846),"")</f>
        <v/>
      </c>
    </row>
    <row r="847" spans="18:54">
      <c r="R847"/>
      <c r="S847" s="441" t="s">
        <v>3441</v>
      </c>
      <c r="T847" s="441">
        <v>39</v>
      </c>
      <c r="BB847" t="str" cm="1">
        <f t="array" aca="1" ref="BB847" ca="1">IFERROR(INDIRECT(X847),"")</f>
        <v/>
      </c>
    </row>
    <row r="848" spans="18:54">
      <c r="R848"/>
      <c r="S848" s="441" t="s">
        <v>3452</v>
      </c>
      <c r="T848" s="441">
        <v>40</v>
      </c>
      <c r="BB848" t="str" cm="1">
        <f t="array" aca="1" ref="BB848" ca="1">IFERROR(INDIRECT(X848),"")</f>
        <v/>
      </c>
    </row>
    <row r="849" spans="18:54">
      <c r="R849"/>
      <c r="S849" s="441" t="s">
        <v>3463</v>
      </c>
      <c r="T849" s="441">
        <v>41</v>
      </c>
      <c r="BB849" t="str" cm="1">
        <f t="array" aca="1" ref="BB849" ca="1">IFERROR(INDIRECT(X849),"")</f>
        <v/>
      </c>
    </row>
    <row r="850" spans="18:54">
      <c r="R850"/>
      <c r="S850" s="441" t="s">
        <v>3474</v>
      </c>
      <c r="T850" s="441">
        <v>42</v>
      </c>
      <c r="BB850" t="str" cm="1">
        <f t="array" aca="1" ref="BB850" ca="1">IFERROR(INDIRECT(X850),"")</f>
        <v/>
      </c>
    </row>
    <row r="851" spans="18:54">
      <c r="R851"/>
      <c r="S851" s="441" t="s">
        <v>3485</v>
      </c>
      <c r="T851" s="441">
        <v>43</v>
      </c>
      <c r="BB851" t="str" cm="1">
        <f t="array" aca="1" ref="BB851" ca="1">IFERROR(INDIRECT(X851),"")</f>
        <v/>
      </c>
    </row>
    <row r="852" spans="18:54">
      <c r="R852"/>
      <c r="S852" s="441" t="s">
        <v>3496</v>
      </c>
      <c r="T852" s="441">
        <v>44</v>
      </c>
      <c r="BB852" t="str" cm="1">
        <f t="array" aca="1" ref="BB852" ca="1">IFERROR(INDIRECT(X852),"")</f>
        <v/>
      </c>
    </row>
    <row r="853" spans="18:54">
      <c r="R853"/>
      <c r="S853" s="441" t="s">
        <v>3507</v>
      </c>
      <c r="T853" s="441">
        <v>45</v>
      </c>
      <c r="BB853" t="str" cm="1">
        <f t="array" aca="1" ref="BB853" ca="1">IFERROR(INDIRECT(X853),"")</f>
        <v/>
      </c>
    </row>
    <row r="854" spans="18:54">
      <c r="R854"/>
      <c r="S854" s="441" t="s">
        <v>3518</v>
      </c>
      <c r="T854" s="441">
        <v>46</v>
      </c>
      <c r="BB854" t="str" cm="1">
        <f t="array" aca="1" ref="BB854" ca="1">IFERROR(INDIRECT(X854),"")</f>
        <v/>
      </c>
    </row>
    <row r="855" spans="18:54">
      <c r="R855"/>
      <c r="S855" s="441" t="s">
        <v>3529</v>
      </c>
      <c r="T855" s="441">
        <v>47</v>
      </c>
      <c r="BB855" t="str" cm="1">
        <f t="array" aca="1" ref="BB855" ca="1">IFERROR(INDIRECT(X855),"")</f>
        <v/>
      </c>
    </row>
    <row r="856" spans="18:54">
      <c r="R856"/>
      <c r="S856" s="441" t="s">
        <v>3540</v>
      </c>
      <c r="T856" s="441">
        <v>48</v>
      </c>
      <c r="BB856" t="str" cm="1">
        <f t="array" aca="1" ref="BB856" ca="1">IFERROR(INDIRECT(X856),"")</f>
        <v/>
      </c>
    </row>
    <row r="857" spans="18:54">
      <c r="R857"/>
      <c r="S857" s="441" t="s">
        <v>3551</v>
      </c>
      <c r="T857" s="441">
        <v>49</v>
      </c>
      <c r="BB857" t="str" cm="1">
        <f t="array" aca="1" ref="BB857" ca="1">IFERROR(INDIRECT(X857),"")</f>
        <v/>
      </c>
    </row>
    <row r="858" spans="18:54">
      <c r="R858"/>
      <c r="S858" s="441" t="s">
        <v>3562</v>
      </c>
      <c r="T858" s="441">
        <v>50</v>
      </c>
      <c r="BB858" t="str" cm="1">
        <f t="array" aca="1" ref="BB858" ca="1">IFERROR(INDIRECT(X858),"")</f>
        <v/>
      </c>
    </row>
    <row r="859" spans="18:54">
      <c r="R859"/>
      <c r="S859" s="441" t="s">
        <v>3573</v>
      </c>
      <c r="T859" s="441">
        <v>51</v>
      </c>
      <c r="BB859" t="str" cm="1">
        <f t="array" aca="1" ref="BB859" ca="1">IFERROR(INDIRECT(X859),"")</f>
        <v/>
      </c>
    </row>
    <row r="860" spans="18:54">
      <c r="R860"/>
      <c r="S860" s="441" t="s">
        <v>3584</v>
      </c>
      <c r="T860" s="441">
        <v>52</v>
      </c>
      <c r="BB860" t="str" cm="1">
        <f t="array" aca="1" ref="BB860" ca="1">IFERROR(INDIRECT(X860),"")</f>
        <v/>
      </c>
    </row>
    <row r="861" spans="18:54">
      <c r="R861"/>
      <c r="S861" s="441">
        <v>0</v>
      </c>
      <c r="T861" s="441">
        <v>0</v>
      </c>
      <c r="BB861" t="str" cm="1">
        <f t="array" aca="1" ref="BB861" ca="1">IFERROR(INDIRECT(X861),"")</f>
        <v/>
      </c>
    </row>
    <row r="862" spans="18:54">
      <c r="R862"/>
      <c r="BB862" t="str" cm="1">
        <f t="array" aca="1" ref="BB862" ca="1">IFERROR(INDIRECT(X862),"")</f>
        <v/>
      </c>
    </row>
    <row r="863" spans="18:54">
      <c r="R863"/>
      <c r="BB863" t="str" cm="1">
        <f t="array" aca="1" ref="BB863" ca="1">IFERROR(INDIRECT(X863),"")</f>
        <v/>
      </c>
    </row>
    <row r="864" spans="18:54">
      <c r="R864"/>
      <c r="BB864" t="str" cm="1">
        <f t="array" aca="1" ref="BB864" ca="1">IFERROR(INDIRECT(X864),"")</f>
        <v/>
      </c>
    </row>
    <row r="865" spans="18:54">
      <c r="R865"/>
      <c r="BB865" t="str" cm="1">
        <f t="array" aca="1" ref="BB865" ca="1">IFERROR(INDIRECT(X865),"")</f>
        <v/>
      </c>
    </row>
    <row r="866" spans="18:54">
      <c r="R866"/>
      <c r="BB866" t="str" cm="1">
        <f t="array" aca="1" ref="BB866" ca="1">IFERROR(INDIRECT(X866),"")</f>
        <v/>
      </c>
    </row>
    <row r="867" spans="18:54">
      <c r="R867"/>
      <c r="BB867" t="str" cm="1">
        <f t="array" aca="1" ref="BB867" ca="1">IFERROR(INDIRECT(X867),"")</f>
        <v/>
      </c>
    </row>
    <row r="868" spans="18:54">
      <c r="R868"/>
      <c r="BB868" t="str" cm="1">
        <f t="array" aca="1" ref="BB868" ca="1">IFERROR(INDIRECT(X868),"")</f>
        <v/>
      </c>
    </row>
    <row r="869" spans="18:54">
      <c r="R869"/>
      <c r="BB869" t="str" cm="1">
        <f t="array" aca="1" ref="BB869" ca="1">IFERROR(INDIRECT(X869),"")</f>
        <v/>
      </c>
    </row>
    <row r="870" spans="18:54">
      <c r="R870"/>
      <c r="BB870" t="str" cm="1">
        <f t="array" aca="1" ref="BB870" ca="1">IFERROR(INDIRECT(X870),"")</f>
        <v/>
      </c>
    </row>
    <row r="871" spans="18:54">
      <c r="R871"/>
      <c r="BB871" t="str" cm="1">
        <f t="array" aca="1" ref="BB871" ca="1">IFERROR(INDIRECT(X871),"")</f>
        <v/>
      </c>
    </row>
    <row r="872" spans="18:54">
      <c r="R872"/>
      <c r="BB872" t="str" cm="1">
        <f t="array" aca="1" ref="BB872" ca="1">IFERROR(INDIRECT(X872),"")</f>
        <v/>
      </c>
    </row>
    <row r="873" spans="18:54">
      <c r="R873"/>
      <c r="BB873" t="str" cm="1">
        <f t="array" aca="1" ref="BB873" ca="1">IFERROR(INDIRECT(X873),"")</f>
        <v/>
      </c>
    </row>
    <row r="874" spans="18:54">
      <c r="R874"/>
      <c r="BB874" t="str" cm="1">
        <f t="array" aca="1" ref="BB874" ca="1">IFERROR(INDIRECT(X874),"")</f>
        <v/>
      </c>
    </row>
    <row r="875" spans="18:54">
      <c r="R875"/>
      <c r="BB875" t="str" cm="1">
        <f t="array" aca="1" ref="BB875" ca="1">IFERROR(INDIRECT(X875),"")</f>
        <v/>
      </c>
    </row>
    <row r="876" spans="18:54">
      <c r="R876"/>
      <c r="BB876" t="str" cm="1">
        <f t="array" aca="1" ref="BB876" ca="1">IFERROR(INDIRECT(X876),"")</f>
        <v/>
      </c>
    </row>
    <row r="877" spans="18:54">
      <c r="R877"/>
      <c r="BB877" t="str" cm="1">
        <f t="array" aca="1" ref="BB877" ca="1">IFERROR(INDIRECT(X877),"")</f>
        <v/>
      </c>
    </row>
    <row r="878" spans="18:54">
      <c r="R878"/>
      <c r="BB878" t="str" cm="1">
        <f t="array" aca="1" ref="BB878" ca="1">IFERROR(INDIRECT(X878),"")</f>
        <v/>
      </c>
    </row>
    <row r="879" spans="18:54">
      <c r="R879"/>
      <c r="BB879" t="str" cm="1">
        <f t="array" aca="1" ref="BB879" ca="1">IFERROR(INDIRECT(X879),"")</f>
        <v/>
      </c>
    </row>
    <row r="880" spans="18:54">
      <c r="R880"/>
      <c r="BB880" t="str" cm="1">
        <f t="array" aca="1" ref="BB880" ca="1">IFERROR(INDIRECT(X880),"")</f>
        <v/>
      </c>
    </row>
    <row r="881" spans="18:54">
      <c r="R881"/>
      <c r="BB881" t="str" cm="1">
        <f t="array" aca="1" ref="BB881" ca="1">IFERROR(INDIRECT(X881),"")</f>
        <v/>
      </c>
    </row>
    <row r="882" spans="18:54">
      <c r="R882"/>
      <c r="BB882" t="str" cm="1">
        <f t="array" aca="1" ref="BB882" ca="1">IFERROR(INDIRECT(X882),"")</f>
        <v/>
      </c>
    </row>
    <row r="883" spans="18:54">
      <c r="R883"/>
      <c r="BB883" t="str" cm="1">
        <f t="array" aca="1" ref="BB883" ca="1">IFERROR(INDIRECT(X883),"")</f>
        <v/>
      </c>
    </row>
    <row r="884" spans="18:54">
      <c r="R884"/>
      <c r="BB884" t="str" cm="1">
        <f t="array" aca="1" ref="BB884" ca="1">IFERROR(INDIRECT(X884),"")</f>
        <v/>
      </c>
    </row>
    <row r="885" spans="18:54">
      <c r="R885"/>
      <c r="BB885" t="str" cm="1">
        <f t="array" aca="1" ref="BB885" ca="1">IFERROR(INDIRECT(X885),"")</f>
        <v/>
      </c>
    </row>
    <row r="886" spans="18:54">
      <c r="R886"/>
      <c r="BB886" t="str" cm="1">
        <f t="array" aca="1" ref="BB886" ca="1">IFERROR(INDIRECT(X886),"")</f>
        <v/>
      </c>
    </row>
    <row r="887" spans="18:54">
      <c r="R887"/>
      <c r="BB887" t="str" cm="1">
        <f t="array" aca="1" ref="BB887" ca="1">IFERROR(INDIRECT(X887),"")</f>
        <v/>
      </c>
    </row>
    <row r="888" spans="18:54">
      <c r="R888"/>
      <c r="BB888" t="str" cm="1">
        <f t="array" aca="1" ref="BB888" ca="1">IFERROR(INDIRECT(X888),"")</f>
        <v/>
      </c>
    </row>
    <row r="889" spans="18:54">
      <c r="R889"/>
      <c r="BB889" t="str" cm="1">
        <f t="array" aca="1" ref="BB889" ca="1">IFERROR(INDIRECT(X889),"")</f>
        <v/>
      </c>
    </row>
    <row r="890" spans="18:54">
      <c r="R890"/>
      <c r="BB890" t="str" cm="1">
        <f t="array" aca="1" ref="BB890" ca="1">IFERROR(INDIRECT(X890),"")</f>
        <v/>
      </c>
    </row>
    <row r="891" spans="18:54">
      <c r="R891"/>
      <c r="BB891" t="str" cm="1">
        <f t="array" aca="1" ref="BB891" ca="1">IFERROR(INDIRECT(X891),"")</f>
        <v/>
      </c>
    </row>
    <row r="892" spans="18:54">
      <c r="R892"/>
      <c r="BB892" t="str" cm="1">
        <f t="array" aca="1" ref="BB892" ca="1">IFERROR(INDIRECT(X892),"")</f>
        <v/>
      </c>
    </row>
    <row r="893" spans="18:54">
      <c r="R893"/>
      <c r="BB893" t="str" cm="1">
        <f t="array" aca="1" ref="BB893" ca="1">IFERROR(INDIRECT(X893),"")</f>
        <v/>
      </c>
    </row>
    <row r="894" spans="18:54">
      <c r="R894"/>
      <c r="BB894" t="str" cm="1">
        <f t="array" aca="1" ref="BB894" ca="1">IFERROR(INDIRECT(X894),"")</f>
        <v/>
      </c>
    </row>
    <row r="895" spans="18:54">
      <c r="R895"/>
      <c r="BB895" t="str" cm="1">
        <f t="array" aca="1" ref="BB895" ca="1">IFERROR(INDIRECT(X895),"")</f>
        <v/>
      </c>
    </row>
    <row r="896" spans="18:54">
      <c r="R896"/>
      <c r="BB896" t="str" cm="1">
        <f t="array" aca="1" ref="BB896" ca="1">IFERROR(INDIRECT(X896),"")</f>
        <v/>
      </c>
    </row>
    <row r="897" spans="18:54">
      <c r="R897"/>
      <c r="BB897" t="str" cm="1">
        <f t="array" aca="1" ref="BB897" ca="1">IFERROR(INDIRECT(X897),"")</f>
        <v/>
      </c>
    </row>
    <row r="898" spans="18:54">
      <c r="R898"/>
      <c r="BB898" t="str" cm="1">
        <f t="array" aca="1" ref="BB898" ca="1">IFERROR(INDIRECT(X898),"")</f>
        <v/>
      </c>
    </row>
    <row r="899" spans="18:54">
      <c r="R899"/>
      <c r="BB899" t="str" cm="1">
        <f t="array" aca="1" ref="BB899" ca="1">IFERROR(INDIRECT(X899),"")</f>
        <v/>
      </c>
    </row>
    <row r="900" spans="18:54">
      <c r="R900"/>
      <c r="BB900" t="str" cm="1">
        <f t="array" aca="1" ref="BB900" ca="1">IFERROR(INDIRECT(X900),"")</f>
        <v/>
      </c>
    </row>
    <row r="901" spans="18:54">
      <c r="R901"/>
      <c r="BB901" t="str" cm="1">
        <f t="array" aca="1" ref="BB901" ca="1">IFERROR(INDIRECT(X901),"")</f>
        <v/>
      </c>
    </row>
    <row r="902" spans="18:54">
      <c r="R902"/>
      <c r="BB902" t="str" cm="1">
        <f t="array" aca="1" ref="BB902" ca="1">IFERROR(INDIRECT(X902),"")</f>
        <v/>
      </c>
    </row>
    <row r="903" spans="18:54">
      <c r="R903"/>
      <c r="BB903" t="str" cm="1">
        <f t="array" aca="1" ref="BB903" ca="1">IFERROR(INDIRECT(X903),"")</f>
        <v/>
      </c>
    </row>
    <row r="904" spans="18:54">
      <c r="R904"/>
      <c r="BB904" t="str" cm="1">
        <f t="array" aca="1" ref="BB904" ca="1">IFERROR(INDIRECT(X904),"")</f>
        <v/>
      </c>
    </row>
    <row r="905" spans="18:54">
      <c r="R905"/>
      <c r="BB905" t="str" cm="1">
        <f t="array" aca="1" ref="BB905" ca="1">IFERROR(INDIRECT(X905),"")</f>
        <v/>
      </c>
    </row>
    <row r="906" spans="18:54">
      <c r="R906"/>
      <c r="BB906" t="str" cm="1">
        <f t="array" aca="1" ref="BB906" ca="1">IFERROR(INDIRECT(X906),"")</f>
        <v/>
      </c>
    </row>
    <row r="907" spans="18:54">
      <c r="R907"/>
      <c r="BB907" t="str" cm="1">
        <f t="array" aca="1" ref="BB907" ca="1">IFERROR(INDIRECT(X907),"")</f>
        <v/>
      </c>
    </row>
    <row r="908" spans="18:54">
      <c r="R908"/>
      <c r="BB908" t="str" cm="1">
        <f t="array" aca="1" ref="BB908" ca="1">IFERROR(INDIRECT(X908),"")</f>
        <v/>
      </c>
    </row>
    <row r="909" spans="18:54">
      <c r="R909"/>
      <c r="BB909" t="str" cm="1">
        <f t="array" aca="1" ref="BB909" ca="1">IFERROR(INDIRECT(X909),"")</f>
        <v/>
      </c>
    </row>
    <row r="910" spans="18:54">
      <c r="R910"/>
      <c r="BB910" t="str" cm="1">
        <f t="array" aca="1" ref="BB910" ca="1">IFERROR(INDIRECT(X910),"")</f>
        <v/>
      </c>
    </row>
    <row r="911" spans="18:54">
      <c r="R911"/>
      <c r="BB911" t="str" cm="1">
        <f t="array" aca="1" ref="BB911" ca="1">IFERROR(INDIRECT(X911),"")</f>
        <v/>
      </c>
    </row>
    <row r="912" spans="18:54">
      <c r="R912"/>
      <c r="BB912" t="str" cm="1">
        <f t="array" aca="1" ref="BB912" ca="1">IFERROR(INDIRECT(X912),"")</f>
        <v/>
      </c>
    </row>
    <row r="913" spans="18:54">
      <c r="R913"/>
      <c r="BB913" t="str" cm="1">
        <f t="array" aca="1" ref="BB913" ca="1">IFERROR(INDIRECT(X913),"")</f>
        <v/>
      </c>
    </row>
    <row r="914" spans="18:54">
      <c r="R914"/>
      <c r="BB914" t="str" cm="1">
        <f t="array" aca="1" ref="BB914" ca="1">IFERROR(INDIRECT(X914),"")</f>
        <v/>
      </c>
    </row>
    <row r="915" spans="18:54">
      <c r="R915"/>
      <c r="BB915" t="str" cm="1">
        <f t="array" aca="1" ref="BB915" ca="1">IFERROR(INDIRECT(X915),"")</f>
        <v/>
      </c>
    </row>
    <row r="916" spans="18:54">
      <c r="R916"/>
      <c r="BB916" t="str" cm="1">
        <f t="array" aca="1" ref="BB916" ca="1">IFERROR(INDIRECT(X916),"")</f>
        <v/>
      </c>
    </row>
    <row r="917" spans="18:54">
      <c r="R917"/>
      <c r="BB917" t="str" cm="1">
        <f t="array" aca="1" ref="BB917" ca="1">IFERROR(INDIRECT(X917),"")</f>
        <v/>
      </c>
    </row>
    <row r="918" spans="18:54">
      <c r="R918"/>
      <c r="BB918" t="str" cm="1">
        <f t="array" aca="1" ref="BB918" ca="1">IFERROR(INDIRECT(X918),"")</f>
        <v/>
      </c>
    </row>
    <row r="919" spans="18:54">
      <c r="R919"/>
      <c r="BB919" t="str" cm="1">
        <f t="array" aca="1" ref="BB919" ca="1">IFERROR(INDIRECT(X919),"")</f>
        <v/>
      </c>
    </row>
    <row r="920" spans="18:54">
      <c r="R920"/>
      <c r="BB920" t="str" cm="1">
        <f t="array" aca="1" ref="BB920" ca="1">IFERROR(INDIRECT(X920),"")</f>
        <v/>
      </c>
    </row>
    <row r="921" spans="18:54">
      <c r="R921"/>
      <c r="BB921" t="str" cm="1">
        <f t="array" aca="1" ref="BB921" ca="1">IFERROR(INDIRECT(X921),"")</f>
        <v/>
      </c>
    </row>
    <row r="922" spans="18:54">
      <c r="R922"/>
      <c r="BB922" t="str" cm="1">
        <f t="array" aca="1" ref="BB922" ca="1">IFERROR(INDIRECT(X922),"")</f>
        <v/>
      </c>
    </row>
    <row r="923" spans="18:54">
      <c r="R923"/>
      <c r="BB923" t="str" cm="1">
        <f t="array" aca="1" ref="BB923" ca="1">IFERROR(INDIRECT(X923),"")</f>
        <v/>
      </c>
    </row>
    <row r="924" spans="18:54">
      <c r="R924"/>
      <c r="BB924" t="str" cm="1">
        <f t="array" aca="1" ref="BB924" ca="1">IFERROR(INDIRECT(X924),"")</f>
        <v/>
      </c>
    </row>
    <row r="925" spans="18:54">
      <c r="R925"/>
      <c r="BB925" t="str" cm="1">
        <f t="array" aca="1" ref="BB925" ca="1">IFERROR(INDIRECT(X925),"")</f>
        <v/>
      </c>
    </row>
    <row r="926" spans="18:54">
      <c r="R926"/>
      <c r="BB926" t="str" cm="1">
        <f t="array" aca="1" ref="BB926" ca="1">IFERROR(INDIRECT(X926),"")</f>
        <v/>
      </c>
    </row>
    <row r="927" spans="18:54">
      <c r="R927"/>
      <c r="BB927" t="str" cm="1">
        <f t="array" aca="1" ref="BB927" ca="1">IFERROR(INDIRECT(X927),"")</f>
        <v/>
      </c>
    </row>
    <row r="928" spans="18:54">
      <c r="R928"/>
      <c r="BB928" t="str" cm="1">
        <f t="array" aca="1" ref="BB928" ca="1">IFERROR(INDIRECT(X928),"")</f>
        <v/>
      </c>
    </row>
    <row r="929" spans="18:54">
      <c r="R929"/>
      <c r="BB929" t="str" cm="1">
        <f t="array" aca="1" ref="BB929" ca="1">IFERROR(INDIRECT(X929),"")</f>
        <v/>
      </c>
    </row>
    <row r="930" spans="18:54">
      <c r="R930"/>
      <c r="BB930" t="str" cm="1">
        <f t="array" aca="1" ref="BB930" ca="1">IFERROR(INDIRECT(X930),"")</f>
        <v/>
      </c>
    </row>
    <row r="931" spans="18:54">
      <c r="R931"/>
      <c r="BB931" t="str" cm="1">
        <f t="array" aca="1" ref="BB931" ca="1">IFERROR(INDIRECT(X931),"")</f>
        <v/>
      </c>
    </row>
    <row r="932" spans="18:54">
      <c r="R932"/>
      <c r="BB932" t="str" cm="1">
        <f t="array" aca="1" ref="BB932" ca="1">IFERROR(INDIRECT(X932),"")</f>
        <v/>
      </c>
    </row>
    <row r="933" spans="18:54">
      <c r="R933"/>
      <c r="BB933" t="str" cm="1">
        <f t="array" aca="1" ref="BB933" ca="1">IFERROR(INDIRECT(X933),"")</f>
        <v/>
      </c>
    </row>
    <row r="934" spans="18:54">
      <c r="R934"/>
      <c r="BB934" t="str" cm="1">
        <f t="array" aca="1" ref="BB934" ca="1">IFERROR(INDIRECT(X934),"")</f>
        <v/>
      </c>
    </row>
    <row r="935" spans="18:54">
      <c r="R935"/>
      <c r="BB935" t="str" cm="1">
        <f t="array" aca="1" ref="BB935" ca="1">IFERROR(INDIRECT(X935),"")</f>
        <v/>
      </c>
    </row>
    <row r="936" spans="18:54">
      <c r="R936"/>
      <c r="BB936" t="str" cm="1">
        <f t="array" aca="1" ref="BB936" ca="1">IFERROR(INDIRECT(X936),"")</f>
        <v/>
      </c>
    </row>
    <row r="937" spans="18:54">
      <c r="R937"/>
      <c r="BB937" t="str" cm="1">
        <f t="array" aca="1" ref="BB937" ca="1">IFERROR(INDIRECT(X937),"")</f>
        <v/>
      </c>
    </row>
    <row r="938" spans="18:54">
      <c r="R938"/>
      <c r="BB938" t="str" cm="1">
        <f t="array" aca="1" ref="BB938" ca="1">IFERROR(INDIRECT(X938),"")</f>
        <v/>
      </c>
    </row>
    <row r="939" spans="18:54">
      <c r="R939"/>
      <c r="BB939" t="str" cm="1">
        <f t="array" aca="1" ref="BB939" ca="1">IFERROR(INDIRECT(X939),"")</f>
        <v/>
      </c>
    </row>
    <row r="940" spans="18:54">
      <c r="R940"/>
      <c r="BB940" t="str" cm="1">
        <f t="array" aca="1" ref="BB940" ca="1">IFERROR(INDIRECT(X940),"")</f>
        <v/>
      </c>
    </row>
    <row r="941" spans="18:54">
      <c r="R941"/>
      <c r="BB941" t="str" cm="1">
        <f t="array" aca="1" ref="BB941" ca="1">IFERROR(INDIRECT(X941),"")</f>
        <v/>
      </c>
    </row>
    <row r="942" spans="18:54">
      <c r="R942"/>
      <c r="BB942" t="str" cm="1">
        <f t="array" aca="1" ref="BB942" ca="1">IFERROR(INDIRECT(X942),"")</f>
        <v/>
      </c>
    </row>
    <row r="943" spans="18:54">
      <c r="R943"/>
      <c r="BB943" t="str" cm="1">
        <f t="array" aca="1" ref="BB943" ca="1">IFERROR(INDIRECT(X943),"")</f>
        <v/>
      </c>
    </row>
    <row r="944" spans="18:54">
      <c r="R944"/>
      <c r="BB944" t="str" cm="1">
        <f t="array" aca="1" ref="BB944" ca="1">IFERROR(INDIRECT(X944),"")</f>
        <v/>
      </c>
    </row>
    <row r="945" spans="18:54">
      <c r="R945"/>
      <c r="BB945" t="str" cm="1">
        <f t="array" aca="1" ref="BB945" ca="1">IFERROR(INDIRECT(X945),"")</f>
        <v/>
      </c>
    </row>
    <row r="946" spans="18:54">
      <c r="R946"/>
      <c r="BB946" t="str" cm="1">
        <f t="array" aca="1" ref="BB946" ca="1">IFERROR(INDIRECT(X946),"")</f>
        <v/>
      </c>
    </row>
    <row r="947" spans="18:54">
      <c r="R947"/>
    </row>
    <row r="948" spans="18:54">
      <c r="R948"/>
    </row>
    <row r="949" spans="18:54">
      <c r="R949"/>
    </row>
    <row r="950" spans="18:54">
      <c r="R950"/>
    </row>
    <row r="951" spans="18:54">
      <c r="R951"/>
    </row>
    <row r="952" spans="18:54">
      <c r="R952"/>
    </row>
    <row r="953" spans="18:54">
      <c r="R953"/>
    </row>
    <row r="954" spans="18:54">
      <c r="R954"/>
    </row>
    <row r="955" spans="18:54">
      <c r="R955"/>
    </row>
    <row r="956" spans="18:54">
      <c r="R956"/>
    </row>
    <row r="957" spans="18:54">
      <c r="R957"/>
    </row>
    <row r="958" spans="18:54">
      <c r="R958"/>
    </row>
    <row r="959" spans="18:54">
      <c r="R959"/>
    </row>
    <row r="960" spans="18:54">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selectLockedCells="1" selectUnlockedCells="1"/>
  <conditionalFormatting sqref="D109:F118 D6:F106">
    <cfRule type="expression" dxfId="6" priority="2">
      <formula>OR($C6="svar", AND($C6&lt;&gt;"svar", $D6=$F6))</formula>
    </cfRule>
  </conditionalFormatting>
  <conditionalFormatting sqref="BK1">
    <cfRule type="cellIs" dxfId="5" priority="1" operator="equal">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B18AD-4214-4325-B6C5-DC266A479D83}">
  <sheetPr codeName="Blad15"/>
  <dimension ref="A1:MY1000"/>
  <sheetViews>
    <sheetView zoomScaleNormal="100" workbookViewId="0">
      <selection activeCell="BQ14" sqref="BQ14"/>
    </sheetView>
  </sheetViews>
  <sheetFormatPr defaultColWidth="9.19921875" defaultRowHeight="14.6"/>
  <cols>
    <col min="1" max="1" width="6.19921875" style="472" customWidth="1"/>
    <col min="2" max="2" width="12.06640625" style="441" bestFit="1" customWidth="1"/>
    <col min="3" max="3" width="10.33203125" style="441" bestFit="1" customWidth="1"/>
    <col min="4" max="4" width="92.59765625" style="441" customWidth="1"/>
    <col min="5" max="5" width="9.59765625" style="441" bestFit="1" customWidth="1"/>
    <col min="6" max="6" width="116.06640625" style="441" customWidth="1"/>
    <col min="7" max="7" width="18.33203125" style="441" customWidth="1"/>
    <col min="8" max="9" width="9.19921875" style="441"/>
    <col min="10" max="13" width="9.19921875" style="478"/>
    <col min="14" max="15" width="9.19921875" style="441"/>
    <col min="16" max="16" width="9.19921875" style="479"/>
    <col min="17" max="17" width="9.19921875" style="441"/>
    <col min="18" max="18" width="67.06640625" style="441" customWidth="1"/>
    <col min="19" max="23" width="9.19921875" style="441"/>
    <col min="24" max="24" width="19.9296875" style="441" customWidth="1"/>
    <col min="25" max="30" width="15.9296875" style="441" customWidth="1"/>
    <col min="31" max="38" width="9.19921875" style="441"/>
    <col min="39" max="40" width="21.46484375" style="441" customWidth="1"/>
    <col min="41" max="45" width="9.19921875" style="441"/>
    <col min="46" max="46" width="20.9296875" style="441" customWidth="1"/>
    <col min="47" max="49" width="9.19921875" style="441"/>
    <col min="50" max="50" width="23.59765625" style="441" customWidth="1"/>
    <col min="51" max="53" width="9.46484375" style="441" customWidth="1"/>
    <col min="54" max="54" width="44.59765625" style="441" customWidth="1"/>
    <col min="55" max="55" width="52.06640625" style="441" customWidth="1"/>
    <col min="56" max="56" width="9.19921875" style="441"/>
    <col min="57" max="57" width="11.9296875" style="441" bestFit="1" customWidth="1"/>
    <col min="58" max="59" width="9.19921875" style="441"/>
    <col min="60" max="60" width="9.19921875" style="480"/>
    <col min="61" max="61" width="9.19921875" style="441"/>
    <col min="62" max="62" width="19.06640625" style="479" customWidth="1"/>
    <col min="63" max="63" width="9.19921875" style="441"/>
    <col min="64" max="64" width="66.73046875" style="441" customWidth="1"/>
    <col min="65" max="65" width="29.796875" style="441" customWidth="1"/>
    <col min="66" max="66" width="9.19921875" style="441"/>
    <col min="67" max="67" width="22.06640625" style="441" customWidth="1"/>
    <col min="68" max="68" width="35.265625" style="480" customWidth="1"/>
    <col min="69" max="69" width="24.19921875" style="441" customWidth="1"/>
    <col min="70" max="70" width="18.9296875" style="441" customWidth="1"/>
    <col min="71" max="82" width="15.59765625" style="441" customWidth="1"/>
    <col min="83" max="83" width="9.19921875" style="441"/>
    <col min="84" max="84" width="26.46484375" style="441" customWidth="1"/>
    <col min="85" max="93" width="24.46484375" style="441" customWidth="1"/>
    <col min="94" max="102" width="9.19921875" style="441"/>
    <col min="103" max="103" width="29.46484375" style="441" customWidth="1"/>
    <col min="104" max="106" width="9.19921875" style="441"/>
    <col min="107" max="107" width="9.19921875" style="440"/>
    <col min="108" max="113" width="9.19921875" style="441"/>
    <col min="114" max="114" width="43.9296875" style="441" customWidth="1"/>
    <col min="115" max="120" width="9.19921875" style="441"/>
    <col min="121" max="121" width="11.59765625" style="441" bestFit="1" customWidth="1"/>
    <col min="122" max="133" width="9.19921875" style="441"/>
    <col min="134" max="134" width="21" style="441" customWidth="1"/>
    <col min="135" max="184" width="9.19921875" style="441"/>
    <col min="185" max="185" width="9.19921875" style="750"/>
    <col min="186" max="16384" width="9.19921875" style="441"/>
  </cols>
  <sheetData>
    <row r="1" spans="1:363" customFormat="1" ht="30" thickBot="1">
      <c r="A1" s="569" t="s">
        <v>1153</v>
      </c>
      <c r="G1" t="s">
        <v>1154</v>
      </c>
      <c r="H1" t="s">
        <v>1155</v>
      </c>
      <c r="I1" t="s">
        <v>1156</v>
      </c>
      <c r="J1" s="422" t="s">
        <v>1157</v>
      </c>
      <c r="K1" s="422" t="s">
        <v>1158</v>
      </c>
      <c r="L1" s="422" t="s">
        <v>1159</v>
      </c>
      <c r="M1" s="422"/>
      <c r="O1" s="423" t="s">
        <v>1160</v>
      </c>
      <c r="P1" s="424" t="s">
        <v>23</v>
      </c>
      <c r="Q1" s="425" t="s">
        <v>1161</v>
      </c>
      <c r="R1" s="425" t="s">
        <v>1162</v>
      </c>
      <c r="S1" s="425" t="s">
        <v>1163</v>
      </c>
      <c r="T1" s="425"/>
      <c r="U1" s="425"/>
      <c r="V1" s="425" t="s">
        <v>1164</v>
      </c>
      <c r="W1" s="425" t="s">
        <v>1165</v>
      </c>
      <c r="X1" s="426" t="s">
        <v>1166</v>
      </c>
      <c r="Y1" s="425" t="s">
        <v>1167</v>
      </c>
      <c r="Z1" s="425" t="s">
        <v>1168</v>
      </c>
      <c r="AA1" s="425" t="s">
        <v>1169</v>
      </c>
      <c r="AB1" s="425" t="s">
        <v>1170</v>
      </c>
      <c r="AC1" s="426" t="s">
        <v>1171</v>
      </c>
      <c r="AD1" s="426" t="s">
        <v>1172</v>
      </c>
      <c r="AE1" s="425" t="s">
        <v>1173</v>
      </c>
      <c r="AF1" s="425" t="s">
        <v>1174</v>
      </c>
      <c r="AG1" s="425" t="s">
        <v>1175</v>
      </c>
      <c r="AH1" s="425" t="s">
        <v>1176</v>
      </c>
      <c r="AI1" s="425" t="s">
        <v>1177</v>
      </c>
      <c r="AJ1" s="425" t="s">
        <v>1178</v>
      </c>
      <c r="AK1" s="425" t="s">
        <v>1179</v>
      </c>
      <c r="AL1" s="425" t="s">
        <v>1180</v>
      </c>
      <c r="AM1" s="425" t="s">
        <v>1181</v>
      </c>
      <c r="AN1" s="425" t="s">
        <v>1182</v>
      </c>
      <c r="AO1" s="425" t="s">
        <v>1183</v>
      </c>
      <c r="AP1" s="425" t="s">
        <v>3595</v>
      </c>
      <c r="AQ1" s="425" t="s">
        <v>3596</v>
      </c>
      <c r="AR1" s="425" t="s">
        <v>3597</v>
      </c>
      <c r="AS1" s="425" t="s">
        <v>3598</v>
      </c>
      <c r="AT1" s="425" t="s">
        <v>1184</v>
      </c>
      <c r="AU1" s="425" t="s">
        <v>1185</v>
      </c>
      <c r="AV1" s="425" t="s">
        <v>1186</v>
      </c>
      <c r="AW1" s="425" t="s">
        <v>1187</v>
      </c>
      <c r="AX1" s="425" t="s">
        <v>1188</v>
      </c>
      <c r="AY1" s="425" t="s">
        <v>1189</v>
      </c>
      <c r="AZ1" s="425" t="s">
        <v>1190</v>
      </c>
      <c r="BA1" s="425" t="s">
        <v>1191</v>
      </c>
      <c r="BB1" s="425" t="s">
        <v>3599</v>
      </c>
      <c r="BC1" s="425" t="s">
        <v>1193</v>
      </c>
      <c r="BD1" s="425" t="s">
        <v>1194</v>
      </c>
      <c r="BE1" s="425"/>
      <c r="BF1" s="425"/>
      <c r="BG1" s="425"/>
      <c r="BH1" s="427"/>
      <c r="BJ1" s="428" t="s">
        <v>1197</v>
      </c>
      <c r="BK1" s="429" t="s">
        <v>1198</v>
      </c>
      <c r="BL1" s="429" t="s">
        <v>1162</v>
      </c>
      <c r="BM1" s="429" t="s">
        <v>1163</v>
      </c>
      <c r="BN1" s="429" t="s">
        <v>1199</v>
      </c>
      <c r="BO1" s="430" t="s">
        <v>1200</v>
      </c>
      <c r="BP1" s="431" t="s">
        <v>1162</v>
      </c>
      <c r="BQ1" s="432" t="s">
        <v>1201</v>
      </c>
      <c r="BR1" s="432" t="s">
        <v>1202</v>
      </c>
      <c r="BS1" s="432" t="s">
        <v>3600</v>
      </c>
      <c r="BT1" s="432" t="s">
        <v>3601</v>
      </c>
      <c r="BU1" s="432" t="s">
        <v>3602</v>
      </c>
      <c r="BV1" s="432" t="s">
        <v>3603</v>
      </c>
      <c r="BW1" s="432" t="s">
        <v>3604</v>
      </c>
      <c r="BX1" s="432"/>
      <c r="BY1" s="432"/>
      <c r="CG1" t="s">
        <v>1213</v>
      </c>
      <c r="CH1">
        <v>15</v>
      </c>
      <c r="CI1">
        <v>15</v>
      </c>
      <c r="CJ1">
        <v>15</v>
      </c>
      <c r="CK1">
        <v>15</v>
      </c>
      <c r="CL1">
        <v>15</v>
      </c>
      <c r="CM1">
        <v>15</v>
      </c>
      <c r="CN1">
        <v>34</v>
      </c>
      <c r="CO1">
        <v>41</v>
      </c>
      <c r="CP1">
        <v>16</v>
      </c>
      <c r="CQ1">
        <v>42</v>
      </c>
      <c r="CV1">
        <f>SUM(CH1:CQ1)</f>
        <v>223</v>
      </c>
      <c r="CY1" s="1" t="s">
        <v>1214</v>
      </c>
      <c r="DC1" s="433" t="str">
        <f>BS1</f>
        <v>Riskhantering i digitala leveranskedjor</v>
      </c>
      <c r="DD1" s="433"/>
      <c r="DE1" s="433"/>
      <c r="DF1" s="433"/>
      <c r="DG1" s="433"/>
      <c r="DH1" s="433"/>
      <c r="DI1" s="433"/>
      <c r="DJ1" s="433" t="s">
        <v>1215</v>
      </c>
      <c r="DK1" s="433"/>
      <c r="DL1" s="433"/>
      <c r="DM1" s="433"/>
      <c r="DN1" s="433"/>
      <c r="DO1" s="433"/>
      <c r="DP1" s="433"/>
      <c r="DQ1" s="433"/>
      <c r="DR1" s="433"/>
      <c r="DS1" s="433"/>
      <c r="DT1" s="433"/>
      <c r="DU1" s="433"/>
      <c r="DV1" s="433"/>
      <c r="DW1" s="433" t="str">
        <f>BT1</f>
        <v>Kravställning i digitala leveranskedjor</v>
      </c>
      <c r="EN1" s="433"/>
      <c r="EO1" s="433" t="str">
        <f>BU1</f>
        <v>Uppföljning av säkerhet i digitala leveranskedjor</v>
      </c>
      <c r="FF1" s="433"/>
      <c r="FG1" s="433" t="str">
        <f>BV1</f>
        <v>Incidenthantering i digitala leveranskedjor</v>
      </c>
      <c r="FX1" s="433"/>
      <c r="FY1" s="433" t="str">
        <f>BW1</f>
        <v>Säkra leveranser</v>
      </c>
      <c r="GC1" s="745"/>
      <c r="GP1" s="433"/>
      <c r="GQ1" s="433"/>
      <c r="HH1" s="433"/>
      <c r="HI1" s="433"/>
      <c r="HZ1" s="433"/>
      <c r="IA1" s="433"/>
      <c r="IR1" s="433"/>
      <c r="IS1" s="433"/>
      <c r="JK1" s="433"/>
      <c r="KC1" s="433"/>
      <c r="KU1" s="433"/>
      <c r="LM1" s="433"/>
      <c r="ME1" s="433"/>
      <c r="MF1" s="433"/>
    </row>
    <row r="2" spans="1:363" customFormat="1" ht="44.6" thickBot="1">
      <c r="A2" s="569"/>
      <c r="D2" s="213" t="s">
        <v>1216</v>
      </c>
      <c r="E2" s="434">
        <v>265</v>
      </c>
      <c r="G2" t="s">
        <v>1217</v>
      </c>
      <c r="H2" t="s">
        <v>1217</v>
      </c>
      <c r="I2">
        <v>0</v>
      </c>
      <c r="J2" s="422">
        <v>1</v>
      </c>
      <c r="K2" s="422">
        <v>1</v>
      </c>
      <c r="L2" s="422">
        <v>1</v>
      </c>
      <c r="M2" s="422">
        <v>1</v>
      </c>
      <c r="O2" s="423">
        <v>1</v>
      </c>
      <c r="P2" s="435">
        <v>1</v>
      </c>
      <c r="Q2">
        <v>1</v>
      </c>
      <c r="R2" t="s">
        <v>983</v>
      </c>
      <c r="S2" t="s">
        <v>3605</v>
      </c>
      <c r="V2" s="436" t="s">
        <v>3606</v>
      </c>
      <c r="W2">
        <v>7</v>
      </c>
      <c r="X2" t="s">
        <v>1217</v>
      </c>
      <c r="Y2" t="s">
        <v>1217</v>
      </c>
      <c r="Z2" t="s">
        <v>1217</v>
      </c>
      <c r="AA2" t="s">
        <v>1217</v>
      </c>
      <c r="AB2" t="s">
        <v>1217</v>
      </c>
      <c r="AC2" t="s">
        <v>1217</v>
      </c>
      <c r="AD2" t="s">
        <v>1217</v>
      </c>
      <c r="AE2" t="s">
        <v>1217</v>
      </c>
      <c r="AF2" t="s">
        <v>1217</v>
      </c>
      <c r="AG2" t="s">
        <v>1217</v>
      </c>
      <c r="AH2" t="s">
        <v>1217</v>
      </c>
      <c r="AI2" t="s">
        <v>1217</v>
      </c>
      <c r="AJ2" t="s">
        <v>1217</v>
      </c>
      <c r="AK2" t="s">
        <v>1217</v>
      </c>
      <c r="AL2" t="s">
        <v>1217</v>
      </c>
      <c r="AM2" t="s">
        <v>1217</v>
      </c>
      <c r="AN2" t="s">
        <v>1217</v>
      </c>
      <c r="AO2" t="s">
        <v>1217</v>
      </c>
      <c r="AP2" s="566" t="s">
        <v>3607</v>
      </c>
      <c r="AQ2" s="566" t="s">
        <v>3608</v>
      </c>
      <c r="AR2" s="566" t="s">
        <v>3609</v>
      </c>
      <c r="AS2" s="566" t="s">
        <v>3610</v>
      </c>
      <c r="AT2" s="566" t="s">
        <v>3611</v>
      </c>
      <c r="AU2" s="566" t="s">
        <v>3612</v>
      </c>
      <c r="AV2" s="566" t="s">
        <v>3613</v>
      </c>
      <c r="AW2" s="566" t="s">
        <v>3614</v>
      </c>
      <c r="AX2" s="436" t="s">
        <v>3615</v>
      </c>
      <c r="AY2" s="436" t="s">
        <v>3616</v>
      </c>
      <c r="AZ2" s="436">
        <f>IF(ISNUMBER(Leveranskedjekollen!G24),Leveranskedjekollen!G24,0)+IF(ISNUMBER(Leveranskedjekollen!G36),Leveranskedjekollen!G36,0)+IF(ISNUMBER(Leveranskedjekollen!G48),Leveranskedjekollen!G48,0)+IF(ISNUMBER(Leveranskedjekollen!G61),Leveranskedjekollen!G61,0)+IF(ISNUMBER(Leveranskedjekollen!G76),Leveranskedjekollen!G76,0)+IF(ISNUMBER(Leveranskedjekollen!G85),Leveranskedjekollen!G85,0)+IF(ISNUMBER(Leveranskedjekollen!G95),Leveranskedjekollen!G95,0)+IF(ISNUMBER(Leveranskedjekollen!G104),Leveranskedjekollen!G104,0)+IF(ISNUMBER(Leveranskedjekollen!G121),Leveranskedjekollen!G121,0)+IF(ISNUMBER(Leveranskedjekollen!G135),Leveranskedjekollen!G135,0)+IF(ISNUMBER(Leveranskedjekollen!G147),Leveranskedjekollen!G147,0)+IF(ISNUMBER(Leveranskedjekollen!G160),Leveranskedjekollen!G160,0)+IF(ISNUMBER(Leveranskedjekollen!G184),Leveranskedjekollen!G184,0)+IF(ISNUMBER(Leveranskedjekollen!G195),Leveranskedjekollen!G195,0)+IF(ISNUMBER(Leveranskedjekollen!G209),Leveranskedjekollen!G209,0)</f>
        <v>0</v>
      </c>
      <c r="BA2" s="436">
        <f>IF(OR(ISTEXT(Leveranskedjekollen!G24),ISTEXT(Leveranskedjekollen!G36),ISTEXT(Leveranskedjekollen!G48),ISTEXT(Leveranskedjekollen!G61),ISTEXT(Leveranskedjekollen!G76),ISTEXT(Leveranskedjekollen!G85),ISTEXT(Leveranskedjekollen!G95),ISTEXT(Leveranskedjekollen!G104),ISTEXT(Leveranskedjekollen!G121),ISTEXT(Leveranskedjekollen!G135),ISTEXT(Leveranskedjekollen!G147),ISTEXT(Leveranskedjekollen!G160),ISTEXT(Leveranskedjekollen!G184),ISTEXT(Leveranskedjekollen!G195),ISTEXT(Leveranskedjekollen!G209)),D47,IF(AND(D60=0,D57&gt;0),D50,IF(AND(D60&gt;0,D57&gt;0),D51,D52)))</f>
        <v>0</v>
      </c>
      <c r="BB2" s="436" t="str">
        <f>IF(OR(ISTEXT(Leveranskedjekollen!G24),ISTEXT(Leveranskedjekollen!G36),ISTEXT(Leveranskedjekollen!G48),ISTEXT(Leveranskedjekollen!G61),ISTEXT(Leveranskedjekollen!G184)),
"Nivå -",
"Nivå "&amp;Leveranskedjekollen!G2)</f>
        <v>Nivå -</v>
      </c>
      <c r="BC2" s="484"/>
      <c r="BD2" s="746" t="s">
        <v>4334</v>
      </c>
      <c r="BF2" t="str" cm="1">
        <f t="array" aca="1" ref="BF2" ca="1">IFERROR(INDIRECT(X2),"")</f>
        <v/>
      </c>
      <c r="BH2" s="437"/>
      <c r="BJ2" s="438">
        <v>1</v>
      </c>
      <c r="BK2" s="438">
        <v>1</v>
      </c>
      <c r="BL2" s="438" t="s">
        <v>983</v>
      </c>
      <c r="BM2" s="744" t="s">
        <v>4338</v>
      </c>
      <c r="BN2" s="438">
        <v>1</v>
      </c>
      <c r="BO2" s="744" t="s">
        <v>4304</v>
      </c>
      <c r="BP2" s="438" t="s">
        <v>147</v>
      </c>
      <c r="BQ2" s="744" t="s">
        <v>4287</v>
      </c>
      <c r="BR2" s="438"/>
      <c r="BS2" s="438">
        <v>1</v>
      </c>
      <c r="BT2" s="438">
        <v>0</v>
      </c>
      <c r="BU2" s="438">
        <v>0</v>
      </c>
      <c r="BV2" s="438">
        <v>0</v>
      </c>
      <c r="BW2" s="438">
        <v>0</v>
      </c>
      <c r="BX2" s="438">
        <v>0</v>
      </c>
      <c r="BY2" s="438">
        <v>0</v>
      </c>
      <c r="BZ2" s="438">
        <v>0</v>
      </c>
      <c r="CA2" s="438">
        <v>0</v>
      </c>
      <c r="CB2" s="438">
        <v>0</v>
      </c>
      <c r="CC2" s="438"/>
      <c r="CD2" s="438"/>
      <c r="CY2" s="1" t="s">
        <v>1228</v>
      </c>
      <c r="DC2" s="423"/>
      <c r="DJ2" s="213"/>
      <c r="DK2" s="213"/>
      <c r="DL2" s="213"/>
      <c r="DM2" s="213"/>
      <c r="DN2" s="213"/>
      <c r="DO2" s="213"/>
      <c r="DP2" s="213"/>
      <c r="DQ2" s="213"/>
      <c r="DR2" s="213"/>
      <c r="DW2" s="423" t="str" cm="1">
        <f t="array" ref="DW2:DZ6">_xlfn._xlws.FILTER($A$5:$D$300, $G$5:$G$300=DW1)</f>
        <v>Kravställning i digitala leveranskedjor</v>
      </c>
      <c r="DX2">
        <v>0</v>
      </c>
      <c r="DY2">
        <v>0</v>
      </c>
      <c r="DZ2">
        <v>0</v>
      </c>
      <c r="EA2" t="s">
        <v>1229</v>
      </c>
      <c r="EB2" cm="1">
        <f t="array" ref="EB2:EB6">_xlfn._xlws.FILTER($E$5:$E$300, $G$5:$G$300=DW1)</f>
        <v>0</v>
      </c>
      <c r="EC2" t="s">
        <v>1230</v>
      </c>
      <c r="ED2" s="213" t="e" cm="1" vm="1">
        <f t="array" ref="ED2">IF(DW2&lt;&gt;"", _xlfn._xlws.FILTER(AV1:AV999, BB1:BB999=DW2), "")</f>
        <v>#VALUE!</v>
      </c>
      <c r="EE2" s="213"/>
      <c r="EF2" s="213"/>
      <c r="EG2" s="213"/>
      <c r="EH2" s="213"/>
      <c r="EI2" s="213"/>
      <c r="EJ2" s="213"/>
      <c r="EK2" s="213"/>
      <c r="EL2" s="213"/>
      <c r="EO2" s="423" t="str" cm="1">
        <f t="array" ref="EO2:ER6">_xlfn._xlws.FILTER($A$5:$D$300, $G$5:$G$300=EO1)</f>
        <v>Uppföljning av säkerhet i digitala leveranskedjor</v>
      </c>
      <c r="EP2">
        <v>0</v>
      </c>
      <c r="EQ2">
        <v>0</v>
      </c>
      <c r="ER2">
        <v>0</v>
      </c>
      <c r="ES2" t="s">
        <v>1229</v>
      </c>
      <c r="ET2" cm="1">
        <f t="array" ref="ET2:ET6">_xlfn._xlws.FILTER($E$5:$E$300, $G$5:$G$300=EO1)</f>
        <v>0</v>
      </c>
      <c r="EU2" t="s">
        <v>1230</v>
      </c>
      <c r="EV2" s="213" t="e" cm="1" vm="1">
        <f t="array" ref="EV2">IF(EO2&lt;&gt;"", _xlfn._xlws.FILTER(BN1:BN999, BT1:BT999=EO2), "")</f>
        <v>#VALUE!</v>
      </c>
      <c r="EW2" s="213"/>
      <c r="EX2" s="213"/>
      <c r="EY2" s="213"/>
      <c r="EZ2" s="213"/>
      <c r="FA2" s="213"/>
      <c r="FB2" s="213"/>
      <c r="FC2" s="213"/>
      <c r="FD2" s="213"/>
      <c r="FG2" s="423" t="str" cm="1">
        <f t="array" ref="FG2:FJ6">_xlfn._xlws.FILTER($A$5:$D$300, $G$5:$G$300=FG1)</f>
        <v>Incidenthantering i digitala leveranskedjor</v>
      </c>
      <c r="FH2">
        <v>0</v>
      </c>
      <c r="FI2">
        <v>0</v>
      </c>
      <c r="FJ2">
        <v>0</v>
      </c>
      <c r="FK2" t="s">
        <v>1229</v>
      </c>
      <c r="FL2" cm="1">
        <f t="array" ref="FL2:FL6">_xlfn._xlws.FILTER($E$5:$E$300, $G$5:$G$300=FG1)</f>
        <v>0</v>
      </c>
      <c r="FM2" t="s">
        <v>1230</v>
      </c>
      <c r="FN2" s="213" t="e" cm="1" vm="1">
        <f t="array" aca="1" ref="FN2" ca="1">IF(FG2&lt;&gt;"", _xlfn._xlws.FILTER(CF1:CF999, CL1:CL999=FG2), "")</f>
        <v>#VALUE!</v>
      </c>
      <c r="FO2" s="213"/>
      <c r="FP2" s="213"/>
      <c r="FQ2" s="213"/>
      <c r="FR2" s="213"/>
      <c r="FS2" s="213"/>
      <c r="FT2" s="213"/>
      <c r="FU2" s="213"/>
      <c r="FV2" s="213"/>
      <c r="FY2" s="423" t="str" cm="1">
        <f t="array" ref="FY2:GB6">_xlfn._xlws.FILTER($A$5:$D$300, $G$5:$G$300=FY1)</f>
        <v>Säkra leveranser</v>
      </c>
      <c r="FZ2">
        <v>0</v>
      </c>
      <c r="GA2">
        <v>0</v>
      </c>
      <c r="GB2">
        <v>0</v>
      </c>
      <c r="GC2" s="745" t="s">
        <v>1229</v>
      </c>
      <c r="GD2" cm="1">
        <f t="array" ref="GD2:GD6">_xlfn._xlws.FILTER($E$5:$E$300, $G$5:$G$300=FY1)</f>
        <v>0</v>
      </c>
      <c r="GE2" t="s">
        <v>1230</v>
      </c>
      <c r="GF2" s="213" t="e" cm="1" vm="1">
        <f t="array" ref="GF2">IF(FY2&lt;&gt;"", _xlfn._xlws.FILTER(CX1:CX999, DD1:DD999=FY2), "")</f>
        <v>#VALUE!</v>
      </c>
      <c r="GG2" s="213"/>
      <c r="GH2" s="213"/>
      <c r="GI2" s="213"/>
      <c r="GJ2" s="213"/>
      <c r="GK2" s="213"/>
      <c r="GL2" s="213"/>
      <c r="GM2" s="213"/>
      <c r="GN2" s="213"/>
      <c r="GQ2" s="423"/>
      <c r="GX2" s="213"/>
      <c r="GY2" s="213"/>
      <c r="GZ2" s="213"/>
      <c r="HA2" s="213"/>
      <c r="HB2" s="213"/>
      <c r="HC2" s="213"/>
      <c r="HD2" s="213"/>
      <c r="HE2" s="213"/>
      <c r="HF2" s="213"/>
      <c r="HI2" s="423"/>
      <c r="HP2" s="213"/>
      <c r="HQ2" s="213"/>
      <c r="HR2" s="213"/>
      <c r="HS2" s="213"/>
      <c r="HT2" s="213"/>
      <c r="HU2" s="213"/>
      <c r="HV2" s="213"/>
      <c r="HW2" s="213"/>
      <c r="HX2" s="213"/>
      <c r="IA2" s="423"/>
      <c r="IH2" s="213"/>
      <c r="II2" s="213"/>
      <c r="IJ2" s="213"/>
      <c r="IK2" s="213"/>
      <c r="IL2" s="213"/>
      <c r="IM2" s="213"/>
      <c r="IN2" s="213"/>
      <c r="IO2" s="213"/>
      <c r="IP2" s="213"/>
      <c r="IS2" s="423"/>
      <c r="IZ2" s="213"/>
      <c r="JA2" s="213"/>
      <c r="JB2" s="213"/>
      <c r="JC2" s="213"/>
      <c r="JD2" s="213"/>
      <c r="JE2" s="213"/>
      <c r="JF2" s="213"/>
      <c r="JG2" s="213"/>
      <c r="JH2" s="213"/>
      <c r="JK2" s="423"/>
      <c r="JR2" s="213"/>
      <c r="JS2" s="213"/>
      <c r="JT2" s="213"/>
      <c r="JU2" s="213"/>
      <c r="JV2" s="213"/>
      <c r="JW2" s="213"/>
      <c r="JX2" s="213"/>
      <c r="JY2" s="213"/>
      <c r="JZ2" s="213"/>
      <c r="KC2" s="423"/>
      <c r="KJ2" s="213"/>
      <c r="KK2" s="213"/>
      <c r="KL2" s="213"/>
      <c r="KM2" s="213"/>
      <c r="KN2" s="213"/>
      <c r="KO2" s="213"/>
      <c r="KP2" s="213"/>
      <c r="KQ2" s="213"/>
      <c r="KR2" s="213"/>
    </row>
    <row r="3" spans="1:363" s="450" customFormat="1" ht="59.15" thickBot="1">
      <c r="A3" s="569"/>
      <c r="B3"/>
      <c r="C3"/>
      <c r="D3" s="213" t="s">
        <v>1231</v>
      </c>
      <c r="E3" s="434">
        <v>295</v>
      </c>
      <c r="F3"/>
      <c r="G3" t="s">
        <v>1232</v>
      </c>
      <c r="H3" t="s">
        <v>1217</v>
      </c>
      <c r="I3">
        <v>0</v>
      </c>
      <c r="J3" s="422">
        <v>5</v>
      </c>
      <c r="K3" s="422">
        <v>2</v>
      </c>
      <c r="L3" s="422">
        <v>5</v>
      </c>
      <c r="M3" s="422">
        <v>2</v>
      </c>
      <c r="N3"/>
      <c r="O3" s="423">
        <v>2</v>
      </c>
      <c r="P3" s="435">
        <v>1</v>
      </c>
      <c r="Q3">
        <v>2</v>
      </c>
      <c r="R3" t="s">
        <v>989</v>
      </c>
      <c r="S3" t="s">
        <v>3617</v>
      </c>
      <c r="T3"/>
      <c r="U3"/>
      <c r="V3"/>
      <c r="W3">
        <v>8</v>
      </c>
      <c r="X3" t="s">
        <v>1217</v>
      </c>
      <c r="Y3" t="s">
        <v>1217</v>
      </c>
      <c r="Z3" t="s">
        <v>1217</v>
      </c>
      <c r="AA3" t="s">
        <v>1217</v>
      </c>
      <c r="AB3" t="s">
        <v>1217</v>
      </c>
      <c r="AC3" t="s">
        <v>1217</v>
      </c>
      <c r="AD3" t="s">
        <v>1217</v>
      </c>
      <c r="AE3" t="s">
        <v>1217</v>
      </c>
      <c r="AF3" t="s">
        <v>1217</v>
      </c>
      <c r="AG3" t="s">
        <v>1217</v>
      </c>
      <c r="AH3"/>
      <c r="AI3" t="s">
        <v>1217</v>
      </c>
      <c r="AJ3" t="s">
        <v>1217</v>
      </c>
      <c r="AK3" t="s">
        <v>1217</v>
      </c>
      <c r="AL3" t="s">
        <v>1217</v>
      </c>
      <c r="AM3" t="s">
        <v>1217</v>
      </c>
      <c r="AN3" t="s">
        <v>1217</v>
      </c>
      <c r="AO3" t="s">
        <v>1217</v>
      </c>
      <c r="AP3"/>
      <c r="AQ3"/>
      <c r="AR3"/>
      <c r="AS3"/>
      <c r="AT3"/>
      <c r="AU3"/>
      <c r="AV3"/>
      <c r="AW3"/>
      <c r="AX3"/>
      <c r="AY3"/>
      <c r="AZ3"/>
      <c r="BA3"/>
      <c r="BB3" t="s">
        <v>1234</v>
      </c>
      <c r="BC3" s="449"/>
      <c r="BD3"/>
      <c r="BE3"/>
      <c r="BF3" t="str" cm="1">
        <f t="array" aca="1" ref="BF3" ca="1">IFERROR(INDIRECT(X3),"")</f>
        <v/>
      </c>
      <c r="BG3"/>
      <c r="BH3" s="437"/>
      <c r="BI3"/>
      <c r="BJ3" s="438">
        <v>1</v>
      </c>
      <c r="BK3" s="438">
        <v>1</v>
      </c>
      <c r="BL3" s="438" t="s">
        <v>983</v>
      </c>
      <c r="BM3" s="744" t="s">
        <v>4338</v>
      </c>
      <c r="BN3" s="438">
        <v>2</v>
      </c>
      <c r="BO3" s="744" t="s">
        <v>4305</v>
      </c>
      <c r="BP3" s="438" t="s">
        <v>148</v>
      </c>
      <c r="BQ3" s="744" t="s">
        <v>4336</v>
      </c>
      <c r="BR3" s="438"/>
      <c r="BS3" s="438">
        <v>1</v>
      </c>
      <c r="BT3" s="438">
        <v>0</v>
      </c>
      <c r="BU3" s="438">
        <v>0</v>
      </c>
      <c r="BV3" s="438">
        <v>0</v>
      </c>
      <c r="BW3" s="438">
        <v>0</v>
      </c>
      <c r="BX3" s="438">
        <v>0</v>
      </c>
      <c r="BY3" s="438">
        <v>0</v>
      </c>
      <c r="BZ3" s="438">
        <v>0</v>
      </c>
      <c r="CA3" s="438">
        <v>0</v>
      </c>
      <c r="CB3" s="438">
        <v>0</v>
      </c>
      <c r="CC3" s="438"/>
      <c r="CD3" s="438"/>
      <c r="CE3"/>
      <c r="CG3" s="451"/>
      <c r="CH3" s="451" t="s">
        <v>3600</v>
      </c>
      <c r="CI3" s="451" t="s">
        <v>3601</v>
      </c>
      <c r="CJ3" s="451" t="s">
        <v>3602</v>
      </c>
      <c r="CK3" s="451" t="s">
        <v>3603</v>
      </c>
      <c r="CL3" s="451" t="s">
        <v>3604</v>
      </c>
      <c r="CM3" s="451"/>
      <c r="CN3" s="451"/>
      <c r="CO3" s="451"/>
      <c r="CP3" s="451"/>
      <c r="CQ3" s="451"/>
      <c r="CR3" s="1"/>
      <c r="CS3" s="1"/>
      <c r="CT3" s="213"/>
      <c r="CU3" s="452"/>
      <c r="CV3" s="452"/>
      <c r="CW3" s="452"/>
      <c r="CX3" s="213"/>
      <c r="CY3" s="1" t="s">
        <v>1238</v>
      </c>
      <c r="CZ3" s="213"/>
      <c r="DA3" s="213"/>
      <c r="DB3" s="213"/>
      <c r="DC3" s="423" t="str" cm="1">
        <f t="array" ref="DC3:DF7">_xlfn._xlws.FILTER($A$5:$D$300, $G$5:$G$300=DC1)</f>
        <v>Riskhantering i digitala leveranskedjor</v>
      </c>
      <c r="DD3">
        <v>0</v>
      </c>
      <c r="DE3">
        <v>0</v>
      </c>
      <c r="DF3">
        <v>0</v>
      </c>
      <c r="DG3" t="s">
        <v>1229</v>
      </c>
      <c r="DH3" cm="1">
        <f t="array" ref="DH3:DH7">_xlfn._xlws.FILTER($E$5:$E$300, $G$5:$G$300=DC1)</f>
        <v>0</v>
      </c>
      <c r="DI3" t="s">
        <v>1230</v>
      </c>
      <c r="DJ3" s="213" t="e" cm="1" vm="1">
        <f t="array" ref="DJ3">IF(DC3&lt;&gt;"", _xlfn._xlws.FILTER(X2:X1000, AD2:AD1000=DC3), "")</f>
        <v>#VALUE!</v>
      </c>
      <c r="DK3" s="213"/>
      <c r="DL3" s="570" t="s">
        <v>1239</v>
      </c>
      <c r="DM3" s="450">
        <f ca="1">SUM(DG:DG)</f>
        <v>0</v>
      </c>
      <c r="DN3" s="453">
        <f>SUM(DH:DH)</f>
        <v>15</v>
      </c>
      <c r="DO3" s="454">
        <f ca="1">DM3/DN3</f>
        <v>0</v>
      </c>
      <c r="DP3" s="570"/>
      <c r="DQ3" s="570" t="s">
        <v>1240</v>
      </c>
      <c r="DR3" s="570" t="s">
        <v>1240</v>
      </c>
      <c r="DS3" s="570" t="s">
        <v>1240</v>
      </c>
      <c r="DT3" s="570" t="s">
        <v>1240</v>
      </c>
      <c r="DU3" s="570"/>
      <c r="DV3" s="213"/>
      <c r="DW3" s="439" t="str">
        <v>Fråga</v>
      </c>
      <c r="DX3" s="213" t="str">
        <v>Nivå</v>
      </c>
      <c r="DY3" s="213" t="str">
        <v>Fråga/svar</v>
      </c>
      <c r="DZ3" s="213" t="str">
        <v>Innehåll</v>
      </c>
      <c r="EA3" s="213" t="str" cm="1">
        <f t="array" aca="1" ref="EA3" ca="1">IFERROR(IF(INDIRECT(ED3)="x", 1, INDIRECT(ED3)), "")</f>
        <v/>
      </c>
      <c r="EB3" s="213" t="str">
        <v>Maxpoäng</v>
      </c>
      <c r="EC3" s="570" t="e">
        <f>EB3*10^(DX3-1)</f>
        <v>#VALUE!</v>
      </c>
      <c r="ED3" s="213" t="e" cm="1" vm="1">
        <f t="array" ref="ED3">IF(
  DY3 = "svar",
  _xlfn._xlws.FILTER($BQ:$BQ, ($BP:$BP = DZ3) * ($BK:$BK = DW3)),
  IF(
    DW3 &lt;&gt; "",
    _xlfn._xlws.FILTER($X$2:$X$1000, $AD$2:$AD$1000 = DW3),
    ""
  )
)</f>
        <v>#VALUE!</v>
      </c>
      <c r="EE3" s="213"/>
      <c r="EF3" s="570" t="s">
        <v>1239</v>
      </c>
      <c r="EG3" s="450">
        <f ca="1">SUM(EA:EA)</f>
        <v>0</v>
      </c>
      <c r="EH3" s="453">
        <f>SUM(EB:EB)</f>
        <v>15</v>
      </c>
      <c r="EI3" s="454">
        <f ca="1">EG3/EH3</f>
        <v>0</v>
      </c>
      <c r="EJ3" s="570"/>
      <c r="EK3" s="570" t="s">
        <v>1240</v>
      </c>
      <c r="EL3" s="570" t="s">
        <v>1240</v>
      </c>
      <c r="EM3" s="570" t="s">
        <v>1240</v>
      </c>
      <c r="EN3" s="570" t="s">
        <v>1240</v>
      </c>
      <c r="EO3" s="439" t="str">
        <v>Fråga</v>
      </c>
      <c r="EP3" s="213" t="str">
        <v>Nivå</v>
      </c>
      <c r="EQ3" s="213" t="str">
        <v>Fråga/svar</v>
      </c>
      <c r="ER3" s="213" t="str">
        <v>Innehåll</v>
      </c>
      <c r="ES3" s="213" t="str" cm="1">
        <f t="array" aca="1" ref="ES3" ca="1">IFERROR(IF(INDIRECT(EV3)="x", 1, INDIRECT(EV3)), "")</f>
        <v/>
      </c>
      <c r="ET3" s="213" t="str">
        <v>Maxpoäng</v>
      </c>
      <c r="EU3" s="570" t="e">
        <f>ET3*10^(EP3-1)</f>
        <v>#VALUE!</v>
      </c>
      <c r="EV3" s="213" t="e" cm="1" vm="1">
        <f t="array" ref="EV3">IF(
  EQ3 = "svar",
  _xlfn._xlws.FILTER($BQ:$BQ, ($BP:$BP = ER3) * ($BK:$BK = EO3)),
  IF(
    EO3 &lt;&gt; "",
    _xlfn._xlws.FILTER($X$2:$X$1000, $AD$2:$AD$1000 = EO3),
    ""
  )
)</f>
        <v>#VALUE!</v>
      </c>
      <c r="EW3" s="213"/>
      <c r="EX3" s="570" t="s">
        <v>1239</v>
      </c>
      <c r="EY3" s="450">
        <f ca="1">SUM(ES:ES)</f>
        <v>0</v>
      </c>
      <c r="EZ3" s="453">
        <f>SUM(ET:ET)</f>
        <v>15</v>
      </c>
      <c r="FA3" s="454">
        <f ca="1">EY3/EZ3</f>
        <v>0</v>
      </c>
      <c r="FB3" s="570"/>
      <c r="FC3" s="570" t="s">
        <v>1240</v>
      </c>
      <c r="FD3" s="570" t="s">
        <v>1240</v>
      </c>
      <c r="FE3" s="570" t="s">
        <v>1240</v>
      </c>
      <c r="FF3" s="570" t="s">
        <v>1240</v>
      </c>
      <c r="FG3" s="439" t="str">
        <v>Fråga</v>
      </c>
      <c r="FH3" s="213" t="str">
        <v>Nivå</v>
      </c>
      <c r="FI3" s="213" t="str">
        <v>Fråga/svar</v>
      </c>
      <c r="FJ3" s="213" t="str">
        <v>Innehåll</v>
      </c>
      <c r="FK3" s="213" t="str" cm="1">
        <f t="array" aca="1" ref="FK3" ca="1">IFERROR(IF(INDIRECT(FN3)="x", 1, INDIRECT(FN3)), "")</f>
        <v/>
      </c>
      <c r="FL3" s="213" t="str">
        <v>Maxpoäng</v>
      </c>
      <c r="FM3" s="570" t="e">
        <f>FL3*10^(FH3-1)</f>
        <v>#VALUE!</v>
      </c>
      <c r="FN3" s="213" t="e" cm="1" vm="1">
        <f t="array" ref="FN3">IF(
  FI3 = "svar",
  _xlfn._xlws.FILTER($BQ:$BQ, ($BP:$BP = FJ3) * ($BK:$BK = FG3)),
  IF(
    FG3 &lt;&gt; "",
    _xlfn._xlws.FILTER($X$2:$X$1000, $AD$2:$AD$1000 = FG3),
    ""
  )
)</f>
        <v>#VALUE!</v>
      </c>
      <c r="FO3" s="213"/>
      <c r="FP3" s="570" t="s">
        <v>1239</v>
      </c>
      <c r="FQ3" s="450">
        <f ca="1">SUM(FK:FK)</f>
        <v>0</v>
      </c>
      <c r="FR3" s="453">
        <f>SUM(FL:FL)</f>
        <v>15</v>
      </c>
      <c r="FS3" s="454">
        <f ca="1">FQ3/FR3</f>
        <v>0</v>
      </c>
      <c r="FT3" s="570"/>
      <c r="FU3" s="570" t="s">
        <v>1240</v>
      </c>
      <c r="FV3" s="570" t="s">
        <v>1240</v>
      </c>
      <c r="FW3" s="570" t="s">
        <v>1240</v>
      </c>
      <c r="FX3" s="570" t="s">
        <v>1240</v>
      </c>
      <c r="FY3" s="439" t="str">
        <v>Fråga</v>
      </c>
      <c r="FZ3" s="213" t="str">
        <v>Nivå</v>
      </c>
      <c r="GA3" s="213" t="str">
        <v>Fråga/svar</v>
      </c>
      <c r="GB3" s="213" t="str">
        <v>Innehåll</v>
      </c>
      <c r="GC3" s="747" t="str" cm="1">
        <f t="array" aca="1" ref="GC3" ca="1">IFERROR(IF(INDIRECT(GF3)="x", 1, INDIRECT(GF3)), "")</f>
        <v/>
      </c>
      <c r="GD3" s="213" t="str">
        <v>Maxpoäng</v>
      </c>
      <c r="GE3" s="570" t="e">
        <f>GD3*10^(FZ3-1)</f>
        <v>#VALUE!</v>
      </c>
      <c r="GF3" s="213" t="e" cm="1" vm="1">
        <f t="array" ref="GF3">IF(
  GA3 = "svar",
  _xlfn._xlws.FILTER($BQ:$BQ, ($BP:$BP = GB3) * ($BK:$BK = FY3)),
  IF(
    FY3 &lt;&gt; "",
    _xlfn._xlws.FILTER($X$2:$X$1000, $AD$2:$AD$1000 = FY3),
    ""
  )
)</f>
        <v>#VALUE!</v>
      </c>
      <c r="GG3" s="213"/>
      <c r="GH3" s="570" t="s">
        <v>1239</v>
      </c>
      <c r="GI3" s="450">
        <f ca="1">SUM(GC:GC)</f>
        <v>0</v>
      </c>
      <c r="GJ3" s="453">
        <f>SUM(GD:GD)</f>
        <v>15</v>
      </c>
      <c r="GK3" s="454">
        <f ca="1">GI3/GJ3</f>
        <v>0</v>
      </c>
      <c r="GL3" s="570"/>
      <c r="GM3" s="570" t="s">
        <v>1240</v>
      </c>
      <c r="GN3" s="570" t="s">
        <v>1240</v>
      </c>
      <c r="GO3" s="570" t="s">
        <v>1240</v>
      </c>
      <c r="GP3" s="570" t="s">
        <v>1240</v>
      </c>
      <c r="GQ3" s="439"/>
      <c r="GR3" s="213"/>
      <c r="GS3" s="213"/>
      <c r="GT3" s="213"/>
      <c r="GU3" s="213"/>
      <c r="GV3" s="213"/>
      <c r="GW3" s="570"/>
      <c r="GX3" s="213"/>
      <c r="GY3" s="213"/>
      <c r="GZ3" s="570"/>
      <c r="HB3" s="453"/>
      <c r="HC3" s="454"/>
      <c r="HD3" s="570"/>
      <c r="HE3" s="570"/>
      <c r="HF3" s="570"/>
      <c r="HG3" s="570"/>
      <c r="HH3" s="570"/>
      <c r="HI3" s="439"/>
      <c r="HJ3" s="213"/>
      <c r="HK3" s="213"/>
      <c r="HL3" s="213"/>
      <c r="HM3" s="213"/>
      <c r="HN3" s="213"/>
      <c r="HO3" s="570"/>
      <c r="HP3" s="213"/>
      <c r="HQ3" s="213"/>
      <c r="HR3" s="570"/>
      <c r="HT3" s="453"/>
      <c r="HU3" s="454"/>
      <c r="HV3" s="570"/>
      <c r="HW3" s="570"/>
      <c r="HX3" s="570"/>
      <c r="HY3" s="570"/>
      <c r="HZ3" s="570"/>
      <c r="IA3" s="439"/>
      <c r="IB3" s="213"/>
      <c r="IC3" s="213"/>
      <c r="ID3" s="213"/>
      <c r="IE3" s="213"/>
      <c r="IF3" s="213"/>
      <c r="IG3" s="570"/>
      <c r="IH3" s="213"/>
      <c r="II3" s="213"/>
      <c r="IJ3" s="570"/>
      <c r="IL3" s="453"/>
      <c r="IM3" s="454"/>
      <c r="IN3" s="570"/>
      <c r="IO3" s="570"/>
      <c r="IP3" s="570"/>
      <c r="IQ3" s="570"/>
      <c r="IR3" s="570"/>
      <c r="IS3" s="439"/>
      <c r="IT3" s="213"/>
      <c r="IU3" s="213"/>
      <c r="IV3" s="213"/>
      <c r="IW3" s="213"/>
      <c r="IX3" s="213"/>
      <c r="IY3" s="570"/>
      <c r="IZ3" s="213"/>
      <c r="JA3" s="213"/>
      <c r="JB3" s="570"/>
      <c r="JD3" s="453"/>
      <c r="JE3" s="454"/>
      <c r="JF3" s="570"/>
      <c r="JG3" s="570"/>
      <c r="JH3" s="570"/>
      <c r="JI3" s="570"/>
      <c r="JJ3" s="570"/>
      <c r="JK3" s="439"/>
      <c r="JL3" s="213"/>
      <c r="JM3" s="213"/>
      <c r="JN3" s="213"/>
      <c r="JO3" s="213"/>
      <c r="JP3" s="213"/>
      <c r="JQ3" s="570"/>
      <c r="JR3" s="213"/>
      <c r="JS3" s="213"/>
      <c r="JT3" s="570"/>
      <c r="JV3" s="453"/>
      <c r="JW3" s="454"/>
      <c r="JX3" s="570"/>
      <c r="JY3" s="570"/>
      <c r="JZ3" s="570"/>
      <c r="KA3" s="570"/>
      <c r="KB3" s="570"/>
      <c r="KC3" s="439"/>
      <c r="KD3" s="213"/>
      <c r="KE3" s="213"/>
      <c r="KF3" s="213"/>
      <c r="KG3" s="213"/>
      <c r="KH3" s="213"/>
      <c r="KI3" s="570"/>
      <c r="KJ3" s="213"/>
      <c r="KK3" s="213"/>
      <c r="KL3" s="570"/>
      <c r="KN3" s="453"/>
      <c r="KO3" s="454"/>
      <c r="KP3" s="570"/>
      <c r="KQ3" s="570"/>
      <c r="KR3" s="570"/>
      <c r="KS3" s="570"/>
      <c r="KT3" s="570"/>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c r="MV3" s="213"/>
      <c r="MW3" s="213"/>
      <c r="MX3" s="213"/>
      <c r="MY3" s="213"/>
    </row>
    <row r="4" spans="1:363" customFormat="1" ht="30.45" thickBot="1">
      <c r="A4" s="455"/>
      <c r="B4" s="455"/>
      <c r="C4" s="456"/>
      <c r="D4" s="455"/>
      <c r="E4" s="455"/>
      <c r="F4" s="455"/>
      <c r="G4">
        <v>0</v>
      </c>
      <c r="H4" t="s">
        <v>1217</v>
      </c>
      <c r="I4">
        <v>0</v>
      </c>
      <c r="J4" s="422">
        <v>9</v>
      </c>
      <c r="K4" s="422">
        <v>3</v>
      </c>
      <c r="L4" s="422">
        <v>9</v>
      </c>
      <c r="M4" s="422">
        <v>3</v>
      </c>
      <c r="O4" s="423">
        <v>3</v>
      </c>
      <c r="P4" s="435">
        <v>1</v>
      </c>
      <c r="Q4">
        <v>3</v>
      </c>
      <c r="R4" t="s">
        <v>992</v>
      </c>
      <c r="S4" t="s">
        <v>3618</v>
      </c>
      <c r="W4">
        <v>9</v>
      </c>
      <c r="X4" t="s">
        <v>1217</v>
      </c>
      <c r="Y4" t="s">
        <v>1217</v>
      </c>
      <c r="Z4" t="s">
        <v>1217</v>
      </c>
      <c r="AA4" t="s">
        <v>1217</v>
      </c>
      <c r="AB4" t="s">
        <v>1217</v>
      </c>
      <c r="AC4" t="s">
        <v>1217</v>
      </c>
      <c r="AD4" t="s">
        <v>1217</v>
      </c>
      <c r="AE4" t="s">
        <v>1217</v>
      </c>
      <c r="AF4" t="s">
        <v>1217</v>
      </c>
      <c r="AG4" t="s">
        <v>1217</v>
      </c>
      <c r="AI4" t="s">
        <v>1217</v>
      </c>
      <c r="AJ4" t="s">
        <v>1217</v>
      </c>
      <c r="AK4" t="s">
        <v>1217</v>
      </c>
      <c r="AL4" t="s">
        <v>1217</v>
      </c>
      <c r="AM4" t="s">
        <v>1217</v>
      </c>
      <c r="AN4" t="s">
        <v>1217</v>
      </c>
      <c r="AO4" t="s">
        <v>1217</v>
      </c>
      <c r="BF4" t="str" cm="1">
        <f t="array" aca="1" ref="BF4" ca="1">IFERROR(INDIRECT(X4),"")</f>
        <v/>
      </c>
      <c r="BH4" s="437"/>
      <c r="BJ4" s="438">
        <v>1</v>
      </c>
      <c r="BK4" s="438">
        <v>1</v>
      </c>
      <c r="BL4" s="438" t="s">
        <v>983</v>
      </c>
      <c r="BM4" s="744" t="s">
        <v>4338</v>
      </c>
      <c r="BN4" s="438">
        <v>3</v>
      </c>
      <c r="BO4" s="744" t="s">
        <v>4346</v>
      </c>
      <c r="BP4" s="438" t="s">
        <v>985</v>
      </c>
      <c r="BQ4" s="744" t="s">
        <v>4397</v>
      </c>
      <c r="BR4" s="438"/>
      <c r="BS4" s="438">
        <v>1</v>
      </c>
      <c r="BT4" s="438">
        <v>0</v>
      </c>
      <c r="BU4" s="438">
        <v>0</v>
      </c>
      <c r="BV4" s="438">
        <v>0</v>
      </c>
      <c r="BW4" s="438">
        <v>0</v>
      </c>
      <c r="BX4" s="438">
        <v>0</v>
      </c>
      <c r="BY4" s="438">
        <v>0</v>
      </c>
      <c r="BZ4" s="438">
        <v>0</v>
      </c>
      <c r="CA4" s="438">
        <v>0</v>
      </c>
      <c r="CB4" s="438">
        <v>0</v>
      </c>
      <c r="CC4" s="438"/>
      <c r="CD4" s="438"/>
      <c r="CG4" t="s">
        <v>1244</v>
      </c>
      <c r="CH4" cm="1">
        <f t="array" ref="CH4">INDEX(DC3:MZ3, 1, MATCH(CH3, DC1:MZ1, 0) + 11)</f>
        <v>15</v>
      </c>
      <c r="CI4" cm="1">
        <f t="array" ref="CI4">INDEX(DD3:NA3, 1, MATCH(CI3, DD1:NA1, 0) + 11)</f>
        <v>15</v>
      </c>
      <c r="CJ4" cm="1">
        <f t="array" ref="CJ4">INDEX(DE3:NB3, 1, MATCH(CJ3, DE1:NB1, 0) + 11)</f>
        <v>15</v>
      </c>
      <c r="CK4" cm="1">
        <f t="array" ref="CK4">INDEX(DF3:NC3, 1, MATCH(CK3, DF1:NC1, 0) + 11)</f>
        <v>15</v>
      </c>
      <c r="CL4" cm="1">
        <f t="array" ref="CL4">INDEX(DG3:ND3, 1, MATCH(CL3, DG1:ND1, 0) + 11)</f>
        <v>15</v>
      </c>
      <c r="CY4" s="1" t="s">
        <v>1245</v>
      </c>
      <c r="DC4" s="439" t="str">
        <v>Fråga</v>
      </c>
      <c r="DD4" s="213" t="str">
        <v>Nivå</v>
      </c>
      <c r="DE4" s="213" t="str">
        <v>Fråga/svar</v>
      </c>
      <c r="DF4" s="213" t="str">
        <v>Innehåll</v>
      </c>
      <c r="DG4" s="213" t="str" cm="1">
        <f t="array" aca="1" ref="DG4" ca="1">IFERROR(IF(INDIRECT(DJ4)="x", 1, INDIRECT(DJ4)), "")</f>
        <v/>
      </c>
      <c r="DH4" s="213" t="str">
        <v>Maxpoäng</v>
      </c>
      <c r="DI4" s="570" t="e">
        <f>DH4*10^(DD4-1)</f>
        <v>#VALUE!</v>
      </c>
      <c r="DJ4" s="213" t="e" cm="1" vm="1">
        <f t="array" ref="DJ4">IF(
  DE4 = "svar",
  _xlfn._xlws.FILTER($BQ:$BQ, ($BP:$BP = DF4) * ($BK:$BK = DC4)),
  IF(
    DC4 &lt;&gt; "",
    _xlfn._xlws.FILTER($X$2:$X$1000, $AD$2:$AD$1000 = DC4),
    ""
  )
)</f>
        <v>#VALUE!</v>
      </c>
      <c r="DK4" s="213"/>
      <c r="DL4" s="570" t="s">
        <v>1246</v>
      </c>
      <c r="DM4" s="453">
        <f ca="1">IF(COUNTIFS(DI2:DI50,"&gt;1",DD2:DD50,"&lt;=4")=COUNTIFS(DI2:DI50,"&gt;1",DD2:DD50,"&lt;=4",DG2:DG50,"&gt;=4"),4,
IF(COUNTIFS(DI2:DI50,"&gt;1",DD2:DD50,"&lt;=3")=COUNTIFS(DI2:DI50,"&gt;1",DD2:DD50,"&lt;=3",DG2:DG50,"&gt;=3"),3,
IF(COUNTIFS(DI2:DI50,"&gt;1",DD2:DD50,"&lt;=2")=COUNTIFS(DI2:DI50,"&gt;1",DD2:DD50,"&lt;=2",DG2:DG50,"&gt;=2"),2,
IF(COUNTIFS(DI2:DI50,"&gt;1",DD2:DD50,"&lt;=1")=COUNTIFS(DI2:DI50,"&gt;1",DD2:DD50,"&lt;=1",DG2:DG50,"&gt;=1"),1,
0))))</f>
        <v>0</v>
      </c>
      <c r="DN4" s="453">
        <v>4</v>
      </c>
      <c r="DO4" s="570"/>
      <c r="DP4" s="570"/>
      <c r="DQ4" s="570">
        <v>1</v>
      </c>
      <c r="DR4" s="570">
        <v>2</v>
      </c>
      <c r="DS4" s="570">
        <v>3</v>
      </c>
      <c r="DT4" s="570">
        <v>4</v>
      </c>
      <c r="DU4" s="570"/>
      <c r="DW4" s="423">
        <v>2</v>
      </c>
      <c r="DX4">
        <v>1</v>
      </c>
      <c r="DY4" t="str">
        <v>Fråga</v>
      </c>
      <c r="DZ4" t="str">
        <v>Har organisationen de senaste två åren haft ett arbetssätt för kravställning av säkerhet i sina digitala leveranskedjor?</v>
      </c>
      <c r="EA4" s="213" t="str" cm="1">
        <f t="array" aca="1" ref="EA4" ca="1">IFERROR(IF(INDIRECT(ED4)="x", 1, INDIRECT(ED4)), "")</f>
        <v>FRÅGAN ÄR OBESVARAD</v>
      </c>
      <c r="EB4">
        <v>5</v>
      </c>
      <c r="EC4" s="570">
        <f t="shared" ref="EC4:EC67" si="0">EB4*10^(DX4-1)</f>
        <v>5</v>
      </c>
      <c r="ED4" s="721" t="s">
        <v>4268</v>
      </c>
      <c r="EE4" s="213"/>
      <c r="EF4" s="570" t="s">
        <v>1246</v>
      </c>
      <c r="EG4" s="453">
        <f ca="1">IF(COUNTIFS(EC2:EC50,"&gt;1",DX2:DX50,"&lt;=4")=COUNTIFS(EC2:EC50,"&gt;1",DX2:DX50,"&lt;=4",EA2:EA50,"&gt;=4"),4,
IF(COUNTIFS(EC2:EC50,"&gt;1",DX2:DX50,"&lt;=3")=COUNTIFS(EC2:EC50,"&gt;1",DX2:DX50,"&lt;=3",EA2:EA50,"&gt;=3"),3,
IF(COUNTIFS(EC2:EC50,"&gt;1",DX2:DX50,"&lt;=2")=COUNTIFS(EC2:EC50,"&gt;1",DX2:DX50,"&lt;=2",EA2:EA50,"&gt;=2"),2,
IF(COUNTIFS(EC2:EC50,"&gt;1",DX2:DX50,"&lt;=1")=COUNTIFS(EC2:EC50,"&gt;1",DX2:DX50,"&lt;=1",EA2:EA50,"&gt;=1"),1,
0))))</f>
        <v>0</v>
      </c>
      <c r="EH4" s="453">
        <v>4</v>
      </c>
      <c r="EI4" s="570"/>
      <c r="EJ4" s="570"/>
      <c r="EK4" s="570">
        <v>1</v>
      </c>
      <c r="EL4" s="570">
        <v>2</v>
      </c>
      <c r="EM4" s="570">
        <v>3</v>
      </c>
      <c r="EN4" s="570">
        <v>4</v>
      </c>
      <c r="EO4" s="423">
        <v>3</v>
      </c>
      <c r="EP4">
        <v>1</v>
      </c>
      <c r="EQ4" t="str">
        <v>Fråga</v>
      </c>
      <c r="ER4" t="str">
        <v>Har organisationen de senaste två åren haft ett arbetssätt för att följa upp säkerheten i sina digitala leveranskedjor?</v>
      </c>
      <c r="ES4" s="213" t="str" cm="1">
        <f t="array" aca="1" ref="ES4" ca="1">IFERROR(IF(INDIRECT(EV4)="x", 1, INDIRECT(EV4)), "")</f>
        <v>FRÅGAN ÄR OBESVARAD</v>
      </c>
      <c r="ET4">
        <v>5</v>
      </c>
      <c r="EU4" s="570">
        <f t="shared" ref="EU4:EU67" si="1">ET4*10^(EP4-1)</f>
        <v>5</v>
      </c>
      <c r="EV4" s="568" t="s">
        <v>4272</v>
      </c>
      <c r="EW4" s="213"/>
      <c r="EX4" s="570" t="s">
        <v>1246</v>
      </c>
      <c r="EY4" s="453">
        <f ca="1">IF(COUNTIFS(EU2:EU50,"&gt;1",EP2:EP50,"&lt;=4")=COUNTIFS(EU2:EU50,"&gt;1",EP2:EP50,"&lt;=4",ES2:ES50,"&gt;=4"),4,
IF(COUNTIFS(EU2:EU50,"&gt;1",EP2:EP50,"&lt;=3")=COUNTIFS(EU2:EU50,"&gt;1",EP2:EP50,"&lt;=3",ES2:ES50,"&gt;=3"),3,
IF(COUNTIFS(EU2:EU50,"&gt;1",EP2:EP50,"&lt;=2")=COUNTIFS(EU2:EU50,"&gt;1",EP2:EP50,"&lt;=2",ES2:ES50,"&gt;=2"),2,
IF(COUNTIFS(EU2:EU50,"&gt;1",EP2:EP50,"&lt;=1")=COUNTIFS(EU2:EU50,"&gt;1",EP2:EP50,"&lt;=1",ES2:ES50,"&gt;=1"),1,
0))))</f>
        <v>0</v>
      </c>
      <c r="EZ4" s="453">
        <v>4</v>
      </c>
      <c r="FA4" s="570"/>
      <c r="FB4" s="570"/>
      <c r="FC4" s="570">
        <v>1</v>
      </c>
      <c r="FD4" s="570">
        <v>2</v>
      </c>
      <c r="FE4" s="570">
        <v>3</v>
      </c>
      <c r="FF4" s="570">
        <v>4</v>
      </c>
      <c r="FG4" s="423">
        <v>4</v>
      </c>
      <c r="FH4">
        <v>1</v>
      </c>
      <c r="FI4" t="str">
        <v>Fråga</v>
      </c>
      <c r="FJ4" t="str">
        <v>Har organisationen de senaste två åren haft ett arbetssätt för att hantera incidenter i sina digitala leveranskedjor?</v>
      </c>
      <c r="FK4" s="213" t="str" cm="1">
        <f t="array" aca="1" ref="FK4" ca="1">IFERROR(IF(INDIRECT(FN4)="x", 1, INDIRECT(FN4)), "")</f>
        <v>FRÅGAN ÄR OBESVARAD</v>
      </c>
      <c r="FL4">
        <v>5</v>
      </c>
      <c r="FM4" s="570">
        <f t="shared" ref="FM4:FM67" si="2">FL4*10^(FH4-1)</f>
        <v>5</v>
      </c>
      <c r="FN4" s="568" t="s">
        <v>4274</v>
      </c>
      <c r="FO4" s="213"/>
      <c r="FP4" s="570" t="s">
        <v>1246</v>
      </c>
      <c r="FQ4" s="453">
        <f ca="1">IF(COUNTIFS(FM2:FM50,"&gt;1",FH2:FH50,"&lt;=4")=COUNTIFS(FM2:FM50,"&gt;1",FH2:FH50,"&lt;=4",FK2:FK50,"&gt;=4"),4,
IF(COUNTIFS(FM2:FM50,"&gt;1",FH2:FH50,"&lt;=3")=COUNTIFS(FM2:FM50,"&gt;1",FH2:FH50,"&lt;=3",FK2:FK50,"&gt;=3"),3,
IF(COUNTIFS(FM2:FM50,"&gt;1",FH2:FH50,"&lt;=2")=COUNTIFS(FM2:FM50,"&gt;1",FH2:FH50,"&lt;=2",FK2:FK50,"&gt;=2"),2,
IF(COUNTIFS(FM2:FM50,"&gt;1",FH2:FH50,"&lt;=1")=COUNTIFS(FM2:FM50,"&gt;1",FH2:FH50,"&lt;=1",FK2:FK50,"&gt;=1"),1,
0))))</f>
        <v>0</v>
      </c>
      <c r="FR4" s="453">
        <v>4</v>
      </c>
      <c r="FS4" s="570"/>
      <c r="FT4" s="570"/>
      <c r="FU4" s="570">
        <v>1</v>
      </c>
      <c r="FV4" s="570">
        <v>2</v>
      </c>
      <c r="FW4" s="570">
        <v>3</v>
      </c>
      <c r="FX4" s="570">
        <v>4</v>
      </c>
      <c r="FY4" s="423">
        <v>13</v>
      </c>
      <c r="FZ4">
        <v>1</v>
      </c>
      <c r="GA4" t="str">
        <v>Fråga</v>
      </c>
      <c r="GB4" t="str">
        <v>Har organisationen de senaste två åren haft ett arbetssätt för att säkerställa säkra leveranser i sina digitala leveranskedjor?</v>
      </c>
      <c r="GC4" s="747" cm="1">
        <f t="array" aca="1" ref="GC4" ca="1">IFERROR(IF(INDIRECT(GF4)="x", 1, INDIRECT(GF4)), "")</f>
        <v>0</v>
      </c>
      <c r="GD4">
        <v>5</v>
      </c>
      <c r="GE4" s="570">
        <f t="shared" ref="GE4:GE67" si="3">GD4*10^(FZ4-1)</f>
        <v>5</v>
      </c>
      <c r="GF4" s="568" t="s">
        <v>4277</v>
      </c>
      <c r="GG4" s="213"/>
      <c r="GH4" s="570" t="s">
        <v>1246</v>
      </c>
      <c r="GI4" s="453">
        <f ca="1">IF(COUNTIFS(GE2:GE50,"&gt;1",FZ2:FZ50,"&lt;=4")=COUNTIFS(GE2:GE50,"&gt;1",FZ2:FZ50,"&lt;=4",GC2:GC50,"&gt;=4"),4,
IF(COUNTIFS(GE2:GE50,"&gt;1",FZ2:FZ50,"&lt;=3")=COUNTIFS(GE2:GE50,"&gt;1",FZ2:FZ50,"&lt;=3",GC2:GC50,"&gt;=3"),3,
IF(COUNTIFS(GE2:GE50,"&gt;1",FZ2:FZ50,"&lt;=2")=COUNTIFS(GE2:GE50,"&gt;1",FZ2:FZ50,"&lt;=2",GC2:GC50,"&gt;=2"),2,
IF(COUNTIFS(GE2:GE50,"&gt;1",FZ2:FZ50,"&lt;=1")=COUNTIFS(GE2:GE50,"&gt;1",FZ2:FZ50,"&lt;=1",GC2:GC50,"&gt;=1"),1,
0))))</f>
        <v>0</v>
      </c>
      <c r="GJ4" s="453">
        <v>4</v>
      </c>
      <c r="GK4" s="570"/>
      <c r="GL4" s="570"/>
      <c r="GM4" s="570">
        <v>1</v>
      </c>
      <c r="GN4" s="570">
        <v>2</v>
      </c>
      <c r="GO4" s="570">
        <v>3</v>
      </c>
      <c r="GP4" s="570">
        <v>4</v>
      </c>
      <c r="GQ4" s="423"/>
      <c r="GU4" s="213"/>
      <c r="GW4" s="570"/>
      <c r="GX4" s="213"/>
      <c r="GY4" s="213"/>
      <c r="GZ4" s="570"/>
      <c r="HA4" s="453"/>
      <c r="HB4" s="453"/>
      <c r="HC4" s="570"/>
      <c r="HD4" s="570"/>
      <c r="HE4" s="570"/>
      <c r="HF4" s="570"/>
      <c r="HG4" s="570"/>
      <c r="HH4" s="570"/>
      <c r="HI4" s="423"/>
      <c r="HM4" s="213"/>
      <c r="HO4" s="570"/>
      <c r="HP4" s="213"/>
      <c r="HQ4" s="213"/>
      <c r="HR4" s="570"/>
      <c r="HS4" s="453"/>
      <c r="HT4" s="453"/>
      <c r="HU4" s="570"/>
      <c r="HV4" s="570"/>
      <c r="HW4" s="570"/>
      <c r="HX4" s="570"/>
      <c r="HY4" s="570"/>
      <c r="HZ4" s="570"/>
      <c r="IA4" s="423"/>
      <c r="IE4" s="213"/>
      <c r="IG4" s="570"/>
      <c r="IH4" s="213"/>
      <c r="II4" s="213"/>
      <c r="IJ4" s="570"/>
      <c r="IK4" s="453"/>
      <c r="IL4" s="453"/>
      <c r="IM4" s="570"/>
      <c r="IN4" s="570"/>
      <c r="IO4" s="570"/>
      <c r="IP4" s="570"/>
      <c r="IQ4" s="570"/>
      <c r="IR4" s="570"/>
      <c r="IS4" s="423"/>
      <c r="IW4" s="213"/>
      <c r="IY4" s="570"/>
      <c r="IZ4" s="213"/>
      <c r="JA4" s="213"/>
      <c r="JB4" s="570"/>
      <c r="JC4" s="453"/>
      <c r="JD4" s="453"/>
      <c r="JE4" s="570"/>
      <c r="JF4" s="570"/>
      <c r="JG4" s="570"/>
      <c r="JH4" s="570"/>
      <c r="JI4" s="570"/>
      <c r="JJ4" s="570"/>
      <c r="JK4" s="423"/>
      <c r="JO4" s="213"/>
      <c r="JQ4" s="570"/>
      <c r="JR4" s="213"/>
      <c r="JS4" s="213"/>
      <c r="JT4" s="570"/>
      <c r="JU4" s="453"/>
      <c r="JV4" s="453"/>
      <c r="JW4" s="570"/>
      <c r="JX4" s="570"/>
      <c r="JY4" s="570"/>
      <c r="JZ4" s="570"/>
      <c r="KA4" s="570"/>
      <c r="KB4" s="570"/>
      <c r="KC4" s="423"/>
      <c r="KG4" s="213"/>
      <c r="KI4" s="570"/>
      <c r="KJ4" s="213"/>
      <c r="KK4" s="213"/>
      <c r="KL4" s="570"/>
      <c r="KM4" s="453"/>
      <c r="KN4" s="453"/>
      <c r="KO4" s="570"/>
      <c r="KP4" s="570"/>
      <c r="KQ4" s="570"/>
      <c r="KR4" s="570"/>
      <c r="KS4" s="570"/>
      <c r="KT4" s="570"/>
    </row>
    <row r="5" spans="1:363" ht="117.45" thickBot="1">
      <c r="A5" s="451" t="s">
        <v>3600</v>
      </c>
      <c r="B5" s="1"/>
      <c r="C5" s="1"/>
      <c r="D5" s="1"/>
      <c r="E5" s="1"/>
      <c r="F5"/>
      <c r="G5" t="s">
        <v>3600</v>
      </c>
      <c r="H5" t="s">
        <v>1217</v>
      </c>
      <c r="I5">
        <v>0</v>
      </c>
      <c r="J5" s="422">
        <v>2</v>
      </c>
      <c r="K5" s="422">
        <v>1</v>
      </c>
      <c r="L5" s="422">
        <v>2</v>
      </c>
      <c r="M5" s="422">
        <v>1</v>
      </c>
      <c r="N5"/>
      <c r="O5" s="423">
        <v>4</v>
      </c>
      <c r="P5" s="435">
        <v>1</v>
      </c>
      <c r="Q5">
        <v>4</v>
      </c>
      <c r="R5" t="s">
        <v>995</v>
      </c>
      <c r="S5" t="s">
        <v>3619</v>
      </c>
      <c r="T5"/>
      <c r="U5"/>
      <c r="V5"/>
      <c r="W5">
        <v>10</v>
      </c>
      <c r="X5" t="s">
        <v>1217</v>
      </c>
      <c r="Y5" t="s">
        <v>1217</v>
      </c>
      <c r="Z5" t="s">
        <v>1217</v>
      </c>
      <c r="AA5" t="s">
        <v>1217</v>
      </c>
      <c r="AB5" t="s">
        <v>1217</v>
      </c>
      <c r="AC5" t="s">
        <v>1217</v>
      </c>
      <c r="AD5" t="s">
        <v>1217</v>
      </c>
      <c r="AE5" t="s">
        <v>1217</v>
      </c>
      <c r="AF5" t="s">
        <v>1217</v>
      </c>
      <c r="AG5" t="s">
        <v>1217</v>
      </c>
      <c r="AH5"/>
      <c r="AI5" t="s">
        <v>1217</v>
      </c>
      <c r="AJ5" t="s">
        <v>1217</v>
      </c>
      <c r="AK5" t="s">
        <v>1217</v>
      </c>
      <c r="AL5" t="s">
        <v>1217</v>
      </c>
      <c r="AM5" t="s">
        <v>1217</v>
      </c>
      <c r="AN5" t="s">
        <v>1217</v>
      </c>
      <c r="AO5" t="s">
        <v>1217</v>
      </c>
      <c r="AP5"/>
      <c r="AQ5"/>
      <c r="AR5"/>
      <c r="AS5"/>
      <c r="AT5"/>
      <c r="AU5"/>
      <c r="AV5"/>
      <c r="AW5"/>
      <c r="AX5"/>
      <c r="AY5"/>
      <c r="AZ5"/>
      <c r="BA5"/>
      <c r="BB5" s="213"/>
      <c r="BC5"/>
      <c r="BD5"/>
      <c r="BE5"/>
      <c r="BF5" t="str" cm="1">
        <f t="array" aca="1" ref="BF5" ca="1">IFERROR(INDIRECT(X5),"")</f>
        <v/>
      </c>
      <c r="BG5"/>
      <c r="BH5" s="437"/>
      <c r="BI5"/>
      <c r="BJ5" s="438">
        <v>1</v>
      </c>
      <c r="BK5" s="438">
        <v>1</v>
      </c>
      <c r="BL5" s="438" t="s">
        <v>983</v>
      </c>
      <c r="BM5" s="744" t="s">
        <v>4338</v>
      </c>
      <c r="BN5" s="438">
        <v>4</v>
      </c>
      <c r="BO5" s="744" t="s">
        <v>4306</v>
      </c>
      <c r="BP5" s="438" t="s">
        <v>987</v>
      </c>
      <c r="BQ5" s="744" t="s">
        <v>4398</v>
      </c>
      <c r="BR5" s="438"/>
      <c r="BS5" s="438">
        <v>1</v>
      </c>
      <c r="BT5" s="438">
        <v>0</v>
      </c>
      <c r="BU5" s="438">
        <v>0</v>
      </c>
      <c r="BV5" s="438">
        <v>0</v>
      </c>
      <c r="BW5" s="438">
        <v>0</v>
      </c>
      <c r="BX5" s="438">
        <v>0</v>
      </c>
      <c r="BY5" s="438">
        <v>0</v>
      </c>
      <c r="BZ5" s="438">
        <v>0</v>
      </c>
      <c r="CA5" s="438">
        <v>0</v>
      </c>
      <c r="CB5" s="438">
        <v>0</v>
      </c>
      <c r="CC5" s="438"/>
      <c r="CD5" s="438"/>
      <c r="CE5"/>
      <c r="CF5" s="457"/>
      <c r="CG5" t="s">
        <v>103</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m="1">
        <f t="array" aca="1" ref="CL5" ca="1">INDEX(DG3:ND3, 1, MATCH(CL3, DG1:ND1, 0) + 10)</f>
        <v>0</v>
      </c>
      <c r="CM5"/>
      <c r="CN5"/>
      <c r="CO5"/>
      <c r="CP5"/>
      <c r="CQ5"/>
      <c r="CR5"/>
      <c r="CS5"/>
      <c r="CX5" s="567" t="s">
        <v>3620</v>
      </c>
      <c r="DC5" s="423">
        <v>1</v>
      </c>
      <c r="DD5">
        <v>1</v>
      </c>
      <c r="DE5" t="str">
        <v>Fråga</v>
      </c>
      <c r="DF5" t="str">
        <v>Har organisationen de senaste två åren haft ett arbetssätt för att hantera risker i sina digitala leveranskedjor?</v>
      </c>
      <c r="DG5" s="213" t="str" cm="1">
        <f t="array" aca="1" ref="DG5" ca="1">IFERROR(IF(INDIRECT(DJ5)="x", 1, INDIRECT(DJ5)), "")</f>
        <v>FRÅGAN ÄR OBESVARAD</v>
      </c>
      <c r="DH5">
        <v>5</v>
      </c>
      <c r="DI5" s="570">
        <f t="shared" ref="DI5:DI68" si="4">DH5*10^(DD5-1)</f>
        <v>5</v>
      </c>
      <c r="DJ5" s="721" t="s">
        <v>4265</v>
      </c>
      <c r="DK5" s="213"/>
      <c r="DL5" s="570" t="s">
        <v>1251</v>
      </c>
      <c r="DM5" s="453">
        <f ca="1">IF(
 AND(DM4=4,DN3&gt;=DT5),
 4,
 IF(
  AND(DM4=4,DN3&gt;=DS5),
  3,
  IF(
   AND(DM4=4,DN3&gt;=DR5),
   2,
   IF(
    AND(DM4=4,DN3&gt;=DQ5),
    1,
    IF(
     AND(DM4=3,DN3&gt;=DS5),
     3,
     IF(
      AND(DM4=3,DN3&gt;=DR5),
      2,
      IF(
       AND(DM4=3,DN3&gt;=DQ5),
       1,
       IF(
        AND(DM4=2,DN3&gt;=DR5),
        2,
        IF(
         AND(DM4=2,DN3&gt;=DQ5),
         1,
         IF(
          AND(DM4=1,DN3&gt;=DQ5),
          1,
          0))))))))))</f>
        <v>0</v>
      </c>
      <c r="DN5" s="453">
        <v>4</v>
      </c>
      <c r="DO5" s="570"/>
      <c r="DP5" s="570"/>
      <c r="DQ5" s="570">
        <f>IF(DQ4=1,
 ROUND(DQ4*COUNTIFS(DI2:DI50,"=5",DI2:DI50,"&lt;&gt;0")+COUNTIFS(DI2:DI50,"&lt;10",DI2:DI50,"&lt;&gt;0")/2,0),
 IF(DQ4=2,
  ROUND(DQ4*(COUNTIFS(DI2:DI50,"=5",DI2:DI50,"&lt;&gt;0")+COUNTIFS(DI2:DI50,"=50",DI2:DI50,"&lt;&gt;0"))+COUNTIFS(DI2:DI50,"&lt;100",DI2:DI50,"&lt;&gt;0")/2,0),
  IF(DQ4=3,
   ROUND(DQ4*(COUNTIFS(DI2:DI50,"=5",DI2:DI50,"&lt;&gt;0")+COUNTIFS(DI2:DI50,"=50",DI2:DI50,"&lt;&gt;0")+COUNTIFS(DI2:DI50,"=500",DI2:DI50,"&lt;&gt;0"))+COUNTIFS(DI2:DI50,"&lt;1000",DI2:DI50,"&lt;&gt;0")/2,0),
   ROUND(DQ4*(COUNTIFS(DI2:DI50,"=5",DI2:DI50,"&lt;&gt;0")+COUNTIFS(DI2:DI50,"=50",DI2:DI50,"&lt;&gt;0")+COUNTIFS(DI2:DI50,"=500",DI2:DI50,"&lt;&gt;0")+COUNTIFS(DI2:DI50,"=5000",DI2:DI50,"&lt;&gt;0"))+COUNTIFS(DI2:DI50,"&lt;10000",DI2:DI50,"&lt;&gt;0")/2,0))))</f>
        <v>2</v>
      </c>
      <c r="DR5" s="570">
        <f>IF(DR4=1,
 ROUND(DR4*COUNTIFS(DI2:DI50,"=5",DI2:DI50,"&lt;&gt;0")+COUNTIFS(DI2:DI50,"&lt;10",DI2:DI50,"&lt;&gt;0")/2,0),
 IF(DR4=2,
  ROUND(DR4*(COUNTIFS(DI2:DI50,"=5",DI2:DI50,"&lt;&gt;0")+COUNTIFS(DI2:DI50,"=50",DI2:DI50,"&lt;&gt;0"))+COUNTIFS(DI2:DI50,"&lt;100",DI2:DI50,"&lt;&gt;0")/2,0),
  IF(DR4=3,
   ROUND(DR4*(COUNTIFS(DI2:DI50,"=5",DI2:DI50,"&lt;&gt;0")+COUNTIFS(DI2:DI50,"=50",DI2:DI50,"&lt;&gt;0")+COUNTIFS(DI2:DI50,"=500",DI2:DI50,"&lt;&gt;0"))+COUNTIFS(DI2:DI50,"&lt;1000",DI2:DI50,"&lt;&gt;0")/2,0),
   ROUND(DR4*(COUNTIFS(DI2:DI50,"=5",DI2:DI50,"&lt;&gt;0")+COUNTIFS(DI2:DI50,"=50",DI2:DI50,"&lt;&gt;0")+COUNTIFS(DI2:DI50,"=500",DI2:DI50,"&lt;&gt;0")+COUNTIFS(DI2:DI50,"=5000",DI2:DI50,"&lt;&gt;0"))+COUNTIFS(DI2:DI50,"&lt;10000",DI2:DI50,"&lt;&gt;0")/2,0))))</f>
        <v>5</v>
      </c>
      <c r="DS5" s="570">
        <f>IF(DS4=1,
 ROUND(DS4*COUNTIFS(DI2:DI50,"=5",DI2:DI50,"&lt;&gt;0")+COUNTIFS(DI2:DI50,"&lt;10",DI2:DI50,"&lt;&gt;0")/2,0),
 IF(DS4=2,
  ROUND(DS4*(COUNTIFS(DI2:DI50,"=5",DI2:DI50,"&lt;&gt;0")+COUNTIFS(DI2:DI50,"=50",DI2:DI50,"&lt;&gt;0"))+COUNTIFS(DI2:DI50,"&lt;100",DI2:DI50,"&lt;&gt;0")/2,0),
  IF(DS4=3,
   ROUND(DS4*(COUNTIFS(DI2:DI50,"=5",DI2:DI50,"&lt;&gt;0")+COUNTIFS(DI2:DI50,"=50",DI2:DI50,"&lt;&gt;0")+COUNTIFS(DI2:DI50,"=500",DI2:DI50,"&lt;&gt;0"))+COUNTIFS(DI2:DI50,"&lt;1000",DI2:DI50,"&lt;&gt;0")/2,0),
   ROUND(DS4*(COUNTIFS(DI2:DI50,"=5",DI2:DI50,"&lt;&gt;0")+COUNTIFS(DI2:DI50,"=50",DI2:DI50,"&lt;&gt;0")+COUNTIFS(DI2:DI50,"=500",DI2:DI50,"&lt;&gt;0")+COUNTIFS(DI2:DI50,"=5000",DI2:DI50,"&lt;&gt;0"))+COUNTIFS(DI2:DI50,"&lt;10000",DI2:DI50,"&lt;&gt;0")/2,0))))</f>
        <v>11</v>
      </c>
      <c r="DT5" s="570">
        <f>IF(DT4=1,
 ROUND(DT4*COUNTIFS(DI2:DI50,"=5",DI2:DI50,"&lt;&gt;0")+COUNTIFS(DI2:DI50,"&lt;10",DI2:DI50,"&lt;&gt;0")/2,0),
 IF(DT4=2,
  ROUND(DT4*(COUNTIFS(DI2:DI50,"=5",DI2:DI50,"&lt;&gt;0")+COUNTIFS(DI2:DI50,"=50",DI2:DI50,"&lt;&gt;0"))+COUNTIFS(DI2:DI50,"&lt;100",DI2:DI50,"&lt;&gt;0")/2,0),
  IF(DT4=3,
   ROUND(DT4*(COUNTIFS(DI2:DI50,"=5",DI2:DI50,"&lt;&gt;0")+COUNTIFS(DI2:DI50,"=50",DI2:DI50,"&lt;&gt;0")+COUNTIFS(DI2:DI50,"=500",DI2:DI50,"&lt;&gt;0"))+COUNTIFS(DI2:DI50,"&lt;1000",DI2:DI50,"&lt;&gt;0")/2,0),
   ROUND(DT4*(COUNTIFS(DI2:DI50,"=5",DI2:DI50,"&lt;&gt;0")+COUNTIFS(DI2:DI50,"=50",DI2:DI50,"&lt;&gt;0")+COUNTIFS(DI2:DI50,"=500",DI2:DI50,"&lt;&gt;0")+COUNTIFS(DI2:DI50,"=5000",DI2:DI50,"&lt;&gt;0"))+COUNTIFS(DI2:DI50,"&lt;10000",DI2:DI50,"&lt;&gt;0")/2,0))))</f>
        <v>14</v>
      </c>
      <c r="DU5" s="570"/>
      <c r="DW5" s="440">
        <v>6</v>
      </c>
      <c r="DX5" s="441">
        <v>2</v>
      </c>
      <c r="DY5" s="441" t="str">
        <v>Fråga</v>
      </c>
      <c r="DZ5" s="441" t="str">
        <v>Har organisationen de senaste två åren använt sitt arbetssätt för kravställning av säkerhet i sina digitala leveranskedjor?</v>
      </c>
      <c r="EA5" s="213" t="str" cm="1">
        <f t="array" aca="1" ref="EA5" ca="1">IFERROR(IF(INDIRECT(ED5)="x", 1, INDIRECT(ED5)), "")</f>
        <v>FRÅGAN ÄR OBESVARAD</v>
      </c>
      <c r="EB5" s="441">
        <v>5</v>
      </c>
      <c r="EC5" s="570">
        <f t="shared" si="0"/>
        <v>50</v>
      </c>
      <c r="ED5" s="721" t="s">
        <v>4269</v>
      </c>
      <c r="EE5" s="213"/>
      <c r="EF5" s="570" t="s">
        <v>1251</v>
      </c>
      <c r="EG5" s="453">
        <f ca="1">IF(
 AND(EG4=4,EH3&gt;=EN5),
 4,
 IF(
  AND(EG4=4,EH3&gt;=EM5),
  3,
  IF(
   AND(EG4=4,EH3&gt;=EL5),
   2,
   IF(
    AND(EG4=4,EH3&gt;=EK5),
    1,
    IF(
     AND(EG4=3,EH3&gt;=EM5),
     3,
     IF(
      AND(EG4=3,EH3&gt;=EL5),
      2,
      IF(
       AND(EG4=3,EH3&gt;=EK5),
       1,
       IF(
        AND(EG4=2,EH3&gt;=EL5),
        2,
        IF(
         AND(EG4=2,EH3&gt;=EK5),
         1,
         IF(
          AND(EG4=1,EH3&gt;=EK5),
          1,
          0))))))))))</f>
        <v>0</v>
      </c>
      <c r="EH5" s="453">
        <v>4</v>
      </c>
      <c r="EI5" s="570"/>
      <c r="EJ5" s="570"/>
      <c r="EK5" s="570">
        <f>IF(EK4=1,
 ROUND(EK4*COUNTIFS(EC2:EC50,"=5",EC2:EC50,"&lt;&gt;0")+COUNTIFS(EC2:EC50,"&lt;10",EC2:EC50,"&lt;&gt;0")/2,0),
 IF(EK4=2,
  ROUND(EK4*(COUNTIFS(EC2:EC50,"=5",EC2:EC50,"&lt;&gt;0")+COUNTIFS(EC2:EC50,"=50",EC2:EC50,"&lt;&gt;0"))+COUNTIFS(EC2:EC50,"&lt;100",EC2:EC50,"&lt;&gt;0")/2,0),
  IF(EK4=3,
   ROUND(EK4*(COUNTIFS(EC2:EC50,"=5",EC2:EC50,"&lt;&gt;0")+COUNTIFS(EC2:EC50,"=50",EC2:EC50,"&lt;&gt;0")+COUNTIFS(EC2:EC50,"=500",EC2:EC50,"&lt;&gt;0"))+COUNTIFS(EC2:EC50,"&lt;1000",EC2:EC50,"&lt;&gt;0")/2,0),
   ROUND(EK4*(COUNTIFS(EC2:EC50,"=5",EC2:EC50,"&lt;&gt;0")+COUNTIFS(EC2:EC50,"=50",EC2:EC50,"&lt;&gt;0")+COUNTIFS(EC2:EC50,"=500",EC2:EC50,"&lt;&gt;0")+COUNTIFS(EC2:EC50,"=5000",EC2:EC50,"&lt;&gt;0"))+COUNTIFS(EC2:EC50,"&lt;10000",EC2:EC50,"&lt;&gt;0")/2,0))))</f>
        <v>2</v>
      </c>
      <c r="EL5" s="570">
        <f>IF(EL4=1,
 ROUND(EL4*COUNTIFS(EC2:EC50,"=5",EC2:EC50,"&lt;&gt;0")+COUNTIFS(EC2:EC50,"&lt;10",EC2:EC50,"&lt;&gt;0")/2,0),
 IF(EL4=2,
  ROUND(EL4*(COUNTIFS(EC2:EC50,"=5",EC2:EC50,"&lt;&gt;0")+COUNTIFS(EC2:EC50,"=50",EC2:EC50,"&lt;&gt;0"))+COUNTIFS(EC2:EC50,"&lt;100",EC2:EC50,"&lt;&gt;0")/2,0),
  IF(EL4=3,
   ROUND(EL4*(COUNTIFS(EC2:EC50,"=5",EC2:EC50,"&lt;&gt;0")+COUNTIFS(EC2:EC50,"=50",EC2:EC50,"&lt;&gt;0")+COUNTIFS(EC2:EC50,"=500",EC2:EC50,"&lt;&gt;0"))+COUNTIFS(EC2:EC50,"&lt;1000",EC2:EC50,"&lt;&gt;0")/2,0),
   ROUND(EL4*(COUNTIFS(EC2:EC50,"=5",EC2:EC50,"&lt;&gt;0")+COUNTIFS(EC2:EC50,"=50",EC2:EC50,"&lt;&gt;0")+COUNTIFS(EC2:EC50,"=500",EC2:EC50,"&lt;&gt;0")+COUNTIFS(EC2:EC50,"=5000",EC2:EC50,"&lt;&gt;0"))+COUNTIFS(EC2:EC50,"&lt;10000",EC2:EC50,"&lt;&gt;0")/2,0))))</f>
        <v>5</v>
      </c>
      <c r="EM5" s="570">
        <f>IF(EM4=1,
 ROUND(EM4*COUNTIFS(EC2:EC50,"=5",EC2:EC50,"&lt;&gt;0")+COUNTIFS(EC2:EC50,"&lt;10",EC2:EC50,"&lt;&gt;0")/2,0),
 IF(EM4=2,
  ROUND(EM4*(COUNTIFS(EC2:EC50,"=5",EC2:EC50,"&lt;&gt;0")+COUNTIFS(EC2:EC50,"=50",EC2:EC50,"&lt;&gt;0"))+COUNTIFS(EC2:EC50,"&lt;100",EC2:EC50,"&lt;&gt;0")/2,0),
  IF(EM4=3,
   ROUND(EM4*(COUNTIFS(EC2:EC50,"=5",EC2:EC50,"&lt;&gt;0")+COUNTIFS(EC2:EC50,"=50",EC2:EC50,"&lt;&gt;0")+COUNTIFS(EC2:EC50,"=500",EC2:EC50,"&lt;&gt;0"))+COUNTIFS(EC2:EC50,"&lt;1000",EC2:EC50,"&lt;&gt;0")/2,0),
   ROUND(EM4*(COUNTIFS(EC2:EC50,"=5",EC2:EC50,"&lt;&gt;0")+COUNTIFS(EC2:EC50,"=50",EC2:EC50,"&lt;&gt;0")+COUNTIFS(EC2:EC50,"=500",EC2:EC50,"&lt;&gt;0")+COUNTIFS(EC2:EC50,"=5000",EC2:EC50,"&lt;&gt;0"))+COUNTIFS(EC2:EC50,"&lt;10000",EC2:EC50,"&lt;&gt;0")/2,0))))</f>
        <v>11</v>
      </c>
      <c r="EN5" s="570">
        <f>IF(EN4=1,
 ROUND(EN4*COUNTIFS(EC2:EC50,"=5",EC2:EC50,"&lt;&gt;0")+COUNTIFS(EC2:EC50,"&lt;10",EC2:EC50,"&lt;&gt;0")/2,0),
 IF(EN4=2,
  ROUND(EN4*(COUNTIFS(EC2:EC50,"=5",EC2:EC50,"&lt;&gt;0")+COUNTIFS(EC2:EC50,"=50",EC2:EC50,"&lt;&gt;0"))+COUNTIFS(EC2:EC50,"&lt;100",EC2:EC50,"&lt;&gt;0")/2,0),
  IF(EN4=3,
   ROUND(EN4*(COUNTIFS(EC2:EC50,"=5",EC2:EC50,"&lt;&gt;0")+COUNTIFS(EC2:EC50,"=50",EC2:EC50,"&lt;&gt;0")+COUNTIFS(EC2:EC50,"=500",EC2:EC50,"&lt;&gt;0"))+COUNTIFS(EC2:EC50,"&lt;1000",EC2:EC50,"&lt;&gt;0")/2,0),
   ROUND(EN4*(COUNTIFS(EC2:EC50,"=5",EC2:EC50,"&lt;&gt;0")+COUNTIFS(EC2:EC50,"=50",EC2:EC50,"&lt;&gt;0")+COUNTIFS(EC2:EC50,"=500",EC2:EC50,"&lt;&gt;0")+COUNTIFS(EC2:EC50,"=5000",EC2:EC50,"&lt;&gt;0"))+COUNTIFS(EC2:EC50,"&lt;10000",EC2:EC50,"&lt;&gt;0")/2,0))))</f>
        <v>14</v>
      </c>
      <c r="EO5" s="440">
        <v>7</v>
      </c>
      <c r="EP5" s="441">
        <v>2</v>
      </c>
      <c r="EQ5" s="441" t="str">
        <v>Fråga</v>
      </c>
      <c r="ER5" s="441" t="str">
        <v>Har organisationen de senaste två åren använt sitt arbetssätt för att följa upp säkerheten i sina digitala leveranskedjor?</v>
      </c>
      <c r="ES5" s="213" t="str" cm="1">
        <f t="array" aca="1" ref="ES5" ca="1">IFERROR(IF(INDIRECT(EV5)="x", 1, INDIRECT(EV5)), "")</f>
        <v>FRÅGAN ÄR OBESVARAD</v>
      </c>
      <c r="ET5" s="441">
        <v>5</v>
      </c>
      <c r="EU5" s="570">
        <f t="shared" si="1"/>
        <v>50</v>
      </c>
      <c r="EV5" s="568" t="s">
        <v>4271</v>
      </c>
      <c r="EW5" s="213"/>
      <c r="EX5" s="570" t="s">
        <v>1251</v>
      </c>
      <c r="EY5" s="453">
        <f ca="1">IF(
 AND(EY4=4,EZ3&gt;=FF5),
 4,
 IF(
  AND(EY4=4,EZ3&gt;=FE5),
  3,
  IF(
   AND(EY4=4,EZ3&gt;=FD5),
   2,
   IF(
    AND(EY4=4,EZ3&gt;=FC5),
    1,
    IF(
     AND(EY4=3,EZ3&gt;=FE5),
     3,
     IF(
      AND(EY4=3,EZ3&gt;=FD5),
      2,
      IF(
       AND(EY4=3,EZ3&gt;=FC5),
       1,
       IF(
        AND(EY4=2,EZ3&gt;=FD5),
        2,
        IF(
         AND(EY4=2,EZ3&gt;=FC5),
         1,
         IF(
          AND(EY4=1,EZ3&gt;=FC5),
          1,
          0))))))))))</f>
        <v>0</v>
      </c>
      <c r="EZ5" s="453">
        <v>4</v>
      </c>
      <c r="FA5" s="570"/>
      <c r="FB5" s="570"/>
      <c r="FC5" s="570">
        <f>IF(FC4=1,
 ROUND(FC4*COUNTIFS(EU2:EU50,"=5",EU2:EU50,"&lt;&gt;0")+COUNTIFS(EU2:EU50,"&lt;10",EU2:EU50,"&lt;&gt;0")/2,0),
 IF(FC4=2,
  ROUND(FC4*(COUNTIFS(EU2:EU50,"=5",EU2:EU50,"&lt;&gt;0")+COUNTIFS(EU2:EU50,"=50",EU2:EU50,"&lt;&gt;0"))+COUNTIFS(EU2:EU50,"&lt;100",EU2:EU50,"&lt;&gt;0")/2,0),
  IF(FC4=3,
   ROUND(FC4*(COUNTIFS(EU2:EU50,"=5",EU2:EU50,"&lt;&gt;0")+COUNTIFS(EU2:EU50,"=50",EU2:EU50,"&lt;&gt;0")+COUNTIFS(EU2:EU50,"=500",EU2:EU50,"&lt;&gt;0"))+COUNTIFS(EU2:EU50,"&lt;1000",EU2:EU50,"&lt;&gt;0")/2,0),
   ROUND(FC4*(COUNTIFS(EU2:EU50,"=5",EU2:EU50,"&lt;&gt;0")+COUNTIFS(EU2:EU50,"=50",EU2:EU50,"&lt;&gt;0")+COUNTIFS(EU2:EU50,"=500",EU2:EU50,"&lt;&gt;0")+COUNTIFS(EU2:EU50,"=5000",EU2:EU50,"&lt;&gt;0"))+COUNTIFS(EU2:EU50,"&lt;10000",EU2:EU50,"&lt;&gt;0")/2,0))))</f>
        <v>2</v>
      </c>
      <c r="FD5" s="570">
        <f>IF(FD4=1,
 ROUND(FD4*COUNTIFS(EU2:EU50,"=5",EU2:EU50,"&lt;&gt;0")+COUNTIFS(EU2:EU50,"&lt;10",EU2:EU50,"&lt;&gt;0")/2,0),
 IF(FD4=2,
  ROUND(FD4*(COUNTIFS(EU2:EU50,"=5",EU2:EU50,"&lt;&gt;0")+COUNTIFS(EU2:EU50,"=50",EU2:EU50,"&lt;&gt;0"))+COUNTIFS(EU2:EU50,"&lt;100",EU2:EU50,"&lt;&gt;0")/2,0),
  IF(FD4=3,
   ROUND(FD4*(COUNTIFS(EU2:EU50,"=5",EU2:EU50,"&lt;&gt;0")+COUNTIFS(EU2:EU50,"=50",EU2:EU50,"&lt;&gt;0")+COUNTIFS(EU2:EU50,"=500",EU2:EU50,"&lt;&gt;0"))+COUNTIFS(EU2:EU50,"&lt;1000",EU2:EU50,"&lt;&gt;0")/2,0),
   ROUND(FD4*(COUNTIFS(EU2:EU50,"=5",EU2:EU50,"&lt;&gt;0")+COUNTIFS(EU2:EU50,"=50",EU2:EU50,"&lt;&gt;0")+COUNTIFS(EU2:EU50,"=500",EU2:EU50,"&lt;&gt;0")+COUNTIFS(EU2:EU50,"=5000",EU2:EU50,"&lt;&gt;0"))+COUNTIFS(EU2:EU50,"&lt;10000",EU2:EU50,"&lt;&gt;0")/2,0))))</f>
        <v>5</v>
      </c>
      <c r="FE5" s="570">
        <f>IF(FE4=1,
 ROUND(FE4*COUNTIFS(EU2:EU50,"=5",EU2:EU50,"&lt;&gt;0")+COUNTIFS(EU2:EU50,"&lt;10",EU2:EU50,"&lt;&gt;0")/2,0),
 IF(FE4=2,
  ROUND(FE4*(COUNTIFS(EU2:EU50,"=5",EU2:EU50,"&lt;&gt;0")+COUNTIFS(EU2:EU50,"=50",EU2:EU50,"&lt;&gt;0"))+COUNTIFS(EU2:EU50,"&lt;100",EU2:EU50,"&lt;&gt;0")/2,0),
  IF(FE4=3,
   ROUND(FE4*(COUNTIFS(EU2:EU50,"=5",EU2:EU50,"&lt;&gt;0")+COUNTIFS(EU2:EU50,"=50",EU2:EU50,"&lt;&gt;0")+COUNTIFS(EU2:EU50,"=500",EU2:EU50,"&lt;&gt;0"))+COUNTIFS(EU2:EU50,"&lt;1000",EU2:EU50,"&lt;&gt;0")/2,0),
   ROUND(FE4*(COUNTIFS(EU2:EU50,"=5",EU2:EU50,"&lt;&gt;0")+COUNTIFS(EU2:EU50,"=50",EU2:EU50,"&lt;&gt;0")+COUNTIFS(EU2:EU50,"=500",EU2:EU50,"&lt;&gt;0")+COUNTIFS(EU2:EU50,"=5000",EU2:EU50,"&lt;&gt;0"))+COUNTIFS(EU2:EU50,"&lt;10000",EU2:EU50,"&lt;&gt;0")/2,0))))</f>
        <v>11</v>
      </c>
      <c r="FF5" s="570">
        <f>IF(FF4=1,
 ROUND(FF4*COUNTIFS(EU2:EU50,"=5",EU2:EU50,"&lt;&gt;0")+COUNTIFS(EU2:EU50,"&lt;10",EU2:EU50,"&lt;&gt;0")/2,0),
 IF(FF4=2,
  ROUND(FF4*(COUNTIFS(EU2:EU50,"=5",EU2:EU50,"&lt;&gt;0")+COUNTIFS(EU2:EU50,"=50",EU2:EU50,"&lt;&gt;0"))+COUNTIFS(EU2:EU50,"&lt;100",EU2:EU50,"&lt;&gt;0")/2,0),
  IF(FF4=3,
   ROUND(FF4*(COUNTIFS(EU2:EU50,"=5",EU2:EU50,"&lt;&gt;0")+COUNTIFS(EU2:EU50,"=50",EU2:EU50,"&lt;&gt;0")+COUNTIFS(EU2:EU50,"=500",EU2:EU50,"&lt;&gt;0"))+COUNTIFS(EU2:EU50,"&lt;1000",EU2:EU50,"&lt;&gt;0")/2,0),
   ROUND(FF4*(COUNTIFS(EU2:EU50,"=5",EU2:EU50,"&lt;&gt;0")+COUNTIFS(EU2:EU50,"=50",EU2:EU50,"&lt;&gt;0")+COUNTIFS(EU2:EU50,"=500",EU2:EU50,"&lt;&gt;0")+COUNTIFS(EU2:EU50,"=5000",EU2:EU50,"&lt;&gt;0"))+COUNTIFS(EU2:EU50,"&lt;10000",EU2:EU50,"&lt;&gt;0")/2,0))))</f>
        <v>14</v>
      </c>
      <c r="FG5" s="440">
        <v>8</v>
      </c>
      <c r="FH5" s="441">
        <v>2</v>
      </c>
      <c r="FI5" s="441" t="str">
        <v>Fråga</v>
      </c>
      <c r="FJ5" s="441" t="str">
        <v>Har organisationen de senaste två åren använt sitt arbetssätt för att hantera incidenter i sina digitala leveranskedjor?</v>
      </c>
      <c r="FK5" s="213" t="str" cm="1">
        <f t="array" aca="1" ref="FK5" ca="1">IFERROR(IF(INDIRECT(FN5)="x", 1, INDIRECT(FN5)), "")</f>
        <v>FRÅGAN ÄR OBESVARAD</v>
      </c>
      <c r="FL5" s="441">
        <v>5</v>
      </c>
      <c r="FM5" s="570">
        <f t="shared" si="2"/>
        <v>50</v>
      </c>
      <c r="FN5" s="568" t="s">
        <v>4275</v>
      </c>
      <c r="FO5" s="213"/>
      <c r="FP5" s="570" t="s">
        <v>1251</v>
      </c>
      <c r="FQ5" s="453">
        <f ca="1">IF(
 AND(FQ4=4,FR3&gt;=FX5),
 4,
 IF(
  AND(FQ4=4,FR3&gt;=FW5),
  3,
  IF(
   AND(FQ4=4,FR3&gt;=FV5),
   2,
   IF(
    AND(FQ4=4,FR3&gt;=FU5),
    1,
    IF(
     AND(FQ4=3,FR3&gt;=FW5),
     3,
     IF(
      AND(FQ4=3,FR3&gt;=FV5),
      2,
      IF(
       AND(FQ4=3,FR3&gt;=FU5),
       1,
       IF(
        AND(FQ4=2,FR3&gt;=FV5),
        2,
        IF(
         AND(FQ4=2,FR3&gt;=FU5),
         1,
         IF(
          AND(FQ4=1,FR3&gt;=FU5),
          1,
          0))))))))))</f>
        <v>0</v>
      </c>
      <c r="FR5" s="453">
        <v>4</v>
      </c>
      <c r="FS5" s="570"/>
      <c r="FT5" s="570"/>
      <c r="FU5" s="570">
        <f>IF(FU4=1,
 ROUND(FU4*COUNTIFS(FM2:FM50,"=5",FM2:FM50,"&lt;&gt;0")+COUNTIFS(FM2:FM50,"&lt;10",FM2:FM50,"&lt;&gt;0")/2,0),
 IF(FU4=2,
  ROUND(FU4*(COUNTIFS(FM2:FM50,"=5",FM2:FM50,"&lt;&gt;0")+COUNTIFS(FM2:FM50,"=50",FM2:FM50,"&lt;&gt;0"))+COUNTIFS(FM2:FM50,"&lt;100",FM2:FM50,"&lt;&gt;0")/2,0),
  IF(FU4=3,
   ROUND(FU4*(COUNTIFS(FM2:FM50,"=5",FM2:FM50,"&lt;&gt;0")+COUNTIFS(FM2:FM50,"=50",FM2:FM50,"&lt;&gt;0")+COUNTIFS(FM2:FM50,"=500",FM2:FM50,"&lt;&gt;0"))+COUNTIFS(FM2:FM50,"&lt;1000",FM2:FM50,"&lt;&gt;0")/2,0),
   ROUND(FU4*(COUNTIFS(FM2:FM50,"=5",FM2:FM50,"&lt;&gt;0")+COUNTIFS(FM2:FM50,"=50",FM2:FM50,"&lt;&gt;0")+COUNTIFS(FM2:FM50,"=500",FM2:FM50,"&lt;&gt;0")+COUNTIFS(FM2:FM50,"=5000",FM2:FM50,"&lt;&gt;0"))+COUNTIFS(FM2:FM50,"&lt;10000",FM2:FM50,"&lt;&gt;0")/2,0))))</f>
        <v>2</v>
      </c>
      <c r="FV5" s="570">
        <f>IF(FV4=1,
 ROUND(FV4*COUNTIFS(FM2:FM50,"=5",FM2:FM50,"&lt;&gt;0")+COUNTIFS(FM2:FM50,"&lt;10",FM2:FM50,"&lt;&gt;0")/2,0),
 IF(FV4=2,
  ROUND(FV4*(COUNTIFS(FM2:FM50,"=5",FM2:FM50,"&lt;&gt;0")+COUNTIFS(FM2:FM50,"=50",FM2:FM50,"&lt;&gt;0"))+COUNTIFS(FM2:FM50,"&lt;100",FM2:FM50,"&lt;&gt;0")/2,0),
  IF(FV4=3,
   ROUND(FV4*(COUNTIFS(FM2:FM50,"=5",FM2:FM50,"&lt;&gt;0")+COUNTIFS(FM2:FM50,"=50",FM2:FM50,"&lt;&gt;0")+COUNTIFS(FM2:FM50,"=500",FM2:FM50,"&lt;&gt;0"))+COUNTIFS(FM2:FM50,"&lt;1000",FM2:FM50,"&lt;&gt;0")/2,0),
   ROUND(FV4*(COUNTIFS(FM2:FM50,"=5",FM2:FM50,"&lt;&gt;0")+COUNTIFS(FM2:FM50,"=50",FM2:FM50,"&lt;&gt;0")+COUNTIFS(FM2:FM50,"=500",FM2:FM50,"&lt;&gt;0")+COUNTIFS(FM2:FM50,"=5000",FM2:FM50,"&lt;&gt;0"))+COUNTIFS(FM2:FM50,"&lt;10000",FM2:FM50,"&lt;&gt;0")/2,0))))</f>
        <v>5</v>
      </c>
      <c r="FW5" s="570">
        <f>IF(FW4=1,
 ROUND(FW4*COUNTIFS(FM2:FM50,"=5",FM2:FM50,"&lt;&gt;0")+COUNTIFS(FM2:FM50,"&lt;10",FM2:FM50,"&lt;&gt;0")/2,0),
 IF(FW4=2,
  ROUND(FW4*(COUNTIFS(FM2:FM50,"=5",FM2:FM50,"&lt;&gt;0")+COUNTIFS(FM2:FM50,"=50",FM2:FM50,"&lt;&gt;0"))+COUNTIFS(FM2:FM50,"&lt;100",FM2:FM50,"&lt;&gt;0")/2,0),
  IF(FW4=3,
   ROUND(FW4*(COUNTIFS(FM2:FM50,"=5",FM2:FM50,"&lt;&gt;0")+COUNTIFS(FM2:FM50,"=50",FM2:FM50,"&lt;&gt;0")+COUNTIFS(FM2:FM50,"=500",FM2:FM50,"&lt;&gt;0"))+COUNTIFS(FM2:FM50,"&lt;1000",FM2:FM50,"&lt;&gt;0")/2,0),
   ROUND(FW4*(COUNTIFS(FM2:FM50,"=5",FM2:FM50,"&lt;&gt;0")+COUNTIFS(FM2:FM50,"=50",FM2:FM50,"&lt;&gt;0")+COUNTIFS(FM2:FM50,"=500",FM2:FM50,"&lt;&gt;0")+COUNTIFS(FM2:FM50,"=5000",FM2:FM50,"&lt;&gt;0"))+COUNTIFS(FM2:FM50,"&lt;10000",FM2:FM50,"&lt;&gt;0")/2,0))))</f>
        <v>11</v>
      </c>
      <c r="FX5" s="570">
        <f>IF(FX4=1,
 ROUND(FX4*COUNTIFS(FM2:FM50,"=5",FM2:FM50,"&lt;&gt;0")+COUNTIFS(FM2:FM50,"&lt;10",FM2:FM50,"&lt;&gt;0")/2,0),
 IF(FX4=2,
  ROUND(FX4*(COUNTIFS(FM2:FM50,"=5",FM2:FM50,"&lt;&gt;0")+COUNTIFS(FM2:FM50,"=50",FM2:FM50,"&lt;&gt;0"))+COUNTIFS(FM2:FM50,"&lt;100",FM2:FM50,"&lt;&gt;0")/2,0),
  IF(FX4=3,
   ROUND(FX4*(COUNTIFS(FM2:FM50,"=5",FM2:FM50,"&lt;&gt;0")+COUNTIFS(FM2:FM50,"=50",FM2:FM50,"&lt;&gt;0")+COUNTIFS(FM2:FM50,"=500",FM2:FM50,"&lt;&gt;0"))+COUNTIFS(FM2:FM50,"&lt;1000",FM2:FM50,"&lt;&gt;0")/2,0),
   ROUND(FX4*(COUNTIFS(FM2:FM50,"=5",FM2:FM50,"&lt;&gt;0")+COUNTIFS(FM2:FM50,"=50",FM2:FM50,"&lt;&gt;0")+COUNTIFS(FM2:FM50,"=500",FM2:FM50,"&lt;&gt;0")+COUNTIFS(FM2:FM50,"=5000",FM2:FM50,"&lt;&gt;0"))+COUNTIFS(FM2:FM50,"&lt;10000",FM2:FM50,"&lt;&gt;0")/2,0))))</f>
        <v>14</v>
      </c>
      <c r="FY5" s="440">
        <v>14</v>
      </c>
      <c r="FZ5" s="441">
        <v>2</v>
      </c>
      <c r="GA5" s="441" t="str">
        <v>Fråga</v>
      </c>
      <c r="GB5" s="441" t="str">
        <v>Har organisationen de senaste två åren använt sitt arbetssätt för att säkerställa säkra leveranser i sina digitala leveranskedjor?</v>
      </c>
      <c r="GC5" s="747" cm="1">
        <f t="array" aca="1" ref="GC5" ca="1">IFERROR(IF(INDIRECT(GF5)="x", 1, INDIRECT(GF5)), "")</f>
        <v>0</v>
      </c>
      <c r="GD5" s="441">
        <v>5</v>
      </c>
      <c r="GE5" s="570">
        <f t="shared" si="3"/>
        <v>50</v>
      </c>
      <c r="GF5" s="568" t="s">
        <v>4278</v>
      </c>
      <c r="GG5" s="213"/>
      <c r="GH5" s="570" t="s">
        <v>1251</v>
      </c>
      <c r="GI5" s="453">
        <f ca="1">IF(
 AND(GI4=4,GJ3&gt;=GP5),
 4,
 IF(
  AND(GI4=4,GJ3&gt;=GO5),
  3,
  IF(
   AND(GI4=4,GJ3&gt;=GN5),
   2,
   IF(
    AND(GI4=4,GJ3&gt;=GM5),
    1,
    IF(
     AND(GI4=3,GJ3&gt;=GO5),
     3,
     IF(
      AND(GI4=3,GJ3&gt;=GN5),
      2,
      IF(
       AND(GI4=3,GJ3&gt;=GM5),
       1,
       IF(
        AND(GI4=2,GJ3&gt;=GN5),
        2,
        IF(
         AND(GI4=2,GJ3&gt;=GM5),
         1,
         IF(
          AND(GI4=1,GJ3&gt;=GM5),
          1,
          0))))))))))</f>
        <v>0</v>
      </c>
      <c r="GJ5" s="453">
        <v>4</v>
      </c>
      <c r="GK5" s="570"/>
      <c r="GL5" s="570"/>
      <c r="GM5" s="570">
        <f>IF(GM4=1,
 ROUND(GM4*COUNTIFS(GE2:GE50,"=5",GE2:GE50,"&lt;&gt;0")+COUNTIFS(GE2:GE50,"&lt;10",GE2:GE50,"&lt;&gt;0")/2,0),
 IF(GM4=2,
  ROUND(GM4*(COUNTIFS(GE2:GE50,"=5",GE2:GE50,"&lt;&gt;0")+COUNTIFS(GE2:GE50,"=50",GE2:GE50,"&lt;&gt;0"))+COUNTIFS(GE2:GE50,"&lt;100",GE2:GE50,"&lt;&gt;0")/2,0),
  IF(GM4=3,
   ROUND(GM4*(COUNTIFS(GE2:GE50,"=5",GE2:GE50,"&lt;&gt;0")+COUNTIFS(GE2:GE50,"=50",GE2:GE50,"&lt;&gt;0")+COUNTIFS(GE2:GE50,"=500",GE2:GE50,"&lt;&gt;0"))+COUNTIFS(GE2:GE50,"&lt;1000",GE2:GE50,"&lt;&gt;0")/2,0),
   ROUND(GM4*(COUNTIFS(GE2:GE50,"=5",GE2:GE50,"&lt;&gt;0")+COUNTIFS(GE2:GE50,"=50",GE2:GE50,"&lt;&gt;0")+COUNTIFS(GE2:GE50,"=500",GE2:GE50,"&lt;&gt;0")+COUNTIFS(GE2:GE50,"=5000",GE2:GE50,"&lt;&gt;0"))+COUNTIFS(GE2:GE50,"&lt;10000",GE2:GE50,"&lt;&gt;0")/2,0))))</f>
        <v>2</v>
      </c>
      <c r="GN5" s="570">
        <f>IF(GN4=1,
 ROUND(GN4*COUNTIFS(GE2:GE50,"=5",GE2:GE50,"&lt;&gt;0")+COUNTIFS(GE2:GE50,"&lt;10",GE2:GE50,"&lt;&gt;0")/2,0),
 IF(GN4=2,
  ROUND(GN4*(COUNTIFS(GE2:GE50,"=5",GE2:GE50,"&lt;&gt;0")+COUNTIFS(GE2:GE50,"=50",GE2:GE50,"&lt;&gt;0"))+COUNTIFS(GE2:GE50,"&lt;100",GE2:GE50,"&lt;&gt;0")/2,0),
  IF(GN4=3,
   ROUND(GN4*(COUNTIFS(GE2:GE50,"=5",GE2:GE50,"&lt;&gt;0")+COUNTIFS(GE2:GE50,"=50",GE2:GE50,"&lt;&gt;0")+COUNTIFS(GE2:GE50,"=500",GE2:GE50,"&lt;&gt;0"))+COUNTIFS(GE2:GE50,"&lt;1000",GE2:GE50,"&lt;&gt;0")/2,0),
   ROUND(GN4*(COUNTIFS(GE2:GE50,"=5",GE2:GE50,"&lt;&gt;0")+COUNTIFS(GE2:GE50,"=50",GE2:GE50,"&lt;&gt;0")+COUNTIFS(GE2:GE50,"=500",GE2:GE50,"&lt;&gt;0")+COUNTIFS(GE2:GE50,"=5000",GE2:GE50,"&lt;&gt;0"))+COUNTIFS(GE2:GE50,"&lt;10000",GE2:GE50,"&lt;&gt;0")/2,0))))</f>
        <v>5</v>
      </c>
      <c r="GO5" s="570">
        <f>IF(GO4=1,
 ROUND(GO4*COUNTIFS(GE2:GE50,"=5",GE2:GE50,"&lt;&gt;0")+COUNTIFS(GE2:GE50,"&lt;10",GE2:GE50,"&lt;&gt;0")/2,0),
 IF(GO4=2,
  ROUND(GO4*(COUNTIFS(GE2:GE50,"=5",GE2:GE50,"&lt;&gt;0")+COUNTIFS(GE2:GE50,"=50",GE2:GE50,"&lt;&gt;0"))+COUNTIFS(GE2:GE50,"&lt;100",GE2:GE50,"&lt;&gt;0")/2,0),
  IF(GO4=3,
   ROUND(GO4*(COUNTIFS(GE2:GE50,"=5",GE2:GE50,"&lt;&gt;0")+COUNTIFS(GE2:GE50,"=50",GE2:GE50,"&lt;&gt;0")+COUNTIFS(GE2:GE50,"=500",GE2:GE50,"&lt;&gt;0"))+COUNTIFS(GE2:GE50,"&lt;1000",GE2:GE50,"&lt;&gt;0")/2,0),
   ROUND(GO4*(COUNTIFS(GE2:GE50,"=5",GE2:GE50,"&lt;&gt;0")+COUNTIFS(GE2:GE50,"=50",GE2:GE50,"&lt;&gt;0")+COUNTIFS(GE2:GE50,"=500",GE2:GE50,"&lt;&gt;0")+COUNTIFS(GE2:GE50,"=5000",GE2:GE50,"&lt;&gt;0"))+COUNTIFS(GE2:GE50,"&lt;10000",GE2:GE50,"&lt;&gt;0")/2,0))))</f>
        <v>11</v>
      </c>
      <c r="GP5" s="570">
        <f>IF(GP4=1,
 ROUND(GP4*COUNTIFS(GE2:GE50,"=5",GE2:GE50,"&lt;&gt;0")+COUNTIFS(GE2:GE50,"&lt;10",GE2:GE50,"&lt;&gt;0")/2,0),
 IF(GP4=2,
  ROUND(GP4*(COUNTIFS(GE2:GE50,"=5",GE2:GE50,"&lt;&gt;0")+COUNTIFS(GE2:GE50,"=50",GE2:GE50,"&lt;&gt;0"))+COUNTIFS(GE2:GE50,"&lt;100",GE2:GE50,"&lt;&gt;0")/2,0),
  IF(GP4=3,
   ROUND(GP4*(COUNTIFS(GE2:GE50,"=5",GE2:GE50,"&lt;&gt;0")+COUNTIFS(GE2:GE50,"=50",GE2:GE50,"&lt;&gt;0")+COUNTIFS(GE2:GE50,"=500",GE2:GE50,"&lt;&gt;0"))+COUNTIFS(GE2:GE50,"&lt;1000",GE2:GE50,"&lt;&gt;0")/2,0),
   ROUND(GP4*(COUNTIFS(GE2:GE50,"=5",GE2:GE50,"&lt;&gt;0")+COUNTIFS(GE2:GE50,"=50",GE2:GE50,"&lt;&gt;0")+COUNTIFS(GE2:GE50,"=500",GE2:GE50,"&lt;&gt;0")+COUNTIFS(GE2:GE50,"=5000",GE2:GE50,"&lt;&gt;0"))+COUNTIFS(GE2:GE50,"&lt;10000",GE2:GE50,"&lt;&gt;0")/2,0))))</f>
        <v>14</v>
      </c>
      <c r="GQ5" s="440"/>
      <c r="GU5" s="213"/>
      <c r="GW5" s="570"/>
      <c r="GX5" s="213"/>
      <c r="GY5" s="213"/>
      <c r="GZ5" s="570"/>
      <c r="HA5" s="453"/>
      <c r="HB5" s="453"/>
      <c r="HC5" s="570"/>
      <c r="HD5" s="570"/>
      <c r="HE5" s="570"/>
      <c r="HF5" s="570"/>
      <c r="HG5" s="570"/>
      <c r="HH5" s="570"/>
      <c r="HI5" s="440"/>
      <c r="HM5" s="213"/>
      <c r="HO5" s="570"/>
      <c r="HP5" s="213"/>
      <c r="HQ5" s="213"/>
      <c r="HR5" s="570"/>
      <c r="HS5" s="453"/>
      <c r="HT5" s="453"/>
      <c r="HU5" s="570"/>
      <c r="HV5" s="570"/>
      <c r="HW5" s="570"/>
      <c r="HX5" s="570"/>
      <c r="HY5" s="570"/>
      <c r="HZ5" s="570"/>
      <c r="IA5" s="440"/>
      <c r="IE5" s="213"/>
      <c r="IG5" s="570"/>
      <c r="IH5" s="213"/>
      <c r="II5" s="213"/>
      <c r="IJ5" s="570"/>
      <c r="IK5" s="453"/>
      <c r="IL5" s="453"/>
      <c r="IM5" s="570"/>
      <c r="IN5" s="570"/>
      <c r="IO5" s="570"/>
      <c r="IP5" s="570"/>
      <c r="IQ5" s="570"/>
      <c r="IR5" s="570"/>
      <c r="IS5" s="440"/>
      <c r="IW5" s="213"/>
      <c r="IY5" s="570"/>
      <c r="IZ5" s="213"/>
      <c r="JA5" s="213"/>
      <c r="JB5" s="570"/>
      <c r="JC5" s="453"/>
      <c r="JD5" s="453"/>
      <c r="JE5" s="570"/>
      <c r="JF5" s="570"/>
      <c r="JG5" s="570"/>
      <c r="JH5" s="570"/>
      <c r="JI5" s="570"/>
      <c r="JJ5" s="570"/>
      <c r="JK5" s="440"/>
      <c r="JO5" s="213"/>
      <c r="JQ5" s="570"/>
      <c r="JR5" s="213"/>
      <c r="JS5" s="213"/>
      <c r="JT5" s="570"/>
      <c r="JU5" s="453"/>
      <c r="JV5" s="453"/>
      <c r="JW5" s="570"/>
      <c r="JX5" s="570"/>
      <c r="JY5" s="570"/>
      <c r="JZ5" s="570"/>
      <c r="KA5" s="570"/>
      <c r="KB5" s="570"/>
      <c r="KC5" s="440"/>
      <c r="KG5" s="213"/>
      <c r="KI5" s="570"/>
      <c r="KJ5" s="213"/>
      <c r="KK5" s="213"/>
      <c r="KL5" s="570"/>
      <c r="KM5" s="453"/>
      <c r="KN5" s="453"/>
      <c r="KO5" s="570"/>
      <c r="KP5" s="570"/>
      <c r="KQ5" s="570"/>
      <c r="KR5" s="570"/>
      <c r="KS5" s="570"/>
      <c r="KT5" s="570"/>
    </row>
    <row r="6" spans="1:363" ht="30.45" thickBot="1">
      <c r="A6" s="458" t="s">
        <v>25</v>
      </c>
      <c r="B6" s="459" t="s">
        <v>23</v>
      </c>
      <c r="C6" s="459" t="s">
        <v>1247</v>
      </c>
      <c r="D6" s="459" t="s">
        <v>1162</v>
      </c>
      <c r="E6" s="460" t="s">
        <v>1248</v>
      </c>
      <c r="F6" s="441" t="s">
        <v>3621</v>
      </c>
      <c r="G6" t="s">
        <v>3600</v>
      </c>
      <c r="H6" t="s">
        <v>1217</v>
      </c>
      <c r="I6">
        <v>0</v>
      </c>
      <c r="J6" s="422">
        <v>6</v>
      </c>
      <c r="K6" s="422">
        <v>2</v>
      </c>
      <c r="L6" s="422">
        <v>6</v>
      </c>
      <c r="M6" s="422">
        <v>2</v>
      </c>
      <c r="N6"/>
      <c r="O6" s="423">
        <v>13</v>
      </c>
      <c r="P6" s="435">
        <v>1</v>
      </c>
      <c r="Q6">
        <v>13</v>
      </c>
      <c r="R6" t="s">
        <v>1073</v>
      </c>
      <c r="S6" t="s">
        <v>3622</v>
      </c>
      <c r="T6"/>
      <c r="U6"/>
      <c r="V6"/>
      <c r="W6">
        <v>11</v>
      </c>
      <c r="X6" t="s">
        <v>1217</v>
      </c>
      <c r="Y6" t="s">
        <v>1217</v>
      </c>
      <c r="Z6" t="s">
        <v>1217</v>
      </c>
      <c r="AA6" t="s">
        <v>1217</v>
      </c>
      <c r="AB6" t="s">
        <v>1217</v>
      </c>
      <c r="AC6" t="s">
        <v>1217</v>
      </c>
      <c r="AD6" t="s">
        <v>1217</v>
      </c>
      <c r="AE6" t="s">
        <v>1217</v>
      </c>
      <c r="AF6" t="s">
        <v>1217</v>
      </c>
      <c r="AG6" t="s">
        <v>1217</v>
      </c>
      <c r="AH6"/>
      <c r="AI6" t="s">
        <v>1217</v>
      </c>
      <c r="AJ6" t="s">
        <v>1217</v>
      </c>
      <c r="AK6" t="s">
        <v>1217</v>
      </c>
      <c r="AL6" t="s">
        <v>1217</v>
      </c>
      <c r="AM6" t="s">
        <v>1217</v>
      </c>
      <c r="AN6" t="s">
        <v>1217</v>
      </c>
      <c r="AO6" t="s">
        <v>1217</v>
      </c>
      <c r="AP6"/>
      <c r="AQ6"/>
      <c r="AR6"/>
      <c r="AS6"/>
      <c r="AT6"/>
      <c r="AU6"/>
      <c r="AV6"/>
      <c r="AW6"/>
      <c r="AX6"/>
      <c r="AY6"/>
      <c r="AZ6"/>
      <c r="BA6"/>
      <c r="BB6"/>
      <c r="BC6"/>
      <c r="BD6"/>
      <c r="BE6"/>
      <c r="BF6" t="str" cm="1">
        <f t="array" aca="1" ref="BF6" ca="1">IFERROR(INDIRECT(X6),"")</f>
        <v/>
      </c>
      <c r="BG6"/>
      <c r="BH6" s="437"/>
      <c r="BI6"/>
      <c r="BJ6" s="438">
        <v>1</v>
      </c>
      <c r="BK6" s="438">
        <v>1</v>
      </c>
      <c r="BL6" s="438" t="s">
        <v>983</v>
      </c>
      <c r="BM6" s="744" t="s">
        <v>4338</v>
      </c>
      <c r="BN6" s="438">
        <v>5</v>
      </c>
      <c r="BO6" s="744" t="s">
        <v>4335</v>
      </c>
      <c r="BP6" s="438" t="s">
        <v>151</v>
      </c>
      <c r="BQ6" s="744" t="s">
        <v>4399</v>
      </c>
      <c r="BR6" s="438"/>
      <c r="BS6" s="438">
        <v>1</v>
      </c>
      <c r="BT6" s="438">
        <v>0</v>
      </c>
      <c r="BU6" s="438">
        <v>0</v>
      </c>
      <c r="BV6" s="438">
        <v>0</v>
      </c>
      <c r="BW6" s="438">
        <v>0</v>
      </c>
      <c r="BX6" s="438">
        <v>0</v>
      </c>
      <c r="BY6" s="438">
        <v>0</v>
      </c>
      <c r="BZ6" s="438">
        <v>0</v>
      </c>
      <c r="CA6" s="438">
        <v>0</v>
      </c>
      <c r="CB6" s="438">
        <v>0</v>
      </c>
      <c r="CC6" s="438"/>
      <c r="CD6" s="438"/>
      <c r="CE6"/>
      <c r="CF6" s="457"/>
      <c r="CG6" t="s">
        <v>1255</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m="1">
        <f t="array" aca="1" ref="CL6" ca="1">INDEX(DG4:ND4, 1, MATCH(CL3, DG1:ND1, 0) + 10)</f>
        <v>0</v>
      </c>
      <c r="CM6"/>
      <c r="CN6"/>
      <c r="CO6"/>
      <c r="CP6"/>
      <c r="CQ6"/>
      <c r="CR6"/>
      <c r="CS6"/>
      <c r="DC6" s="440">
        <v>5</v>
      </c>
      <c r="DD6" s="441">
        <v>2</v>
      </c>
      <c r="DE6" s="441" t="str">
        <v>Fråga</v>
      </c>
      <c r="DF6" s="441" t="str">
        <v>Har organisationen de senaste två åren använt sitt arbetssätt för att hantera risker i sina digitala leveranskedjor?</v>
      </c>
      <c r="DG6" s="213" t="str" cm="1">
        <f t="array" aca="1" ref="DG6" ca="1">IFERROR(IF(INDIRECT(DJ6)="x", 1, INDIRECT(DJ6)), "")</f>
        <v>FRÅGAN ÄR OBESVARAD</v>
      </c>
      <c r="DH6" s="441">
        <v>5</v>
      </c>
      <c r="DI6" s="570">
        <f t="shared" si="4"/>
        <v>50</v>
      </c>
      <c r="DJ6" s="721" t="s">
        <v>4266</v>
      </c>
      <c r="DK6" s="213"/>
      <c r="DL6" s="570" t="s">
        <v>1256</v>
      </c>
      <c r="DM6" s="453" cm="1">
        <f t="array" aca="1" ref="DM6" ca="1">INDIRECT("'" &amp; $V$2 &amp; "'!$E$2")</f>
        <v>0</v>
      </c>
      <c r="DN6" s="453">
        <v>4</v>
      </c>
      <c r="DO6" s="570"/>
      <c r="DP6" s="570"/>
      <c r="DQ6" s="461" t="s">
        <v>1257</v>
      </c>
      <c r="DR6" s="570"/>
      <c r="DS6" s="570"/>
      <c r="DT6" s="570"/>
      <c r="DU6" s="570"/>
      <c r="DW6" s="440">
        <v>10</v>
      </c>
      <c r="DX6" s="441">
        <v>3</v>
      </c>
      <c r="DY6" s="441" t="str">
        <v>Fråga</v>
      </c>
      <c r="DZ6" s="441" t="str">
        <v>Har organisationens arbetssätt för kravställning av säkerhet i sina digitala leveranskedjor de senaste två åren omfattat följande centrala delar?</v>
      </c>
      <c r="EA6" s="213" t="str" cm="1">
        <f t="array" aca="1" ref="EA6" ca="1">IFERROR(IF(INDIRECT(ED6)="x", 1, INDIRECT(ED6)), "")</f>
        <v>FRÅGAN ÄR OBESVARAD</v>
      </c>
      <c r="EB6" s="441">
        <v>5</v>
      </c>
      <c r="EC6" s="570">
        <f t="shared" si="0"/>
        <v>500</v>
      </c>
      <c r="ED6" s="721" t="s">
        <v>4270</v>
      </c>
      <c r="EE6" s="213"/>
      <c r="EF6" s="570" t="s">
        <v>1256</v>
      </c>
      <c r="EG6" s="453" cm="1">
        <f t="array" aca="1" ref="EG6" ca="1">INDIRECT("'" &amp; $V$2 &amp; "'!$E$2")</f>
        <v>0</v>
      </c>
      <c r="EH6" s="453">
        <v>4</v>
      </c>
      <c r="EI6" s="570"/>
      <c r="EJ6" s="570"/>
      <c r="EK6" s="461" t="s">
        <v>1257</v>
      </c>
      <c r="EL6" s="570"/>
      <c r="EM6" s="570"/>
      <c r="EN6" s="570"/>
      <c r="EO6" s="440">
        <v>11</v>
      </c>
      <c r="EP6" s="441">
        <v>3</v>
      </c>
      <c r="EQ6" s="441" t="str">
        <v>Fråga</v>
      </c>
      <c r="ER6" s="441" t="str">
        <v>Har organisationens arbetssätt för att följa upp säkerheten i sina digitala leveranskedjor de senaste två åren omfattat följande centrala delar?</v>
      </c>
      <c r="ES6" s="213" t="str" cm="1">
        <f t="array" aca="1" ref="ES6" ca="1">IFERROR(IF(INDIRECT(EV6)="x", 1, INDIRECT(EV6)), "")</f>
        <v>FRÅGAN ÄR OBESVARAD</v>
      </c>
      <c r="ET6" s="441">
        <v>5</v>
      </c>
      <c r="EU6" s="570">
        <f t="shared" si="1"/>
        <v>500</v>
      </c>
      <c r="EV6" s="568" t="s">
        <v>4273</v>
      </c>
      <c r="EW6" s="213"/>
      <c r="EX6" s="570" t="s">
        <v>1256</v>
      </c>
      <c r="EY6" s="453" cm="1">
        <f t="array" aca="1" ref="EY6" ca="1">INDIRECT("'" &amp; $V$2 &amp; "'!$E$2")</f>
        <v>0</v>
      </c>
      <c r="EZ6" s="453">
        <v>4</v>
      </c>
      <c r="FA6" s="570"/>
      <c r="FB6" s="570"/>
      <c r="FC6" s="461" t="s">
        <v>1257</v>
      </c>
      <c r="FD6" s="570"/>
      <c r="FE6" s="570"/>
      <c r="FF6" s="570"/>
      <c r="FG6" s="440">
        <v>12</v>
      </c>
      <c r="FH6" s="441">
        <v>3</v>
      </c>
      <c r="FI6" s="441" t="str">
        <v>Fråga</v>
      </c>
      <c r="FJ6" s="441" t="str">
        <v>Har organisationens arbetssätt för att hantera incidenter i sina digitala leveranskedjor de senaste två åren omfattat följande centrala delar?</v>
      </c>
      <c r="FK6" s="213" t="str" cm="1">
        <f t="array" aca="1" ref="FK6" ca="1">IFERROR(IF(INDIRECT(FN6)="x", 1, INDIRECT(FN6)), "")</f>
        <v>FRÅGAN ÄR OBESVARAD</v>
      </c>
      <c r="FL6" s="441">
        <v>5</v>
      </c>
      <c r="FM6" s="570">
        <f t="shared" si="2"/>
        <v>500</v>
      </c>
      <c r="FN6" s="568" t="s">
        <v>4276</v>
      </c>
      <c r="FO6" s="213"/>
      <c r="FP6" s="570" t="s">
        <v>1256</v>
      </c>
      <c r="FQ6" s="453" cm="1">
        <f t="array" aca="1" ref="FQ6" ca="1">INDIRECT("'" &amp; $V$2 &amp; "'!$E$2")</f>
        <v>0</v>
      </c>
      <c r="FR6" s="453">
        <v>4</v>
      </c>
      <c r="FS6" s="570"/>
      <c r="FT6" s="570"/>
      <c r="FU6" s="461" t="s">
        <v>1257</v>
      </c>
      <c r="FV6" s="570"/>
      <c r="FW6" s="570"/>
      <c r="FX6" s="570"/>
      <c r="FY6" s="440">
        <v>15</v>
      </c>
      <c r="FZ6" s="441">
        <v>3</v>
      </c>
      <c r="GA6" s="441" t="str">
        <v>Fråga</v>
      </c>
      <c r="GB6" s="441" t="str">
        <v>Har organisationens arbetssätt för att säkerställa säkra leveranser i sina digitala leveranskedjor de senaste två åren omfattat följande centrala delar?</v>
      </c>
      <c r="GC6" s="747" cm="1">
        <f t="array" aca="1" ref="GC6" ca="1">IFERROR(IF(INDIRECT(GF6)="x", 1, INDIRECT(GF6)), "")</f>
        <v>0</v>
      </c>
      <c r="GD6" s="441">
        <v>5</v>
      </c>
      <c r="GE6" s="570">
        <f t="shared" si="3"/>
        <v>500</v>
      </c>
      <c r="GF6" s="568" t="s">
        <v>4279</v>
      </c>
      <c r="GG6" s="213"/>
      <c r="GH6" s="570" t="s">
        <v>1256</v>
      </c>
      <c r="GI6" s="453" cm="1">
        <f t="array" aca="1" ref="GI6" ca="1">INDIRECT("'" &amp; $V$2 &amp; "'!$E$2")</f>
        <v>0</v>
      </c>
      <c r="GJ6" s="453">
        <v>4</v>
      </c>
      <c r="GK6" s="570"/>
      <c r="GL6" s="570"/>
      <c r="GM6" s="461" t="s">
        <v>1257</v>
      </c>
      <c r="GN6" s="570"/>
      <c r="GO6" s="570"/>
      <c r="GP6" s="570"/>
      <c r="GQ6" s="440"/>
      <c r="GU6" s="213"/>
      <c r="GW6" s="570"/>
      <c r="GX6" s="213"/>
      <c r="GY6" s="213"/>
      <c r="GZ6" s="570"/>
      <c r="HA6" s="453"/>
      <c r="HB6" s="453"/>
      <c r="HC6" s="570"/>
      <c r="HD6" s="570"/>
      <c r="HE6" s="461"/>
      <c r="HF6" s="570"/>
      <c r="HG6" s="570"/>
      <c r="HH6" s="570"/>
      <c r="HI6" s="440"/>
      <c r="HM6" s="213"/>
      <c r="HO6" s="570"/>
      <c r="HP6" s="213"/>
      <c r="HQ6" s="213"/>
      <c r="HR6" s="570"/>
      <c r="HS6" s="453"/>
      <c r="HT6" s="453"/>
      <c r="HU6" s="570"/>
      <c r="HV6" s="570"/>
      <c r="HW6" s="461"/>
      <c r="HX6" s="570"/>
      <c r="HY6" s="570"/>
      <c r="HZ6" s="570"/>
      <c r="IA6" s="440"/>
      <c r="IE6" s="213"/>
      <c r="IG6" s="570"/>
      <c r="IH6" s="213"/>
      <c r="II6" s="213"/>
      <c r="IJ6" s="570"/>
      <c r="IK6" s="453"/>
      <c r="IL6" s="453"/>
      <c r="IM6" s="570"/>
      <c r="IN6" s="570"/>
      <c r="IO6" s="461"/>
      <c r="IP6" s="570"/>
      <c r="IQ6" s="570"/>
      <c r="IR6" s="570"/>
      <c r="IS6" s="440"/>
      <c r="IW6" s="213"/>
      <c r="IY6" s="570"/>
      <c r="IZ6" s="213"/>
      <c r="JA6" s="213"/>
      <c r="JB6" s="570"/>
      <c r="JC6" s="453"/>
      <c r="JD6" s="453"/>
      <c r="JE6" s="570"/>
      <c r="JF6" s="570"/>
      <c r="JG6" s="461"/>
      <c r="JH6" s="570"/>
      <c r="JI6" s="570"/>
      <c r="JJ6" s="570"/>
      <c r="JK6" s="440"/>
      <c r="JO6" s="213"/>
      <c r="JQ6" s="570"/>
      <c r="JR6" s="213"/>
      <c r="JS6" s="213"/>
      <c r="JT6" s="570"/>
      <c r="JU6" s="453"/>
      <c r="JV6" s="453"/>
      <c r="JW6" s="570"/>
      <c r="JX6" s="570"/>
      <c r="JY6" s="461"/>
      <c r="JZ6" s="570"/>
      <c r="KA6" s="570"/>
      <c r="KB6" s="570"/>
      <c r="KC6" s="440"/>
      <c r="KG6" s="213"/>
      <c r="KI6" s="570"/>
      <c r="KJ6" s="213"/>
      <c r="KK6" s="213"/>
      <c r="KL6" s="570"/>
      <c r="KM6" s="453"/>
      <c r="KN6" s="453"/>
      <c r="KO6" s="570"/>
      <c r="KP6" s="570"/>
      <c r="KQ6" s="461"/>
      <c r="KR6" s="570"/>
      <c r="KS6" s="570"/>
      <c r="KT6" s="570"/>
    </row>
    <row r="7" spans="1:363" ht="15.45" thickBot="1">
      <c r="A7" s="458">
        <v>1</v>
      </c>
      <c r="B7" s="459">
        <v>1</v>
      </c>
      <c r="C7" s="459" t="s">
        <v>25</v>
      </c>
      <c r="D7" s="462" t="s">
        <v>983</v>
      </c>
      <c r="E7" s="458">
        <v>5</v>
      </c>
      <c r="F7" s="441" t="s">
        <v>983</v>
      </c>
      <c r="G7" t="s">
        <v>3600</v>
      </c>
      <c r="H7">
        <v>7</v>
      </c>
      <c r="I7">
        <v>1</v>
      </c>
      <c r="J7" s="422">
        <v>10</v>
      </c>
      <c r="K7" s="422">
        <v>3</v>
      </c>
      <c r="L7" s="422">
        <v>10</v>
      </c>
      <c r="M7" s="422">
        <v>3</v>
      </c>
      <c r="N7"/>
      <c r="O7" s="423">
        <v>5</v>
      </c>
      <c r="P7" s="435">
        <v>2</v>
      </c>
      <c r="Q7">
        <v>5</v>
      </c>
      <c r="R7" t="s">
        <v>1001</v>
      </c>
      <c r="S7" t="s">
        <v>3623</v>
      </c>
      <c r="T7"/>
      <c r="U7"/>
      <c r="V7"/>
      <c r="W7">
        <v>12</v>
      </c>
      <c r="X7" t="s">
        <v>1217</v>
      </c>
      <c r="Y7" t="s">
        <v>1217</v>
      </c>
      <c r="Z7" t="s">
        <v>1217</v>
      </c>
      <c r="AA7" t="s">
        <v>1217</v>
      </c>
      <c r="AB7" t="s">
        <v>1217</v>
      </c>
      <c r="AC7" t="s">
        <v>1217</v>
      </c>
      <c r="AD7" t="s">
        <v>1217</v>
      </c>
      <c r="AE7" t="s">
        <v>1217</v>
      </c>
      <c r="AF7" t="s">
        <v>1217</v>
      </c>
      <c r="AG7" t="s">
        <v>1217</v>
      </c>
      <c r="AH7"/>
      <c r="AI7" t="s">
        <v>1217</v>
      </c>
      <c r="AJ7" t="s">
        <v>1217</v>
      </c>
      <c r="AK7" t="s">
        <v>1217</v>
      </c>
      <c r="AL7" t="s">
        <v>1217</v>
      </c>
      <c r="AM7" t="s">
        <v>1217</v>
      </c>
      <c r="AN7" t="s">
        <v>1217</v>
      </c>
      <c r="AO7" t="s">
        <v>1217</v>
      </c>
      <c r="AP7"/>
      <c r="AQ7"/>
      <c r="AR7"/>
      <c r="AS7"/>
      <c r="AT7"/>
      <c r="AU7"/>
      <c r="AV7"/>
      <c r="AW7"/>
      <c r="AX7"/>
      <c r="AY7"/>
      <c r="AZ7"/>
      <c r="BA7"/>
      <c r="BB7"/>
      <c r="BC7"/>
      <c r="BD7"/>
      <c r="BE7"/>
      <c r="BF7" t="str" cm="1">
        <f t="array" aca="1" ref="BF7" ca="1">IFERROR(INDIRECT(X7),"")</f>
        <v/>
      </c>
      <c r="BG7"/>
      <c r="BH7" s="437"/>
      <c r="BI7"/>
      <c r="BJ7" s="463">
        <v>1</v>
      </c>
      <c r="BK7" s="463">
        <v>2</v>
      </c>
      <c r="BL7" s="463" t="s">
        <v>989</v>
      </c>
      <c r="BM7" s="751" t="s">
        <v>4339</v>
      </c>
      <c r="BN7" s="463">
        <v>1</v>
      </c>
      <c r="BO7" s="751" t="s">
        <v>4307</v>
      </c>
      <c r="BP7" s="463" t="s">
        <v>147</v>
      </c>
      <c r="BQ7" s="744" t="s">
        <v>4288</v>
      </c>
      <c r="BR7" s="438"/>
      <c r="BS7" s="463">
        <v>0</v>
      </c>
      <c r="BT7" s="463">
        <v>1</v>
      </c>
      <c r="BU7" s="463">
        <v>0</v>
      </c>
      <c r="BV7" s="463">
        <v>0</v>
      </c>
      <c r="BW7" s="463">
        <v>0</v>
      </c>
      <c r="BX7" s="463">
        <v>0</v>
      </c>
      <c r="BY7" s="463">
        <v>0</v>
      </c>
      <c r="BZ7" s="463">
        <v>0</v>
      </c>
      <c r="CA7" s="463">
        <v>0</v>
      </c>
      <c r="CB7" s="463">
        <v>0</v>
      </c>
      <c r="CC7" s="463"/>
      <c r="CD7" s="463"/>
      <c r="CE7"/>
      <c r="CF7" s="457"/>
      <c r="CG7" t="s">
        <v>1262</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m="1">
        <f t="array" aca="1" ref="CL7" ca="1">INDEX(DG5:ND5, 1, MATCH(CL3, DG1:ND1, 0) + 10)</f>
        <v>0</v>
      </c>
      <c r="CM7"/>
      <c r="CN7"/>
      <c r="CO7"/>
      <c r="CP7"/>
      <c r="CQ7"/>
      <c r="CR7"/>
      <c r="CS7"/>
      <c r="DC7" s="440">
        <v>9</v>
      </c>
      <c r="DD7" s="441">
        <v>3</v>
      </c>
      <c r="DE7" s="441" t="str">
        <v>Fråga</v>
      </c>
      <c r="DF7" s="441" t="str">
        <v>Har organisationens arbetssätt för att hantera risker i sina digitala leveranskedjor de senaste två åren omfattat följande centrala delar?</v>
      </c>
      <c r="DG7" s="213" t="str" cm="1">
        <f t="array" aca="1" ref="DG7" ca="1">IFERROR(IF(INDIRECT(DJ7)="x", 1, INDIRECT(DJ7)), "")</f>
        <v>FRÅGAN ÄR OBESVARAD</v>
      </c>
      <c r="DH7" s="441">
        <v>5</v>
      </c>
      <c r="DI7" s="570">
        <f t="shared" si="4"/>
        <v>500</v>
      </c>
      <c r="DJ7" s="721" t="s">
        <v>4267</v>
      </c>
      <c r="DK7" s="213"/>
      <c r="DL7" s="570"/>
      <c r="DM7" s="453"/>
      <c r="DN7" s="453"/>
      <c r="DO7" s="570"/>
      <c r="DP7" s="570"/>
      <c r="DQ7" s="570"/>
      <c r="DR7" s="570"/>
      <c r="DS7" s="570"/>
      <c r="DT7" s="570"/>
      <c r="DU7" s="570"/>
      <c r="DW7" s="440"/>
      <c r="EA7" s="213" t="str" cm="1">
        <f t="array" aca="1" ref="EA7" ca="1">IFERROR(IF(INDIRECT(ED7)="x", 1, INDIRECT(ED7)), "")</f>
        <v/>
      </c>
      <c r="EC7" s="570">
        <f t="shared" si="0"/>
        <v>0</v>
      </c>
      <c r="ED7" s="213" t="str" cm="1">
        <f t="array" ref="ED7">IF(
  DY7 = "svar",
  _xlfn._xlws.FILTER($BQ:$BQ, ($BP:$BP = DZ7) * ($BK:$BK = DW7)),
  IF(
    DW7 &lt;&gt; "",
    _xlfn._xlws.FILTER($X$2:$X$1000, $AD$2:$AD$1000 = DW7),
    ""
  )
)</f>
        <v/>
      </c>
      <c r="EE7" s="213"/>
      <c r="EF7" s="570"/>
      <c r="EG7" s="570"/>
      <c r="EH7" s="570"/>
      <c r="EI7" s="570"/>
      <c r="EJ7" s="570"/>
      <c r="EK7" s="570"/>
      <c r="EL7" s="570"/>
      <c r="EM7" s="570"/>
      <c r="EN7" s="570"/>
      <c r="EO7" s="440"/>
      <c r="ES7" s="213" t="str" cm="1">
        <f t="array" aca="1" ref="ES7" ca="1">IFERROR(IF(INDIRECT(EV7)="x", 1, INDIRECT(EV7)), "")</f>
        <v/>
      </c>
      <c r="EU7" s="570">
        <f t="shared" si="1"/>
        <v>0</v>
      </c>
      <c r="EV7" s="213" t="str" cm="1">
        <f t="array" ref="EV7">IF(
  EQ7 = "svar",
  _xlfn._xlws.FILTER($BQ:$BQ, ($BP:$BP = ER7) * ($BK:$BK = EO7)),
  IF(
    EO7 &lt;&gt; "",
    _xlfn._xlws.FILTER($X$2:$X$1000, $AD$2:$AD$1000 = EO7),
    ""
  )
)</f>
        <v/>
      </c>
      <c r="EW7" s="213"/>
      <c r="EX7" s="570"/>
      <c r="EY7" s="570"/>
      <c r="EZ7" s="570"/>
      <c r="FA7" s="570"/>
      <c r="FB7" s="570"/>
      <c r="FC7" s="570"/>
      <c r="FD7" s="570"/>
      <c r="FE7" s="570"/>
      <c r="FF7" s="570"/>
      <c r="FG7" s="440"/>
      <c r="FK7" s="213" t="str" cm="1">
        <f t="array" aca="1" ref="FK7" ca="1">IFERROR(IF(INDIRECT(FN7)="x", 1, INDIRECT(FN7)), "")</f>
        <v/>
      </c>
      <c r="FM7" s="570">
        <f t="shared" si="2"/>
        <v>0</v>
      </c>
      <c r="FN7" s="213" t="str" cm="1">
        <f t="array" ref="FN7">IF(
  FI7 = "svar",
  _xlfn._xlws.FILTER($BQ:$BQ, ($BP:$BP = FJ7) * ($BK:$BK = FG7)),
  IF(
    FG7 &lt;&gt; "",
    _xlfn._xlws.FILTER($X$2:$X$1000, $AD$2:$AD$1000 = FG7),
    ""
  )
)</f>
        <v/>
      </c>
      <c r="FO7" s="213"/>
      <c r="FP7" s="570"/>
      <c r="FQ7" s="570"/>
      <c r="FR7" s="570"/>
      <c r="FS7" s="570"/>
      <c r="FT7" s="570"/>
      <c r="FU7" s="570"/>
      <c r="FV7" s="570"/>
      <c r="FW7" s="570"/>
      <c r="FX7" s="570"/>
      <c r="FY7" s="440"/>
      <c r="GC7" s="747" t="str" cm="1">
        <f t="array" aca="1" ref="GC7" ca="1">IFERROR(IF(INDIRECT(GF7)="x", 1, INDIRECT(GF7)), "")</f>
        <v/>
      </c>
      <c r="GE7" s="570">
        <f t="shared" si="3"/>
        <v>0</v>
      </c>
      <c r="GF7" s="213" t="str" cm="1">
        <f t="array" ref="GF7">IF(
  GA7 = "svar",
  _xlfn._xlws.FILTER($BQ:$BQ, ($BP:$BP = GB7) * ($BK:$BK = FY7)),
  IF(
    FY7 &lt;&gt; "",
    _xlfn._xlws.FILTER($X$2:$X$1000, $AD$2:$AD$1000 = FY7),
    ""
  )
)</f>
        <v/>
      </c>
      <c r="GG7" s="213"/>
      <c r="GH7" s="570"/>
      <c r="GI7" s="570"/>
      <c r="GJ7" s="570"/>
      <c r="GK7" s="570"/>
      <c r="GL7" s="570"/>
      <c r="GM7" s="570"/>
      <c r="GN7" s="570"/>
      <c r="GO7" s="570"/>
      <c r="GP7" s="570"/>
      <c r="GQ7" s="440"/>
      <c r="GU7" s="213"/>
      <c r="GW7" s="570"/>
      <c r="GX7" s="213"/>
      <c r="GY7" s="213"/>
      <c r="GZ7" s="570"/>
      <c r="HA7" s="570"/>
      <c r="HB7" s="570"/>
      <c r="HC7" s="570"/>
      <c r="HD7" s="570"/>
      <c r="HE7" s="570"/>
      <c r="HF7" s="570"/>
      <c r="HG7" s="570"/>
      <c r="HH7" s="570"/>
      <c r="HI7" s="440"/>
      <c r="HM7" s="213"/>
      <c r="HO7" s="570"/>
      <c r="HP7" s="213"/>
      <c r="HQ7" s="213"/>
      <c r="HR7" s="570"/>
      <c r="HS7" s="570"/>
      <c r="HT7" s="570"/>
      <c r="HU7" s="570"/>
      <c r="HV7" s="570"/>
      <c r="HW7" s="570"/>
      <c r="HX7" s="570"/>
      <c r="HY7" s="570"/>
      <c r="HZ7" s="570"/>
      <c r="IA7" s="440"/>
      <c r="IE7" s="213"/>
      <c r="IG7" s="570"/>
      <c r="IH7" s="213"/>
      <c r="II7" s="213"/>
      <c r="IJ7" s="570"/>
      <c r="IK7" s="570"/>
      <c r="IL7" s="570"/>
      <c r="IM7" s="570"/>
      <c r="IN7" s="570"/>
      <c r="IO7" s="570"/>
      <c r="IP7" s="570"/>
      <c r="IQ7" s="570"/>
      <c r="IR7" s="570"/>
      <c r="IS7" s="440"/>
      <c r="IW7" s="213"/>
      <c r="IY7" s="570"/>
      <c r="IZ7" s="213"/>
      <c r="JA7" s="213"/>
      <c r="JB7" s="570"/>
      <c r="JC7" s="570"/>
      <c r="JD7" s="570"/>
      <c r="JE7" s="570"/>
      <c r="JF7" s="570"/>
      <c r="JG7" s="570"/>
      <c r="JH7" s="570"/>
      <c r="JI7" s="570"/>
      <c r="JJ7" s="570"/>
      <c r="JK7" s="440"/>
      <c r="JO7" s="213"/>
      <c r="JQ7" s="570"/>
      <c r="JR7" s="213"/>
      <c r="JS7" s="213"/>
      <c r="JT7" s="570"/>
      <c r="JU7" s="570"/>
      <c r="JV7" s="570"/>
      <c r="JW7" s="570"/>
      <c r="JX7" s="570"/>
      <c r="JY7" s="570"/>
      <c r="JZ7" s="570"/>
      <c r="KA7" s="570"/>
      <c r="KB7" s="570"/>
      <c r="KC7" s="440"/>
      <c r="KG7" s="213"/>
      <c r="KI7" s="570"/>
      <c r="KJ7" s="213"/>
      <c r="KK7" s="213"/>
      <c r="KL7" s="570"/>
      <c r="KM7" s="570"/>
      <c r="KN7" s="570"/>
      <c r="KO7" s="570"/>
      <c r="KP7" s="570"/>
      <c r="KQ7" s="570"/>
      <c r="KR7" s="570"/>
      <c r="KS7" s="570"/>
      <c r="KT7" s="570"/>
    </row>
    <row r="8" spans="1:363" ht="15">
      <c r="A8" s="464">
        <v>5</v>
      </c>
      <c r="B8" s="361">
        <v>2</v>
      </c>
      <c r="C8" s="459" t="s">
        <v>25</v>
      </c>
      <c r="D8" s="441" t="s">
        <v>1001</v>
      </c>
      <c r="E8" s="464">
        <v>5</v>
      </c>
      <c r="F8" s="441" t="s">
        <v>1001</v>
      </c>
      <c r="G8" t="s">
        <v>3600</v>
      </c>
      <c r="H8">
        <v>8</v>
      </c>
      <c r="I8">
        <v>1</v>
      </c>
      <c r="J8" s="422">
        <v>3</v>
      </c>
      <c r="K8" s="422">
        <v>1</v>
      </c>
      <c r="L8" s="422">
        <v>3</v>
      </c>
      <c r="M8" s="422">
        <v>1</v>
      </c>
      <c r="N8"/>
      <c r="O8" s="423">
        <v>6</v>
      </c>
      <c r="P8" s="435">
        <v>2</v>
      </c>
      <c r="Q8">
        <v>6</v>
      </c>
      <c r="R8" t="s">
        <v>1009</v>
      </c>
      <c r="S8" t="s">
        <v>3624</v>
      </c>
      <c r="T8"/>
      <c r="U8"/>
      <c r="V8"/>
      <c r="W8">
        <v>13</v>
      </c>
      <c r="X8" t="s">
        <v>1217</v>
      </c>
      <c r="Y8" t="s">
        <v>1217</v>
      </c>
      <c r="Z8" t="s">
        <v>1217</v>
      </c>
      <c r="AA8" t="s">
        <v>1217</v>
      </c>
      <c r="AB8" t="s">
        <v>1217</v>
      </c>
      <c r="AC8" t="s">
        <v>1217</v>
      </c>
      <c r="AD8" t="s">
        <v>1217</v>
      </c>
      <c r="AE8" t="s">
        <v>1217</v>
      </c>
      <c r="AF8" t="s">
        <v>1217</v>
      </c>
      <c r="AG8" t="s">
        <v>1217</v>
      </c>
      <c r="AH8"/>
      <c r="AI8" t="s">
        <v>1217</v>
      </c>
      <c r="AJ8" t="s">
        <v>1217</v>
      </c>
      <c r="AK8" t="s">
        <v>1217</v>
      </c>
      <c r="AL8" t="s">
        <v>1217</v>
      </c>
      <c r="AM8" t="s">
        <v>1217</v>
      </c>
      <c r="AN8" t="s">
        <v>1217</v>
      </c>
      <c r="AO8" t="s">
        <v>1217</v>
      </c>
      <c r="AP8"/>
      <c r="AQ8"/>
      <c r="AR8"/>
      <c r="AS8"/>
      <c r="AT8"/>
      <c r="AU8"/>
      <c r="AV8"/>
      <c r="AW8"/>
      <c r="AX8"/>
      <c r="AY8"/>
      <c r="AZ8"/>
      <c r="BA8"/>
      <c r="BB8"/>
      <c r="BC8"/>
      <c r="BD8"/>
      <c r="BE8"/>
      <c r="BF8" t="str" cm="1">
        <f t="array" aca="1" ref="BF8" ca="1">IFERROR(INDIRECT(X8),"")</f>
        <v/>
      </c>
      <c r="BG8"/>
      <c r="BH8" s="437"/>
      <c r="BI8"/>
      <c r="BJ8" s="463">
        <v>1</v>
      </c>
      <c r="BK8" s="463">
        <v>2</v>
      </c>
      <c r="BL8" s="463" t="s">
        <v>989</v>
      </c>
      <c r="BM8" s="751" t="s">
        <v>4339</v>
      </c>
      <c r="BN8" s="463">
        <v>2</v>
      </c>
      <c r="BO8" s="751" t="s">
        <v>4308</v>
      </c>
      <c r="BP8" s="463" t="s">
        <v>148</v>
      </c>
      <c r="BQ8" s="744" t="s">
        <v>4400</v>
      </c>
      <c r="BR8" s="438"/>
      <c r="BS8" s="463">
        <v>0</v>
      </c>
      <c r="BT8" s="463">
        <v>1</v>
      </c>
      <c r="BU8" s="463">
        <v>0</v>
      </c>
      <c r="BV8" s="463">
        <v>0</v>
      </c>
      <c r="BW8" s="463">
        <v>0</v>
      </c>
      <c r="BX8" s="463">
        <v>0</v>
      </c>
      <c r="BY8" s="463">
        <v>0</v>
      </c>
      <c r="BZ8" s="463">
        <v>0</v>
      </c>
      <c r="CA8" s="463">
        <v>0</v>
      </c>
      <c r="CB8" s="463">
        <v>0</v>
      </c>
      <c r="CC8" s="463"/>
      <c r="CD8" s="463"/>
      <c r="CE8"/>
      <c r="CF8" s="457"/>
      <c r="CG8" t="s">
        <v>1267</v>
      </c>
      <c r="CH8" cm="1">
        <f t="array" aca="1" ref="CH8" ca="1">INDIRECT("'" &amp; $V$2 &amp; "'!$E$2")</f>
        <v>0</v>
      </c>
      <c r="CI8" cm="1">
        <f t="array" aca="1" ref="CI8" ca="1">INDIRECT("'" &amp; $V$2 &amp; "'!$E$2")</f>
        <v>0</v>
      </c>
      <c r="CJ8" cm="1">
        <f t="array" aca="1" ref="CJ8" ca="1">INDIRECT("'" &amp; $V$2 &amp; "'!$E$2")</f>
        <v>0</v>
      </c>
      <c r="CK8" cm="1">
        <f t="array" aca="1" ref="CK8" ca="1">INDIRECT("'" &amp; $V$2 &amp; "'!$E$2")</f>
        <v>0</v>
      </c>
      <c r="CL8" cm="1">
        <f t="array" aca="1" ref="CL8" ca="1">INDIRECT("'" &amp; $V$2 &amp; "'!$E$2")</f>
        <v>0</v>
      </c>
      <c r="CM8"/>
      <c r="CN8"/>
      <c r="CO8"/>
      <c r="CP8"/>
      <c r="CQ8"/>
      <c r="CR8"/>
      <c r="CS8"/>
      <c r="DG8" s="213" t="str" cm="1">
        <f t="array" aca="1" ref="DG8" ca="1">IFERROR(IF(INDIRECT(DJ8)="x", 1, INDIRECT(DJ8)), "")</f>
        <v/>
      </c>
      <c r="DI8" s="570">
        <f t="shared" si="4"/>
        <v>0</v>
      </c>
      <c r="DJ8" s="213" t="str" cm="1">
        <f t="array" ref="DJ8">IF(
  DE8 = "svar",
  _xlfn._xlws.FILTER($BQ:$BQ, ($BP:$BP = DF8) * ($BK:$BK = DC8)),
  IF(
    DC8 &lt;&gt; "",
    _xlfn._xlws.FILTER($X$2:$X$1000, $AD$2:$AD$1000 = DC8),
    ""
  )
)</f>
        <v/>
      </c>
      <c r="DK8" s="213"/>
      <c r="DL8" s="570"/>
      <c r="DM8" s="570"/>
      <c r="DN8" s="570"/>
      <c r="DO8" s="570"/>
      <c r="DP8" s="570"/>
      <c r="DQ8" s="570"/>
      <c r="DR8" s="570"/>
      <c r="DS8" s="570"/>
      <c r="DW8" s="440"/>
      <c r="EA8" s="213" t="str" cm="1">
        <f t="array" aca="1" ref="EA8" ca="1">IFERROR(IF(INDIRECT(ED8)="x", 1, INDIRECT(ED8)), "")</f>
        <v/>
      </c>
      <c r="EC8" s="570">
        <f t="shared" si="0"/>
        <v>0</v>
      </c>
      <c r="ED8" s="213" t="str" cm="1">
        <f t="array" ref="ED8">IF(
  DY8 = "svar",
  _xlfn._xlws.FILTER($BQ:$BQ, ($BP:$BP = DZ8) * ($BK:$BK = DW8)),
  IF(
    DW8 &lt;&gt; "",
    _xlfn._xlws.FILTER($X$2:$X$1000, $AD$2:$AD$1000 = DW8),
    ""
  )
)</f>
        <v/>
      </c>
      <c r="EE8" s="213"/>
      <c r="EF8" s="213"/>
      <c r="EG8" s="213"/>
      <c r="EH8" s="213"/>
      <c r="EI8" s="213"/>
      <c r="EJ8" s="213"/>
      <c r="EK8" s="213"/>
      <c r="EL8" s="213"/>
      <c r="EO8" s="440"/>
      <c r="ES8" s="213" t="str" cm="1">
        <f t="array" aca="1" ref="ES8" ca="1">IFERROR(IF(INDIRECT(EV8)="x", 1, INDIRECT(EV8)), "")</f>
        <v/>
      </c>
      <c r="EU8" s="570">
        <f t="shared" si="1"/>
        <v>0</v>
      </c>
      <c r="EV8" s="213" t="str" cm="1">
        <f t="array" ref="EV8">IF(
  EQ8 = "svar",
  _xlfn._xlws.FILTER($BQ:$BQ, ($BP:$BP = ER8) * ($BK:$BK = EO8)),
  IF(
    EO8 &lt;&gt; "",
    _xlfn._xlws.FILTER($X$2:$X$1000, $AD$2:$AD$1000 = EO8),
    ""
  )
)</f>
        <v/>
      </c>
      <c r="EW8" s="213"/>
      <c r="EX8" s="213"/>
      <c r="EY8" s="213"/>
      <c r="EZ8" s="213"/>
      <c r="FA8" s="213"/>
      <c r="FB8" s="213"/>
      <c r="FC8" s="213"/>
      <c r="FD8" s="213"/>
      <c r="FG8" s="440"/>
      <c r="FK8" s="213" t="str" cm="1">
        <f t="array" aca="1" ref="FK8" ca="1">IFERROR(IF(INDIRECT(FN8)="x", 1, INDIRECT(FN8)), "")</f>
        <v/>
      </c>
      <c r="FM8" s="570">
        <f t="shared" si="2"/>
        <v>0</v>
      </c>
      <c r="FN8" s="213" t="str" cm="1">
        <f t="array" ref="FN8">IF(
  FI8 = "svar",
  _xlfn._xlws.FILTER($BQ:$BQ, ($BP:$BP = FJ8) * ($BK:$BK = FG8)),
  IF(
    FG8 &lt;&gt; "",
    _xlfn._xlws.FILTER($X$2:$X$1000, $AD$2:$AD$1000 = FG8),
    ""
  )
)</f>
        <v/>
      </c>
      <c r="FO8" s="213"/>
      <c r="FP8" s="213"/>
      <c r="FQ8" s="213"/>
      <c r="FR8" s="213"/>
      <c r="FS8" s="213"/>
      <c r="FT8" s="213"/>
      <c r="FU8" s="213"/>
      <c r="FV8" s="213"/>
      <c r="FY8" s="440"/>
      <c r="GC8" s="747" t="str" cm="1">
        <f t="array" aca="1" ref="GC8" ca="1">IFERROR(IF(INDIRECT(GF8)="x", 1, INDIRECT(GF8)), "")</f>
        <v/>
      </c>
      <c r="GE8" s="570">
        <f t="shared" si="3"/>
        <v>0</v>
      </c>
      <c r="GF8" s="213" t="str" cm="1">
        <f t="array" ref="GF8">IF(
  GA8 = "svar",
  _xlfn._xlws.FILTER($BQ:$BQ, ($BP:$BP = GB8) * ($BK:$BK = FY8)),
  IF(
    FY8 &lt;&gt; "",
    _xlfn._xlws.FILTER($X$2:$X$1000, $AD$2:$AD$1000 = FY8),
    ""
  )
)</f>
        <v/>
      </c>
      <c r="GG8" s="213"/>
      <c r="GH8" s="213"/>
      <c r="GI8" s="213"/>
      <c r="GJ8" s="213"/>
      <c r="GK8" s="213"/>
      <c r="GL8" s="213"/>
      <c r="GM8" s="213"/>
      <c r="GN8" s="213"/>
      <c r="GQ8" s="440"/>
      <c r="GU8" s="213"/>
      <c r="GW8" s="570"/>
      <c r="GX8" s="213"/>
      <c r="GY8" s="213"/>
      <c r="GZ8" s="213"/>
      <c r="HA8" s="213"/>
      <c r="HB8" s="213"/>
      <c r="HC8" s="213"/>
      <c r="HD8" s="213"/>
      <c r="HE8" s="213"/>
      <c r="HF8" s="213"/>
      <c r="HI8" s="440"/>
      <c r="HM8" s="213"/>
      <c r="HO8" s="570"/>
      <c r="HP8" s="213"/>
      <c r="HQ8" s="213"/>
      <c r="HR8" s="213"/>
      <c r="HS8" s="213"/>
      <c r="HT8" s="213"/>
      <c r="HU8" s="213"/>
      <c r="HV8" s="213"/>
      <c r="HW8" s="213"/>
      <c r="HX8" s="213"/>
      <c r="IA8" s="440"/>
      <c r="IE8" s="213"/>
      <c r="IG8" s="570"/>
      <c r="IH8" s="213"/>
      <c r="II8" s="213"/>
      <c r="IJ8" s="213"/>
      <c r="IK8" s="213"/>
      <c r="IL8" s="213"/>
      <c r="IM8" s="213"/>
      <c r="IN8" s="213"/>
      <c r="IO8" s="213"/>
      <c r="IP8" s="213"/>
      <c r="IS8" s="440"/>
      <c r="IW8" s="213"/>
      <c r="IY8" s="570"/>
      <c r="IZ8" s="213"/>
      <c r="JA8" s="213"/>
      <c r="JB8" s="213"/>
      <c r="JC8" s="213"/>
      <c r="JD8" s="213"/>
      <c r="JE8" s="213"/>
      <c r="JF8" s="213"/>
      <c r="JG8" s="213"/>
      <c r="JH8" s="213"/>
      <c r="JK8" s="440"/>
      <c r="JO8" s="213"/>
      <c r="JQ8" s="570"/>
      <c r="JR8" s="213"/>
      <c r="JS8" s="213"/>
      <c r="JT8" s="213"/>
      <c r="JU8" s="213"/>
      <c r="JV8" s="213"/>
      <c r="JW8" s="213"/>
      <c r="JX8" s="213"/>
      <c r="JY8" s="213"/>
      <c r="JZ8" s="213"/>
      <c r="KC8" s="440"/>
      <c r="KG8" s="213"/>
      <c r="KI8" s="570"/>
      <c r="KJ8" s="213"/>
      <c r="KK8" s="213"/>
      <c r="KL8" s="213"/>
      <c r="KM8" s="213"/>
      <c r="KN8" s="213"/>
      <c r="KO8" s="213"/>
      <c r="KP8" s="213"/>
      <c r="KQ8" s="213"/>
      <c r="KR8" s="213"/>
    </row>
    <row r="9" spans="1:363" ht="15">
      <c r="A9" s="464">
        <v>9</v>
      </c>
      <c r="B9" s="361">
        <v>3</v>
      </c>
      <c r="C9" s="459" t="s">
        <v>25</v>
      </c>
      <c r="D9" s="465" t="s">
        <v>1034</v>
      </c>
      <c r="E9" s="464">
        <v>5</v>
      </c>
      <c r="F9" s="441" t="s">
        <v>1034</v>
      </c>
      <c r="G9" t="s">
        <v>3600</v>
      </c>
      <c r="H9">
        <v>9</v>
      </c>
      <c r="I9">
        <v>1</v>
      </c>
      <c r="J9" s="422">
        <v>7</v>
      </c>
      <c r="K9" s="422">
        <v>2</v>
      </c>
      <c r="L9" s="422">
        <v>7</v>
      </c>
      <c r="M9" s="422">
        <v>2</v>
      </c>
      <c r="N9"/>
      <c r="O9" s="423">
        <v>7</v>
      </c>
      <c r="P9" s="435">
        <v>2</v>
      </c>
      <c r="Q9">
        <v>7</v>
      </c>
      <c r="R9" t="s">
        <v>1017</v>
      </c>
      <c r="S9" t="s">
        <v>3625</v>
      </c>
      <c r="T9"/>
      <c r="U9"/>
      <c r="V9"/>
      <c r="W9">
        <v>14</v>
      </c>
      <c r="X9" t="s">
        <v>1217</v>
      </c>
      <c r="Y9" t="s">
        <v>1217</v>
      </c>
      <c r="Z9" t="s">
        <v>1217</v>
      </c>
      <c r="AA9" t="s">
        <v>1217</v>
      </c>
      <c r="AB9" t="s">
        <v>1217</v>
      </c>
      <c r="AC9" t="s">
        <v>1217</v>
      </c>
      <c r="AD9" t="s">
        <v>1217</v>
      </c>
      <c r="AE9" t="s">
        <v>1217</v>
      </c>
      <c r="AF9" t="s">
        <v>1217</v>
      </c>
      <c r="AG9" t="s">
        <v>1217</v>
      </c>
      <c r="AH9"/>
      <c r="AI9" t="s">
        <v>1217</v>
      </c>
      <c r="AJ9" t="s">
        <v>1217</v>
      </c>
      <c r="AK9" t="s">
        <v>1217</v>
      </c>
      <c r="AL9" t="s">
        <v>1217</v>
      </c>
      <c r="AM9" t="s">
        <v>1217</v>
      </c>
      <c r="AN9" t="s">
        <v>1217</v>
      </c>
      <c r="AO9" t="s">
        <v>1217</v>
      </c>
      <c r="AP9"/>
      <c r="AQ9"/>
      <c r="AR9"/>
      <c r="AS9"/>
      <c r="AT9"/>
      <c r="AU9"/>
      <c r="AV9"/>
      <c r="AW9"/>
      <c r="AX9"/>
      <c r="AY9"/>
      <c r="AZ9"/>
      <c r="BA9"/>
      <c r="BB9"/>
      <c r="BC9"/>
      <c r="BD9"/>
      <c r="BE9"/>
      <c r="BF9" t="str" cm="1">
        <f t="array" aca="1" ref="BF9" ca="1">IFERROR(INDIRECT(X9),"")</f>
        <v/>
      </c>
      <c r="BG9"/>
      <c r="BH9" s="437"/>
      <c r="BI9"/>
      <c r="BJ9" s="463">
        <v>1</v>
      </c>
      <c r="BK9" s="463">
        <v>2</v>
      </c>
      <c r="BL9" s="463" t="s">
        <v>989</v>
      </c>
      <c r="BM9" s="751" t="s">
        <v>4339</v>
      </c>
      <c r="BN9" s="463">
        <v>3</v>
      </c>
      <c r="BO9" s="751" t="s">
        <v>4347</v>
      </c>
      <c r="BP9" s="463" t="s">
        <v>990</v>
      </c>
      <c r="BQ9" s="744" t="s">
        <v>4401</v>
      </c>
      <c r="BR9" s="438"/>
      <c r="BS9" s="463">
        <v>0</v>
      </c>
      <c r="BT9" s="463">
        <v>1</v>
      </c>
      <c r="BU9" s="463">
        <v>0</v>
      </c>
      <c r="BV9" s="463">
        <v>0</v>
      </c>
      <c r="BW9" s="463">
        <v>0</v>
      </c>
      <c r="BX9" s="463">
        <v>0</v>
      </c>
      <c r="BY9" s="463">
        <v>0</v>
      </c>
      <c r="BZ9" s="463">
        <v>0</v>
      </c>
      <c r="CA9" s="463">
        <v>0</v>
      </c>
      <c r="CB9" s="463">
        <v>0</v>
      </c>
      <c r="CC9" s="463"/>
      <c r="CD9" s="463"/>
      <c r="CE9"/>
      <c r="CF9" s="457" t="s">
        <v>1271</v>
      </c>
      <c r="CG9"/>
      <c r="CH9"/>
      <c r="CI9"/>
      <c r="CJ9"/>
      <c r="CK9"/>
      <c r="CL9"/>
      <c r="CM9"/>
      <c r="CN9"/>
      <c r="CO9"/>
      <c r="CP9"/>
      <c r="CQ9"/>
      <c r="CR9"/>
      <c r="CS9"/>
      <c r="DG9" s="213" t="str" cm="1">
        <f t="array" aca="1" ref="DG9" ca="1">IFERROR(IF(INDIRECT(DJ9)="x", 1, INDIRECT(DJ9)), "")</f>
        <v/>
      </c>
      <c r="DI9" s="570">
        <f t="shared" si="4"/>
        <v>0</v>
      </c>
      <c r="DJ9" s="213" t="str" cm="1">
        <f t="array" ref="DJ9">IF(
  DE9 = "svar",
  _xlfn._xlws.FILTER($BQ:$BQ, ($BP:$BP = DF9) * ($BK:$BK = DC9)),
  IF(
    DC9 &lt;&gt; "",
    _xlfn._xlws.FILTER($X$2:$X$1000, $AD$2:$AD$1000 = DC9),
    ""
  )
)</f>
        <v/>
      </c>
      <c r="DK9" s="213"/>
      <c r="DL9" s="213"/>
      <c r="DM9" s="213"/>
      <c r="DN9" s="213"/>
      <c r="DO9" s="213"/>
      <c r="DP9" s="213"/>
      <c r="DQ9" s="213"/>
      <c r="DR9" s="213"/>
      <c r="DW9" s="440"/>
      <c r="EA9" s="213" t="str" cm="1">
        <f t="array" aca="1" ref="EA9" ca="1">IFERROR(IF(INDIRECT(ED9)="x", 1, INDIRECT(ED9)), "")</f>
        <v/>
      </c>
      <c r="EC9" s="570">
        <f t="shared" si="0"/>
        <v>0</v>
      </c>
      <c r="ED9" s="213" t="str" cm="1">
        <f t="array" ref="ED9">IF(
  DY9 = "svar",
  _xlfn._xlws.FILTER($BQ:$BQ, ($BP:$BP = DZ9) * ($BK:$BK = DW9)),
  IF(
    DW9 &lt;&gt; "",
    _xlfn._xlws.FILTER($X$2:$X$1000, $AD$2:$AD$1000 = DW9),
    ""
  )
)</f>
        <v/>
      </c>
      <c r="EE9" s="213"/>
      <c r="EF9" s="213"/>
      <c r="EG9" s="213"/>
      <c r="EH9" s="213"/>
      <c r="EI9" s="213"/>
      <c r="EJ9" s="213"/>
      <c r="EK9" s="213"/>
      <c r="EL9" s="213"/>
      <c r="EO9" s="440"/>
      <c r="ES9" s="213" t="str" cm="1">
        <f t="array" aca="1" ref="ES9" ca="1">IFERROR(IF(INDIRECT(EV9)="x", 1, INDIRECT(EV9)), "")</f>
        <v/>
      </c>
      <c r="EU9" s="570">
        <f t="shared" si="1"/>
        <v>0</v>
      </c>
      <c r="EV9" s="213" t="str" cm="1">
        <f t="array" ref="EV9">IF(
  EQ9 = "svar",
  _xlfn._xlws.FILTER($BQ:$BQ, ($BP:$BP = ER9) * ($BK:$BK = EO9)),
  IF(
    EO9 &lt;&gt; "",
    _xlfn._xlws.FILTER($X$2:$X$1000, $AD$2:$AD$1000 = EO9),
    ""
  )
)</f>
        <v/>
      </c>
      <c r="EW9" s="213"/>
      <c r="EX9" s="213"/>
      <c r="EY9" s="213"/>
      <c r="EZ9" s="213"/>
      <c r="FA9" s="213"/>
      <c r="FB9" s="213"/>
      <c r="FC9" s="213"/>
      <c r="FD9" s="213"/>
      <c r="FG9" s="440"/>
      <c r="FK9" s="213" t="str" cm="1">
        <f t="array" aca="1" ref="FK9" ca="1">IFERROR(IF(INDIRECT(FN9)="x", 1, INDIRECT(FN9)), "")</f>
        <v/>
      </c>
      <c r="FM9" s="570">
        <f t="shared" si="2"/>
        <v>0</v>
      </c>
      <c r="FN9" s="213" t="str" cm="1">
        <f t="array" ref="FN9">IF(
  FI9 = "svar",
  _xlfn._xlws.FILTER($BQ:$BQ, ($BP:$BP = FJ9) * ($BK:$BK = FG9)),
  IF(
    FG9 &lt;&gt; "",
    _xlfn._xlws.FILTER($X$2:$X$1000, $AD$2:$AD$1000 = FG9),
    ""
  )
)</f>
        <v/>
      </c>
      <c r="FO9" s="213"/>
      <c r="FP9" s="213"/>
      <c r="FQ9" s="213"/>
      <c r="FR9" s="213"/>
      <c r="FS9" s="213"/>
      <c r="FT9" s="213"/>
      <c r="FU9" s="213"/>
      <c r="FV9" s="213"/>
      <c r="FY9" s="440"/>
      <c r="GC9" s="747" t="str" cm="1">
        <f t="array" aca="1" ref="GC9" ca="1">IFERROR(IF(INDIRECT(GF9)="x", 1, INDIRECT(GF9)), "")</f>
        <v/>
      </c>
      <c r="GE9" s="570">
        <f t="shared" si="3"/>
        <v>0</v>
      </c>
      <c r="GF9" s="213" t="str" cm="1">
        <f t="array" ref="GF9">IF(
  GA9 = "svar",
  _xlfn._xlws.FILTER($BQ:$BQ, ($BP:$BP = GB9) * ($BK:$BK = FY9)),
  IF(
    FY9 &lt;&gt; "",
    _xlfn._xlws.FILTER($X$2:$X$1000, $AD$2:$AD$1000 = FY9),
    ""
  )
)</f>
        <v/>
      </c>
      <c r="GG9" s="213"/>
      <c r="GH9" s="213"/>
      <c r="GI9" s="213"/>
      <c r="GJ9" s="213"/>
      <c r="GK9" s="213"/>
      <c r="GL9" s="213"/>
      <c r="GM9" s="213"/>
      <c r="GN9" s="213"/>
      <c r="GQ9" s="440"/>
      <c r="GU9" s="213"/>
      <c r="GW9" s="570"/>
      <c r="GX9" s="213"/>
      <c r="GY9" s="213"/>
      <c r="GZ9" s="213"/>
      <c r="HA9" s="213"/>
      <c r="HB9" s="213"/>
      <c r="HC9" s="213"/>
      <c r="HD9" s="213"/>
      <c r="HE9" s="213"/>
      <c r="HF9" s="213"/>
      <c r="HI9" s="440"/>
      <c r="HM9" s="213"/>
      <c r="HO9" s="570"/>
      <c r="HP9" s="213"/>
      <c r="HQ9" s="213"/>
      <c r="HR9" s="213"/>
      <c r="HS9" s="213"/>
      <c r="HT9" s="213"/>
      <c r="HU9" s="213"/>
      <c r="HV9" s="213"/>
      <c r="HW9" s="213"/>
      <c r="HX9" s="213"/>
      <c r="IA9" s="440"/>
      <c r="IE9" s="213"/>
      <c r="IG9" s="570"/>
      <c r="IH9" s="213"/>
      <c r="II9" s="213"/>
      <c r="IJ9" s="213"/>
      <c r="IK9" s="213"/>
      <c r="IL9" s="213"/>
      <c r="IM9" s="213"/>
      <c r="IN9" s="213"/>
      <c r="IO9" s="213"/>
      <c r="IP9" s="213"/>
      <c r="IS9" s="440"/>
      <c r="IW9" s="213"/>
      <c r="IY9" s="570"/>
      <c r="IZ9" s="213"/>
      <c r="JA9" s="213"/>
      <c r="JB9" s="213"/>
      <c r="JC9" s="213"/>
      <c r="JD9" s="213"/>
      <c r="JE9" s="213"/>
      <c r="JF9" s="213"/>
      <c r="JG9" s="213"/>
      <c r="JH9" s="213"/>
      <c r="JK9" s="440"/>
      <c r="JO9" s="213"/>
      <c r="JQ9" s="570"/>
      <c r="JR9" s="213"/>
      <c r="JS9" s="213"/>
      <c r="JT9" s="213"/>
      <c r="JU9" s="213"/>
      <c r="JV9" s="213"/>
      <c r="JW9" s="213"/>
      <c r="JX9" s="213"/>
      <c r="JY9" s="213"/>
      <c r="JZ9" s="213"/>
      <c r="KC9" s="440"/>
      <c r="KG9" s="213"/>
      <c r="KI9" s="570"/>
      <c r="KJ9" s="213"/>
      <c r="KK9" s="213"/>
      <c r="KL9" s="213"/>
      <c r="KM9" s="213"/>
      <c r="KN9" s="213"/>
      <c r="KO9" s="213"/>
      <c r="KP9" s="213"/>
      <c r="KQ9" s="213"/>
      <c r="KR9" s="213"/>
    </row>
    <row r="10" spans="1:363" ht="15">
      <c r="A10" s="464"/>
      <c r="B10" s="361"/>
      <c r="C10" s="459"/>
      <c r="D10" s="465"/>
      <c r="E10" s="464"/>
      <c r="F10" s="441" t="s">
        <v>0</v>
      </c>
      <c r="G10">
        <v>0</v>
      </c>
      <c r="H10" t="s">
        <v>1217</v>
      </c>
      <c r="I10">
        <v>0</v>
      </c>
      <c r="J10" s="422">
        <v>11</v>
      </c>
      <c r="K10" s="422">
        <v>3</v>
      </c>
      <c r="L10" s="422">
        <v>11</v>
      </c>
      <c r="M10" s="422">
        <v>3</v>
      </c>
      <c r="N10"/>
      <c r="O10" s="423">
        <v>8</v>
      </c>
      <c r="P10" s="435">
        <v>2</v>
      </c>
      <c r="Q10">
        <v>8</v>
      </c>
      <c r="R10" t="s">
        <v>1025</v>
      </c>
      <c r="S10" t="s">
        <v>3626</v>
      </c>
      <c r="T10"/>
      <c r="U10"/>
      <c r="V10"/>
      <c r="W10">
        <v>15</v>
      </c>
      <c r="X10" t="s">
        <v>1217</v>
      </c>
      <c r="Y10" t="s">
        <v>1217</v>
      </c>
      <c r="Z10" t="s">
        <v>1217</v>
      </c>
      <c r="AA10" t="s">
        <v>1217</v>
      </c>
      <c r="AB10" t="s">
        <v>1217</v>
      </c>
      <c r="AC10" t="s">
        <v>1217</v>
      </c>
      <c r="AD10" t="s">
        <v>1217</v>
      </c>
      <c r="AE10" t="s">
        <v>1217</v>
      </c>
      <c r="AF10" t="s">
        <v>1217</v>
      </c>
      <c r="AG10" t="s">
        <v>1217</v>
      </c>
      <c r="AH10"/>
      <c r="AI10" t="s">
        <v>1217</v>
      </c>
      <c r="AJ10" t="s">
        <v>1217</v>
      </c>
      <c r="AK10" t="s">
        <v>1217</v>
      </c>
      <c r="AL10" t="s">
        <v>1217</v>
      </c>
      <c r="AM10" t="s">
        <v>1217</v>
      </c>
      <c r="AN10" t="s">
        <v>1217</v>
      </c>
      <c r="AO10" t="s">
        <v>1217</v>
      </c>
      <c r="AP10"/>
      <c r="AQ10"/>
      <c r="AR10"/>
      <c r="AS10"/>
      <c r="AT10"/>
      <c r="AU10"/>
      <c r="AV10"/>
      <c r="AW10"/>
      <c r="AX10"/>
      <c r="AY10"/>
      <c r="AZ10"/>
      <c r="BA10"/>
      <c r="BB10"/>
      <c r="BC10"/>
      <c r="BD10"/>
      <c r="BE10"/>
      <c r="BF10" t="str" cm="1">
        <f t="array" aca="1" ref="BF10" ca="1">IFERROR(INDIRECT(X10),"")</f>
        <v/>
      </c>
      <c r="BG10"/>
      <c r="BH10" s="437"/>
      <c r="BI10"/>
      <c r="BJ10" s="463">
        <v>1</v>
      </c>
      <c r="BK10" s="463">
        <v>2</v>
      </c>
      <c r="BL10" s="463" t="s">
        <v>989</v>
      </c>
      <c r="BM10" s="751" t="s">
        <v>4339</v>
      </c>
      <c r="BN10" s="463">
        <v>4</v>
      </c>
      <c r="BO10" s="751" t="s">
        <v>4309</v>
      </c>
      <c r="BP10" s="463" t="s">
        <v>987</v>
      </c>
      <c r="BQ10" s="744" t="s">
        <v>4402</v>
      </c>
      <c r="BR10" s="438"/>
      <c r="BS10" s="463">
        <v>0</v>
      </c>
      <c r="BT10" s="463">
        <v>1</v>
      </c>
      <c r="BU10" s="463">
        <v>0</v>
      </c>
      <c r="BV10" s="463">
        <v>0</v>
      </c>
      <c r="BW10" s="463">
        <v>0</v>
      </c>
      <c r="BX10" s="463">
        <v>0</v>
      </c>
      <c r="BY10" s="463">
        <v>0</v>
      </c>
      <c r="BZ10" s="463">
        <v>0</v>
      </c>
      <c r="CA10" s="463">
        <v>0</v>
      </c>
      <c r="CB10" s="463">
        <v>0</v>
      </c>
      <c r="CC10" s="463"/>
      <c r="CD10" s="463"/>
      <c r="CE10"/>
      <c r="CF10" s="457"/>
      <c r="CG10" t="s">
        <v>1275</v>
      </c>
      <c r="CH10"/>
      <c r="CI10"/>
      <c r="CJ10"/>
      <c r="CK10"/>
      <c r="CL10"/>
      <c r="CM10"/>
      <c r="CN10"/>
      <c r="CO10"/>
      <c r="CP10"/>
      <c r="CQ10"/>
      <c r="CR10"/>
      <c r="CS10"/>
      <c r="DG10" s="213" t="str" cm="1">
        <f t="array" aca="1" ref="DG10" ca="1">IFERROR(IF(INDIRECT(DJ10)="x", 1, INDIRECT(DJ10)), "")</f>
        <v/>
      </c>
      <c r="DI10" s="570">
        <f t="shared" si="4"/>
        <v>0</v>
      </c>
      <c r="DJ10" s="213" t="str" cm="1">
        <f t="array" ref="DJ10">IF(
  DE10 = "svar",
  _xlfn._xlws.FILTER($BQ:$BQ, ($BP:$BP = DF10) * ($BK:$BK = DC10)),
  IF(
    DC10 &lt;&gt; "",
    _xlfn._xlws.FILTER($X$2:$X$1000, $AD$2:$AD$1000 = DC10),
    ""
  )
)</f>
        <v/>
      </c>
      <c r="DK10" s="213"/>
      <c r="DL10" s="213"/>
      <c r="DM10" s="213"/>
      <c r="DN10" s="213"/>
      <c r="DO10" s="213"/>
      <c r="DP10" s="213"/>
      <c r="DQ10" s="213"/>
      <c r="DR10" s="213"/>
      <c r="DW10" s="440"/>
      <c r="EA10" s="213" t="str" cm="1">
        <f t="array" aca="1" ref="EA10" ca="1">IFERROR(IF(INDIRECT(ED10)="x", 1, INDIRECT(ED10)), "")</f>
        <v/>
      </c>
      <c r="EC10" s="570">
        <f t="shared" si="0"/>
        <v>0</v>
      </c>
      <c r="ED10" s="213" t="str" cm="1">
        <f t="array" ref="ED10">IF(
  DY10 = "svar",
  _xlfn._xlws.FILTER($BQ:$BQ, ($BP:$BP = DZ10) * ($BK:$BK = DW10)),
  IF(
    DW10 &lt;&gt; "",
    _xlfn._xlws.FILTER($X$2:$X$1000, $AD$2:$AD$1000 = DW10),
    ""
  )
)</f>
        <v/>
      </c>
      <c r="EE10" s="213"/>
      <c r="EF10" s="213"/>
      <c r="EG10" s="213" t="s">
        <v>1276</v>
      </c>
      <c r="EH10" s="213"/>
      <c r="EI10" s="213"/>
      <c r="EJ10" s="213"/>
      <c r="EK10" s="213"/>
      <c r="EL10" s="213"/>
      <c r="EO10" s="440"/>
      <c r="ES10" s="213" t="str" cm="1">
        <f t="array" aca="1" ref="ES10" ca="1">IFERROR(IF(INDIRECT(EV10)="x", 1, INDIRECT(EV10)), "")</f>
        <v/>
      </c>
      <c r="EU10" s="570">
        <f t="shared" si="1"/>
        <v>0</v>
      </c>
      <c r="EV10" s="213" t="str" cm="1">
        <f t="array" ref="EV10">IF(
  EQ10 = "svar",
  _xlfn._xlws.FILTER($BQ:$BQ, ($BP:$BP = ER10) * ($BK:$BK = EO10)),
  IF(
    EO10 &lt;&gt; "",
    _xlfn._xlws.FILTER($X$2:$X$1000, $AD$2:$AD$1000 = EO10),
    ""
  )
)</f>
        <v/>
      </c>
      <c r="EW10" s="213"/>
      <c r="EX10" s="213"/>
      <c r="EY10" s="213" t="s">
        <v>1276</v>
      </c>
      <c r="EZ10" s="213"/>
      <c r="FA10" s="213"/>
      <c r="FB10" s="213"/>
      <c r="FC10" s="213"/>
      <c r="FD10" s="213"/>
      <c r="FG10" s="440"/>
      <c r="FK10" s="213" t="str" cm="1">
        <f t="array" aca="1" ref="FK10" ca="1">IFERROR(IF(INDIRECT(FN10)="x", 1, INDIRECT(FN10)), "")</f>
        <v/>
      </c>
      <c r="FM10" s="570">
        <f t="shared" si="2"/>
        <v>0</v>
      </c>
      <c r="FN10" s="213" t="str" cm="1">
        <f t="array" ref="FN10">IF(
  FI10 = "svar",
  _xlfn._xlws.FILTER($BQ:$BQ, ($BP:$BP = FJ10) * ($BK:$BK = FG10)),
  IF(
    FG10 &lt;&gt; "",
    _xlfn._xlws.FILTER($X$2:$X$1000, $AD$2:$AD$1000 = FG10),
    ""
  )
)</f>
        <v/>
      </c>
      <c r="FO10" s="213"/>
      <c r="FP10" s="213"/>
      <c r="FQ10" s="213" t="s">
        <v>1276</v>
      </c>
      <c r="FR10" s="213"/>
      <c r="FS10" s="213"/>
      <c r="FT10" s="213"/>
      <c r="FU10" s="213"/>
      <c r="FV10" s="213"/>
      <c r="FY10" s="440"/>
      <c r="GC10" s="747" t="str" cm="1">
        <f t="array" aca="1" ref="GC10" ca="1">IFERROR(IF(INDIRECT(GF10)="x", 1, INDIRECT(GF10)), "")</f>
        <v/>
      </c>
      <c r="GE10" s="570">
        <f t="shared" si="3"/>
        <v>0</v>
      </c>
      <c r="GF10" s="213" t="str" cm="1">
        <f t="array" ref="GF10">IF(
  GA10 = "svar",
  _xlfn._xlws.FILTER($BQ:$BQ, ($BP:$BP = GB10) * ($BK:$BK = FY10)),
  IF(
    FY10 &lt;&gt; "",
    _xlfn._xlws.FILTER($X$2:$X$1000, $AD$2:$AD$1000 = FY10),
    ""
  )
)</f>
        <v/>
      </c>
      <c r="GG10" s="213"/>
      <c r="GH10" s="213"/>
      <c r="GI10" s="213" t="s">
        <v>1276</v>
      </c>
      <c r="GJ10" s="213"/>
      <c r="GK10" s="213"/>
      <c r="GL10" s="213"/>
      <c r="GM10" s="213"/>
      <c r="GN10" s="213"/>
      <c r="GQ10" s="440"/>
      <c r="GU10" s="213"/>
      <c r="GW10" s="570"/>
      <c r="GX10" s="213"/>
      <c r="GY10" s="213"/>
      <c r="GZ10" s="213"/>
      <c r="HA10" s="213"/>
      <c r="HB10" s="213"/>
      <c r="HC10" s="213"/>
      <c r="HD10" s="213"/>
      <c r="HE10" s="213"/>
      <c r="HF10" s="213"/>
      <c r="HI10" s="440"/>
      <c r="HM10" s="213"/>
      <c r="HO10" s="570"/>
      <c r="HP10" s="213"/>
      <c r="HQ10" s="213"/>
      <c r="HR10" s="213"/>
      <c r="HS10" s="213"/>
      <c r="HT10" s="213"/>
      <c r="HU10" s="213"/>
      <c r="HV10" s="213"/>
      <c r="HW10" s="213"/>
      <c r="HX10" s="213"/>
      <c r="IA10" s="440"/>
      <c r="IE10" s="213"/>
      <c r="IG10" s="570"/>
      <c r="IH10" s="213"/>
      <c r="II10" s="213"/>
      <c r="IJ10" s="213"/>
      <c r="IK10" s="213"/>
      <c r="IL10" s="213"/>
      <c r="IM10" s="213"/>
      <c r="IN10" s="213"/>
      <c r="IO10" s="213"/>
      <c r="IP10" s="213"/>
      <c r="IS10" s="440"/>
      <c r="IW10" s="213"/>
      <c r="IY10" s="570"/>
      <c r="IZ10" s="213"/>
      <c r="JA10" s="213"/>
      <c r="JB10" s="213"/>
      <c r="JC10" s="213"/>
      <c r="JD10" s="213"/>
      <c r="JE10" s="213"/>
      <c r="JF10" s="213"/>
      <c r="JG10" s="213"/>
      <c r="JH10" s="213"/>
      <c r="JK10" s="440"/>
      <c r="JO10" s="213"/>
      <c r="JQ10" s="570"/>
      <c r="JR10" s="213"/>
      <c r="JS10" s="213"/>
      <c r="JT10" s="213"/>
      <c r="JU10" s="213"/>
      <c r="JV10" s="213"/>
      <c r="JW10" s="213"/>
      <c r="JX10" s="213"/>
      <c r="JY10" s="213"/>
      <c r="JZ10" s="213"/>
      <c r="KC10" s="440"/>
      <c r="KG10" s="213"/>
      <c r="KI10" s="570"/>
      <c r="KJ10" s="213"/>
      <c r="KK10" s="213"/>
      <c r="KL10" s="213"/>
      <c r="KM10" s="213"/>
      <c r="KN10" s="213"/>
      <c r="KO10" s="213"/>
      <c r="KP10" s="213"/>
      <c r="KQ10" s="213"/>
      <c r="KR10" s="213"/>
    </row>
    <row r="11" spans="1:363" ht="15">
      <c r="A11" s="464" t="s">
        <v>3601</v>
      </c>
      <c r="B11" s="361"/>
      <c r="C11" s="459"/>
      <c r="D11" s="462"/>
      <c r="E11" s="464"/>
      <c r="F11" s="441" t="e">
        <v>#N/A</v>
      </c>
      <c r="G11" t="s">
        <v>3601</v>
      </c>
      <c r="H11" t="s">
        <v>1217</v>
      </c>
      <c r="I11">
        <v>0</v>
      </c>
      <c r="J11" s="422">
        <v>4</v>
      </c>
      <c r="K11" s="422">
        <v>1</v>
      </c>
      <c r="L11" s="422">
        <v>4</v>
      </c>
      <c r="M11" s="422">
        <v>1</v>
      </c>
      <c r="N11"/>
      <c r="O11" s="423">
        <v>14</v>
      </c>
      <c r="P11" s="435">
        <v>2</v>
      </c>
      <c r="Q11">
        <v>14</v>
      </c>
      <c r="R11" t="s">
        <v>1077</v>
      </c>
      <c r="S11" t="s">
        <v>3627</v>
      </c>
      <c r="T11"/>
      <c r="U11"/>
      <c r="V11"/>
      <c r="W11">
        <v>16</v>
      </c>
      <c r="X11" t="s">
        <v>1217</v>
      </c>
      <c r="Y11" t="s">
        <v>1217</v>
      </c>
      <c r="Z11" t="s">
        <v>1217</v>
      </c>
      <c r="AA11" t="s">
        <v>1217</v>
      </c>
      <c r="AB11" t="s">
        <v>1217</v>
      </c>
      <c r="AC11" t="s">
        <v>1217</v>
      </c>
      <c r="AD11" t="s">
        <v>1217</v>
      </c>
      <c r="AE11" t="s">
        <v>1217</v>
      </c>
      <c r="AF11" t="s">
        <v>1217</v>
      </c>
      <c r="AG11" t="s">
        <v>1217</v>
      </c>
      <c r="AH11"/>
      <c r="AI11" t="s">
        <v>1217</v>
      </c>
      <c r="AJ11" t="s">
        <v>1217</v>
      </c>
      <c r="AK11" t="s">
        <v>1217</v>
      </c>
      <c r="AL11" t="s">
        <v>1217</v>
      </c>
      <c r="AM11" t="s">
        <v>1217</v>
      </c>
      <c r="AN11" t="s">
        <v>1217</v>
      </c>
      <c r="AO11" t="s">
        <v>1217</v>
      </c>
      <c r="AP11"/>
      <c r="AQ11"/>
      <c r="AR11"/>
      <c r="AS11"/>
      <c r="AT11"/>
      <c r="AU11"/>
      <c r="AV11"/>
      <c r="AW11"/>
      <c r="AX11"/>
      <c r="AY11"/>
      <c r="AZ11"/>
      <c r="BA11"/>
      <c r="BB11"/>
      <c r="BC11"/>
      <c r="BD11"/>
      <c r="BE11"/>
      <c r="BF11" t="str" cm="1">
        <f t="array" aca="1" ref="BF11" ca="1">IFERROR(INDIRECT(X11),"")</f>
        <v/>
      </c>
      <c r="BG11"/>
      <c r="BH11" s="437"/>
      <c r="BI11"/>
      <c r="BJ11" s="463">
        <v>1</v>
      </c>
      <c r="BK11" s="463">
        <v>2</v>
      </c>
      <c r="BL11" s="463" t="s">
        <v>989</v>
      </c>
      <c r="BM11" s="751" t="s">
        <v>4339</v>
      </c>
      <c r="BN11" s="463">
        <v>5</v>
      </c>
      <c r="BO11" s="751" t="s">
        <v>4348</v>
      </c>
      <c r="BP11" s="463" t="s">
        <v>151</v>
      </c>
      <c r="BQ11" s="744" t="s">
        <v>4403</v>
      </c>
      <c r="BR11" s="438"/>
      <c r="BS11" s="463">
        <v>0</v>
      </c>
      <c r="BT11" s="463">
        <v>1</v>
      </c>
      <c r="BU11" s="463">
        <v>0</v>
      </c>
      <c r="BV11" s="463">
        <v>0</v>
      </c>
      <c r="BW11" s="463">
        <v>0</v>
      </c>
      <c r="BX11" s="463">
        <v>0</v>
      </c>
      <c r="BY11" s="463">
        <v>0</v>
      </c>
      <c r="BZ11" s="463">
        <v>0</v>
      </c>
      <c r="CA11" s="463">
        <v>0</v>
      </c>
      <c r="CB11" s="463">
        <v>0</v>
      </c>
      <c r="CC11" s="463"/>
      <c r="CD11" s="463"/>
      <c r="CE11"/>
      <c r="CG11"/>
      <c r="CH11" t="s">
        <v>1234</v>
      </c>
      <c r="CI11" t="s">
        <v>1280</v>
      </c>
      <c r="CJ11" t="s">
        <v>1281</v>
      </c>
      <c r="CK11" t="s">
        <v>1282</v>
      </c>
      <c r="CL11"/>
      <c r="CM11"/>
      <c r="CN11"/>
      <c r="CO11"/>
      <c r="CP11"/>
      <c r="CQ11"/>
      <c r="CR11"/>
      <c r="CS11"/>
      <c r="DG11" s="213" t="str" cm="1">
        <f t="array" aca="1" ref="DG11" ca="1">IFERROR(IF(INDIRECT(DJ11)="x", 1, INDIRECT(DJ11)), "")</f>
        <v/>
      </c>
      <c r="DI11" s="570">
        <f t="shared" si="4"/>
        <v>0</v>
      </c>
      <c r="DJ11" s="213" t="str" cm="1">
        <f t="array" ref="DJ11">IF(
  DE11 = "svar",
  _xlfn._xlws.FILTER($BQ:$BQ, ($BP:$BP = DF11) * ($BK:$BK = DC11)),
  IF(
    DC11 &lt;&gt; "",
    _xlfn._xlws.FILTER($X$2:$X$1000, $AD$2:$AD$1000 = DC11),
    ""
  )
)</f>
        <v/>
      </c>
      <c r="DK11" s="213"/>
      <c r="DL11" s="213"/>
      <c r="DM11" s="213" t="s">
        <v>1276</v>
      </c>
      <c r="DN11" s="213"/>
      <c r="DO11" s="213"/>
      <c r="DP11" s="213"/>
      <c r="DQ11" s="213"/>
      <c r="DR11" s="213"/>
      <c r="DW11" s="440"/>
      <c r="EA11" s="213" t="str" cm="1">
        <f t="array" aca="1" ref="EA11" ca="1">IFERROR(IF(INDIRECT(ED11)="x", 1, INDIRECT(ED11)), "")</f>
        <v/>
      </c>
      <c r="EC11" s="570">
        <f t="shared" si="0"/>
        <v>0</v>
      </c>
      <c r="ED11" s="213" t="str" cm="1">
        <f t="array" ref="ED11">IF(
  DY11 = "svar",
  _xlfn._xlws.FILTER($BQ:$BQ, ($BP:$BP = DZ11) * ($BK:$BK = DW11)),
  IF(
    DW11 &lt;&gt; "",
    _xlfn._xlws.FILTER($X$2:$X$1000, $AD$2:$AD$1000 = DW11),
    ""
  )
)</f>
        <v/>
      </c>
      <c r="EE11" s="213"/>
      <c r="EF11" s="213"/>
      <c r="EG11" s="213"/>
      <c r="EH11" s="213"/>
      <c r="EI11" s="213"/>
      <c r="EJ11" s="213"/>
      <c r="EK11" s="213"/>
      <c r="EL11" s="213"/>
      <c r="EO11" s="440"/>
      <c r="ES11" s="213" t="str" cm="1">
        <f t="array" aca="1" ref="ES11" ca="1">IFERROR(IF(INDIRECT(EV11)="x", 1, INDIRECT(EV11)), "")</f>
        <v/>
      </c>
      <c r="EU11" s="570">
        <f t="shared" si="1"/>
        <v>0</v>
      </c>
      <c r="EV11" s="213" t="str" cm="1">
        <f t="array" ref="EV11">IF(
  EQ11 = "svar",
  _xlfn._xlws.FILTER($BQ:$BQ, ($BP:$BP = ER11) * ($BK:$BK = EO11)),
  IF(
    EO11 &lt;&gt; "",
    _xlfn._xlws.FILTER($X$2:$X$1000, $AD$2:$AD$1000 = EO11),
    ""
  )
)</f>
        <v/>
      </c>
      <c r="EW11" s="213"/>
      <c r="EX11" s="213"/>
      <c r="EY11" s="213"/>
      <c r="EZ11" s="213"/>
      <c r="FA11" s="213"/>
      <c r="FB11" s="213"/>
      <c r="FC11" s="213"/>
      <c r="FD11" s="213"/>
      <c r="FG11" s="440"/>
      <c r="FK11" s="213" t="str" cm="1">
        <f t="array" aca="1" ref="FK11" ca="1">IFERROR(IF(INDIRECT(FN11)="x", 1, INDIRECT(FN11)), "")</f>
        <v/>
      </c>
      <c r="FM11" s="570">
        <f t="shared" si="2"/>
        <v>0</v>
      </c>
      <c r="FN11" s="213" t="str" cm="1">
        <f t="array" ref="FN11">IF(
  FI11 = "svar",
  _xlfn._xlws.FILTER($BQ:$BQ, ($BP:$BP = FJ11) * ($BK:$BK = FG11)),
  IF(
    FG11 &lt;&gt; "",
    _xlfn._xlws.FILTER($X$2:$X$1000, $AD$2:$AD$1000 = FG11),
    ""
  )
)</f>
        <v/>
      </c>
      <c r="FO11" s="213"/>
      <c r="FP11" s="213"/>
      <c r="FQ11" s="213"/>
      <c r="FR11" s="213"/>
      <c r="FS11" s="213"/>
      <c r="FT11" s="213"/>
      <c r="FU11" s="213"/>
      <c r="FV11" s="213"/>
      <c r="FY11" s="440"/>
      <c r="GC11" s="747" t="str" cm="1">
        <f t="array" aca="1" ref="GC11" ca="1">IFERROR(IF(INDIRECT(GF11)="x", 1, INDIRECT(GF11)), "")</f>
        <v/>
      </c>
      <c r="GE11" s="570">
        <f t="shared" si="3"/>
        <v>0</v>
      </c>
      <c r="GF11" s="213" t="str" cm="1">
        <f t="array" ref="GF11">IF(
  GA11 = "svar",
  _xlfn._xlws.FILTER($BQ:$BQ, ($BP:$BP = GB11) * ($BK:$BK = FY11)),
  IF(
    FY11 &lt;&gt; "",
    _xlfn._xlws.FILTER($X$2:$X$1000, $AD$2:$AD$1000 = FY11),
    ""
  )
)</f>
        <v/>
      </c>
      <c r="GG11" s="213"/>
      <c r="GH11" s="213"/>
      <c r="GI11" s="213"/>
      <c r="GJ11" s="213"/>
      <c r="GK11" s="213"/>
      <c r="GL11" s="213"/>
      <c r="GM11" s="213"/>
      <c r="GN11" s="213"/>
      <c r="GQ11" s="440"/>
      <c r="GU11" s="213"/>
      <c r="GW11" s="570"/>
      <c r="GX11" s="213"/>
      <c r="GY11" s="213"/>
      <c r="GZ11" s="213"/>
      <c r="HA11" s="213"/>
      <c r="HB11" s="213"/>
      <c r="HC11" s="213"/>
      <c r="HD11" s="213"/>
      <c r="HE11" s="213"/>
      <c r="HF11" s="213"/>
      <c r="HI11" s="440"/>
      <c r="HM11" s="213"/>
      <c r="HO11" s="570"/>
      <c r="HP11" s="213"/>
      <c r="HQ11" s="213"/>
      <c r="HR11" s="213"/>
      <c r="HS11" s="213"/>
      <c r="HT11" s="213"/>
      <c r="HU11" s="213"/>
      <c r="HV11" s="213"/>
      <c r="HW11" s="213"/>
      <c r="HX11" s="213"/>
      <c r="IA11" s="440"/>
      <c r="IE11" s="213"/>
      <c r="IG11" s="570"/>
      <c r="IH11" s="213"/>
      <c r="II11" s="213"/>
      <c r="IJ11" s="213"/>
      <c r="IK11" s="213"/>
      <c r="IL11" s="213"/>
      <c r="IM11" s="213"/>
      <c r="IN11" s="213"/>
      <c r="IO11" s="213"/>
      <c r="IP11" s="213"/>
      <c r="IS11" s="440"/>
      <c r="IW11" s="213"/>
      <c r="IY11" s="570"/>
      <c r="IZ11" s="213"/>
      <c r="JA11" s="213"/>
      <c r="JB11" s="213"/>
      <c r="JC11" s="213"/>
      <c r="JD11" s="213"/>
      <c r="JE11" s="213"/>
      <c r="JF11" s="213"/>
      <c r="JG11" s="213"/>
      <c r="JH11" s="213"/>
      <c r="JK11" s="440"/>
      <c r="JO11" s="213"/>
      <c r="JQ11" s="570"/>
      <c r="JR11" s="213"/>
      <c r="JS11" s="213"/>
      <c r="JT11" s="213"/>
      <c r="JU11" s="213"/>
      <c r="JV11" s="213"/>
      <c r="JW11" s="213"/>
      <c r="JX11" s="213"/>
      <c r="JY11" s="213"/>
      <c r="JZ11" s="213"/>
      <c r="KC11" s="440"/>
      <c r="KG11" s="213"/>
      <c r="KI11" s="570"/>
      <c r="KJ11" s="213"/>
      <c r="KK11" s="213"/>
      <c r="KL11" s="213"/>
      <c r="KM11" s="213"/>
      <c r="KN11" s="213"/>
      <c r="KO11" s="213"/>
      <c r="KP11" s="213"/>
      <c r="KQ11" s="213"/>
      <c r="KR11" s="213"/>
    </row>
    <row r="12" spans="1:363" ht="15">
      <c r="A12" s="464" t="s">
        <v>25</v>
      </c>
      <c r="B12" s="361" t="s">
        <v>23</v>
      </c>
      <c r="C12" s="459" t="s">
        <v>1247</v>
      </c>
      <c r="D12" s="462" t="s">
        <v>1162</v>
      </c>
      <c r="E12" s="464" t="s">
        <v>1248</v>
      </c>
      <c r="F12" s="441" t="e">
        <v>#N/A</v>
      </c>
      <c r="G12" t="s">
        <v>3601</v>
      </c>
      <c r="H12" t="s">
        <v>1217</v>
      </c>
      <c r="I12">
        <v>0</v>
      </c>
      <c r="J12" s="422">
        <v>8</v>
      </c>
      <c r="K12" s="422">
        <v>2</v>
      </c>
      <c r="L12" s="422">
        <v>8</v>
      </c>
      <c r="M12" s="422">
        <v>2</v>
      </c>
      <c r="N12"/>
      <c r="O12" s="423">
        <v>9</v>
      </c>
      <c r="P12" s="435">
        <v>3</v>
      </c>
      <c r="Q12">
        <v>9</v>
      </c>
      <c r="R12" t="s">
        <v>1034</v>
      </c>
      <c r="S12" t="s">
        <v>3628</v>
      </c>
      <c r="T12"/>
      <c r="U12"/>
      <c r="V12"/>
      <c r="W12">
        <v>17</v>
      </c>
      <c r="X12" t="s">
        <v>1217</v>
      </c>
      <c r="Y12" t="s">
        <v>1217</v>
      </c>
      <c r="Z12" t="s">
        <v>1217</v>
      </c>
      <c r="AA12" t="s">
        <v>1217</v>
      </c>
      <c r="AB12" t="s">
        <v>1217</v>
      </c>
      <c r="AC12" t="s">
        <v>1217</v>
      </c>
      <c r="AD12" t="s">
        <v>1217</v>
      </c>
      <c r="AE12" t="s">
        <v>1217</v>
      </c>
      <c r="AF12" t="s">
        <v>1217</v>
      </c>
      <c r="AG12" t="s">
        <v>1217</v>
      </c>
      <c r="AH12"/>
      <c r="AI12" t="s">
        <v>1217</v>
      </c>
      <c r="AJ12" t="s">
        <v>1217</v>
      </c>
      <c r="AK12" t="s">
        <v>1217</v>
      </c>
      <c r="AL12" t="s">
        <v>1217</v>
      </c>
      <c r="AM12" t="s">
        <v>1217</v>
      </c>
      <c r="AN12" t="s">
        <v>1217</v>
      </c>
      <c r="AO12" t="s">
        <v>1217</v>
      </c>
      <c r="AP12"/>
      <c r="AQ12"/>
      <c r="AR12"/>
      <c r="AS12"/>
      <c r="AT12"/>
      <c r="AU12"/>
      <c r="AV12"/>
      <c r="AW12"/>
      <c r="AX12"/>
      <c r="AY12"/>
      <c r="AZ12"/>
      <c r="BA12"/>
      <c r="BB12"/>
      <c r="BC12"/>
      <c r="BD12"/>
      <c r="BE12"/>
      <c r="BF12" t="str" cm="1">
        <f t="array" aca="1" ref="BF12" ca="1">IFERROR(INDIRECT(X12),"")</f>
        <v/>
      </c>
      <c r="BG12"/>
      <c r="BH12" s="437"/>
      <c r="BI12"/>
      <c r="BJ12" s="466">
        <v>1</v>
      </c>
      <c r="BK12" s="466">
        <v>3</v>
      </c>
      <c r="BL12" s="466" t="s">
        <v>992</v>
      </c>
      <c r="BM12" s="752" t="s">
        <v>4340</v>
      </c>
      <c r="BN12" s="466">
        <v>1</v>
      </c>
      <c r="BO12" s="752" t="s">
        <v>4310</v>
      </c>
      <c r="BP12" s="466" t="s">
        <v>147</v>
      </c>
      <c r="BQ12" s="753" t="s">
        <v>4289</v>
      </c>
      <c r="BR12" s="438"/>
      <c r="BS12" s="466">
        <v>0</v>
      </c>
      <c r="BT12" s="466">
        <v>0</v>
      </c>
      <c r="BU12" s="466">
        <v>1</v>
      </c>
      <c r="BV12" s="466">
        <v>0</v>
      </c>
      <c r="BW12" s="466">
        <v>0</v>
      </c>
      <c r="BX12" s="466">
        <v>0</v>
      </c>
      <c r="BY12" s="466">
        <v>0</v>
      </c>
      <c r="BZ12" s="466">
        <v>0</v>
      </c>
      <c r="CA12" s="466">
        <v>0</v>
      </c>
      <c r="CB12" s="466">
        <v>0</v>
      </c>
      <c r="CC12" s="466"/>
      <c r="CD12" s="466"/>
      <c r="CE12"/>
      <c r="CG12" t="s">
        <v>1286</v>
      </c>
      <c r="CH12" cm="1">
        <f t="array" aca="1" ref="CH12" ca="1">INDIRECT("'" &amp; $V$2 &amp; "'!M2")</f>
        <v>7</v>
      </c>
      <c r="CI12" cm="1">
        <f t="array" aca="1" ref="CI12" ca="1">INDIRECT("'" &amp; $V$2 &amp; "'!N2")</f>
        <v>20</v>
      </c>
      <c r="CJ12" cm="1">
        <f t="array" aca="1" ref="CJ12" ca="1">INDIRECT("'" &amp; $V$2 &amp; "'!O2")</f>
        <v>42</v>
      </c>
      <c r="CK12" cm="1">
        <f t="array" aca="1" ref="CK12" ca="1">INDIRECT("'" &amp; $V$2 &amp; "'!P2")</f>
        <v>54</v>
      </c>
      <c r="CL12"/>
      <c r="CM12"/>
      <c r="CN12"/>
      <c r="CO12"/>
      <c r="CP12"/>
      <c r="CQ12"/>
      <c r="CR12"/>
      <c r="CS12"/>
      <c r="DG12" s="213" t="str" cm="1">
        <f t="array" aca="1" ref="DG12" ca="1">IFERROR(IF(INDIRECT(DJ12)="x", 1, INDIRECT(DJ12)), "")</f>
        <v/>
      </c>
      <c r="DI12" s="570">
        <f t="shared" si="4"/>
        <v>0</v>
      </c>
      <c r="DJ12" s="213" t="str" cm="1">
        <f t="array" ref="DJ12">IF(
  DE12 = "svar",
  _xlfn._xlws.FILTER($BQ:$BQ, ($BP:$BP = DF12) * ($BK:$BK = DC12)),
  IF(
    DC12 &lt;&gt; "",
    _xlfn._xlws.FILTER($X$2:$X$1000, $AD$2:$AD$1000 = DC12),
    ""
  )
)</f>
        <v/>
      </c>
      <c r="DK12" s="213"/>
      <c r="DL12" s="213"/>
      <c r="DM12" s="213"/>
      <c r="DN12" s="213"/>
      <c r="DO12" s="213"/>
      <c r="DP12" s="213"/>
      <c r="DQ12" s="213"/>
      <c r="DR12" s="213"/>
      <c r="DW12" s="440"/>
      <c r="EA12" s="213" t="str" cm="1">
        <f t="array" aca="1" ref="EA12" ca="1">IFERROR(IF(INDIRECT(ED12)="x", 1, INDIRECT(ED12)), "")</f>
        <v/>
      </c>
      <c r="EC12" s="570">
        <f t="shared" si="0"/>
        <v>0</v>
      </c>
      <c r="ED12" s="213" t="str" cm="1">
        <f t="array" ref="ED12">IF(
  DY12 = "svar",
  _xlfn._xlws.FILTER($BQ:$BQ, ($BP:$BP = DZ12) * ($BK:$BK = DW12)),
  IF(
    DW12 &lt;&gt; "",
    _xlfn._xlws.FILTER($X$2:$X$1000, $AD$2:$AD$1000 = DW12),
    ""
  )
)</f>
        <v/>
      </c>
      <c r="EE12" s="213"/>
      <c r="EF12" s="213"/>
      <c r="EG12" s="213"/>
      <c r="EH12" s="213"/>
      <c r="EI12" s="213"/>
      <c r="EJ12" s="213"/>
      <c r="EK12" s="213"/>
      <c r="EL12" s="213"/>
      <c r="EO12" s="440"/>
      <c r="ES12" s="213" t="str" cm="1">
        <f t="array" aca="1" ref="ES12" ca="1">IFERROR(IF(INDIRECT(EV12)="x", 1, INDIRECT(EV12)), "")</f>
        <v/>
      </c>
      <c r="EU12" s="570">
        <f t="shared" si="1"/>
        <v>0</v>
      </c>
      <c r="EV12" s="213" t="str" cm="1">
        <f t="array" ref="EV12">IF(
  EQ12 = "svar",
  _xlfn._xlws.FILTER($BQ:$BQ, ($BP:$BP = ER12) * ($BK:$BK = EO12)),
  IF(
    EO12 &lt;&gt; "",
    _xlfn._xlws.FILTER($X$2:$X$1000, $AD$2:$AD$1000 = EO12),
    ""
  )
)</f>
        <v/>
      </c>
      <c r="EW12" s="213"/>
      <c r="EX12" s="213"/>
      <c r="EY12" s="213"/>
      <c r="EZ12" s="213"/>
      <c r="FA12" s="213"/>
      <c r="FB12" s="213"/>
      <c r="FC12" s="213"/>
      <c r="FD12" s="213"/>
      <c r="FG12" s="440"/>
      <c r="FK12" s="213" t="str" cm="1">
        <f t="array" aca="1" ref="FK12" ca="1">IFERROR(IF(INDIRECT(FN12)="x", 1, INDIRECT(FN12)), "")</f>
        <v/>
      </c>
      <c r="FM12" s="570">
        <f t="shared" si="2"/>
        <v>0</v>
      </c>
      <c r="FN12" s="213" t="str" cm="1">
        <f t="array" ref="FN12">IF(
  FI12 = "svar",
  _xlfn._xlws.FILTER($BQ:$BQ, ($BP:$BP = FJ12) * ($BK:$BK = FG12)),
  IF(
    FG12 &lt;&gt; "",
    _xlfn._xlws.FILTER($X$2:$X$1000, $AD$2:$AD$1000 = FG12),
    ""
  )
)</f>
        <v/>
      </c>
      <c r="FO12" s="213"/>
      <c r="FP12" s="213"/>
      <c r="FQ12" s="213"/>
      <c r="FR12" s="213"/>
      <c r="FS12" s="213"/>
      <c r="FT12" s="213"/>
      <c r="FU12" s="213"/>
      <c r="FV12" s="213"/>
      <c r="FY12" s="440"/>
      <c r="GC12" s="747" t="str" cm="1">
        <f t="array" aca="1" ref="GC12" ca="1">IFERROR(IF(INDIRECT(GF12)="x", 1, INDIRECT(GF12)), "")</f>
        <v/>
      </c>
      <c r="GE12" s="570">
        <f t="shared" si="3"/>
        <v>0</v>
      </c>
      <c r="GF12" s="213" t="str" cm="1">
        <f t="array" ref="GF12">IF(
  GA12 = "svar",
  _xlfn._xlws.FILTER($BQ:$BQ, ($BP:$BP = GB12) * ($BK:$BK = FY12)),
  IF(
    FY12 &lt;&gt; "",
    _xlfn._xlws.FILTER($X$2:$X$1000, $AD$2:$AD$1000 = FY12),
    ""
  )
)</f>
        <v/>
      </c>
      <c r="GG12" s="213"/>
      <c r="GH12" s="213"/>
      <c r="GI12" s="213"/>
      <c r="GJ12" s="213"/>
      <c r="GK12" s="213"/>
      <c r="GL12" s="213"/>
      <c r="GM12" s="213"/>
      <c r="GN12" s="213"/>
      <c r="GQ12" s="440"/>
      <c r="GU12" s="213"/>
      <c r="GW12" s="570"/>
      <c r="GX12" s="213"/>
      <c r="GY12" s="213"/>
      <c r="GZ12" s="213"/>
      <c r="HA12" s="213"/>
      <c r="HB12" s="213"/>
      <c r="HC12" s="213"/>
      <c r="HD12" s="213"/>
      <c r="HE12" s="213"/>
      <c r="HF12" s="213"/>
      <c r="HI12" s="440"/>
      <c r="HM12" s="213"/>
      <c r="HO12" s="570"/>
      <c r="HP12" s="213"/>
      <c r="HQ12" s="213"/>
      <c r="HR12" s="213"/>
      <c r="HS12" s="213"/>
      <c r="HT12" s="213"/>
      <c r="HU12" s="213"/>
      <c r="HV12" s="213"/>
      <c r="HW12" s="213"/>
      <c r="HX12" s="213"/>
      <c r="IA12" s="440"/>
      <c r="IE12" s="213"/>
      <c r="IG12" s="570"/>
      <c r="IH12" s="213"/>
      <c r="II12" s="213"/>
      <c r="IJ12" s="213"/>
      <c r="IK12" s="213"/>
      <c r="IL12" s="213"/>
      <c r="IM12" s="213"/>
      <c r="IN12" s="213"/>
      <c r="IO12" s="213"/>
      <c r="IP12" s="213"/>
      <c r="IS12" s="440"/>
      <c r="IW12" s="213"/>
      <c r="IY12" s="570"/>
      <c r="IZ12" s="213"/>
      <c r="JA12" s="213"/>
      <c r="JB12" s="213"/>
      <c r="JC12" s="213"/>
      <c r="JD12" s="213"/>
      <c r="JE12" s="213"/>
      <c r="JF12" s="213"/>
      <c r="JG12" s="213"/>
      <c r="JH12" s="213"/>
      <c r="JK12" s="440"/>
      <c r="JO12" s="213"/>
      <c r="JQ12" s="570"/>
      <c r="JR12" s="213"/>
      <c r="JS12" s="213"/>
      <c r="JT12" s="213"/>
      <c r="JU12" s="213"/>
      <c r="JV12" s="213"/>
      <c r="JW12" s="213"/>
      <c r="JX12" s="213"/>
      <c r="JY12" s="213"/>
      <c r="JZ12" s="213"/>
      <c r="KC12" s="440"/>
      <c r="KG12" s="213"/>
      <c r="KI12" s="570"/>
      <c r="KJ12" s="213"/>
      <c r="KK12" s="213"/>
      <c r="KL12" s="213"/>
      <c r="KM12" s="213"/>
      <c r="KN12" s="213"/>
      <c r="KO12" s="213"/>
      <c r="KP12" s="213"/>
      <c r="KQ12" s="213"/>
      <c r="KR12" s="213"/>
    </row>
    <row r="13" spans="1:363" ht="15">
      <c r="A13" s="464">
        <v>2</v>
      </c>
      <c r="B13" s="361">
        <v>1</v>
      </c>
      <c r="C13" s="459" t="s">
        <v>25</v>
      </c>
      <c r="D13" s="465" t="s">
        <v>989</v>
      </c>
      <c r="E13" s="464">
        <v>5</v>
      </c>
      <c r="F13" s="441" t="s">
        <v>989</v>
      </c>
      <c r="G13" t="s">
        <v>3601</v>
      </c>
      <c r="H13">
        <v>13</v>
      </c>
      <c r="I13">
        <v>1</v>
      </c>
      <c r="J13" s="422">
        <v>12</v>
      </c>
      <c r="K13" s="422">
        <v>3</v>
      </c>
      <c r="L13" s="422">
        <v>12</v>
      </c>
      <c r="M13" s="422">
        <v>3</v>
      </c>
      <c r="N13"/>
      <c r="O13" s="423">
        <v>10</v>
      </c>
      <c r="P13" s="435">
        <v>3</v>
      </c>
      <c r="Q13">
        <v>10</v>
      </c>
      <c r="R13" t="s">
        <v>1043</v>
      </c>
      <c r="S13" t="s">
        <v>3629</v>
      </c>
      <c r="T13"/>
      <c r="U13"/>
      <c r="V13"/>
      <c r="W13">
        <v>18</v>
      </c>
      <c r="X13" t="s">
        <v>1217</v>
      </c>
      <c r="Y13" t="s">
        <v>1217</v>
      </c>
      <c r="Z13" t="s">
        <v>1217</v>
      </c>
      <c r="AA13" t="s">
        <v>1217</v>
      </c>
      <c r="AB13" t="s">
        <v>1217</v>
      </c>
      <c r="AC13" t="s">
        <v>1217</v>
      </c>
      <c r="AD13" t="s">
        <v>1217</v>
      </c>
      <c r="AE13" t="s">
        <v>1217</v>
      </c>
      <c r="AF13" t="s">
        <v>1217</v>
      </c>
      <c r="AG13" t="s">
        <v>1217</v>
      </c>
      <c r="AH13"/>
      <c r="AI13" t="s">
        <v>1217</v>
      </c>
      <c r="AJ13" t="s">
        <v>1217</v>
      </c>
      <c r="AK13" t="s">
        <v>1217</v>
      </c>
      <c r="AL13" t="s">
        <v>1217</v>
      </c>
      <c r="AM13" t="s">
        <v>1217</v>
      </c>
      <c r="AN13" t="s">
        <v>1217</v>
      </c>
      <c r="AO13" t="s">
        <v>1217</v>
      </c>
      <c r="AP13"/>
      <c r="AQ13"/>
      <c r="AR13"/>
      <c r="AS13"/>
      <c r="AT13"/>
      <c r="AU13"/>
      <c r="AV13"/>
      <c r="AW13"/>
      <c r="AX13"/>
      <c r="AY13"/>
      <c r="AZ13"/>
      <c r="BA13"/>
      <c r="BB13"/>
      <c r="BC13"/>
      <c r="BD13"/>
      <c r="BE13"/>
      <c r="BF13" t="str" cm="1">
        <f t="array" aca="1" ref="BF13" ca="1">IFERROR(INDIRECT(X13),"")</f>
        <v/>
      </c>
      <c r="BG13"/>
      <c r="BH13" s="437"/>
      <c r="BI13"/>
      <c r="BJ13" s="466">
        <v>1</v>
      </c>
      <c r="BK13" s="466">
        <v>3</v>
      </c>
      <c r="BL13" s="466" t="s">
        <v>992</v>
      </c>
      <c r="BM13" s="752" t="s">
        <v>4340</v>
      </c>
      <c r="BN13" s="466">
        <v>2</v>
      </c>
      <c r="BO13" s="752" t="s">
        <v>4311</v>
      </c>
      <c r="BP13" s="466" t="s">
        <v>148</v>
      </c>
      <c r="BQ13" s="753" t="s">
        <v>4404</v>
      </c>
      <c r="BR13" s="438"/>
      <c r="BS13" s="466">
        <v>0</v>
      </c>
      <c r="BT13" s="466">
        <v>0</v>
      </c>
      <c r="BU13" s="466">
        <v>1</v>
      </c>
      <c r="BV13" s="466">
        <v>0</v>
      </c>
      <c r="BW13" s="466">
        <v>0</v>
      </c>
      <c r="BX13" s="466">
        <v>0</v>
      </c>
      <c r="BY13" s="466">
        <v>0</v>
      </c>
      <c r="BZ13" s="466">
        <v>0</v>
      </c>
      <c r="CA13" s="466">
        <v>0</v>
      </c>
      <c r="CB13" s="466">
        <v>0</v>
      </c>
      <c r="CC13" s="466"/>
      <c r="CD13" s="466"/>
      <c r="CE13"/>
      <c r="CF13" s="441" t="s">
        <v>1290</v>
      </c>
      <c r="CG13" t="s">
        <v>0</v>
      </c>
      <c r="CH13" s="1" t="str" cm="1">
        <f t="array" aca="1" ref="CH13" ca="1">IF(
 AND(INDIRECT("'" &amp; $V$2 &amp; "'!E2")=1, INDIRECT("'" &amp; $V$2 &amp; "'!C2")&gt;CH12),
 CH12,
 " ")</f>
        <v xml:space="preserve"> </v>
      </c>
      <c r="CI13" s="1" t="str" cm="1">
        <f t="array" aca="1" ref="CI13" ca="1">IF(
 AND(INDIRECT("'" &amp; $V$2 &amp; "'!E2")=2, INDIRECT("'" &amp; $V$2 &amp; "'!C2")&gt;CI12),
 CI12,
 " ")</f>
        <v xml:space="preserve"> </v>
      </c>
      <c r="CJ13" s="1" t="str" cm="1">
        <f t="array" aca="1" ref="CJ13" ca="1">IF(
 AND(INDIRECT("'" &amp; $V$2 &amp; "'!E2")=3, INDIRECT("'" &amp; $V$2 &amp; "'!C2")&gt;CJ12),
 CJ12,
 " ")</f>
        <v xml:space="preserve"> </v>
      </c>
      <c r="CK13" s="1" t="str" cm="1">
        <f t="array" aca="1" ref="CK13" ca="1">IF(
 AND(INDIRECT("'" &amp; $V$2 &amp; "'!E2")=4, INDIRECT("'" &amp; $V$2 &amp; "'!C2")&gt;CK12),
 CK12,
 " ")</f>
        <v xml:space="preserve"> </v>
      </c>
      <c r="CL13"/>
      <c r="CM13"/>
      <c r="CN13"/>
      <c r="CO13"/>
      <c r="CP13"/>
      <c r="CQ13"/>
      <c r="CR13"/>
      <c r="CS13"/>
      <c r="DG13" s="213" t="str" cm="1">
        <f t="array" aca="1" ref="DG13" ca="1">IFERROR(IF(INDIRECT(DJ13)="x", 1, INDIRECT(DJ13)), "")</f>
        <v/>
      </c>
      <c r="DI13" s="570">
        <f t="shared" si="4"/>
        <v>0</v>
      </c>
      <c r="DJ13" s="213" t="str" cm="1">
        <f t="array" ref="DJ13">IF(
  DE13 = "svar",
  _xlfn._xlws.FILTER($BQ:$BQ, ($BP:$BP = DF13) * ($BK:$BK = DC13)),
  IF(
    DC13 &lt;&gt; "",
    _xlfn._xlws.FILTER($X$2:$X$1000, $AD$2:$AD$1000 = DC13),
    ""
  )
)</f>
        <v/>
      </c>
      <c r="DK13" s="213"/>
      <c r="DL13" s="213"/>
      <c r="DM13" s="213"/>
      <c r="DN13" s="213"/>
      <c r="DO13" s="213"/>
      <c r="DP13" s="213"/>
      <c r="DQ13" s="213"/>
      <c r="DR13" s="213"/>
      <c r="DW13" s="440"/>
      <c r="EA13" s="213" t="str" cm="1">
        <f t="array" aca="1" ref="EA13" ca="1">IFERROR(IF(INDIRECT(ED13)="x", 1, INDIRECT(ED13)), "")</f>
        <v/>
      </c>
      <c r="EC13" s="570">
        <f t="shared" si="0"/>
        <v>0</v>
      </c>
      <c r="ED13" s="213" t="str" cm="1">
        <f t="array" ref="ED13">IF(
  DY13 = "svar",
  _xlfn._xlws.FILTER($BQ:$BQ, ($BP:$BP = DZ13) * ($BK:$BK = DW13)),
  IF(
    DW13 &lt;&gt; "",
    _xlfn._xlws.FILTER($X$2:$X$1000, $AD$2:$AD$1000 = DW13),
    ""
  )
)</f>
        <v/>
      </c>
      <c r="EE13" s="213"/>
      <c r="EF13" s="213"/>
      <c r="EG13" s="213"/>
      <c r="EH13" s="213"/>
      <c r="EI13" s="213"/>
      <c r="EJ13" s="213"/>
      <c r="EK13" s="213"/>
      <c r="EL13" s="213"/>
      <c r="EO13" s="440"/>
      <c r="ES13" s="213" t="str" cm="1">
        <f t="array" aca="1" ref="ES13" ca="1">IFERROR(IF(INDIRECT(EV13)="x", 1, INDIRECT(EV13)), "")</f>
        <v/>
      </c>
      <c r="EU13" s="570">
        <f t="shared" si="1"/>
        <v>0</v>
      </c>
      <c r="EV13" s="213" t="str" cm="1">
        <f t="array" ref="EV13">IF(
  EQ13 = "svar",
  _xlfn._xlws.FILTER($BQ:$BQ, ($BP:$BP = ER13) * ($BK:$BK = EO13)),
  IF(
    EO13 &lt;&gt; "",
    _xlfn._xlws.FILTER($X$2:$X$1000, $AD$2:$AD$1000 = EO13),
    ""
  )
)</f>
        <v/>
      </c>
      <c r="EW13" s="213"/>
      <c r="EX13" s="213"/>
      <c r="EY13" s="213"/>
      <c r="EZ13" s="213"/>
      <c r="FA13" s="213"/>
      <c r="FB13" s="213"/>
      <c r="FC13" s="213"/>
      <c r="FD13" s="213"/>
      <c r="FG13" s="440"/>
      <c r="FK13" s="213" t="str" cm="1">
        <f t="array" aca="1" ref="FK13" ca="1">IFERROR(IF(INDIRECT(FN13)="x", 1, INDIRECT(FN13)), "")</f>
        <v/>
      </c>
      <c r="FM13" s="570">
        <f t="shared" si="2"/>
        <v>0</v>
      </c>
      <c r="FN13" s="213" t="str" cm="1">
        <f t="array" ref="FN13">IF(
  FI13 = "svar",
  _xlfn._xlws.FILTER($BQ:$BQ, ($BP:$BP = FJ13) * ($BK:$BK = FG13)),
  IF(
    FG13 &lt;&gt; "",
    _xlfn._xlws.FILTER($X$2:$X$1000, $AD$2:$AD$1000 = FG13),
    ""
  )
)</f>
        <v/>
      </c>
      <c r="FO13" s="213"/>
      <c r="FP13" s="213"/>
      <c r="FQ13" s="213"/>
      <c r="FR13" s="213"/>
      <c r="FS13" s="213"/>
      <c r="FT13" s="213"/>
      <c r="FU13" s="213"/>
      <c r="FV13" s="213"/>
      <c r="FY13" s="440"/>
      <c r="GC13" s="747" t="str" cm="1">
        <f t="array" aca="1" ref="GC13" ca="1">IFERROR(IF(INDIRECT(GF13)="x", 1, INDIRECT(GF13)), "")</f>
        <v/>
      </c>
      <c r="GE13" s="570">
        <f t="shared" si="3"/>
        <v>0</v>
      </c>
      <c r="GF13" s="213" t="str" cm="1">
        <f t="array" ref="GF13">IF(
  GA13 = "svar",
  _xlfn._xlws.FILTER($BQ:$BQ, ($BP:$BP = GB13) * ($BK:$BK = FY13)),
  IF(
    FY13 &lt;&gt; "",
    _xlfn._xlws.FILTER($X$2:$X$1000, $AD$2:$AD$1000 = FY13),
    ""
  )
)</f>
        <v/>
      </c>
      <c r="GG13" s="213"/>
      <c r="GH13" s="213"/>
      <c r="GI13" s="213"/>
      <c r="GJ13" s="213"/>
      <c r="GK13" s="213"/>
      <c r="GL13" s="213"/>
      <c r="GM13" s="213"/>
      <c r="GN13" s="213"/>
      <c r="GQ13" s="440"/>
      <c r="GU13" s="213"/>
      <c r="GW13" s="570"/>
      <c r="GX13" s="213"/>
      <c r="GY13" s="213"/>
      <c r="GZ13" s="213"/>
      <c r="HA13" s="213"/>
      <c r="HB13" s="213"/>
      <c r="HC13" s="213"/>
      <c r="HD13" s="213"/>
      <c r="HE13" s="213"/>
      <c r="HF13" s="213"/>
      <c r="HI13" s="440"/>
      <c r="HM13" s="213"/>
      <c r="HO13" s="570"/>
      <c r="HP13" s="213"/>
      <c r="HQ13" s="213"/>
      <c r="HR13" s="213"/>
      <c r="HS13" s="213"/>
      <c r="HT13" s="213"/>
      <c r="HU13" s="213"/>
      <c r="HV13" s="213"/>
      <c r="HW13" s="213"/>
      <c r="HX13" s="213"/>
      <c r="IA13" s="440"/>
      <c r="IE13" s="213"/>
      <c r="IG13" s="570"/>
      <c r="IH13" s="213"/>
      <c r="II13" s="213"/>
      <c r="IJ13" s="213"/>
      <c r="IK13" s="213"/>
      <c r="IL13" s="213"/>
      <c r="IM13" s="213"/>
      <c r="IN13" s="213"/>
      <c r="IO13" s="213"/>
      <c r="IP13" s="213"/>
      <c r="IS13" s="440"/>
      <c r="IW13" s="213"/>
      <c r="IY13" s="570"/>
      <c r="IZ13" s="213"/>
      <c r="JA13" s="213"/>
      <c r="JB13" s="213"/>
      <c r="JC13" s="213"/>
      <c r="JD13" s="213"/>
      <c r="JE13" s="213"/>
      <c r="JF13" s="213"/>
      <c r="JG13" s="213"/>
      <c r="JH13" s="213"/>
      <c r="JK13" s="440"/>
      <c r="JO13" s="213"/>
      <c r="JQ13" s="570"/>
      <c r="JR13" s="213"/>
      <c r="JS13" s="213"/>
      <c r="JT13" s="213"/>
      <c r="JU13" s="213"/>
      <c r="JV13" s="213"/>
      <c r="JW13" s="213"/>
      <c r="JX13" s="213"/>
      <c r="JY13" s="213"/>
      <c r="JZ13" s="213"/>
      <c r="KC13" s="440"/>
      <c r="KG13" s="213"/>
      <c r="KI13" s="570"/>
      <c r="KJ13" s="213"/>
      <c r="KK13" s="213"/>
      <c r="KL13" s="213"/>
      <c r="KM13" s="213"/>
      <c r="KN13" s="213"/>
      <c r="KO13" s="213"/>
      <c r="KP13" s="213"/>
      <c r="KQ13" s="213"/>
      <c r="KR13" s="213"/>
    </row>
    <row r="14" spans="1:363" s="361" customFormat="1" ht="15">
      <c r="A14" s="464">
        <v>6</v>
      </c>
      <c r="B14" s="361">
        <v>2</v>
      </c>
      <c r="C14" s="459" t="s">
        <v>25</v>
      </c>
      <c r="D14" s="465" t="s">
        <v>1009</v>
      </c>
      <c r="E14" s="464">
        <v>5</v>
      </c>
      <c r="F14" s="441" t="s">
        <v>1009</v>
      </c>
      <c r="G14" t="s">
        <v>3601</v>
      </c>
      <c r="H14">
        <v>14</v>
      </c>
      <c r="I14">
        <v>1</v>
      </c>
      <c r="J14" s="422">
        <v>13</v>
      </c>
      <c r="K14" s="422">
        <v>1</v>
      </c>
      <c r="L14" s="422">
        <v>13</v>
      </c>
      <c r="M14" s="422">
        <v>1</v>
      </c>
      <c r="N14"/>
      <c r="O14" s="423">
        <v>11</v>
      </c>
      <c r="P14" s="435">
        <v>3</v>
      </c>
      <c r="Q14">
        <v>11</v>
      </c>
      <c r="R14" t="s">
        <v>1051</v>
      </c>
      <c r="S14" t="s">
        <v>3630</v>
      </c>
      <c r="T14"/>
      <c r="U14"/>
      <c r="V14"/>
      <c r="W14">
        <v>19</v>
      </c>
      <c r="X14" t="s">
        <v>1217</v>
      </c>
      <c r="Y14" t="s">
        <v>1217</v>
      </c>
      <c r="Z14" t="s">
        <v>1217</v>
      </c>
      <c r="AA14" t="s">
        <v>1217</v>
      </c>
      <c r="AB14" t="s">
        <v>1217</v>
      </c>
      <c r="AC14" t="s">
        <v>1217</v>
      </c>
      <c r="AD14" t="s">
        <v>1217</v>
      </c>
      <c r="AE14" t="s">
        <v>1217</v>
      </c>
      <c r="AF14" t="s">
        <v>1217</v>
      </c>
      <c r="AG14" t="s">
        <v>1217</v>
      </c>
      <c r="AH14"/>
      <c r="AI14" t="s">
        <v>1217</v>
      </c>
      <c r="AJ14" t="s">
        <v>1217</v>
      </c>
      <c r="AK14" t="s">
        <v>1217</v>
      </c>
      <c r="AL14" t="s">
        <v>1217</v>
      </c>
      <c r="AM14" t="s">
        <v>1217</v>
      </c>
      <c r="AN14" t="s">
        <v>1217</v>
      </c>
      <c r="AO14" t="s">
        <v>1217</v>
      </c>
      <c r="AP14"/>
      <c r="AQ14"/>
      <c r="AR14"/>
      <c r="AS14"/>
      <c r="AT14"/>
      <c r="AU14"/>
      <c r="AV14"/>
      <c r="AW14"/>
      <c r="AX14"/>
      <c r="AY14"/>
      <c r="AZ14"/>
      <c r="BA14"/>
      <c r="BB14"/>
      <c r="BC14"/>
      <c r="BD14"/>
      <c r="BE14"/>
      <c r="BF14" t="str" cm="1">
        <f t="array" aca="1" ref="BF14" ca="1">IFERROR(INDIRECT(X14),"")</f>
        <v/>
      </c>
      <c r="BG14"/>
      <c r="BH14" s="437"/>
      <c r="BI14"/>
      <c r="BJ14" s="466">
        <v>1</v>
      </c>
      <c r="BK14" s="466">
        <v>3</v>
      </c>
      <c r="BL14" s="466" t="s">
        <v>992</v>
      </c>
      <c r="BM14" s="752" t="s">
        <v>4340</v>
      </c>
      <c r="BN14" s="466">
        <v>3</v>
      </c>
      <c r="BO14" s="752" t="s">
        <v>4349</v>
      </c>
      <c r="BP14" s="466" t="s">
        <v>993</v>
      </c>
      <c r="BQ14" s="753" t="s">
        <v>4405</v>
      </c>
      <c r="BR14" s="438"/>
      <c r="BS14" s="466">
        <v>0</v>
      </c>
      <c r="BT14" s="466">
        <v>0</v>
      </c>
      <c r="BU14" s="466">
        <v>1</v>
      </c>
      <c r="BV14" s="466">
        <v>0</v>
      </c>
      <c r="BW14" s="466">
        <v>0</v>
      </c>
      <c r="BX14" s="466">
        <v>0</v>
      </c>
      <c r="BY14" s="466">
        <v>0</v>
      </c>
      <c r="BZ14" s="466">
        <v>0</v>
      </c>
      <c r="CA14" s="466">
        <v>0</v>
      </c>
      <c r="CB14" s="466">
        <v>0</v>
      </c>
      <c r="CC14" s="466"/>
      <c r="CD14" s="466"/>
      <c r="CE14"/>
      <c r="CG14" t="s">
        <v>1294</v>
      </c>
      <c r="CH14">
        <f ca="1">IF(CH13=CH12,0,CH12)</f>
        <v>7</v>
      </c>
      <c r="CI14">
        <f ca="1">IF(CI13=CI12,0,CI12)</f>
        <v>20</v>
      </c>
      <c r="CJ14">
        <f ca="1">IF(CJ13=CJ12,0,CJ12)</f>
        <v>42</v>
      </c>
      <c r="CK14">
        <f ca="1">IF(CK13=CK12,0,CK12)</f>
        <v>54</v>
      </c>
      <c r="CL14"/>
      <c r="CM14"/>
      <c r="CN14"/>
      <c r="CO14"/>
      <c r="CP14"/>
      <c r="CQ14"/>
      <c r="CR14"/>
      <c r="CS14"/>
      <c r="DC14" s="440"/>
      <c r="DD14" s="441"/>
      <c r="DE14" s="441"/>
      <c r="DF14" s="441"/>
      <c r="DG14" s="213" t="str" cm="1">
        <f t="array" aca="1" ref="DG14" ca="1">IFERROR(IF(INDIRECT(DJ14)="x", 1, INDIRECT(DJ14)), "")</f>
        <v/>
      </c>
      <c r="DH14" s="441"/>
      <c r="DI14" s="570">
        <f t="shared" si="4"/>
        <v>0</v>
      </c>
      <c r="DJ14" s="213" t="str" cm="1">
        <f t="array" ref="DJ14">IF(
  DE14 = "svar",
  _xlfn._xlws.FILTER($BQ:$BQ, ($BP:$BP = DF14) * ($BK:$BK = DC14)),
  IF(
    DC14 &lt;&gt; "",
    _xlfn._xlws.FILTER($X$2:$X$1000, $AD$2:$AD$1000 = DC14),
    ""
  )
)</f>
        <v/>
      </c>
      <c r="DK14" s="213"/>
      <c r="DL14" s="213"/>
      <c r="DM14" s="213"/>
      <c r="DN14" s="213"/>
      <c r="DO14" s="213"/>
      <c r="DP14" s="213"/>
      <c r="DQ14" s="213"/>
      <c r="DR14" s="213"/>
      <c r="DS14" s="441"/>
      <c r="DW14" s="442"/>
      <c r="EA14" s="213" t="str" cm="1">
        <f t="array" aca="1" ref="EA14" ca="1">IFERROR(IF(INDIRECT(ED14)="x", 1, INDIRECT(ED14)), "")</f>
        <v/>
      </c>
      <c r="EC14" s="570">
        <f t="shared" si="0"/>
        <v>0</v>
      </c>
      <c r="ED14" s="213" t="str" cm="1">
        <f t="array" ref="ED14">IF(
  DY14 = "svar",
  _xlfn._xlws.FILTER($BQ:$BQ, ($BP:$BP = DZ14) * ($BK:$BK = DW14)),
  IF(
    DW14 &lt;&gt; "",
    _xlfn._xlws.FILTER($X$2:$X$1000, $AD$2:$AD$1000 = DW14),
    ""
  )
)</f>
        <v/>
      </c>
      <c r="EE14" s="213"/>
      <c r="EF14" s="213"/>
      <c r="EG14" s="213"/>
      <c r="EH14" s="213"/>
      <c r="EI14" s="213"/>
      <c r="EJ14" s="213"/>
      <c r="EK14" s="213"/>
      <c r="EL14" s="213"/>
      <c r="EO14" s="442"/>
      <c r="ES14" s="213" t="str" cm="1">
        <f t="array" aca="1" ref="ES14" ca="1">IFERROR(IF(INDIRECT(EV14)="x", 1, INDIRECT(EV14)), "")</f>
        <v/>
      </c>
      <c r="EU14" s="570">
        <f t="shared" si="1"/>
        <v>0</v>
      </c>
      <c r="EV14" s="213" t="str" cm="1">
        <f t="array" ref="EV14">IF(
  EQ14 = "svar",
  _xlfn._xlws.FILTER($BQ:$BQ, ($BP:$BP = ER14) * ($BK:$BK = EO14)),
  IF(
    EO14 &lt;&gt; "",
    _xlfn._xlws.FILTER($X$2:$X$1000, $AD$2:$AD$1000 = EO14),
    ""
  )
)</f>
        <v/>
      </c>
      <c r="EW14" s="213"/>
      <c r="EX14" s="213"/>
      <c r="EY14" s="213"/>
      <c r="EZ14" s="213"/>
      <c r="FA14" s="213"/>
      <c r="FB14" s="213"/>
      <c r="FC14" s="213"/>
      <c r="FD14" s="213"/>
      <c r="FG14" s="442"/>
      <c r="FK14" s="213" t="str" cm="1">
        <f t="array" aca="1" ref="FK14" ca="1">IFERROR(IF(INDIRECT(FN14)="x", 1, INDIRECT(FN14)), "")</f>
        <v/>
      </c>
      <c r="FM14" s="570">
        <f t="shared" si="2"/>
        <v>0</v>
      </c>
      <c r="FN14" s="213" t="str" cm="1">
        <f t="array" ref="FN14">IF(
  FI14 = "svar",
  _xlfn._xlws.FILTER($BQ:$BQ, ($BP:$BP = FJ14) * ($BK:$BK = FG14)),
  IF(
    FG14 &lt;&gt; "",
    _xlfn._xlws.FILTER($X$2:$X$1000, $AD$2:$AD$1000 = FG14),
    ""
  )
)</f>
        <v/>
      </c>
      <c r="FO14" s="213"/>
      <c r="FP14" s="213"/>
      <c r="FQ14" s="213"/>
      <c r="FR14" s="213"/>
      <c r="FS14" s="213"/>
      <c r="FT14" s="213"/>
      <c r="FU14" s="213"/>
      <c r="FV14" s="213"/>
      <c r="FY14" s="442"/>
      <c r="GC14" s="747" t="str" cm="1">
        <f t="array" aca="1" ref="GC14" ca="1">IFERROR(IF(INDIRECT(GF14)="x", 1, INDIRECT(GF14)), "")</f>
        <v/>
      </c>
      <c r="GE14" s="570">
        <f t="shared" si="3"/>
        <v>0</v>
      </c>
      <c r="GF14" s="213" t="str" cm="1">
        <f t="array" ref="GF14">IF(
  GA14 = "svar",
  _xlfn._xlws.FILTER($BQ:$BQ, ($BP:$BP = GB14) * ($BK:$BK = FY14)),
  IF(
    FY14 &lt;&gt; "",
    _xlfn._xlws.FILTER($X$2:$X$1000, $AD$2:$AD$1000 = FY14),
    ""
  )
)</f>
        <v/>
      </c>
      <c r="GG14" s="213"/>
      <c r="GH14" s="213"/>
      <c r="GI14" s="213"/>
      <c r="GJ14" s="213"/>
      <c r="GK14" s="213"/>
      <c r="GL14" s="213"/>
      <c r="GM14" s="213"/>
      <c r="GN14" s="213"/>
      <c r="GQ14" s="442"/>
      <c r="GU14" s="213"/>
      <c r="GW14" s="570"/>
      <c r="GX14" s="213"/>
      <c r="GY14" s="213"/>
      <c r="GZ14" s="213"/>
      <c r="HA14" s="213"/>
      <c r="HB14" s="213"/>
      <c r="HC14" s="213"/>
      <c r="HD14" s="213"/>
      <c r="HE14" s="213"/>
      <c r="HF14" s="213"/>
      <c r="HI14" s="442"/>
      <c r="HM14" s="213"/>
      <c r="HO14" s="570"/>
      <c r="HP14" s="213"/>
      <c r="HQ14" s="213"/>
      <c r="HR14" s="213"/>
      <c r="HS14" s="213"/>
      <c r="HT14" s="213"/>
      <c r="HU14" s="213"/>
      <c r="HV14" s="213"/>
      <c r="HW14" s="213"/>
      <c r="HX14" s="213"/>
      <c r="IA14" s="442"/>
      <c r="IE14" s="213"/>
      <c r="IG14" s="570"/>
      <c r="IH14" s="213"/>
      <c r="II14" s="213"/>
      <c r="IJ14" s="213"/>
      <c r="IK14" s="213"/>
      <c r="IL14" s="213"/>
      <c r="IM14" s="213"/>
      <c r="IN14" s="213"/>
      <c r="IO14" s="213"/>
      <c r="IP14" s="213"/>
      <c r="IS14" s="442"/>
      <c r="IW14" s="213"/>
      <c r="IY14" s="570"/>
      <c r="IZ14" s="213"/>
      <c r="JA14" s="213"/>
      <c r="JB14" s="213"/>
      <c r="JC14" s="213"/>
      <c r="JD14" s="213"/>
      <c r="JE14" s="213"/>
      <c r="JF14" s="213"/>
      <c r="JG14" s="213"/>
      <c r="JH14" s="213"/>
      <c r="JK14" s="442"/>
      <c r="JO14" s="213"/>
      <c r="JQ14" s="570"/>
      <c r="JR14" s="213"/>
      <c r="JS14" s="213"/>
      <c r="JT14" s="213"/>
      <c r="JU14" s="213"/>
      <c r="JV14" s="213"/>
      <c r="JW14" s="213"/>
      <c r="JX14" s="213"/>
      <c r="JY14" s="213"/>
      <c r="JZ14" s="213"/>
      <c r="KC14" s="442"/>
      <c r="KG14" s="213"/>
      <c r="KI14" s="570"/>
      <c r="KJ14" s="213"/>
      <c r="KK14" s="213"/>
      <c r="KL14" s="213"/>
      <c r="KM14" s="213"/>
      <c r="KN14" s="213"/>
      <c r="KO14" s="213"/>
      <c r="KP14" s="213"/>
      <c r="KQ14" s="213"/>
      <c r="KR14" s="213"/>
    </row>
    <row r="15" spans="1:363" s="361" customFormat="1" ht="29.6">
      <c r="A15" s="464">
        <v>10</v>
      </c>
      <c r="B15" s="361">
        <v>3</v>
      </c>
      <c r="C15" s="459" t="s">
        <v>25</v>
      </c>
      <c r="D15" s="462" t="s">
        <v>1043</v>
      </c>
      <c r="E15" s="464">
        <v>5</v>
      </c>
      <c r="F15" s="441" t="s">
        <v>1043</v>
      </c>
      <c r="G15" t="s">
        <v>3601</v>
      </c>
      <c r="H15">
        <v>15</v>
      </c>
      <c r="I15">
        <v>1</v>
      </c>
      <c r="J15" s="422">
        <v>14</v>
      </c>
      <c r="K15" s="422">
        <v>2</v>
      </c>
      <c r="L15" s="422">
        <v>14</v>
      </c>
      <c r="M15" s="422">
        <v>2</v>
      </c>
      <c r="N15"/>
      <c r="O15" s="423">
        <v>12</v>
      </c>
      <c r="P15" s="435">
        <v>3</v>
      </c>
      <c r="Q15">
        <v>12</v>
      </c>
      <c r="R15" t="s">
        <v>1058</v>
      </c>
      <c r="S15" t="s">
        <v>3631</v>
      </c>
      <c r="T15"/>
      <c r="U15"/>
      <c r="V15"/>
      <c r="W15">
        <v>20</v>
      </c>
      <c r="X15" t="s">
        <v>1217</v>
      </c>
      <c r="Y15" t="s">
        <v>1217</v>
      </c>
      <c r="Z15" t="s">
        <v>1217</v>
      </c>
      <c r="AA15" t="s">
        <v>1217</v>
      </c>
      <c r="AB15" t="s">
        <v>1217</v>
      </c>
      <c r="AC15" t="s">
        <v>1217</v>
      </c>
      <c r="AD15" t="s">
        <v>1217</v>
      </c>
      <c r="AE15" t="s">
        <v>1217</v>
      </c>
      <c r="AF15" t="s">
        <v>1217</v>
      </c>
      <c r="AG15" t="s">
        <v>1217</v>
      </c>
      <c r="AH15"/>
      <c r="AI15" t="s">
        <v>1217</v>
      </c>
      <c r="AJ15" t="s">
        <v>1217</v>
      </c>
      <c r="AK15" t="s">
        <v>1217</v>
      </c>
      <c r="AL15" t="s">
        <v>1217</v>
      </c>
      <c r="AM15" t="s">
        <v>1217</v>
      </c>
      <c r="AN15" t="s">
        <v>1217</v>
      </c>
      <c r="AO15" t="s">
        <v>1217</v>
      </c>
      <c r="AP15"/>
      <c r="AQ15"/>
      <c r="AR15"/>
      <c r="AS15"/>
      <c r="AT15"/>
      <c r="AU15"/>
      <c r="AV15"/>
      <c r="AW15"/>
      <c r="AX15"/>
      <c r="AY15"/>
      <c r="AZ15"/>
      <c r="BA15"/>
      <c r="BB15"/>
      <c r="BC15"/>
      <c r="BD15"/>
      <c r="BE15"/>
      <c r="BF15" t="str" cm="1">
        <f t="array" aca="1" ref="BF15" ca="1">IFERROR(INDIRECT(X15),"")</f>
        <v/>
      </c>
      <c r="BG15"/>
      <c r="BH15" s="437"/>
      <c r="BI15"/>
      <c r="BJ15" s="466">
        <v>1</v>
      </c>
      <c r="BK15" s="466">
        <v>3</v>
      </c>
      <c r="BL15" s="466" t="s">
        <v>992</v>
      </c>
      <c r="BM15" s="752" t="s">
        <v>4340</v>
      </c>
      <c r="BN15" s="466">
        <v>4</v>
      </c>
      <c r="BO15" s="752" t="s">
        <v>4312</v>
      </c>
      <c r="BP15" s="466" t="s">
        <v>987</v>
      </c>
      <c r="BQ15" s="753" t="s">
        <v>4406</v>
      </c>
      <c r="BR15" s="438"/>
      <c r="BS15" s="466">
        <v>0</v>
      </c>
      <c r="BT15" s="466">
        <v>0</v>
      </c>
      <c r="BU15" s="466">
        <v>1</v>
      </c>
      <c r="BV15" s="466">
        <v>0</v>
      </c>
      <c r="BW15" s="466">
        <v>0</v>
      </c>
      <c r="BX15" s="466">
        <v>0</v>
      </c>
      <c r="BY15" s="466">
        <v>0</v>
      </c>
      <c r="BZ15" s="466">
        <v>0</v>
      </c>
      <c r="CA15" s="466">
        <v>0</v>
      </c>
      <c r="CB15" s="466">
        <v>0</v>
      </c>
      <c r="CC15" s="466"/>
      <c r="CD15" s="466"/>
      <c r="CE15"/>
      <c r="CG15"/>
      <c r="CH15"/>
      <c r="CI15"/>
      <c r="CJ15"/>
      <c r="CK15"/>
      <c r="CL15"/>
      <c r="CM15"/>
      <c r="CN15"/>
      <c r="CO15"/>
      <c r="CP15"/>
      <c r="CQ15"/>
      <c r="CR15"/>
      <c r="CS15"/>
      <c r="DC15" s="442"/>
      <c r="DG15" s="213" t="str" cm="1">
        <f t="array" aca="1" ref="DG15" ca="1">IFERROR(IF(INDIRECT(DJ15)="x", 1, INDIRECT(DJ15)), "")</f>
        <v/>
      </c>
      <c r="DI15" s="570">
        <f t="shared" si="4"/>
        <v>0</v>
      </c>
      <c r="DJ15" s="213" t="str" cm="1">
        <f t="array" ref="DJ15">IF(
  DE15 = "svar",
  _xlfn._xlws.FILTER($BQ:$BQ, ($BP:$BP = DF15) * ($BK:$BK = DC15)),
  IF(
    DC15 &lt;&gt; "",
    _xlfn._xlws.FILTER($X$2:$X$1000, $AD$2:$AD$1000 = DC15),
    ""
  )
)</f>
        <v/>
      </c>
      <c r="DK15" s="213"/>
      <c r="DL15" s="213"/>
      <c r="DM15" s="213"/>
      <c r="DN15" s="213"/>
      <c r="DO15" s="213"/>
      <c r="DP15" s="213"/>
      <c r="DQ15" s="213"/>
      <c r="DR15" s="213"/>
      <c r="DW15" s="442"/>
      <c r="EA15" s="213" t="str" cm="1">
        <f t="array" aca="1" ref="EA15" ca="1">IFERROR(IF(INDIRECT(ED15)="x", 1, INDIRECT(ED15)), "")</f>
        <v/>
      </c>
      <c r="EC15" s="570">
        <f t="shared" si="0"/>
        <v>0</v>
      </c>
      <c r="ED15" s="213" t="str" cm="1">
        <f t="array" ref="ED15">IF(
  DY15 = "svar",
  _xlfn._xlws.FILTER($BQ:$BQ, ($BP:$BP = DZ15) * ($BK:$BK = DW15)),
  IF(
    DW15 &lt;&gt; "",
    _xlfn._xlws.FILTER($X$2:$X$1000, $AD$2:$AD$1000 = DW15),
    ""
  )
)</f>
        <v/>
      </c>
      <c r="EE15" s="213"/>
      <c r="EF15" s="213"/>
      <c r="EG15" s="213"/>
      <c r="EH15" s="213"/>
      <c r="EI15" s="213"/>
      <c r="EJ15" s="213"/>
      <c r="EK15" s="213"/>
      <c r="EL15" s="213"/>
      <c r="EO15" s="442"/>
      <c r="ES15" s="213" t="str" cm="1">
        <f t="array" aca="1" ref="ES15" ca="1">IFERROR(IF(INDIRECT(EV15)="x", 1, INDIRECT(EV15)), "")</f>
        <v/>
      </c>
      <c r="EU15" s="570">
        <f t="shared" si="1"/>
        <v>0</v>
      </c>
      <c r="EV15" s="213" t="str" cm="1">
        <f t="array" ref="EV15">IF(
  EQ15 = "svar",
  _xlfn._xlws.FILTER($BQ:$BQ, ($BP:$BP = ER15) * ($BK:$BK = EO15)),
  IF(
    EO15 &lt;&gt; "",
    _xlfn._xlws.FILTER($X$2:$X$1000, $AD$2:$AD$1000 = EO15),
    ""
  )
)</f>
        <v/>
      </c>
      <c r="EW15" s="213"/>
      <c r="EX15" s="213"/>
      <c r="EY15" s="213"/>
      <c r="EZ15" s="213"/>
      <c r="FA15" s="213"/>
      <c r="FB15" s="213"/>
      <c r="FC15" s="213"/>
      <c r="FD15" s="213"/>
      <c r="FG15" s="442"/>
      <c r="FK15" s="213" t="str" cm="1">
        <f t="array" aca="1" ref="FK15" ca="1">IFERROR(IF(INDIRECT(FN15)="x", 1, INDIRECT(FN15)), "")</f>
        <v/>
      </c>
      <c r="FM15" s="570">
        <f t="shared" si="2"/>
        <v>0</v>
      </c>
      <c r="FN15" s="213" t="str" cm="1">
        <f t="array" ref="FN15">IF(
  FI15 = "svar",
  _xlfn._xlws.FILTER($BQ:$BQ, ($BP:$BP = FJ15) * ($BK:$BK = FG15)),
  IF(
    FG15 &lt;&gt; "",
    _xlfn._xlws.FILTER($X$2:$X$1000, $AD$2:$AD$1000 = FG15),
    ""
  )
)</f>
        <v/>
      </c>
      <c r="FO15" s="213"/>
      <c r="FP15" s="213"/>
      <c r="FQ15" s="213"/>
      <c r="FR15" s="213"/>
      <c r="FS15" s="213"/>
      <c r="FT15" s="213"/>
      <c r="FU15" s="213"/>
      <c r="FV15" s="213"/>
      <c r="FY15" s="442"/>
      <c r="GC15" s="747" t="str" cm="1">
        <f t="array" aca="1" ref="GC15" ca="1">IFERROR(IF(INDIRECT(GF15)="x", 1, INDIRECT(GF15)), "")</f>
        <v/>
      </c>
      <c r="GE15" s="570">
        <f t="shared" si="3"/>
        <v>0</v>
      </c>
      <c r="GF15" s="213" t="str" cm="1">
        <f t="array" ref="GF15">IF(
  GA15 = "svar",
  _xlfn._xlws.FILTER($BQ:$BQ, ($BP:$BP = GB15) * ($BK:$BK = FY15)),
  IF(
    FY15 &lt;&gt; "",
    _xlfn._xlws.FILTER($X$2:$X$1000, $AD$2:$AD$1000 = FY15),
    ""
  )
)</f>
        <v/>
      </c>
      <c r="GG15" s="213"/>
      <c r="GH15" s="213"/>
      <c r="GI15" s="213"/>
      <c r="GJ15" s="213"/>
      <c r="GK15" s="213"/>
      <c r="GL15" s="213"/>
      <c r="GM15" s="213"/>
      <c r="GN15" s="213"/>
      <c r="GQ15" s="442"/>
      <c r="GU15" s="213"/>
      <c r="GW15" s="570"/>
      <c r="GX15" s="213"/>
      <c r="GY15" s="213"/>
      <c r="GZ15" s="213"/>
      <c r="HA15" s="213"/>
      <c r="HB15" s="213"/>
      <c r="HC15" s="213"/>
      <c r="HD15" s="213"/>
      <c r="HE15" s="213"/>
      <c r="HF15" s="213"/>
      <c r="HI15" s="442"/>
      <c r="HM15" s="213"/>
      <c r="HO15" s="570"/>
      <c r="HP15" s="213"/>
      <c r="HQ15" s="213"/>
      <c r="HR15" s="213"/>
      <c r="HS15" s="213"/>
      <c r="HT15" s="213"/>
      <c r="HU15" s="213"/>
      <c r="HV15" s="213"/>
      <c r="HW15" s="213"/>
      <c r="HX15" s="213"/>
      <c r="IA15" s="442"/>
      <c r="IE15" s="213"/>
      <c r="IG15" s="570"/>
      <c r="IH15" s="213"/>
      <c r="II15" s="213"/>
      <c r="IJ15" s="213"/>
      <c r="IK15" s="213"/>
      <c r="IL15" s="213"/>
      <c r="IM15" s="213"/>
      <c r="IN15" s="213"/>
      <c r="IO15" s="213"/>
      <c r="IP15" s="213"/>
      <c r="IS15" s="442"/>
      <c r="IW15" s="213"/>
      <c r="IY15" s="570"/>
      <c r="IZ15" s="213"/>
      <c r="JA15" s="213"/>
      <c r="JB15" s="213"/>
      <c r="JC15" s="213"/>
      <c r="JD15" s="213"/>
      <c r="JE15" s="213"/>
      <c r="JF15" s="213"/>
      <c r="JG15" s="213"/>
      <c r="JH15" s="213"/>
      <c r="JK15" s="442"/>
      <c r="JO15" s="213"/>
      <c r="JQ15" s="570"/>
      <c r="JR15" s="213"/>
      <c r="JS15" s="213"/>
      <c r="JT15" s="213"/>
      <c r="JU15" s="213"/>
      <c r="JV15" s="213"/>
      <c r="JW15" s="213"/>
      <c r="JX15" s="213"/>
      <c r="JY15" s="213"/>
      <c r="JZ15" s="213"/>
      <c r="KC15" s="442"/>
      <c r="KG15" s="213"/>
      <c r="KI15" s="570"/>
      <c r="KJ15" s="213"/>
      <c r="KK15" s="213"/>
      <c r="KL15" s="213"/>
      <c r="KM15" s="213"/>
      <c r="KN15" s="213"/>
      <c r="KO15" s="213"/>
      <c r="KP15" s="213"/>
      <c r="KQ15" s="213"/>
      <c r="KR15" s="213"/>
    </row>
    <row r="16" spans="1:363" s="361" customFormat="1" ht="15">
      <c r="A16" s="464"/>
      <c r="C16" s="459"/>
      <c r="D16" s="462"/>
      <c r="E16" s="464"/>
      <c r="F16" s="441" t="s">
        <v>0</v>
      </c>
      <c r="G16">
        <v>0</v>
      </c>
      <c r="H16" t="s">
        <v>1217</v>
      </c>
      <c r="I16">
        <v>0</v>
      </c>
      <c r="J16" s="422">
        <v>15</v>
      </c>
      <c r="K16" s="422">
        <v>3</v>
      </c>
      <c r="L16" s="422">
        <v>15</v>
      </c>
      <c r="M16" s="422">
        <v>3</v>
      </c>
      <c r="N16"/>
      <c r="O16">
        <v>15</v>
      </c>
      <c r="P16" s="435">
        <v>3</v>
      </c>
      <c r="Q16">
        <v>15</v>
      </c>
      <c r="R16" t="s">
        <v>1083</v>
      </c>
      <c r="S16" t="s">
        <v>3632</v>
      </c>
      <c r="T16"/>
      <c r="U16"/>
      <c r="V16"/>
      <c r="W16">
        <v>21</v>
      </c>
      <c r="X16" t="s">
        <v>1217</v>
      </c>
      <c r="Y16" t="s">
        <v>1217</v>
      </c>
      <c r="Z16" t="s">
        <v>1217</v>
      </c>
      <c r="AA16" t="s">
        <v>1217</v>
      </c>
      <c r="AB16" t="s">
        <v>1217</v>
      </c>
      <c r="AC16" t="s">
        <v>1217</v>
      </c>
      <c r="AD16" t="s">
        <v>1217</v>
      </c>
      <c r="AE16" t="s">
        <v>1217</v>
      </c>
      <c r="AF16" t="s">
        <v>1217</v>
      </c>
      <c r="AG16" t="s">
        <v>1217</v>
      </c>
      <c r="AH16"/>
      <c r="AI16" t="s">
        <v>1217</v>
      </c>
      <c r="AJ16" t="s">
        <v>1217</v>
      </c>
      <c r="AK16" t="s">
        <v>1217</v>
      </c>
      <c r="AL16" t="s">
        <v>1217</v>
      </c>
      <c r="AM16" t="s">
        <v>1217</v>
      </c>
      <c r="AN16" t="s">
        <v>1217</v>
      </c>
      <c r="AO16" t="s">
        <v>1217</v>
      </c>
      <c r="AP16"/>
      <c r="AQ16"/>
      <c r="AR16"/>
      <c r="AS16"/>
      <c r="AT16"/>
      <c r="AU16"/>
      <c r="AV16"/>
      <c r="AW16"/>
      <c r="AX16"/>
      <c r="AY16"/>
      <c r="AZ16"/>
      <c r="BA16"/>
      <c r="BB16"/>
      <c r="BC16"/>
      <c r="BD16"/>
      <c r="BE16"/>
      <c r="BF16" t="str" cm="1">
        <f t="array" aca="1" ref="BF16" ca="1">IFERROR(INDIRECT(X16),"")</f>
        <v/>
      </c>
      <c r="BG16"/>
      <c r="BH16" s="437"/>
      <c r="BI16"/>
      <c r="BJ16" s="466">
        <v>1</v>
      </c>
      <c r="BK16" s="466">
        <v>3</v>
      </c>
      <c r="BL16" s="466" t="s">
        <v>992</v>
      </c>
      <c r="BM16" s="752" t="s">
        <v>4340</v>
      </c>
      <c r="BN16" s="466">
        <v>5</v>
      </c>
      <c r="BO16" s="752" t="s">
        <v>4350</v>
      </c>
      <c r="BP16" s="466" t="s">
        <v>151</v>
      </c>
      <c r="BQ16" s="753" t="s">
        <v>4407</v>
      </c>
      <c r="BR16" s="438"/>
      <c r="BS16" s="466">
        <v>0</v>
      </c>
      <c r="BT16" s="466">
        <v>0</v>
      </c>
      <c r="BU16" s="466">
        <v>1</v>
      </c>
      <c r="BV16" s="466">
        <v>0</v>
      </c>
      <c r="BW16" s="466">
        <v>0</v>
      </c>
      <c r="BX16" s="466">
        <v>0</v>
      </c>
      <c r="BY16" s="466">
        <v>0</v>
      </c>
      <c r="BZ16" s="466">
        <v>0</v>
      </c>
      <c r="CA16" s="466">
        <v>0</v>
      </c>
      <c r="CB16" s="466">
        <v>0</v>
      </c>
      <c r="CC16" s="466"/>
      <c r="CD16" s="466"/>
      <c r="CE16"/>
      <c r="CG16" t="s">
        <v>1301</v>
      </c>
      <c r="CH16"/>
      <c r="CI16"/>
      <c r="CJ16"/>
      <c r="CK16"/>
      <c r="CL16"/>
      <c r="CM16"/>
      <c r="CN16"/>
      <c r="CO16"/>
      <c r="CP16"/>
      <c r="CQ16"/>
      <c r="CR16"/>
      <c r="CS16"/>
      <c r="DC16" s="442"/>
      <c r="DG16" s="213" t="str" cm="1">
        <f t="array" aca="1" ref="DG16" ca="1">IFERROR(IF(INDIRECT(DJ16)="x", 1, INDIRECT(DJ16)), "")</f>
        <v/>
      </c>
      <c r="DI16" s="570">
        <f t="shared" si="4"/>
        <v>0</v>
      </c>
      <c r="DJ16" s="213" t="str" cm="1">
        <f t="array" ref="DJ16">IF(
  DE16 = "svar",
  _xlfn._xlws.FILTER($BQ:$BQ, ($BP:$BP = DF16) * ($BK:$BK = DC16)),
  IF(
    DC16 &lt;&gt; "",
    _xlfn._xlws.FILTER($X$2:$X$1000, $AD$2:$AD$1000 = DC16),
    ""
  )
)</f>
        <v/>
      </c>
      <c r="DK16" s="213"/>
      <c r="DL16" s="213"/>
      <c r="DM16" s="213"/>
      <c r="DN16" s="213"/>
      <c r="DO16" s="213"/>
      <c r="DP16" s="213"/>
      <c r="DQ16" s="213"/>
      <c r="DR16" s="213"/>
      <c r="DW16" s="442"/>
      <c r="EA16" s="213" t="str" cm="1">
        <f t="array" aca="1" ref="EA16" ca="1">IFERROR(IF(INDIRECT(ED16)="x", 1, INDIRECT(ED16)), "")</f>
        <v/>
      </c>
      <c r="EC16" s="570">
        <f t="shared" si="0"/>
        <v>0</v>
      </c>
      <c r="ED16" s="213" t="str" cm="1">
        <f t="array" ref="ED16">IF(
  DY16 = "svar",
  _xlfn._xlws.FILTER($BQ:$BQ, ($BP:$BP = DZ16) * ($BK:$BK = DW16)),
  IF(
    DW16 &lt;&gt; "",
    _xlfn._xlws.FILTER($X$2:$X$1000, $AD$2:$AD$1000 = DW16),
    ""
  )
)</f>
        <v/>
      </c>
      <c r="EE16" s="213"/>
      <c r="EF16" s="213"/>
      <c r="EG16" s="213"/>
      <c r="EH16" s="213"/>
      <c r="EI16" s="213"/>
      <c r="EJ16" s="213"/>
      <c r="EK16" s="213"/>
      <c r="EL16" s="213"/>
      <c r="EO16" s="442"/>
      <c r="ES16" s="213" t="str" cm="1">
        <f t="array" aca="1" ref="ES16" ca="1">IFERROR(IF(INDIRECT(EV16)="x", 1, INDIRECT(EV16)), "")</f>
        <v/>
      </c>
      <c r="EU16" s="570">
        <f t="shared" si="1"/>
        <v>0</v>
      </c>
      <c r="EV16" s="213" t="str" cm="1">
        <f t="array" ref="EV16">IF(
  EQ16 = "svar",
  _xlfn._xlws.FILTER($BQ:$BQ, ($BP:$BP = ER16) * ($BK:$BK = EO16)),
  IF(
    EO16 &lt;&gt; "",
    _xlfn._xlws.FILTER($X$2:$X$1000, $AD$2:$AD$1000 = EO16),
    ""
  )
)</f>
        <v/>
      </c>
      <c r="EW16" s="213"/>
      <c r="EX16" s="213"/>
      <c r="EY16" s="213"/>
      <c r="EZ16" s="213"/>
      <c r="FA16" s="213"/>
      <c r="FB16" s="213"/>
      <c r="FC16" s="213"/>
      <c r="FD16" s="213"/>
      <c r="FG16" s="442"/>
      <c r="FK16" s="213" t="str" cm="1">
        <f t="array" aca="1" ref="FK16" ca="1">IFERROR(IF(INDIRECT(FN16)="x", 1, INDIRECT(FN16)), "")</f>
        <v/>
      </c>
      <c r="FM16" s="570">
        <f t="shared" si="2"/>
        <v>0</v>
      </c>
      <c r="FN16" s="213" t="str" cm="1">
        <f t="array" ref="FN16">IF(
  FI16 = "svar",
  _xlfn._xlws.FILTER($BQ:$BQ, ($BP:$BP = FJ16) * ($BK:$BK = FG16)),
  IF(
    FG16 &lt;&gt; "",
    _xlfn._xlws.FILTER($X$2:$X$1000, $AD$2:$AD$1000 = FG16),
    ""
  )
)</f>
        <v/>
      </c>
      <c r="FO16" s="213"/>
      <c r="FP16" s="213"/>
      <c r="FQ16" s="213"/>
      <c r="FR16" s="213"/>
      <c r="FS16" s="213"/>
      <c r="FT16" s="213"/>
      <c r="FU16" s="213"/>
      <c r="FV16" s="213"/>
      <c r="FY16" s="442"/>
      <c r="GC16" s="747" t="str" cm="1">
        <f t="array" aca="1" ref="GC16" ca="1">IFERROR(IF(INDIRECT(GF16)="x", 1, INDIRECT(GF16)), "")</f>
        <v/>
      </c>
      <c r="GE16" s="570">
        <f t="shared" si="3"/>
        <v>0</v>
      </c>
      <c r="GF16" s="213" t="str" cm="1">
        <f t="array" ref="GF16">IF(
  GA16 = "svar",
  _xlfn._xlws.FILTER($BQ:$BQ, ($BP:$BP = GB16) * ($BK:$BK = FY16)),
  IF(
    FY16 &lt;&gt; "",
    _xlfn._xlws.FILTER($X$2:$X$1000, $AD$2:$AD$1000 = FY16),
    ""
  )
)</f>
        <v/>
      </c>
      <c r="GG16" s="213"/>
      <c r="GH16" s="213"/>
      <c r="GI16" s="213"/>
      <c r="GJ16" s="213"/>
      <c r="GK16" s="213"/>
      <c r="GL16" s="213"/>
      <c r="GM16" s="213"/>
      <c r="GN16" s="213"/>
      <c r="GQ16" s="442"/>
      <c r="GU16" s="213"/>
      <c r="GW16" s="570"/>
      <c r="GX16" s="213"/>
      <c r="GY16" s="213"/>
      <c r="GZ16" s="213"/>
      <c r="HA16" s="213"/>
      <c r="HB16" s="213"/>
      <c r="HC16" s="213"/>
      <c r="HD16" s="213"/>
      <c r="HE16" s="213"/>
      <c r="HF16" s="213"/>
      <c r="HI16" s="442"/>
      <c r="HM16" s="213"/>
      <c r="HO16" s="570"/>
      <c r="HP16" s="213"/>
      <c r="HQ16" s="213"/>
      <c r="HR16" s="213"/>
      <c r="HS16" s="213"/>
      <c r="HT16" s="213"/>
      <c r="HU16" s="213"/>
      <c r="HV16" s="213"/>
      <c r="HW16" s="213"/>
      <c r="HX16" s="213"/>
      <c r="IA16" s="442"/>
      <c r="IE16" s="213"/>
      <c r="IG16" s="570"/>
      <c r="IH16" s="213"/>
      <c r="II16" s="213"/>
      <c r="IJ16" s="213"/>
      <c r="IK16" s="213"/>
      <c r="IL16" s="213"/>
      <c r="IM16" s="213"/>
      <c r="IN16" s="213"/>
      <c r="IO16" s="213"/>
      <c r="IP16" s="213"/>
      <c r="IS16" s="442"/>
      <c r="IW16" s="213"/>
      <c r="IY16" s="570"/>
      <c r="IZ16" s="213"/>
      <c r="JA16" s="213"/>
      <c r="JB16" s="213"/>
      <c r="JC16" s="213"/>
      <c r="JD16" s="213"/>
      <c r="JE16" s="213"/>
      <c r="JF16" s="213"/>
      <c r="JG16" s="213"/>
      <c r="JH16" s="213"/>
      <c r="JK16" s="442"/>
      <c r="JO16" s="213"/>
      <c r="JQ16" s="570"/>
      <c r="JR16" s="213"/>
      <c r="JS16" s="213"/>
      <c r="JT16" s="213"/>
      <c r="JU16" s="213"/>
      <c r="JV16" s="213"/>
      <c r="JW16" s="213"/>
      <c r="JX16" s="213"/>
      <c r="JY16" s="213"/>
      <c r="JZ16" s="213"/>
      <c r="KC16" s="442"/>
      <c r="KG16" s="213"/>
      <c r="KI16" s="570"/>
      <c r="KJ16" s="213"/>
      <c r="KK16" s="213"/>
      <c r="KL16" s="213"/>
      <c r="KM16" s="213"/>
      <c r="KN16" s="213"/>
      <c r="KO16" s="213"/>
      <c r="KP16" s="213"/>
      <c r="KQ16" s="213"/>
      <c r="KR16" s="213"/>
    </row>
    <row r="17" spans="1:363" s="361" customFormat="1" ht="15">
      <c r="A17" s="464" t="s">
        <v>3602</v>
      </c>
      <c r="C17" s="459"/>
      <c r="D17" s="462"/>
      <c r="E17" s="464"/>
      <c r="F17" s="441" t="e">
        <v>#N/A</v>
      </c>
      <c r="G17" t="s">
        <v>3602</v>
      </c>
      <c r="H17" t="s">
        <v>1217</v>
      </c>
      <c r="I17">
        <v>0</v>
      </c>
      <c r="J17" s="422" t="e">
        <v>#NUM!</v>
      </c>
      <c r="K17" s="422" t="e">
        <v>#NUM!</v>
      </c>
      <c r="L17" s="422" t="s">
        <v>1217</v>
      </c>
      <c r="M17" s="422" t="s">
        <v>1217</v>
      </c>
      <c r="N17"/>
      <c r="O17" t="s">
        <v>1217</v>
      </c>
      <c r="P17" s="435" t="s">
        <v>1217</v>
      </c>
      <c r="Q17" t="s">
        <v>1217</v>
      </c>
      <c r="R17" t="s">
        <v>0</v>
      </c>
      <c r="S17" t="s">
        <v>3633</v>
      </c>
      <c r="T17"/>
      <c r="U17"/>
      <c r="V17"/>
      <c r="W17">
        <v>22</v>
      </c>
      <c r="X17" t="s">
        <v>1217</v>
      </c>
      <c r="Y17" t="s">
        <v>1217</v>
      </c>
      <c r="Z17" t="s">
        <v>1217</v>
      </c>
      <c r="AA17" t="s">
        <v>1217</v>
      </c>
      <c r="AB17" t="s">
        <v>1217</v>
      </c>
      <c r="AC17" t="s">
        <v>1217</v>
      </c>
      <c r="AD17" t="s">
        <v>1217</v>
      </c>
      <c r="AE17" t="s">
        <v>1217</v>
      </c>
      <c r="AF17" t="s">
        <v>1217</v>
      </c>
      <c r="AG17" t="s">
        <v>1217</v>
      </c>
      <c r="AH17"/>
      <c r="AI17" t="s">
        <v>1217</v>
      </c>
      <c r="AJ17" t="s">
        <v>1217</v>
      </c>
      <c r="AK17" t="s">
        <v>1217</v>
      </c>
      <c r="AL17" t="s">
        <v>1217</v>
      </c>
      <c r="AM17" t="s">
        <v>1217</v>
      </c>
      <c r="AN17" t="s">
        <v>1217</v>
      </c>
      <c r="AO17" t="s">
        <v>1217</v>
      </c>
      <c r="AP17"/>
      <c r="AQ17"/>
      <c r="AR17"/>
      <c r="AS17"/>
      <c r="AT17"/>
      <c r="AU17"/>
      <c r="AV17"/>
      <c r="AW17"/>
      <c r="AX17"/>
      <c r="AY17"/>
      <c r="AZ17"/>
      <c r="BA17"/>
      <c r="BB17"/>
      <c r="BC17"/>
      <c r="BD17"/>
      <c r="BE17"/>
      <c r="BF17" t="str" cm="1">
        <f t="array" aca="1" ref="BF17" ca="1">IFERROR(INDIRECT(X17),"")</f>
        <v/>
      </c>
      <c r="BG17"/>
      <c r="BH17" s="437"/>
      <c r="BI17"/>
      <c r="BJ17" s="467">
        <v>1</v>
      </c>
      <c r="BK17" s="467">
        <v>4</v>
      </c>
      <c r="BL17" s="467" t="s">
        <v>995</v>
      </c>
      <c r="BM17" s="754" t="s">
        <v>4341</v>
      </c>
      <c r="BN17" s="467">
        <v>1</v>
      </c>
      <c r="BO17" s="754" t="s">
        <v>4313</v>
      </c>
      <c r="BP17" s="467" t="s">
        <v>147</v>
      </c>
      <c r="BQ17" s="753" t="s">
        <v>4290</v>
      </c>
      <c r="BR17" s="438"/>
      <c r="BS17" s="467">
        <v>0</v>
      </c>
      <c r="BT17" s="467">
        <v>0</v>
      </c>
      <c r="BU17" s="467">
        <v>0</v>
      </c>
      <c r="BV17" s="467">
        <v>1</v>
      </c>
      <c r="BW17" s="467">
        <v>0</v>
      </c>
      <c r="BX17" s="467">
        <v>0</v>
      </c>
      <c r="BY17" s="467">
        <v>0</v>
      </c>
      <c r="BZ17" s="467">
        <v>0</v>
      </c>
      <c r="CA17" s="467">
        <v>0</v>
      </c>
      <c r="CB17" s="467">
        <v>0</v>
      </c>
      <c r="CC17" s="467"/>
      <c r="CD17" s="467"/>
      <c r="CE17"/>
      <c r="CG17"/>
      <c r="CH17" t="str">
        <f>CH3</f>
        <v>Riskhantering i digitala leveranskedjor</v>
      </c>
      <c r="CI17" t="str">
        <f t="shared" ref="CI17:CQ17" si="5">CI3</f>
        <v>Kravställning i digitala leveranskedjor</v>
      </c>
      <c r="CJ17" t="str">
        <f t="shared" si="5"/>
        <v>Uppföljning av säkerhet i digitala leveranskedjor</v>
      </c>
      <c r="CK17" t="str">
        <f t="shared" si="5"/>
        <v>Incidenthantering i digitala leveranskedjor</v>
      </c>
      <c r="CL17" t="str">
        <f t="shared" si="5"/>
        <v>Säkra leveranser</v>
      </c>
      <c r="CM17">
        <f t="shared" si="5"/>
        <v>0</v>
      </c>
      <c r="CN17">
        <f t="shared" si="5"/>
        <v>0</v>
      </c>
      <c r="CO17">
        <f t="shared" si="5"/>
        <v>0</v>
      </c>
      <c r="CP17">
        <f t="shared" si="5"/>
        <v>0</v>
      </c>
      <c r="CQ17">
        <f t="shared" si="5"/>
        <v>0</v>
      </c>
      <c r="CR17"/>
      <c r="CS17"/>
      <c r="DC17" s="442"/>
      <c r="DG17" s="213" t="str" cm="1">
        <f t="array" aca="1" ref="DG17" ca="1">IFERROR(IF(INDIRECT(DJ17)="x", 1, INDIRECT(DJ17)), "")</f>
        <v/>
      </c>
      <c r="DI17" s="570">
        <f t="shared" si="4"/>
        <v>0</v>
      </c>
      <c r="DJ17" s="213" t="str" cm="1">
        <f t="array" ref="DJ17">IF(
  DE17 = "svar",
  _xlfn._xlws.FILTER($BQ:$BQ, ($BP:$BP = DF17) * ($BK:$BK = DC17)),
  IF(
    DC17 &lt;&gt; "",
    _xlfn._xlws.FILTER($X$2:$X$1000, $AD$2:$AD$1000 = DC17),
    ""
  )
)</f>
        <v/>
      </c>
      <c r="DK17" s="213"/>
      <c r="DL17" s="213"/>
      <c r="DM17" s="213"/>
      <c r="DN17" s="213"/>
      <c r="DO17" s="213"/>
      <c r="DP17" s="213"/>
      <c r="DQ17" s="213"/>
      <c r="DR17" s="213"/>
      <c r="DW17" s="442"/>
      <c r="EA17" s="213" t="str" cm="1">
        <f t="array" aca="1" ref="EA17" ca="1">IFERROR(IF(INDIRECT(ED17)="x", 1, INDIRECT(ED17)), "")</f>
        <v/>
      </c>
      <c r="EC17" s="570">
        <f t="shared" si="0"/>
        <v>0</v>
      </c>
      <c r="ED17" s="213" t="str" cm="1">
        <f t="array" ref="ED17">IF(
  DY17 = "svar",
  _xlfn._xlws.FILTER($BQ:$BQ, ($BP:$BP = DZ17) * ($BK:$BK = DW17)),
  IF(
    DW17 &lt;&gt; "",
    _xlfn._xlws.FILTER($X$2:$X$1000, $AD$2:$AD$1000 = DW17),
    ""
  )
)</f>
        <v/>
      </c>
      <c r="EE17" s="213"/>
      <c r="EF17" s="213"/>
      <c r="EG17" s="213"/>
      <c r="EH17" s="213"/>
      <c r="EI17" s="213"/>
      <c r="EJ17" s="213"/>
      <c r="EK17" s="213"/>
      <c r="EL17" s="213"/>
      <c r="EO17" s="442"/>
      <c r="ES17" s="213" t="str" cm="1">
        <f t="array" aca="1" ref="ES17" ca="1">IFERROR(IF(INDIRECT(EV17)="x", 1, INDIRECT(EV17)), "")</f>
        <v/>
      </c>
      <c r="EU17" s="570">
        <f t="shared" si="1"/>
        <v>0</v>
      </c>
      <c r="EV17" s="213" t="str" cm="1">
        <f t="array" ref="EV17">IF(
  EQ17 = "svar",
  _xlfn._xlws.FILTER($BQ:$BQ, ($BP:$BP = ER17) * ($BK:$BK = EO17)),
  IF(
    EO17 &lt;&gt; "",
    _xlfn._xlws.FILTER($X$2:$X$1000, $AD$2:$AD$1000 = EO17),
    ""
  )
)</f>
        <v/>
      </c>
      <c r="EW17" s="213"/>
      <c r="EX17" s="213"/>
      <c r="EY17" s="213"/>
      <c r="EZ17" s="213"/>
      <c r="FA17" s="213"/>
      <c r="FB17" s="213"/>
      <c r="FC17" s="213"/>
      <c r="FD17" s="213"/>
      <c r="FG17" s="442"/>
      <c r="FK17" s="213" t="str" cm="1">
        <f t="array" aca="1" ref="FK17" ca="1">IFERROR(IF(INDIRECT(FN17)="x", 1, INDIRECT(FN17)), "")</f>
        <v/>
      </c>
      <c r="FM17" s="570">
        <f t="shared" si="2"/>
        <v>0</v>
      </c>
      <c r="FN17" s="213" t="str" cm="1">
        <f t="array" ref="FN17">IF(
  FI17 = "svar",
  _xlfn._xlws.FILTER($BQ:$BQ, ($BP:$BP = FJ17) * ($BK:$BK = FG17)),
  IF(
    FG17 &lt;&gt; "",
    _xlfn._xlws.FILTER($X$2:$X$1000, $AD$2:$AD$1000 = FG17),
    ""
  )
)</f>
        <v/>
      </c>
      <c r="FO17" s="213"/>
      <c r="FP17" s="213"/>
      <c r="FQ17" s="213"/>
      <c r="FR17" s="213"/>
      <c r="FS17" s="213"/>
      <c r="FT17" s="213"/>
      <c r="FU17" s="213"/>
      <c r="FV17" s="213"/>
      <c r="FY17" s="442"/>
      <c r="GC17" s="747" t="str" cm="1">
        <f t="array" aca="1" ref="GC17" ca="1">IFERROR(IF(INDIRECT(GF17)="x", 1, INDIRECT(GF17)), "")</f>
        <v/>
      </c>
      <c r="GE17" s="570">
        <f t="shared" si="3"/>
        <v>0</v>
      </c>
      <c r="GF17" s="213" t="str" cm="1">
        <f t="array" ref="GF17">IF(
  GA17 = "svar",
  _xlfn._xlws.FILTER($BQ:$BQ, ($BP:$BP = GB17) * ($BK:$BK = FY17)),
  IF(
    FY17 &lt;&gt; "",
    _xlfn._xlws.FILTER($X$2:$X$1000, $AD$2:$AD$1000 = FY17),
    ""
  )
)</f>
        <v/>
      </c>
      <c r="GG17" s="213"/>
      <c r="GH17" s="213"/>
      <c r="GI17" s="213"/>
      <c r="GJ17" s="213"/>
      <c r="GK17" s="213"/>
      <c r="GL17" s="213"/>
      <c r="GM17" s="213"/>
      <c r="GN17" s="213"/>
      <c r="GQ17" s="442"/>
      <c r="GU17" s="213"/>
      <c r="GW17" s="570"/>
      <c r="GX17" s="213"/>
      <c r="GY17" s="213"/>
      <c r="GZ17" s="213"/>
      <c r="HA17" s="213"/>
      <c r="HB17" s="213"/>
      <c r="HC17" s="213"/>
      <c r="HD17" s="213"/>
      <c r="HE17" s="213"/>
      <c r="HF17" s="213"/>
      <c r="HI17" s="442"/>
      <c r="HM17" s="213"/>
      <c r="HO17" s="570"/>
      <c r="HP17" s="213"/>
      <c r="HQ17" s="213"/>
      <c r="HR17" s="213"/>
      <c r="HS17" s="213"/>
      <c r="HT17" s="213"/>
      <c r="HU17" s="213"/>
      <c r="HV17" s="213"/>
      <c r="HW17" s="213"/>
      <c r="HX17" s="213"/>
      <c r="IA17" s="442"/>
      <c r="IE17" s="213"/>
      <c r="IG17" s="570"/>
      <c r="IH17" s="213"/>
      <c r="II17" s="213"/>
      <c r="IJ17" s="213"/>
      <c r="IK17" s="213"/>
      <c r="IL17" s="213"/>
      <c r="IM17" s="213"/>
      <c r="IN17" s="213"/>
      <c r="IO17" s="213"/>
      <c r="IP17" s="213"/>
      <c r="IS17" s="442"/>
      <c r="IW17" s="213"/>
      <c r="IY17" s="570"/>
      <c r="IZ17" s="213"/>
      <c r="JA17" s="213"/>
      <c r="JB17" s="213"/>
      <c r="JC17" s="213"/>
      <c r="JD17" s="213"/>
      <c r="JE17" s="213"/>
      <c r="JF17" s="213"/>
      <c r="JG17" s="213"/>
      <c r="JH17" s="213"/>
      <c r="JK17" s="442"/>
      <c r="JO17" s="213"/>
      <c r="JQ17" s="570"/>
      <c r="JR17" s="213"/>
      <c r="JS17" s="213"/>
      <c r="JT17" s="213"/>
      <c r="JU17" s="213"/>
      <c r="JV17" s="213"/>
      <c r="JW17" s="213"/>
      <c r="JX17" s="213"/>
      <c r="JY17" s="213"/>
      <c r="JZ17" s="213"/>
      <c r="KC17" s="442"/>
      <c r="KG17" s="213"/>
      <c r="KI17" s="570"/>
      <c r="KJ17" s="213"/>
      <c r="KK17" s="213"/>
      <c r="KL17" s="213"/>
      <c r="KM17" s="213"/>
      <c r="KN17" s="213"/>
      <c r="KO17" s="213"/>
      <c r="KP17" s="213"/>
      <c r="KQ17" s="213"/>
      <c r="KR17" s="213"/>
    </row>
    <row r="18" spans="1:363" s="361" customFormat="1" ht="15">
      <c r="A18" s="464" t="s">
        <v>25</v>
      </c>
      <c r="B18" s="361" t="s">
        <v>23</v>
      </c>
      <c r="C18" s="459" t="s">
        <v>1247</v>
      </c>
      <c r="D18" s="465" t="s">
        <v>1162</v>
      </c>
      <c r="E18" s="464" t="s">
        <v>1248</v>
      </c>
      <c r="F18" s="441" t="e">
        <v>#N/A</v>
      </c>
      <c r="G18" t="s">
        <v>3602</v>
      </c>
      <c r="H18" t="s">
        <v>1217</v>
      </c>
      <c r="I18">
        <v>0</v>
      </c>
      <c r="J18" s="422" t="e">
        <v>#NUM!</v>
      </c>
      <c r="K18" s="422" t="e">
        <v>#NUM!</v>
      </c>
      <c r="L18" s="422" t="s">
        <v>1217</v>
      </c>
      <c r="M18" s="422" t="s">
        <v>1217</v>
      </c>
      <c r="N18"/>
      <c r="O18" t="s">
        <v>1217</v>
      </c>
      <c r="P18" s="435" t="s">
        <v>1217</v>
      </c>
      <c r="Q18" t="s">
        <v>1217</v>
      </c>
      <c r="R18" t="s">
        <v>0</v>
      </c>
      <c r="S18" t="s">
        <v>3633</v>
      </c>
      <c r="T18"/>
      <c r="U18"/>
      <c r="V18"/>
      <c r="W18">
        <v>23</v>
      </c>
      <c r="X18" s="566" t="s">
        <v>3620</v>
      </c>
      <c r="Y18" t="s">
        <v>3634</v>
      </c>
      <c r="Z18" t="s">
        <v>3635</v>
      </c>
      <c r="AA18" t="s">
        <v>1217</v>
      </c>
      <c r="AB18" t="s">
        <v>1217</v>
      </c>
      <c r="AC18">
        <v>1</v>
      </c>
      <c r="AD18">
        <v>1</v>
      </c>
      <c r="AE18" t="s">
        <v>1217</v>
      </c>
      <c r="AF18" t="s">
        <v>1217</v>
      </c>
      <c r="AG18" t="s">
        <v>3636</v>
      </c>
      <c r="AH18"/>
      <c r="AI18" s="566" t="s">
        <v>3637</v>
      </c>
      <c r="AJ18" s="566" t="s">
        <v>3638</v>
      </c>
      <c r="AK18" s="566" t="s">
        <v>3639</v>
      </c>
      <c r="AL18" t="s">
        <v>3640</v>
      </c>
      <c r="AM18" s="566" t="s">
        <v>3641</v>
      </c>
      <c r="AN18" t="s">
        <v>3642</v>
      </c>
      <c r="AO18" t="s">
        <v>3643</v>
      </c>
      <c r="AP18"/>
      <c r="AQ18"/>
      <c r="AR18"/>
      <c r="AS18"/>
      <c r="AT18"/>
      <c r="AU18"/>
      <c r="AV18"/>
      <c r="AW18"/>
      <c r="AX18"/>
      <c r="AY18"/>
      <c r="AZ18"/>
      <c r="BA18"/>
      <c r="BB18"/>
      <c r="BC18"/>
      <c r="BD18"/>
      <c r="BE18"/>
      <c r="BF18" t="str" cm="1">
        <f t="array" aca="1" ref="BF18" ca="1">IFERROR(INDIRECT(X18),"")</f>
        <v>Summa</v>
      </c>
      <c r="BG18"/>
      <c r="BH18" s="437"/>
      <c r="BI18"/>
      <c r="BJ18" s="467">
        <v>1</v>
      </c>
      <c r="BK18" s="467">
        <v>4</v>
      </c>
      <c r="BL18" s="467" t="s">
        <v>995</v>
      </c>
      <c r="BM18" s="754" t="s">
        <v>4341</v>
      </c>
      <c r="BN18" s="467">
        <v>2</v>
      </c>
      <c r="BO18" s="754" t="s">
        <v>4314</v>
      </c>
      <c r="BP18" s="467" t="s">
        <v>148</v>
      </c>
      <c r="BQ18" s="753" t="s">
        <v>4408</v>
      </c>
      <c r="BR18" s="438"/>
      <c r="BS18" s="467">
        <v>0</v>
      </c>
      <c r="BT18" s="467">
        <v>0</v>
      </c>
      <c r="BU18" s="467">
        <v>0</v>
      </c>
      <c r="BV18" s="467">
        <v>1</v>
      </c>
      <c r="BW18" s="467">
        <v>0</v>
      </c>
      <c r="BX18" s="467">
        <v>0</v>
      </c>
      <c r="BY18" s="467">
        <v>0</v>
      </c>
      <c r="BZ18" s="467">
        <v>0</v>
      </c>
      <c r="CA18" s="467">
        <v>0</v>
      </c>
      <c r="CB18" s="467">
        <v>0</v>
      </c>
      <c r="CC18" s="467"/>
      <c r="CD18" s="467"/>
      <c r="CE18"/>
      <c r="CG18" t="s">
        <v>1267</v>
      </c>
      <c r="CH18">
        <f ca="1">IF(CH8&gt;0,CH8,0.1)</f>
        <v>0.1</v>
      </c>
      <c r="CI18">
        <f t="shared" ref="CI18:CQ18" ca="1" si="6">IF(CI8&gt;0,CI8,0.1)</f>
        <v>0.1</v>
      </c>
      <c r="CJ18">
        <f t="shared" ca="1" si="6"/>
        <v>0.1</v>
      </c>
      <c r="CK18">
        <f t="shared" ca="1" si="6"/>
        <v>0.1</v>
      </c>
      <c r="CL18">
        <f t="shared" ca="1" si="6"/>
        <v>0.1</v>
      </c>
      <c r="CM18">
        <f t="shared" si="6"/>
        <v>0.1</v>
      </c>
      <c r="CN18">
        <f t="shared" si="6"/>
        <v>0.1</v>
      </c>
      <c r="CO18">
        <f t="shared" si="6"/>
        <v>0.1</v>
      </c>
      <c r="CP18">
        <f t="shared" si="6"/>
        <v>0.1</v>
      </c>
      <c r="CQ18">
        <f t="shared" si="6"/>
        <v>0.1</v>
      </c>
      <c r="CR18"/>
      <c r="CS18"/>
      <c r="DC18" s="442"/>
      <c r="DG18" s="213" t="str" cm="1">
        <f t="array" aca="1" ref="DG18" ca="1">IFERROR(IF(INDIRECT(DJ18)="x", 1, INDIRECT(DJ18)), "")</f>
        <v/>
      </c>
      <c r="DI18" s="570">
        <f t="shared" si="4"/>
        <v>0</v>
      </c>
      <c r="DJ18" s="213" t="str" cm="1">
        <f t="array" ref="DJ18">IF(
  DE18 = "svar",
  _xlfn._xlws.FILTER($BQ:$BQ, ($BP:$BP = DF18) * ($BK:$BK = DC18)),
  IF(
    DC18 &lt;&gt; "",
    _xlfn._xlws.FILTER($X$2:$X$1000, $AD$2:$AD$1000 = DC18),
    ""
  )
)</f>
        <v/>
      </c>
      <c r="DK18" s="213"/>
      <c r="DL18" s="213"/>
      <c r="DM18" s="213"/>
      <c r="DN18" s="213"/>
      <c r="DO18" s="213"/>
      <c r="DP18" s="213"/>
      <c r="DQ18" s="213"/>
      <c r="DR18" s="213"/>
      <c r="DW18" s="442"/>
      <c r="EA18" s="213" t="str" cm="1">
        <f t="array" aca="1" ref="EA18" ca="1">IFERROR(IF(INDIRECT(ED18)="x", 1, INDIRECT(ED18)), "")</f>
        <v/>
      </c>
      <c r="EC18" s="570">
        <f t="shared" si="0"/>
        <v>0</v>
      </c>
      <c r="ED18" s="213" t="str" cm="1">
        <f t="array" ref="ED18">IF(
  DY18 = "svar",
  _xlfn._xlws.FILTER($BQ:$BQ, ($BP:$BP = DZ18) * ($BK:$BK = DW18)),
  IF(
    DW18 &lt;&gt; "",
    _xlfn._xlws.FILTER($X$2:$X$1000, $AD$2:$AD$1000 = DW18),
    ""
  )
)</f>
        <v/>
      </c>
      <c r="EE18" s="213"/>
      <c r="EF18" s="213"/>
      <c r="EG18" s="213"/>
      <c r="EH18" s="213"/>
      <c r="EI18" s="213"/>
      <c r="EJ18" s="213"/>
      <c r="EK18" s="213"/>
      <c r="EL18" s="213"/>
      <c r="EO18" s="442"/>
      <c r="ES18" s="213" t="str" cm="1">
        <f t="array" aca="1" ref="ES18" ca="1">IFERROR(IF(INDIRECT(EV18)="x", 1, INDIRECT(EV18)), "")</f>
        <v/>
      </c>
      <c r="EU18" s="570">
        <f t="shared" si="1"/>
        <v>0</v>
      </c>
      <c r="EV18" s="213" t="str" cm="1">
        <f t="array" ref="EV18">IF(
  EQ18 = "svar",
  _xlfn._xlws.FILTER($BQ:$BQ, ($BP:$BP = ER18) * ($BK:$BK = EO18)),
  IF(
    EO18 &lt;&gt; "",
    _xlfn._xlws.FILTER($X$2:$X$1000, $AD$2:$AD$1000 = EO18),
    ""
  )
)</f>
        <v/>
      </c>
      <c r="EW18" s="213"/>
      <c r="EX18" s="213"/>
      <c r="EY18" s="213"/>
      <c r="EZ18" s="213"/>
      <c r="FA18" s="213"/>
      <c r="FB18" s="213"/>
      <c r="FC18" s="213"/>
      <c r="FD18" s="213"/>
      <c r="FG18" s="442"/>
      <c r="FK18" s="213" t="str" cm="1">
        <f t="array" aca="1" ref="FK18" ca="1">IFERROR(IF(INDIRECT(FN18)="x", 1, INDIRECT(FN18)), "")</f>
        <v/>
      </c>
      <c r="FM18" s="570">
        <f t="shared" si="2"/>
        <v>0</v>
      </c>
      <c r="FN18" s="213" t="str" cm="1">
        <f t="array" ref="FN18">IF(
  FI18 = "svar",
  _xlfn._xlws.FILTER($BQ:$BQ, ($BP:$BP = FJ18) * ($BK:$BK = FG18)),
  IF(
    FG18 &lt;&gt; "",
    _xlfn._xlws.FILTER($X$2:$X$1000, $AD$2:$AD$1000 = FG18),
    ""
  )
)</f>
        <v/>
      </c>
      <c r="FO18" s="213"/>
      <c r="FP18" s="213"/>
      <c r="FQ18" s="213"/>
      <c r="FR18" s="213"/>
      <c r="FS18" s="213"/>
      <c r="FT18" s="213"/>
      <c r="FU18" s="213"/>
      <c r="FV18" s="213"/>
      <c r="FY18" s="442"/>
      <c r="GC18" s="747" t="str" cm="1">
        <f t="array" aca="1" ref="GC18" ca="1">IFERROR(IF(INDIRECT(GF18)="x", 1, INDIRECT(GF18)), "")</f>
        <v/>
      </c>
      <c r="GE18" s="570">
        <f t="shared" si="3"/>
        <v>0</v>
      </c>
      <c r="GF18" s="213" t="str" cm="1">
        <f t="array" ref="GF18">IF(
  GA18 = "svar",
  _xlfn._xlws.FILTER($BQ:$BQ, ($BP:$BP = GB18) * ($BK:$BK = FY18)),
  IF(
    FY18 &lt;&gt; "",
    _xlfn._xlws.FILTER($X$2:$X$1000, $AD$2:$AD$1000 = FY18),
    ""
  )
)</f>
        <v/>
      </c>
      <c r="GG18" s="213"/>
      <c r="GH18" s="213"/>
      <c r="GI18" s="213"/>
      <c r="GJ18" s="213"/>
      <c r="GK18" s="213"/>
      <c r="GL18" s="213"/>
      <c r="GM18" s="213"/>
      <c r="GN18" s="213"/>
      <c r="GQ18" s="442"/>
      <c r="GU18" s="213"/>
      <c r="GW18" s="570"/>
      <c r="GX18" s="213"/>
      <c r="GY18" s="213"/>
      <c r="GZ18" s="213"/>
      <c r="HA18" s="213"/>
      <c r="HB18" s="213"/>
      <c r="HC18" s="213"/>
      <c r="HD18" s="213"/>
      <c r="HE18" s="213"/>
      <c r="HF18" s="213"/>
      <c r="HI18" s="442"/>
      <c r="HM18" s="213"/>
      <c r="HO18" s="570"/>
      <c r="HP18" s="213"/>
      <c r="HQ18" s="213"/>
      <c r="HR18" s="213"/>
      <c r="HS18" s="213"/>
      <c r="HT18" s="213"/>
      <c r="HU18" s="213"/>
      <c r="HV18" s="213"/>
      <c r="HW18" s="213"/>
      <c r="HX18" s="213"/>
      <c r="IA18" s="442"/>
      <c r="IE18" s="213"/>
      <c r="IG18" s="570"/>
      <c r="IH18" s="213"/>
      <c r="II18" s="213"/>
      <c r="IJ18" s="213"/>
      <c r="IK18" s="213"/>
      <c r="IL18" s="213"/>
      <c r="IM18" s="213"/>
      <c r="IN18" s="213"/>
      <c r="IO18" s="213"/>
      <c r="IP18" s="213"/>
      <c r="IS18" s="442"/>
      <c r="IW18" s="213"/>
      <c r="IY18" s="570"/>
      <c r="IZ18" s="213"/>
      <c r="JA18" s="213"/>
      <c r="JB18" s="213"/>
      <c r="JC18" s="213"/>
      <c r="JD18" s="213"/>
      <c r="JE18" s="213"/>
      <c r="JF18" s="213"/>
      <c r="JG18" s="213"/>
      <c r="JH18" s="213"/>
      <c r="JK18" s="442"/>
      <c r="JO18" s="213"/>
      <c r="JQ18" s="570"/>
      <c r="JR18" s="213"/>
      <c r="JS18" s="213"/>
      <c r="JT18" s="213"/>
      <c r="JU18" s="213"/>
      <c r="JV18" s="213"/>
      <c r="JW18" s="213"/>
      <c r="JX18" s="213"/>
      <c r="JY18" s="213"/>
      <c r="JZ18" s="213"/>
      <c r="KC18" s="442"/>
      <c r="KG18" s="213"/>
      <c r="KI18" s="570"/>
      <c r="KJ18" s="213"/>
      <c r="KK18" s="213"/>
      <c r="KL18" s="213"/>
      <c r="KM18" s="213"/>
      <c r="KN18" s="213"/>
      <c r="KO18" s="213"/>
      <c r="KP18" s="213"/>
      <c r="KQ18" s="213"/>
      <c r="KR18" s="213"/>
    </row>
    <row r="19" spans="1:363" s="361" customFormat="1" ht="15">
      <c r="A19" s="464">
        <v>3</v>
      </c>
      <c r="B19" s="361">
        <v>1</v>
      </c>
      <c r="C19" s="459" t="s">
        <v>25</v>
      </c>
      <c r="D19" s="465" t="s">
        <v>992</v>
      </c>
      <c r="E19" s="464">
        <v>5</v>
      </c>
      <c r="F19" s="441" t="s">
        <v>992</v>
      </c>
      <c r="G19" t="s">
        <v>3602</v>
      </c>
      <c r="H19">
        <v>19</v>
      </c>
      <c r="I19">
        <v>1</v>
      </c>
      <c r="J19" s="422" t="e">
        <v>#NUM!</v>
      </c>
      <c r="K19" s="422" t="e">
        <v>#NUM!</v>
      </c>
      <c r="L19" s="422" t="s">
        <v>1217</v>
      </c>
      <c r="M19" s="422" t="s">
        <v>1217</v>
      </c>
      <c r="N19"/>
      <c r="O19" t="s">
        <v>1217</v>
      </c>
      <c r="P19" s="435" t="s">
        <v>1217</v>
      </c>
      <c r="Q19" t="s">
        <v>1217</v>
      </c>
      <c r="R19" t="s">
        <v>0</v>
      </c>
      <c r="S19" t="s">
        <v>3633</v>
      </c>
      <c r="T19"/>
      <c r="U19"/>
      <c r="V19"/>
      <c r="W19">
        <v>24</v>
      </c>
      <c r="X19" t="s">
        <v>1217</v>
      </c>
      <c r="Y19" t="s">
        <v>1217</v>
      </c>
      <c r="Z19" t="s">
        <v>1217</v>
      </c>
      <c r="AA19" t="s">
        <v>1217</v>
      </c>
      <c r="AB19" t="s">
        <v>1217</v>
      </c>
      <c r="AC19" t="s">
        <v>1217</v>
      </c>
      <c r="AD19" t="s">
        <v>1217</v>
      </c>
      <c r="AE19" t="s">
        <v>1217</v>
      </c>
      <c r="AF19" t="s">
        <v>1217</v>
      </c>
      <c r="AG19" t="s">
        <v>1217</v>
      </c>
      <c r="AH19"/>
      <c r="AI19" t="s">
        <v>1217</v>
      </c>
      <c r="AJ19" t="s">
        <v>1217</v>
      </c>
      <c r="AK19" t="s">
        <v>1217</v>
      </c>
      <c r="AL19" t="s">
        <v>1217</v>
      </c>
      <c r="AM19" t="s">
        <v>1217</v>
      </c>
      <c r="AN19" t="s">
        <v>1217</v>
      </c>
      <c r="AO19" t="s">
        <v>1217</v>
      </c>
      <c r="AP19"/>
      <c r="AQ19"/>
      <c r="AR19"/>
      <c r="AS19"/>
      <c r="AT19"/>
      <c r="AU19"/>
      <c r="AV19"/>
      <c r="AW19"/>
      <c r="AX19"/>
      <c r="AY19"/>
      <c r="AZ19"/>
      <c r="BA19"/>
      <c r="BB19"/>
      <c r="BC19"/>
      <c r="BD19"/>
      <c r="BE19"/>
      <c r="BF19" t="str" cm="1">
        <f t="array" aca="1" ref="BF19" ca="1">IFERROR(INDIRECT(X19),"")</f>
        <v/>
      </c>
      <c r="BG19"/>
      <c r="BH19" s="437"/>
      <c r="BI19"/>
      <c r="BJ19" s="467">
        <v>1</v>
      </c>
      <c r="BK19" s="467">
        <v>4</v>
      </c>
      <c r="BL19" s="467" t="s">
        <v>995</v>
      </c>
      <c r="BM19" s="754" t="s">
        <v>4341</v>
      </c>
      <c r="BN19" s="467">
        <v>3</v>
      </c>
      <c r="BO19" s="754" t="s">
        <v>4351</v>
      </c>
      <c r="BP19" s="467" t="s">
        <v>996</v>
      </c>
      <c r="BQ19" s="753" t="s">
        <v>4409</v>
      </c>
      <c r="BR19" s="438"/>
      <c r="BS19" s="467">
        <v>0</v>
      </c>
      <c r="BT19" s="467">
        <v>0</v>
      </c>
      <c r="BU19" s="467">
        <v>0</v>
      </c>
      <c r="BV19" s="467">
        <v>1</v>
      </c>
      <c r="BW19" s="467">
        <v>0</v>
      </c>
      <c r="BX19" s="467">
        <v>0</v>
      </c>
      <c r="BY19" s="467">
        <v>0</v>
      </c>
      <c r="BZ19" s="467">
        <v>0</v>
      </c>
      <c r="CA19" s="467">
        <v>0</v>
      </c>
      <c r="CB19" s="467">
        <v>0</v>
      </c>
      <c r="CC19" s="467"/>
      <c r="CD19" s="467"/>
      <c r="CE19"/>
      <c r="CG19" t="s">
        <v>1305</v>
      </c>
      <c r="CH19">
        <f t="shared" ref="CH19:CQ19" ca="1" si="7">CH6</f>
        <v>0</v>
      </c>
      <c r="CI19">
        <f t="shared" ca="1" si="7"/>
        <v>0</v>
      </c>
      <c r="CJ19">
        <f t="shared" ca="1" si="7"/>
        <v>0</v>
      </c>
      <c r="CK19">
        <f t="shared" ca="1" si="7"/>
        <v>0</v>
      </c>
      <c r="CL19">
        <f t="shared" ca="1" si="7"/>
        <v>0</v>
      </c>
      <c r="CM19">
        <f t="shared" si="7"/>
        <v>0</v>
      </c>
      <c r="CN19">
        <f t="shared" si="7"/>
        <v>0</v>
      </c>
      <c r="CO19">
        <f t="shared" si="7"/>
        <v>0</v>
      </c>
      <c r="CP19">
        <f t="shared" si="7"/>
        <v>0</v>
      </c>
      <c r="CQ19">
        <f t="shared" si="7"/>
        <v>0</v>
      </c>
      <c r="CR19"/>
      <c r="CS19"/>
      <c r="DC19" s="442"/>
      <c r="DG19" s="213" t="str" cm="1">
        <f t="array" aca="1" ref="DG19" ca="1">IFERROR(IF(INDIRECT(DJ19)="x", 1, INDIRECT(DJ19)), "")</f>
        <v/>
      </c>
      <c r="DI19" s="570">
        <f t="shared" si="4"/>
        <v>0</v>
      </c>
      <c r="DJ19" s="213" t="str" cm="1">
        <f t="array" ref="DJ19">IF(
  DE19 = "svar",
  _xlfn._xlws.FILTER($BQ:$BQ, ($BP:$BP = DF19) * ($BK:$BK = DC19)),
  IF(
    DC19 &lt;&gt; "",
    _xlfn._xlws.FILTER($X$2:$X$1000, $AD$2:$AD$1000 = DC19),
    ""
  )
)</f>
        <v/>
      </c>
      <c r="DK19" s="213"/>
      <c r="DL19" s="213"/>
      <c r="DM19" s="213"/>
      <c r="DN19" s="213"/>
      <c r="DO19" s="213"/>
      <c r="DP19" s="213"/>
      <c r="DQ19" s="213"/>
      <c r="DR19" s="213"/>
      <c r="DW19" s="442"/>
      <c r="EA19" s="213" t="str" cm="1">
        <f t="array" aca="1" ref="EA19" ca="1">IFERROR(IF(INDIRECT(ED19)="x", 1, INDIRECT(ED19)), "")</f>
        <v/>
      </c>
      <c r="EC19" s="570">
        <f t="shared" si="0"/>
        <v>0</v>
      </c>
      <c r="ED19" s="213" t="str" cm="1">
        <f t="array" ref="ED19">IF(
  DY19 = "svar",
  _xlfn._xlws.FILTER($BQ:$BQ, ($BP:$BP = DZ19) * ($BK:$BK = DW19)),
  IF(
    DW19 &lt;&gt; "",
    _xlfn._xlws.FILTER($X$2:$X$1000, $AD$2:$AD$1000 = DW19),
    ""
  )
)</f>
        <v/>
      </c>
      <c r="EE19" s="213"/>
      <c r="EF19" s="213"/>
      <c r="EG19" s="213"/>
      <c r="EH19" s="213"/>
      <c r="EI19" s="213"/>
      <c r="EJ19" s="213"/>
      <c r="EK19" s="213"/>
      <c r="EL19" s="213"/>
      <c r="EO19" s="442"/>
      <c r="ES19" s="213" t="str" cm="1">
        <f t="array" aca="1" ref="ES19" ca="1">IFERROR(IF(INDIRECT(EV19)="x", 1, INDIRECT(EV19)), "")</f>
        <v/>
      </c>
      <c r="EU19" s="570">
        <f t="shared" si="1"/>
        <v>0</v>
      </c>
      <c r="EV19" s="213" t="str" cm="1">
        <f t="array" ref="EV19">IF(
  EQ19 = "svar",
  _xlfn._xlws.FILTER($BQ:$BQ, ($BP:$BP = ER19) * ($BK:$BK = EO19)),
  IF(
    EO19 &lt;&gt; "",
    _xlfn._xlws.FILTER($X$2:$X$1000, $AD$2:$AD$1000 = EO19),
    ""
  )
)</f>
        <v/>
      </c>
      <c r="EW19" s="213"/>
      <c r="EX19" s="213"/>
      <c r="EY19" s="213"/>
      <c r="EZ19" s="213"/>
      <c r="FA19" s="213"/>
      <c r="FB19" s="213"/>
      <c r="FC19" s="213"/>
      <c r="FD19" s="213"/>
      <c r="FG19" s="442"/>
      <c r="FK19" s="213" t="str" cm="1">
        <f t="array" aca="1" ref="FK19" ca="1">IFERROR(IF(INDIRECT(FN19)="x", 1, INDIRECT(FN19)), "")</f>
        <v/>
      </c>
      <c r="FM19" s="570">
        <f t="shared" si="2"/>
        <v>0</v>
      </c>
      <c r="FN19" s="213" t="str" cm="1">
        <f t="array" ref="FN19">IF(
  FI19 = "svar",
  _xlfn._xlws.FILTER($BQ:$BQ, ($BP:$BP = FJ19) * ($BK:$BK = FG19)),
  IF(
    FG19 &lt;&gt; "",
    _xlfn._xlws.FILTER($X$2:$X$1000, $AD$2:$AD$1000 = FG19),
    ""
  )
)</f>
        <v/>
      </c>
      <c r="FO19" s="213"/>
      <c r="FP19" s="213"/>
      <c r="FQ19" s="213"/>
      <c r="FR19" s="213"/>
      <c r="FS19" s="213"/>
      <c r="FT19" s="213"/>
      <c r="FU19" s="213"/>
      <c r="FV19" s="213"/>
      <c r="FY19" s="442"/>
      <c r="GC19" s="747" t="str" cm="1">
        <f t="array" aca="1" ref="GC19" ca="1">IFERROR(IF(INDIRECT(GF19)="x", 1, INDIRECT(GF19)), "")</f>
        <v/>
      </c>
      <c r="GE19" s="570">
        <f t="shared" si="3"/>
        <v>0</v>
      </c>
      <c r="GF19" s="213" t="str" cm="1">
        <f t="array" ref="GF19">IF(
  GA19 = "svar",
  _xlfn._xlws.FILTER($BQ:$BQ, ($BP:$BP = GB19) * ($BK:$BK = FY19)),
  IF(
    FY19 &lt;&gt; "",
    _xlfn._xlws.FILTER($X$2:$X$1000, $AD$2:$AD$1000 = FY19),
    ""
  )
)</f>
        <v/>
      </c>
      <c r="GG19" s="213"/>
      <c r="GH19" s="213"/>
      <c r="GI19" s="213"/>
      <c r="GJ19" s="213"/>
      <c r="GK19" s="213"/>
      <c r="GL19" s="213"/>
      <c r="GM19" s="213"/>
      <c r="GN19" s="213"/>
      <c r="GQ19" s="442"/>
      <c r="GU19" s="213"/>
      <c r="GW19" s="570"/>
      <c r="GX19" s="213"/>
      <c r="GY19" s="213"/>
      <c r="GZ19" s="213"/>
      <c r="HA19" s="213"/>
      <c r="HB19" s="213"/>
      <c r="HC19" s="213"/>
      <c r="HD19" s="213"/>
      <c r="HE19" s="213"/>
      <c r="HF19" s="213"/>
      <c r="HI19" s="442"/>
      <c r="HM19" s="213"/>
      <c r="HO19" s="570"/>
      <c r="HP19" s="213"/>
      <c r="HQ19" s="213"/>
      <c r="HR19" s="213"/>
      <c r="HS19" s="213"/>
      <c r="HT19" s="213"/>
      <c r="HU19" s="213"/>
      <c r="HV19" s="213"/>
      <c r="HW19" s="213"/>
      <c r="HX19" s="213"/>
      <c r="IA19" s="442"/>
      <c r="IE19" s="213"/>
      <c r="IG19" s="570"/>
      <c r="IH19" s="213"/>
      <c r="II19" s="213"/>
      <c r="IJ19" s="213"/>
      <c r="IK19" s="213"/>
      <c r="IL19" s="213"/>
      <c r="IM19" s="213"/>
      <c r="IN19" s="213"/>
      <c r="IO19" s="213"/>
      <c r="IP19" s="213"/>
      <c r="IS19" s="442"/>
      <c r="IW19" s="213"/>
      <c r="IY19" s="570"/>
      <c r="IZ19" s="213"/>
      <c r="JA19" s="213"/>
      <c r="JB19" s="213"/>
      <c r="JC19" s="213"/>
      <c r="JD19" s="213"/>
      <c r="JE19" s="213"/>
      <c r="JF19" s="213"/>
      <c r="JG19" s="213"/>
      <c r="JH19" s="213"/>
      <c r="JK19" s="442"/>
      <c r="JO19" s="213"/>
      <c r="JQ19" s="570"/>
      <c r="JR19" s="213"/>
      <c r="JS19" s="213"/>
      <c r="JT19" s="213"/>
      <c r="JU19" s="213"/>
      <c r="JV19" s="213"/>
      <c r="JW19" s="213"/>
      <c r="JX19" s="213"/>
      <c r="JY19" s="213"/>
      <c r="JZ19" s="213"/>
      <c r="KC19" s="442"/>
      <c r="KG19" s="213"/>
      <c r="KI19" s="570"/>
      <c r="KJ19" s="213"/>
      <c r="KK19" s="213"/>
      <c r="KL19" s="213"/>
      <c r="KM19" s="213"/>
      <c r="KN19" s="213"/>
      <c r="KO19" s="213"/>
      <c r="KP19" s="213"/>
      <c r="KQ19" s="213"/>
      <c r="KR19" s="213"/>
    </row>
    <row r="20" spans="1:363" s="361" customFormat="1" ht="29.6">
      <c r="A20" s="464">
        <v>7</v>
      </c>
      <c r="B20" s="361">
        <v>2</v>
      </c>
      <c r="C20" s="459" t="s">
        <v>25</v>
      </c>
      <c r="D20" s="462" t="s">
        <v>1017</v>
      </c>
      <c r="E20" s="464">
        <v>5</v>
      </c>
      <c r="F20" s="441" t="s">
        <v>1017</v>
      </c>
      <c r="G20" t="s">
        <v>3602</v>
      </c>
      <c r="H20">
        <v>20</v>
      </c>
      <c r="I20">
        <v>1</v>
      </c>
      <c r="J20" s="422" t="e">
        <v>#NUM!</v>
      </c>
      <c r="K20" s="422" t="e">
        <v>#NUM!</v>
      </c>
      <c r="L20" s="422" t="s">
        <v>1217</v>
      </c>
      <c r="M20" s="422" t="s">
        <v>1217</v>
      </c>
      <c r="N20"/>
      <c r="O20" t="s">
        <v>1217</v>
      </c>
      <c r="P20" s="435" t="s">
        <v>1217</v>
      </c>
      <c r="Q20" t="s">
        <v>1217</v>
      </c>
      <c r="R20" t="s">
        <v>0</v>
      </c>
      <c r="S20" t="s">
        <v>3633</v>
      </c>
      <c r="T20"/>
      <c r="U20"/>
      <c r="V20"/>
      <c r="W20">
        <v>25</v>
      </c>
      <c r="X20" t="s">
        <v>1217</v>
      </c>
      <c r="Y20" t="s">
        <v>1217</v>
      </c>
      <c r="Z20" t="s">
        <v>1217</v>
      </c>
      <c r="AA20" t="s">
        <v>1217</v>
      </c>
      <c r="AB20" t="s">
        <v>1217</v>
      </c>
      <c r="AC20" t="s">
        <v>1217</v>
      </c>
      <c r="AD20" t="s">
        <v>1217</v>
      </c>
      <c r="AE20" t="s">
        <v>1217</v>
      </c>
      <c r="AF20" t="s">
        <v>1217</v>
      </c>
      <c r="AG20" t="s">
        <v>1217</v>
      </c>
      <c r="AH20"/>
      <c r="AI20" t="s">
        <v>1217</v>
      </c>
      <c r="AJ20" t="s">
        <v>1217</v>
      </c>
      <c r="AK20" t="s">
        <v>1217</v>
      </c>
      <c r="AL20" t="s">
        <v>1217</v>
      </c>
      <c r="AM20" t="s">
        <v>1217</v>
      </c>
      <c r="AN20" t="s">
        <v>1217</v>
      </c>
      <c r="AO20" t="s">
        <v>1217</v>
      </c>
      <c r="AP20"/>
      <c r="AQ20"/>
      <c r="AR20"/>
      <c r="AS20"/>
      <c r="AT20"/>
      <c r="AU20"/>
      <c r="AV20"/>
      <c r="AW20"/>
      <c r="AX20"/>
      <c r="AY20"/>
      <c r="AZ20"/>
      <c r="BA20"/>
      <c r="BB20"/>
      <c r="BC20"/>
      <c r="BD20"/>
      <c r="BE20"/>
      <c r="BF20" t="str" cm="1">
        <f t="array" aca="1" ref="BF20" ca="1">IFERROR(INDIRECT(X20),"")</f>
        <v/>
      </c>
      <c r="BG20"/>
      <c r="BH20" s="437"/>
      <c r="BI20"/>
      <c r="BJ20" s="467">
        <v>1</v>
      </c>
      <c r="BK20" s="467">
        <v>4</v>
      </c>
      <c r="BL20" s="467" t="s">
        <v>995</v>
      </c>
      <c r="BM20" s="754" t="s">
        <v>4341</v>
      </c>
      <c r="BN20" s="467">
        <v>4</v>
      </c>
      <c r="BO20" s="754" t="s">
        <v>4315</v>
      </c>
      <c r="BP20" s="467" t="s">
        <v>987</v>
      </c>
      <c r="BQ20" s="753" t="s">
        <v>4410</v>
      </c>
      <c r="BR20" s="438"/>
      <c r="BS20" s="467">
        <v>0</v>
      </c>
      <c r="BT20" s="467">
        <v>0</v>
      </c>
      <c r="BU20" s="467">
        <v>0</v>
      </c>
      <c r="BV20" s="467">
        <v>1</v>
      </c>
      <c r="BW20" s="467">
        <v>0</v>
      </c>
      <c r="BX20" s="467">
        <v>0</v>
      </c>
      <c r="BY20" s="467">
        <v>0</v>
      </c>
      <c r="BZ20" s="467">
        <v>0</v>
      </c>
      <c r="CA20" s="467">
        <v>0</v>
      </c>
      <c r="CB20" s="467">
        <v>0</v>
      </c>
      <c r="CC20" s="467"/>
      <c r="CD20" s="467"/>
      <c r="CE20"/>
      <c r="CF20" s="361" t="s">
        <v>1307</v>
      </c>
      <c r="CG20" t="s">
        <v>1308</v>
      </c>
      <c r="CH20" s="468">
        <f>IFERROR(
 INDEX(Analysstöd!$H$5:$H$1994, MATCH($V$2 &amp; ": Målbild för organisationens övergripande nivå", Analysstöd!$B$5:$B$1994, 0)),
 0)</f>
        <v>0</v>
      </c>
      <c r="CI20" s="468">
        <f>IFERROR(
 INDEX(Analysstöd!$H$5:$H$1994, MATCH($V$2 &amp; ": Målbild för organisationens övergripande nivå", Analysstöd!$B$5:$B$1994, 0)),
 0)</f>
        <v>0</v>
      </c>
      <c r="CJ20" s="468">
        <f>IFERROR(
 INDEX(Analysstöd!$H$5:$H$1994, MATCH($V$2 &amp; ": Målbild för organisationens övergripande nivå", Analysstöd!$B$5:$B$1994, 0)),
 0)</f>
        <v>0</v>
      </c>
      <c r="CK20" s="468">
        <f>IFERROR(
 INDEX(Analysstöd!$H$5:$H$1994, MATCH($V$2 &amp; ": Målbild för organisationens övergripande nivå", Analysstöd!$B$5:$B$1994, 0)),
 0)</f>
        <v>0</v>
      </c>
      <c r="CL20" s="468">
        <f>IFERROR(
 INDEX(Analysstöd!$H$5:$H$1994, MATCH($V$2 &amp; ": Målbild för organisationens övergripande nivå", Analysstöd!$B$5:$B$1994, 0)),
 0)</f>
        <v>0</v>
      </c>
      <c r="CM20" s="468">
        <v>0</v>
      </c>
      <c r="CN20" s="468">
        <v>0</v>
      </c>
      <c r="CO20" s="468">
        <v>0</v>
      </c>
      <c r="CP20" s="468">
        <v>0</v>
      </c>
      <c r="CQ20" s="468">
        <v>0</v>
      </c>
      <c r="CR20" s="468">
        <v>0</v>
      </c>
      <c r="CS20" s="468">
        <v>0</v>
      </c>
      <c r="DC20" s="442"/>
      <c r="DG20" s="213" t="str" cm="1">
        <f t="array" aca="1" ref="DG20" ca="1">IFERROR(IF(INDIRECT(DJ20)="x", 1, INDIRECT(DJ20)), "")</f>
        <v/>
      </c>
      <c r="DI20" s="570">
        <f t="shared" si="4"/>
        <v>0</v>
      </c>
      <c r="DJ20" s="213" t="str" cm="1">
        <f t="array" ref="DJ20">IF(
  DE20 = "svar",
  _xlfn._xlws.FILTER($BQ:$BQ, ($BP:$BP = DF20) * ($BK:$BK = DC20)),
  IF(
    DC20 &lt;&gt; "",
    _xlfn._xlws.FILTER($X$2:$X$1000, $AD$2:$AD$1000 = DC20),
    ""
  )
)</f>
        <v/>
      </c>
      <c r="DK20" s="213"/>
      <c r="DL20" s="213"/>
      <c r="DM20" s="213"/>
      <c r="DN20" s="213"/>
      <c r="DO20" s="213"/>
      <c r="DP20" s="213"/>
      <c r="DQ20" s="213"/>
      <c r="DR20" s="213"/>
      <c r="DW20" s="442"/>
      <c r="EA20" s="213" t="str" cm="1">
        <f t="array" aca="1" ref="EA20" ca="1">IFERROR(IF(INDIRECT(ED20)="x", 1, INDIRECT(ED20)), "")</f>
        <v/>
      </c>
      <c r="EC20" s="570">
        <f t="shared" si="0"/>
        <v>0</v>
      </c>
      <c r="ED20" s="213" t="str" cm="1">
        <f t="array" ref="ED20">IF(
  DY20 = "svar",
  _xlfn._xlws.FILTER($BQ:$BQ, ($BP:$BP = DZ20) * ($BK:$BK = DW20)),
  IF(
    DW20 &lt;&gt; "",
    _xlfn._xlws.FILTER($X$2:$X$1000, $AD$2:$AD$1000 = DW20),
    ""
  )
)</f>
        <v/>
      </c>
      <c r="EE20" s="213"/>
      <c r="EF20" s="213"/>
      <c r="EG20" s="213"/>
      <c r="EH20" s="213"/>
      <c r="EI20" s="213"/>
      <c r="EJ20" s="213"/>
      <c r="EK20" s="213"/>
      <c r="EL20" s="213"/>
      <c r="EO20" s="442"/>
      <c r="ES20" s="213" t="str" cm="1">
        <f t="array" aca="1" ref="ES20" ca="1">IFERROR(IF(INDIRECT(EV20)="x", 1, INDIRECT(EV20)), "")</f>
        <v/>
      </c>
      <c r="EU20" s="570">
        <f t="shared" si="1"/>
        <v>0</v>
      </c>
      <c r="EV20" s="213" t="str" cm="1">
        <f t="array" ref="EV20">IF(
  EQ20 = "svar",
  _xlfn._xlws.FILTER($BQ:$BQ, ($BP:$BP = ER20) * ($BK:$BK = EO20)),
  IF(
    EO20 &lt;&gt; "",
    _xlfn._xlws.FILTER($X$2:$X$1000, $AD$2:$AD$1000 = EO20),
    ""
  )
)</f>
        <v/>
      </c>
      <c r="EW20" s="213"/>
      <c r="EX20" s="213"/>
      <c r="EY20" s="213"/>
      <c r="EZ20" s="213"/>
      <c r="FA20" s="213"/>
      <c r="FB20" s="213"/>
      <c r="FC20" s="213"/>
      <c r="FD20" s="213"/>
      <c r="FG20" s="442"/>
      <c r="FK20" s="213" t="str" cm="1">
        <f t="array" aca="1" ref="FK20" ca="1">IFERROR(IF(INDIRECT(FN20)="x", 1, INDIRECT(FN20)), "")</f>
        <v/>
      </c>
      <c r="FM20" s="570">
        <f t="shared" si="2"/>
        <v>0</v>
      </c>
      <c r="FN20" s="213" t="str" cm="1">
        <f t="array" ref="FN20">IF(
  FI20 = "svar",
  _xlfn._xlws.FILTER($BQ:$BQ, ($BP:$BP = FJ20) * ($BK:$BK = FG20)),
  IF(
    FG20 &lt;&gt; "",
    _xlfn._xlws.FILTER($X$2:$X$1000, $AD$2:$AD$1000 = FG20),
    ""
  )
)</f>
        <v/>
      </c>
      <c r="FO20" s="213"/>
      <c r="FP20" s="213"/>
      <c r="FQ20" s="213"/>
      <c r="FR20" s="213"/>
      <c r="FS20" s="213"/>
      <c r="FT20" s="213"/>
      <c r="FU20" s="213"/>
      <c r="FV20" s="213"/>
      <c r="FY20" s="442"/>
      <c r="GC20" s="747" t="str" cm="1">
        <f t="array" aca="1" ref="GC20" ca="1">IFERROR(IF(INDIRECT(GF20)="x", 1, INDIRECT(GF20)), "")</f>
        <v/>
      </c>
      <c r="GE20" s="570">
        <f t="shared" si="3"/>
        <v>0</v>
      </c>
      <c r="GF20" s="213" t="str" cm="1">
        <f t="array" ref="GF20">IF(
  GA20 = "svar",
  _xlfn._xlws.FILTER($BQ:$BQ, ($BP:$BP = GB20) * ($BK:$BK = FY20)),
  IF(
    FY20 &lt;&gt; "",
    _xlfn._xlws.FILTER($X$2:$X$1000, $AD$2:$AD$1000 = FY20),
    ""
  )
)</f>
        <v/>
      </c>
      <c r="GG20" s="213"/>
      <c r="GH20" s="213"/>
      <c r="GI20" s="213"/>
      <c r="GJ20" s="213"/>
      <c r="GK20" s="213"/>
      <c r="GL20" s="213"/>
      <c r="GM20" s="213"/>
      <c r="GN20" s="213"/>
      <c r="GQ20" s="442"/>
      <c r="GU20" s="213"/>
      <c r="GW20" s="570"/>
      <c r="GX20" s="213"/>
      <c r="GY20" s="213"/>
      <c r="GZ20" s="213"/>
      <c r="HA20" s="213"/>
      <c r="HB20" s="213"/>
      <c r="HC20" s="213"/>
      <c r="HD20" s="213"/>
      <c r="HE20" s="213"/>
      <c r="HF20" s="213"/>
      <c r="HI20" s="442"/>
      <c r="HM20" s="213"/>
      <c r="HO20" s="570"/>
      <c r="HP20" s="213"/>
      <c r="HQ20" s="213"/>
      <c r="HR20" s="213"/>
      <c r="HS20" s="213"/>
      <c r="HT20" s="213"/>
      <c r="HU20" s="213"/>
      <c r="HV20" s="213"/>
      <c r="HW20" s="213"/>
      <c r="HX20" s="213"/>
      <c r="IA20" s="442"/>
      <c r="IE20" s="213"/>
      <c r="IG20" s="570"/>
      <c r="IH20" s="213"/>
      <c r="II20" s="213"/>
      <c r="IJ20" s="213"/>
      <c r="IK20" s="213"/>
      <c r="IL20" s="213"/>
      <c r="IM20" s="213"/>
      <c r="IN20" s="213"/>
      <c r="IO20" s="213"/>
      <c r="IP20" s="213"/>
      <c r="IS20" s="442"/>
      <c r="IW20" s="213"/>
      <c r="IY20" s="570"/>
      <c r="IZ20" s="213"/>
      <c r="JA20" s="213"/>
      <c r="JB20" s="213"/>
      <c r="JC20" s="213"/>
      <c r="JD20" s="213"/>
      <c r="JE20" s="213"/>
      <c r="JF20" s="213"/>
      <c r="JG20" s="213"/>
      <c r="JH20" s="213"/>
      <c r="JK20" s="442"/>
      <c r="JO20" s="213"/>
      <c r="JQ20" s="570"/>
      <c r="JR20" s="213"/>
      <c r="JS20" s="213"/>
      <c r="JT20" s="213"/>
      <c r="JU20" s="213"/>
      <c r="JV20" s="213"/>
      <c r="JW20" s="213"/>
      <c r="JX20" s="213"/>
      <c r="JY20" s="213"/>
      <c r="JZ20" s="213"/>
      <c r="KC20" s="442"/>
      <c r="KG20" s="213"/>
      <c r="KI20" s="570"/>
      <c r="KJ20" s="213"/>
      <c r="KK20" s="213"/>
      <c r="KL20" s="213"/>
      <c r="KM20" s="213"/>
      <c r="KN20" s="213"/>
      <c r="KO20" s="213"/>
      <c r="KP20" s="213"/>
      <c r="KQ20" s="213"/>
      <c r="KR20" s="213"/>
    </row>
    <row r="21" spans="1:363" s="361" customFormat="1" ht="29.6">
      <c r="A21" s="464">
        <v>11</v>
      </c>
      <c r="B21" s="361">
        <v>3</v>
      </c>
      <c r="C21" s="459" t="s">
        <v>25</v>
      </c>
      <c r="D21" s="462" t="s">
        <v>1051</v>
      </c>
      <c r="E21" s="464">
        <v>5</v>
      </c>
      <c r="F21" s="441" t="s">
        <v>1051</v>
      </c>
      <c r="G21" t="s">
        <v>3602</v>
      </c>
      <c r="H21">
        <v>21</v>
      </c>
      <c r="I21">
        <v>1</v>
      </c>
      <c r="J21" s="422" t="e">
        <v>#NUM!</v>
      </c>
      <c r="K21" s="422" t="e">
        <v>#NUM!</v>
      </c>
      <c r="L21" s="422" t="s">
        <v>1217</v>
      </c>
      <c r="M21" s="422" t="s">
        <v>1217</v>
      </c>
      <c r="N21"/>
      <c r="O21" t="s">
        <v>1217</v>
      </c>
      <c r="P21" s="435" t="s">
        <v>1217</v>
      </c>
      <c r="Q21" t="s">
        <v>1217</v>
      </c>
      <c r="R21" t="s">
        <v>0</v>
      </c>
      <c r="S21" t="s">
        <v>3633</v>
      </c>
      <c r="T21"/>
      <c r="U21"/>
      <c r="V21"/>
      <c r="W21">
        <v>26</v>
      </c>
      <c r="X21" t="s">
        <v>1217</v>
      </c>
      <c r="Y21" t="s">
        <v>1217</v>
      </c>
      <c r="Z21" t="s">
        <v>1217</v>
      </c>
      <c r="AA21" t="s">
        <v>1217</v>
      </c>
      <c r="AB21" t="s">
        <v>1217</v>
      </c>
      <c r="AC21" t="s">
        <v>1217</v>
      </c>
      <c r="AD21" t="s">
        <v>1217</v>
      </c>
      <c r="AE21" t="s">
        <v>1217</v>
      </c>
      <c r="AF21" t="s">
        <v>1217</v>
      </c>
      <c r="AG21" t="s">
        <v>1217</v>
      </c>
      <c r="AH21"/>
      <c r="AI21" t="s">
        <v>1217</v>
      </c>
      <c r="AJ21" t="s">
        <v>1217</v>
      </c>
      <c r="AK21" t="s">
        <v>1217</v>
      </c>
      <c r="AL21" t="s">
        <v>1217</v>
      </c>
      <c r="AM21" t="s">
        <v>1217</v>
      </c>
      <c r="AN21" t="s">
        <v>1217</v>
      </c>
      <c r="AO21" t="s">
        <v>1217</v>
      </c>
      <c r="AP21"/>
      <c r="AQ21"/>
      <c r="AR21"/>
      <c r="AS21"/>
      <c r="AT21"/>
      <c r="AU21"/>
      <c r="AV21"/>
      <c r="AW21"/>
      <c r="AX21"/>
      <c r="AY21"/>
      <c r="AZ21"/>
      <c r="BA21"/>
      <c r="BB21"/>
      <c r="BC21"/>
      <c r="BD21"/>
      <c r="BE21"/>
      <c r="BF21" t="str" cm="1">
        <f t="array" aca="1" ref="BF21" ca="1">IFERROR(INDIRECT(X21),"")</f>
        <v/>
      </c>
      <c r="BG21"/>
      <c r="BH21" s="437"/>
      <c r="BI21"/>
      <c r="BJ21" s="467">
        <v>1</v>
      </c>
      <c r="BK21" s="467">
        <v>4</v>
      </c>
      <c r="BL21" s="467" t="s">
        <v>995</v>
      </c>
      <c r="BM21" s="754" t="s">
        <v>4341</v>
      </c>
      <c r="BN21" s="467">
        <v>5</v>
      </c>
      <c r="BO21" s="754" t="s">
        <v>4352</v>
      </c>
      <c r="BP21" s="467" t="s">
        <v>151</v>
      </c>
      <c r="BQ21" s="753" t="s">
        <v>4411</v>
      </c>
      <c r="BR21" s="438"/>
      <c r="BS21" s="467">
        <v>0</v>
      </c>
      <c r="BT21" s="467">
        <v>0</v>
      </c>
      <c r="BU21" s="467">
        <v>0</v>
      </c>
      <c r="BV21" s="467">
        <v>1</v>
      </c>
      <c r="BW21" s="467">
        <v>0</v>
      </c>
      <c r="BX21" s="467">
        <v>0</v>
      </c>
      <c r="BY21" s="467">
        <v>0</v>
      </c>
      <c r="BZ21" s="467">
        <v>0</v>
      </c>
      <c r="CA21" s="467">
        <v>0</v>
      </c>
      <c r="CB21" s="467">
        <v>0</v>
      </c>
      <c r="CC21" s="467"/>
      <c r="CD21" s="467"/>
      <c r="CE21"/>
      <c r="CF21" s="361" t="s">
        <v>1307</v>
      </c>
      <c r="CG21" t="s">
        <v>1321</v>
      </c>
      <c r="CH21">
        <f>Analysstöd!H356</f>
        <v>0</v>
      </c>
      <c r="CI21">
        <f>Analysstöd!H358</f>
        <v>0</v>
      </c>
      <c r="CJ21">
        <f>Analysstöd!H360</f>
        <v>0</v>
      </c>
      <c r="CK21">
        <f>Analysstöd!H362</f>
        <v>0</v>
      </c>
      <c r="CL21">
        <f>Analysstöd!H364</f>
        <v>0</v>
      </c>
      <c r="CM21">
        <v>0</v>
      </c>
      <c r="CN21">
        <v>0</v>
      </c>
      <c r="CO21">
        <v>0</v>
      </c>
      <c r="CP21">
        <v>0</v>
      </c>
      <c r="CQ21">
        <v>0</v>
      </c>
      <c r="CR21"/>
      <c r="CS21"/>
      <c r="DC21" s="442"/>
      <c r="DG21" s="213" t="str" cm="1">
        <f t="array" aca="1" ref="DG21" ca="1">IFERROR(IF(INDIRECT(DJ21)="x", 1, INDIRECT(DJ21)), "")</f>
        <v/>
      </c>
      <c r="DI21" s="570">
        <f t="shared" si="4"/>
        <v>0</v>
      </c>
      <c r="DJ21" s="213" t="str" cm="1">
        <f t="array" ref="DJ21">IF(
  DE21 = "svar",
  _xlfn._xlws.FILTER($BQ:$BQ, ($BP:$BP = DF21) * ($BK:$BK = DC21)),
  IF(
    DC21 &lt;&gt; "",
    _xlfn._xlws.FILTER($X$2:$X$1000, $AD$2:$AD$1000 = DC21),
    ""
  )
)</f>
        <v/>
      </c>
      <c r="DK21" s="213"/>
      <c r="DL21" s="213"/>
      <c r="DM21" s="213"/>
      <c r="DN21" s="213"/>
      <c r="DO21" s="213"/>
      <c r="DP21" s="213"/>
      <c r="DQ21" s="213"/>
      <c r="DR21" s="213"/>
      <c r="DW21" s="442"/>
      <c r="EA21" s="213" t="str" cm="1">
        <f t="array" aca="1" ref="EA21" ca="1">IFERROR(IF(INDIRECT(ED21)="x", 1, INDIRECT(ED21)), "")</f>
        <v/>
      </c>
      <c r="EC21" s="570">
        <f t="shared" si="0"/>
        <v>0</v>
      </c>
      <c r="ED21" s="213" t="str" cm="1">
        <f t="array" ref="ED21">IF(
  DY21 = "svar",
  _xlfn._xlws.FILTER($BQ:$BQ, ($BP:$BP = DZ21) * ($BK:$BK = DW21)),
  IF(
    DW21 &lt;&gt; "",
    _xlfn._xlws.FILTER($X$2:$X$1000, $AD$2:$AD$1000 = DW21),
    ""
  )
)</f>
        <v/>
      </c>
      <c r="EE21" s="213"/>
      <c r="EF21" s="213"/>
      <c r="EG21" s="213"/>
      <c r="EH21" s="213"/>
      <c r="EI21" s="213"/>
      <c r="EJ21" s="213"/>
      <c r="EK21" s="213"/>
      <c r="EL21" s="213"/>
      <c r="EO21" s="442"/>
      <c r="ES21" s="213" t="str" cm="1">
        <f t="array" aca="1" ref="ES21" ca="1">IFERROR(IF(INDIRECT(EV21)="x", 1, INDIRECT(EV21)), "")</f>
        <v/>
      </c>
      <c r="EU21" s="570">
        <f t="shared" si="1"/>
        <v>0</v>
      </c>
      <c r="EV21" s="213" t="str" cm="1">
        <f t="array" ref="EV21">IF(
  EQ21 = "svar",
  _xlfn._xlws.FILTER($BQ:$BQ, ($BP:$BP = ER21) * ($BK:$BK = EO21)),
  IF(
    EO21 &lt;&gt; "",
    _xlfn._xlws.FILTER($X$2:$X$1000, $AD$2:$AD$1000 = EO21),
    ""
  )
)</f>
        <v/>
      </c>
      <c r="EW21" s="213"/>
      <c r="EX21" s="213"/>
      <c r="EY21" s="213"/>
      <c r="EZ21" s="213"/>
      <c r="FA21" s="213"/>
      <c r="FB21" s="213"/>
      <c r="FC21" s="213"/>
      <c r="FD21" s="213"/>
      <c r="FG21" s="442"/>
      <c r="FK21" s="213" t="str" cm="1">
        <f t="array" aca="1" ref="FK21" ca="1">IFERROR(IF(INDIRECT(FN21)="x", 1, INDIRECT(FN21)), "")</f>
        <v/>
      </c>
      <c r="FM21" s="570">
        <f t="shared" si="2"/>
        <v>0</v>
      </c>
      <c r="FN21" s="213" t="str" cm="1">
        <f t="array" ref="FN21">IF(
  FI21 = "svar",
  _xlfn._xlws.FILTER($BQ:$BQ, ($BP:$BP = FJ21) * ($BK:$BK = FG21)),
  IF(
    FG21 &lt;&gt; "",
    _xlfn._xlws.FILTER($X$2:$X$1000, $AD$2:$AD$1000 = FG21),
    ""
  )
)</f>
        <v/>
      </c>
      <c r="FO21" s="213"/>
      <c r="FP21" s="213"/>
      <c r="FQ21" s="213"/>
      <c r="FR21" s="213"/>
      <c r="FS21" s="213"/>
      <c r="FT21" s="213"/>
      <c r="FU21" s="213"/>
      <c r="FV21" s="213"/>
      <c r="FY21" s="442"/>
      <c r="GC21" s="747" t="str" cm="1">
        <f t="array" aca="1" ref="GC21" ca="1">IFERROR(IF(INDIRECT(GF21)="x", 1, INDIRECT(GF21)), "")</f>
        <v/>
      </c>
      <c r="GE21" s="570">
        <f t="shared" si="3"/>
        <v>0</v>
      </c>
      <c r="GF21" s="213" t="str" cm="1">
        <f t="array" ref="GF21">IF(
  GA21 = "svar",
  _xlfn._xlws.FILTER($BQ:$BQ, ($BP:$BP = GB21) * ($BK:$BK = FY21)),
  IF(
    FY21 &lt;&gt; "",
    _xlfn._xlws.FILTER($X$2:$X$1000, $AD$2:$AD$1000 = FY21),
    ""
  )
)</f>
        <v/>
      </c>
      <c r="GG21" s="213"/>
      <c r="GH21" s="213"/>
      <c r="GI21" s="213"/>
      <c r="GJ21" s="213"/>
      <c r="GK21" s="213"/>
      <c r="GL21" s="213"/>
      <c r="GM21" s="213"/>
      <c r="GN21" s="213"/>
      <c r="GQ21" s="442"/>
      <c r="GU21" s="213"/>
      <c r="GW21" s="570"/>
      <c r="GX21" s="213"/>
      <c r="GY21" s="213"/>
      <c r="GZ21" s="213"/>
      <c r="HA21" s="213"/>
      <c r="HB21" s="213"/>
      <c r="HC21" s="213"/>
      <c r="HD21" s="213"/>
      <c r="HE21" s="213"/>
      <c r="HF21" s="213"/>
      <c r="HI21" s="442"/>
      <c r="HM21" s="213"/>
      <c r="HO21" s="570"/>
      <c r="HP21" s="213"/>
      <c r="HQ21" s="213"/>
      <c r="HR21" s="213"/>
      <c r="HS21" s="213"/>
      <c r="HT21" s="213"/>
      <c r="HU21" s="213"/>
      <c r="HV21" s="213"/>
      <c r="HW21" s="213"/>
      <c r="HX21" s="213"/>
      <c r="IA21" s="442"/>
      <c r="IE21" s="213"/>
      <c r="IG21" s="570"/>
      <c r="IH21" s="213"/>
      <c r="II21" s="213"/>
      <c r="IJ21" s="213"/>
      <c r="IK21" s="213"/>
      <c r="IL21" s="213"/>
      <c r="IM21" s="213"/>
      <c r="IN21" s="213"/>
      <c r="IO21" s="213"/>
      <c r="IP21" s="213"/>
      <c r="IS21" s="442"/>
      <c r="IW21" s="213"/>
      <c r="IY21" s="570"/>
      <c r="IZ21" s="213"/>
      <c r="JA21" s="213"/>
      <c r="JB21" s="213"/>
      <c r="JC21" s="213"/>
      <c r="JD21" s="213"/>
      <c r="JE21" s="213"/>
      <c r="JF21" s="213"/>
      <c r="JG21" s="213"/>
      <c r="JH21" s="213"/>
      <c r="JK21" s="442"/>
      <c r="JO21" s="213"/>
      <c r="JQ21" s="570"/>
      <c r="JR21" s="213"/>
      <c r="JS21" s="213"/>
      <c r="JT21" s="213"/>
      <c r="JU21" s="213"/>
      <c r="JV21" s="213"/>
      <c r="JW21" s="213"/>
      <c r="JX21" s="213"/>
      <c r="JY21" s="213"/>
      <c r="JZ21" s="213"/>
      <c r="KC21" s="442"/>
      <c r="KG21" s="213"/>
      <c r="KI21" s="570"/>
      <c r="KJ21" s="213"/>
      <c r="KK21" s="213"/>
      <c r="KL21" s="213"/>
      <c r="KM21" s="213"/>
      <c r="KN21" s="213"/>
      <c r="KO21" s="213"/>
      <c r="KP21" s="213"/>
      <c r="KQ21" s="213"/>
      <c r="KR21" s="213"/>
    </row>
    <row r="22" spans="1:363" s="361" customFormat="1" ht="15">
      <c r="A22" s="464"/>
      <c r="C22" s="459"/>
      <c r="D22" s="462"/>
      <c r="E22" s="464"/>
      <c r="F22" s="441" t="s">
        <v>0</v>
      </c>
      <c r="G22">
        <v>0</v>
      </c>
      <c r="H22" t="s">
        <v>1217</v>
      </c>
      <c r="I22">
        <v>0</v>
      </c>
      <c r="J22" s="422" t="e">
        <v>#NUM!</v>
      </c>
      <c r="K22" s="422" t="e">
        <v>#NUM!</v>
      </c>
      <c r="L22" s="422" t="s">
        <v>1217</v>
      </c>
      <c r="M22" s="422" t="s">
        <v>1217</v>
      </c>
      <c r="N22"/>
      <c r="O22" t="s">
        <v>1217</v>
      </c>
      <c r="P22" s="435" t="s">
        <v>1217</v>
      </c>
      <c r="Q22" t="s">
        <v>1217</v>
      </c>
      <c r="R22" t="s">
        <v>0</v>
      </c>
      <c r="S22" t="s">
        <v>3633</v>
      </c>
      <c r="T22"/>
      <c r="U22"/>
      <c r="V22"/>
      <c r="W22">
        <v>27</v>
      </c>
      <c r="X22" t="s">
        <v>1217</v>
      </c>
      <c r="Y22" t="s">
        <v>1217</v>
      </c>
      <c r="Z22" t="s">
        <v>1217</v>
      </c>
      <c r="AA22" t="s">
        <v>1217</v>
      </c>
      <c r="AB22" t="s">
        <v>1217</v>
      </c>
      <c r="AC22" t="s">
        <v>1217</v>
      </c>
      <c r="AD22" t="s">
        <v>1217</v>
      </c>
      <c r="AE22" t="s">
        <v>1217</v>
      </c>
      <c r="AF22" t="s">
        <v>1217</v>
      </c>
      <c r="AG22" t="s">
        <v>1217</v>
      </c>
      <c r="AH22"/>
      <c r="AI22" t="s">
        <v>1217</v>
      </c>
      <c r="AJ22" t="s">
        <v>1217</v>
      </c>
      <c r="AK22" t="s">
        <v>1217</v>
      </c>
      <c r="AL22" t="s">
        <v>1217</v>
      </c>
      <c r="AM22" t="s">
        <v>1217</v>
      </c>
      <c r="AN22" t="s">
        <v>1217</v>
      </c>
      <c r="AO22" t="s">
        <v>1217</v>
      </c>
      <c r="AP22"/>
      <c r="AQ22"/>
      <c r="AR22"/>
      <c r="AS22"/>
      <c r="AT22"/>
      <c r="AU22"/>
      <c r="AV22"/>
      <c r="AW22"/>
      <c r="AX22"/>
      <c r="AY22"/>
      <c r="AZ22"/>
      <c r="BA22"/>
      <c r="BB22"/>
      <c r="BC22"/>
      <c r="BD22"/>
      <c r="BE22"/>
      <c r="BF22" t="str" cm="1">
        <f t="array" aca="1" ref="BF22" ca="1">IFERROR(INDIRECT(X22),"")</f>
        <v/>
      </c>
      <c r="BG22"/>
      <c r="BH22" s="437"/>
      <c r="BI22"/>
      <c r="BJ22" s="469">
        <v>1</v>
      </c>
      <c r="BK22" s="469">
        <v>13</v>
      </c>
      <c r="BL22" s="469" t="s">
        <v>1073</v>
      </c>
      <c r="BM22" s="755" t="s">
        <v>4316</v>
      </c>
      <c r="BN22" s="469">
        <v>1</v>
      </c>
      <c r="BO22" s="755" t="s">
        <v>4353</v>
      </c>
      <c r="BP22" s="469" t="s">
        <v>147</v>
      </c>
      <c r="BQ22" s="753" t="s">
        <v>4412</v>
      </c>
      <c r="BR22" s="438"/>
      <c r="BS22" s="469">
        <v>0</v>
      </c>
      <c r="BT22" s="469">
        <v>0</v>
      </c>
      <c r="BU22" s="469">
        <v>0</v>
      </c>
      <c r="BV22" s="469">
        <v>0</v>
      </c>
      <c r="BW22" s="469">
        <v>1</v>
      </c>
      <c r="BX22" s="469">
        <v>1</v>
      </c>
      <c r="BY22" s="469">
        <v>0</v>
      </c>
      <c r="BZ22" s="469">
        <v>0</v>
      </c>
      <c r="CA22" s="469">
        <v>0</v>
      </c>
      <c r="CB22" s="469">
        <v>0</v>
      </c>
      <c r="CC22" s="469"/>
      <c r="CD22" s="469"/>
      <c r="CE22"/>
      <c r="CG22"/>
      <c r="CH22"/>
      <c r="CI22"/>
      <c r="CJ22"/>
      <c r="CK22"/>
      <c r="CL22"/>
      <c r="CM22"/>
      <c r="CN22"/>
      <c r="CO22"/>
      <c r="CP22"/>
      <c r="CQ22"/>
      <c r="CR22"/>
      <c r="CS22"/>
      <c r="DC22" s="442"/>
      <c r="DG22" s="213" t="str" cm="1">
        <f t="array" aca="1" ref="DG22" ca="1">IFERROR(IF(INDIRECT(DJ22)="x", 1, INDIRECT(DJ22)), "")</f>
        <v/>
      </c>
      <c r="DI22" s="570">
        <f t="shared" si="4"/>
        <v>0</v>
      </c>
      <c r="DJ22" s="213" t="str" cm="1">
        <f t="array" ref="DJ22">IF(
  DE22 = "svar",
  _xlfn._xlws.FILTER($BQ:$BQ, ($BP:$BP = DF22) * ($BK:$BK = DC22)),
  IF(
    DC22 &lt;&gt; "",
    _xlfn._xlws.FILTER($X$2:$X$1000, $AD$2:$AD$1000 = DC22),
    ""
  )
)</f>
        <v/>
      </c>
      <c r="DK22" s="213"/>
      <c r="DL22" s="213"/>
      <c r="DM22" s="213"/>
      <c r="DN22" s="213"/>
      <c r="DO22" s="213"/>
      <c r="DP22" s="213"/>
      <c r="DQ22" s="213"/>
      <c r="DR22" s="213"/>
      <c r="DW22" s="442"/>
      <c r="EA22" s="213" t="str" cm="1">
        <f t="array" aca="1" ref="EA22" ca="1">IFERROR(IF(INDIRECT(ED22)="x", 1, INDIRECT(ED22)), "")</f>
        <v/>
      </c>
      <c r="EC22" s="570">
        <f t="shared" si="0"/>
        <v>0</v>
      </c>
      <c r="ED22" s="213" t="str" cm="1">
        <f t="array" ref="ED22">IF(
  DY22 = "svar",
  _xlfn._xlws.FILTER($BQ:$BQ, ($BP:$BP = DZ22) * ($BK:$BK = DW22)),
  IF(
    DW22 &lt;&gt; "",
    _xlfn._xlws.FILTER($X$2:$X$1000, $AD$2:$AD$1000 = DW22),
    ""
  )
)</f>
        <v/>
      </c>
      <c r="EE22" s="213"/>
      <c r="EF22" s="213"/>
      <c r="EG22" s="213"/>
      <c r="EH22" s="213"/>
      <c r="EI22" s="213"/>
      <c r="EJ22" s="213"/>
      <c r="EK22" s="213"/>
      <c r="EL22" s="213"/>
      <c r="EO22" s="442"/>
      <c r="ES22" s="213" t="str" cm="1">
        <f t="array" aca="1" ref="ES22" ca="1">IFERROR(IF(INDIRECT(EV22)="x", 1, INDIRECT(EV22)), "")</f>
        <v/>
      </c>
      <c r="EU22" s="570">
        <f t="shared" si="1"/>
        <v>0</v>
      </c>
      <c r="EV22" s="213" t="str" cm="1">
        <f t="array" ref="EV22">IF(
  EQ22 = "svar",
  _xlfn._xlws.FILTER($BQ:$BQ, ($BP:$BP = ER22) * ($BK:$BK = EO22)),
  IF(
    EO22 &lt;&gt; "",
    _xlfn._xlws.FILTER($X$2:$X$1000, $AD$2:$AD$1000 = EO22),
    ""
  )
)</f>
        <v/>
      </c>
      <c r="EW22" s="213"/>
      <c r="EX22" s="213"/>
      <c r="EY22" s="213"/>
      <c r="EZ22" s="213"/>
      <c r="FA22" s="213"/>
      <c r="FB22" s="213"/>
      <c r="FC22" s="213"/>
      <c r="FD22" s="213"/>
      <c r="FG22" s="442"/>
      <c r="FK22" s="213" t="str" cm="1">
        <f t="array" aca="1" ref="FK22" ca="1">IFERROR(IF(INDIRECT(FN22)="x", 1, INDIRECT(FN22)), "")</f>
        <v/>
      </c>
      <c r="FM22" s="570">
        <f t="shared" si="2"/>
        <v>0</v>
      </c>
      <c r="FN22" s="213" t="str" cm="1">
        <f t="array" ref="FN22">IF(
  FI22 = "svar",
  _xlfn._xlws.FILTER($BQ:$BQ, ($BP:$BP = FJ22) * ($BK:$BK = FG22)),
  IF(
    FG22 &lt;&gt; "",
    _xlfn._xlws.FILTER($X$2:$X$1000, $AD$2:$AD$1000 = FG22),
    ""
  )
)</f>
        <v/>
      </c>
      <c r="FO22" s="213"/>
      <c r="FP22" s="213"/>
      <c r="FQ22" s="213"/>
      <c r="FR22" s="213"/>
      <c r="FS22" s="213"/>
      <c r="FT22" s="213"/>
      <c r="FU22" s="213"/>
      <c r="FV22" s="213"/>
      <c r="FY22" s="442"/>
      <c r="GC22" s="747" t="str" cm="1">
        <f t="array" aca="1" ref="GC22" ca="1">IFERROR(IF(INDIRECT(GF22)="x", 1, INDIRECT(GF22)), "")</f>
        <v/>
      </c>
      <c r="GE22" s="570">
        <f t="shared" si="3"/>
        <v>0</v>
      </c>
      <c r="GF22" s="213" t="str" cm="1">
        <f t="array" ref="GF22">IF(
  GA22 = "svar",
  _xlfn._xlws.FILTER($BQ:$BQ, ($BP:$BP = GB22) * ($BK:$BK = FY22)),
  IF(
    FY22 &lt;&gt; "",
    _xlfn._xlws.FILTER($X$2:$X$1000, $AD$2:$AD$1000 = FY22),
    ""
  )
)</f>
        <v/>
      </c>
      <c r="GG22" s="213"/>
      <c r="GH22" s="213"/>
      <c r="GI22" s="213"/>
      <c r="GJ22" s="213"/>
      <c r="GK22" s="213"/>
      <c r="GL22" s="213"/>
      <c r="GM22" s="213"/>
      <c r="GN22" s="213"/>
      <c r="GQ22" s="442"/>
      <c r="GU22" s="213"/>
      <c r="GW22" s="570"/>
      <c r="GX22" s="213"/>
      <c r="GY22" s="213"/>
      <c r="GZ22" s="213"/>
      <c r="HA22" s="213"/>
      <c r="HB22" s="213"/>
      <c r="HC22" s="213"/>
      <c r="HD22" s="213"/>
      <c r="HE22" s="213"/>
      <c r="HF22" s="213"/>
      <c r="HI22" s="442"/>
      <c r="HM22" s="213"/>
      <c r="HO22" s="570"/>
      <c r="HP22" s="213"/>
      <c r="HQ22" s="213"/>
      <c r="HR22" s="213"/>
      <c r="HS22" s="213"/>
      <c r="HT22" s="213"/>
      <c r="HU22" s="213"/>
      <c r="HV22" s="213"/>
      <c r="HW22" s="213"/>
      <c r="HX22" s="213"/>
      <c r="IA22" s="442"/>
      <c r="IE22" s="213"/>
      <c r="IG22" s="570"/>
      <c r="IH22" s="213"/>
      <c r="II22" s="213"/>
      <c r="IJ22" s="213"/>
      <c r="IK22" s="213"/>
      <c r="IL22" s="213"/>
      <c r="IM22" s="213"/>
      <c r="IN22" s="213"/>
      <c r="IO22" s="213"/>
      <c r="IP22" s="213"/>
      <c r="IS22" s="442"/>
      <c r="IW22" s="213"/>
      <c r="IY22" s="570"/>
      <c r="IZ22" s="213"/>
      <c r="JA22" s="213"/>
      <c r="JB22" s="213"/>
      <c r="JC22" s="213"/>
      <c r="JD22" s="213"/>
      <c r="JE22" s="213"/>
      <c r="JF22" s="213"/>
      <c r="JG22" s="213"/>
      <c r="JH22" s="213"/>
      <c r="JK22" s="442"/>
      <c r="JO22" s="213"/>
      <c r="JQ22" s="570"/>
      <c r="JR22" s="213"/>
      <c r="JS22" s="213"/>
      <c r="JT22" s="213"/>
      <c r="JU22" s="213"/>
      <c r="JV22" s="213"/>
      <c r="JW22" s="213"/>
      <c r="JX22" s="213"/>
      <c r="JY22" s="213"/>
      <c r="JZ22" s="213"/>
      <c r="KC22" s="442"/>
      <c r="KG22" s="213"/>
      <c r="KI22" s="570"/>
      <c r="KJ22" s="213"/>
      <c r="KK22" s="213"/>
      <c r="KL22" s="213"/>
      <c r="KM22" s="213"/>
      <c r="KN22" s="213"/>
      <c r="KO22" s="213"/>
      <c r="KP22" s="213"/>
      <c r="KQ22" s="213"/>
      <c r="KR22" s="213"/>
    </row>
    <row r="23" spans="1:363" s="361" customFormat="1" ht="117">
      <c r="A23" s="458" t="s">
        <v>3603</v>
      </c>
      <c r="B23" s="459"/>
      <c r="C23" s="459"/>
      <c r="D23" s="204"/>
      <c r="E23" s="460"/>
      <c r="F23" s="441" t="e">
        <v>#N/A</v>
      </c>
      <c r="G23" t="s">
        <v>3603</v>
      </c>
      <c r="H23" t="s">
        <v>1217</v>
      </c>
      <c r="I23">
        <v>0</v>
      </c>
      <c r="J23" s="422" t="e">
        <v>#NUM!</v>
      </c>
      <c r="K23" s="422" t="e">
        <v>#NUM!</v>
      </c>
      <c r="L23" s="422" t="s">
        <v>1217</v>
      </c>
      <c r="M23" s="422" t="s">
        <v>1217</v>
      </c>
      <c r="N23"/>
      <c r="O23" t="s">
        <v>1217</v>
      </c>
      <c r="P23" s="435" t="s">
        <v>1217</v>
      </c>
      <c r="Q23" t="s">
        <v>1217</v>
      </c>
      <c r="R23" t="s">
        <v>0</v>
      </c>
      <c r="S23" t="s">
        <v>3633</v>
      </c>
      <c r="T23"/>
      <c r="U23"/>
      <c r="V23"/>
      <c r="W23">
        <v>28</v>
      </c>
      <c r="X23" t="s">
        <v>1217</v>
      </c>
      <c r="Y23" t="s">
        <v>1217</v>
      </c>
      <c r="Z23" t="s">
        <v>1217</v>
      </c>
      <c r="AA23" t="s">
        <v>1217</v>
      </c>
      <c r="AB23" t="s">
        <v>1217</v>
      </c>
      <c r="AC23" t="s">
        <v>1217</v>
      </c>
      <c r="AD23" t="s">
        <v>1217</v>
      </c>
      <c r="AE23" t="s">
        <v>1217</v>
      </c>
      <c r="AF23" t="s">
        <v>1217</v>
      </c>
      <c r="AG23" t="s">
        <v>1217</v>
      </c>
      <c r="AH23"/>
      <c r="AI23" t="s">
        <v>1217</v>
      </c>
      <c r="AJ23" t="s">
        <v>1217</v>
      </c>
      <c r="AK23" t="s">
        <v>1217</v>
      </c>
      <c r="AL23" t="s">
        <v>1217</v>
      </c>
      <c r="AM23" t="s">
        <v>1217</v>
      </c>
      <c r="AN23" t="s">
        <v>1217</v>
      </c>
      <c r="AO23" t="s">
        <v>1217</v>
      </c>
      <c r="AP23"/>
      <c r="AQ23"/>
      <c r="AR23"/>
      <c r="AS23"/>
      <c r="AT23"/>
      <c r="AU23"/>
      <c r="AV23"/>
      <c r="AW23"/>
      <c r="AX23"/>
      <c r="AY23"/>
      <c r="AZ23"/>
      <c r="BA23"/>
      <c r="BB23"/>
      <c r="BC23"/>
      <c r="BD23"/>
      <c r="BE23"/>
      <c r="BF23" t="str" cm="1">
        <f t="array" aca="1" ref="BF23" ca="1">IFERROR(INDIRECT(X23),"")</f>
        <v/>
      </c>
      <c r="BG23"/>
      <c r="BH23" s="437"/>
      <c r="BI23"/>
      <c r="BJ23" s="469">
        <v>1</v>
      </c>
      <c r="BK23" s="469">
        <v>13</v>
      </c>
      <c r="BL23" s="469" t="s">
        <v>1073</v>
      </c>
      <c r="BM23" s="755" t="s">
        <v>4316</v>
      </c>
      <c r="BN23" s="469">
        <v>2</v>
      </c>
      <c r="BO23" s="755" t="s">
        <v>4354</v>
      </c>
      <c r="BP23" s="469" t="s">
        <v>148</v>
      </c>
      <c r="BQ23" s="753" t="s">
        <v>4413</v>
      </c>
      <c r="BR23" s="438"/>
      <c r="BS23" s="469">
        <v>0</v>
      </c>
      <c r="BT23" s="469">
        <v>0</v>
      </c>
      <c r="BU23" s="469">
        <v>0</v>
      </c>
      <c r="BV23" s="469">
        <v>0</v>
      </c>
      <c r="BW23" s="469">
        <v>1</v>
      </c>
      <c r="BX23" s="469">
        <v>1</v>
      </c>
      <c r="BY23" s="469">
        <v>0</v>
      </c>
      <c r="BZ23" s="469">
        <v>0</v>
      </c>
      <c r="CA23" s="469">
        <v>0</v>
      </c>
      <c r="CB23" s="469">
        <v>0</v>
      </c>
      <c r="CC23" s="469"/>
      <c r="CD23" s="469"/>
      <c r="CE23"/>
      <c r="CG23" t="s">
        <v>1328</v>
      </c>
      <c r="CH23"/>
      <c r="CI23" s="571"/>
      <c r="CJ23"/>
      <c r="CK23"/>
      <c r="CL23"/>
      <c r="CM23"/>
      <c r="CN23"/>
      <c r="CO23"/>
      <c r="CP23"/>
      <c r="CQ23"/>
      <c r="CR23"/>
      <c r="CS23"/>
      <c r="DC23" s="442"/>
      <c r="DG23" s="213" t="str" cm="1">
        <f t="array" aca="1" ref="DG23" ca="1">IFERROR(IF(INDIRECT(DJ23)="x", 1, INDIRECT(DJ23)), "")</f>
        <v/>
      </c>
      <c r="DI23" s="570">
        <f t="shared" si="4"/>
        <v>0</v>
      </c>
      <c r="DJ23" s="213" t="str" cm="1">
        <f t="array" ref="DJ23">IF(
  DE23 = "svar",
  _xlfn._xlws.FILTER($BQ:$BQ, ($BP:$BP = DF23) * ($BK:$BK = DC23)),
  IF(
    DC23 &lt;&gt; "",
    _xlfn._xlws.FILTER($X$2:$X$1000, $AD$2:$AD$1000 = DC23),
    ""
  )
)</f>
        <v/>
      </c>
      <c r="DK23" s="213"/>
      <c r="DL23" s="213"/>
      <c r="DM23" s="213"/>
      <c r="DN23" s="213"/>
      <c r="DO23" s="213"/>
      <c r="DP23" s="213"/>
      <c r="DQ23" s="213"/>
      <c r="DR23" s="213"/>
      <c r="DW23" s="442"/>
      <c r="EA23" s="213" t="str" cm="1">
        <f t="array" aca="1" ref="EA23" ca="1">IFERROR(IF(INDIRECT(ED23)="x", 1, INDIRECT(ED23)), "")</f>
        <v/>
      </c>
      <c r="EC23" s="570">
        <f t="shared" si="0"/>
        <v>0</v>
      </c>
      <c r="ED23" s="213" t="str" cm="1">
        <f t="array" ref="ED23">IF(
  DY23 = "svar",
  _xlfn._xlws.FILTER($BQ:$BQ, ($BP:$BP = DZ23) * ($BK:$BK = DW23)),
  IF(
    DW23 &lt;&gt; "",
    _xlfn._xlws.FILTER($X$2:$X$1000, $AD$2:$AD$1000 = DW23),
    ""
  )
)</f>
        <v/>
      </c>
      <c r="EE23" s="213"/>
      <c r="EF23" s="213"/>
      <c r="EG23" s="213"/>
      <c r="EH23" s="213"/>
      <c r="EI23" s="213"/>
      <c r="EJ23" s="213"/>
      <c r="EK23" s="213"/>
      <c r="EL23" s="213"/>
      <c r="EO23" s="442"/>
      <c r="ES23" s="213" t="str" cm="1">
        <f t="array" aca="1" ref="ES23" ca="1">IFERROR(IF(INDIRECT(EV23)="x", 1, INDIRECT(EV23)), "")</f>
        <v/>
      </c>
      <c r="EU23" s="570">
        <f t="shared" si="1"/>
        <v>0</v>
      </c>
      <c r="EV23" s="213" t="str" cm="1">
        <f t="array" ref="EV23">IF(
  EQ23 = "svar",
  _xlfn._xlws.FILTER($BQ:$BQ, ($BP:$BP = ER23) * ($BK:$BK = EO23)),
  IF(
    EO23 &lt;&gt; "",
    _xlfn._xlws.FILTER($X$2:$X$1000, $AD$2:$AD$1000 = EO23),
    ""
  )
)</f>
        <v/>
      </c>
      <c r="EW23" s="213"/>
      <c r="EX23" s="213"/>
      <c r="EY23" s="213"/>
      <c r="EZ23" s="213"/>
      <c r="FA23" s="213"/>
      <c r="FB23" s="213"/>
      <c r="FC23" s="213"/>
      <c r="FD23" s="213"/>
      <c r="FG23" s="442"/>
      <c r="FK23" s="213" t="str" cm="1">
        <f t="array" aca="1" ref="FK23" ca="1">IFERROR(IF(INDIRECT(FN23)="x", 1, INDIRECT(FN23)), "")</f>
        <v/>
      </c>
      <c r="FM23" s="570">
        <f t="shared" si="2"/>
        <v>0</v>
      </c>
      <c r="FN23" s="213" t="str" cm="1">
        <f t="array" ref="FN23">IF(
  FI23 = "svar",
  _xlfn._xlws.FILTER($BQ:$BQ, ($BP:$BP = FJ23) * ($BK:$BK = FG23)),
  IF(
    FG23 &lt;&gt; "",
    _xlfn._xlws.FILTER($X$2:$X$1000, $AD$2:$AD$1000 = FG23),
    ""
  )
)</f>
        <v/>
      </c>
      <c r="FO23" s="213"/>
      <c r="FP23" s="213"/>
      <c r="FQ23" s="213"/>
      <c r="FR23" s="213"/>
      <c r="FS23" s="213"/>
      <c r="FT23" s="213"/>
      <c r="FU23" s="213"/>
      <c r="FV23" s="213"/>
      <c r="FY23" s="442"/>
      <c r="GC23" s="747" t="str" cm="1">
        <f t="array" aca="1" ref="GC23" ca="1">IFERROR(IF(INDIRECT(GF23)="x", 1, INDIRECT(GF23)), "")</f>
        <v/>
      </c>
      <c r="GE23" s="570">
        <f t="shared" si="3"/>
        <v>0</v>
      </c>
      <c r="GF23" s="213" t="str" cm="1">
        <f t="array" ref="GF23">IF(
  GA23 = "svar",
  _xlfn._xlws.FILTER($BQ:$BQ, ($BP:$BP = GB23) * ($BK:$BK = FY23)),
  IF(
    FY23 &lt;&gt; "",
    _xlfn._xlws.FILTER($X$2:$X$1000, $AD$2:$AD$1000 = FY23),
    ""
  )
)</f>
        <v/>
      </c>
      <c r="GG23" s="213"/>
      <c r="GH23" s="213"/>
      <c r="GI23" s="213"/>
      <c r="GJ23" s="213"/>
      <c r="GK23" s="213"/>
      <c r="GL23" s="213"/>
      <c r="GM23" s="213"/>
      <c r="GN23" s="213"/>
      <c r="GQ23" s="442"/>
      <c r="GU23" s="213"/>
      <c r="GW23" s="570"/>
      <c r="GX23" s="213"/>
      <c r="GY23" s="213"/>
      <c r="GZ23" s="213"/>
      <c r="HA23" s="213"/>
      <c r="HB23" s="213"/>
      <c r="HC23" s="213"/>
      <c r="HD23" s="213"/>
      <c r="HE23" s="213"/>
      <c r="HF23" s="213"/>
      <c r="HI23" s="442"/>
      <c r="HM23" s="213"/>
      <c r="HO23" s="570"/>
      <c r="HP23" s="213"/>
      <c r="HQ23" s="213"/>
      <c r="HR23" s="213"/>
      <c r="HS23" s="213"/>
      <c r="HT23" s="213"/>
      <c r="HU23" s="213"/>
      <c r="HV23" s="213"/>
      <c r="HW23" s="213"/>
      <c r="HX23" s="213"/>
      <c r="IA23" s="442"/>
      <c r="IE23" s="213"/>
      <c r="IG23" s="570"/>
      <c r="IH23" s="213"/>
      <c r="II23" s="213"/>
      <c r="IJ23" s="213"/>
      <c r="IK23" s="213"/>
      <c r="IL23" s="213"/>
      <c r="IM23" s="213"/>
      <c r="IN23" s="213"/>
      <c r="IO23" s="213"/>
      <c r="IP23" s="213"/>
      <c r="IS23" s="442"/>
      <c r="IW23" s="213"/>
      <c r="IY23" s="570"/>
      <c r="IZ23" s="213"/>
      <c r="JA23" s="213"/>
      <c r="JB23" s="213"/>
      <c r="JC23" s="213"/>
      <c r="JD23" s="213"/>
      <c r="JE23" s="213"/>
      <c r="JF23" s="213"/>
      <c r="JG23" s="213"/>
      <c r="JH23" s="213"/>
      <c r="JK23" s="442"/>
      <c r="JO23" s="213"/>
      <c r="JQ23" s="570"/>
      <c r="JR23" s="213"/>
      <c r="JS23" s="213"/>
      <c r="JT23" s="213"/>
      <c r="JU23" s="213"/>
      <c r="JV23" s="213"/>
      <c r="JW23" s="213"/>
      <c r="JX23" s="213"/>
      <c r="JY23" s="213"/>
      <c r="JZ23" s="213"/>
      <c r="KC23" s="442"/>
      <c r="KG23" s="213"/>
      <c r="KI23" s="570"/>
      <c r="KJ23" s="213"/>
      <c r="KK23" s="213"/>
      <c r="KL23" s="213"/>
      <c r="KM23" s="213"/>
      <c r="KN23" s="213"/>
      <c r="KO23" s="213"/>
      <c r="KP23" s="213"/>
      <c r="KQ23" s="213"/>
      <c r="KR23" s="213"/>
    </row>
    <row r="24" spans="1:363" s="361" customFormat="1" ht="15">
      <c r="A24" s="458" t="s">
        <v>25</v>
      </c>
      <c r="B24" s="459" t="s">
        <v>23</v>
      </c>
      <c r="C24" s="459" t="s">
        <v>1247</v>
      </c>
      <c r="D24" s="204" t="s">
        <v>1162</v>
      </c>
      <c r="E24" s="460" t="s">
        <v>1248</v>
      </c>
      <c r="F24" s="441" t="e">
        <v>#N/A</v>
      </c>
      <c r="G24" t="s">
        <v>3603</v>
      </c>
      <c r="H24" t="s">
        <v>1217</v>
      </c>
      <c r="I24">
        <v>0</v>
      </c>
      <c r="J24" s="422" t="e">
        <v>#NUM!</v>
      </c>
      <c r="K24" s="422" t="e">
        <v>#NUM!</v>
      </c>
      <c r="L24" s="422" t="s">
        <v>1217</v>
      </c>
      <c r="M24" s="422" t="s">
        <v>1217</v>
      </c>
      <c r="N24"/>
      <c r="O24" t="s">
        <v>1217</v>
      </c>
      <c r="P24" s="435" t="s">
        <v>1217</v>
      </c>
      <c r="Q24" t="s">
        <v>1217</v>
      </c>
      <c r="R24" t="s">
        <v>0</v>
      </c>
      <c r="S24" t="s">
        <v>3633</v>
      </c>
      <c r="T24"/>
      <c r="U24"/>
      <c r="V24"/>
      <c r="W24">
        <v>29</v>
      </c>
      <c r="X24" t="s">
        <v>1217</v>
      </c>
      <c r="Y24" t="s">
        <v>1217</v>
      </c>
      <c r="Z24" t="s">
        <v>1217</v>
      </c>
      <c r="AA24" t="s">
        <v>1217</v>
      </c>
      <c r="AB24" t="s">
        <v>1217</v>
      </c>
      <c r="AC24" t="s">
        <v>1217</v>
      </c>
      <c r="AD24" t="s">
        <v>1217</v>
      </c>
      <c r="AE24" t="s">
        <v>1217</v>
      </c>
      <c r="AF24" t="s">
        <v>1217</v>
      </c>
      <c r="AG24" t="s">
        <v>1217</v>
      </c>
      <c r="AH24"/>
      <c r="AI24" t="s">
        <v>1217</v>
      </c>
      <c r="AJ24" t="s">
        <v>1217</v>
      </c>
      <c r="AK24" t="s">
        <v>1217</v>
      </c>
      <c r="AL24" t="s">
        <v>1217</v>
      </c>
      <c r="AM24" t="s">
        <v>1217</v>
      </c>
      <c r="AN24" t="s">
        <v>1217</v>
      </c>
      <c r="AO24" t="s">
        <v>1217</v>
      </c>
      <c r="AP24"/>
      <c r="AQ24"/>
      <c r="AR24"/>
      <c r="AS24"/>
      <c r="AT24"/>
      <c r="AU24"/>
      <c r="AV24"/>
      <c r="AW24"/>
      <c r="AX24"/>
      <c r="AY24"/>
      <c r="AZ24"/>
      <c r="BA24"/>
      <c r="BB24"/>
      <c r="BC24"/>
      <c r="BD24"/>
      <c r="BE24"/>
      <c r="BF24" t="str" cm="1">
        <f t="array" aca="1" ref="BF24" ca="1">IFERROR(INDIRECT(X24),"")</f>
        <v/>
      </c>
      <c r="BG24"/>
      <c r="BH24" s="437"/>
      <c r="BI24"/>
      <c r="BJ24" s="469">
        <v>1</v>
      </c>
      <c r="BK24" s="469">
        <v>13</v>
      </c>
      <c r="BL24" s="469" t="s">
        <v>1073</v>
      </c>
      <c r="BM24" s="755" t="s">
        <v>4316</v>
      </c>
      <c r="BN24" s="469">
        <v>3</v>
      </c>
      <c r="BO24" s="755" t="s">
        <v>4355</v>
      </c>
      <c r="BP24" s="469" t="s">
        <v>1074</v>
      </c>
      <c r="BQ24" s="753" t="s">
        <v>4414</v>
      </c>
      <c r="BR24" s="438"/>
      <c r="BS24" s="469">
        <v>0</v>
      </c>
      <c r="BT24" s="469">
        <v>0</v>
      </c>
      <c r="BU24" s="469">
        <v>0</v>
      </c>
      <c r="BV24" s="469">
        <v>0</v>
      </c>
      <c r="BW24" s="469">
        <v>1</v>
      </c>
      <c r="BX24" s="469">
        <v>1</v>
      </c>
      <c r="BY24" s="469">
        <v>0</v>
      </c>
      <c r="BZ24" s="469">
        <v>0</v>
      </c>
      <c r="CA24" s="469">
        <v>0</v>
      </c>
      <c r="CB24" s="469">
        <v>0</v>
      </c>
      <c r="CC24" s="469"/>
      <c r="CD24" s="469"/>
      <c r="CE24"/>
      <c r="CG24"/>
      <c r="CH24" t="str">
        <f>CH3</f>
        <v>Riskhantering i digitala leveranskedjor</v>
      </c>
      <c r="CI24"/>
      <c r="CJ24"/>
      <c r="CK24"/>
      <c r="CL24"/>
      <c r="CM24"/>
      <c r="CN24"/>
      <c r="CO24"/>
      <c r="CP24"/>
      <c r="CQ24"/>
      <c r="CR24"/>
      <c r="CS24"/>
      <c r="DC24" s="442"/>
      <c r="DG24" s="213" t="str" cm="1">
        <f t="array" aca="1" ref="DG24" ca="1">IFERROR(IF(INDIRECT(DJ24)="x", 1, INDIRECT(DJ24)), "")</f>
        <v/>
      </c>
      <c r="DI24" s="570">
        <f t="shared" si="4"/>
        <v>0</v>
      </c>
      <c r="DJ24" s="213" t="str" cm="1">
        <f t="array" ref="DJ24">IF(
  DE24 = "svar",
  _xlfn._xlws.FILTER($BQ:$BQ, ($BP:$BP = DF24) * ($BK:$BK = DC24)),
  IF(
    DC24 &lt;&gt; "",
    _xlfn._xlws.FILTER($X$2:$X$1000, $AD$2:$AD$1000 = DC24),
    ""
  )
)</f>
        <v/>
      </c>
      <c r="DK24" s="213"/>
      <c r="DL24" s="213"/>
      <c r="DM24" s="213"/>
      <c r="DN24" s="213"/>
      <c r="DO24" s="213"/>
      <c r="DP24" s="213"/>
      <c r="DQ24" s="213"/>
      <c r="DR24" s="213"/>
      <c r="DW24" s="442"/>
      <c r="EA24" s="213" t="str" cm="1">
        <f t="array" aca="1" ref="EA24" ca="1">IFERROR(IF(INDIRECT(ED24)="x", 1, INDIRECT(ED24)), "")</f>
        <v/>
      </c>
      <c r="EC24" s="570">
        <f t="shared" si="0"/>
        <v>0</v>
      </c>
      <c r="ED24" s="213" t="str" cm="1">
        <f t="array" ref="ED24">IF(
  DY24 = "svar",
  _xlfn._xlws.FILTER($BQ:$BQ, ($BP:$BP = DZ24) * ($BK:$BK = DW24)),
  IF(
    DW24 &lt;&gt; "",
    _xlfn._xlws.FILTER($X$2:$X$1000, $AD$2:$AD$1000 = DW24),
    ""
  )
)</f>
        <v/>
      </c>
      <c r="EE24" s="213"/>
      <c r="EF24" s="213"/>
      <c r="EG24" s="213"/>
      <c r="EH24" s="213"/>
      <c r="EI24" s="213"/>
      <c r="EJ24" s="213"/>
      <c r="EK24" s="213"/>
      <c r="EL24" s="213"/>
      <c r="EO24" s="442"/>
      <c r="ES24" s="213" t="str" cm="1">
        <f t="array" aca="1" ref="ES24" ca="1">IFERROR(IF(INDIRECT(EV24)="x", 1, INDIRECT(EV24)), "")</f>
        <v/>
      </c>
      <c r="EU24" s="570">
        <f t="shared" si="1"/>
        <v>0</v>
      </c>
      <c r="EV24" s="213" t="str" cm="1">
        <f t="array" ref="EV24">IF(
  EQ24 = "svar",
  _xlfn._xlws.FILTER($BQ:$BQ, ($BP:$BP = ER24) * ($BK:$BK = EO24)),
  IF(
    EO24 &lt;&gt; "",
    _xlfn._xlws.FILTER($X$2:$X$1000, $AD$2:$AD$1000 = EO24),
    ""
  )
)</f>
        <v/>
      </c>
      <c r="EW24" s="213"/>
      <c r="EX24" s="213"/>
      <c r="EY24" s="213"/>
      <c r="EZ24" s="213"/>
      <c r="FA24" s="213"/>
      <c r="FB24" s="213"/>
      <c r="FC24" s="213"/>
      <c r="FD24" s="213"/>
      <c r="FG24" s="442"/>
      <c r="FK24" s="213" t="str" cm="1">
        <f t="array" aca="1" ref="FK24" ca="1">IFERROR(IF(INDIRECT(FN24)="x", 1, INDIRECT(FN24)), "")</f>
        <v/>
      </c>
      <c r="FM24" s="570">
        <f t="shared" si="2"/>
        <v>0</v>
      </c>
      <c r="FN24" s="213" t="str" cm="1">
        <f t="array" ref="FN24">IF(
  FI24 = "svar",
  _xlfn._xlws.FILTER($BQ:$BQ, ($BP:$BP = FJ24) * ($BK:$BK = FG24)),
  IF(
    FG24 &lt;&gt; "",
    _xlfn._xlws.FILTER($X$2:$X$1000, $AD$2:$AD$1000 = FG24),
    ""
  )
)</f>
        <v/>
      </c>
      <c r="FO24" s="213"/>
      <c r="FP24" s="213"/>
      <c r="FQ24" s="213"/>
      <c r="FR24" s="213"/>
      <c r="FS24" s="213"/>
      <c r="FT24" s="213"/>
      <c r="FU24" s="213"/>
      <c r="FV24" s="213"/>
      <c r="FY24" s="442"/>
      <c r="GC24" s="747" t="str" cm="1">
        <f t="array" aca="1" ref="GC24" ca="1">IFERROR(IF(INDIRECT(GF24)="x", 1, INDIRECT(GF24)), "")</f>
        <v/>
      </c>
      <c r="GE24" s="570">
        <f t="shared" si="3"/>
        <v>0</v>
      </c>
      <c r="GF24" s="213" t="str" cm="1">
        <f t="array" ref="GF24">IF(
  GA24 = "svar",
  _xlfn._xlws.FILTER($BQ:$BQ, ($BP:$BP = GB24) * ($BK:$BK = FY24)),
  IF(
    FY24 &lt;&gt; "",
    _xlfn._xlws.FILTER($X$2:$X$1000, $AD$2:$AD$1000 = FY24),
    ""
  )
)</f>
        <v/>
      </c>
      <c r="GG24" s="213"/>
      <c r="GH24" s="213"/>
      <c r="GI24" s="213"/>
      <c r="GJ24" s="213"/>
      <c r="GK24" s="213"/>
      <c r="GL24" s="213"/>
      <c r="GM24" s="213"/>
      <c r="GN24" s="213"/>
      <c r="GQ24" s="442"/>
      <c r="GU24" s="213"/>
      <c r="GW24" s="570"/>
      <c r="GX24" s="213"/>
      <c r="GY24" s="213"/>
      <c r="GZ24" s="213"/>
      <c r="HA24" s="213"/>
      <c r="HB24" s="213"/>
      <c r="HC24" s="213"/>
      <c r="HD24" s="213"/>
      <c r="HE24" s="213"/>
      <c r="HF24" s="213"/>
      <c r="HI24" s="442"/>
      <c r="HM24" s="213"/>
      <c r="HO24" s="570"/>
      <c r="HP24" s="213"/>
      <c r="HQ24" s="213"/>
      <c r="HR24" s="213"/>
      <c r="HS24" s="213"/>
      <c r="HT24" s="213"/>
      <c r="HU24" s="213"/>
      <c r="HV24" s="213"/>
      <c r="HW24" s="213"/>
      <c r="HX24" s="213"/>
      <c r="IA24" s="442"/>
      <c r="IE24" s="213"/>
      <c r="IG24" s="570"/>
      <c r="IH24" s="213"/>
      <c r="II24" s="213"/>
      <c r="IJ24" s="213"/>
      <c r="IK24" s="213"/>
      <c r="IL24" s="213"/>
      <c r="IM24" s="213"/>
      <c r="IN24" s="213"/>
      <c r="IO24" s="213"/>
      <c r="IP24" s="213"/>
      <c r="IS24" s="442"/>
      <c r="IW24" s="213"/>
      <c r="IY24" s="570"/>
      <c r="IZ24" s="213"/>
      <c r="JA24" s="213"/>
      <c r="JB24" s="213"/>
      <c r="JC24" s="213"/>
      <c r="JD24" s="213"/>
      <c r="JE24" s="213"/>
      <c r="JF24" s="213"/>
      <c r="JG24" s="213"/>
      <c r="JH24" s="213"/>
      <c r="JK24" s="442"/>
      <c r="JO24" s="213"/>
      <c r="JQ24" s="570"/>
      <c r="JR24" s="213"/>
      <c r="JS24" s="213"/>
      <c r="JT24" s="213"/>
      <c r="JU24" s="213"/>
      <c r="JV24" s="213"/>
      <c r="JW24" s="213"/>
      <c r="JX24" s="213"/>
      <c r="JY24" s="213"/>
      <c r="JZ24" s="213"/>
      <c r="KC24" s="442"/>
      <c r="KG24" s="213"/>
      <c r="KI24" s="570"/>
      <c r="KJ24" s="213"/>
      <c r="KK24" s="213"/>
      <c r="KL24" s="213"/>
      <c r="KM24" s="213"/>
      <c r="KN24" s="213"/>
      <c r="KO24" s="213"/>
      <c r="KP24" s="213"/>
      <c r="KQ24" s="213"/>
      <c r="KR24" s="213"/>
    </row>
    <row r="25" spans="1:363" s="361" customFormat="1" ht="29.15">
      <c r="A25" s="458">
        <v>4</v>
      </c>
      <c r="B25" s="459">
        <v>1</v>
      </c>
      <c r="C25" s="459" t="s">
        <v>25</v>
      </c>
      <c r="D25" s="204" t="s">
        <v>995</v>
      </c>
      <c r="E25" s="460">
        <v>5</v>
      </c>
      <c r="F25" s="441" t="s">
        <v>995</v>
      </c>
      <c r="G25" t="s">
        <v>3603</v>
      </c>
      <c r="H25">
        <v>25</v>
      </c>
      <c r="I25">
        <v>1</v>
      </c>
      <c r="J25" s="422" t="e">
        <v>#NUM!</v>
      </c>
      <c r="K25" s="422" t="e">
        <v>#NUM!</v>
      </c>
      <c r="L25" s="422" t="s">
        <v>1217</v>
      </c>
      <c r="M25" s="422" t="s">
        <v>1217</v>
      </c>
      <c r="N25"/>
      <c r="O25" t="s">
        <v>1217</v>
      </c>
      <c r="P25" s="435" t="s">
        <v>1217</v>
      </c>
      <c r="Q25" t="s">
        <v>1217</v>
      </c>
      <c r="R25" t="s">
        <v>0</v>
      </c>
      <c r="S25" t="s">
        <v>3633</v>
      </c>
      <c r="T25"/>
      <c r="U25"/>
      <c r="V25"/>
      <c r="W25">
        <v>30</v>
      </c>
      <c r="X25" t="s">
        <v>1217</v>
      </c>
      <c r="Y25" t="s">
        <v>1217</v>
      </c>
      <c r="Z25" t="s">
        <v>1217</v>
      </c>
      <c r="AA25" t="s">
        <v>1217</v>
      </c>
      <c r="AB25" t="s">
        <v>1217</v>
      </c>
      <c r="AC25" t="s">
        <v>1217</v>
      </c>
      <c r="AD25" t="s">
        <v>1217</v>
      </c>
      <c r="AE25" t="s">
        <v>1217</v>
      </c>
      <c r="AF25" t="s">
        <v>1217</v>
      </c>
      <c r="AG25" t="s">
        <v>1217</v>
      </c>
      <c r="AH25"/>
      <c r="AI25" t="s">
        <v>1217</v>
      </c>
      <c r="AJ25" t="s">
        <v>1217</v>
      </c>
      <c r="AK25" t="s">
        <v>1217</v>
      </c>
      <c r="AL25" t="s">
        <v>1217</v>
      </c>
      <c r="AM25" t="s">
        <v>1217</v>
      </c>
      <c r="AN25" t="s">
        <v>1217</v>
      </c>
      <c r="AO25" t="s">
        <v>1217</v>
      </c>
      <c r="AP25"/>
      <c r="AQ25"/>
      <c r="AR25"/>
      <c r="AS25"/>
      <c r="AT25"/>
      <c r="AU25"/>
      <c r="AV25"/>
      <c r="AW25"/>
      <c r="AX25"/>
      <c r="AY25"/>
      <c r="AZ25"/>
      <c r="BA25"/>
      <c r="BB25"/>
      <c r="BC25"/>
      <c r="BD25"/>
      <c r="BE25"/>
      <c r="BF25" t="str" cm="1">
        <f t="array" aca="1" ref="BF25" ca="1">IFERROR(INDIRECT(X25),"")</f>
        <v/>
      </c>
      <c r="BG25"/>
      <c r="BH25" s="437"/>
      <c r="BI25"/>
      <c r="BJ25" s="469">
        <v>1</v>
      </c>
      <c r="BK25" s="469">
        <v>13</v>
      </c>
      <c r="BL25" s="469" t="s">
        <v>1073</v>
      </c>
      <c r="BM25" s="755" t="s">
        <v>4316</v>
      </c>
      <c r="BN25" s="469">
        <v>4</v>
      </c>
      <c r="BO25" s="755" t="s">
        <v>4356</v>
      </c>
      <c r="BP25" s="469" t="s">
        <v>987</v>
      </c>
      <c r="BQ25" s="753" t="s">
        <v>3772</v>
      </c>
      <c r="BR25" s="438"/>
      <c r="BS25" s="469">
        <v>0</v>
      </c>
      <c r="BT25" s="469">
        <v>0</v>
      </c>
      <c r="BU25" s="469">
        <v>0</v>
      </c>
      <c r="BV25" s="469">
        <v>0</v>
      </c>
      <c r="BW25" s="469">
        <v>1</v>
      </c>
      <c r="BX25" s="469">
        <v>1</v>
      </c>
      <c r="BY25" s="469">
        <v>0</v>
      </c>
      <c r="BZ25" s="469">
        <v>0</v>
      </c>
      <c r="CA25" s="469">
        <v>0</v>
      </c>
      <c r="CB25" s="469">
        <v>0</v>
      </c>
      <c r="CC25" s="469"/>
      <c r="CD25" s="469"/>
      <c r="CE25"/>
      <c r="CG25" t="s">
        <v>1335</v>
      </c>
      <c r="CH25">
        <f ca="1">CH5</f>
        <v>0</v>
      </c>
      <c r="CI25"/>
      <c r="CJ25"/>
      <c r="CK25"/>
      <c r="CL25"/>
      <c r="CM25"/>
      <c r="CN25"/>
      <c r="CO25"/>
      <c r="CP25"/>
      <c r="CQ25"/>
      <c r="CR25"/>
      <c r="CS25"/>
      <c r="DC25" s="442"/>
      <c r="DG25" s="213" t="str" cm="1">
        <f t="array" aca="1" ref="DG25" ca="1">IFERROR(IF(INDIRECT(DJ25)="x", 1, INDIRECT(DJ25)), "")</f>
        <v/>
      </c>
      <c r="DI25" s="570">
        <f t="shared" si="4"/>
        <v>0</v>
      </c>
      <c r="DJ25" s="213" t="str" cm="1">
        <f t="array" ref="DJ25">IF(
  DE25 = "svar",
  _xlfn._xlws.FILTER($BQ:$BQ, ($BP:$BP = DF25) * ($BK:$BK = DC25)),
  IF(
    DC25 &lt;&gt; "",
    _xlfn._xlws.FILTER($X$2:$X$1000, $AD$2:$AD$1000 = DC25),
    ""
  )
)</f>
        <v/>
      </c>
      <c r="DK25" s="213"/>
      <c r="DL25" s="213"/>
      <c r="DM25" s="213"/>
      <c r="DN25" s="213"/>
      <c r="DO25" s="213"/>
      <c r="DP25" s="213"/>
      <c r="DQ25" s="213"/>
      <c r="DR25" s="213"/>
      <c r="DW25" s="442"/>
      <c r="EA25" s="213" t="str" cm="1">
        <f t="array" aca="1" ref="EA25" ca="1">IFERROR(IF(INDIRECT(ED25)="x", 1, INDIRECT(ED25)), "")</f>
        <v/>
      </c>
      <c r="EC25" s="570">
        <f t="shared" si="0"/>
        <v>0</v>
      </c>
      <c r="ED25" s="213" t="str" cm="1">
        <f t="array" ref="ED25">IF(
  DY25 = "svar",
  _xlfn._xlws.FILTER($BQ:$BQ, ($BP:$BP = DZ25) * ($BK:$BK = DW25)),
  IF(
    DW25 &lt;&gt; "",
    _xlfn._xlws.FILTER($X$2:$X$1000, $AD$2:$AD$1000 = DW25),
    ""
  )
)</f>
        <v/>
      </c>
      <c r="EE25" s="213"/>
      <c r="EF25" s="213"/>
      <c r="EG25" s="213"/>
      <c r="EH25" s="213"/>
      <c r="EI25" s="213"/>
      <c r="EJ25" s="213"/>
      <c r="EK25" s="213"/>
      <c r="EL25" s="213"/>
      <c r="EO25" s="442"/>
      <c r="ES25" s="213" t="str" cm="1">
        <f t="array" aca="1" ref="ES25" ca="1">IFERROR(IF(INDIRECT(EV25)="x", 1, INDIRECT(EV25)), "")</f>
        <v/>
      </c>
      <c r="EU25" s="570">
        <f t="shared" si="1"/>
        <v>0</v>
      </c>
      <c r="EV25" s="213" t="str" cm="1">
        <f t="array" ref="EV25">IF(
  EQ25 = "svar",
  _xlfn._xlws.FILTER($BQ:$BQ, ($BP:$BP = ER25) * ($BK:$BK = EO25)),
  IF(
    EO25 &lt;&gt; "",
    _xlfn._xlws.FILTER($X$2:$X$1000, $AD$2:$AD$1000 = EO25),
    ""
  )
)</f>
        <v/>
      </c>
      <c r="EW25" s="213"/>
      <c r="EX25" s="213"/>
      <c r="EY25" s="213"/>
      <c r="EZ25" s="213"/>
      <c r="FA25" s="213"/>
      <c r="FB25" s="213"/>
      <c r="FC25" s="213"/>
      <c r="FD25" s="213"/>
      <c r="FG25" s="442"/>
      <c r="FK25" s="213" t="str" cm="1">
        <f t="array" aca="1" ref="FK25" ca="1">IFERROR(IF(INDIRECT(FN25)="x", 1, INDIRECT(FN25)), "")</f>
        <v/>
      </c>
      <c r="FM25" s="570">
        <f t="shared" si="2"/>
        <v>0</v>
      </c>
      <c r="FN25" s="213" t="str" cm="1">
        <f t="array" ref="FN25">IF(
  FI25 = "svar",
  _xlfn._xlws.FILTER($BQ:$BQ, ($BP:$BP = FJ25) * ($BK:$BK = FG25)),
  IF(
    FG25 &lt;&gt; "",
    _xlfn._xlws.FILTER($X$2:$X$1000, $AD$2:$AD$1000 = FG25),
    ""
  )
)</f>
        <v/>
      </c>
      <c r="FO25" s="213"/>
      <c r="FP25" s="213"/>
      <c r="FQ25" s="213"/>
      <c r="FR25" s="213"/>
      <c r="FS25" s="213"/>
      <c r="FT25" s="213"/>
      <c r="FU25" s="213"/>
      <c r="FV25" s="213"/>
      <c r="FY25" s="442"/>
      <c r="GC25" s="747" t="str" cm="1">
        <f t="array" aca="1" ref="GC25" ca="1">IFERROR(IF(INDIRECT(GF25)="x", 1, INDIRECT(GF25)), "")</f>
        <v/>
      </c>
      <c r="GE25" s="570">
        <f t="shared" si="3"/>
        <v>0</v>
      </c>
      <c r="GF25" s="213" t="str" cm="1">
        <f t="array" ref="GF25">IF(
  GA25 = "svar",
  _xlfn._xlws.FILTER($BQ:$BQ, ($BP:$BP = GB25) * ($BK:$BK = FY25)),
  IF(
    FY25 &lt;&gt; "",
    _xlfn._xlws.FILTER($X$2:$X$1000, $AD$2:$AD$1000 = FY25),
    ""
  )
)</f>
        <v/>
      </c>
      <c r="GG25" s="213"/>
      <c r="GH25" s="213"/>
      <c r="GI25" s="213"/>
      <c r="GJ25" s="213"/>
      <c r="GK25" s="213"/>
      <c r="GL25" s="213"/>
      <c r="GM25" s="213"/>
      <c r="GN25" s="213"/>
      <c r="GQ25" s="442"/>
      <c r="GU25" s="213"/>
      <c r="GW25" s="570"/>
      <c r="GX25" s="213"/>
      <c r="GY25" s="213"/>
      <c r="GZ25" s="213"/>
      <c r="HA25" s="213"/>
      <c r="HB25" s="213"/>
      <c r="HC25" s="213"/>
      <c r="HD25" s="213"/>
      <c r="HE25" s="213"/>
      <c r="HF25" s="213"/>
      <c r="HI25" s="442"/>
      <c r="HM25" s="213"/>
      <c r="HO25" s="570"/>
      <c r="HP25" s="213"/>
      <c r="HQ25" s="213"/>
      <c r="HR25" s="213"/>
      <c r="HS25" s="213"/>
      <c r="HT25" s="213"/>
      <c r="HU25" s="213"/>
      <c r="HV25" s="213"/>
      <c r="HW25" s="213"/>
      <c r="HX25" s="213"/>
      <c r="IA25" s="442"/>
      <c r="IE25" s="213"/>
      <c r="IG25" s="570"/>
      <c r="IH25" s="213"/>
      <c r="II25" s="213"/>
      <c r="IJ25" s="213"/>
      <c r="IK25" s="213"/>
      <c r="IL25" s="213"/>
      <c r="IM25" s="213"/>
      <c r="IN25" s="213"/>
      <c r="IO25" s="213"/>
      <c r="IP25" s="213"/>
      <c r="IS25" s="442"/>
      <c r="IW25" s="213"/>
      <c r="IY25" s="570"/>
      <c r="IZ25" s="213"/>
      <c r="JA25" s="213"/>
      <c r="JB25" s="213"/>
      <c r="JC25" s="213"/>
      <c r="JD25" s="213"/>
      <c r="JE25" s="213"/>
      <c r="JF25" s="213"/>
      <c r="JG25" s="213"/>
      <c r="JH25" s="213"/>
      <c r="JK25" s="442"/>
      <c r="JO25" s="213"/>
      <c r="JQ25" s="570"/>
      <c r="JR25" s="213"/>
      <c r="JS25" s="213"/>
      <c r="JT25" s="213"/>
      <c r="JU25" s="213"/>
      <c r="JV25" s="213"/>
      <c r="JW25" s="213"/>
      <c r="JX25" s="213"/>
      <c r="JY25" s="213"/>
      <c r="JZ25" s="213"/>
      <c r="KC25" s="442"/>
      <c r="KG25" s="213"/>
      <c r="KI25" s="570"/>
      <c r="KJ25" s="213"/>
      <c r="KK25" s="213"/>
      <c r="KL25" s="213"/>
      <c r="KM25" s="213"/>
      <c r="KN25" s="213"/>
      <c r="KO25" s="213"/>
      <c r="KP25" s="213"/>
      <c r="KQ25" s="213"/>
      <c r="KR25" s="213"/>
    </row>
    <row r="26" spans="1:363" s="361" customFormat="1" ht="29.15">
      <c r="A26" s="458">
        <v>8</v>
      </c>
      <c r="B26" s="459">
        <v>2</v>
      </c>
      <c r="C26" s="459" t="s">
        <v>25</v>
      </c>
      <c r="D26" s="204" t="s">
        <v>1025</v>
      </c>
      <c r="E26" s="460">
        <v>5</v>
      </c>
      <c r="F26" s="441" t="s">
        <v>1025</v>
      </c>
      <c r="G26" t="s">
        <v>3603</v>
      </c>
      <c r="H26">
        <v>26</v>
      </c>
      <c r="I26">
        <v>1</v>
      </c>
      <c r="J26" s="422" t="e">
        <v>#NUM!</v>
      </c>
      <c r="K26" s="422" t="e">
        <v>#NUM!</v>
      </c>
      <c r="L26" s="422" t="s">
        <v>1217</v>
      </c>
      <c r="M26" s="422" t="s">
        <v>1217</v>
      </c>
      <c r="N26"/>
      <c r="O26" t="s">
        <v>1217</v>
      </c>
      <c r="P26" s="435" t="s">
        <v>1217</v>
      </c>
      <c r="Q26" t="s">
        <v>1217</v>
      </c>
      <c r="R26" t="s">
        <v>0</v>
      </c>
      <c r="S26" t="s">
        <v>3633</v>
      </c>
      <c r="T26"/>
      <c r="U26"/>
      <c r="V26"/>
      <c r="W26">
        <v>31</v>
      </c>
      <c r="X26" t="s">
        <v>1217</v>
      </c>
      <c r="Y26" t="s">
        <v>1217</v>
      </c>
      <c r="Z26" t="s">
        <v>1217</v>
      </c>
      <c r="AA26" t="s">
        <v>1217</v>
      </c>
      <c r="AB26" t="s">
        <v>1217</v>
      </c>
      <c r="AC26" t="s">
        <v>1217</v>
      </c>
      <c r="AD26" t="s">
        <v>1217</v>
      </c>
      <c r="AE26" t="s">
        <v>1217</v>
      </c>
      <c r="AF26" t="s">
        <v>1217</v>
      </c>
      <c r="AG26" t="s">
        <v>1217</v>
      </c>
      <c r="AH26"/>
      <c r="AI26" t="s">
        <v>1217</v>
      </c>
      <c r="AJ26" t="s">
        <v>1217</v>
      </c>
      <c r="AK26" t="s">
        <v>1217</v>
      </c>
      <c r="AL26" t="s">
        <v>1217</v>
      </c>
      <c r="AM26" t="s">
        <v>1217</v>
      </c>
      <c r="AN26" t="s">
        <v>1217</v>
      </c>
      <c r="AO26" t="s">
        <v>1217</v>
      </c>
      <c r="AP26"/>
      <c r="AQ26"/>
      <c r="AR26"/>
      <c r="AS26"/>
      <c r="AT26"/>
      <c r="AU26"/>
      <c r="AV26"/>
      <c r="AW26"/>
      <c r="AX26"/>
      <c r="AY26"/>
      <c r="AZ26"/>
      <c r="BA26"/>
      <c r="BB26"/>
      <c r="BC26"/>
      <c r="BD26"/>
      <c r="BE26"/>
      <c r="BF26" t="str" cm="1">
        <f t="array" aca="1" ref="BF26" ca="1">IFERROR(INDIRECT(X26),"")</f>
        <v/>
      </c>
      <c r="BG26"/>
      <c r="BH26" s="437"/>
      <c r="BI26"/>
      <c r="BJ26" s="469">
        <v>1</v>
      </c>
      <c r="BK26" s="469">
        <v>13</v>
      </c>
      <c r="BL26" s="469" t="s">
        <v>1073</v>
      </c>
      <c r="BM26" s="755" t="s">
        <v>4316</v>
      </c>
      <c r="BN26" s="469">
        <v>5</v>
      </c>
      <c r="BO26" s="755" t="s">
        <v>4357</v>
      </c>
      <c r="BP26" s="469" t="s">
        <v>151</v>
      </c>
      <c r="BQ26" s="753" t="s">
        <v>4415</v>
      </c>
      <c r="BR26" s="438"/>
      <c r="BS26" s="469">
        <v>0</v>
      </c>
      <c r="BT26" s="469">
        <v>0</v>
      </c>
      <c r="BU26" s="469">
        <v>0</v>
      </c>
      <c r="BV26" s="469">
        <v>0</v>
      </c>
      <c r="BW26" s="469">
        <v>1</v>
      </c>
      <c r="BX26" s="469">
        <v>1</v>
      </c>
      <c r="BY26" s="469">
        <v>0</v>
      </c>
      <c r="BZ26" s="469">
        <v>0</v>
      </c>
      <c r="CA26" s="469">
        <v>0</v>
      </c>
      <c r="CB26" s="469">
        <v>0</v>
      </c>
      <c r="CC26" s="469"/>
      <c r="CD26" s="469"/>
      <c r="CE26"/>
      <c r="CG26" t="s">
        <v>1339</v>
      </c>
      <c r="CH26">
        <f ca="1">CH27-CH25</f>
        <v>15</v>
      </c>
      <c r="CI26"/>
      <c r="CJ26"/>
      <c r="CK26"/>
      <c r="CL26"/>
      <c r="CM26"/>
      <c r="CN26"/>
      <c r="CO26"/>
      <c r="CP26"/>
      <c r="CQ26"/>
      <c r="CR26"/>
      <c r="CS26"/>
      <c r="DC26" s="442"/>
      <c r="DG26" s="213" t="str" cm="1">
        <f t="array" aca="1" ref="DG26" ca="1">IFERROR(IF(INDIRECT(DJ26)="x", 1, INDIRECT(DJ26)), "")</f>
        <v/>
      </c>
      <c r="DI26" s="570">
        <f t="shared" si="4"/>
        <v>0</v>
      </c>
      <c r="DJ26" s="213" t="str" cm="1">
        <f t="array" ref="DJ26">IF(
  DE26 = "svar",
  _xlfn._xlws.FILTER($BQ:$BQ, ($BP:$BP = DF26) * ($BK:$BK = DC26)),
  IF(
    DC26 &lt;&gt; "",
    _xlfn._xlws.FILTER($X$2:$X$1000, $AD$2:$AD$1000 = DC26),
    ""
  )
)</f>
        <v/>
      </c>
      <c r="DK26" s="213"/>
      <c r="DL26" s="213"/>
      <c r="DM26" s="213"/>
      <c r="DN26" s="213"/>
      <c r="DO26" s="213"/>
      <c r="DP26" s="213"/>
      <c r="DQ26" s="213"/>
      <c r="DR26" s="213"/>
      <c r="DW26" s="442"/>
      <c r="EA26" s="213" t="str" cm="1">
        <f t="array" aca="1" ref="EA26" ca="1">IFERROR(IF(INDIRECT(ED26)="x", 1, INDIRECT(ED26)), "")</f>
        <v/>
      </c>
      <c r="EC26" s="570">
        <f t="shared" si="0"/>
        <v>0</v>
      </c>
      <c r="ED26" s="213" t="str" cm="1">
        <f t="array" ref="ED26">IF(
  DY26 = "svar",
  _xlfn._xlws.FILTER($BQ:$BQ, ($BP:$BP = DZ26) * ($BK:$BK = DW26)),
  IF(
    DW26 &lt;&gt; "",
    _xlfn._xlws.FILTER($X$2:$X$1000, $AD$2:$AD$1000 = DW26),
    ""
  )
)</f>
        <v/>
      </c>
      <c r="EE26" s="213"/>
      <c r="EF26" s="213"/>
      <c r="EG26" s="213"/>
      <c r="EH26" s="213"/>
      <c r="EI26" s="213"/>
      <c r="EJ26" s="213"/>
      <c r="EK26" s="213"/>
      <c r="EL26" s="213"/>
      <c r="EO26" s="442"/>
      <c r="ES26" s="213" t="str" cm="1">
        <f t="array" aca="1" ref="ES26" ca="1">IFERROR(IF(INDIRECT(EV26)="x", 1, INDIRECT(EV26)), "")</f>
        <v/>
      </c>
      <c r="EU26" s="570">
        <f t="shared" si="1"/>
        <v>0</v>
      </c>
      <c r="EV26" s="213" t="str" cm="1">
        <f t="array" ref="EV26">IF(
  EQ26 = "svar",
  _xlfn._xlws.FILTER($BQ:$BQ, ($BP:$BP = ER26) * ($BK:$BK = EO26)),
  IF(
    EO26 &lt;&gt; "",
    _xlfn._xlws.FILTER($X$2:$X$1000, $AD$2:$AD$1000 = EO26),
    ""
  )
)</f>
        <v/>
      </c>
      <c r="EW26" s="213"/>
      <c r="EX26" s="213"/>
      <c r="EY26" s="213"/>
      <c r="EZ26" s="213"/>
      <c r="FA26" s="213"/>
      <c r="FB26" s="213"/>
      <c r="FC26" s="213"/>
      <c r="FD26" s="213"/>
      <c r="FG26" s="442"/>
      <c r="FK26" s="213" t="str" cm="1">
        <f t="array" aca="1" ref="FK26" ca="1">IFERROR(IF(INDIRECT(FN26)="x", 1, INDIRECT(FN26)), "")</f>
        <v/>
      </c>
      <c r="FM26" s="570">
        <f t="shared" si="2"/>
        <v>0</v>
      </c>
      <c r="FN26" s="213" t="str" cm="1">
        <f t="array" ref="FN26">IF(
  FI26 = "svar",
  _xlfn._xlws.FILTER($BQ:$BQ, ($BP:$BP = FJ26) * ($BK:$BK = FG26)),
  IF(
    FG26 &lt;&gt; "",
    _xlfn._xlws.FILTER($X$2:$X$1000, $AD$2:$AD$1000 = FG26),
    ""
  )
)</f>
        <v/>
      </c>
      <c r="FO26" s="213"/>
      <c r="FP26" s="213"/>
      <c r="FQ26" s="213"/>
      <c r="FR26" s="213"/>
      <c r="FS26" s="213"/>
      <c r="FT26" s="213"/>
      <c r="FU26" s="213"/>
      <c r="FV26" s="213"/>
      <c r="FY26" s="442"/>
      <c r="GC26" s="747" t="str" cm="1">
        <f t="array" aca="1" ref="GC26" ca="1">IFERROR(IF(INDIRECT(GF26)="x", 1, INDIRECT(GF26)), "")</f>
        <v/>
      </c>
      <c r="GE26" s="570">
        <f t="shared" si="3"/>
        <v>0</v>
      </c>
      <c r="GF26" s="213" t="str" cm="1">
        <f t="array" ref="GF26">IF(
  GA26 = "svar",
  _xlfn._xlws.FILTER($BQ:$BQ, ($BP:$BP = GB26) * ($BK:$BK = FY26)),
  IF(
    FY26 &lt;&gt; "",
    _xlfn._xlws.FILTER($X$2:$X$1000, $AD$2:$AD$1000 = FY26),
    ""
  )
)</f>
        <v/>
      </c>
      <c r="GG26" s="213"/>
      <c r="GH26" s="213"/>
      <c r="GI26" s="213"/>
      <c r="GJ26" s="213"/>
      <c r="GK26" s="213"/>
      <c r="GL26" s="213"/>
      <c r="GM26" s="213"/>
      <c r="GN26" s="213"/>
      <c r="GQ26" s="442"/>
      <c r="GU26" s="213"/>
      <c r="GW26" s="570"/>
      <c r="GX26" s="213"/>
      <c r="GY26" s="213"/>
      <c r="GZ26" s="213"/>
      <c r="HA26" s="213"/>
      <c r="HB26" s="213"/>
      <c r="HC26" s="213"/>
      <c r="HD26" s="213"/>
      <c r="HE26" s="213"/>
      <c r="HF26" s="213"/>
      <c r="HI26" s="442"/>
      <c r="HM26" s="213"/>
      <c r="HO26" s="570"/>
      <c r="HP26" s="213"/>
      <c r="HQ26" s="213"/>
      <c r="HR26" s="213"/>
      <c r="HS26" s="213"/>
      <c r="HT26" s="213"/>
      <c r="HU26" s="213"/>
      <c r="HV26" s="213"/>
      <c r="HW26" s="213"/>
      <c r="HX26" s="213"/>
      <c r="IA26" s="442"/>
      <c r="IE26" s="213"/>
      <c r="IG26" s="570"/>
      <c r="IH26" s="213"/>
      <c r="II26" s="213"/>
      <c r="IJ26" s="213"/>
      <c r="IK26" s="213"/>
      <c r="IL26" s="213"/>
      <c r="IM26" s="213"/>
      <c r="IN26" s="213"/>
      <c r="IO26" s="213"/>
      <c r="IP26" s="213"/>
      <c r="IS26" s="442"/>
      <c r="IW26" s="213"/>
      <c r="IY26" s="570"/>
      <c r="IZ26" s="213"/>
      <c r="JA26" s="213"/>
      <c r="JB26" s="213"/>
      <c r="JC26" s="213"/>
      <c r="JD26" s="213"/>
      <c r="JE26" s="213"/>
      <c r="JF26" s="213"/>
      <c r="JG26" s="213"/>
      <c r="JH26" s="213"/>
      <c r="JK26" s="442"/>
      <c r="JO26" s="213"/>
      <c r="JQ26" s="570"/>
      <c r="JR26" s="213"/>
      <c r="JS26" s="213"/>
      <c r="JT26" s="213"/>
      <c r="JU26" s="213"/>
      <c r="JV26" s="213"/>
      <c r="JW26" s="213"/>
      <c r="JX26" s="213"/>
      <c r="JY26" s="213"/>
      <c r="JZ26" s="213"/>
      <c r="KC26" s="442"/>
      <c r="KG26" s="213"/>
      <c r="KI26" s="570"/>
      <c r="KJ26" s="213"/>
      <c r="KK26" s="213"/>
      <c r="KL26" s="213"/>
      <c r="KM26" s="213"/>
      <c r="KN26" s="213"/>
      <c r="KO26" s="213"/>
      <c r="KP26" s="213"/>
      <c r="KQ26" s="213"/>
      <c r="KR26" s="213"/>
    </row>
    <row r="27" spans="1:363" ht="29.15">
      <c r="A27" s="458">
        <v>12</v>
      </c>
      <c r="B27" s="459">
        <v>3</v>
      </c>
      <c r="C27" s="459" t="s">
        <v>25</v>
      </c>
      <c r="D27" s="204" t="s">
        <v>1058</v>
      </c>
      <c r="E27" s="460">
        <v>5</v>
      </c>
      <c r="F27" s="441" t="s">
        <v>1058</v>
      </c>
      <c r="G27" t="s">
        <v>3603</v>
      </c>
      <c r="H27">
        <v>27</v>
      </c>
      <c r="I27">
        <v>1</v>
      </c>
      <c r="J27" s="422" t="e">
        <v>#NUM!</v>
      </c>
      <c r="K27" s="422" t="e">
        <v>#NUM!</v>
      </c>
      <c r="L27" s="422" t="s">
        <v>1217</v>
      </c>
      <c r="M27" s="422" t="s">
        <v>1217</v>
      </c>
      <c r="N27"/>
      <c r="O27" t="s">
        <v>1217</v>
      </c>
      <c r="P27" s="435" t="s">
        <v>1217</v>
      </c>
      <c r="Q27" t="s">
        <v>1217</v>
      </c>
      <c r="R27" t="s">
        <v>0</v>
      </c>
      <c r="S27" t="s">
        <v>3633</v>
      </c>
      <c r="T27"/>
      <c r="U27"/>
      <c r="V27"/>
      <c r="W27">
        <v>32</v>
      </c>
      <c r="X27" t="s">
        <v>1217</v>
      </c>
      <c r="Y27" t="s">
        <v>1217</v>
      </c>
      <c r="Z27" t="s">
        <v>1217</v>
      </c>
      <c r="AA27" t="s">
        <v>1217</v>
      </c>
      <c r="AB27" t="s">
        <v>1217</v>
      </c>
      <c r="AC27" t="s">
        <v>1217</v>
      </c>
      <c r="AD27" t="s">
        <v>1217</v>
      </c>
      <c r="AE27" t="s">
        <v>1217</v>
      </c>
      <c r="AF27" t="s">
        <v>1217</v>
      </c>
      <c r="AG27" t="s">
        <v>1217</v>
      </c>
      <c r="AH27"/>
      <c r="AI27" t="s">
        <v>1217</v>
      </c>
      <c r="AJ27" t="s">
        <v>1217</v>
      </c>
      <c r="AK27" t="s">
        <v>1217</v>
      </c>
      <c r="AL27" t="s">
        <v>1217</v>
      </c>
      <c r="AM27" t="s">
        <v>1217</v>
      </c>
      <c r="AN27" t="s">
        <v>1217</v>
      </c>
      <c r="AO27" t="s">
        <v>1217</v>
      </c>
      <c r="AP27"/>
      <c r="AQ27"/>
      <c r="AR27"/>
      <c r="AS27"/>
      <c r="AT27"/>
      <c r="AU27"/>
      <c r="AV27"/>
      <c r="AW27"/>
      <c r="AX27"/>
      <c r="AY27"/>
      <c r="AZ27"/>
      <c r="BA27"/>
      <c r="BB27"/>
      <c r="BC27"/>
      <c r="BD27"/>
      <c r="BE27"/>
      <c r="BF27" t="str" cm="1">
        <f t="array" aca="1" ref="BF27" ca="1">IFERROR(INDIRECT(X27),"")</f>
        <v/>
      </c>
      <c r="BG27"/>
      <c r="BH27" s="437"/>
      <c r="BI27"/>
      <c r="BJ27" s="470">
        <v>2</v>
      </c>
      <c r="BK27" s="470">
        <v>5</v>
      </c>
      <c r="BL27" s="470" t="s">
        <v>1001</v>
      </c>
      <c r="BM27" s="756" t="s">
        <v>4342</v>
      </c>
      <c r="BN27" s="470">
        <v>1</v>
      </c>
      <c r="BO27" s="756" t="s">
        <v>4317</v>
      </c>
      <c r="BP27" s="470" t="s">
        <v>1004</v>
      </c>
      <c r="BQ27" s="753" t="s">
        <v>4291</v>
      </c>
      <c r="BR27" s="438"/>
      <c r="BS27" s="470">
        <v>1</v>
      </c>
      <c r="BT27" s="470">
        <v>0</v>
      </c>
      <c r="BU27" s="470">
        <v>0</v>
      </c>
      <c r="BV27" s="470">
        <v>0</v>
      </c>
      <c r="BW27" s="470">
        <v>0</v>
      </c>
      <c r="BX27" s="470">
        <v>0</v>
      </c>
      <c r="BY27" s="470">
        <v>0</v>
      </c>
      <c r="BZ27" s="470">
        <v>0</v>
      </c>
      <c r="CA27" s="470">
        <v>0</v>
      </c>
      <c r="CB27" s="470">
        <v>0</v>
      </c>
      <c r="CC27" s="470"/>
      <c r="CD27" s="470"/>
      <c r="CE27"/>
      <c r="CG27" t="s">
        <v>1343</v>
      </c>
      <c r="CH27">
        <f>CH1</f>
        <v>15</v>
      </c>
      <c r="CI27"/>
      <c r="CJ27"/>
      <c r="CK27"/>
      <c r="CL27"/>
      <c r="CM27"/>
      <c r="CN27"/>
      <c r="CO27"/>
      <c r="CP27"/>
      <c r="CQ27"/>
      <c r="CR27"/>
      <c r="CS27"/>
      <c r="DC27" s="442"/>
      <c r="DD27" s="361"/>
      <c r="DE27" s="361"/>
      <c r="DF27" s="361"/>
      <c r="DG27" s="213" t="str" cm="1">
        <f t="array" aca="1" ref="DG27" ca="1">IFERROR(IF(INDIRECT(DJ27)="x", 1, INDIRECT(DJ27)), "")</f>
        <v/>
      </c>
      <c r="DH27" s="361"/>
      <c r="DI27" s="570">
        <f t="shared" si="4"/>
        <v>0</v>
      </c>
      <c r="DJ27" s="213" t="str" cm="1">
        <f t="array" ref="DJ27">IF(
  DE27 = "svar",
  _xlfn._xlws.FILTER($BQ:$BQ, ($BP:$BP = DF27) * ($BK:$BK = DC27)),
  IF(
    DC27 &lt;&gt; "",
    _xlfn._xlws.FILTER($X$2:$X$1000, $AD$2:$AD$1000 = DC27),
    ""
  )
)</f>
        <v/>
      </c>
      <c r="DK27" s="213"/>
      <c r="DL27" s="213"/>
      <c r="DM27" s="213"/>
      <c r="DN27" s="213"/>
      <c r="DO27" s="213"/>
      <c r="DP27" s="213"/>
      <c r="DQ27" s="213"/>
      <c r="DR27" s="213"/>
      <c r="DS27" s="361"/>
      <c r="DW27" s="440"/>
      <c r="EA27" s="213" t="str" cm="1">
        <f t="array" aca="1" ref="EA27" ca="1">IFERROR(IF(INDIRECT(ED27)="x", 1, INDIRECT(ED27)), "")</f>
        <v/>
      </c>
      <c r="EC27" s="570">
        <f t="shared" si="0"/>
        <v>0</v>
      </c>
      <c r="ED27" s="213" t="str" cm="1">
        <f t="array" ref="ED27">IF(
  DY27 = "svar",
  _xlfn._xlws.FILTER($BQ:$BQ, ($BP:$BP = DZ27) * ($BK:$BK = DW27)),
  IF(
    DW27 &lt;&gt; "",
    _xlfn._xlws.FILTER($X$2:$X$1000, $AD$2:$AD$1000 = DW27),
    ""
  )
)</f>
        <v/>
      </c>
      <c r="EE27" s="213"/>
      <c r="EF27" s="213"/>
      <c r="EG27" s="213"/>
      <c r="EH27" s="213"/>
      <c r="EI27" s="213"/>
      <c r="EJ27" s="213"/>
      <c r="EK27" s="213"/>
      <c r="EL27" s="213"/>
      <c r="EO27" s="440"/>
      <c r="ES27" s="213" t="str" cm="1">
        <f t="array" aca="1" ref="ES27" ca="1">IFERROR(IF(INDIRECT(EV27)="x", 1, INDIRECT(EV27)), "")</f>
        <v/>
      </c>
      <c r="EU27" s="570">
        <f t="shared" si="1"/>
        <v>0</v>
      </c>
      <c r="EV27" s="213" t="str" cm="1">
        <f t="array" ref="EV27">IF(
  EQ27 = "svar",
  _xlfn._xlws.FILTER($BQ:$BQ, ($BP:$BP = ER27) * ($BK:$BK = EO27)),
  IF(
    EO27 &lt;&gt; "",
    _xlfn._xlws.FILTER($X$2:$X$1000, $AD$2:$AD$1000 = EO27),
    ""
  )
)</f>
        <v/>
      </c>
      <c r="EW27" s="213"/>
      <c r="EX27" s="213"/>
      <c r="EY27" s="213"/>
      <c r="EZ27" s="213"/>
      <c r="FA27" s="213"/>
      <c r="FB27" s="213"/>
      <c r="FC27" s="213"/>
      <c r="FD27" s="213"/>
      <c r="FG27" s="440"/>
      <c r="FK27" s="213" t="str" cm="1">
        <f t="array" aca="1" ref="FK27" ca="1">IFERROR(IF(INDIRECT(FN27)="x", 1, INDIRECT(FN27)), "")</f>
        <v/>
      </c>
      <c r="FM27" s="570">
        <f t="shared" si="2"/>
        <v>0</v>
      </c>
      <c r="FN27" s="213" t="str" cm="1">
        <f t="array" ref="FN27">IF(
  FI27 = "svar",
  _xlfn._xlws.FILTER($BQ:$BQ, ($BP:$BP = FJ27) * ($BK:$BK = FG27)),
  IF(
    FG27 &lt;&gt; "",
    _xlfn._xlws.FILTER($X$2:$X$1000, $AD$2:$AD$1000 = FG27),
    ""
  )
)</f>
        <v/>
      </c>
      <c r="FO27" s="213"/>
      <c r="FP27" s="213"/>
      <c r="FQ27" s="213"/>
      <c r="FR27" s="213"/>
      <c r="FS27" s="213"/>
      <c r="FT27" s="213"/>
      <c r="FU27" s="213"/>
      <c r="FV27" s="213"/>
      <c r="FY27" s="440"/>
      <c r="GC27" s="747" t="str" cm="1">
        <f t="array" aca="1" ref="GC27" ca="1">IFERROR(IF(INDIRECT(GF27)="x", 1, INDIRECT(GF27)), "")</f>
        <v/>
      </c>
      <c r="GE27" s="570">
        <f t="shared" si="3"/>
        <v>0</v>
      </c>
      <c r="GF27" s="213" t="str" cm="1">
        <f t="array" ref="GF27">IF(
  GA27 = "svar",
  _xlfn._xlws.FILTER($BQ:$BQ, ($BP:$BP = GB27) * ($BK:$BK = FY27)),
  IF(
    FY27 &lt;&gt; "",
    _xlfn._xlws.FILTER($X$2:$X$1000, $AD$2:$AD$1000 = FY27),
    ""
  )
)</f>
        <v/>
      </c>
      <c r="GG27" s="213"/>
      <c r="GH27" s="213"/>
      <c r="GI27" s="213"/>
      <c r="GJ27" s="213"/>
      <c r="GK27" s="213"/>
      <c r="GL27" s="213"/>
      <c r="GM27" s="213"/>
      <c r="GN27" s="213"/>
      <c r="GQ27" s="440"/>
      <c r="GU27" s="213"/>
      <c r="GW27" s="570"/>
      <c r="GX27" s="213"/>
      <c r="GY27" s="213"/>
      <c r="GZ27" s="213"/>
      <c r="HA27" s="213"/>
      <c r="HB27" s="213"/>
      <c r="HC27" s="213"/>
      <c r="HD27" s="213"/>
      <c r="HE27" s="213"/>
      <c r="HF27" s="213"/>
      <c r="HI27" s="440"/>
      <c r="HM27" s="213"/>
      <c r="HO27" s="570"/>
      <c r="HP27" s="213"/>
      <c r="HQ27" s="213"/>
      <c r="HR27" s="213"/>
      <c r="HS27" s="213"/>
      <c r="HT27" s="213"/>
      <c r="HU27" s="213"/>
      <c r="HV27" s="213"/>
      <c r="HW27" s="213"/>
      <c r="HX27" s="213"/>
      <c r="IA27" s="440"/>
      <c r="IE27" s="213"/>
      <c r="IG27" s="570"/>
      <c r="IH27" s="213"/>
      <c r="II27" s="213"/>
      <c r="IJ27" s="213"/>
      <c r="IK27" s="213"/>
      <c r="IL27" s="213"/>
      <c r="IM27" s="213"/>
      <c r="IN27" s="213"/>
      <c r="IO27" s="213"/>
      <c r="IP27" s="213"/>
      <c r="IS27" s="440"/>
      <c r="IW27" s="213"/>
      <c r="IY27" s="570"/>
      <c r="IZ27" s="213"/>
      <c r="JA27" s="213"/>
      <c r="JB27" s="213"/>
      <c r="JC27" s="213"/>
      <c r="JD27" s="213"/>
      <c r="JE27" s="213"/>
      <c r="JF27" s="213"/>
      <c r="JG27" s="213"/>
      <c r="JH27" s="213"/>
      <c r="JK27" s="440"/>
      <c r="JO27" s="213"/>
      <c r="JQ27" s="570"/>
      <c r="JR27" s="213"/>
      <c r="JS27" s="213"/>
      <c r="JT27" s="213"/>
      <c r="JU27" s="213"/>
      <c r="JV27" s="213"/>
      <c r="JW27" s="213"/>
      <c r="JX27" s="213"/>
      <c r="JY27" s="213"/>
      <c r="JZ27" s="213"/>
      <c r="KC27" s="440"/>
      <c r="KG27" s="213"/>
      <c r="KI27" s="570"/>
      <c r="KJ27" s="213"/>
      <c r="KK27" s="213"/>
      <c r="KL27" s="213"/>
      <c r="KM27" s="213"/>
      <c r="KN27" s="213"/>
      <c r="KO27" s="213"/>
      <c r="KP27" s="213"/>
      <c r="KQ27" s="213"/>
      <c r="KR27" s="213"/>
    </row>
    <row r="28" spans="1:363" s="445" customFormat="1" ht="15">
      <c r="A28" s="458"/>
      <c r="B28" s="471"/>
      <c r="C28" s="462"/>
      <c r="D28" s="204"/>
      <c r="E28" s="460"/>
      <c r="F28" s="441" t="s">
        <v>0</v>
      </c>
      <c r="G28">
        <v>0</v>
      </c>
      <c r="H28" t="s">
        <v>1217</v>
      </c>
      <c r="I28">
        <v>0</v>
      </c>
      <c r="J28" s="422" t="e">
        <v>#NUM!</v>
      </c>
      <c r="K28" s="422" t="e">
        <v>#NUM!</v>
      </c>
      <c r="L28" s="422" t="s">
        <v>1217</v>
      </c>
      <c r="M28" s="422" t="s">
        <v>1217</v>
      </c>
      <c r="N28"/>
      <c r="O28" t="s">
        <v>1217</v>
      </c>
      <c r="P28" s="435" t="s">
        <v>1217</v>
      </c>
      <c r="Q28" t="s">
        <v>1217</v>
      </c>
      <c r="R28" t="s">
        <v>0</v>
      </c>
      <c r="S28" t="s">
        <v>3633</v>
      </c>
      <c r="T28"/>
      <c r="U28"/>
      <c r="V28"/>
      <c r="W28">
        <v>33</v>
      </c>
      <c r="X28" t="s">
        <v>1217</v>
      </c>
      <c r="Y28" t="s">
        <v>1217</v>
      </c>
      <c r="Z28" t="s">
        <v>1217</v>
      </c>
      <c r="AA28" t="s">
        <v>1217</v>
      </c>
      <c r="AB28" t="s">
        <v>1217</v>
      </c>
      <c r="AC28" t="s">
        <v>1217</v>
      </c>
      <c r="AD28" t="s">
        <v>1217</v>
      </c>
      <c r="AE28" t="s">
        <v>1217</v>
      </c>
      <c r="AF28" t="s">
        <v>1217</v>
      </c>
      <c r="AG28" t="s">
        <v>1217</v>
      </c>
      <c r="AH28"/>
      <c r="AI28" t="s">
        <v>1217</v>
      </c>
      <c r="AJ28" t="s">
        <v>1217</v>
      </c>
      <c r="AK28" t="s">
        <v>1217</v>
      </c>
      <c r="AL28" t="s">
        <v>1217</v>
      </c>
      <c r="AM28" t="s">
        <v>1217</v>
      </c>
      <c r="AN28" t="s">
        <v>1217</v>
      </c>
      <c r="AO28" t="s">
        <v>1217</v>
      </c>
      <c r="AP28"/>
      <c r="AQ28"/>
      <c r="AR28"/>
      <c r="AS28"/>
      <c r="AT28"/>
      <c r="AU28"/>
      <c r="AV28"/>
      <c r="AW28"/>
      <c r="AX28"/>
      <c r="AY28"/>
      <c r="AZ28"/>
      <c r="BA28"/>
      <c r="BB28"/>
      <c r="BC28"/>
      <c r="BD28"/>
      <c r="BE28"/>
      <c r="BF28" t="str" cm="1">
        <f t="array" aca="1" ref="BF28" ca="1">IFERROR(INDIRECT(X28),"")</f>
        <v/>
      </c>
      <c r="BG28"/>
      <c r="BH28" s="437"/>
      <c r="BI28"/>
      <c r="BJ28" s="470">
        <v>2</v>
      </c>
      <c r="BK28" s="470">
        <v>5</v>
      </c>
      <c r="BL28" s="470" t="s">
        <v>1001</v>
      </c>
      <c r="BM28" s="756" t="s">
        <v>4342</v>
      </c>
      <c r="BN28" s="470">
        <v>2</v>
      </c>
      <c r="BO28" s="756" t="s">
        <v>4318</v>
      </c>
      <c r="BP28" s="470" t="s">
        <v>1005</v>
      </c>
      <c r="BQ28" s="753" t="s">
        <v>4416</v>
      </c>
      <c r="BR28" s="438"/>
      <c r="BS28" s="470">
        <v>1</v>
      </c>
      <c r="BT28" s="470">
        <v>0</v>
      </c>
      <c r="BU28" s="470">
        <v>0</v>
      </c>
      <c r="BV28" s="470">
        <v>0</v>
      </c>
      <c r="BW28" s="470">
        <v>0</v>
      </c>
      <c r="BX28" s="470">
        <v>0</v>
      </c>
      <c r="BY28" s="470">
        <v>0</v>
      </c>
      <c r="BZ28" s="470">
        <v>0</v>
      </c>
      <c r="CA28" s="470">
        <v>0</v>
      </c>
      <c r="CB28" s="470">
        <v>0</v>
      </c>
      <c r="CC28" s="470"/>
      <c r="CD28" s="470"/>
      <c r="CE28"/>
      <c r="CG28"/>
      <c r="CH28"/>
      <c r="CI28"/>
      <c r="CJ28"/>
      <c r="CK28"/>
      <c r="CL28"/>
      <c r="CM28"/>
      <c r="CN28"/>
      <c r="CO28"/>
      <c r="CP28"/>
      <c r="CQ28"/>
      <c r="CR28"/>
      <c r="CS28"/>
      <c r="CT28" s="135"/>
      <c r="CU28" s="135"/>
      <c r="CV28" s="135"/>
      <c r="CW28" s="135"/>
      <c r="CX28" s="135"/>
      <c r="CY28" s="135"/>
      <c r="CZ28" s="135"/>
      <c r="DA28" s="135"/>
      <c r="DB28" s="135"/>
      <c r="DC28" s="440"/>
      <c r="DD28" s="441"/>
      <c r="DE28" s="441"/>
      <c r="DF28" s="441"/>
      <c r="DG28" s="213" t="str" cm="1">
        <f t="array" aca="1" ref="DG28" ca="1">IFERROR(IF(INDIRECT(DJ28)="x", 1, INDIRECT(DJ28)), "")</f>
        <v/>
      </c>
      <c r="DH28" s="441"/>
      <c r="DI28" s="570">
        <f t="shared" si="4"/>
        <v>0</v>
      </c>
      <c r="DJ28" s="213" t="str" cm="1">
        <f t="array" ref="DJ28">IF(
  DE28 = "svar",
  _xlfn._xlws.FILTER($BQ:$BQ, ($BP:$BP = DF28) * ($BK:$BK = DC28)),
  IF(
    DC28 &lt;&gt; "",
    _xlfn._xlws.FILTER($X$2:$X$1000, $AD$2:$AD$1000 = DC28),
    ""
  )
)</f>
        <v/>
      </c>
      <c r="DK28" s="213"/>
      <c r="DL28" s="213"/>
      <c r="DM28" s="213"/>
      <c r="DN28" s="213"/>
      <c r="DO28" s="213"/>
      <c r="DP28" s="213"/>
      <c r="DQ28" s="213"/>
      <c r="DR28" s="213"/>
      <c r="DS28" s="441"/>
      <c r="DT28" s="135"/>
      <c r="DU28" s="135"/>
      <c r="DV28" s="135"/>
      <c r="DW28" s="443"/>
      <c r="DX28" s="135"/>
      <c r="DY28" s="135"/>
      <c r="DZ28" s="135"/>
      <c r="EA28" s="213" t="str" cm="1">
        <f t="array" aca="1" ref="EA28" ca="1">IFERROR(IF(INDIRECT(ED28)="x", 1, INDIRECT(ED28)), "")</f>
        <v/>
      </c>
      <c r="EB28" s="135"/>
      <c r="EC28" s="570">
        <f t="shared" si="0"/>
        <v>0</v>
      </c>
      <c r="ED28" s="213" t="str" cm="1">
        <f t="array" ref="ED28">IF(
  DY28 = "svar",
  _xlfn._xlws.FILTER($BQ:$BQ, ($BP:$BP = DZ28) * ($BK:$BK = DW28)),
  IF(
    DW28 &lt;&gt; "",
    _xlfn._xlws.FILTER($X$2:$X$1000, $AD$2:$AD$1000 = DW28),
    ""
  )
)</f>
        <v/>
      </c>
      <c r="EE28" s="213"/>
      <c r="EF28" s="213"/>
      <c r="EG28" s="213"/>
      <c r="EH28" s="213"/>
      <c r="EI28" s="213"/>
      <c r="EJ28" s="213"/>
      <c r="EK28" s="213"/>
      <c r="EL28" s="213"/>
      <c r="EM28" s="135"/>
      <c r="EN28" s="135"/>
      <c r="EO28" s="443"/>
      <c r="EP28" s="135"/>
      <c r="EQ28" s="135"/>
      <c r="ER28" s="135"/>
      <c r="ES28" s="213" t="str" cm="1">
        <f t="array" aca="1" ref="ES28" ca="1">IFERROR(IF(INDIRECT(EV28)="x", 1, INDIRECT(EV28)), "")</f>
        <v/>
      </c>
      <c r="ET28" s="135"/>
      <c r="EU28" s="570">
        <f t="shared" si="1"/>
        <v>0</v>
      </c>
      <c r="EV28" s="213" t="str" cm="1">
        <f t="array" ref="EV28">IF(
  EQ28 = "svar",
  _xlfn._xlws.FILTER($BQ:$BQ, ($BP:$BP = ER28) * ($BK:$BK = EO28)),
  IF(
    EO28 &lt;&gt; "",
    _xlfn._xlws.FILTER($X$2:$X$1000, $AD$2:$AD$1000 = EO28),
    ""
  )
)</f>
        <v/>
      </c>
      <c r="EW28" s="213"/>
      <c r="EX28" s="213"/>
      <c r="EY28" s="213"/>
      <c r="EZ28" s="213"/>
      <c r="FA28" s="213"/>
      <c r="FB28" s="213"/>
      <c r="FC28" s="213"/>
      <c r="FD28" s="213"/>
      <c r="FE28" s="135"/>
      <c r="FF28" s="135"/>
      <c r="FG28" s="443"/>
      <c r="FH28" s="135"/>
      <c r="FI28" s="135"/>
      <c r="FJ28" s="135"/>
      <c r="FK28" s="213" t="str" cm="1">
        <f t="array" aca="1" ref="FK28" ca="1">IFERROR(IF(INDIRECT(FN28)="x", 1, INDIRECT(FN28)), "")</f>
        <v/>
      </c>
      <c r="FL28" s="135"/>
      <c r="FM28" s="570">
        <f t="shared" si="2"/>
        <v>0</v>
      </c>
      <c r="FN28" s="213" t="str" cm="1">
        <f t="array" ref="FN28">IF(
  FI28 = "svar",
  _xlfn._xlws.FILTER($BQ:$BQ, ($BP:$BP = FJ28) * ($BK:$BK = FG28)),
  IF(
    FG28 &lt;&gt; "",
    _xlfn._xlws.FILTER($X$2:$X$1000, $AD$2:$AD$1000 = FG28),
    ""
  )
)</f>
        <v/>
      </c>
      <c r="FO28" s="213"/>
      <c r="FP28" s="213"/>
      <c r="FQ28" s="213"/>
      <c r="FR28" s="213"/>
      <c r="FS28" s="213"/>
      <c r="FT28" s="213"/>
      <c r="FU28" s="213"/>
      <c r="FV28" s="213"/>
      <c r="FW28" s="135"/>
      <c r="FX28" s="135"/>
      <c r="FY28" s="443"/>
      <c r="FZ28" s="135"/>
      <c r="GA28" s="135"/>
      <c r="GB28" s="135"/>
      <c r="GC28" s="747" t="str" cm="1">
        <f t="array" aca="1" ref="GC28" ca="1">IFERROR(IF(INDIRECT(GF28)="x", 1, INDIRECT(GF28)), "")</f>
        <v/>
      </c>
      <c r="GD28" s="135"/>
      <c r="GE28" s="570">
        <f t="shared" si="3"/>
        <v>0</v>
      </c>
      <c r="GF28" s="213" t="str" cm="1">
        <f t="array" ref="GF28">IF(
  GA28 = "svar",
  _xlfn._xlws.FILTER($BQ:$BQ, ($BP:$BP = GB28) * ($BK:$BK = FY28)),
  IF(
    FY28 &lt;&gt; "",
    _xlfn._xlws.FILTER($X$2:$X$1000, $AD$2:$AD$1000 = FY28),
    ""
  )
)</f>
        <v/>
      </c>
      <c r="GG28" s="213"/>
      <c r="GH28" s="213"/>
      <c r="GI28" s="213"/>
      <c r="GJ28" s="213"/>
      <c r="GK28" s="213"/>
      <c r="GL28" s="213"/>
      <c r="GM28" s="213"/>
      <c r="GN28" s="213"/>
      <c r="GO28" s="135"/>
      <c r="GP28" s="135"/>
      <c r="GQ28" s="443"/>
      <c r="GR28" s="135"/>
      <c r="GS28" s="135"/>
      <c r="GT28" s="135"/>
      <c r="GU28" s="213"/>
      <c r="GV28" s="135"/>
      <c r="GW28" s="570"/>
      <c r="GX28" s="213"/>
      <c r="GY28" s="213"/>
      <c r="GZ28" s="213"/>
      <c r="HA28" s="213"/>
      <c r="HB28" s="213"/>
      <c r="HC28" s="213"/>
      <c r="HD28" s="213"/>
      <c r="HE28" s="213"/>
      <c r="HF28" s="213"/>
      <c r="HG28" s="135"/>
      <c r="HH28" s="135"/>
      <c r="HI28" s="443"/>
      <c r="HJ28" s="135"/>
      <c r="HK28" s="135"/>
      <c r="HL28" s="135"/>
      <c r="HM28" s="213"/>
      <c r="HN28" s="135"/>
      <c r="HO28" s="570"/>
      <c r="HP28" s="213"/>
      <c r="HQ28" s="213"/>
      <c r="HR28" s="213"/>
      <c r="HS28" s="213"/>
      <c r="HT28" s="213"/>
      <c r="HU28" s="213"/>
      <c r="HV28" s="213"/>
      <c r="HW28" s="213"/>
      <c r="HX28" s="213"/>
      <c r="HY28" s="135"/>
      <c r="HZ28" s="135"/>
      <c r="IA28" s="443"/>
      <c r="IB28" s="135"/>
      <c r="IC28" s="135"/>
      <c r="ID28" s="135"/>
      <c r="IE28" s="213"/>
      <c r="IF28" s="135"/>
      <c r="IG28" s="570"/>
      <c r="IH28" s="213"/>
      <c r="II28" s="213"/>
      <c r="IJ28" s="213"/>
      <c r="IK28" s="213"/>
      <c r="IL28" s="213"/>
      <c r="IM28" s="213"/>
      <c r="IN28" s="213"/>
      <c r="IO28" s="213"/>
      <c r="IP28" s="213"/>
      <c r="IQ28" s="135"/>
      <c r="IR28" s="135"/>
      <c r="IS28" s="443"/>
      <c r="IT28" s="135"/>
      <c r="IU28" s="135"/>
      <c r="IV28" s="135"/>
      <c r="IW28" s="213"/>
      <c r="IX28" s="135"/>
      <c r="IY28" s="570"/>
      <c r="IZ28" s="213"/>
      <c r="JA28" s="213"/>
      <c r="JB28" s="213"/>
      <c r="JC28" s="213"/>
      <c r="JD28" s="213"/>
      <c r="JE28" s="213"/>
      <c r="JF28" s="213"/>
      <c r="JG28" s="213"/>
      <c r="JH28" s="213"/>
      <c r="JI28" s="135"/>
      <c r="JJ28" s="135"/>
      <c r="JK28" s="443"/>
      <c r="JL28" s="135"/>
      <c r="JM28" s="135"/>
      <c r="JN28" s="135"/>
      <c r="JO28" s="213"/>
      <c r="JP28" s="135"/>
      <c r="JQ28" s="570"/>
      <c r="JR28" s="213"/>
      <c r="JS28" s="213"/>
      <c r="JT28" s="213"/>
      <c r="JU28" s="213"/>
      <c r="JV28" s="213"/>
      <c r="JW28" s="213"/>
      <c r="JX28" s="213"/>
      <c r="JY28" s="213"/>
      <c r="JZ28" s="213"/>
      <c r="KA28" s="135"/>
      <c r="KB28" s="135"/>
      <c r="KC28" s="443"/>
      <c r="KD28" s="135"/>
      <c r="KE28" s="135"/>
      <c r="KF28" s="135"/>
      <c r="KG28" s="213"/>
      <c r="KH28" s="135"/>
      <c r="KI28" s="570"/>
      <c r="KJ28" s="213"/>
      <c r="KK28" s="213"/>
      <c r="KL28" s="213"/>
      <c r="KM28" s="213"/>
      <c r="KN28" s="213"/>
      <c r="KO28" s="213"/>
      <c r="KP28" s="213"/>
      <c r="KQ28" s="213"/>
      <c r="KR28" s="213"/>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c r="MV28" s="135"/>
      <c r="MW28" s="135"/>
      <c r="MX28" s="135"/>
      <c r="MY28" s="135"/>
    </row>
    <row r="29" spans="1:363" s="361" customFormat="1" ht="15">
      <c r="A29" s="464" t="s">
        <v>3604</v>
      </c>
      <c r="B29" s="471"/>
      <c r="C29" s="462"/>
      <c r="D29" s="204"/>
      <c r="E29" s="460"/>
      <c r="F29" s="441" t="e">
        <v>#N/A</v>
      </c>
      <c r="G29" t="s">
        <v>3604</v>
      </c>
      <c r="H29" t="s">
        <v>1217</v>
      </c>
      <c r="I29">
        <v>0</v>
      </c>
      <c r="J29" s="422" t="e">
        <v>#NUM!</v>
      </c>
      <c r="K29" s="422" t="e">
        <v>#NUM!</v>
      </c>
      <c r="L29" s="422" t="s">
        <v>1217</v>
      </c>
      <c r="M29" s="422" t="s">
        <v>1217</v>
      </c>
      <c r="N29"/>
      <c r="O29" t="s">
        <v>1217</v>
      </c>
      <c r="P29" s="435" t="s">
        <v>1217</v>
      </c>
      <c r="Q29" t="s">
        <v>1217</v>
      </c>
      <c r="R29" t="s">
        <v>0</v>
      </c>
      <c r="S29" t="s">
        <v>3633</v>
      </c>
      <c r="T29"/>
      <c r="U29"/>
      <c r="V29"/>
      <c r="W29">
        <v>34</v>
      </c>
      <c r="X29" t="s">
        <v>1217</v>
      </c>
      <c r="Y29" t="s">
        <v>1217</v>
      </c>
      <c r="Z29" t="s">
        <v>1217</v>
      </c>
      <c r="AA29" t="s">
        <v>1217</v>
      </c>
      <c r="AB29" t="s">
        <v>1217</v>
      </c>
      <c r="AC29" t="s">
        <v>1217</v>
      </c>
      <c r="AD29" t="s">
        <v>1217</v>
      </c>
      <c r="AE29" t="s">
        <v>1217</v>
      </c>
      <c r="AF29" t="s">
        <v>1217</v>
      </c>
      <c r="AG29" t="s">
        <v>1217</v>
      </c>
      <c r="AH29"/>
      <c r="AI29" t="s">
        <v>1217</v>
      </c>
      <c r="AJ29" t="s">
        <v>1217</v>
      </c>
      <c r="AK29" t="s">
        <v>1217</v>
      </c>
      <c r="AL29" t="s">
        <v>1217</v>
      </c>
      <c r="AM29" t="s">
        <v>1217</v>
      </c>
      <c r="AN29" t="s">
        <v>1217</v>
      </c>
      <c r="AO29" t="s">
        <v>1217</v>
      </c>
      <c r="AP29"/>
      <c r="AQ29"/>
      <c r="AR29"/>
      <c r="AS29"/>
      <c r="AT29"/>
      <c r="AU29"/>
      <c r="AV29"/>
      <c r="AW29"/>
      <c r="AX29"/>
      <c r="AY29"/>
      <c r="AZ29"/>
      <c r="BA29"/>
      <c r="BB29"/>
      <c r="BC29"/>
      <c r="BD29"/>
      <c r="BE29"/>
      <c r="BF29" t="str" cm="1">
        <f t="array" aca="1" ref="BF29" ca="1">IFERROR(INDIRECT(X29),"")</f>
        <v/>
      </c>
      <c r="BG29"/>
      <c r="BH29" s="437"/>
      <c r="BI29"/>
      <c r="BJ29" s="470">
        <v>2</v>
      </c>
      <c r="BK29" s="470">
        <v>5</v>
      </c>
      <c r="BL29" s="470" t="s">
        <v>1001</v>
      </c>
      <c r="BM29" s="756" t="s">
        <v>4342</v>
      </c>
      <c r="BN29" s="470">
        <v>3</v>
      </c>
      <c r="BO29" s="756" t="s">
        <v>4358</v>
      </c>
      <c r="BP29" s="470" t="s">
        <v>1006</v>
      </c>
      <c r="BQ29" s="753" t="s">
        <v>4417</v>
      </c>
      <c r="BR29" s="438"/>
      <c r="BS29" s="470">
        <v>1</v>
      </c>
      <c r="BT29" s="470">
        <v>0</v>
      </c>
      <c r="BU29" s="470">
        <v>0</v>
      </c>
      <c r="BV29" s="470">
        <v>0</v>
      </c>
      <c r="BW29" s="470">
        <v>0</v>
      </c>
      <c r="BX29" s="470">
        <v>0</v>
      </c>
      <c r="BY29" s="470">
        <v>0</v>
      </c>
      <c r="BZ29" s="470">
        <v>0</v>
      </c>
      <c r="CA29" s="470">
        <v>0</v>
      </c>
      <c r="CB29" s="470">
        <v>0</v>
      </c>
      <c r="CC29" s="470"/>
      <c r="CD29" s="470"/>
      <c r="CE29"/>
      <c r="CG29"/>
      <c r="CH29" t="str">
        <f>CI3</f>
        <v>Kravställning i digitala leveranskedjor</v>
      </c>
      <c r="CI29"/>
      <c r="CJ29"/>
      <c r="CK29"/>
      <c r="CL29"/>
      <c r="CM29"/>
      <c r="CN29"/>
      <c r="CO29"/>
      <c r="CP29"/>
      <c r="CQ29"/>
      <c r="CR29"/>
      <c r="CS29"/>
      <c r="DC29" s="443"/>
      <c r="DD29" s="135"/>
      <c r="DE29" s="135"/>
      <c r="DF29" s="135"/>
      <c r="DG29" s="213" t="str" cm="1">
        <f t="array" aca="1" ref="DG29" ca="1">IFERROR(IF(INDIRECT(DJ29)="x", 1, INDIRECT(DJ29)), "")</f>
        <v/>
      </c>
      <c r="DH29" s="135"/>
      <c r="DI29" s="570">
        <f t="shared" si="4"/>
        <v>0</v>
      </c>
      <c r="DJ29" s="213" t="str" cm="1">
        <f t="array" ref="DJ29">IF(
  DE29 = "svar",
  _xlfn._xlws.FILTER($BQ:$BQ, ($BP:$BP = DF29) * ($BK:$BK = DC29)),
  IF(
    DC29 &lt;&gt; "",
    _xlfn._xlws.FILTER($X$2:$X$1000, $AD$2:$AD$1000 = DC29),
    ""
  )
)</f>
        <v/>
      </c>
      <c r="DK29" s="213"/>
      <c r="DL29" s="213"/>
      <c r="DM29" s="213"/>
      <c r="DN29" s="213"/>
      <c r="DO29" s="213"/>
      <c r="DP29" s="213"/>
      <c r="DQ29" s="213"/>
      <c r="DR29" s="213"/>
      <c r="DS29" s="135"/>
      <c r="DW29" s="442"/>
      <c r="EA29" s="213" t="str" cm="1">
        <f t="array" aca="1" ref="EA29" ca="1">IFERROR(IF(INDIRECT(ED29)="x", 1, INDIRECT(ED29)), "")</f>
        <v/>
      </c>
      <c r="EC29" s="570">
        <f t="shared" si="0"/>
        <v>0</v>
      </c>
      <c r="ED29" s="213" t="str" cm="1">
        <f t="array" ref="ED29">IF(
  DY29 = "svar",
  _xlfn._xlws.FILTER($BQ:$BQ, ($BP:$BP = DZ29) * ($BK:$BK = DW29)),
  IF(
    DW29 &lt;&gt; "",
    _xlfn._xlws.FILTER($X$2:$X$1000, $AD$2:$AD$1000 = DW29),
    ""
  )
)</f>
        <v/>
      </c>
      <c r="EE29" s="213"/>
      <c r="EF29" s="213"/>
      <c r="EG29" s="213"/>
      <c r="EH29" s="213"/>
      <c r="EI29" s="213"/>
      <c r="EJ29" s="213"/>
      <c r="EK29" s="213"/>
      <c r="EL29" s="213"/>
      <c r="EO29" s="442"/>
      <c r="ES29" s="213" t="str" cm="1">
        <f t="array" aca="1" ref="ES29" ca="1">IFERROR(IF(INDIRECT(EV29)="x", 1, INDIRECT(EV29)), "")</f>
        <v/>
      </c>
      <c r="EU29" s="570">
        <f t="shared" si="1"/>
        <v>0</v>
      </c>
      <c r="EV29" s="213" t="str" cm="1">
        <f t="array" ref="EV29">IF(
  EQ29 = "svar",
  _xlfn._xlws.FILTER($BQ:$BQ, ($BP:$BP = ER29) * ($BK:$BK = EO29)),
  IF(
    EO29 &lt;&gt; "",
    _xlfn._xlws.FILTER($X$2:$X$1000, $AD$2:$AD$1000 = EO29),
    ""
  )
)</f>
        <v/>
      </c>
      <c r="EW29" s="213"/>
      <c r="EX29" s="213"/>
      <c r="EY29" s="213"/>
      <c r="EZ29" s="213"/>
      <c r="FA29" s="213"/>
      <c r="FB29" s="213"/>
      <c r="FC29" s="213"/>
      <c r="FD29" s="213"/>
      <c r="FG29" s="442"/>
      <c r="FK29" s="213" t="str" cm="1">
        <f t="array" aca="1" ref="FK29" ca="1">IFERROR(IF(INDIRECT(FN29)="x", 1, INDIRECT(FN29)), "")</f>
        <v/>
      </c>
      <c r="FM29" s="570">
        <f t="shared" si="2"/>
        <v>0</v>
      </c>
      <c r="FN29" s="213" t="str" cm="1">
        <f t="array" ref="FN29">IF(
  FI29 = "svar",
  _xlfn._xlws.FILTER($BQ:$BQ, ($BP:$BP = FJ29) * ($BK:$BK = FG29)),
  IF(
    FG29 &lt;&gt; "",
    _xlfn._xlws.FILTER($X$2:$X$1000, $AD$2:$AD$1000 = FG29),
    ""
  )
)</f>
        <v/>
      </c>
      <c r="FO29" s="213"/>
      <c r="FP29" s="213"/>
      <c r="FQ29" s="213"/>
      <c r="FR29" s="213"/>
      <c r="FS29" s="213"/>
      <c r="FT29" s="213"/>
      <c r="FU29" s="213"/>
      <c r="FV29" s="213"/>
      <c r="FY29" s="442"/>
      <c r="GC29" s="747" t="str" cm="1">
        <f t="array" aca="1" ref="GC29" ca="1">IFERROR(IF(INDIRECT(GF29)="x", 1, INDIRECT(GF29)), "")</f>
        <v/>
      </c>
      <c r="GE29" s="570">
        <f t="shared" si="3"/>
        <v>0</v>
      </c>
      <c r="GF29" s="213" t="str" cm="1">
        <f t="array" ref="GF29">IF(
  GA29 = "svar",
  _xlfn._xlws.FILTER($BQ:$BQ, ($BP:$BP = GB29) * ($BK:$BK = FY29)),
  IF(
    FY29 &lt;&gt; "",
    _xlfn._xlws.FILTER($X$2:$X$1000, $AD$2:$AD$1000 = FY29),
    ""
  )
)</f>
        <v/>
      </c>
      <c r="GG29" s="213"/>
      <c r="GH29" s="213"/>
      <c r="GI29" s="213"/>
      <c r="GJ29" s="213"/>
      <c r="GK29" s="213"/>
      <c r="GL29" s="213"/>
      <c r="GM29" s="213"/>
      <c r="GN29" s="213"/>
      <c r="GQ29" s="442"/>
      <c r="GU29" s="213"/>
      <c r="GW29" s="570"/>
      <c r="GX29" s="213"/>
      <c r="GY29" s="213"/>
      <c r="GZ29" s="213"/>
      <c r="HA29" s="213"/>
      <c r="HB29" s="213"/>
      <c r="HC29" s="213"/>
      <c r="HD29" s="213"/>
      <c r="HE29" s="213"/>
      <c r="HF29" s="213"/>
      <c r="HI29" s="442"/>
      <c r="HM29" s="213"/>
      <c r="HO29" s="570"/>
      <c r="HP29" s="213"/>
      <c r="HQ29" s="213"/>
      <c r="HR29" s="213"/>
      <c r="HS29" s="213"/>
      <c r="HT29" s="213"/>
      <c r="HU29" s="213"/>
      <c r="HV29" s="213"/>
      <c r="HW29" s="213"/>
      <c r="HX29" s="213"/>
      <c r="IA29" s="442"/>
      <c r="IE29" s="213"/>
      <c r="IG29" s="570"/>
      <c r="IH29" s="213"/>
      <c r="II29" s="213"/>
      <c r="IJ29" s="213"/>
      <c r="IK29" s="213"/>
      <c r="IL29" s="213"/>
      <c r="IM29" s="213"/>
      <c r="IN29" s="213"/>
      <c r="IO29" s="213"/>
      <c r="IP29" s="213"/>
      <c r="IS29" s="442"/>
      <c r="IW29" s="213"/>
      <c r="IY29" s="570"/>
      <c r="IZ29" s="213"/>
      <c r="JA29" s="213"/>
      <c r="JB29" s="213"/>
      <c r="JC29" s="213"/>
      <c r="JD29" s="213"/>
      <c r="JE29" s="213"/>
      <c r="JF29" s="213"/>
      <c r="JG29" s="213"/>
      <c r="JH29" s="213"/>
      <c r="JK29" s="442"/>
      <c r="JO29" s="213"/>
      <c r="JQ29" s="570"/>
      <c r="JR29" s="213"/>
      <c r="JS29" s="213"/>
      <c r="JT29" s="213"/>
      <c r="JU29" s="213"/>
      <c r="JV29" s="213"/>
      <c r="JW29" s="213"/>
      <c r="JX29" s="213"/>
      <c r="JY29" s="213"/>
      <c r="JZ29" s="213"/>
      <c r="KC29" s="442"/>
      <c r="KG29" s="213"/>
      <c r="KI29" s="570"/>
      <c r="KJ29" s="213"/>
      <c r="KK29" s="213"/>
      <c r="KL29" s="213"/>
      <c r="KM29" s="213"/>
      <c r="KN29" s="213"/>
      <c r="KO29" s="213"/>
      <c r="KP29" s="213"/>
      <c r="KQ29" s="213"/>
      <c r="KR29" s="213"/>
    </row>
    <row r="30" spans="1:363" s="361" customFormat="1" ht="15">
      <c r="A30" s="458" t="s">
        <v>25</v>
      </c>
      <c r="B30" s="459" t="s">
        <v>23</v>
      </c>
      <c r="C30" s="459" t="s">
        <v>1247</v>
      </c>
      <c r="D30" s="204" t="s">
        <v>1162</v>
      </c>
      <c r="E30" s="460" t="s">
        <v>1248</v>
      </c>
      <c r="F30" s="441" t="e">
        <v>#N/A</v>
      </c>
      <c r="G30" t="s">
        <v>3604</v>
      </c>
      <c r="H30" t="s">
        <v>1217</v>
      </c>
      <c r="I30">
        <v>0</v>
      </c>
      <c r="J30" s="422" t="e">
        <v>#NUM!</v>
      </c>
      <c r="K30" s="422" t="e">
        <v>#NUM!</v>
      </c>
      <c r="L30" s="422" t="s">
        <v>1217</v>
      </c>
      <c r="M30" s="422" t="s">
        <v>1217</v>
      </c>
      <c r="N30"/>
      <c r="O30" t="s">
        <v>1217</v>
      </c>
      <c r="P30" s="435" t="s">
        <v>1217</v>
      </c>
      <c r="Q30" t="s">
        <v>1217</v>
      </c>
      <c r="R30" t="s">
        <v>0</v>
      </c>
      <c r="S30" t="s">
        <v>3633</v>
      </c>
      <c r="T30"/>
      <c r="U30"/>
      <c r="V30"/>
      <c r="W30">
        <v>35</v>
      </c>
      <c r="X30" s="566" t="s">
        <v>3644</v>
      </c>
      <c r="Y30" t="s">
        <v>3645</v>
      </c>
      <c r="Z30" t="s">
        <v>3646</v>
      </c>
      <c r="AA30" t="s">
        <v>1217</v>
      </c>
      <c r="AB30" t="s">
        <v>1217</v>
      </c>
      <c r="AC30">
        <v>1</v>
      </c>
      <c r="AD30">
        <v>2</v>
      </c>
      <c r="AE30" t="s">
        <v>1217</v>
      </c>
      <c r="AF30" t="s">
        <v>1217</v>
      </c>
      <c r="AG30" t="s">
        <v>3647</v>
      </c>
      <c r="AH30"/>
      <c r="AI30" s="566" t="s">
        <v>3648</v>
      </c>
      <c r="AJ30" s="566" t="s">
        <v>3649</v>
      </c>
      <c r="AK30" s="566" t="s">
        <v>3650</v>
      </c>
      <c r="AL30" t="s">
        <v>3651</v>
      </c>
      <c r="AM30" s="566" t="s">
        <v>3652</v>
      </c>
      <c r="AN30" t="s">
        <v>3653</v>
      </c>
      <c r="AO30" t="s">
        <v>3654</v>
      </c>
      <c r="AP30"/>
      <c r="AQ30"/>
      <c r="AR30"/>
      <c r="AS30"/>
      <c r="AT30"/>
      <c r="AU30"/>
      <c r="AV30"/>
      <c r="AW30"/>
      <c r="AX30"/>
      <c r="AY30"/>
      <c r="AZ30"/>
      <c r="BA30"/>
      <c r="BB30"/>
      <c r="BC30"/>
      <c r="BD30"/>
      <c r="BE30"/>
      <c r="BF30" t="str" cm="1">
        <f t="array" aca="1" ref="BF30" ca="1">IFERROR(INDIRECT(X30),"")</f>
        <v>Summa</v>
      </c>
      <c r="BG30"/>
      <c r="BH30" s="437"/>
      <c r="BI30"/>
      <c r="BJ30" s="470">
        <v>2</v>
      </c>
      <c r="BK30" s="470">
        <v>5</v>
      </c>
      <c r="BL30" s="470" t="s">
        <v>1001</v>
      </c>
      <c r="BM30" s="756" t="s">
        <v>4342</v>
      </c>
      <c r="BN30" s="470">
        <v>4</v>
      </c>
      <c r="BO30" s="756" t="s">
        <v>4319</v>
      </c>
      <c r="BP30" s="470" t="s">
        <v>1007</v>
      </c>
      <c r="BQ30" s="753" t="s">
        <v>4418</v>
      </c>
      <c r="BR30" s="438"/>
      <c r="BS30" s="470">
        <v>1</v>
      </c>
      <c r="BT30" s="470">
        <v>0</v>
      </c>
      <c r="BU30" s="470">
        <v>0</v>
      </c>
      <c r="BV30" s="470">
        <v>0</v>
      </c>
      <c r="BW30" s="470">
        <v>0</v>
      </c>
      <c r="BX30" s="470">
        <v>0</v>
      </c>
      <c r="BY30" s="470">
        <v>0</v>
      </c>
      <c r="BZ30" s="470">
        <v>0</v>
      </c>
      <c r="CA30" s="470">
        <v>0</v>
      </c>
      <c r="CB30" s="470">
        <v>0</v>
      </c>
      <c r="CC30" s="470"/>
      <c r="CD30" s="470"/>
      <c r="CE30"/>
      <c r="CG30" t="s">
        <v>1335</v>
      </c>
      <c r="CH30">
        <f ca="1">CI5</f>
        <v>0</v>
      </c>
      <c r="CI30"/>
      <c r="CJ30"/>
      <c r="CK30"/>
      <c r="CL30"/>
      <c r="CM30"/>
      <c r="CN30"/>
      <c r="CO30"/>
      <c r="CP30"/>
      <c r="CQ30"/>
      <c r="CR30"/>
      <c r="CS30"/>
      <c r="DC30" s="442"/>
      <c r="DG30" s="213" t="str" cm="1">
        <f t="array" aca="1" ref="DG30" ca="1">IFERROR(IF(INDIRECT(DJ30)="x", 1, INDIRECT(DJ30)), "")</f>
        <v/>
      </c>
      <c r="DI30" s="570">
        <f t="shared" si="4"/>
        <v>0</v>
      </c>
      <c r="DJ30" s="213" t="str" cm="1">
        <f t="array" ref="DJ30">IF(
  DE30 = "svar",
  _xlfn._xlws.FILTER($BQ:$BQ, ($BP:$BP = DF30) * ($BK:$BK = DC30)),
  IF(
    DC30 &lt;&gt; "",
    _xlfn._xlws.FILTER($X$2:$X$1000, $AD$2:$AD$1000 = DC30),
    ""
  )
)</f>
        <v/>
      </c>
      <c r="DK30" s="213"/>
      <c r="DL30" s="213"/>
      <c r="DM30" s="213"/>
      <c r="DN30" s="213"/>
      <c r="DO30" s="213"/>
      <c r="DP30" s="213"/>
      <c r="DQ30" s="213"/>
      <c r="DR30" s="213"/>
      <c r="DW30" s="442"/>
      <c r="EA30" s="213" t="str" cm="1">
        <f t="array" aca="1" ref="EA30" ca="1">IFERROR(IF(INDIRECT(ED30)="x", 1, INDIRECT(ED30)), "")</f>
        <v/>
      </c>
      <c r="EC30" s="570">
        <f t="shared" si="0"/>
        <v>0</v>
      </c>
      <c r="ED30" s="213" t="str" cm="1">
        <f t="array" ref="ED30">IF(
  DY30 = "svar",
  _xlfn._xlws.FILTER($BQ:$BQ, ($BP:$BP = DZ30) * ($BK:$BK = DW30)),
  IF(
    DW30 &lt;&gt; "",
    _xlfn._xlws.FILTER($X$2:$X$1000, $AD$2:$AD$1000 = DW30),
    ""
  )
)</f>
        <v/>
      </c>
      <c r="EE30" s="213"/>
      <c r="EF30" s="213"/>
      <c r="EG30" s="213"/>
      <c r="EH30" s="213"/>
      <c r="EI30" s="213"/>
      <c r="EJ30" s="213"/>
      <c r="EK30" s="213"/>
      <c r="EL30" s="213"/>
      <c r="EO30" s="442"/>
      <c r="ES30" s="213" t="str" cm="1">
        <f t="array" aca="1" ref="ES30" ca="1">IFERROR(IF(INDIRECT(EV30)="x", 1, INDIRECT(EV30)), "")</f>
        <v/>
      </c>
      <c r="EU30" s="570">
        <f t="shared" si="1"/>
        <v>0</v>
      </c>
      <c r="EV30" s="213" t="str" cm="1">
        <f t="array" ref="EV30">IF(
  EQ30 = "svar",
  _xlfn._xlws.FILTER($BQ:$BQ, ($BP:$BP = ER30) * ($BK:$BK = EO30)),
  IF(
    EO30 &lt;&gt; "",
    _xlfn._xlws.FILTER($X$2:$X$1000, $AD$2:$AD$1000 = EO30),
    ""
  )
)</f>
        <v/>
      </c>
      <c r="EW30" s="213"/>
      <c r="EX30" s="213"/>
      <c r="EY30" s="213"/>
      <c r="EZ30" s="213"/>
      <c r="FA30" s="213"/>
      <c r="FB30" s="213"/>
      <c r="FC30" s="213"/>
      <c r="FD30" s="213"/>
      <c r="FG30" s="442"/>
      <c r="FK30" s="213" t="str" cm="1">
        <f t="array" aca="1" ref="FK30" ca="1">IFERROR(IF(INDIRECT(FN30)="x", 1, INDIRECT(FN30)), "")</f>
        <v/>
      </c>
      <c r="FM30" s="570">
        <f t="shared" si="2"/>
        <v>0</v>
      </c>
      <c r="FN30" s="213" t="str" cm="1">
        <f t="array" ref="FN30">IF(
  FI30 = "svar",
  _xlfn._xlws.FILTER($BQ:$BQ, ($BP:$BP = FJ30) * ($BK:$BK = FG30)),
  IF(
    FG30 &lt;&gt; "",
    _xlfn._xlws.FILTER($X$2:$X$1000, $AD$2:$AD$1000 = FG30),
    ""
  )
)</f>
        <v/>
      </c>
      <c r="FO30" s="213"/>
      <c r="FP30" s="213"/>
      <c r="FQ30" s="213"/>
      <c r="FR30" s="213"/>
      <c r="FS30" s="213"/>
      <c r="FT30" s="213"/>
      <c r="FU30" s="213"/>
      <c r="FV30" s="213"/>
      <c r="FY30" s="442"/>
      <c r="GC30" s="747" t="str" cm="1">
        <f t="array" aca="1" ref="GC30" ca="1">IFERROR(IF(INDIRECT(GF30)="x", 1, INDIRECT(GF30)), "")</f>
        <v/>
      </c>
      <c r="GE30" s="570">
        <f t="shared" si="3"/>
        <v>0</v>
      </c>
      <c r="GF30" s="213" t="str" cm="1">
        <f t="array" ref="GF30">IF(
  GA30 = "svar",
  _xlfn._xlws.FILTER($BQ:$BQ, ($BP:$BP = GB30) * ($BK:$BK = FY30)),
  IF(
    FY30 &lt;&gt; "",
    _xlfn._xlws.FILTER($X$2:$X$1000, $AD$2:$AD$1000 = FY30),
    ""
  )
)</f>
        <v/>
      </c>
      <c r="GG30" s="213"/>
      <c r="GH30" s="213"/>
      <c r="GI30" s="213"/>
      <c r="GJ30" s="213"/>
      <c r="GK30" s="213"/>
      <c r="GL30" s="213"/>
      <c r="GM30" s="213"/>
      <c r="GN30" s="213"/>
      <c r="GQ30" s="442"/>
      <c r="GU30" s="213"/>
      <c r="GW30" s="570"/>
      <c r="GX30" s="213"/>
      <c r="GY30" s="213"/>
      <c r="GZ30" s="213"/>
      <c r="HA30" s="213"/>
      <c r="HB30" s="213"/>
      <c r="HC30" s="213"/>
      <c r="HD30" s="213"/>
      <c r="HE30" s="213"/>
      <c r="HF30" s="213"/>
      <c r="HI30" s="442"/>
      <c r="HM30" s="213"/>
      <c r="HO30" s="570"/>
      <c r="HP30" s="213"/>
      <c r="HQ30" s="213"/>
      <c r="HR30" s="213"/>
      <c r="HS30" s="213"/>
      <c r="HT30" s="213"/>
      <c r="HU30" s="213"/>
      <c r="HV30" s="213"/>
      <c r="HW30" s="213"/>
      <c r="HX30" s="213"/>
      <c r="IA30" s="442"/>
      <c r="IE30" s="213"/>
      <c r="IG30" s="570"/>
      <c r="IH30" s="213"/>
      <c r="II30" s="213"/>
      <c r="IJ30" s="213"/>
      <c r="IK30" s="213"/>
      <c r="IL30" s="213"/>
      <c r="IM30" s="213"/>
      <c r="IN30" s="213"/>
      <c r="IO30" s="213"/>
      <c r="IP30" s="213"/>
      <c r="IS30" s="442"/>
      <c r="IW30" s="213"/>
      <c r="IY30" s="570"/>
      <c r="IZ30" s="213"/>
      <c r="JA30" s="213"/>
      <c r="JB30" s="213"/>
      <c r="JC30" s="213"/>
      <c r="JD30" s="213"/>
      <c r="JE30" s="213"/>
      <c r="JF30" s="213"/>
      <c r="JG30" s="213"/>
      <c r="JH30" s="213"/>
      <c r="JK30" s="442"/>
      <c r="JO30" s="213"/>
      <c r="JQ30" s="570"/>
      <c r="JR30" s="213"/>
      <c r="JS30" s="213"/>
      <c r="JT30" s="213"/>
      <c r="JU30" s="213"/>
      <c r="JV30" s="213"/>
      <c r="JW30" s="213"/>
      <c r="JX30" s="213"/>
      <c r="JY30" s="213"/>
      <c r="JZ30" s="213"/>
      <c r="KC30" s="442"/>
      <c r="KG30" s="213"/>
      <c r="KI30" s="570"/>
      <c r="KJ30" s="213"/>
      <c r="KK30" s="213"/>
      <c r="KL30" s="213"/>
      <c r="KM30" s="213"/>
      <c r="KN30" s="213"/>
      <c r="KO30" s="213"/>
      <c r="KP30" s="213"/>
      <c r="KQ30" s="213"/>
      <c r="KR30" s="213"/>
    </row>
    <row r="31" spans="1:363" s="361" customFormat="1" ht="15">
      <c r="A31" s="458">
        <v>13</v>
      </c>
      <c r="B31" s="459">
        <v>1</v>
      </c>
      <c r="C31" s="459" t="s">
        <v>25</v>
      </c>
      <c r="D31" s="361" t="s">
        <v>1073</v>
      </c>
      <c r="E31" s="458">
        <v>5</v>
      </c>
      <c r="F31" s="441" t="s">
        <v>1073</v>
      </c>
      <c r="G31" t="s">
        <v>3604</v>
      </c>
      <c r="H31">
        <v>31</v>
      </c>
      <c r="I31">
        <v>1</v>
      </c>
      <c r="J31" s="422" t="e">
        <v>#NUM!</v>
      </c>
      <c r="K31" s="422" t="e">
        <v>#NUM!</v>
      </c>
      <c r="L31" s="422" t="s">
        <v>1217</v>
      </c>
      <c r="M31" s="422" t="s">
        <v>1217</v>
      </c>
      <c r="N31"/>
      <c r="O31" t="s">
        <v>1217</v>
      </c>
      <c r="P31" s="435" t="s">
        <v>1217</v>
      </c>
      <c r="Q31" t="s">
        <v>1217</v>
      </c>
      <c r="R31" t="s">
        <v>0</v>
      </c>
      <c r="S31" t="s">
        <v>3633</v>
      </c>
      <c r="T31"/>
      <c r="U31"/>
      <c r="V31"/>
      <c r="W31">
        <v>36</v>
      </c>
      <c r="X31" t="s">
        <v>1217</v>
      </c>
      <c r="Y31" t="s">
        <v>1217</v>
      </c>
      <c r="Z31" t="s">
        <v>1217</v>
      </c>
      <c r="AA31" t="s">
        <v>1217</v>
      </c>
      <c r="AB31" t="s">
        <v>1217</v>
      </c>
      <c r="AC31" t="s">
        <v>1217</v>
      </c>
      <c r="AD31" t="s">
        <v>1217</v>
      </c>
      <c r="AE31" t="s">
        <v>1217</v>
      </c>
      <c r="AF31" t="s">
        <v>1217</v>
      </c>
      <c r="AG31" t="s">
        <v>1217</v>
      </c>
      <c r="AH31"/>
      <c r="AI31" t="s">
        <v>1217</v>
      </c>
      <c r="AJ31" t="s">
        <v>1217</v>
      </c>
      <c r="AK31" t="s">
        <v>1217</v>
      </c>
      <c r="AL31" t="s">
        <v>1217</v>
      </c>
      <c r="AM31" t="s">
        <v>1217</v>
      </c>
      <c r="AN31" t="s">
        <v>1217</v>
      </c>
      <c r="AO31" t="s">
        <v>1217</v>
      </c>
      <c r="AP31"/>
      <c r="AQ31"/>
      <c r="AR31"/>
      <c r="AS31"/>
      <c r="AT31"/>
      <c r="AU31"/>
      <c r="AV31"/>
      <c r="AW31"/>
      <c r="AX31"/>
      <c r="AY31"/>
      <c r="AZ31"/>
      <c r="BA31"/>
      <c r="BB31"/>
      <c r="BC31"/>
      <c r="BD31"/>
      <c r="BE31"/>
      <c r="BF31" t="str" cm="1">
        <f t="array" aca="1" ref="BF31" ca="1">IFERROR(INDIRECT(X31),"")</f>
        <v/>
      </c>
      <c r="BG31"/>
      <c r="BH31" s="437"/>
      <c r="BI31"/>
      <c r="BJ31" s="470">
        <v>2</v>
      </c>
      <c r="BK31" s="470">
        <v>5</v>
      </c>
      <c r="BL31" s="470" t="s">
        <v>1001</v>
      </c>
      <c r="BM31" s="756" t="s">
        <v>4342</v>
      </c>
      <c r="BN31" s="470">
        <v>5</v>
      </c>
      <c r="BO31" s="756" t="s">
        <v>4359</v>
      </c>
      <c r="BP31" s="470" t="s">
        <v>1008</v>
      </c>
      <c r="BQ31" s="753" t="s">
        <v>4419</v>
      </c>
      <c r="BR31" s="438"/>
      <c r="BS31" s="470">
        <v>1</v>
      </c>
      <c r="BT31" s="470">
        <v>0</v>
      </c>
      <c r="BU31" s="470">
        <v>0</v>
      </c>
      <c r="BV31" s="470">
        <v>0</v>
      </c>
      <c r="BW31" s="470">
        <v>0</v>
      </c>
      <c r="BX31" s="470">
        <v>0</v>
      </c>
      <c r="BY31" s="470">
        <v>0</v>
      </c>
      <c r="BZ31" s="470">
        <v>0</v>
      </c>
      <c r="CA31" s="470">
        <v>0</v>
      </c>
      <c r="CB31" s="470">
        <v>0</v>
      </c>
      <c r="CC31" s="470"/>
      <c r="CD31" s="470"/>
      <c r="CE31"/>
      <c r="CG31" t="s">
        <v>1339</v>
      </c>
      <c r="CH31">
        <f ca="1">CH32-CH30</f>
        <v>15</v>
      </c>
      <c r="CI31"/>
      <c r="CJ31"/>
      <c r="CK31"/>
      <c r="CL31"/>
      <c r="CM31"/>
      <c r="CN31"/>
      <c r="CO31"/>
      <c r="CP31"/>
      <c r="CQ31"/>
      <c r="CR31"/>
      <c r="CS31"/>
      <c r="DC31" s="442"/>
      <c r="DG31" s="213" t="str" cm="1">
        <f t="array" aca="1" ref="DG31" ca="1">IFERROR(IF(INDIRECT(DJ31)="x", 1, INDIRECT(DJ31)), "")</f>
        <v/>
      </c>
      <c r="DI31" s="570">
        <f t="shared" si="4"/>
        <v>0</v>
      </c>
      <c r="DJ31" s="213" t="str" cm="1">
        <f t="array" ref="DJ31">IF(
  DE31 = "svar",
  _xlfn._xlws.FILTER($BQ:$BQ, ($BP:$BP = DF31) * ($BK:$BK = DC31)),
  IF(
    DC31 &lt;&gt; "",
    _xlfn._xlws.FILTER($X$2:$X$1000, $AD$2:$AD$1000 = DC31),
    ""
  )
)</f>
        <v/>
      </c>
      <c r="DK31" s="213"/>
      <c r="DL31" s="213"/>
      <c r="DM31" s="213"/>
      <c r="DN31" s="213"/>
      <c r="DO31" s="213"/>
      <c r="DP31" s="213"/>
      <c r="DQ31" s="213"/>
      <c r="DR31" s="213"/>
      <c r="DW31" s="442"/>
      <c r="EA31" s="213" t="str" cm="1">
        <f t="array" aca="1" ref="EA31" ca="1">IFERROR(IF(INDIRECT(ED31)="x", 1, INDIRECT(ED31)), "")</f>
        <v/>
      </c>
      <c r="EC31" s="570">
        <f t="shared" si="0"/>
        <v>0</v>
      </c>
      <c r="ED31" s="213" t="str" cm="1">
        <f t="array" ref="ED31">IF(
  DY31 = "svar",
  _xlfn._xlws.FILTER($BQ:$BQ, ($BP:$BP = DZ31) * ($BK:$BK = DW31)),
  IF(
    DW31 &lt;&gt; "",
    _xlfn._xlws.FILTER($X$2:$X$1000, $AD$2:$AD$1000 = DW31),
    ""
  )
)</f>
        <v/>
      </c>
      <c r="EE31" s="213"/>
      <c r="EF31" s="213"/>
      <c r="EG31" s="213"/>
      <c r="EH31" s="213"/>
      <c r="EI31" s="213"/>
      <c r="EJ31" s="213"/>
      <c r="EK31" s="213"/>
      <c r="EL31" s="213"/>
      <c r="EO31" s="442"/>
      <c r="ES31" s="213" t="str" cm="1">
        <f t="array" aca="1" ref="ES31" ca="1">IFERROR(IF(INDIRECT(EV31)="x", 1, INDIRECT(EV31)), "")</f>
        <v/>
      </c>
      <c r="EU31" s="570">
        <f t="shared" si="1"/>
        <v>0</v>
      </c>
      <c r="EV31" s="213" t="str" cm="1">
        <f t="array" ref="EV31">IF(
  EQ31 = "svar",
  _xlfn._xlws.FILTER($BQ:$BQ, ($BP:$BP = ER31) * ($BK:$BK = EO31)),
  IF(
    EO31 &lt;&gt; "",
    _xlfn._xlws.FILTER($X$2:$X$1000, $AD$2:$AD$1000 = EO31),
    ""
  )
)</f>
        <v/>
      </c>
      <c r="EW31" s="213"/>
      <c r="EX31" s="213"/>
      <c r="EY31" s="213"/>
      <c r="EZ31" s="213"/>
      <c r="FA31" s="213"/>
      <c r="FB31" s="213"/>
      <c r="FC31" s="213"/>
      <c r="FD31" s="213"/>
      <c r="FG31" s="442"/>
      <c r="FK31" s="213" t="str" cm="1">
        <f t="array" aca="1" ref="FK31" ca="1">IFERROR(IF(INDIRECT(FN31)="x", 1, INDIRECT(FN31)), "")</f>
        <v/>
      </c>
      <c r="FM31" s="570">
        <f t="shared" si="2"/>
        <v>0</v>
      </c>
      <c r="FN31" s="213" t="str" cm="1">
        <f t="array" ref="FN31">IF(
  FI31 = "svar",
  _xlfn._xlws.FILTER($BQ:$BQ, ($BP:$BP = FJ31) * ($BK:$BK = FG31)),
  IF(
    FG31 &lt;&gt; "",
    _xlfn._xlws.FILTER($X$2:$X$1000, $AD$2:$AD$1000 = FG31),
    ""
  )
)</f>
        <v/>
      </c>
      <c r="FO31" s="213"/>
      <c r="FP31" s="213"/>
      <c r="FQ31" s="213"/>
      <c r="FR31" s="213"/>
      <c r="FS31" s="213"/>
      <c r="FT31" s="213"/>
      <c r="FU31" s="213"/>
      <c r="FV31" s="213"/>
      <c r="FY31" s="442"/>
      <c r="GC31" s="747" t="str" cm="1">
        <f t="array" aca="1" ref="GC31" ca="1">IFERROR(IF(INDIRECT(GF31)="x", 1, INDIRECT(GF31)), "")</f>
        <v/>
      </c>
      <c r="GE31" s="570">
        <f t="shared" si="3"/>
        <v>0</v>
      </c>
      <c r="GF31" s="213" t="str" cm="1">
        <f t="array" ref="GF31">IF(
  GA31 = "svar",
  _xlfn._xlws.FILTER($BQ:$BQ, ($BP:$BP = GB31) * ($BK:$BK = FY31)),
  IF(
    FY31 &lt;&gt; "",
    _xlfn._xlws.FILTER($X$2:$X$1000, $AD$2:$AD$1000 = FY31),
    ""
  )
)</f>
        <v/>
      </c>
      <c r="GG31" s="213"/>
      <c r="GH31" s="213"/>
      <c r="GI31" s="213"/>
      <c r="GJ31" s="213"/>
      <c r="GK31" s="213"/>
      <c r="GL31" s="213"/>
      <c r="GM31" s="213"/>
      <c r="GN31" s="213"/>
      <c r="GQ31" s="442"/>
      <c r="GU31" s="213"/>
      <c r="GW31" s="570"/>
      <c r="GX31" s="213"/>
      <c r="GY31" s="213"/>
      <c r="GZ31" s="213"/>
      <c r="HA31" s="213"/>
      <c r="HB31" s="213"/>
      <c r="HC31" s="213"/>
      <c r="HD31" s="213"/>
      <c r="HE31" s="213"/>
      <c r="HF31" s="213"/>
      <c r="HI31" s="442"/>
      <c r="HM31" s="213"/>
      <c r="HO31" s="570"/>
      <c r="HP31" s="213"/>
      <c r="HQ31" s="213"/>
      <c r="HR31" s="213"/>
      <c r="HS31" s="213"/>
      <c r="HT31" s="213"/>
      <c r="HU31" s="213"/>
      <c r="HV31" s="213"/>
      <c r="HW31" s="213"/>
      <c r="HX31" s="213"/>
      <c r="IA31" s="442"/>
      <c r="IE31" s="213"/>
      <c r="IG31" s="570"/>
      <c r="IH31" s="213"/>
      <c r="II31" s="213"/>
      <c r="IJ31" s="213"/>
      <c r="IK31" s="213"/>
      <c r="IL31" s="213"/>
      <c r="IM31" s="213"/>
      <c r="IN31" s="213"/>
      <c r="IO31" s="213"/>
      <c r="IP31" s="213"/>
      <c r="IS31" s="442"/>
      <c r="IW31" s="213"/>
      <c r="IY31" s="570"/>
      <c r="IZ31" s="213"/>
      <c r="JA31" s="213"/>
      <c r="JB31" s="213"/>
      <c r="JC31" s="213"/>
      <c r="JD31" s="213"/>
      <c r="JE31" s="213"/>
      <c r="JF31" s="213"/>
      <c r="JG31" s="213"/>
      <c r="JH31" s="213"/>
      <c r="JK31" s="442"/>
      <c r="JO31" s="213"/>
      <c r="JQ31" s="570"/>
      <c r="JR31" s="213"/>
      <c r="JS31" s="213"/>
      <c r="JT31" s="213"/>
      <c r="JU31" s="213"/>
      <c r="JV31" s="213"/>
      <c r="JW31" s="213"/>
      <c r="JX31" s="213"/>
      <c r="JY31" s="213"/>
      <c r="JZ31" s="213"/>
      <c r="KC31" s="442"/>
      <c r="KG31" s="213"/>
      <c r="KI31" s="570"/>
      <c r="KJ31" s="213"/>
      <c r="KK31" s="213"/>
      <c r="KL31" s="213"/>
      <c r="KM31" s="213"/>
      <c r="KN31" s="213"/>
      <c r="KO31" s="213"/>
      <c r="KP31" s="213"/>
      <c r="KQ31" s="213"/>
      <c r="KR31" s="213"/>
    </row>
    <row r="32" spans="1:363" s="361" customFormat="1" ht="29.15">
      <c r="A32" s="458">
        <v>14</v>
      </c>
      <c r="B32" s="459">
        <v>2</v>
      </c>
      <c r="C32" s="459" t="s">
        <v>25</v>
      </c>
      <c r="D32" s="204" t="s">
        <v>1077</v>
      </c>
      <c r="E32" s="460">
        <v>5</v>
      </c>
      <c r="F32" s="441" t="s">
        <v>1077</v>
      </c>
      <c r="G32" t="s">
        <v>3604</v>
      </c>
      <c r="H32">
        <v>32</v>
      </c>
      <c r="I32">
        <v>1</v>
      </c>
      <c r="J32" s="422" t="e">
        <v>#NUM!</v>
      </c>
      <c r="K32" s="422" t="e">
        <v>#NUM!</v>
      </c>
      <c r="L32" s="422" t="s">
        <v>1217</v>
      </c>
      <c r="M32" s="422" t="s">
        <v>1217</v>
      </c>
      <c r="N32"/>
      <c r="O32" t="s">
        <v>1217</v>
      </c>
      <c r="P32" s="435" t="s">
        <v>1217</v>
      </c>
      <c r="Q32" t="s">
        <v>1217</v>
      </c>
      <c r="R32" t="s">
        <v>0</v>
      </c>
      <c r="S32" t="s">
        <v>3633</v>
      </c>
      <c r="T32"/>
      <c r="U32"/>
      <c r="V32"/>
      <c r="W32">
        <v>37</v>
      </c>
      <c r="X32" t="s">
        <v>1217</v>
      </c>
      <c r="Y32" t="s">
        <v>1217</v>
      </c>
      <c r="Z32" t="s">
        <v>1217</v>
      </c>
      <c r="AA32" t="s">
        <v>1217</v>
      </c>
      <c r="AB32" t="s">
        <v>1217</v>
      </c>
      <c r="AC32" t="s">
        <v>1217</v>
      </c>
      <c r="AD32" t="s">
        <v>1217</v>
      </c>
      <c r="AE32" t="s">
        <v>1217</v>
      </c>
      <c r="AF32" t="s">
        <v>1217</v>
      </c>
      <c r="AG32" t="s">
        <v>1217</v>
      </c>
      <c r="AH32"/>
      <c r="AI32" t="s">
        <v>1217</v>
      </c>
      <c r="AJ32" t="s">
        <v>1217</v>
      </c>
      <c r="AK32" t="s">
        <v>1217</v>
      </c>
      <c r="AL32" t="s">
        <v>1217</v>
      </c>
      <c r="AM32" t="s">
        <v>1217</v>
      </c>
      <c r="AN32" t="s">
        <v>1217</v>
      </c>
      <c r="AO32" t="s">
        <v>1217</v>
      </c>
      <c r="AP32"/>
      <c r="AQ32"/>
      <c r="AR32"/>
      <c r="AS32"/>
      <c r="AT32"/>
      <c r="AU32"/>
      <c r="AV32"/>
      <c r="AW32"/>
      <c r="AX32"/>
      <c r="AY32"/>
      <c r="AZ32"/>
      <c r="BA32"/>
      <c r="BB32"/>
      <c r="BC32"/>
      <c r="BD32"/>
      <c r="BE32"/>
      <c r="BF32" t="str" cm="1">
        <f t="array" aca="1" ref="BF32" ca="1">IFERROR(INDIRECT(X32),"")</f>
        <v/>
      </c>
      <c r="BG32"/>
      <c r="BH32" s="437"/>
      <c r="BI32"/>
      <c r="BJ32" s="438">
        <v>2</v>
      </c>
      <c r="BK32" s="438">
        <v>6</v>
      </c>
      <c r="BL32" s="438" t="s">
        <v>1009</v>
      </c>
      <c r="BM32" s="744" t="s">
        <v>4343</v>
      </c>
      <c r="BN32" s="438">
        <v>1</v>
      </c>
      <c r="BO32" s="744" t="s">
        <v>4292</v>
      </c>
      <c r="BP32" s="438" t="s">
        <v>1012</v>
      </c>
      <c r="BQ32" s="753" t="s">
        <v>4320</v>
      </c>
      <c r="BR32" s="438"/>
      <c r="BS32" s="438">
        <v>0</v>
      </c>
      <c r="BT32" s="438">
        <v>1</v>
      </c>
      <c r="BU32" s="438">
        <v>0</v>
      </c>
      <c r="BV32" s="438">
        <v>0</v>
      </c>
      <c r="BW32" s="438">
        <v>0</v>
      </c>
      <c r="BX32" s="438">
        <v>0</v>
      </c>
      <c r="BY32" s="438">
        <v>0</v>
      </c>
      <c r="BZ32" s="438">
        <v>0</v>
      </c>
      <c r="CA32" s="438">
        <v>0</v>
      </c>
      <c r="CB32" s="438">
        <v>0</v>
      </c>
      <c r="CC32" s="438"/>
      <c r="CD32" s="438"/>
      <c r="CE32"/>
      <c r="CG32" t="s">
        <v>1343</v>
      </c>
      <c r="CH32">
        <f>CI1</f>
        <v>15</v>
      </c>
      <c r="CI32"/>
      <c r="CJ32"/>
      <c r="CK32"/>
      <c r="CL32"/>
      <c r="CM32"/>
      <c r="CN32"/>
      <c r="CO32"/>
      <c r="CP32"/>
      <c r="CQ32"/>
      <c r="CR32"/>
      <c r="CS32"/>
      <c r="DC32" s="442"/>
      <c r="DG32" s="213" t="str" cm="1">
        <f t="array" aca="1" ref="DG32" ca="1">IFERROR(IF(INDIRECT(DJ32)="x", 1, INDIRECT(DJ32)), "")</f>
        <v/>
      </c>
      <c r="DI32" s="570">
        <f t="shared" si="4"/>
        <v>0</v>
      </c>
      <c r="DJ32" s="213" t="str" cm="1">
        <f t="array" ref="DJ32">IF(
  DE32 = "svar",
  _xlfn._xlws.FILTER($BQ:$BQ, ($BP:$BP = DF32) * ($BK:$BK = DC32)),
  IF(
    DC32 &lt;&gt; "",
    _xlfn._xlws.FILTER($X$2:$X$1000, $AD$2:$AD$1000 = DC32),
    ""
  )
)</f>
        <v/>
      </c>
      <c r="DK32" s="213"/>
      <c r="DL32" s="213"/>
      <c r="DM32" s="213"/>
      <c r="DN32" s="213"/>
      <c r="DO32" s="213"/>
      <c r="DP32" s="213"/>
      <c r="DQ32" s="213"/>
      <c r="DR32" s="213"/>
      <c r="DW32" s="442"/>
      <c r="EA32" s="213" t="str" cm="1">
        <f t="array" aca="1" ref="EA32" ca="1">IFERROR(IF(INDIRECT(ED32)="x", 1, INDIRECT(ED32)), "")</f>
        <v/>
      </c>
      <c r="EC32" s="570">
        <f t="shared" si="0"/>
        <v>0</v>
      </c>
      <c r="ED32" s="213" t="str" cm="1">
        <f t="array" ref="ED32">IF(
  DY32 = "svar",
  _xlfn._xlws.FILTER($BQ:$BQ, ($BP:$BP = DZ32) * ($BK:$BK = DW32)),
  IF(
    DW32 &lt;&gt; "",
    _xlfn._xlws.FILTER($X$2:$X$1000, $AD$2:$AD$1000 = DW32),
    ""
  )
)</f>
        <v/>
      </c>
      <c r="EE32" s="213"/>
      <c r="EF32" s="213"/>
      <c r="EG32" s="213"/>
      <c r="EH32" s="213"/>
      <c r="EI32" s="213"/>
      <c r="EJ32" s="213"/>
      <c r="EK32" s="213"/>
      <c r="EL32" s="213"/>
      <c r="EO32" s="442"/>
      <c r="ES32" s="213" t="str" cm="1">
        <f t="array" aca="1" ref="ES32" ca="1">IFERROR(IF(INDIRECT(EV32)="x", 1, INDIRECT(EV32)), "")</f>
        <v/>
      </c>
      <c r="EU32" s="570">
        <f t="shared" si="1"/>
        <v>0</v>
      </c>
      <c r="EV32" s="213" t="str" cm="1">
        <f t="array" ref="EV32">IF(
  EQ32 = "svar",
  _xlfn._xlws.FILTER($BQ:$BQ, ($BP:$BP = ER32) * ($BK:$BK = EO32)),
  IF(
    EO32 &lt;&gt; "",
    _xlfn._xlws.FILTER($X$2:$X$1000, $AD$2:$AD$1000 = EO32),
    ""
  )
)</f>
        <v/>
      </c>
      <c r="EW32" s="213"/>
      <c r="EX32" s="213"/>
      <c r="EY32" s="213"/>
      <c r="EZ32" s="213"/>
      <c r="FA32" s="213"/>
      <c r="FB32" s="213"/>
      <c r="FC32" s="213"/>
      <c r="FD32" s="213"/>
      <c r="FG32" s="442"/>
      <c r="FK32" s="213" t="str" cm="1">
        <f t="array" aca="1" ref="FK32" ca="1">IFERROR(IF(INDIRECT(FN32)="x", 1, INDIRECT(FN32)), "")</f>
        <v/>
      </c>
      <c r="FM32" s="570">
        <f t="shared" si="2"/>
        <v>0</v>
      </c>
      <c r="FN32" s="213" t="str" cm="1">
        <f t="array" ref="FN32">IF(
  FI32 = "svar",
  _xlfn._xlws.FILTER($BQ:$BQ, ($BP:$BP = FJ32) * ($BK:$BK = FG32)),
  IF(
    FG32 &lt;&gt; "",
    _xlfn._xlws.FILTER($X$2:$X$1000, $AD$2:$AD$1000 = FG32),
    ""
  )
)</f>
        <v/>
      </c>
      <c r="FO32" s="213"/>
      <c r="FP32" s="213"/>
      <c r="FQ32" s="213"/>
      <c r="FR32" s="213"/>
      <c r="FS32" s="213"/>
      <c r="FT32" s="213"/>
      <c r="FU32" s="213"/>
      <c r="FV32" s="213"/>
      <c r="FY32" s="442"/>
      <c r="GC32" s="747" t="str" cm="1">
        <f t="array" aca="1" ref="GC32" ca="1">IFERROR(IF(INDIRECT(GF32)="x", 1, INDIRECT(GF32)), "")</f>
        <v/>
      </c>
      <c r="GE32" s="570">
        <f t="shared" si="3"/>
        <v>0</v>
      </c>
      <c r="GF32" s="213" t="str" cm="1">
        <f t="array" ref="GF32">IF(
  GA32 = "svar",
  _xlfn._xlws.FILTER($BQ:$BQ, ($BP:$BP = GB32) * ($BK:$BK = FY32)),
  IF(
    FY32 &lt;&gt; "",
    _xlfn._xlws.FILTER($X$2:$X$1000, $AD$2:$AD$1000 = FY32),
    ""
  )
)</f>
        <v/>
      </c>
      <c r="GG32" s="213"/>
      <c r="GH32" s="213"/>
      <c r="GI32" s="213"/>
      <c r="GJ32" s="213"/>
      <c r="GK32" s="213"/>
      <c r="GL32" s="213"/>
      <c r="GM32" s="213"/>
      <c r="GN32" s="213"/>
      <c r="GQ32" s="442"/>
      <c r="GU32" s="213"/>
      <c r="GW32" s="570"/>
      <c r="GX32" s="213"/>
      <c r="GY32" s="213"/>
      <c r="GZ32" s="213"/>
      <c r="HA32" s="213"/>
      <c r="HB32" s="213"/>
      <c r="HC32" s="213"/>
      <c r="HD32" s="213"/>
      <c r="HE32" s="213"/>
      <c r="HF32" s="213"/>
      <c r="HI32" s="442"/>
      <c r="HM32" s="213"/>
      <c r="HO32" s="570"/>
      <c r="HP32" s="213"/>
      <c r="HQ32" s="213"/>
      <c r="HR32" s="213"/>
      <c r="HS32" s="213"/>
      <c r="HT32" s="213"/>
      <c r="HU32" s="213"/>
      <c r="HV32" s="213"/>
      <c r="HW32" s="213"/>
      <c r="HX32" s="213"/>
      <c r="IA32" s="442"/>
      <c r="IE32" s="213"/>
      <c r="IG32" s="570"/>
      <c r="IH32" s="213"/>
      <c r="II32" s="213"/>
      <c r="IJ32" s="213"/>
      <c r="IK32" s="213"/>
      <c r="IL32" s="213"/>
      <c r="IM32" s="213"/>
      <c r="IN32" s="213"/>
      <c r="IO32" s="213"/>
      <c r="IP32" s="213"/>
      <c r="IS32" s="442"/>
      <c r="IW32" s="213"/>
      <c r="IY32" s="570"/>
      <c r="IZ32" s="213"/>
      <c r="JA32" s="213"/>
      <c r="JB32" s="213"/>
      <c r="JC32" s="213"/>
      <c r="JD32" s="213"/>
      <c r="JE32" s="213"/>
      <c r="JF32" s="213"/>
      <c r="JG32" s="213"/>
      <c r="JH32" s="213"/>
      <c r="JK32" s="442"/>
      <c r="JO32" s="213"/>
      <c r="JQ32" s="570"/>
      <c r="JR32" s="213"/>
      <c r="JS32" s="213"/>
      <c r="JT32" s="213"/>
      <c r="JU32" s="213"/>
      <c r="JV32" s="213"/>
      <c r="JW32" s="213"/>
      <c r="JX32" s="213"/>
      <c r="JY32" s="213"/>
      <c r="JZ32" s="213"/>
      <c r="KC32" s="442"/>
      <c r="KG32" s="213"/>
      <c r="KI32" s="570"/>
      <c r="KJ32" s="213"/>
      <c r="KK32" s="213"/>
      <c r="KL32" s="213"/>
      <c r="KM32" s="213"/>
      <c r="KN32" s="213"/>
      <c r="KO32" s="213"/>
      <c r="KP32" s="213"/>
      <c r="KQ32" s="213"/>
      <c r="KR32" s="213"/>
    </row>
    <row r="33" spans="1:304" s="361" customFormat="1" ht="15">
      <c r="A33" s="472">
        <v>15</v>
      </c>
      <c r="B33" s="441">
        <v>3</v>
      </c>
      <c r="C33" s="441" t="s">
        <v>25</v>
      </c>
      <c r="D33" s="441" t="s">
        <v>1083</v>
      </c>
      <c r="E33" s="473">
        <v>5</v>
      </c>
      <c r="F33" s="441" t="s">
        <v>1083</v>
      </c>
      <c r="G33" t="s">
        <v>3604</v>
      </c>
      <c r="H33">
        <v>33</v>
      </c>
      <c r="I33">
        <v>1</v>
      </c>
      <c r="J33" s="422" t="e">
        <v>#NUM!</v>
      </c>
      <c r="K33" s="422" t="e">
        <v>#NUM!</v>
      </c>
      <c r="L33" s="422" t="s">
        <v>1217</v>
      </c>
      <c r="M33" s="422" t="s">
        <v>1217</v>
      </c>
      <c r="N33"/>
      <c r="O33" t="s">
        <v>1217</v>
      </c>
      <c r="P33" s="435" t="s">
        <v>1217</v>
      </c>
      <c r="Q33" t="s">
        <v>1217</v>
      </c>
      <c r="R33" t="s">
        <v>0</v>
      </c>
      <c r="S33" t="s">
        <v>3633</v>
      </c>
      <c r="T33"/>
      <c r="U33"/>
      <c r="V33"/>
      <c r="W33">
        <v>38</v>
      </c>
      <c r="X33" t="s">
        <v>1217</v>
      </c>
      <c r="Y33" t="s">
        <v>1217</v>
      </c>
      <c r="Z33" t="s">
        <v>1217</v>
      </c>
      <c r="AA33" t="s">
        <v>1217</v>
      </c>
      <c r="AB33" t="s">
        <v>1217</v>
      </c>
      <c r="AC33" t="s">
        <v>1217</v>
      </c>
      <c r="AD33" t="s">
        <v>1217</v>
      </c>
      <c r="AE33" t="s">
        <v>1217</v>
      </c>
      <c r="AF33" t="s">
        <v>1217</v>
      </c>
      <c r="AG33" t="s">
        <v>1217</v>
      </c>
      <c r="AH33"/>
      <c r="AI33" t="s">
        <v>1217</v>
      </c>
      <c r="AJ33" t="s">
        <v>1217</v>
      </c>
      <c r="AK33" t="s">
        <v>1217</v>
      </c>
      <c r="AL33" t="s">
        <v>1217</v>
      </c>
      <c r="AM33" t="s">
        <v>1217</v>
      </c>
      <c r="AN33" t="s">
        <v>1217</v>
      </c>
      <c r="AO33" t="s">
        <v>1217</v>
      </c>
      <c r="AP33"/>
      <c r="AQ33"/>
      <c r="AR33"/>
      <c r="AS33"/>
      <c r="AT33"/>
      <c r="AU33"/>
      <c r="AV33"/>
      <c r="AW33"/>
      <c r="AX33"/>
      <c r="AY33"/>
      <c r="AZ33"/>
      <c r="BA33"/>
      <c r="BB33"/>
      <c r="BC33"/>
      <c r="BD33"/>
      <c r="BE33"/>
      <c r="BF33" t="str" cm="1">
        <f t="array" aca="1" ref="BF33" ca="1">IFERROR(INDIRECT(X33),"")</f>
        <v/>
      </c>
      <c r="BG33"/>
      <c r="BH33" s="437"/>
      <c r="BI33"/>
      <c r="BJ33" s="438">
        <v>2</v>
      </c>
      <c r="BK33" s="438">
        <v>6</v>
      </c>
      <c r="BL33" s="438" t="s">
        <v>1009</v>
      </c>
      <c r="BM33" s="438" t="s">
        <v>4343</v>
      </c>
      <c r="BN33" s="438">
        <v>2</v>
      </c>
      <c r="BO33" s="744" t="s">
        <v>4360</v>
      </c>
      <c r="BP33" s="438" t="s">
        <v>1013</v>
      </c>
      <c r="BQ33" s="753" t="s">
        <v>4420</v>
      </c>
      <c r="BR33" s="438"/>
      <c r="BS33" s="438">
        <v>0</v>
      </c>
      <c r="BT33" s="438">
        <v>1</v>
      </c>
      <c r="BU33" s="438">
        <v>0</v>
      </c>
      <c r="BV33" s="438">
        <v>0</v>
      </c>
      <c r="BW33" s="438">
        <v>0</v>
      </c>
      <c r="BX33" s="438">
        <v>0</v>
      </c>
      <c r="BY33" s="438">
        <v>0</v>
      </c>
      <c r="BZ33" s="438">
        <v>0</v>
      </c>
      <c r="CA33" s="438">
        <v>0</v>
      </c>
      <c r="CB33" s="438">
        <v>0</v>
      </c>
      <c r="CC33" s="438"/>
      <c r="CD33" s="438"/>
      <c r="CE33"/>
      <c r="CG33"/>
      <c r="CH33"/>
      <c r="CI33"/>
      <c r="CJ33"/>
      <c r="CK33"/>
      <c r="CL33"/>
      <c r="CM33"/>
      <c r="CN33"/>
      <c r="CO33"/>
      <c r="CP33"/>
      <c r="CQ33"/>
      <c r="CR33"/>
      <c r="CS33"/>
      <c r="DC33" s="442"/>
      <c r="DG33" s="213" t="str" cm="1">
        <f t="array" aca="1" ref="DG33" ca="1">IFERROR(IF(INDIRECT(DJ33)="x", 1, INDIRECT(DJ33)), "")</f>
        <v/>
      </c>
      <c r="DI33" s="570">
        <f t="shared" si="4"/>
        <v>0</v>
      </c>
      <c r="DJ33" s="213" t="str" cm="1">
        <f t="array" ref="DJ33">IF(
  DE33 = "svar",
  _xlfn._xlws.FILTER($BQ:$BQ, ($BP:$BP = DF33) * ($BK:$BK = DC33)),
  IF(
    DC33 &lt;&gt; "",
    _xlfn._xlws.FILTER($X$2:$X$1000, $AD$2:$AD$1000 = DC33),
    ""
  )
)</f>
        <v/>
      </c>
      <c r="DK33" s="213"/>
      <c r="DL33" s="213"/>
      <c r="DM33" s="213"/>
      <c r="DN33" s="213"/>
      <c r="DO33" s="213"/>
      <c r="DP33" s="213"/>
      <c r="DQ33" s="213"/>
      <c r="DR33" s="213"/>
      <c r="DW33" s="442"/>
      <c r="EA33" s="213" t="str" cm="1">
        <f t="array" aca="1" ref="EA33" ca="1">IFERROR(IF(INDIRECT(ED33)="x", 1, INDIRECT(ED33)), "")</f>
        <v/>
      </c>
      <c r="EC33" s="570">
        <f t="shared" si="0"/>
        <v>0</v>
      </c>
      <c r="ED33" s="213" t="str" cm="1">
        <f t="array" ref="ED33">IF(
  DY33 = "svar",
  _xlfn._xlws.FILTER($BQ:$BQ, ($BP:$BP = DZ33) * ($BK:$BK = DW33)),
  IF(
    DW33 &lt;&gt; "",
    _xlfn._xlws.FILTER($X$2:$X$1000, $AD$2:$AD$1000 = DW33),
    ""
  )
)</f>
        <v/>
      </c>
      <c r="EE33" s="213"/>
      <c r="EF33" s="213"/>
      <c r="EG33" s="213"/>
      <c r="EH33" s="213"/>
      <c r="EI33" s="213"/>
      <c r="EJ33" s="213"/>
      <c r="EK33" s="213"/>
      <c r="EL33" s="213"/>
      <c r="EO33" s="442"/>
      <c r="ES33" s="213" t="str" cm="1">
        <f t="array" aca="1" ref="ES33" ca="1">IFERROR(IF(INDIRECT(EV33)="x", 1, INDIRECT(EV33)), "")</f>
        <v/>
      </c>
      <c r="EU33" s="570">
        <f t="shared" si="1"/>
        <v>0</v>
      </c>
      <c r="EV33" s="213" t="str" cm="1">
        <f t="array" ref="EV33">IF(
  EQ33 = "svar",
  _xlfn._xlws.FILTER($BQ:$BQ, ($BP:$BP = ER33) * ($BK:$BK = EO33)),
  IF(
    EO33 &lt;&gt; "",
    _xlfn._xlws.FILTER($X$2:$X$1000, $AD$2:$AD$1000 = EO33),
    ""
  )
)</f>
        <v/>
      </c>
      <c r="EW33" s="213"/>
      <c r="EX33" s="213"/>
      <c r="EY33" s="213"/>
      <c r="EZ33" s="213"/>
      <c r="FA33" s="213"/>
      <c r="FB33" s="213"/>
      <c r="FC33" s="213"/>
      <c r="FD33" s="213"/>
      <c r="FG33" s="442"/>
      <c r="FK33" s="213" t="str" cm="1">
        <f t="array" aca="1" ref="FK33" ca="1">IFERROR(IF(INDIRECT(FN33)="x", 1, INDIRECT(FN33)), "")</f>
        <v/>
      </c>
      <c r="FM33" s="570">
        <f t="shared" si="2"/>
        <v>0</v>
      </c>
      <c r="FN33" s="213" t="str" cm="1">
        <f t="array" ref="FN33">IF(
  FI33 = "svar",
  _xlfn._xlws.FILTER($BQ:$BQ, ($BP:$BP = FJ33) * ($BK:$BK = FG33)),
  IF(
    FG33 &lt;&gt; "",
    _xlfn._xlws.FILTER($X$2:$X$1000, $AD$2:$AD$1000 = FG33),
    ""
  )
)</f>
        <v/>
      </c>
      <c r="FO33" s="213"/>
      <c r="FP33" s="213"/>
      <c r="FQ33" s="213"/>
      <c r="FR33" s="213"/>
      <c r="FS33" s="213"/>
      <c r="FT33" s="213"/>
      <c r="FU33" s="213"/>
      <c r="FV33" s="213"/>
      <c r="FY33" s="442"/>
      <c r="GC33" s="747" t="str" cm="1">
        <f t="array" aca="1" ref="GC33" ca="1">IFERROR(IF(INDIRECT(GF33)="x", 1, INDIRECT(GF33)), "")</f>
        <v/>
      </c>
      <c r="GE33" s="570">
        <f t="shared" si="3"/>
        <v>0</v>
      </c>
      <c r="GF33" s="213" t="str" cm="1">
        <f t="array" ref="GF33">IF(
  GA33 = "svar",
  _xlfn._xlws.FILTER($BQ:$BQ, ($BP:$BP = GB33) * ($BK:$BK = FY33)),
  IF(
    FY33 &lt;&gt; "",
    _xlfn._xlws.FILTER($X$2:$X$1000, $AD$2:$AD$1000 = FY33),
    ""
  )
)</f>
        <v/>
      </c>
      <c r="GG33" s="213"/>
      <c r="GH33" s="213"/>
      <c r="GI33" s="213"/>
      <c r="GJ33" s="213"/>
      <c r="GK33" s="213"/>
      <c r="GL33" s="213"/>
      <c r="GM33" s="213"/>
      <c r="GN33" s="213"/>
      <c r="GQ33" s="442"/>
      <c r="GU33" s="213"/>
      <c r="GW33" s="570"/>
      <c r="GX33" s="213"/>
      <c r="GY33" s="213"/>
      <c r="GZ33" s="213"/>
      <c r="HA33" s="213"/>
      <c r="HB33" s="213"/>
      <c r="HC33" s="213"/>
      <c r="HD33" s="213"/>
      <c r="HE33" s="213"/>
      <c r="HF33" s="213"/>
      <c r="HI33" s="442"/>
      <c r="HM33" s="213"/>
      <c r="HO33" s="570"/>
      <c r="HP33" s="213"/>
      <c r="HQ33" s="213"/>
      <c r="HR33" s="213"/>
      <c r="HS33" s="213"/>
      <c r="HT33" s="213"/>
      <c r="HU33" s="213"/>
      <c r="HV33" s="213"/>
      <c r="HW33" s="213"/>
      <c r="HX33" s="213"/>
      <c r="IA33" s="442"/>
      <c r="IE33" s="213"/>
      <c r="IG33" s="570"/>
      <c r="IH33" s="213"/>
      <c r="II33" s="213"/>
      <c r="IJ33" s="213"/>
      <c r="IK33" s="213"/>
      <c r="IL33" s="213"/>
      <c r="IM33" s="213"/>
      <c r="IN33" s="213"/>
      <c r="IO33" s="213"/>
      <c r="IP33" s="213"/>
      <c r="IS33" s="442"/>
      <c r="IW33" s="213"/>
      <c r="IY33" s="570"/>
      <c r="IZ33" s="213"/>
      <c r="JA33" s="213"/>
      <c r="JB33" s="213"/>
      <c r="JC33" s="213"/>
      <c r="JD33" s="213"/>
      <c r="JE33" s="213"/>
      <c r="JF33" s="213"/>
      <c r="JG33" s="213"/>
      <c r="JH33" s="213"/>
      <c r="JK33" s="442"/>
      <c r="JO33" s="213"/>
      <c r="JQ33" s="570"/>
      <c r="JR33" s="213"/>
      <c r="JS33" s="213"/>
      <c r="JT33" s="213"/>
      <c r="JU33" s="213"/>
      <c r="JV33" s="213"/>
      <c r="JW33" s="213"/>
      <c r="JX33" s="213"/>
      <c r="JY33" s="213"/>
      <c r="JZ33" s="213"/>
      <c r="KC33" s="442"/>
      <c r="KG33" s="213"/>
      <c r="KI33" s="570"/>
      <c r="KJ33" s="213"/>
      <c r="KK33" s="213"/>
      <c r="KL33" s="213"/>
      <c r="KM33" s="213"/>
      <c r="KN33" s="213"/>
      <c r="KO33" s="213"/>
      <c r="KP33" s="213"/>
      <c r="KQ33" s="213"/>
      <c r="KR33" s="213"/>
    </row>
    <row r="34" spans="1:304" ht="29.15">
      <c r="A34" s="474"/>
      <c r="B34" s="445"/>
      <c r="C34" s="475"/>
      <c r="D34" s="445"/>
      <c r="E34" s="445"/>
      <c r="F34" s="441" t="s">
        <v>0</v>
      </c>
      <c r="G34">
        <v>0</v>
      </c>
      <c r="H34" t="s">
        <v>1217</v>
      </c>
      <c r="I34">
        <v>0</v>
      </c>
      <c r="J34" s="422" t="e">
        <v>#NUM!</v>
      </c>
      <c r="K34" s="422" t="e">
        <v>#NUM!</v>
      </c>
      <c r="L34" s="422" t="s">
        <v>1217</v>
      </c>
      <c r="M34" s="422" t="s">
        <v>1217</v>
      </c>
      <c r="N34"/>
      <c r="O34" t="s">
        <v>1217</v>
      </c>
      <c r="P34" s="435" t="s">
        <v>1217</v>
      </c>
      <c r="Q34" t="s">
        <v>1217</v>
      </c>
      <c r="R34" t="s">
        <v>0</v>
      </c>
      <c r="S34" t="s">
        <v>3633</v>
      </c>
      <c r="T34"/>
      <c r="U34"/>
      <c r="V34"/>
      <c r="W34">
        <v>39</v>
      </c>
      <c r="X34" t="s">
        <v>1217</v>
      </c>
      <c r="Y34" t="s">
        <v>1217</v>
      </c>
      <c r="Z34" t="s">
        <v>1217</v>
      </c>
      <c r="AA34" t="s">
        <v>1217</v>
      </c>
      <c r="AB34" t="s">
        <v>1217</v>
      </c>
      <c r="AC34" t="s">
        <v>1217</v>
      </c>
      <c r="AD34" t="s">
        <v>1217</v>
      </c>
      <c r="AE34" t="s">
        <v>1217</v>
      </c>
      <c r="AF34" t="s">
        <v>1217</v>
      </c>
      <c r="AG34" t="s">
        <v>1217</v>
      </c>
      <c r="AH34"/>
      <c r="AI34" t="s">
        <v>1217</v>
      </c>
      <c r="AJ34" t="s">
        <v>1217</v>
      </c>
      <c r="AK34" t="s">
        <v>1217</v>
      </c>
      <c r="AL34" t="s">
        <v>1217</v>
      </c>
      <c r="AM34" t="s">
        <v>1217</v>
      </c>
      <c r="AN34" t="s">
        <v>1217</v>
      </c>
      <c r="AO34" t="s">
        <v>1217</v>
      </c>
      <c r="AP34"/>
      <c r="AQ34"/>
      <c r="AR34"/>
      <c r="AS34"/>
      <c r="AT34"/>
      <c r="AU34"/>
      <c r="AV34"/>
      <c r="AW34"/>
      <c r="AX34"/>
      <c r="AY34"/>
      <c r="AZ34"/>
      <c r="BA34"/>
      <c r="BB34"/>
      <c r="BC34"/>
      <c r="BD34"/>
      <c r="BE34"/>
      <c r="BF34" t="str" cm="1">
        <f t="array" aca="1" ref="BF34" ca="1">IFERROR(INDIRECT(X34),"")</f>
        <v/>
      </c>
      <c r="BG34"/>
      <c r="BH34" s="437"/>
      <c r="BI34"/>
      <c r="BJ34" s="438">
        <v>2</v>
      </c>
      <c r="BK34" s="438">
        <v>6</v>
      </c>
      <c r="BL34" s="438" t="s">
        <v>1009</v>
      </c>
      <c r="BM34" s="438" t="s">
        <v>4343</v>
      </c>
      <c r="BN34" s="438">
        <v>3</v>
      </c>
      <c r="BO34" s="744" t="s">
        <v>4361</v>
      </c>
      <c r="BP34" s="438" t="s">
        <v>1014</v>
      </c>
      <c r="BQ34" s="753" t="s">
        <v>4421</v>
      </c>
      <c r="BR34" s="438"/>
      <c r="BS34" s="438">
        <v>0</v>
      </c>
      <c r="BT34" s="438">
        <v>1</v>
      </c>
      <c r="BU34" s="438">
        <v>0</v>
      </c>
      <c r="BV34" s="438">
        <v>0</v>
      </c>
      <c r="BW34" s="438">
        <v>0</v>
      </c>
      <c r="BX34" s="438">
        <v>0</v>
      </c>
      <c r="BY34" s="438">
        <v>0</v>
      </c>
      <c r="BZ34" s="438">
        <v>0</v>
      </c>
      <c r="CA34" s="438">
        <v>0</v>
      </c>
      <c r="CB34" s="438">
        <v>0</v>
      </c>
      <c r="CC34" s="438"/>
      <c r="CD34" s="438"/>
      <c r="CE34"/>
      <c r="CG34"/>
      <c r="CH34" t="str">
        <f>CJ3</f>
        <v>Uppföljning av säkerhet i digitala leveranskedjor</v>
      </c>
      <c r="CI34"/>
      <c r="CJ34"/>
      <c r="CK34"/>
      <c r="CL34"/>
      <c r="CM34"/>
      <c r="CN34"/>
      <c r="CO34"/>
      <c r="CP34"/>
      <c r="CQ34"/>
      <c r="CR34"/>
      <c r="CS34"/>
      <c r="DC34" s="442"/>
      <c r="DD34" s="361"/>
      <c r="DE34" s="361"/>
      <c r="DF34" s="361"/>
      <c r="DG34" s="213" t="str" cm="1">
        <f t="array" aca="1" ref="DG34" ca="1">IFERROR(IF(INDIRECT(DJ34)="x", 1, INDIRECT(DJ34)), "")</f>
        <v/>
      </c>
      <c r="DH34" s="361"/>
      <c r="DI34" s="570">
        <f t="shared" si="4"/>
        <v>0</v>
      </c>
      <c r="DJ34" s="213" t="str" cm="1">
        <f t="array" ref="DJ34">IF(
  DE34 = "svar",
  _xlfn._xlws.FILTER($BQ:$BQ, ($BP:$BP = DF34) * ($BK:$BK = DC34)),
  IF(
    DC34 &lt;&gt; "",
    _xlfn._xlws.FILTER($X$2:$X$1000, $AD$2:$AD$1000 = DC34),
    ""
  )
)</f>
        <v/>
      </c>
      <c r="DK34" s="213"/>
      <c r="DL34" s="213"/>
      <c r="DM34" s="213"/>
      <c r="DN34" s="213"/>
      <c r="DO34" s="213"/>
      <c r="DP34" s="213"/>
      <c r="DQ34" s="213"/>
      <c r="DR34" s="213"/>
      <c r="DS34" s="361"/>
      <c r="DW34" s="440"/>
      <c r="EA34" s="213" t="str" cm="1">
        <f t="array" aca="1" ref="EA34" ca="1">IFERROR(IF(INDIRECT(ED34)="x", 1, INDIRECT(ED34)), "")</f>
        <v/>
      </c>
      <c r="EC34" s="570">
        <f t="shared" si="0"/>
        <v>0</v>
      </c>
      <c r="ED34" s="213" t="str" cm="1">
        <f t="array" ref="ED34">IF(
  DY34 = "svar",
  _xlfn._xlws.FILTER($BQ:$BQ, ($BP:$BP = DZ34) * ($BK:$BK = DW34)),
  IF(
    DW34 &lt;&gt; "",
    _xlfn._xlws.FILTER($X$2:$X$1000, $AD$2:$AD$1000 = DW34),
    ""
  )
)</f>
        <v/>
      </c>
      <c r="EE34" s="213"/>
      <c r="EF34" s="213"/>
      <c r="EG34" s="213"/>
      <c r="EH34" s="213"/>
      <c r="EI34" s="213"/>
      <c r="EJ34" s="213"/>
      <c r="EK34" s="213"/>
      <c r="EL34" s="213"/>
      <c r="EO34" s="440"/>
      <c r="ES34" s="213" t="str" cm="1">
        <f t="array" aca="1" ref="ES34" ca="1">IFERROR(IF(INDIRECT(EV34)="x", 1, INDIRECT(EV34)), "")</f>
        <v/>
      </c>
      <c r="EU34" s="570">
        <f t="shared" si="1"/>
        <v>0</v>
      </c>
      <c r="EV34" s="213" t="str" cm="1">
        <f t="array" ref="EV34">IF(
  EQ34 = "svar",
  _xlfn._xlws.FILTER($BQ:$BQ, ($BP:$BP = ER34) * ($BK:$BK = EO34)),
  IF(
    EO34 &lt;&gt; "",
    _xlfn._xlws.FILTER($X$2:$X$1000, $AD$2:$AD$1000 = EO34),
    ""
  )
)</f>
        <v/>
      </c>
      <c r="EW34" s="213"/>
      <c r="EX34" s="213"/>
      <c r="EY34" s="213"/>
      <c r="EZ34" s="213"/>
      <c r="FA34" s="213"/>
      <c r="FB34" s="213"/>
      <c r="FC34" s="213"/>
      <c r="FD34" s="213"/>
      <c r="FG34" s="440"/>
      <c r="FK34" s="213" t="str" cm="1">
        <f t="array" aca="1" ref="FK34" ca="1">IFERROR(IF(INDIRECT(FN34)="x", 1, INDIRECT(FN34)), "")</f>
        <v/>
      </c>
      <c r="FM34" s="570">
        <f t="shared" si="2"/>
        <v>0</v>
      </c>
      <c r="FN34" s="213" t="str" cm="1">
        <f t="array" ref="FN34">IF(
  FI34 = "svar",
  _xlfn._xlws.FILTER($BQ:$BQ, ($BP:$BP = FJ34) * ($BK:$BK = FG34)),
  IF(
    FG34 &lt;&gt; "",
    _xlfn._xlws.FILTER($X$2:$X$1000, $AD$2:$AD$1000 = FG34),
    ""
  )
)</f>
        <v/>
      </c>
      <c r="FO34" s="570" t="s">
        <v>1240</v>
      </c>
      <c r="FP34" s="570" t="s">
        <v>1240</v>
      </c>
      <c r="FQ34" s="213"/>
      <c r="FR34" s="213"/>
      <c r="FS34" s="213"/>
      <c r="FT34" s="213"/>
      <c r="FU34" s="213"/>
      <c r="FV34" s="213"/>
      <c r="FY34" s="440"/>
      <c r="GC34" s="747" t="str" cm="1">
        <f t="array" aca="1" ref="GC34" ca="1">IFERROR(IF(INDIRECT(GF34)="x", 1, INDIRECT(GF34)), "")</f>
        <v/>
      </c>
      <c r="GE34" s="570">
        <f t="shared" si="3"/>
        <v>0</v>
      </c>
      <c r="GF34" s="213" t="str" cm="1">
        <f t="array" ref="GF34">IF(
  GA34 = "svar",
  _xlfn._xlws.FILTER($BQ:$BQ, ($BP:$BP = GB34) * ($BK:$BK = FY34)),
  IF(
    FY34 &lt;&gt; "",
    _xlfn._xlws.FILTER($X$2:$X$1000, $AD$2:$AD$1000 = FY34),
    ""
  )
)</f>
        <v/>
      </c>
      <c r="GG34" s="213"/>
      <c r="GH34" s="213"/>
      <c r="GI34" s="213"/>
      <c r="GJ34" s="213"/>
      <c r="GK34" s="213"/>
      <c r="GL34" s="213"/>
      <c r="GM34" s="213"/>
      <c r="GN34" s="213"/>
      <c r="GQ34" s="440"/>
      <c r="GU34" s="213"/>
      <c r="GW34" s="570"/>
      <c r="GX34" s="213"/>
      <c r="GY34" s="213"/>
      <c r="GZ34" s="213"/>
      <c r="HA34" s="213"/>
      <c r="HB34" s="213"/>
      <c r="HC34" s="213"/>
      <c r="HD34" s="213"/>
      <c r="HE34" s="213"/>
      <c r="HF34" s="213"/>
      <c r="HI34" s="440"/>
      <c r="HM34" s="213"/>
      <c r="HO34" s="570"/>
      <c r="HP34" s="213"/>
      <c r="HQ34" s="213"/>
      <c r="HR34" s="213"/>
      <c r="HS34" s="213"/>
      <c r="HT34" s="213"/>
      <c r="HU34" s="213"/>
      <c r="HV34" s="213"/>
      <c r="HW34" s="213"/>
      <c r="HX34" s="213"/>
      <c r="IA34" s="440"/>
      <c r="IE34" s="213"/>
      <c r="IG34" s="570"/>
      <c r="IH34" s="213"/>
      <c r="II34" s="213"/>
      <c r="IJ34" s="213"/>
      <c r="IK34" s="213"/>
      <c r="IL34" s="213"/>
      <c r="IM34" s="213"/>
      <c r="IN34" s="213"/>
      <c r="IO34" s="213"/>
      <c r="IP34" s="213"/>
      <c r="IS34" s="440"/>
      <c r="IW34" s="213"/>
      <c r="IY34" s="570"/>
      <c r="IZ34" s="213"/>
      <c r="JA34" s="213"/>
      <c r="JB34" s="213"/>
      <c r="JC34" s="213"/>
      <c r="JD34" s="213"/>
      <c r="JE34" s="213"/>
      <c r="JF34" s="213"/>
      <c r="JG34" s="213"/>
      <c r="JH34" s="213"/>
      <c r="JK34" s="440"/>
      <c r="JO34" s="213"/>
      <c r="JQ34" s="570"/>
      <c r="JR34" s="213"/>
      <c r="JS34" s="213"/>
      <c r="JT34" s="213"/>
      <c r="JU34" s="213"/>
      <c r="JV34" s="213"/>
      <c r="JW34" s="213"/>
      <c r="JX34" s="213"/>
      <c r="JY34" s="213"/>
      <c r="JZ34" s="213"/>
      <c r="KC34" s="440"/>
      <c r="KG34" s="213"/>
      <c r="KI34" s="570"/>
      <c r="KJ34" s="213"/>
      <c r="KK34" s="213"/>
      <c r="KL34" s="213"/>
      <c r="KM34" s="213"/>
      <c r="KN34" s="213"/>
      <c r="KO34" s="213"/>
      <c r="KP34" s="213"/>
      <c r="KQ34" s="213"/>
      <c r="KR34" s="213"/>
    </row>
    <row r="35" spans="1:304" ht="15">
      <c r="A35" s="458"/>
      <c r="B35" s="459"/>
      <c r="C35" s="459"/>
      <c r="D35" s="459"/>
      <c r="E35" s="459"/>
      <c r="G35">
        <v>0</v>
      </c>
      <c r="H35" t="s">
        <v>1217</v>
      </c>
      <c r="I35">
        <v>0</v>
      </c>
      <c r="J35" s="422" t="e">
        <v>#NUM!</v>
      </c>
      <c r="K35" s="422" t="e">
        <v>#NUM!</v>
      </c>
      <c r="L35" s="422" t="s">
        <v>1217</v>
      </c>
      <c r="M35" s="422" t="s">
        <v>1217</v>
      </c>
      <c r="N35"/>
      <c r="O35" t="s">
        <v>1217</v>
      </c>
      <c r="P35" s="435" t="s">
        <v>1217</v>
      </c>
      <c r="Q35" t="s">
        <v>1217</v>
      </c>
      <c r="R35" t="s">
        <v>0</v>
      </c>
      <c r="S35" t="s">
        <v>3633</v>
      </c>
      <c r="T35"/>
      <c r="U35"/>
      <c r="V35"/>
      <c r="W35">
        <v>40</v>
      </c>
      <c r="X35" t="s">
        <v>1217</v>
      </c>
      <c r="Y35" t="s">
        <v>1217</v>
      </c>
      <c r="Z35" t="s">
        <v>1217</v>
      </c>
      <c r="AA35" t="s">
        <v>1217</v>
      </c>
      <c r="AB35" t="s">
        <v>1217</v>
      </c>
      <c r="AC35" t="s">
        <v>1217</v>
      </c>
      <c r="AD35" t="s">
        <v>1217</v>
      </c>
      <c r="AE35" t="s">
        <v>1217</v>
      </c>
      <c r="AF35" t="s">
        <v>1217</v>
      </c>
      <c r="AG35" t="s">
        <v>1217</v>
      </c>
      <c r="AH35"/>
      <c r="AI35" t="s">
        <v>1217</v>
      </c>
      <c r="AJ35" t="s">
        <v>1217</v>
      </c>
      <c r="AK35" t="s">
        <v>1217</v>
      </c>
      <c r="AL35" t="s">
        <v>1217</v>
      </c>
      <c r="AM35" t="s">
        <v>1217</v>
      </c>
      <c r="AN35" t="s">
        <v>1217</v>
      </c>
      <c r="AO35" t="s">
        <v>1217</v>
      </c>
      <c r="AP35"/>
      <c r="AQ35"/>
      <c r="AR35"/>
      <c r="AS35"/>
      <c r="AT35"/>
      <c r="AU35"/>
      <c r="AV35"/>
      <c r="AW35"/>
      <c r="AX35"/>
      <c r="AY35"/>
      <c r="AZ35"/>
      <c r="BA35"/>
      <c r="BB35"/>
      <c r="BC35"/>
      <c r="BD35"/>
      <c r="BE35"/>
      <c r="BF35" t="str" cm="1">
        <f t="array" aca="1" ref="BF35" ca="1">IFERROR(INDIRECT(X35),"")</f>
        <v/>
      </c>
      <c r="BG35"/>
      <c r="BH35" s="437"/>
      <c r="BI35"/>
      <c r="BJ35" s="438">
        <v>2</v>
      </c>
      <c r="BK35" s="438">
        <v>6</v>
      </c>
      <c r="BL35" s="438" t="s">
        <v>1009</v>
      </c>
      <c r="BM35" s="438" t="s">
        <v>4343</v>
      </c>
      <c r="BN35" s="438">
        <v>4</v>
      </c>
      <c r="BO35" s="744" t="s">
        <v>4362</v>
      </c>
      <c r="BP35" s="438" t="s">
        <v>1015</v>
      </c>
      <c r="BQ35" s="753" t="s">
        <v>3689</v>
      </c>
      <c r="BR35" s="438"/>
      <c r="BS35" s="438">
        <v>0</v>
      </c>
      <c r="BT35" s="438">
        <v>1</v>
      </c>
      <c r="BU35" s="438">
        <v>0</v>
      </c>
      <c r="BV35" s="438">
        <v>0</v>
      </c>
      <c r="BW35" s="438">
        <v>0</v>
      </c>
      <c r="BX35" s="438">
        <v>0</v>
      </c>
      <c r="BY35" s="438">
        <v>0</v>
      </c>
      <c r="BZ35" s="438">
        <v>0</v>
      </c>
      <c r="CA35" s="438">
        <v>0</v>
      </c>
      <c r="CB35" s="438">
        <v>0</v>
      </c>
      <c r="CC35" s="438"/>
      <c r="CD35" s="438"/>
      <c r="CE35"/>
      <c r="CG35" t="s">
        <v>1335</v>
      </c>
      <c r="CH35">
        <f ca="1">CJ5</f>
        <v>0</v>
      </c>
      <c r="CI35"/>
      <c r="CJ35"/>
      <c r="CK35"/>
      <c r="CL35"/>
      <c r="CM35"/>
      <c r="CN35"/>
      <c r="CO35"/>
      <c r="CP35"/>
      <c r="CQ35"/>
      <c r="CR35"/>
      <c r="CS35"/>
      <c r="DG35" s="213" t="str" cm="1">
        <f t="array" aca="1" ref="DG35" ca="1">IFERROR(IF(INDIRECT(DJ35)="x", 1, INDIRECT(DJ35)), "")</f>
        <v/>
      </c>
      <c r="DI35" s="570">
        <f t="shared" si="4"/>
        <v>0</v>
      </c>
      <c r="DJ35" s="213" t="str" cm="1">
        <f t="array" ref="DJ35">IF(
  DE35 = "svar",
  _xlfn._xlws.FILTER($BQ:$BQ, ($BP:$BP = DF35) * ($BK:$BK = DC35)),
  IF(
    DC35 &lt;&gt; "",
    _xlfn._xlws.FILTER($X$2:$X$1000, $AD$2:$AD$1000 = DC35),
    ""
  )
)</f>
        <v/>
      </c>
      <c r="DK35" s="213"/>
      <c r="DL35" s="213"/>
      <c r="DM35" s="213"/>
      <c r="DN35" s="213"/>
      <c r="DO35" s="213"/>
      <c r="DP35" s="213"/>
      <c r="DQ35" s="213"/>
      <c r="DR35" s="213"/>
      <c r="DW35" s="440"/>
      <c r="EA35" s="213" t="str" cm="1">
        <f t="array" aca="1" ref="EA35" ca="1">IFERROR(IF(INDIRECT(ED35)="x", 1, INDIRECT(ED35)), "")</f>
        <v/>
      </c>
      <c r="EC35" s="570">
        <f t="shared" si="0"/>
        <v>0</v>
      </c>
      <c r="ED35" s="213" t="str" cm="1">
        <f t="array" ref="ED35">IF(
  DY35 = "svar",
  _xlfn._xlws.FILTER($BQ:$BQ, ($BP:$BP = DZ35) * ($BK:$BK = DW35)),
  IF(
    DW35 &lt;&gt; "",
    _xlfn._xlws.FILTER($X$2:$X$1000, $AD$2:$AD$1000 = DW35),
    ""
  )
)</f>
        <v/>
      </c>
      <c r="EE35" s="213"/>
      <c r="EF35" s="213"/>
      <c r="EG35" s="213"/>
      <c r="EH35" s="213"/>
      <c r="EI35" s="213"/>
      <c r="EJ35" s="213"/>
      <c r="EK35" s="213"/>
      <c r="EL35" s="213"/>
      <c r="EO35" s="440"/>
      <c r="ES35" s="213" t="str" cm="1">
        <f t="array" aca="1" ref="ES35" ca="1">IFERROR(IF(INDIRECT(EV35)="x", 1, INDIRECT(EV35)), "")</f>
        <v/>
      </c>
      <c r="EU35" s="570">
        <f t="shared" si="1"/>
        <v>0</v>
      </c>
      <c r="EV35" s="213" t="str" cm="1">
        <f t="array" ref="EV35">IF(
  EQ35 = "svar",
  _xlfn._xlws.FILTER($BQ:$BQ, ($BP:$BP = ER35) * ($BK:$BK = EO35)),
  IF(
    EO35 &lt;&gt; "",
    _xlfn._xlws.FILTER($X$2:$X$1000, $AD$2:$AD$1000 = EO35),
    ""
  )
)</f>
        <v/>
      </c>
      <c r="EW35" s="213"/>
      <c r="EX35" s="213"/>
      <c r="EY35" s="213"/>
      <c r="EZ35" s="213"/>
      <c r="FA35" s="213"/>
      <c r="FB35" s="213"/>
      <c r="FC35" s="213"/>
      <c r="FD35" s="213"/>
      <c r="FG35" s="440"/>
      <c r="FK35" s="213" t="str" cm="1">
        <f t="array" aca="1" ref="FK35" ca="1">IFERROR(IF(INDIRECT(FN35)="x", 1, INDIRECT(FN35)), "")</f>
        <v/>
      </c>
      <c r="FM35" s="570">
        <f t="shared" si="2"/>
        <v>0</v>
      </c>
      <c r="FN35" s="213" t="str" cm="1">
        <f t="array" ref="FN35">IF(
  FI35 = "svar",
  _xlfn._xlws.FILTER($BQ:$BQ, ($BP:$BP = FJ35) * ($BK:$BK = FG35)),
  IF(
    FG35 &lt;&gt; "",
    _xlfn._xlws.FILTER($X$2:$X$1000, $AD$2:$AD$1000 = FG35),
    ""
  )
)</f>
        <v/>
      </c>
      <c r="FO35" s="570">
        <v>3</v>
      </c>
      <c r="FP35" s="570">
        <v>4</v>
      </c>
      <c r="FQ35" s="213"/>
      <c r="FR35" s="213"/>
      <c r="FS35" s="213"/>
      <c r="FT35" s="213"/>
      <c r="FU35" s="213"/>
      <c r="FV35" s="213"/>
      <c r="FY35" s="440"/>
      <c r="GC35" s="747" t="str" cm="1">
        <f t="array" aca="1" ref="GC35" ca="1">IFERROR(IF(INDIRECT(GF35)="x", 1, INDIRECT(GF35)), "")</f>
        <v/>
      </c>
      <c r="GE35" s="570">
        <f t="shared" si="3"/>
        <v>0</v>
      </c>
      <c r="GF35" s="213" t="str" cm="1">
        <f t="array" ref="GF35">IF(
  GA35 = "svar",
  _xlfn._xlws.FILTER($BQ:$BQ, ($BP:$BP = GB35) * ($BK:$BK = FY35)),
  IF(
    FY35 &lt;&gt; "",
    _xlfn._xlws.FILTER($X$2:$X$1000, $AD$2:$AD$1000 = FY35),
    ""
  )
)</f>
        <v/>
      </c>
      <c r="GG35" s="213"/>
      <c r="GH35" s="213"/>
      <c r="GI35" s="213"/>
      <c r="GJ35" s="213"/>
      <c r="GK35" s="213"/>
      <c r="GL35" s="213"/>
      <c r="GM35" s="213"/>
      <c r="GN35" s="213"/>
      <c r="GQ35" s="440"/>
      <c r="GU35" s="213"/>
      <c r="GW35" s="570"/>
      <c r="GX35" s="213"/>
      <c r="GY35" s="213"/>
      <c r="GZ35" s="213"/>
      <c r="HA35" s="213"/>
      <c r="HB35" s="213"/>
      <c r="HC35" s="213"/>
      <c r="HD35" s="213"/>
      <c r="HE35" s="213"/>
      <c r="HF35" s="213"/>
      <c r="HI35" s="440"/>
      <c r="HM35" s="213"/>
      <c r="HO35" s="570"/>
      <c r="HP35" s="213"/>
      <c r="HQ35" s="213"/>
      <c r="HR35" s="213"/>
      <c r="HS35" s="213"/>
      <c r="HT35" s="213"/>
      <c r="HU35" s="213"/>
      <c r="HV35" s="213"/>
      <c r="HW35" s="213"/>
      <c r="HX35" s="213"/>
      <c r="IA35" s="440"/>
      <c r="IE35" s="213"/>
      <c r="IG35" s="570"/>
      <c r="IH35" s="213"/>
      <c r="II35" s="213"/>
      <c r="IJ35" s="213"/>
      <c r="IK35" s="213"/>
      <c r="IL35" s="213"/>
      <c r="IM35" s="213"/>
      <c r="IN35" s="213"/>
      <c r="IO35" s="213"/>
      <c r="IP35" s="213"/>
      <c r="IS35" s="440"/>
      <c r="IW35" s="213"/>
      <c r="IY35" s="570"/>
      <c r="IZ35" s="213"/>
      <c r="JA35" s="213"/>
      <c r="JB35" s="213"/>
      <c r="JC35" s="213"/>
      <c r="JD35" s="213"/>
      <c r="JE35" s="213"/>
      <c r="JF35" s="213"/>
      <c r="JG35" s="213"/>
      <c r="JH35" s="213"/>
      <c r="JK35" s="440"/>
      <c r="JO35" s="213"/>
      <c r="JQ35" s="570"/>
      <c r="JR35" s="213"/>
      <c r="JS35" s="213"/>
      <c r="JT35" s="213"/>
      <c r="JU35" s="213"/>
      <c r="JV35" s="213"/>
      <c r="JW35" s="213"/>
      <c r="JX35" s="213"/>
      <c r="JY35" s="213"/>
      <c r="JZ35" s="213"/>
      <c r="KC35" s="440"/>
      <c r="KG35" s="213"/>
      <c r="KI35" s="570"/>
      <c r="KJ35" s="213"/>
      <c r="KK35" s="213"/>
      <c r="KL35" s="213"/>
      <c r="KM35" s="213"/>
      <c r="KN35" s="213"/>
      <c r="KO35" s="213"/>
      <c r="KP35" s="213"/>
      <c r="KQ35" s="213"/>
      <c r="KR35" s="213"/>
    </row>
    <row r="36" spans="1:304" s="445" customFormat="1" ht="15">
      <c r="A36" s="464"/>
      <c r="B36" s="361"/>
      <c r="C36" s="361"/>
      <c r="D36" s="361"/>
      <c r="E36" s="464"/>
      <c r="F36" s="441"/>
      <c r="G36">
        <v>0</v>
      </c>
      <c r="H36" t="s">
        <v>1217</v>
      </c>
      <c r="I36">
        <v>0</v>
      </c>
      <c r="J36" s="422" t="e">
        <v>#NUM!</v>
      </c>
      <c r="K36" s="422" t="e">
        <v>#NUM!</v>
      </c>
      <c r="L36" s="422" t="s">
        <v>1217</v>
      </c>
      <c r="M36" s="422" t="s">
        <v>1217</v>
      </c>
      <c r="N36"/>
      <c r="O36" t="s">
        <v>1217</v>
      </c>
      <c r="P36" s="435" t="s">
        <v>1217</v>
      </c>
      <c r="Q36" t="s">
        <v>1217</v>
      </c>
      <c r="R36" t="s">
        <v>0</v>
      </c>
      <c r="S36" t="s">
        <v>3633</v>
      </c>
      <c r="T36"/>
      <c r="U36"/>
      <c r="V36"/>
      <c r="W36">
        <v>41</v>
      </c>
      <c r="X36" t="s">
        <v>1217</v>
      </c>
      <c r="Y36" t="s">
        <v>1217</v>
      </c>
      <c r="Z36" t="s">
        <v>1217</v>
      </c>
      <c r="AA36" t="s">
        <v>1217</v>
      </c>
      <c r="AB36" t="s">
        <v>1217</v>
      </c>
      <c r="AC36" t="s">
        <v>1217</v>
      </c>
      <c r="AD36" t="s">
        <v>1217</v>
      </c>
      <c r="AE36" t="s">
        <v>1217</v>
      </c>
      <c r="AF36" t="s">
        <v>1217</v>
      </c>
      <c r="AG36" t="s">
        <v>1217</v>
      </c>
      <c r="AH36"/>
      <c r="AI36" t="s">
        <v>1217</v>
      </c>
      <c r="AJ36" t="s">
        <v>1217</v>
      </c>
      <c r="AK36" t="s">
        <v>1217</v>
      </c>
      <c r="AL36" t="s">
        <v>1217</v>
      </c>
      <c r="AM36" t="s">
        <v>1217</v>
      </c>
      <c r="AN36" t="s">
        <v>1217</v>
      </c>
      <c r="AO36" t="s">
        <v>1217</v>
      </c>
      <c r="AP36"/>
      <c r="AQ36"/>
      <c r="AR36"/>
      <c r="AS36"/>
      <c r="AT36"/>
      <c r="AU36"/>
      <c r="AV36"/>
      <c r="AW36"/>
      <c r="AX36"/>
      <c r="AY36"/>
      <c r="AZ36"/>
      <c r="BA36"/>
      <c r="BB36"/>
      <c r="BC36"/>
      <c r="BD36"/>
      <c r="BE36"/>
      <c r="BF36" t="str" cm="1">
        <f t="array" aca="1" ref="BF36" ca="1">IFERROR(INDIRECT(X36),"")</f>
        <v/>
      </c>
      <c r="BG36"/>
      <c r="BH36" s="437"/>
      <c r="BI36"/>
      <c r="BJ36" s="438">
        <v>2</v>
      </c>
      <c r="BK36" s="438">
        <v>6</v>
      </c>
      <c r="BL36" s="438" t="s">
        <v>1009</v>
      </c>
      <c r="BM36" s="438" t="s">
        <v>4343</v>
      </c>
      <c r="BN36" s="438">
        <v>5</v>
      </c>
      <c r="BO36" s="744" t="s">
        <v>4363</v>
      </c>
      <c r="BP36" s="438" t="s">
        <v>1016</v>
      </c>
      <c r="BQ36" s="753" t="s">
        <v>4422</v>
      </c>
      <c r="BR36" s="438"/>
      <c r="BS36" s="438">
        <v>0</v>
      </c>
      <c r="BT36" s="438">
        <v>1</v>
      </c>
      <c r="BU36" s="438">
        <v>0</v>
      </c>
      <c r="BV36" s="438">
        <v>0</v>
      </c>
      <c r="BW36" s="438">
        <v>0</v>
      </c>
      <c r="BX36" s="438">
        <v>0</v>
      </c>
      <c r="BY36" s="438">
        <v>0</v>
      </c>
      <c r="BZ36" s="438">
        <v>0</v>
      </c>
      <c r="CA36" s="438">
        <v>0</v>
      </c>
      <c r="CB36" s="438">
        <v>0</v>
      </c>
      <c r="CC36" s="438"/>
      <c r="CD36" s="438"/>
      <c r="CE36"/>
      <c r="CG36" t="s">
        <v>1339</v>
      </c>
      <c r="CH36">
        <f ca="1">CH37-CH35</f>
        <v>15</v>
      </c>
      <c r="CI36"/>
      <c r="CJ36"/>
      <c r="CK36"/>
      <c r="CL36"/>
      <c r="CM36"/>
      <c r="CN36"/>
      <c r="CO36"/>
      <c r="CP36"/>
      <c r="CQ36"/>
      <c r="CR36"/>
      <c r="CS36"/>
      <c r="DC36" s="440"/>
      <c r="DD36" s="441"/>
      <c r="DE36" s="441"/>
      <c r="DF36" s="441"/>
      <c r="DG36" s="213" t="str" cm="1">
        <f t="array" aca="1" ref="DG36" ca="1">IFERROR(IF(INDIRECT(DJ36)="x", 1, INDIRECT(DJ36)), "")</f>
        <v/>
      </c>
      <c r="DH36" s="441"/>
      <c r="DI36" s="570">
        <f t="shared" si="4"/>
        <v>0</v>
      </c>
      <c r="DJ36" s="213" t="str" cm="1">
        <f t="array" ref="DJ36">IF(
  DE36 = "svar",
  _xlfn._xlws.FILTER($BQ:$BQ, ($BP:$BP = DF36) * ($BK:$BK = DC36)),
  IF(
    DC36 &lt;&gt; "",
    _xlfn._xlws.FILTER($X$2:$X$1000, $AD$2:$AD$1000 = DC36),
    ""
  )
)</f>
        <v/>
      </c>
      <c r="DK36" s="213"/>
      <c r="DL36" s="213"/>
      <c r="DM36" s="213"/>
      <c r="DN36" s="213"/>
      <c r="DO36" s="213"/>
      <c r="DP36" s="213"/>
      <c r="DQ36" s="213"/>
      <c r="DR36" s="213"/>
      <c r="DS36" s="441"/>
      <c r="DW36" s="444"/>
      <c r="EA36" s="213" t="str" cm="1">
        <f t="array" aca="1" ref="EA36" ca="1">IFERROR(IF(INDIRECT(ED36)="x", 1, INDIRECT(ED36)), "")</f>
        <v/>
      </c>
      <c r="EC36" s="570">
        <f t="shared" si="0"/>
        <v>0</v>
      </c>
      <c r="ED36" s="213" t="str" cm="1">
        <f t="array" ref="ED36">IF(
  DY36 = "svar",
  _xlfn._xlws.FILTER($BQ:$BQ, ($BP:$BP = DZ36) * ($BK:$BK = DW36)),
  IF(
    DW36 &lt;&gt; "",
    _xlfn._xlws.FILTER($X$2:$X$1000, $AD$2:$AD$1000 = DW36),
    ""
  )
)</f>
        <v/>
      </c>
      <c r="EE36" s="213"/>
      <c r="EF36" s="213"/>
      <c r="EG36" s="213"/>
      <c r="EH36" s="213"/>
      <c r="EI36" s="213"/>
      <c r="EJ36" s="213"/>
      <c r="EK36" s="213"/>
      <c r="EL36" s="213"/>
      <c r="EO36" s="444"/>
      <c r="ES36" s="213" t="str" cm="1">
        <f t="array" aca="1" ref="ES36" ca="1">IFERROR(IF(INDIRECT(EV36)="x", 1, INDIRECT(EV36)), "")</f>
        <v/>
      </c>
      <c r="EU36" s="570">
        <f t="shared" si="1"/>
        <v>0</v>
      </c>
      <c r="EV36" s="213" t="str" cm="1">
        <f t="array" ref="EV36">IF(
  EQ36 = "svar",
  _xlfn._xlws.FILTER($BQ:$BQ, ($BP:$BP = ER36) * ($BK:$BK = EO36)),
  IF(
    EO36 &lt;&gt; "",
    _xlfn._xlws.FILTER($X$2:$X$1000, $AD$2:$AD$1000 = EO36),
    ""
  )
)</f>
        <v/>
      </c>
      <c r="EW36" s="213"/>
      <c r="EX36" s="213"/>
      <c r="EY36" s="213"/>
      <c r="EZ36" s="213"/>
      <c r="FA36" s="213"/>
      <c r="FB36" s="213"/>
      <c r="FC36" s="213"/>
      <c r="FD36" s="213"/>
      <c r="FG36" s="444"/>
      <c r="FK36" s="213" t="str" cm="1">
        <f t="array" aca="1" ref="FK36" ca="1">IFERROR(IF(INDIRECT(FN36)="x", 1, INDIRECT(FN36)), "")</f>
        <v/>
      </c>
      <c r="FM36" s="570">
        <f t="shared" si="2"/>
        <v>0</v>
      </c>
      <c r="FN36" s="213" t="str" cm="1">
        <f t="array" ref="FN36">IF(
  FI36 = "svar",
  _xlfn._xlws.FILTER($BQ:$BQ, ($BP:$BP = FJ36) * ($BK:$BK = FG36)),
  IF(
    FG36 &lt;&gt; "",
    _xlfn._xlws.FILTER($X$2:$X$1000, $AD$2:$AD$1000 = FG36),
    ""
  )
)</f>
        <v/>
      </c>
      <c r="FO36" s="570">
        <f>IF(FO35=1,
 ROUND(FO35*COUNTIFS(FE33:FE81,"=5",FE33:FE81,"&lt;&gt;0")+COUNTIFS(FE33:FE81,"&lt;10",FE33:FE81,"&lt;&gt;0")/2,0),
 IF(FO35=2,
  ROUND(FO35*(COUNTIFS(FE33:FE81,"=5",FE33:FE81,"&lt;&gt;0")+COUNTIFS(FE33:FE81,"=50",FE33:FE81,"&lt;&gt;0"))+COUNTIFS(FE33:FE81,"&lt;100",FE33:FE81,"&lt;&gt;0")/2,0),
  IF(FO35=3,
   ROUND(FO35*(COUNTIFS(FE33:FE81,"=5",FE33:FE81,"&lt;&gt;0")+COUNTIFS(FE33:FE81,"=50",FE33:FE81,"&lt;&gt;0")+COUNTIFS(FE33:FE81,"=500",FE33:FE81,"&lt;&gt;0"))+COUNTIFS(FE33:FE81,"&lt;1000",FE33:FE81,"&lt;&gt;0")/2,0),
   ROUND(FO35*(COUNTIFS(FE33:FE81,"=5",FE33:FE81,"&lt;&gt;0")+COUNTIFS(FE33:FE81,"=50",FE33:FE81,"&lt;&gt;0")+COUNTIFS(FE33:FE81,"=500",FE33:FE81,"&lt;&gt;0")+COUNTIFS(FE33:FE81,"=5000",FE33:FE81,"&lt;&gt;0"))+COUNTIFS(FE33:FE81,"&lt;10000",FE33:FE81,"&lt;&gt;0")/2,0))))</f>
        <v>0</v>
      </c>
      <c r="FP36" s="570">
        <f>IF(FP35=1,
 ROUND(FP35*COUNTIFS(FE33:FE81,"=5",FE33:FE81,"&lt;&gt;0")+COUNTIFS(FE33:FE81,"&lt;10",FE33:FE81,"&lt;&gt;0")/2,0),
 IF(FP35=2,
  ROUND(FP35*(COUNTIFS(FE33:FE81,"=5",FE33:FE81,"&lt;&gt;0")+COUNTIFS(FE33:FE81,"=50",FE33:FE81,"&lt;&gt;0"))+COUNTIFS(FE33:FE81,"&lt;100",FE33:FE81,"&lt;&gt;0")/2,0),
  IF(FP35=3,
   ROUND(FP35*(COUNTIFS(FE33:FE81,"=5",FE33:FE81,"&lt;&gt;0")+COUNTIFS(FE33:FE81,"=50",FE33:FE81,"&lt;&gt;0")+COUNTIFS(FE33:FE81,"=500",FE33:FE81,"&lt;&gt;0"))+COUNTIFS(FE33:FE81,"&lt;1000",FE33:FE81,"&lt;&gt;0")/2,0),
   ROUND(FP35*(COUNTIFS(FE33:FE81,"=5",FE33:FE81,"&lt;&gt;0")+COUNTIFS(FE33:FE81,"=50",FE33:FE81,"&lt;&gt;0")+COUNTIFS(FE33:FE81,"=500",FE33:FE81,"&lt;&gt;0")+COUNTIFS(FE33:FE81,"=5000",FE33:FE81,"&lt;&gt;0"))+COUNTIFS(FE33:FE81,"&lt;10000",FE33:FE81,"&lt;&gt;0")/2,0))))</f>
        <v>0</v>
      </c>
      <c r="FQ36" s="213"/>
      <c r="FR36" s="213"/>
      <c r="FS36" s="213"/>
      <c r="FT36" s="213"/>
      <c r="FU36" s="213"/>
      <c r="FV36" s="213"/>
      <c r="FY36" s="444"/>
      <c r="GC36" s="747" t="str" cm="1">
        <f t="array" aca="1" ref="GC36" ca="1">IFERROR(IF(INDIRECT(GF36)="x", 1, INDIRECT(GF36)), "")</f>
        <v/>
      </c>
      <c r="GE36" s="570">
        <f t="shared" si="3"/>
        <v>0</v>
      </c>
      <c r="GF36" s="213" t="str" cm="1">
        <f t="array" ref="GF36">IF(
  GA36 = "svar",
  _xlfn._xlws.FILTER($BQ:$BQ, ($BP:$BP = GB36) * ($BK:$BK = FY36)),
  IF(
    FY36 &lt;&gt; "",
    _xlfn._xlws.FILTER($X$2:$X$1000, $AD$2:$AD$1000 = FY36),
    ""
  )
)</f>
        <v/>
      </c>
      <c r="GG36" s="213"/>
      <c r="GH36" s="213"/>
      <c r="GI36" s="213"/>
      <c r="GJ36" s="213"/>
      <c r="GK36" s="213"/>
      <c r="GL36" s="213"/>
      <c r="GM36" s="213"/>
      <c r="GN36" s="213"/>
      <c r="GQ36" s="444"/>
      <c r="GU36" s="213"/>
      <c r="GW36" s="570"/>
      <c r="GX36" s="213"/>
      <c r="GY36" s="213"/>
      <c r="GZ36" s="213"/>
      <c r="HA36" s="213"/>
      <c r="HB36" s="213"/>
      <c r="HC36" s="213"/>
      <c r="HD36" s="213"/>
      <c r="HE36" s="213"/>
      <c r="HF36" s="213"/>
      <c r="HI36" s="444"/>
      <c r="HM36" s="213"/>
      <c r="HO36" s="570"/>
      <c r="HP36" s="213"/>
      <c r="HQ36" s="213"/>
      <c r="HR36" s="213"/>
      <c r="HS36" s="213"/>
      <c r="HT36" s="213"/>
      <c r="HU36" s="213"/>
      <c r="HV36" s="213"/>
      <c r="HW36" s="213"/>
      <c r="HX36" s="213"/>
      <c r="IA36" s="444"/>
      <c r="IE36" s="213"/>
      <c r="IG36" s="570"/>
      <c r="IH36" s="213"/>
      <c r="II36" s="213"/>
      <c r="IJ36" s="213"/>
      <c r="IK36" s="213"/>
      <c r="IL36" s="213"/>
      <c r="IM36" s="213"/>
      <c r="IN36" s="213"/>
      <c r="IO36" s="213"/>
      <c r="IP36" s="213"/>
      <c r="IS36" s="444"/>
      <c r="IW36" s="213"/>
      <c r="IY36" s="570"/>
      <c r="IZ36" s="213"/>
      <c r="JA36" s="213"/>
      <c r="JB36" s="213"/>
      <c r="JC36" s="213"/>
      <c r="JD36" s="213"/>
      <c r="JE36" s="213"/>
      <c r="JF36" s="213"/>
      <c r="JG36" s="213"/>
      <c r="JH36" s="213"/>
      <c r="JK36" s="444"/>
      <c r="JO36" s="213"/>
      <c r="JQ36" s="570"/>
      <c r="JR36" s="213"/>
      <c r="JS36" s="213"/>
      <c r="JT36" s="213"/>
      <c r="JU36" s="213"/>
      <c r="JV36" s="213"/>
      <c r="JW36" s="213"/>
      <c r="JX36" s="213"/>
      <c r="JY36" s="213"/>
      <c r="JZ36" s="213"/>
      <c r="KC36" s="444"/>
      <c r="KG36" s="213"/>
      <c r="KI36" s="570"/>
      <c r="KJ36" s="213"/>
      <c r="KK36" s="213"/>
      <c r="KL36" s="213"/>
      <c r="KM36" s="213"/>
      <c r="KN36" s="213"/>
      <c r="KO36" s="213"/>
      <c r="KP36" s="213"/>
      <c r="KQ36" s="213"/>
      <c r="KR36" s="213"/>
    </row>
    <row r="37" spans="1:304" s="361" customFormat="1" ht="15">
      <c r="A37" s="464"/>
      <c r="E37" s="464"/>
      <c r="F37" s="441"/>
      <c r="G37">
        <v>0</v>
      </c>
      <c r="H37" t="s">
        <v>1217</v>
      </c>
      <c r="I37">
        <v>0</v>
      </c>
      <c r="J37" s="422" t="e">
        <v>#NUM!</v>
      </c>
      <c r="K37" s="422" t="e">
        <v>#NUM!</v>
      </c>
      <c r="L37" s="422" t="s">
        <v>1217</v>
      </c>
      <c r="M37" s="422" t="s">
        <v>1217</v>
      </c>
      <c r="N37"/>
      <c r="O37" t="s">
        <v>1217</v>
      </c>
      <c r="P37" s="435" t="s">
        <v>1217</v>
      </c>
      <c r="Q37" t="s">
        <v>1217</v>
      </c>
      <c r="R37" t="s">
        <v>0</v>
      </c>
      <c r="S37" t="s">
        <v>3633</v>
      </c>
      <c r="T37"/>
      <c r="U37"/>
      <c r="V37"/>
      <c r="W37">
        <v>42</v>
      </c>
      <c r="X37" t="s">
        <v>1217</v>
      </c>
      <c r="Y37" t="s">
        <v>1217</v>
      </c>
      <c r="Z37" t="s">
        <v>1217</v>
      </c>
      <c r="AA37" t="s">
        <v>1217</v>
      </c>
      <c r="AB37" t="s">
        <v>1217</v>
      </c>
      <c r="AC37" t="s">
        <v>1217</v>
      </c>
      <c r="AD37" t="s">
        <v>1217</v>
      </c>
      <c r="AE37" t="s">
        <v>1217</v>
      </c>
      <c r="AF37" t="s">
        <v>1217</v>
      </c>
      <c r="AG37" t="s">
        <v>1217</v>
      </c>
      <c r="AH37"/>
      <c r="AI37" t="s">
        <v>1217</v>
      </c>
      <c r="AJ37" t="s">
        <v>1217</v>
      </c>
      <c r="AK37" t="s">
        <v>1217</v>
      </c>
      <c r="AL37" t="s">
        <v>1217</v>
      </c>
      <c r="AM37" t="s">
        <v>1217</v>
      </c>
      <c r="AN37" t="s">
        <v>1217</v>
      </c>
      <c r="AO37" t="s">
        <v>1217</v>
      </c>
      <c r="AP37"/>
      <c r="AQ37"/>
      <c r="AR37"/>
      <c r="AS37"/>
      <c r="AT37"/>
      <c r="AU37"/>
      <c r="AV37"/>
      <c r="AW37"/>
      <c r="AX37"/>
      <c r="AY37"/>
      <c r="AZ37"/>
      <c r="BA37"/>
      <c r="BB37"/>
      <c r="BC37"/>
      <c r="BD37"/>
      <c r="BE37"/>
      <c r="BF37" t="str" cm="1">
        <f t="array" aca="1" ref="BF37" ca="1">IFERROR(INDIRECT(X37),"")</f>
        <v/>
      </c>
      <c r="BG37"/>
      <c r="BH37" s="437"/>
      <c r="BI37"/>
      <c r="BJ37" s="463">
        <v>2</v>
      </c>
      <c r="BK37" s="463">
        <v>7</v>
      </c>
      <c r="BL37" s="463" t="s">
        <v>1017</v>
      </c>
      <c r="BM37" s="751" t="s">
        <v>4344</v>
      </c>
      <c r="BN37" s="463">
        <v>1</v>
      </c>
      <c r="BO37" s="751" t="s">
        <v>4293</v>
      </c>
      <c r="BP37" s="463" t="s">
        <v>1020</v>
      </c>
      <c r="BQ37" s="753" t="s">
        <v>4321</v>
      </c>
      <c r="BR37" s="438"/>
      <c r="BS37" s="463">
        <v>0</v>
      </c>
      <c r="BT37" s="463">
        <v>0</v>
      </c>
      <c r="BU37" s="463">
        <v>1</v>
      </c>
      <c r="BV37" s="463">
        <v>0</v>
      </c>
      <c r="BW37" s="463">
        <v>0</v>
      </c>
      <c r="BX37" s="463">
        <v>0</v>
      </c>
      <c r="BY37" s="463">
        <v>0</v>
      </c>
      <c r="BZ37" s="463">
        <v>0</v>
      </c>
      <c r="CA37" s="463">
        <v>0</v>
      </c>
      <c r="CB37" s="463">
        <v>0</v>
      </c>
      <c r="CC37" s="463"/>
      <c r="CD37" s="463"/>
      <c r="CE37"/>
      <c r="CG37" t="s">
        <v>1343</v>
      </c>
      <c r="CH37">
        <f>CJ1</f>
        <v>15</v>
      </c>
      <c r="CI37"/>
      <c r="CJ37"/>
      <c r="CK37"/>
      <c r="CL37"/>
      <c r="CM37"/>
      <c r="CN37"/>
      <c r="CO37"/>
      <c r="CP37"/>
      <c r="CQ37"/>
      <c r="CR37"/>
      <c r="CS37"/>
      <c r="DC37" s="444"/>
      <c r="DD37" s="445"/>
      <c r="DE37" s="445"/>
      <c r="DF37" s="445"/>
      <c r="DG37" s="213" t="str" cm="1">
        <f t="array" aca="1" ref="DG37" ca="1">IFERROR(IF(INDIRECT(DJ37)="x", 1, INDIRECT(DJ37)), "")</f>
        <v/>
      </c>
      <c r="DH37" s="445"/>
      <c r="DI37" s="570">
        <f t="shared" si="4"/>
        <v>0</v>
      </c>
      <c r="DJ37" s="213" t="str" cm="1">
        <f t="array" ref="DJ37">IF(
  DE37 = "svar",
  _xlfn._xlws.FILTER($BQ:$BQ, ($BP:$BP = DF37) * ($BK:$BK = DC37)),
  IF(
    DC37 &lt;&gt; "",
    _xlfn._xlws.FILTER($X$2:$X$1000, $AD$2:$AD$1000 = DC37),
    ""
  )
)</f>
        <v/>
      </c>
      <c r="DK37" s="213"/>
      <c r="DL37" s="213"/>
      <c r="DM37" s="213"/>
      <c r="DN37" s="213"/>
      <c r="DO37" s="213"/>
      <c r="DP37" s="213"/>
      <c r="DQ37" s="213"/>
      <c r="DR37" s="213"/>
      <c r="DS37" s="445"/>
      <c r="DW37" s="442"/>
      <c r="EA37" s="213" t="str" cm="1">
        <f t="array" aca="1" ref="EA37" ca="1">IFERROR(IF(INDIRECT(ED37)="x", 1, INDIRECT(ED37)), "")</f>
        <v/>
      </c>
      <c r="EC37" s="570">
        <f t="shared" si="0"/>
        <v>0</v>
      </c>
      <c r="ED37" s="213" t="str" cm="1">
        <f t="array" ref="ED37">IF(
  DY37 = "svar",
  _xlfn._xlws.FILTER($BQ:$BQ, ($BP:$BP = DZ37) * ($BK:$BK = DW37)),
  IF(
    DW37 &lt;&gt; "",
    _xlfn._xlws.FILTER($X$2:$X$1000, $AD$2:$AD$1000 = DW37),
    ""
  )
)</f>
        <v/>
      </c>
      <c r="EE37" s="213"/>
      <c r="EF37" s="213"/>
      <c r="EG37" s="213"/>
      <c r="EH37" s="213"/>
      <c r="EI37" s="213"/>
      <c r="EJ37" s="213"/>
      <c r="EK37" s="213"/>
      <c r="EL37" s="213"/>
      <c r="EO37" s="442"/>
      <c r="ES37" s="213" t="str" cm="1">
        <f t="array" aca="1" ref="ES37" ca="1">IFERROR(IF(INDIRECT(EV37)="x", 1, INDIRECT(EV37)), "")</f>
        <v/>
      </c>
      <c r="EU37" s="570">
        <f t="shared" si="1"/>
        <v>0</v>
      </c>
      <c r="EV37" s="213" t="str" cm="1">
        <f t="array" ref="EV37">IF(
  EQ37 = "svar",
  _xlfn._xlws.FILTER($BQ:$BQ, ($BP:$BP = ER37) * ($BK:$BK = EO37)),
  IF(
    EO37 &lt;&gt; "",
    _xlfn._xlws.FILTER($X$2:$X$1000, $AD$2:$AD$1000 = EO37),
    ""
  )
)</f>
        <v/>
      </c>
      <c r="EW37" s="213"/>
      <c r="EX37" s="213"/>
      <c r="EY37" s="213"/>
      <c r="EZ37" s="213"/>
      <c r="FA37" s="213"/>
      <c r="FB37" s="213"/>
      <c r="FC37" s="213"/>
      <c r="FD37" s="213"/>
      <c r="FG37" s="442"/>
      <c r="FK37" s="213" t="str" cm="1">
        <f t="array" aca="1" ref="FK37" ca="1">IFERROR(IF(INDIRECT(FN37)="x", 1, INDIRECT(FN37)), "")</f>
        <v/>
      </c>
      <c r="FM37" s="570">
        <f t="shared" si="2"/>
        <v>0</v>
      </c>
      <c r="FN37" s="213" t="str" cm="1">
        <f t="array" ref="FN37">IF(
  FI37 = "svar",
  _xlfn._xlws.FILTER($BQ:$BQ, ($BP:$BP = FJ37) * ($BK:$BK = FG37)),
  IF(
    FG37 &lt;&gt; "",
    _xlfn._xlws.FILTER($X$2:$X$1000, $AD$2:$AD$1000 = FG37),
    ""
  )
)</f>
        <v/>
      </c>
      <c r="FO37" s="570"/>
      <c r="FP37" s="570"/>
      <c r="FQ37" s="213"/>
      <c r="FR37" s="213"/>
      <c r="FS37" s="213"/>
      <c r="FT37" s="213"/>
      <c r="FU37" s="213"/>
      <c r="FV37" s="213"/>
      <c r="FY37" s="442"/>
      <c r="GC37" s="747" t="str" cm="1">
        <f t="array" aca="1" ref="GC37" ca="1">IFERROR(IF(INDIRECT(GF37)="x", 1, INDIRECT(GF37)), "")</f>
        <v/>
      </c>
      <c r="GE37" s="570">
        <f t="shared" si="3"/>
        <v>0</v>
      </c>
      <c r="GF37" s="213" t="str" cm="1">
        <f t="array" ref="GF37">IF(
  GA37 = "svar",
  _xlfn._xlws.FILTER($BQ:$BQ, ($BP:$BP = GB37) * ($BK:$BK = FY37)),
  IF(
    FY37 &lt;&gt; "",
    _xlfn._xlws.FILTER($X$2:$X$1000, $AD$2:$AD$1000 = FY37),
    ""
  )
)</f>
        <v/>
      </c>
      <c r="GG37" s="213"/>
      <c r="GH37" s="213"/>
      <c r="GI37" s="213"/>
      <c r="GJ37" s="213"/>
      <c r="GK37" s="213"/>
      <c r="GL37" s="213"/>
      <c r="GM37" s="213"/>
      <c r="GN37" s="213"/>
      <c r="GQ37" s="442"/>
      <c r="GU37" s="213"/>
      <c r="GW37" s="570"/>
      <c r="GX37" s="213"/>
      <c r="GY37" s="213"/>
      <c r="GZ37" s="213"/>
      <c r="HA37" s="213"/>
      <c r="HB37" s="213"/>
      <c r="HC37" s="213"/>
      <c r="HD37" s="213"/>
      <c r="HE37" s="213"/>
      <c r="HF37" s="213"/>
      <c r="HI37" s="442"/>
      <c r="HM37" s="213"/>
      <c r="HO37" s="570"/>
      <c r="HP37" s="213"/>
      <c r="HQ37" s="213"/>
      <c r="HR37" s="213"/>
      <c r="HS37" s="213"/>
      <c r="HT37" s="213"/>
      <c r="HU37" s="213"/>
      <c r="HV37" s="213"/>
      <c r="HW37" s="213"/>
      <c r="HX37" s="213"/>
      <c r="IA37" s="442"/>
      <c r="IE37" s="213"/>
      <c r="IG37" s="570"/>
      <c r="IH37" s="213"/>
      <c r="II37" s="213"/>
      <c r="IJ37" s="213"/>
      <c r="IK37" s="213"/>
      <c r="IL37" s="213"/>
      <c r="IM37" s="213"/>
      <c r="IN37" s="213"/>
      <c r="IO37" s="213"/>
      <c r="IP37" s="213"/>
      <c r="IS37" s="442"/>
      <c r="IW37" s="213"/>
      <c r="IY37" s="570"/>
      <c r="IZ37" s="213"/>
      <c r="JA37" s="213"/>
      <c r="JB37" s="213"/>
      <c r="JC37" s="213"/>
      <c r="JD37" s="213"/>
      <c r="JE37" s="213"/>
      <c r="JF37" s="213"/>
      <c r="JG37" s="213"/>
      <c r="JH37" s="213"/>
      <c r="JK37" s="442"/>
      <c r="JO37" s="213"/>
      <c r="JQ37" s="570"/>
      <c r="JR37" s="213"/>
      <c r="JS37" s="213"/>
      <c r="JT37" s="213"/>
      <c r="JU37" s="213"/>
      <c r="JV37" s="213"/>
      <c r="JW37" s="213"/>
      <c r="JX37" s="213"/>
      <c r="JY37" s="213"/>
      <c r="JZ37" s="213"/>
      <c r="KC37" s="442"/>
      <c r="KG37" s="213"/>
      <c r="KI37" s="570"/>
      <c r="KJ37" s="213"/>
      <c r="KK37" s="213"/>
      <c r="KL37" s="213"/>
      <c r="KM37" s="213"/>
      <c r="KN37" s="213"/>
      <c r="KO37" s="213"/>
      <c r="KP37" s="213"/>
      <c r="KQ37" s="213"/>
      <c r="KR37" s="213"/>
    </row>
    <row r="38" spans="1:304" s="361" customFormat="1" ht="15">
      <c r="A38" s="464"/>
      <c r="C38" s="459"/>
      <c r="E38" s="464"/>
      <c r="F38" s="441"/>
      <c r="G38">
        <v>0</v>
      </c>
      <c r="H38" t="s">
        <v>1217</v>
      </c>
      <c r="I38">
        <v>0</v>
      </c>
      <c r="J38" s="422" t="e">
        <v>#NUM!</v>
      </c>
      <c r="K38" s="422" t="e">
        <v>#NUM!</v>
      </c>
      <c r="L38" s="422" t="s">
        <v>1217</v>
      </c>
      <c r="M38" s="422" t="s">
        <v>1217</v>
      </c>
      <c r="N38"/>
      <c r="O38" t="s">
        <v>1217</v>
      </c>
      <c r="P38" s="435" t="s">
        <v>1217</v>
      </c>
      <c r="Q38" t="s">
        <v>1217</v>
      </c>
      <c r="R38" t="s">
        <v>0</v>
      </c>
      <c r="S38" t="s">
        <v>3633</v>
      </c>
      <c r="T38"/>
      <c r="U38"/>
      <c r="V38"/>
      <c r="W38">
        <v>43</v>
      </c>
      <c r="X38" t="s">
        <v>1217</v>
      </c>
      <c r="Y38" t="s">
        <v>1217</v>
      </c>
      <c r="Z38" t="s">
        <v>1217</v>
      </c>
      <c r="AA38" t="s">
        <v>1217</v>
      </c>
      <c r="AB38" t="s">
        <v>1217</v>
      </c>
      <c r="AC38" t="s">
        <v>1217</v>
      </c>
      <c r="AD38" t="s">
        <v>1217</v>
      </c>
      <c r="AE38" t="s">
        <v>1217</v>
      </c>
      <c r="AF38" t="s">
        <v>1217</v>
      </c>
      <c r="AG38" t="s">
        <v>1217</v>
      </c>
      <c r="AH38"/>
      <c r="AI38" t="s">
        <v>1217</v>
      </c>
      <c r="AJ38" t="s">
        <v>1217</v>
      </c>
      <c r="AK38" t="s">
        <v>1217</v>
      </c>
      <c r="AL38" t="s">
        <v>1217</v>
      </c>
      <c r="AM38" t="s">
        <v>1217</v>
      </c>
      <c r="AN38" t="s">
        <v>1217</v>
      </c>
      <c r="AO38" t="s">
        <v>1217</v>
      </c>
      <c r="AP38"/>
      <c r="AQ38"/>
      <c r="AR38"/>
      <c r="AS38"/>
      <c r="AT38"/>
      <c r="AU38"/>
      <c r="AV38"/>
      <c r="AW38"/>
      <c r="AX38"/>
      <c r="AY38"/>
      <c r="AZ38"/>
      <c r="BA38"/>
      <c r="BB38"/>
      <c r="BC38"/>
      <c r="BD38"/>
      <c r="BE38"/>
      <c r="BF38" t="str" cm="1">
        <f t="array" aca="1" ref="BF38" ca="1">IFERROR(INDIRECT(X38),"")</f>
        <v/>
      </c>
      <c r="BG38"/>
      <c r="BH38" s="437"/>
      <c r="BI38"/>
      <c r="BJ38" s="463">
        <v>2</v>
      </c>
      <c r="BK38" s="463">
        <v>7</v>
      </c>
      <c r="BL38" s="463" t="s">
        <v>1017</v>
      </c>
      <c r="BM38" s="463" t="s">
        <v>4344</v>
      </c>
      <c r="BN38" s="463">
        <v>2</v>
      </c>
      <c r="BO38" s="751" t="s">
        <v>4364</v>
      </c>
      <c r="BP38" s="463" t="s">
        <v>1021</v>
      </c>
      <c r="BQ38" s="753" t="s">
        <v>4423</v>
      </c>
      <c r="BR38" s="438"/>
      <c r="BS38" s="463">
        <v>0</v>
      </c>
      <c r="BT38" s="463">
        <v>0</v>
      </c>
      <c r="BU38" s="463">
        <v>1</v>
      </c>
      <c r="BV38" s="463">
        <v>0</v>
      </c>
      <c r="BW38" s="463">
        <v>0</v>
      </c>
      <c r="BX38" s="463">
        <v>0</v>
      </c>
      <c r="BY38" s="463">
        <v>0</v>
      </c>
      <c r="BZ38" s="463">
        <v>0</v>
      </c>
      <c r="CA38" s="463">
        <v>0</v>
      </c>
      <c r="CB38" s="463">
        <v>0</v>
      </c>
      <c r="CC38" s="463"/>
      <c r="CD38" s="463"/>
      <c r="CE38"/>
      <c r="CG38"/>
      <c r="CH38"/>
      <c r="CI38"/>
      <c r="CJ38"/>
      <c r="CK38"/>
      <c r="CL38"/>
      <c r="CM38"/>
      <c r="CN38"/>
      <c r="CO38"/>
      <c r="CP38"/>
      <c r="CQ38"/>
      <c r="CR38"/>
      <c r="CS38"/>
      <c r="DC38" s="442"/>
      <c r="DG38" s="213" t="str" cm="1">
        <f t="array" aca="1" ref="DG38" ca="1">IFERROR(IF(INDIRECT(DJ38)="x", 1, INDIRECT(DJ38)), "")</f>
        <v/>
      </c>
      <c r="DI38" s="570">
        <f t="shared" si="4"/>
        <v>0</v>
      </c>
      <c r="DJ38" s="213" t="str" cm="1">
        <f t="array" ref="DJ38">IF(
  DE38 = "svar",
  _xlfn._xlws.FILTER($BQ:$BQ, ($BP:$BP = DF38) * ($BK:$BK = DC38)),
  IF(
    DC38 &lt;&gt; "",
    _xlfn._xlws.FILTER($X$2:$X$1000, $AD$2:$AD$1000 = DC38),
    ""
  )
)</f>
        <v/>
      </c>
      <c r="DK38" s="213"/>
      <c r="DL38" s="213"/>
      <c r="DM38" s="213"/>
      <c r="DN38" s="213"/>
      <c r="DO38" s="213"/>
      <c r="DP38" s="213"/>
      <c r="DQ38" s="213"/>
      <c r="DR38" s="213"/>
      <c r="DW38" s="442"/>
      <c r="EA38" s="213" t="str" cm="1">
        <f t="array" aca="1" ref="EA38" ca="1">IFERROR(IF(INDIRECT(ED38)="x", 1, INDIRECT(ED38)), "")</f>
        <v/>
      </c>
      <c r="EC38" s="570">
        <f t="shared" si="0"/>
        <v>0</v>
      </c>
      <c r="ED38" s="213" t="str" cm="1">
        <f t="array" ref="ED38">IF(
  DY38 = "svar",
  _xlfn._xlws.FILTER($BQ:$BQ, ($BP:$BP = DZ38) * ($BK:$BK = DW38)),
  IF(
    DW38 &lt;&gt; "",
    _xlfn._xlws.FILTER($X$2:$X$1000, $AD$2:$AD$1000 = DW38),
    ""
  )
)</f>
        <v/>
      </c>
      <c r="EE38" s="213"/>
      <c r="EF38" s="213"/>
      <c r="EG38" s="213"/>
      <c r="EH38" s="213"/>
      <c r="EI38" s="213"/>
      <c r="EJ38" s="213"/>
      <c r="EK38" s="213"/>
      <c r="EL38" s="213"/>
      <c r="EO38" s="442"/>
      <c r="ES38" s="213" t="str" cm="1">
        <f t="array" aca="1" ref="ES38" ca="1">IFERROR(IF(INDIRECT(EV38)="x", 1, INDIRECT(EV38)), "")</f>
        <v/>
      </c>
      <c r="EU38" s="570">
        <f t="shared" si="1"/>
        <v>0</v>
      </c>
      <c r="EV38" s="213" t="str" cm="1">
        <f t="array" ref="EV38">IF(
  EQ38 = "svar",
  _xlfn._xlws.FILTER($BQ:$BQ, ($BP:$BP = ER38) * ($BK:$BK = EO38)),
  IF(
    EO38 &lt;&gt; "",
    _xlfn._xlws.FILTER($X$2:$X$1000, $AD$2:$AD$1000 = EO38),
    ""
  )
)</f>
        <v/>
      </c>
      <c r="EW38" s="213"/>
      <c r="EX38" s="213"/>
      <c r="EY38" s="213"/>
      <c r="EZ38" s="213"/>
      <c r="FA38" s="213"/>
      <c r="FB38" s="213"/>
      <c r="FC38" s="213"/>
      <c r="FD38" s="213"/>
      <c r="FG38" s="442"/>
      <c r="FK38" s="213" t="str" cm="1">
        <f t="array" aca="1" ref="FK38" ca="1">IFERROR(IF(INDIRECT(FN38)="x", 1, INDIRECT(FN38)), "")</f>
        <v/>
      </c>
      <c r="FM38" s="570">
        <f t="shared" si="2"/>
        <v>0</v>
      </c>
      <c r="FN38" s="213" t="str" cm="1">
        <f t="array" ref="FN38">IF(
  FI38 = "svar",
  _xlfn._xlws.FILTER($BQ:$BQ, ($BP:$BP = FJ38) * ($BK:$BK = FG38)),
  IF(
    FG38 &lt;&gt; "",
    _xlfn._xlws.FILTER($X$2:$X$1000, $AD$2:$AD$1000 = FG38),
    ""
  )
)</f>
        <v/>
      </c>
      <c r="FO38" s="213"/>
      <c r="FP38" s="213"/>
      <c r="FQ38" s="213"/>
      <c r="FR38" s="213"/>
      <c r="FS38" s="213"/>
      <c r="FT38" s="213"/>
      <c r="FU38" s="213"/>
      <c r="FV38" s="213"/>
      <c r="FY38" s="442"/>
      <c r="GC38" s="747" t="str" cm="1">
        <f t="array" aca="1" ref="GC38" ca="1">IFERROR(IF(INDIRECT(GF38)="x", 1, INDIRECT(GF38)), "")</f>
        <v/>
      </c>
      <c r="GE38" s="570">
        <f t="shared" si="3"/>
        <v>0</v>
      </c>
      <c r="GF38" s="213" t="str" cm="1">
        <f t="array" ref="GF38">IF(
  GA38 = "svar",
  _xlfn._xlws.FILTER($BQ:$BQ, ($BP:$BP = GB38) * ($BK:$BK = FY38)),
  IF(
    FY38 &lt;&gt; "",
    _xlfn._xlws.FILTER($X$2:$X$1000, $AD$2:$AD$1000 = FY38),
    ""
  )
)</f>
        <v/>
      </c>
      <c r="GG38" s="213"/>
      <c r="GH38" s="213"/>
      <c r="GI38" s="213"/>
      <c r="GJ38" s="213"/>
      <c r="GK38" s="213"/>
      <c r="GL38" s="213"/>
      <c r="GM38" s="213"/>
      <c r="GN38" s="213"/>
      <c r="GQ38" s="442"/>
      <c r="GU38" s="213"/>
      <c r="GW38" s="570"/>
      <c r="GX38" s="213"/>
      <c r="GY38" s="213"/>
      <c r="GZ38" s="213"/>
      <c r="HA38" s="213"/>
      <c r="HB38" s="213"/>
      <c r="HC38" s="213"/>
      <c r="HD38" s="213"/>
      <c r="HE38" s="213"/>
      <c r="HF38" s="213"/>
      <c r="HI38" s="442"/>
      <c r="HM38" s="213"/>
      <c r="HO38" s="570"/>
      <c r="HP38" s="213"/>
      <c r="HQ38" s="213"/>
      <c r="HR38" s="213"/>
      <c r="HS38" s="213"/>
      <c r="HT38" s="213"/>
      <c r="HU38" s="213"/>
      <c r="HV38" s="213"/>
      <c r="HW38" s="213"/>
      <c r="HX38" s="213"/>
      <c r="IA38" s="442"/>
      <c r="IE38" s="213"/>
      <c r="IG38" s="570"/>
      <c r="IH38" s="213"/>
      <c r="II38" s="213"/>
      <c r="IJ38" s="213"/>
      <c r="IK38" s="213"/>
      <c r="IL38" s="213"/>
      <c r="IM38" s="213"/>
      <c r="IN38" s="213"/>
      <c r="IO38" s="213"/>
      <c r="IP38" s="213"/>
      <c r="IS38" s="442"/>
      <c r="IW38" s="213"/>
      <c r="IY38" s="570"/>
      <c r="IZ38" s="213"/>
      <c r="JA38" s="213"/>
      <c r="JB38" s="213"/>
      <c r="JC38" s="213"/>
      <c r="JD38" s="213"/>
      <c r="JE38" s="213"/>
      <c r="JF38" s="213"/>
      <c r="JG38" s="213"/>
      <c r="JH38" s="213"/>
      <c r="JK38" s="442"/>
      <c r="JO38" s="213"/>
      <c r="JQ38" s="570"/>
      <c r="JR38" s="213"/>
      <c r="JS38" s="213"/>
      <c r="JT38" s="213"/>
      <c r="JU38" s="213"/>
      <c r="JV38" s="213"/>
      <c r="JW38" s="213"/>
      <c r="JX38" s="213"/>
      <c r="JY38" s="213"/>
      <c r="JZ38" s="213"/>
      <c r="KC38" s="442"/>
      <c r="KG38" s="213"/>
      <c r="KI38" s="570"/>
      <c r="KJ38" s="213"/>
      <c r="KK38" s="213"/>
      <c r="KL38" s="213"/>
      <c r="KM38" s="213"/>
      <c r="KN38" s="213"/>
      <c r="KO38" s="213"/>
      <c r="KP38" s="213"/>
      <c r="KQ38" s="213"/>
      <c r="KR38" s="213"/>
    </row>
    <row r="39" spans="1:304" s="361" customFormat="1" ht="15">
      <c r="A39" s="464"/>
      <c r="E39" s="464"/>
      <c r="F39" s="441"/>
      <c r="G39">
        <v>0</v>
      </c>
      <c r="H39" t="s">
        <v>1217</v>
      </c>
      <c r="I39">
        <v>0</v>
      </c>
      <c r="J39" s="422" t="e">
        <v>#NUM!</v>
      </c>
      <c r="K39" s="422" t="e">
        <v>#NUM!</v>
      </c>
      <c r="L39" s="422" t="s">
        <v>1217</v>
      </c>
      <c r="M39" s="422" t="s">
        <v>1217</v>
      </c>
      <c r="N39"/>
      <c r="O39" t="s">
        <v>1217</v>
      </c>
      <c r="P39" s="435" t="s">
        <v>1217</v>
      </c>
      <c r="Q39" t="s">
        <v>1217</v>
      </c>
      <c r="R39" t="s">
        <v>0</v>
      </c>
      <c r="S39" t="s">
        <v>3633</v>
      </c>
      <c r="T39"/>
      <c r="U39"/>
      <c r="V39"/>
      <c r="W39">
        <v>44</v>
      </c>
      <c r="X39" t="s">
        <v>1217</v>
      </c>
      <c r="Y39" t="s">
        <v>1217</v>
      </c>
      <c r="Z39" t="s">
        <v>1217</v>
      </c>
      <c r="AA39" t="s">
        <v>1217</v>
      </c>
      <c r="AB39" t="s">
        <v>1217</v>
      </c>
      <c r="AC39" t="s">
        <v>1217</v>
      </c>
      <c r="AD39" t="s">
        <v>1217</v>
      </c>
      <c r="AE39" t="s">
        <v>1217</v>
      </c>
      <c r="AF39" t="s">
        <v>1217</v>
      </c>
      <c r="AG39" t="s">
        <v>1217</v>
      </c>
      <c r="AH39"/>
      <c r="AI39" t="s">
        <v>1217</v>
      </c>
      <c r="AJ39" t="s">
        <v>1217</v>
      </c>
      <c r="AK39" t="s">
        <v>1217</v>
      </c>
      <c r="AL39" t="s">
        <v>1217</v>
      </c>
      <c r="AM39" t="s">
        <v>1217</v>
      </c>
      <c r="AN39" t="s">
        <v>1217</v>
      </c>
      <c r="AO39" t="s">
        <v>1217</v>
      </c>
      <c r="AP39"/>
      <c r="AQ39"/>
      <c r="AR39"/>
      <c r="AS39"/>
      <c r="AT39"/>
      <c r="AU39"/>
      <c r="AV39"/>
      <c r="AW39"/>
      <c r="AX39"/>
      <c r="AY39"/>
      <c r="AZ39"/>
      <c r="BA39"/>
      <c r="BB39"/>
      <c r="BC39"/>
      <c r="BD39"/>
      <c r="BE39"/>
      <c r="BF39" t="str" cm="1">
        <f t="array" aca="1" ref="BF39" ca="1">IFERROR(INDIRECT(X39),"")</f>
        <v/>
      </c>
      <c r="BG39"/>
      <c r="BH39" s="437"/>
      <c r="BI39"/>
      <c r="BJ39" s="463">
        <v>2</v>
      </c>
      <c r="BK39" s="463">
        <v>7</v>
      </c>
      <c r="BL39" s="463" t="s">
        <v>1017</v>
      </c>
      <c r="BM39" s="463" t="s">
        <v>4344</v>
      </c>
      <c r="BN39" s="463">
        <v>3</v>
      </c>
      <c r="BO39" s="751" t="s">
        <v>4365</v>
      </c>
      <c r="BP39" s="463" t="s">
        <v>1022</v>
      </c>
      <c r="BQ39" s="753" t="s">
        <v>4424</v>
      </c>
      <c r="BR39" s="438"/>
      <c r="BS39" s="463">
        <v>0</v>
      </c>
      <c r="BT39" s="463">
        <v>0</v>
      </c>
      <c r="BU39" s="463">
        <v>1</v>
      </c>
      <c r="BV39" s="463">
        <v>0</v>
      </c>
      <c r="BW39" s="463">
        <v>0</v>
      </c>
      <c r="BX39" s="463">
        <v>0</v>
      </c>
      <c r="BY39" s="463">
        <v>0</v>
      </c>
      <c r="BZ39" s="463">
        <v>0</v>
      </c>
      <c r="CA39" s="463">
        <v>0</v>
      </c>
      <c r="CB39" s="463">
        <v>0</v>
      </c>
      <c r="CC39" s="463"/>
      <c r="CD39" s="463"/>
      <c r="CE39"/>
      <c r="CG39"/>
      <c r="CH39" t="str">
        <f>CK3</f>
        <v>Incidenthantering i digitala leveranskedjor</v>
      </c>
      <c r="CI39"/>
      <c r="CJ39"/>
      <c r="CK39"/>
      <c r="CL39"/>
      <c r="CM39"/>
      <c r="CN39"/>
      <c r="CO39"/>
      <c r="CP39"/>
      <c r="CQ39"/>
      <c r="CR39"/>
      <c r="CS39"/>
      <c r="DC39" s="442"/>
      <c r="DG39" s="213" t="str" cm="1">
        <f t="array" aca="1" ref="DG39" ca="1">IFERROR(IF(INDIRECT(DJ39)="x", 1, INDIRECT(DJ39)), "")</f>
        <v/>
      </c>
      <c r="DI39" s="570">
        <f t="shared" si="4"/>
        <v>0</v>
      </c>
      <c r="DJ39" s="213" t="str" cm="1">
        <f t="array" ref="DJ39">IF(
  DE39 = "svar",
  _xlfn._xlws.FILTER($BQ:$BQ, ($BP:$BP = DF39) * ($BK:$BK = DC39)),
  IF(
    DC39 &lt;&gt; "",
    _xlfn._xlws.FILTER($X$2:$X$1000, $AD$2:$AD$1000 = DC39),
    ""
  )
)</f>
        <v/>
      </c>
      <c r="DK39" s="213"/>
      <c r="DL39" s="213"/>
      <c r="DM39" s="213"/>
      <c r="DN39" s="213"/>
      <c r="DO39" s="213"/>
      <c r="DP39" s="213"/>
      <c r="DQ39" s="213"/>
      <c r="DR39" s="213"/>
      <c r="DW39" s="442"/>
      <c r="EA39" s="213" t="str" cm="1">
        <f t="array" aca="1" ref="EA39" ca="1">IFERROR(IF(INDIRECT(ED39)="x", 1, INDIRECT(ED39)), "")</f>
        <v/>
      </c>
      <c r="EC39" s="570">
        <f t="shared" si="0"/>
        <v>0</v>
      </c>
      <c r="ED39" s="213" t="str" cm="1">
        <f t="array" ref="ED39">IF(
  DY39 = "svar",
  _xlfn._xlws.FILTER($BQ:$BQ, ($BP:$BP = DZ39) * ($BK:$BK = DW39)),
  IF(
    DW39 &lt;&gt; "",
    _xlfn._xlws.FILTER($X$2:$X$1000, $AD$2:$AD$1000 = DW39),
    ""
  )
)</f>
        <v/>
      </c>
      <c r="EE39" s="213"/>
      <c r="EF39" s="213"/>
      <c r="EG39" s="213"/>
      <c r="EH39" s="213"/>
      <c r="EI39" s="213"/>
      <c r="EJ39" s="213"/>
      <c r="EK39" s="213"/>
      <c r="EL39" s="213"/>
      <c r="EO39" s="442"/>
      <c r="ES39" s="213" t="str" cm="1">
        <f t="array" aca="1" ref="ES39" ca="1">IFERROR(IF(INDIRECT(EV39)="x", 1, INDIRECT(EV39)), "")</f>
        <v/>
      </c>
      <c r="EU39" s="570">
        <f t="shared" si="1"/>
        <v>0</v>
      </c>
      <c r="EV39" s="213" t="str" cm="1">
        <f t="array" ref="EV39">IF(
  EQ39 = "svar",
  _xlfn._xlws.FILTER($BQ:$BQ, ($BP:$BP = ER39) * ($BK:$BK = EO39)),
  IF(
    EO39 &lt;&gt; "",
    _xlfn._xlws.FILTER($X$2:$X$1000, $AD$2:$AD$1000 = EO39),
    ""
  )
)</f>
        <v/>
      </c>
      <c r="EW39" s="213"/>
      <c r="EX39" s="213"/>
      <c r="EY39" s="213"/>
      <c r="EZ39" s="213"/>
      <c r="FA39" s="213"/>
      <c r="FB39" s="213"/>
      <c r="FC39" s="213"/>
      <c r="FD39" s="213"/>
      <c r="FG39" s="442"/>
      <c r="FK39" s="213" t="str" cm="1">
        <f t="array" aca="1" ref="FK39" ca="1">IFERROR(IF(INDIRECT(FN39)="x", 1, INDIRECT(FN39)), "")</f>
        <v/>
      </c>
      <c r="FM39" s="570">
        <f t="shared" si="2"/>
        <v>0</v>
      </c>
      <c r="FN39" s="213" t="str" cm="1">
        <f t="array" ref="FN39">IF(
  FI39 = "svar",
  _xlfn._xlws.FILTER($BQ:$BQ, ($BP:$BP = FJ39) * ($BK:$BK = FG39)),
  IF(
    FG39 &lt;&gt; "",
    _xlfn._xlws.FILTER($X$2:$X$1000, $AD$2:$AD$1000 = FG39),
    ""
  )
)</f>
        <v/>
      </c>
      <c r="FO39" s="213"/>
      <c r="FP39" s="213"/>
      <c r="FQ39" s="213"/>
      <c r="FR39" s="213"/>
      <c r="FS39" s="213"/>
      <c r="FT39" s="213"/>
      <c r="FU39" s="213"/>
      <c r="FV39" s="213"/>
      <c r="FY39" s="442"/>
      <c r="GC39" s="747" t="str" cm="1">
        <f t="array" aca="1" ref="GC39" ca="1">IFERROR(IF(INDIRECT(GF39)="x", 1, INDIRECT(GF39)), "")</f>
        <v/>
      </c>
      <c r="GE39" s="570">
        <f t="shared" si="3"/>
        <v>0</v>
      </c>
      <c r="GF39" s="213" t="str" cm="1">
        <f t="array" ref="GF39">IF(
  GA39 = "svar",
  _xlfn._xlws.FILTER($BQ:$BQ, ($BP:$BP = GB39) * ($BK:$BK = FY39)),
  IF(
    FY39 &lt;&gt; "",
    _xlfn._xlws.FILTER($X$2:$X$1000, $AD$2:$AD$1000 = FY39),
    ""
  )
)</f>
        <v/>
      </c>
      <c r="GG39" s="213"/>
      <c r="GH39" s="213"/>
      <c r="GI39" s="213"/>
      <c r="GJ39" s="213"/>
      <c r="GK39" s="213"/>
      <c r="GL39" s="213"/>
      <c r="GM39" s="213"/>
      <c r="GN39" s="213"/>
      <c r="GQ39" s="442"/>
      <c r="GU39" s="213"/>
      <c r="GW39" s="570"/>
      <c r="GX39" s="213"/>
      <c r="GY39" s="213"/>
      <c r="GZ39" s="213"/>
      <c r="HA39" s="213"/>
      <c r="HB39" s="213"/>
      <c r="HC39" s="213"/>
      <c r="HD39" s="213"/>
      <c r="HE39" s="213"/>
      <c r="HF39" s="213"/>
      <c r="HI39" s="442"/>
      <c r="HM39" s="213"/>
      <c r="HO39" s="570"/>
      <c r="HP39" s="213"/>
      <c r="HQ39" s="213"/>
      <c r="HR39" s="213"/>
      <c r="HS39" s="213"/>
      <c r="HT39" s="213"/>
      <c r="HU39" s="213"/>
      <c r="HV39" s="213"/>
      <c r="HW39" s="213"/>
      <c r="HX39" s="213"/>
      <c r="IA39" s="442"/>
      <c r="IE39" s="213"/>
      <c r="IG39" s="570"/>
      <c r="IH39" s="213"/>
      <c r="II39" s="213"/>
      <c r="IJ39" s="213"/>
      <c r="IK39" s="213"/>
      <c r="IL39" s="213"/>
      <c r="IM39" s="213"/>
      <c r="IN39" s="213"/>
      <c r="IO39" s="213"/>
      <c r="IP39" s="213"/>
      <c r="IS39" s="442"/>
      <c r="IW39" s="213"/>
      <c r="IY39" s="570"/>
      <c r="IZ39" s="213"/>
      <c r="JA39" s="213"/>
      <c r="JB39" s="213"/>
      <c r="JC39" s="213"/>
      <c r="JD39" s="213"/>
      <c r="JE39" s="213"/>
      <c r="JF39" s="213"/>
      <c r="JG39" s="213"/>
      <c r="JH39" s="213"/>
      <c r="JK39" s="442"/>
      <c r="JO39" s="213"/>
      <c r="JQ39" s="570"/>
      <c r="JR39" s="213"/>
      <c r="JS39" s="213"/>
      <c r="JT39" s="213"/>
      <c r="JU39" s="213"/>
      <c r="JV39" s="213"/>
      <c r="JW39" s="213"/>
      <c r="JX39" s="213"/>
      <c r="JY39" s="213"/>
      <c r="JZ39" s="213"/>
      <c r="KC39" s="442"/>
      <c r="KG39" s="213"/>
      <c r="KI39" s="570"/>
      <c r="KJ39" s="213"/>
      <c r="KK39" s="213"/>
      <c r="KL39" s="213"/>
      <c r="KM39" s="213"/>
      <c r="KN39" s="213"/>
      <c r="KO39" s="213"/>
      <c r="KP39" s="213"/>
      <c r="KQ39" s="213"/>
      <c r="KR39" s="213"/>
    </row>
    <row r="40" spans="1:304" s="361" customFormat="1" ht="15">
      <c r="A40" s="464"/>
      <c r="E40" s="464"/>
      <c r="F40" s="441"/>
      <c r="G40">
        <v>0</v>
      </c>
      <c r="H40" t="s">
        <v>1217</v>
      </c>
      <c r="I40">
        <v>0</v>
      </c>
      <c r="J40" s="422" t="e">
        <v>#NUM!</v>
      </c>
      <c r="K40" s="422" t="e">
        <v>#NUM!</v>
      </c>
      <c r="L40" s="422" t="s">
        <v>1217</v>
      </c>
      <c r="M40" s="422" t="s">
        <v>1217</v>
      </c>
      <c r="N40"/>
      <c r="O40" t="s">
        <v>1217</v>
      </c>
      <c r="P40" s="435" t="s">
        <v>1217</v>
      </c>
      <c r="Q40" t="s">
        <v>1217</v>
      </c>
      <c r="R40" t="s">
        <v>0</v>
      </c>
      <c r="S40" t="s">
        <v>3633</v>
      </c>
      <c r="T40"/>
      <c r="U40"/>
      <c r="V40"/>
      <c r="W40">
        <v>45</v>
      </c>
      <c r="X40" t="s">
        <v>1217</v>
      </c>
      <c r="Y40" t="s">
        <v>1217</v>
      </c>
      <c r="Z40" t="s">
        <v>1217</v>
      </c>
      <c r="AA40" t="s">
        <v>1217</v>
      </c>
      <c r="AB40" t="s">
        <v>1217</v>
      </c>
      <c r="AC40" t="s">
        <v>1217</v>
      </c>
      <c r="AD40" t="s">
        <v>1217</v>
      </c>
      <c r="AE40" t="s">
        <v>1217</v>
      </c>
      <c r="AF40" t="s">
        <v>1217</v>
      </c>
      <c r="AG40" t="s">
        <v>1217</v>
      </c>
      <c r="AH40"/>
      <c r="AI40" t="s">
        <v>1217</v>
      </c>
      <c r="AJ40" t="s">
        <v>1217</v>
      </c>
      <c r="AK40" t="s">
        <v>1217</v>
      </c>
      <c r="AL40" t="s">
        <v>1217</v>
      </c>
      <c r="AM40" t="s">
        <v>1217</v>
      </c>
      <c r="AN40" t="s">
        <v>1217</v>
      </c>
      <c r="AO40" t="s">
        <v>1217</v>
      </c>
      <c r="AP40"/>
      <c r="AQ40"/>
      <c r="AR40"/>
      <c r="AS40"/>
      <c r="AT40"/>
      <c r="AU40"/>
      <c r="AV40"/>
      <c r="AW40"/>
      <c r="AX40"/>
      <c r="AY40"/>
      <c r="AZ40"/>
      <c r="BA40"/>
      <c r="BB40"/>
      <c r="BC40"/>
      <c r="BD40"/>
      <c r="BE40"/>
      <c r="BF40" t="str" cm="1">
        <f t="array" aca="1" ref="BF40" ca="1">IFERROR(INDIRECT(X40),"")</f>
        <v/>
      </c>
      <c r="BG40"/>
      <c r="BH40" s="437"/>
      <c r="BI40"/>
      <c r="BJ40" s="463">
        <v>2</v>
      </c>
      <c r="BK40" s="463">
        <v>7</v>
      </c>
      <c r="BL40" s="463" t="s">
        <v>1017</v>
      </c>
      <c r="BM40" s="463" t="s">
        <v>4344</v>
      </c>
      <c r="BN40" s="463">
        <v>4</v>
      </c>
      <c r="BO40" s="751" t="s">
        <v>4366</v>
      </c>
      <c r="BP40" s="463" t="s">
        <v>1023</v>
      </c>
      <c r="BQ40" s="753" t="s">
        <v>3701</v>
      </c>
      <c r="BR40" s="438"/>
      <c r="BS40" s="463">
        <v>0</v>
      </c>
      <c r="BT40" s="463">
        <v>0</v>
      </c>
      <c r="BU40" s="463">
        <v>1</v>
      </c>
      <c r="BV40" s="463">
        <v>0</v>
      </c>
      <c r="BW40" s="463">
        <v>0</v>
      </c>
      <c r="BX40" s="463">
        <v>0</v>
      </c>
      <c r="BY40" s="463">
        <v>0</v>
      </c>
      <c r="BZ40" s="463">
        <v>0</v>
      </c>
      <c r="CA40" s="463">
        <v>0</v>
      </c>
      <c r="CB40" s="463">
        <v>0</v>
      </c>
      <c r="CC40" s="463"/>
      <c r="CD40" s="463"/>
      <c r="CE40"/>
      <c r="CG40" t="s">
        <v>1335</v>
      </c>
      <c r="CH40">
        <f ca="1">CK5</f>
        <v>0</v>
      </c>
      <c r="CI40"/>
      <c r="CJ40"/>
      <c r="CK40"/>
      <c r="CL40"/>
      <c r="CM40"/>
      <c r="CN40"/>
      <c r="CO40"/>
      <c r="CP40"/>
      <c r="CQ40"/>
      <c r="CR40"/>
      <c r="CS40"/>
      <c r="DC40" s="442"/>
      <c r="DG40" s="213" t="str" cm="1">
        <f t="array" aca="1" ref="DG40" ca="1">IFERROR(IF(INDIRECT(DJ40)="x", 1, INDIRECT(DJ40)), "")</f>
        <v/>
      </c>
      <c r="DI40" s="570">
        <f t="shared" si="4"/>
        <v>0</v>
      </c>
      <c r="DJ40" s="213" t="str" cm="1">
        <f t="array" ref="DJ40">IF(
  DE40 = "svar",
  _xlfn._xlws.FILTER($BQ:$BQ, ($BP:$BP = DF40) * ($BK:$BK = DC40)),
  IF(
    DC40 &lt;&gt; "",
    _xlfn._xlws.FILTER($X$2:$X$1000, $AD$2:$AD$1000 = DC40),
    ""
  )
)</f>
        <v/>
      </c>
      <c r="DK40" s="213"/>
      <c r="DL40" s="213"/>
      <c r="DM40" s="213"/>
      <c r="DN40" s="213"/>
      <c r="DO40" s="213"/>
      <c r="DP40" s="213"/>
      <c r="DQ40" s="213"/>
      <c r="DR40" s="213"/>
      <c r="DW40" s="442"/>
      <c r="EA40" s="213" t="str" cm="1">
        <f t="array" aca="1" ref="EA40" ca="1">IFERROR(IF(INDIRECT(ED40)="x", 1, INDIRECT(ED40)), "")</f>
        <v/>
      </c>
      <c r="EC40" s="570">
        <f t="shared" si="0"/>
        <v>0</v>
      </c>
      <c r="ED40" s="213" t="str" cm="1">
        <f t="array" ref="ED40">IF(
  DY40 = "svar",
  _xlfn._xlws.FILTER($BQ:$BQ, ($BP:$BP = DZ40) * ($BK:$BK = DW40)),
  IF(
    DW40 &lt;&gt; "",
    _xlfn._xlws.FILTER($X$2:$X$1000, $AD$2:$AD$1000 = DW40),
    ""
  )
)</f>
        <v/>
      </c>
      <c r="EE40" s="213"/>
      <c r="EF40" s="213"/>
      <c r="EG40" s="213"/>
      <c r="EH40" s="213"/>
      <c r="EI40" s="213"/>
      <c r="EJ40" s="213"/>
      <c r="EK40" s="213"/>
      <c r="EL40" s="213"/>
      <c r="EO40" s="442"/>
      <c r="ES40" s="213" t="str" cm="1">
        <f t="array" aca="1" ref="ES40" ca="1">IFERROR(IF(INDIRECT(EV40)="x", 1, INDIRECT(EV40)), "")</f>
        <v/>
      </c>
      <c r="EU40" s="570">
        <f t="shared" si="1"/>
        <v>0</v>
      </c>
      <c r="EV40" s="213" t="str" cm="1">
        <f t="array" ref="EV40">IF(
  EQ40 = "svar",
  _xlfn._xlws.FILTER($BQ:$BQ, ($BP:$BP = ER40) * ($BK:$BK = EO40)),
  IF(
    EO40 &lt;&gt; "",
    _xlfn._xlws.FILTER($X$2:$X$1000, $AD$2:$AD$1000 = EO40),
    ""
  )
)</f>
        <v/>
      </c>
      <c r="EW40" s="213"/>
      <c r="EX40" s="213"/>
      <c r="EY40" s="213"/>
      <c r="EZ40" s="213"/>
      <c r="FA40" s="213"/>
      <c r="FB40" s="213"/>
      <c r="FC40" s="213"/>
      <c r="FD40" s="213"/>
      <c r="FG40" s="442"/>
      <c r="FK40" s="213" t="str" cm="1">
        <f t="array" aca="1" ref="FK40" ca="1">IFERROR(IF(INDIRECT(FN40)="x", 1, INDIRECT(FN40)), "")</f>
        <v/>
      </c>
      <c r="FM40" s="570">
        <f t="shared" si="2"/>
        <v>0</v>
      </c>
      <c r="FN40" s="213" t="str" cm="1">
        <f t="array" ref="FN40">IF(
  FI40 = "svar",
  _xlfn._xlws.FILTER($BQ:$BQ, ($BP:$BP = FJ40) * ($BK:$BK = FG40)),
  IF(
    FG40 &lt;&gt; "",
    _xlfn._xlws.FILTER($X$2:$X$1000, $AD$2:$AD$1000 = FG40),
    ""
  )
)</f>
        <v/>
      </c>
      <c r="FO40" s="213"/>
      <c r="FP40" s="213"/>
      <c r="FQ40" s="213"/>
      <c r="FR40" s="213"/>
      <c r="FS40" s="213"/>
      <c r="FT40" s="213"/>
      <c r="FU40" s="213"/>
      <c r="FV40" s="213"/>
      <c r="FY40" s="442"/>
      <c r="GC40" s="747" t="str" cm="1">
        <f t="array" aca="1" ref="GC40" ca="1">IFERROR(IF(INDIRECT(GF40)="x", 1, INDIRECT(GF40)), "")</f>
        <v/>
      </c>
      <c r="GE40" s="570">
        <f t="shared" si="3"/>
        <v>0</v>
      </c>
      <c r="GF40" s="213" t="str" cm="1">
        <f t="array" ref="GF40">IF(
  GA40 = "svar",
  _xlfn._xlws.FILTER($BQ:$BQ, ($BP:$BP = GB40) * ($BK:$BK = FY40)),
  IF(
    FY40 &lt;&gt; "",
    _xlfn._xlws.FILTER($X$2:$X$1000, $AD$2:$AD$1000 = FY40),
    ""
  )
)</f>
        <v/>
      </c>
      <c r="GG40" s="213"/>
      <c r="GH40" s="213"/>
      <c r="GI40" s="213"/>
      <c r="GJ40" s="213"/>
      <c r="GK40" s="213"/>
      <c r="GL40" s="213"/>
      <c r="GM40" s="213"/>
      <c r="GN40" s="213"/>
      <c r="GQ40" s="442"/>
      <c r="GU40" s="213"/>
      <c r="GW40" s="570"/>
      <c r="GX40" s="213"/>
      <c r="GY40" s="213"/>
      <c r="GZ40" s="213"/>
      <c r="HA40" s="213"/>
      <c r="HB40" s="213"/>
      <c r="HC40" s="213"/>
      <c r="HD40" s="213"/>
      <c r="HE40" s="213"/>
      <c r="HF40" s="213"/>
      <c r="HI40" s="442"/>
      <c r="HM40" s="213"/>
      <c r="HO40" s="570"/>
      <c r="HP40" s="213"/>
      <c r="HQ40" s="213"/>
      <c r="HR40" s="213"/>
      <c r="HS40" s="213"/>
      <c r="HT40" s="213"/>
      <c r="HU40" s="213"/>
      <c r="HV40" s="213"/>
      <c r="HW40" s="213"/>
      <c r="HX40" s="213"/>
      <c r="IA40" s="442"/>
      <c r="IE40" s="213"/>
      <c r="IG40" s="570"/>
      <c r="IH40" s="213"/>
      <c r="II40" s="213"/>
      <c r="IJ40" s="213"/>
      <c r="IK40" s="213"/>
      <c r="IL40" s="213"/>
      <c r="IM40" s="213"/>
      <c r="IN40" s="213"/>
      <c r="IO40" s="213"/>
      <c r="IP40" s="213"/>
      <c r="IS40" s="442"/>
      <c r="IW40" s="213"/>
      <c r="IY40" s="570"/>
      <c r="IZ40" s="213"/>
      <c r="JA40" s="213"/>
      <c r="JB40" s="213"/>
      <c r="JC40" s="213"/>
      <c r="JD40" s="213"/>
      <c r="JE40" s="213"/>
      <c r="JF40" s="213"/>
      <c r="JG40" s="213"/>
      <c r="JH40" s="213"/>
      <c r="JK40" s="442"/>
      <c r="JO40" s="213"/>
      <c r="JQ40" s="570"/>
      <c r="JR40" s="213"/>
      <c r="JS40" s="213"/>
      <c r="JT40" s="213"/>
      <c r="JU40" s="213"/>
      <c r="JV40" s="213"/>
      <c r="JW40" s="213"/>
      <c r="JX40" s="213"/>
      <c r="JY40" s="213"/>
      <c r="JZ40" s="213"/>
      <c r="KC40" s="442"/>
      <c r="KG40" s="213"/>
      <c r="KI40" s="570"/>
      <c r="KJ40" s="213"/>
      <c r="KK40" s="213"/>
      <c r="KL40" s="213"/>
      <c r="KM40" s="213"/>
      <c r="KN40" s="213"/>
      <c r="KO40" s="213"/>
      <c r="KP40" s="213"/>
      <c r="KQ40" s="213"/>
      <c r="KR40" s="213"/>
    </row>
    <row r="41" spans="1:304" s="361" customFormat="1" ht="15">
      <c r="A41" s="472"/>
      <c r="B41" s="441"/>
      <c r="C41" s="441"/>
      <c r="D41" s="441"/>
      <c r="E41" s="473"/>
      <c r="F41" s="441"/>
      <c r="G41">
        <v>0</v>
      </c>
      <c r="H41" t="s">
        <v>1217</v>
      </c>
      <c r="I41">
        <v>0</v>
      </c>
      <c r="J41" s="422" t="e">
        <v>#NUM!</v>
      </c>
      <c r="K41" s="422" t="e">
        <v>#NUM!</v>
      </c>
      <c r="L41" s="422" t="s">
        <v>1217</v>
      </c>
      <c r="M41" s="422" t="s">
        <v>1217</v>
      </c>
      <c r="N41"/>
      <c r="O41" t="s">
        <v>1217</v>
      </c>
      <c r="P41" s="435" t="s">
        <v>1217</v>
      </c>
      <c r="Q41" t="s">
        <v>1217</v>
      </c>
      <c r="R41" t="s">
        <v>0</v>
      </c>
      <c r="S41" t="s">
        <v>3633</v>
      </c>
      <c r="T41"/>
      <c r="U41"/>
      <c r="V41"/>
      <c r="W41">
        <v>46</v>
      </c>
      <c r="X41" t="s">
        <v>1217</v>
      </c>
      <c r="Y41" t="s">
        <v>1217</v>
      </c>
      <c r="Z41" t="s">
        <v>1217</v>
      </c>
      <c r="AA41" t="s">
        <v>1217</v>
      </c>
      <c r="AB41" t="s">
        <v>1217</v>
      </c>
      <c r="AC41" t="s">
        <v>1217</v>
      </c>
      <c r="AD41" t="s">
        <v>1217</v>
      </c>
      <c r="AE41" t="s">
        <v>1217</v>
      </c>
      <c r="AF41" t="s">
        <v>1217</v>
      </c>
      <c r="AG41" t="s">
        <v>1217</v>
      </c>
      <c r="AH41"/>
      <c r="AI41" t="s">
        <v>1217</v>
      </c>
      <c r="AJ41" t="s">
        <v>1217</v>
      </c>
      <c r="AK41" t="s">
        <v>1217</v>
      </c>
      <c r="AL41" t="s">
        <v>1217</v>
      </c>
      <c r="AM41" t="s">
        <v>1217</v>
      </c>
      <c r="AN41" t="s">
        <v>1217</v>
      </c>
      <c r="AO41" t="s">
        <v>1217</v>
      </c>
      <c r="AP41"/>
      <c r="AQ41"/>
      <c r="AR41"/>
      <c r="AS41"/>
      <c r="AT41"/>
      <c r="AU41"/>
      <c r="AV41"/>
      <c r="AW41"/>
      <c r="AX41"/>
      <c r="AY41"/>
      <c r="AZ41"/>
      <c r="BA41"/>
      <c r="BB41"/>
      <c r="BC41"/>
      <c r="BD41"/>
      <c r="BE41"/>
      <c r="BF41" t="str" cm="1">
        <f t="array" aca="1" ref="BF41" ca="1">IFERROR(INDIRECT(X41),"")</f>
        <v/>
      </c>
      <c r="BG41"/>
      <c r="BH41" s="437"/>
      <c r="BI41"/>
      <c r="BJ41" s="463">
        <v>2</v>
      </c>
      <c r="BK41" s="463">
        <v>7</v>
      </c>
      <c r="BL41" s="463" t="s">
        <v>1017</v>
      </c>
      <c r="BM41" s="463" t="s">
        <v>4344</v>
      </c>
      <c r="BN41" s="463">
        <v>5</v>
      </c>
      <c r="BO41" s="751" t="s">
        <v>4367</v>
      </c>
      <c r="BP41" s="463" t="s">
        <v>1024</v>
      </c>
      <c r="BQ41" s="753" t="s">
        <v>4425</v>
      </c>
      <c r="BR41" s="438"/>
      <c r="BS41" s="463">
        <v>0</v>
      </c>
      <c r="BT41" s="463">
        <v>0</v>
      </c>
      <c r="BU41" s="463">
        <v>1</v>
      </c>
      <c r="BV41" s="463">
        <v>0</v>
      </c>
      <c r="BW41" s="463">
        <v>0</v>
      </c>
      <c r="BX41" s="463">
        <v>0</v>
      </c>
      <c r="BY41" s="463">
        <v>0</v>
      </c>
      <c r="BZ41" s="463">
        <v>0</v>
      </c>
      <c r="CA41" s="463">
        <v>0</v>
      </c>
      <c r="CB41" s="463">
        <v>0</v>
      </c>
      <c r="CC41" s="463"/>
      <c r="CD41" s="463"/>
      <c r="CE41"/>
      <c r="CG41" t="s">
        <v>1339</v>
      </c>
      <c r="CH41">
        <f ca="1">CH42-CH40</f>
        <v>15</v>
      </c>
      <c r="CI41"/>
      <c r="CJ41"/>
      <c r="CK41"/>
      <c r="CL41"/>
      <c r="CM41"/>
      <c r="CN41"/>
      <c r="CO41"/>
      <c r="CP41"/>
      <c r="CQ41"/>
      <c r="CR41"/>
      <c r="CS41"/>
      <c r="DC41" s="442"/>
      <c r="DG41" s="213" t="str" cm="1">
        <f t="array" aca="1" ref="DG41" ca="1">IFERROR(IF(INDIRECT(DJ41)="x", 1, INDIRECT(DJ41)), "")</f>
        <v/>
      </c>
      <c r="DI41" s="570">
        <f t="shared" si="4"/>
        <v>0</v>
      </c>
      <c r="DJ41" s="213" t="str" cm="1">
        <f t="array" ref="DJ41">IF(
  DE41 = "svar",
  _xlfn._xlws.FILTER($BQ:$BQ, ($BP:$BP = DF41) * ($BK:$BK = DC41)),
  IF(
    DC41 &lt;&gt; "",
    _xlfn._xlws.FILTER($X$2:$X$1000, $AD$2:$AD$1000 = DC41),
    ""
  )
)</f>
        <v/>
      </c>
      <c r="DK41" s="213"/>
      <c r="DL41" s="213"/>
      <c r="DM41" s="213"/>
      <c r="DN41" s="213"/>
      <c r="DO41" s="213"/>
      <c r="DP41" s="213"/>
      <c r="DQ41" s="213"/>
      <c r="DR41" s="213"/>
      <c r="DW41" s="442"/>
      <c r="EA41" s="213" t="str" cm="1">
        <f t="array" aca="1" ref="EA41" ca="1">IFERROR(IF(INDIRECT(ED41)="x", 1, INDIRECT(ED41)), "")</f>
        <v/>
      </c>
      <c r="EC41" s="570">
        <f t="shared" si="0"/>
        <v>0</v>
      </c>
      <c r="ED41" s="213" t="str" cm="1">
        <f t="array" ref="ED41">IF(
  DY41 = "svar",
  _xlfn._xlws.FILTER($BQ:$BQ, ($BP:$BP = DZ41) * ($BK:$BK = DW41)),
  IF(
    DW41 &lt;&gt; "",
    _xlfn._xlws.FILTER($X$2:$X$1000, $AD$2:$AD$1000 = DW41),
    ""
  )
)</f>
        <v/>
      </c>
      <c r="EE41" s="213"/>
      <c r="EF41" s="213"/>
      <c r="EG41" s="213"/>
      <c r="EH41" s="213"/>
      <c r="EI41" s="213"/>
      <c r="EJ41" s="213"/>
      <c r="EK41" s="213"/>
      <c r="EL41" s="213"/>
      <c r="EO41" s="442"/>
      <c r="ES41" s="213" t="str" cm="1">
        <f t="array" aca="1" ref="ES41" ca="1">IFERROR(IF(INDIRECT(EV41)="x", 1, INDIRECT(EV41)), "")</f>
        <v/>
      </c>
      <c r="EU41" s="570">
        <f t="shared" si="1"/>
        <v>0</v>
      </c>
      <c r="EV41" s="213" t="str" cm="1">
        <f t="array" ref="EV41">IF(
  EQ41 = "svar",
  _xlfn._xlws.FILTER($BQ:$BQ, ($BP:$BP = ER41) * ($BK:$BK = EO41)),
  IF(
    EO41 &lt;&gt; "",
    _xlfn._xlws.FILTER($X$2:$X$1000, $AD$2:$AD$1000 = EO41),
    ""
  )
)</f>
        <v/>
      </c>
      <c r="EW41" s="213"/>
      <c r="EX41" s="213"/>
      <c r="EY41" s="213"/>
      <c r="EZ41" s="213"/>
      <c r="FA41" s="213"/>
      <c r="FB41" s="213"/>
      <c r="FC41" s="213"/>
      <c r="FD41" s="213"/>
      <c r="FG41" s="442"/>
      <c r="FK41" s="213" t="str" cm="1">
        <f t="array" aca="1" ref="FK41" ca="1">IFERROR(IF(INDIRECT(FN41)="x", 1, INDIRECT(FN41)), "")</f>
        <v/>
      </c>
      <c r="FM41" s="570">
        <f t="shared" si="2"/>
        <v>0</v>
      </c>
      <c r="FN41" s="213" t="str" cm="1">
        <f t="array" ref="FN41">IF(
  FI41 = "svar",
  _xlfn._xlws.FILTER($BQ:$BQ, ($BP:$BP = FJ41) * ($BK:$BK = FG41)),
  IF(
    FG41 &lt;&gt; "",
    _xlfn._xlws.FILTER($X$2:$X$1000, $AD$2:$AD$1000 = FG41),
    ""
  )
)</f>
        <v/>
      </c>
      <c r="FO41" s="213"/>
      <c r="FP41" s="213"/>
      <c r="FQ41" s="213"/>
      <c r="FR41" s="213"/>
      <c r="FS41" s="213"/>
      <c r="FT41" s="213"/>
      <c r="FU41" s="213"/>
      <c r="FV41" s="213"/>
      <c r="FY41" s="442"/>
      <c r="GC41" s="747" t="str" cm="1">
        <f t="array" aca="1" ref="GC41" ca="1">IFERROR(IF(INDIRECT(GF41)="x", 1, INDIRECT(GF41)), "")</f>
        <v/>
      </c>
      <c r="GE41" s="570">
        <f t="shared" si="3"/>
        <v>0</v>
      </c>
      <c r="GF41" s="213" t="str" cm="1">
        <f t="array" ref="GF41">IF(
  GA41 = "svar",
  _xlfn._xlws.FILTER($BQ:$BQ, ($BP:$BP = GB41) * ($BK:$BK = FY41)),
  IF(
    FY41 &lt;&gt; "",
    _xlfn._xlws.FILTER($X$2:$X$1000, $AD$2:$AD$1000 = FY41),
    ""
  )
)</f>
        <v/>
      </c>
      <c r="GG41" s="213"/>
      <c r="GH41" s="213"/>
      <c r="GI41" s="213"/>
      <c r="GJ41" s="213"/>
      <c r="GK41" s="213"/>
      <c r="GL41" s="213"/>
      <c r="GM41" s="213"/>
      <c r="GN41" s="213"/>
      <c r="GQ41" s="442"/>
      <c r="GU41" s="213"/>
      <c r="GW41" s="570"/>
      <c r="GX41" s="213"/>
      <c r="GY41" s="213"/>
      <c r="GZ41" s="213"/>
      <c r="HA41" s="213"/>
      <c r="HB41" s="213"/>
      <c r="HC41" s="213"/>
      <c r="HD41" s="213"/>
      <c r="HE41" s="213"/>
      <c r="HF41" s="213"/>
      <c r="HI41" s="442"/>
      <c r="HM41" s="213"/>
      <c r="HO41" s="570"/>
      <c r="HP41" s="213"/>
      <c r="HQ41" s="213"/>
      <c r="HR41" s="213"/>
      <c r="HS41" s="213"/>
      <c r="HT41" s="213"/>
      <c r="HU41" s="213"/>
      <c r="HV41" s="213"/>
      <c r="HW41" s="213"/>
      <c r="HX41" s="213"/>
      <c r="IA41" s="442"/>
      <c r="IE41" s="213"/>
      <c r="IG41" s="570"/>
      <c r="IH41" s="213"/>
      <c r="II41" s="213"/>
      <c r="IJ41" s="213"/>
      <c r="IK41" s="213"/>
      <c r="IL41" s="213"/>
      <c r="IM41" s="213"/>
      <c r="IN41" s="213"/>
      <c r="IO41" s="213"/>
      <c r="IP41" s="213"/>
      <c r="IS41" s="442"/>
      <c r="IW41" s="213"/>
      <c r="IY41" s="570"/>
      <c r="IZ41" s="213"/>
      <c r="JA41" s="213"/>
      <c r="JB41" s="213"/>
      <c r="JC41" s="213"/>
      <c r="JD41" s="213"/>
      <c r="JE41" s="213"/>
      <c r="JF41" s="213"/>
      <c r="JG41" s="213"/>
      <c r="JH41" s="213"/>
      <c r="JK41" s="442"/>
      <c r="JO41" s="213"/>
      <c r="JQ41" s="570"/>
      <c r="JR41" s="213"/>
      <c r="JS41" s="213"/>
      <c r="JT41" s="213"/>
      <c r="JU41" s="213"/>
      <c r="JV41" s="213"/>
      <c r="JW41" s="213"/>
      <c r="JX41" s="213"/>
      <c r="JY41" s="213"/>
      <c r="JZ41" s="213"/>
      <c r="KC41" s="442"/>
      <c r="KG41" s="213"/>
      <c r="KI41" s="570"/>
      <c r="KJ41" s="213"/>
      <c r="KK41" s="213"/>
      <c r="KL41" s="213"/>
      <c r="KM41" s="213"/>
      <c r="KN41" s="213"/>
      <c r="KO41" s="213"/>
      <c r="KP41" s="213"/>
      <c r="KQ41" s="213"/>
      <c r="KR41" s="213"/>
    </row>
    <row r="42" spans="1:304" s="445" customFormat="1" ht="15">
      <c r="A42" s="472"/>
      <c r="B42" s="441"/>
      <c r="C42" s="441"/>
      <c r="D42" s="441"/>
      <c r="E42" s="476"/>
      <c r="F42" s="441"/>
      <c r="G42">
        <v>0</v>
      </c>
      <c r="H42" t="s">
        <v>1217</v>
      </c>
      <c r="I42">
        <v>0</v>
      </c>
      <c r="J42" s="422" t="e">
        <v>#NUM!</v>
      </c>
      <c r="K42" s="422" t="e">
        <v>#NUM!</v>
      </c>
      <c r="L42" s="422" t="s">
        <v>1217</v>
      </c>
      <c r="M42" s="422" t="s">
        <v>1217</v>
      </c>
      <c r="N42"/>
      <c r="O42" t="s">
        <v>1217</v>
      </c>
      <c r="P42" s="435" t="s">
        <v>1217</v>
      </c>
      <c r="Q42" t="s">
        <v>1217</v>
      </c>
      <c r="R42" t="s">
        <v>0</v>
      </c>
      <c r="S42" t="s">
        <v>3633</v>
      </c>
      <c r="T42"/>
      <c r="U42"/>
      <c r="V42"/>
      <c r="W42">
        <v>47</v>
      </c>
      <c r="X42" s="566" t="s">
        <v>3655</v>
      </c>
      <c r="Y42" t="s">
        <v>3656</v>
      </c>
      <c r="Z42" t="s">
        <v>3657</v>
      </c>
      <c r="AA42" t="s">
        <v>1217</v>
      </c>
      <c r="AB42" t="s">
        <v>1217</v>
      </c>
      <c r="AC42">
        <v>1</v>
      </c>
      <c r="AD42">
        <v>3</v>
      </c>
      <c r="AE42" t="s">
        <v>1217</v>
      </c>
      <c r="AF42" t="s">
        <v>1217</v>
      </c>
      <c r="AG42" t="s">
        <v>3658</v>
      </c>
      <c r="AH42"/>
      <c r="AI42" s="566" t="s">
        <v>3659</v>
      </c>
      <c r="AJ42" s="566" t="s">
        <v>3660</v>
      </c>
      <c r="AK42" s="566" t="s">
        <v>3661</v>
      </c>
      <c r="AL42" t="s">
        <v>3662</v>
      </c>
      <c r="AM42" s="566" t="s">
        <v>3663</v>
      </c>
      <c r="AN42" t="s">
        <v>3664</v>
      </c>
      <c r="AO42" t="s">
        <v>2632</v>
      </c>
      <c r="AP42"/>
      <c r="AQ42"/>
      <c r="AR42"/>
      <c r="AS42"/>
      <c r="AT42"/>
      <c r="AU42"/>
      <c r="AV42"/>
      <c r="AW42"/>
      <c r="AX42"/>
      <c r="AY42"/>
      <c r="AZ42"/>
      <c r="BA42"/>
      <c r="BB42"/>
      <c r="BC42"/>
      <c r="BD42"/>
      <c r="BE42"/>
      <c r="BF42" t="str" cm="1">
        <f t="array" aca="1" ref="BF42" ca="1">IFERROR(INDIRECT(X42),"")</f>
        <v>Summa</v>
      </c>
      <c r="BG42"/>
      <c r="BH42" s="437"/>
      <c r="BI42"/>
      <c r="BJ42" s="466">
        <v>2</v>
      </c>
      <c r="BK42" s="466">
        <v>8</v>
      </c>
      <c r="BL42" s="466" t="s">
        <v>1025</v>
      </c>
      <c r="BM42" s="752" t="s">
        <v>4294</v>
      </c>
      <c r="BN42" s="466">
        <v>1</v>
      </c>
      <c r="BO42" s="752" t="s">
        <v>4322</v>
      </c>
      <c r="BP42" s="466" t="s">
        <v>1027</v>
      </c>
      <c r="BQ42" s="753" t="s">
        <v>4426</v>
      </c>
      <c r="BR42" s="438"/>
      <c r="BS42" s="466">
        <v>0</v>
      </c>
      <c r="BT42" s="466">
        <v>0</v>
      </c>
      <c r="BU42" s="466">
        <v>0</v>
      </c>
      <c r="BV42" s="466">
        <v>1</v>
      </c>
      <c r="BW42" s="466">
        <v>0</v>
      </c>
      <c r="BX42" s="466">
        <v>0</v>
      </c>
      <c r="BY42" s="466">
        <v>0</v>
      </c>
      <c r="BZ42" s="466">
        <v>0</v>
      </c>
      <c r="CA42" s="466">
        <v>0</v>
      </c>
      <c r="CB42" s="466">
        <v>0</v>
      </c>
      <c r="CC42" s="466"/>
      <c r="CD42" s="466"/>
      <c r="CE42"/>
      <c r="CG42" t="s">
        <v>1343</v>
      </c>
      <c r="CH42">
        <f>CK1</f>
        <v>15</v>
      </c>
      <c r="CI42"/>
      <c r="CJ42"/>
      <c r="CK42"/>
      <c r="CL42"/>
      <c r="CM42"/>
      <c r="CN42"/>
      <c r="CO42"/>
      <c r="CP42"/>
      <c r="CQ42"/>
      <c r="CR42"/>
      <c r="CS42"/>
      <c r="DC42" s="442"/>
      <c r="DD42" s="361"/>
      <c r="DE42" s="361"/>
      <c r="DF42" s="361"/>
      <c r="DG42" s="213" t="str" cm="1">
        <f t="array" aca="1" ref="DG42" ca="1">IFERROR(IF(INDIRECT(DJ42)="x", 1, INDIRECT(DJ42)), "")</f>
        <v/>
      </c>
      <c r="DH42" s="361"/>
      <c r="DI42" s="570">
        <f t="shared" si="4"/>
        <v>0</v>
      </c>
      <c r="DJ42" s="213" t="str" cm="1">
        <f t="array" ref="DJ42">IF(
  DE42 = "svar",
  _xlfn._xlws.FILTER($BQ:$BQ, ($BP:$BP = DF42) * ($BK:$BK = DC42)),
  IF(
    DC42 &lt;&gt; "",
    _xlfn._xlws.FILTER($X$2:$X$1000, $AD$2:$AD$1000 = DC42),
    ""
  )
)</f>
        <v/>
      </c>
      <c r="DK42" s="213"/>
      <c r="DL42" s="213"/>
      <c r="DM42" s="213"/>
      <c r="DN42" s="213"/>
      <c r="DO42" s="213"/>
      <c r="DP42" s="213"/>
      <c r="DQ42" s="213"/>
      <c r="DR42" s="213"/>
      <c r="DS42" s="361"/>
      <c r="DW42" s="444"/>
      <c r="EA42" s="213" t="str" cm="1">
        <f t="array" aca="1" ref="EA42" ca="1">IFERROR(IF(INDIRECT(ED42)="x", 1, INDIRECT(ED42)), "")</f>
        <v/>
      </c>
      <c r="EC42" s="570">
        <f t="shared" si="0"/>
        <v>0</v>
      </c>
      <c r="ED42" s="213" t="str" cm="1">
        <f t="array" ref="ED42">IF(
  DY42 = "svar",
  _xlfn._xlws.FILTER($BQ:$BQ, ($BP:$BP = DZ42) * ($BK:$BK = DW42)),
  IF(
    DW42 &lt;&gt; "",
    _xlfn._xlws.FILTER($X$2:$X$1000, $AD$2:$AD$1000 = DW42),
    ""
  )
)</f>
        <v/>
      </c>
      <c r="EE42" s="213"/>
      <c r="EF42" s="213"/>
      <c r="EG42" s="213"/>
      <c r="EH42" s="213"/>
      <c r="EI42" s="213"/>
      <c r="EJ42" s="213"/>
      <c r="EK42" s="213"/>
      <c r="EL42" s="213"/>
      <c r="EO42" s="444"/>
      <c r="ES42" s="213" t="str" cm="1">
        <f t="array" aca="1" ref="ES42" ca="1">IFERROR(IF(INDIRECT(EV42)="x", 1, INDIRECT(EV42)), "")</f>
        <v/>
      </c>
      <c r="EU42" s="570">
        <f t="shared" si="1"/>
        <v>0</v>
      </c>
      <c r="EV42" s="213" t="str" cm="1">
        <f t="array" ref="EV42">IF(
  EQ42 = "svar",
  _xlfn._xlws.FILTER($BQ:$BQ, ($BP:$BP = ER42) * ($BK:$BK = EO42)),
  IF(
    EO42 &lt;&gt; "",
    _xlfn._xlws.FILTER($X$2:$X$1000, $AD$2:$AD$1000 = EO42),
    ""
  )
)</f>
        <v/>
      </c>
      <c r="EW42" s="213"/>
      <c r="EX42" s="213"/>
      <c r="EY42" s="213"/>
      <c r="EZ42" s="213"/>
      <c r="FA42" s="213"/>
      <c r="FB42" s="213"/>
      <c r="FC42" s="213"/>
      <c r="FD42" s="213"/>
      <c r="FG42" s="444"/>
      <c r="FK42" s="213" t="str" cm="1">
        <f t="array" aca="1" ref="FK42" ca="1">IFERROR(IF(INDIRECT(FN42)="x", 1, INDIRECT(FN42)), "")</f>
        <v/>
      </c>
      <c r="FM42" s="570">
        <f t="shared" si="2"/>
        <v>0</v>
      </c>
      <c r="FN42" s="213" t="str" cm="1">
        <f t="array" ref="FN42">IF(
  FI42 = "svar",
  _xlfn._xlws.FILTER($BQ:$BQ, ($BP:$BP = FJ42) * ($BK:$BK = FG42)),
  IF(
    FG42 &lt;&gt; "",
    _xlfn._xlws.FILTER($X$2:$X$1000, $AD$2:$AD$1000 = FG42),
    ""
  )
)</f>
        <v/>
      </c>
      <c r="FO42" s="213"/>
      <c r="FP42" s="213"/>
      <c r="FQ42" s="213"/>
      <c r="FR42" s="213"/>
      <c r="FS42" s="213"/>
      <c r="FT42" s="213"/>
      <c r="FU42" s="213"/>
      <c r="FV42" s="213"/>
      <c r="FY42" s="444"/>
      <c r="GC42" s="747" t="str" cm="1">
        <f t="array" aca="1" ref="GC42" ca="1">IFERROR(IF(INDIRECT(GF42)="x", 1, INDIRECT(GF42)), "")</f>
        <v/>
      </c>
      <c r="GE42" s="570">
        <f t="shared" si="3"/>
        <v>0</v>
      </c>
      <c r="GF42" s="213" t="str" cm="1">
        <f t="array" ref="GF42">IF(
  GA42 = "svar",
  _xlfn._xlws.FILTER($BQ:$BQ, ($BP:$BP = GB42) * ($BK:$BK = FY42)),
  IF(
    FY42 &lt;&gt; "",
    _xlfn._xlws.FILTER($X$2:$X$1000, $AD$2:$AD$1000 = FY42),
    ""
  )
)</f>
        <v/>
      </c>
      <c r="GG42" s="213"/>
      <c r="GH42" s="213"/>
      <c r="GI42" s="213"/>
      <c r="GJ42" s="213"/>
      <c r="GK42" s="213"/>
      <c r="GL42" s="213"/>
      <c r="GM42" s="213"/>
      <c r="GN42" s="213"/>
      <c r="GQ42" s="444"/>
      <c r="GU42" s="213"/>
      <c r="GW42" s="570"/>
      <c r="GX42" s="213"/>
      <c r="GY42" s="213"/>
      <c r="GZ42" s="213"/>
      <c r="HA42" s="213"/>
      <c r="HB42" s="213"/>
      <c r="HC42" s="213"/>
      <c r="HD42" s="213"/>
      <c r="HE42" s="213"/>
      <c r="HF42" s="213"/>
      <c r="HI42" s="444"/>
      <c r="HM42" s="213"/>
      <c r="HO42" s="570"/>
      <c r="HP42" s="213"/>
      <c r="HQ42" s="213"/>
      <c r="HR42" s="213"/>
      <c r="HS42" s="213"/>
      <c r="HT42" s="213"/>
      <c r="HU42" s="213"/>
      <c r="HV42" s="213"/>
      <c r="HW42" s="213"/>
      <c r="HX42" s="213"/>
      <c r="IA42" s="444"/>
      <c r="IE42" s="213"/>
      <c r="IG42" s="570"/>
      <c r="IH42" s="213"/>
      <c r="II42" s="213"/>
      <c r="IJ42" s="213"/>
      <c r="IK42" s="213"/>
      <c r="IL42" s="213"/>
      <c r="IM42" s="213"/>
      <c r="IN42" s="213"/>
      <c r="IO42" s="213"/>
      <c r="IP42" s="213"/>
      <c r="IS42" s="444"/>
      <c r="IW42" s="213"/>
      <c r="IY42" s="570"/>
      <c r="IZ42" s="213"/>
      <c r="JA42" s="213"/>
      <c r="JB42" s="213"/>
      <c r="JC42" s="213"/>
      <c r="JD42" s="213"/>
      <c r="JE42" s="213"/>
      <c r="JF42" s="213"/>
      <c r="JG42" s="213"/>
      <c r="JH42" s="213"/>
      <c r="JK42" s="444"/>
      <c r="JO42" s="213"/>
      <c r="JQ42" s="570"/>
      <c r="JR42" s="213"/>
      <c r="JS42" s="213"/>
      <c r="JT42" s="213"/>
      <c r="JU42" s="213"/>
      <c r="JV42" s="213"/>
      <c r="JW42" s="213"/>
      <c r="JX42" s="213"/>
      <c r="JY42" s="213"/>
      <c r="JZ42" s="213"/>
      <c r="KC42" s="444"/>
      <c r="KG42" s="213"/>
      <c r="KI42" s="570"/>
      <c r="KJ42" s="213"/>
      <c r="KK42" s="213"/>
      <c r="KL42" s="213"/>
      <c r="KM42" s="213"/>
      <c r="KN42" s="213"/>
      <c r="KO42" s="213"/>
      <c r="KP42" s="213"/>
      <c r="KQ42" s="213"/>
      <c r="KR42" s="213"/>
    </row>
    <row r="43" spans="1:304" s="361" customFormat="1" ht="15">
      <c r="A43" s="474"/>
      <c r="B43" s="445"/>
      <c r="C43" s="475"/>
      <c r="D43" s="445"/>
      <c r="E43" s="445"/>
      <c r="F43" s="441"/>
      <c r="G43">
        <v>0</v>
      </c>
      <c r="H43" t="s">
        <v>1217</v>
      </c>
      <c r="I43">
        <v>0</v>
      </c>
      <c r="J43" s="422" t="e">
        <v>#NUM!</v>
      </c>
      <c r="K43" s="422" t="e">
        <v>#NUM!</v>
      </c>
      <c r="L43" s="422" t="s">
        <v>1217</v>
      </c>
      <c r="M43" s="422" t="s">
        <v>1217</v>
      </c>
      <c r="N43"/>
      <c r="O43" t="s">
        <v>1217</v>
      </c>
      <c r="P43" s="435" t="s">
        <v>1217</v>
      </c>
      <c r="Q43" t="s">
        <v>1217</v>
      </c>
      <c r="R43" t="s">
        <v>0</v>
      </c>
      <c r="S43" t="s">
        <v>3633</v>
      </c>
      <c r="T43"/>
      <c r="U43"/>
      <c r="V43"/>
      <c r="W43">
        <v>48</v>
      </c>
      <c r="X43" t="s">
        <v>1217</v>
      </c>
      <c r="Y43" t="s">
        <v>1217</v>
      </c>
      <c r="Z43" t="s">
        <v>1217</v>
      </c>
      <c r="AA43" t="s">
        <v>1217</v>
      </c>
      <c r="AB43" t="s">
        <v>1217</v>
      </c>
      <c r="AC43" t="s">
        <v>1217</v>
      </c>
      <c r="AD43" t="s">
        <v>1217</v>
      </c>
      <c r="AE43" t="s">
        <v>1217</v>
      </c>
      <c r="AF43" t="s">
        <v>1217</v>
      </c>
      <c r="AG43" t="s">
        <v>1217</v>
      </c>
      <c r="AH43"/>
      <c r="AI43" t="s">
        <v>1217</v>
      </c>
      <c r="AJ43" t="s">
        <v>1217</v>
      </c>
      <c r="AK43" t="s">
        <v>1217</v>
      </c>
      <c r="AL43" t="s">
        <v>1217</v>
      </c>
      <c r="AM43" t="s">
        <v>1217</v>
      </c>
      <c r="AN43" t="s">
        <v>1217</v>
      </c>
      <c r="AO43" t="s">
        <v>1217</v>
      </c>
      <c r="AP43"/>
      <c r="AQ43"/>
      <c r="AR43"/>
      <c r="AS43"/>
      <c r="AT43"/>
      <c r="AU43"/>
      <c r="AV43"/>
      <c r="AW43"/>
      <c r="AX43"/>
      <c r="AY43"/>
      <c r="AZ43"/>
      <c r="BA43"/>
      <c r="BB43"/>
      <c r="BC43"/>
      <c r="BD43"/>
      <c r="BE43"/>
      <c r="BF43" t="str" cm="1">
        <f t="array" aca="1" ref="BF43" ca="1">IFERROR(INDIRECT(X43),"")</f>
        <v/>
      </c>
      <c r="BG43"/>
      <c r="BH43" s="437"/>
      <c r="BI43"/>
      <c r="BJ43" s="466">
        <v>2</v>
      </c>
      <c r="BK43" s="466">
        <v>8</v>
      </c>
      <c r="BL43" s="466" t="s">
        <v>1025</v>
      </c>
      <c r="BM43" s="752" t="s">
        <v>4294</v>
      </c>
      <c r="BN43" s="466">
        <v>2</v>
      </c>
      <c r="BO43" s="752" t="s">
        <v>4368</v>
      </c>
      <c r="BP43" s="466" t="s">
        <v>1028</v>
      </c>
      <c r="BQ43" s="753" t="s">
        <v>4427</v>
      </c>
      <c r="BR43" s="438"/>
      <c r="BS43" s="466">
        <v>0</v>
      </c>
      <c r="BT43" s="466">
        <v>0</v>
      </c>
      <c r="BU43" s="466">
        <v>0</v>
      </c>
      <c r="BV43" s="466">
        <v>1</v>
      </c>
      <c r="BW43" s="466">
        <v>0</v>
      </c>
      <c r="BX43" s="466">
        <v>0</v>
      </c>
      <c r="BY43" s="466">
        <v>0</v>
      </c>
      <c r="BZ43" s="466">
        <v>0</v>
      </c>
      <c r="CA43" s="466">
        <v>0</v>
      </c>
      <c r="CB43" s="466">
        <v>0</v>
      </c>
      <c r="CC43" s="466"/>
      <c r="CD43" s="466"/>
      <c r="CE43"/>
      <c r="CG43"/>
      <c r="CH43"/>
      <c r="CI43"/>
      <c r="CJ43"/>
      <c r="CK43"/>
      <c r="CL43"/>
      <c r="CM43"/>
      <c r="CN43"/>
      <c r="CO43"/>
      <c r="CP43"/>
      <c r="CQ43"/>
      <c r="CR43"/>
      <c r="CS43"/>
      <c r="DC43" s="444"/>
      <c r="DD43" s="445"/>
      <c r="DE43" s="445"/>
      <c r="DF43" s="445"/>
      <c r="DG43" s="213" t="str" cm="1">
        <f t="array" aca="1" ref="DG43" ca="1">IFERROR(IF(INDIRECT(DJ43)="x", 1, INDIRECT(DJ43)), "")</f>
        <v/>
      </c>
      <c r="DH43" s="445"/>
      <c r="DI43" s="570">
        <f t="shared" si="4"/>
        <v>0</v>
      </c>
      <c r="DJ43" s="213" t="str" cm="1">
        <f t="array" ref="DJ43">IF(
  DE43 = "svar",
  _xlfn._xlws.FILTER($BQ:$BQ, ($BP:$BP = DF43) * ($BK:$BK = DC43)),
  IF(
    DC43 &lt;&gt; "",
    _xlfn._xlws.FILTER($X$2:$X$1000, $AD$2:$AD$1000 = DC43),
    ""
  )
)</f>
        <v/>
      </c>
      <c r="DK43" s="213"/>
      <c r="DL43" s="213"/>
      <c r="DM43" s="213"/>
      <c r="DN43" s="213"/>
      <c r="DO43" s="213"/>
      <c r="DP43" s="213"/>
      <c r="DQ43" s="213"/>
      <c r="DR43" s="213"/>
      <c r="DS43" s="445"/>
      <c r="DW43" s="442"/>
      <c r="EA43" s="213" t="str" cm="1">
        <f t="array" aca="1" ref="EA43" ca="1">IFERROR(IF(INDIRECT(ED43)="x", 1, INDIRECT(ED43)), "")</f>
        <v/>
      </c>
      <c r="EC43" s="570">
        <f t="shared" si="0"/>
        <v>0</v>
      </c>
      <c r="ED43" s="213" t="str" cm="1">
        <f t="array" ref="ED43">IF(
  DY43 = "svar",
  _xlfn._xlws.FILTER($BQ:$BQ, ($BP:$BP = DZ43) * ($BK:$BK = DW43)),
  IF(
    DW43 &lt;&gt; "",
    _xlfn._xlws.FILTER($X$2:$X$1000, $AD$2:$AD$1000 = DW43),
    ""
  )
)</f>
        <v/>
      </c>
      <c r="EE43" s="213"/>
      <c r="EF43" s="213"/>
      <c r="EG43" s="213"/>
      <c r="EH43" s="213"/>
      <c r="EI43" s="213"/>
      <c r="EJ43" s="213"/>
      <c r="EK43" s="213"/>
      <c r="EL43" s="213"/>
      <c r="EO43" s="442"/>
      <c r="ES43" s="213" t="str" cm="1">
        <f t="array" aca="1" ref="ES43" ca="1">IFERROR(IF(INDIRECT(EV43)="x", 1, INDIRECT(EV43)), "")</f>
        <v/>
      </c>
      <c r="EU43" s="570">
        <f t="shared" si="1"/>
        <v>0</v>
      </c>
      <c r="EV43" s="213" t="str" cm="1">
        <f t="array" ref="EV43">IF(
  EQ43 = "svar",
  _xlfn._xlws.FILTER($BQ:$BQ, ($BP:$BP = ER43) * ($BK:$BK = EO43)),
  IF(
    EO43 &lt;&gt; "",
    _xlfn._xlws.FILTER($X$2:$X$1000, $AD$2:$AD$1000 = EO43),
    ""
  )
)</f>
        <v/>
      </c>
      <c r="EW43" s="213"/>
      <c r="EX43" s="213"/>
      <c r="EY43" s="213"/>
      <c r="EZ43" s="213"/>
      <c r="FA43" s="213"/>
      <c r="FB43" s="213"/>
      <c r="FC43" s="213"/>
      <c r="FD43" s="213"/>
      <c r="FG43" s="442"/>
      <c r="FK43" s="213" t="str" cm="1">
        <f t="array" aca="1" ref="FK43" ca="1">IFERROR(IF(INDIRECT(FN43)="x", 1, INDIRECT(FN43)), "")</f>
        <v/>
      </c>
      <c r="FM43" s="570">
        <f t="shared" si="2"/>
        <v>0</v>
      </c>
      <c r="FN43" s="213" t="str" cm="1">
        <f t="array" ref="FN43">IF(
  FI43 = "svar",
  _xlfn._xlws.FILTER($BQ:$BQ, ($BP:$BP = FJ43) * ($BK:$BK = FG43)),
  IF(
    FG43 &lt;&gt; "",
    _xlfn._xlws.FILTER($X$2:$X$1000, $AD$2:$AD$1000 = FG43),
    ""
  )
)</f>
        <v/>
      </c>
      <c r="FO43" s="213"/>
      <c r="FP43" s="213"/>
      <c r="FQ43" s="213"/>
      <c r="FR43" s="213"/>
      <c r="FS43" s="213"/>
      <c r="FT43" s="213"/>
      <c r="FU43" s="213"/>
      <c r="FV43" s="213"/>
      <c r="FY43" s="442"/>
      <c r="GC43" s="747" t="str" cm="1">
        <f t="array" aca="1" ref="GC43" ca="1">IFERROR(IF(INDIRECT(GF43)="x", 1, INDIRECT(GF43)), "")</f>
        <v/>
      </c>
      <c r="GE43" s="570">
        <f t="shared" si="3"/>
        <v>0</v>
      </c>
      <c r="GF43" s="213" t="str" cm="1">
        <f t="array" ref="GF43">IF(
  GA43 = "svar",
  _xlfn._xlws.FILTER($BQ:$BQ, ($BP:$BP = GB43) * ($BK:$BK = FY43)),
  IF(
    FY43 &lt;&gt; "",
    _xlfn._xlws.FILTER($X$2:$X$1000, $AD$2:$AD$1000 = FY43),
    ""
  )
)</f>
        <v/>
      </c>
      <c r="GG43" s="213"/>
      <c r="GH43" s="213"/>
      <c r="GI43" s="213"/>
      <c r="GJ43" s="213"/>
      <c r="GK43" s="213"/>
      <c r="GL43" s="213"/>
      <c r="GM43" s="213"/>
      <c r="GN43" s="213"/>
      <c r="GQ43" s="442"/>
      <c r="GU43" s="213"/>
      <c r="GW43" s="570"/>
      <c r="GX43" s="213"/>
      <c r="GY43" s="213"/>
      <c r="GZ43" s="213"/>
      <c r="HA43" s="213"/>
      <c r="HB43" s="213"/>
      <c r="HC43" s="213"/>
      <c r="HD43" s="213"/>
      <c r="HE43" s="213"/>
      <c r="HF43" s="213"/>
      <c r="HI43" s="442"/>
      <c r="HM43" s="213"/>
      <c r="HO43" s="570"/>
      <c r="HP43" s="213"/>
      <c r="HQ43" s="213"/>
      <c r="HR43" s="213"/>
      <c r="HS43" s="213"/>
      <c r="HT43" s="213"/>
      <c r="HU43" s="213"/>
      <c r="HV43" s="213"/>
      <c r="HW43" s="213"/>
      <c r="HX43" s="213"/>
      <c r="IA43" s="442"/>
      <c r="IE43" s="213"/>
      <c r="IG43" s="570"/>
      <c r="IH43" s="213"/>
      <c r="II43" s="213"/>
      <c r="IJ43" s="213"/>
      <c r="IK43" s="213"/>
      <c r="IL43" s="213"/>
      <c r="IM43" s="213"/>
      <c r="IN43" s="213"/>
      <c r="IO43" s="213"/>
      <c r="IP43" s="213"/>
      <c r="IS43" s="442"/>
      <c r="IW43" s="213"/>
      <c r="IY43" s="570"/>
      <c r="IZ43" s="213"/>
      <c r="JA43" s="213"/>
      <c r="JB43" s="213"/>
      <c r="JC43" s="213"/>
      <c r="JD43" s="213"/>
      <c r="JE43" s="213"/>
      <c r="JF43" s="213"/>
      <c r="JG43" s="213"/>
      <c r="JH43" s="213"/>
      <c r="JK43" s="442"/>
      <c r="JO43" s="213"/>
      <c r="JQ43" s="570"/>
      <c r="JR43" s="213"/>
      <c r="JS43" s="213"/>
      <c r="JT43" s="213"/>
      <c r="JU43" s="213"/>
      <c r="JV43" s="213"/>
      <c r="JW43" s="213"/>
      <c r="JX43" s="213"/>
      <c r="JY43" s="213"/>
      <c r="JZ43" s="213"/>
      <c r="KC43" s="442"/>
      <c r="KG43" s="213"/>
      <c r="KI43" s="570"/>
      <c r="KJ43" s="213"/>
      <c r="KK43" s="213"/>
      <c r="KL43" s="213"/>
      <c r="KM43" s="213"/>
      <c r="KN43" s="213"/>
      <c r="KO43" s="213"/>
      <c r="KP43" s="213"/>
      <c r="KQ43" s="213"/>
      <c r="KR43" s="213"/>
    </row>
    <row r="44" spans="1:304" s="361" customFormat="1" ht="15">
      <c r="A44" s="458"/>
      <c r="B44" s="459"/>
      <c r="C44" s="459"/>
      <c r="D44" s="459"/>
      <c r="E44" s="459"/>
      <c r="F44" s="441"/>
      <c r="G44">
        <v>0</v>
      </c>
      <c r="H44" t="s">
        <v>1217</v>
      </c>
      <c r="I44">
        <v>0</v>
      </c>
      <c r="J44" s="422" t="e">
        <v>#NUM!</v>
      </c>
      <c r="K44" s="422" t="e">
        <v>#NUM!</v>
      </c>
      <c r="L44" s="422" t="s">
        <v>1217</v>
      </c>
      <c r="M44" s="422" t="s">
        <v>1217</v>
      </c>
      <c r="N44"/>
      <c r="O44" t="s">
        <v>1217</v>
      </c>
      <c r="P44" s="435" t="s">
        <v>1217</v>
      </c>
      <c r="Q44" t="s">
        <v>1217</v>
      </c>
      <c r="R44" t="s">
        <v>0</v>
      </c>
      <c r="S44" t="s">
        <v>3633</v>
      </c>
      <c r="T44"/>
      <c r="U44"/>
      <c r="V44"/>
      <c r="W44">
        <v>49</v>
      </c>
      <c r="X44" t="s">
        <v>1217</v>
      </c>
      <c r="Y44" t="s">
        <v>1217</v>
      </c>
      <c r="Z44" t="s">
        <v>1217</v>
      </c>
      <c r="AA44" t="s">
        <v>1217</v>
      </c>
      <c r="AB44" t="s">
        <v>1217</v>
      </c>
      <c r="AC44" t="s">
        <v>1217</v>
      </c>
      <c r="AD44" t="s">
        <v>1217</v>
      </c>
      <c r="AE44" t="s">
        <v>1217</v>
      </c>
      <c r="AF44" t="s">
        <v>1217</v>
      </c>
      <c r="AG44" t="s">
        <v>1217</v>
      </c>
      <c r="AH44"/>
      <c r="AI44" t="s">
        <v>1217</v>
      </c>
      <c r="AJ44" t="s">
        <v>1217</v>
      </c>
      <c r="AK44" t="s">
        <v>1217</v>
      </c>
      <c r="AL44" t="s">
        <v>1217</v>
      </c>
      <c r="AM44" t="s">
        <v>1217</v>
      </c>
      <c r="AN44" t="s">
        <v>1217</v>
      </c>
      <c r="AO44" t="s">
        <v>1217</v>
      </c>
      <c r="AP44"/>
      <c r="AQ44"/>
      <c r="AR44"/>
      <c r="AS44"/>
      <c r="AT44"/>
      <c r="AU44"/>
      <c r="AV44"/>
      <c r="AW44"/>
      <c r="AX44"/>
      <c r="AY44"/>
      <c r="AZ44"/>
      <c r="BA44"/>
      <c r="BB44"/>
      <c r="BC44"/>
      <c r="BD44"/>
      <c r="BE44"/>
      <c r="BF44" t="str" cm="1">
        <f t="array" aca="1" ref="BF44" ca="1">IFERROR(INDIRECT(X44),"")</f>
        <v/>
      </c>
      <c r="BG44"/>
      <c r="BH44" s="437"/>
      <c r="BI44"/>
      <c r="BJ44" s="466">
        <v>2</v>
      </c>
      <c r="BK44" s="466">
        <v>8</v>
      </c>
      <c r="BL44" s="466" t="s">
        <v>1025</v>
      </c>
      <c r="BM44" s="752" t="s">
        <v>4294</v>
      </c>
      <c r="BN44" s="466">
        <v>3</v>
      </c>
      <c r="BO44" s="752" t="s">
        <v>4369</v>
      </c>
      <c r="BP44" s="466" t="s">
        <v>1029</v>
      </c>
      <c r="BQ44" s="753" t="s">
        <v>4428</v>
      </c>
      <c r="BR44" s="438"/>
      <c r="BS44" s="466">
        <v>0</v>
      </c>
      <c r="BT44" s="466">
        <v>0</v>
      </c>
      <c r="BU44" s="466">
        <v>0</v>
      </c>
      <c r="BV44" s="466">
        <v>1</v>
      </c>
      <c r="BW44" s="466">
        <v>0</v>
      </c>
      <c r="BX44" s="466">
        <v>0</v>
      </c>
      <c r="BY44" s="466">
        <v>0</v>
      </c>
      <c r="BZ44" s="466">
        <v>0</v>
      </c>
      <c r="CA44" s="466">
        <v>0</v>
      </c>
      <c r="CB44" s="466">
        <v>0</v>
      </c>
      <c r="CC44" s="466"/>
      <c r="CD44" s="466"/>
      <c r="CE44"/>
      <c r="CG44"/>
      <c r="CH44" s="745" t="str">
        <f>CL3</f>
        <v>Säkra leveranser</v>
      </c>
      <c r="CI44"/>
      <c r="CJ44"/>
      <c r="CK44"/>
      <c r="CL44"/>
      <c r="CM44"/>
      <c r="CN44"/>
      <c r="CO44"/>
      <c r="CP44"/>
      <c r="CQ44"/>
      <c r="CR44"/>
      <c r="CS44"/>
      <c r="DC44" s="442"/>
      <c r="DG44" s="213" t="str" cm="1">
        <f t="array" aca="1" ref="DG44" ca="1">IFERROR(IF(INDIRECT(DJ44)="x", 1, INDIRECT(DJ44)), "")</f>
        <v/>
      </c>
      <c r="DI44" s="570">
        <f t="shared" si="4"/>
        <v>0</v>
      </c>
      <c r="DJ44" s="213" t="str" cm="1">
        <f t="array" ref="DJ44">IF(
  DE44 = "svar",
  _xlfn._xlws.FILTER($BQ:$BQ, ($BP:$BP = DF44) * ($BK:$BK = DC44)),
  IF(
    DC44 &lt;&gt; "",
    _xlfn._xlws.FILTER($X$2:$X$1000, $AD$2:$AD$1000 = DC44),
    ""
  )
)</f>
        <v/>
      </c>
      <c r="DK44" s="213"/>
      <c r="DL44" s="213"/>
      <c r="DM44" s="213"/>
      <c r="DN44" s="213"/>
      <c r="DO44" s="213"/>
      <c r="DP44" s="213"/>
      <c r="DQ44" s="213"/>
      <c r="DR44" s="213"/>
      <c r="DW44" s="442"/>
      <c r="EA44" s="213" t="str" cm="1">
        <f t="array" aca="1" ref="EA44" ca="1">IFERROR(IF(INDIRECT(ED44)="x", 1, INDIRECT(ED44)), "")</f>
        <v/>
      </c>
      <c r="EC44" s="570">
        <f t="shared" si="0"/>
        <v>0</v>
      </c>
      <c r="ED44" s="213" t="str" cm="1">
        <f t="array" ref="ED44">IF(
  DY44 = "svar",
  _xlfn._xlws.FILTER($BQ:$BQ, ($BP:$BP = DZ44) * ($BK:$BK = DW44)),
  IF(
    DW44 &lt;&gt; "",
    _xlfn._xlws.FILTER($X$2:$X$1000, $AD$2:$AD$1000 = DW44),
    ""
  )
)</f>
        <v/>
      </c>
      <c r="EE44" s="213"/>
      <c r="EF44" s="213"/>
      <c r="EG44" s="213"/>
      <c r="EH44" s="213"/>
      <c r="EI44" s="213"/>
      <c r="EJ44" s="213"/>
      <c r="EK44" s="213"/>
      <c r="EL44" s="213"/>
      <c r="EO44" s="442"/>
      <c r="ES44" s="213" t="str" cm="1">
        <f t="array" aca="1" ref="ES44" ca="1">IFERROR(IF(INDIRECT(EV44)="x", 1, INDIRECT(EV44)), "")</f>
        <v/>
      </c>
      <c r="EU44" s="570">
        <f t="shared" si="1"/>
        <v>0</v>
      </c>
      <c r="EV44" s="213" t="str" cm="1">
        <f t="array" ref="EV44">IF(
  EQ44 = "svar",
  _xlfn._xlws.FILTER($BQ:$BQ, ($BP:$BP = ER44) * ($BK:$BK = EO44)),
  IF(
    EO44 &lt;&gt; "",
    _xlfn._xlws.FILTER($X$2:$X$1000, $AD$2:$AD$1000 = EO44),
    ""
  )
)</f>
        <v/>
      </c>
      <c r="EW44" s="213"/>
      <c r="EX44" s="213"/>
      <c r="EY44" s="213"/>
      <c r="EZ44" s="213"/>
      <c r="FA44" s="213"/>
      <c r="FB44" s="213"/>
      <c r="FC44" s="213"/>
      <c r="FD44" s="213"/>
      <c r="FG44" s="442"/>
      <c r="FK44" s="213" t="str" cm="1">
        <f t="array" aca="1" ref="FK44" ca="1">IFERROR(IF(INDIRECT(FN44)="x", 1, INDIRECT(FN44)), "")</f>
        <v/>
      </c>
      <c r="FM44" s="570">
        <f t="shared" si="2"/>
        <v>0</v>
      </c>
      <c r="FN44" s="213" t="str" cm="1">
        <f t="array" ref="FN44">IF(
  FI44 = "svar",
  _xlfn._xlws.FILTER($BQ:$BQ, ($BP:$BP = FJ44) * ($BK:$BK = FG44)),
  IF(
    FG44 &lt;&gt; "",
    _xlfn._xlws.FILTER($X$2:$X$1000, $AD$2:$AD$1000 = FG44),
    ""
  )
)</f>
        <v/>
      </c>
      <c r="FO44" s="213"/>
      <c r="FP44" s="213"/>
      <c r="FQ44" s="213"/>
      <c r="FR44" s="213"/>
      <c r="FS44" s="213"/>
      <c r="FT44" s="213"/>
      <c r="FU44" s="213"/>
      <c r="FV44" s="213"/>
      <c r="FY44" s="442"/>
      <c r="GC44" s="747" t="str" cm="1">
        <f t="array" aca="1" ref="GC44" ca="1">IFERROR(IF(INDIRECT(GF44)="x", 1, INDIRECT(GF44)), "")</f>
        <v/>
      </c>
      <c r="GE44" s="570">
        <f t="shared" si="3"/>
        <v>0</v>
      </c>
      <c r="GF44" s="213" t="str" cm="1">
        <f t="array" ref="GF44">IF(
  GA44 = "svar",
  _xlfn._xlws.FILTER($BQ:$BQ, ($BP:$BP = GB44) * ($BK:$BK = FY44)),
  IF(
    FY44 &lt;&gt; "",
    _xlfn._xlws.FILTER($X$2:$X$1000, $AD$2:$AD$1000 = FY44),
    ""
  )
)</f>
        <v/>
      </c>
      <c r="GG44" s="213"/>
      <c r="GH44" s="213"/>
      <c r="GI44" s="213"/>
      <c r="GJ44" s="213"/>
      <c r="GK44" s="213"/>
      <c r="GL44" s="213"/>
      <c r="GM44" s="213"/>
      <c r="GN44" s="213"/>
      <c r="GQ44" s="442"/>
      <c r="GU44" s="213"/>
      <c r="GW44" s="570"/>
      <c r="GX44" s="213"/>
      <c r="GY44" s="213"/>
      <c r="GZ44" s="213"/>
      <c r="HA44" s="213"/>
      <c r="HB44" s="213"/>
      <c r="HC44" s="213"/>
      <c r="HD44" s="213"/>
      <c r="HE44" s="213"/>
      <c r="HF44" s="213"/>
      <c r="HI44" s="442"/>
      <c r="HM44" s="213"/>
      <c r="HO44" s="570"/>
      <c r="HP44" s="213"/>
      <c r="HQ44" s="213"/>
      <c r="HR44" s="213"/>
      <c r="HS44" s="213"/>
      <c r="HT44" s="213"/>
      <c r="HU44" s="213"/>
      <c r="HV44" s="213"/>
      <c r="HW44" s="213"/>
      <c r="HX44" s="213"/>
      <c r="IA44" s="442"/>
      <c r="IE44" s="213"/>
      <c r="IG44" s="570"/>
      <c r="IH44" s="213"/>
      <c r="II44" s="213"/>
      <c r="IJ44" s="213"/>
      <c r="IK44" s="213"/>
      <c r="IL44" s="213"/>
      <c r="IM44" s="213"/>
      <c r="IN44" s="213"/>
      <c r="IO44" s="213"/>
      <c r="IP44" s="213"/>
      <c r="IS44" s="442"/>
      <c r="IW44" s="213"/>
      <c r="IY44" s="570"/>
      <c r="IZ44" s="213"/>
      <c r="JA44" s="213"/>
      <c r="JB44" s="213"/>
      <c r="JC44" s="213"/>
      <c r="JD44" s="213"/>
      <c r="JE44" s="213"/>
      <c r="JF44" s="213"/>
      <c r="JG44" s="213"/>
      <c r="JH44" s="213"/>
      <c r="JK44" s="442"/>
      <c r="JO44" s="213"/>
      <c r="JQ44" s="570"/>
      <c r="JR44" s="213"/>
      <c r="JS44" s="213"/>
      <c r="JT44" s="213"/>
      <c r="JU44" s="213"/>
      <c r="JV44" s="213"/>
      <c r="JW44" s="213"/>
      <c r="JX44" s="213"/>
      <c r="JY44" s="213"/>
      <c r="JZ44" s="213"/>
      <c r="KC44" s="442"/>
      <c r="KG44" s="213"/>
      <c r="KI44" s="570"/>
      <c r="KJ44" s="213"/>
      <c r="KK44" s="213"/>
      <c r="KL44" s="213"/>
      <c r="KM44" s="213"/>
      <c r="KN44" s="213"/>
      <c r="KO44" s="213"/>
      <c r="KP44" s="213"/>
      <c r="KQ44" s="213"/>
      <c r="KR44" s="213"/>
    </row>
    <row r="45" spans="1:304" ht="15">
      <c r="A45" s="464"/>
      <c r="B45" s="361"/>
      <c r="C45" s="459"/>
      <c r="D45" s="361"/>
      <c r="E45" s="464"/>
      <c r="G45">
        <v>0</v>
      </c>
      <c r="H45" t="s">
        <v>1217</v>
      </c>
      <c r="I45">
        <v>0</v>
      </c>
      <c r="J45" s="422" t="e">
        <v>#NUM!</v>
      </c>
      <c r="K45" s="422" t="e">
        <v>#NUM!</v>
      </c>
      <c r="L45" s="422" t="s">
        <v>1217</v>
      </c>
      <c r="M45" s="422" t="s">
        <v>1217</v>
      </c>
      <c r="N45"/>
      <c r="O45" t="s">
        <v>1217</v>
      </c>
      <c r="P45" s="435" t="s">
        <v>1217</v>
      </c>
      <c r="Q45" t="s">
        <v>1217</v>
      </c>
      <c r="R45" t="s">
        <v>0</v>
      </c>
      <c r="S45" t="s">
        <v>3633</v>
      </c>
      <c r="T45"/>
      <c r="U45"/>
      <c r="V45"/>
      <c r="W45">
        <v>50</v>
      </c>
      <c r="X45" t="s">
        <v>1217</v>
      </c>
      <c r="Y45" t="s">
        <v>1217</v>
      </c>
      <c r="Z45" t="s">
        <v>1217</v>
      </c>
      <c r="AA45" t="s">
        <v>1217</v>
      </c>
      <c r="AB45" t="s">
        <v>1217</v>
      </c>
      <c r="AC45" t="s">
        <v>1217</v>
      </c>
      <c r="AD45" t="s">
        <v>1217</v>
      </c>
      <c r="AE45" t="s">
        <v>1217</v>
      </c>
      <c r="AF45" t="s">
        <v>1217</v>
      </c>
      <c r="AG45" t="s">
        <v>1217</v>
      </c>
      <c r="AH45"/>
      <c r="AI45" t="s">
        <v>1217</v>
      </c>
      <c r="AJ45" t="s">
        <v>1217</v>
      </c>
      <c r="AK45" t="s">
        <v>1217</v>
      </c>
      <c r="AL45" t="s">
        <v>1217</v>
      </c>
      <c r="AM45" t="s">
        <v>1217</v>
      </c>
      <c r="AN45" t="s">
        <v>1217</v>
      </c>
      <c r="AO45" t="s">
        <v>1217</v>
      </c>
      <c r="AP45"/>
      <c r="AQ45"/>
      <c r="AR45"/>
      <c r="AS45"/>
      <c r="AT45"/>
      <c r="AU45"/>
      <c r="AV45"/>
      <c r="AW45"/>
      <c r="AX45"/>
      <c r="AY45"/>
      <c r="AZ45"/>
      <c r="BA45"/>
      <c r="BB45"/>
      <c r="BC45"/>
      <c r="BD45"/>
      <c r="BE45"/>
      <c r="BF45" t="str" cm="1">
        <f t="array" aca="1" ref="BF45" ca="1">IFERROR(INDIRECT(X45),"")</f>
        <v/>
      </c>
      <c r="BG45"/>
      <c r="BH45" s="437"/>
      <c r="BI45"/>
      <c r="BJ45" s="466">
        <v>2</v>
      </c>
      <c r="BK45" s="466">
        <v>8</v>
      </c>
      <c r="BL45" s="466" t="s">
        <v>1025</v>
      </c>
      <c r="BM45" s="752" t="s">
        <v>4294</v>
      </c>
      <c r="BN45" s="466">
        <v>4</v>
      </c>
      <c r="BO45" s="752" t="s">
        <v>3713</v>
      </c>
      <c r="BP45" s="466" t="s">
        <v>1030</v>
      </c>
      <c r="BQ45" s="753" t="s">
        <v>4429</v>
      </c>
      <c r="BR45" s="438"/>
      <c r="BS45" s="466">
        <v>0</v>
      </c>
      <c r="BT45" s="466">
        <v>0</v>
      </c>
      <c r="BU45" s="466">
        <v>0</v>
      </c>
      <c r="BV45" s="466">
        <v>1</v>
      </c>
      <c r="BW45" s="466">
        <v>0</v>
      </c>
      <c r="BX45" s="466">
        <v>0</v>
      </c>
      <c r="BY45" s="466">
        <v>0</v>
      </c>
      <c r="BZ45" s="466">
        <v>0</v>
      </c>
      <c r="CA45" s="466">
        <v>0</v>
      </c>
      <c r="CB45" s="466">
        <v>0</v>
      </c>
      <c r="CC45" s="466"/>
      <c r="CD45" s="466"/>
      <c r="CE45"/>
      <c r="CG45" t="s">
        <v>1335</v>
      </c>
      <c r="CH45" s="745">
        <f ca="1">CL5</f>
        <v>0</v>
      </c>
      <c r="CI45"/>
      <c r="CJ45"/>
      <c r="CK45"/>
      <c r="CL45"/>
      <c r="CM45"/>
      <c r="CN45"/>
      <c r="CO45"/>
      <c r="CP45"/>
      <c r="CQ45"/>
      <c r="CR45"/>
      <c r="CS45"/>
      <c r="DC45" s="442"/>
      <c r="DD45" s="361"/>
      <c r="DE45" s="361"/>
      <c r="DF45" s="361"/>
      <c r="DG45" s="213" t="str" cm="1">
        <f t="array" aca="1" ref="DG45" ca="1">IFERROR(IF(INDIRECT(DJ45)="x", 1, INDIRECT(DJ45)), "")</f>
        <v/>
      </c>
      <c r="DH45" s="361"/>
      <c r="DI45" s="570">
        <f t="shared" si="4"/>
        <v>0</v>
      </c>
      <c r="DJ45" s="213" t="str" cm="1">
        <f t="array" ref="DJ45">IF(
  DE45 = "svar",
  _xlfn._xlws.FILTER($BQ:$BQ, ($BP:$BP = DF45) * ($BK:$BK = DC45)),
  IF(
    DC45 &lt;&gt; "",
    _xlfn._xlws.FILTER($X$2:$X$1000, $AD$2:$AD$1000 = DC45),
    ""
  )
)</f>
        <v/>
      </c>
      <c r="DK45" s="213"/>
      <c r="DL45" s="213"/>
      <c r="DM45" s="213"/>
      <c r="DN45" s="213"/>
      <c r="DO45" s="213"/>
      <c r="DP45" s="213"/>
      <c r="DQ45" s="213"/>
      <c r="DR45" s="213"/>
      <c r="DS45" s="361"/>
      <c r="DW45" s="440"/>
      <c r="EA45" s="213" t="str" cm="1">
        <f t="array" aca="1" ref="EA45" ca="1">IFERROR(IF(INDIRECT(ED45)="x", 1, INDIRECT(ED45)), "")</f>
        <v/>
      </c>
      <c r="EC45" s="570">
        <f t="shared" si="0"/>
        <v>0</v>
      </c>
      <c r="ED45" s="213" t="str" cm="1">
        <f t="array" ref="ED45">IF(
  DY45 = "svar",
  _xlfn._xlws.FILTER($BQ:$BQ, ($BP:$BP = DZ45) * ($BK:$BK = DW45)),
  IF(
    DW45 &lt;&gt; "",
    _xlfn._xlws.FILTER($X$2:$X$1000, $AD$2:$AD$1000 = DW45),
    ""
  )
)</f>
        <v/>
      </c>
      <c r="EE45" s="213"/>
      <c r="EF45" s="213"/>
      <c r="EG45" s="213"/>
      <c r="EH45" s="213"/>
      <c r="EI45" s="213"/>
      <c r="EJ45" s="213"/>
      <c r="EK45" s="213"/>
      <c r="EL45" s="213"/>
      <c r="EO45" s="440"/>
      <c r="ES45" s="213" t="str" cm="1">
        <f t="array" aca="1" ref="ES45" ca="1">IFERROR(IF(INDIRECT(EV45)="x", 1, INDIRECT(EV45)), "")</f>
        <v/>
      </c>
      <c r="EU45" s="570">
        <f t="shared" si="1"/>
        <v>0</v>
      </c>
      <c r="EV45" s="213" t="str" cm="1">
        <f t="array" ref="EV45">IF(
  EQ45 = "svar",
  _xlfn._xlws.FILTER($BQ:$BQ, ($BP:$BP = ER45) * ($BK:$BK = EO45)),
  IF(
    EO45 &lt;&gt; "",
    _xlfn._xlws.FILTER($X$2:$X$1000, $AD$2:$AD$1000 = EO45),
    ""
  )
)</f>
        <v/>
      </c>
      <c r="EW45" s="213"/>
      <c r="EX45" s="213"/>
      <c r="EY45" s="213"/>
      <c r="EZ45" s="213"/>
      <c r="FA45" s="213"/>
      <c r="FB45" s="213"/>
      <c r="FC45" s="213"/>
      <c r="FD45" s="213"/>
      <c r="FG45" s="440"/>
      <c r="FK45" s="213" t="str" cm="1">
        <f t="array" aca="1" ref="FK45" ca="1">IFERROR(IF(INDIRECT(FN45)="x", 1, INDIRECT(FN45)), "")</f>
        <v/>
      </c>
      <c r="FM45" s="570">
        <f t="shared" si="2"/>
        <v>0</v>
      </c>
      <c r="FN45" s="213" t="str" cm="1">
        <f t="array" ref="FN45">IF(
  FI45 = "svar",
  _xlfn._xlws.FILTER($BQ:$BQ, ($BP:$BP = FJ45) * ($BK:$BK = FG45)),
  IF(
    FG45 &lt;&gt; "",
    _xlfn._xlws.FILTER($X$2:$X$1000, $AD$2:$AD$1000 = FG45),
    ""
  )
)</f>
        <v/>
      </c>
      <c r="FO45" s="213"/>
      <c r="FP45" s="213"/>
      <c r="FQ45" s="213"/>
      <c r="FR45" s="213"/>
      <c r="FS45" s="213"/>
      <c r="FT45" s="213"/>
      <c r="FU45" s="213"/>
      <c r="FV45" s="213"/>
      <c r="FY45" s="440"/>
      <c r="GC45" s="747" t="str" cm="1">
        <f t="array" aca="1" ref="GC45" ca="1">IFERROR(IF(INDIRECT(GF45)="x", 1, INDIRECT(GF45)), "")</f>
        <v/>
      </c>
      <c r="GE45" s="570">
        <f t="shared" si="3"/>
        <v>0</v>
      </c>
      <c r="GF45" s="213" t="str" cm="1">
        <f t="array" ref="GF45">IF(
  GA45 = "svar",
  _xlfn._xlws.FILTER($BQ:$BQ, ($BP:$BP = GB45) * ($BK:$BK = FY45)),
  IF(
    FY45 &lt;&gt; "",
    _xlfn._xlws.FILTER($X$2:$X$1000, $AD$2:$AD$1000 = FY45),
    ""
  )
)</f>
        <v/>
      </c>
      <c r="GG45" s="213"/>
      <c r="GH45" s="213"/>
      <c r="GI45" s="213"/>
      <c r="GJ45" s="213"/>
      <c r="GK45" s="213"/>
      <c r="GL45" s="213"/>
      <c r="GM45" s="213"/>
      <c r="GN45" s="213"/>
      <c r="GQ45" s="440"/>
      <c r="GU45" s="213"/>
      <c r="GW45" s="570"/>
      <c r="GX45" s="213"/>
      <c r="GY45" s="213"/>
      <c r="GZ45" s="213"/>
      <c r="HA45" s="213"/>
      <c r="HB45" s="213"/>
      <c r="HC45" s="213"/>
      <c r="HD45" s="213"/>
      <c r="HE45" s="213"/>
      <c r="HF45" s="213"/>
      <c r="HI45" s="440"/>
      <c r="HM45" s="213"/>
      <c r="HO45" s="570"/>
      <c r="HP45" s="213"/>
      <c r="HQ45" s="213"/>
      <c r="HR45" s="213"/>
      <c r="HS45" s="213"/>
      <c r="HT45" s="213"/>
      <c r="HU45" s="213"/>
      <c r="HV45" s="213"/>
      <c r="HW45" s="213"/>
      <c r="HX45" s="213"/>
      <c r="IA45" s="440"/>
      <c r="IE45" s="213"/>
      <c r="IG45" s="570"/>
      <c r="IH45" s="213"/>
      <c r="II45" s="213"/>
      <c r="IJ45" s="213"/>
      <c r="IK45" s="213"/>
      <c r="IL45" s="213"/>
      <c r="IM45" s="213"/>
      <c r="IN45" s="213"/>
      <c r="IO45" s="213"/>
      <c r="IP45" s="213"/>
      <c r="IS45" s="440"/>
      <c r="IW45" s="213"/>
      <c r="IY45" s="570"/>
      <c r="IZ45" s="213"/>
      <c r="JA45" s="213"/>
      <c r="JB45" s="213"/>
      <c r="JC45" s="213"/>
      <c r="JD45" s="213"/>
      <c r="JE45" s="213"/>
      <c r="JF45" s="213"/>
      <c r="JG45" s="213"/>
      <c r="JH45" s="213"/>
      <c r="JK45" s="440"/>
      <c r="JO45" s="213"/>
      <c r="JQ45" s="570"/>
      <c r="JR45" s="213"/>
      <c r="JS45" s="213"/>
      <c r="JT45" s="213"/>
      <c r="JU45" s="213"/>
      <c r="JV45" s="213"/>
      <c r="JW45" s="213"/>
      <c r="JX45" s="213"/>
      <c r="JY45" s="213"/>
      <c r="JZ45" s="213"/>
      <c r="KC45" s="440"/>
      <c r="KG45" s="213"/>
      <c r="KI45" s="570"/>
      <c r="KJ45" s="213"/>
      <c r="KK45" s="213"/>
      <c r="KL45" s="213"/>
      <c r="KM45" s="213"/>
      <c r="KN45" s="213"/>
      <c r="KO45" s="213"/>
      <c r="KP45" s="213"/>
      <c r="KQ45" s="213"/>
      <c r="KR45" s="213"/>
    </row>
    <row r="46" spans="1:304" ht="15">
      <c r="A46" s="464"/>
      <c r="B46" s="361"/>
      <c r="C46" s="361"/>
      <c r="D46" s="361"/>
      <c r="E46" s="361"/>
      <c r="G46">
        <v>0</v>
      </c>
      <c r="H46" t="s">
        <v>1217</v>
      </c>
      <c r="I46">
        <v>0</v>
      </c>
      <c r="J46" s="422" t="e">
        <v>#NUM!</v>
      </c>
      <c r="K46" s="422" t="e">
        <v>#NUM!</v>
      </c>
      <c r="L46" s="422" t="s">
        <v>1217</v>
      </c>
      <c r="M46" s="422" t="s">
        <v>1217</v>
      </c>
      <c r="N46"/>
      <c r="O46" t="s">
        <v>1217</v>
      </c>
      <c r="P46" s="435" t="s">
        <v>1217</v>
      </c>
      <c r="Q46" t="s">
        <v>1217</v>
      </c>
      <c r="R46" t="s">
        <v>0</v>
      </c>
      <c r="S46" t="s">
        <v>3633</v>
      </c>
      <c r="T46"/>
      <c r="U46"/>
      <c r="V46"/>
      <c r="W46">
        <v>51</v>
      </c>
      <c r="X46" t="s">
        <v>1217</v>
      </c>
      <c r="Y46" t="s">
        <v>1217</v>
      </c>
      <c r="Z46" t="s">
        <v>1217</v>
      </c>
      <c r="AA46" t="s">
        <v>1217</v>
      </c>
      <c r="AB46" t="s">
        <v>1217</v>
      </c>
      <c r="AC46" t="s">
        <v>1217</v>
      </c>
      <c r="AD46" t="s">
        <v>1217</v>
      </c>
      <c r="AE46" t="s">
        <v>1217</v>
      </c>
      <c r="AF46" t="s">
        <v>1217</v>
      </c>
      <c r="AG46" t="s">
        <v>1217</v>
      </c>
      <c r="AH46"/>
      <c r="AI46" t="s">
        <v>1217</v>
      </c>
      <c r="AJ46" t="s">
        <v>1217</v>
      </c>
      <c r="AK46" t="s">
        <v>1217</v>
      </c>
      <c r="AL46" t="s">
        <v>1217</v>
      </c>
      <c r="AM46" t="s">
        <v>1217</v>
      </c>
      <c r="AN46" t="s">
        <v>1217</v>
      </c>
      <c r="AO46" t="s">
        <v>1217</v>
      </c>
      <c r="AP46"/>
      <c r="AQ46"/>
      <c r="AR46"/>
      <c r="AS46"/>
      <c r="AT46"/>
      <c r="AU46"/>
      <c r="AV46"/>
      <c r="AW46"/>
      <c r="AX46"/>
      <c r="AY46"/>
      <c r="AZ46"/>
      <c r="BA46"/>
      <c r="BB46"/>
      <c r="BC46"/>
      <c r="BD46"/>
      <c r="BE46"/>
      <c r="BF46" t="str" cm="1">
        <f t="array" aca="1" ref="BF46" ca="1">IFERROR(INDIRECT(X46),"")</f>
        <v/>
      </c>
      <c r="BG46"/>
      <c r="BH46" s="437"/>
      <c r="BI46"/>
      <c r="BJ46" s="466">
        <v>2</v>
      </c>
      <c r="BK46" s="466">
        <v>8</v>
      </c>
      <c r="BL46" s="466" t="s">
        <v>1025</v>
      </c>
      <c r="BM46" s="752" t="s">
        <v>4294</v>
      </c>
      <c r="BN46" s="466">
        <v>5</v>
      </c>
      <c r="BO46" s="752" t="s">
        <v>4370</v>
      </c>
      <c r="BP46" s="466" t="s">
        <v>1031</v>
      </c>
      <c r="BQ46" s="753" t="s">
        <v>4430</v>
      </c>
      <c r="BR46" s="438"/>
      <c r="BS46" s="466">
        <v>0</v>
      </c>
      <c r="BT46" s="466">
        <v>0</v>
      </c>
      <c r="BU46" s="466">
        <v>0</v>
      </c>
      <c r="BV46" s="466">
        <v>1</v>
      </c>
      <c r="BW46" s="466">
        <v>0</v>
      </c>
      <c r="BX46" s="466">
        <v>0</v>
      </c>
      <c r="BY46" s="466">
        <v>0</v>
      </c>
      <c r="BZ46" s="466">
        <v>0</v>
      </c>
      <c r="CA46" s="466">
        <v>0</v>
      </c>
      <c r="CB46" s="466">
        <v>0</v>
      </c>
      <c r="CC46" s="466"/>
      <c r="CD46" s="466"/>
      <c r="CE46"/>
      <c r="CG46" t="s">
        <v>1339</v>
      </c>
      <c r="CH46">
        <f ca="1">CH47-CH45</f>
        <v>15</v>
      </c>
      <c r="CI46"/>
      <c r="CJ46"/>
      <c r="CK46"/>
      <c r="CL46"/>
      <c r="CM46"/>
      <c r="CN46"/>
      <c r="CO46"/>
      <c r="CP46"/>
      <c r="CQ46"/>
      <c r="CR46"/>
      <c r="CS46"/>
      <c r="DG46" s="213" t="str" cm="1">
        <f t="array" aca="1" ref="DG46" ca="1">IFERROR(IF(INDIRECT(DJ46)="x", 1, INDIRECT(DJ46)), "")</f>
        <v/>
      </c>
      <c r="DI46" s="570">
        <f t="shared" si="4"/>
        <v>0</v>
      </c>
      <c r="DJ46" s="213" t="str" cm="1">
        <f t="array" ref="DJ46">IF(
  DE46 = "svar",
  _xlfn._xlws.FILTER($BQ:$BQ, ($BP:$BP = DF46) * ($BK:$BK = DC46)),
  IF(
    DC46 &lt;&gt; "",
    _xlfn._xlws.FILTER($X$2:$X$1000, $AD$2:$AD$1000 = DC46),
    ""
  )
)</f>
        <v/>
      </c>
      <c r="DK46" s="213"/>
      <c r="DL46" s="213"/>
      <c r="DM46" s="213"/>
      <c r="DN46" s="213"/>
      <c r="DO46" s="213"/>
      <c r="DP46" s="213"/>
      <c r="DQ46" s="213"/>
      <c r="DR46" s="213"/>
      <c r="DW46" s="440"/>
      <c r="EA46" s="213" t="str" cm="1">
        <f t="array" aca="1" ref="EA46" ca="1">IFERROR(IF(INDIRECT(ED46)="x", 1, INDIRECT(ED46)), "")</f>
        <v/>
      </c>
      <c r="EC46" s="570">
        <f t="shared" si="0"/>
        <v>0</v>
      </c>
      <c r="ED46" s="213" t="str" cm="1">
        <f t="array" ref="ED46">IF(
  DY46 = "svar",
  _xlfn._xlws.FILTER($BQ:$BQ, ($BP:$BP = DZ46) * ($BK:$BK = DW46)),
  IF(
    DW46 &lt;&gt; "",
    _xlfn._xlws.FILTER($X$2:$X$1000, $AD$2:$AD$1000 = DW46),
    ""
  )
)</f>
        <v/>
      </c>
      <c r="EE46" s="213"/>
      <c r="EF46" s="213"/>
      <c r="EG46" s="213"/>
      <c r="EH46" s="213"/>
      <c r="EI46" s="213"/>
      <c r="EJ46" s="213"/>
      <c r="EK46" s="213"/>
      <c r="EL46" s="213"/>
      <c r="EO46" s="440"/>
      <c r="ES46" s="213" t="str" cm="1">
        <f t="array" aca="1" ref="ES46" ca="1">IFERROR(IF(INDIRECT(EV46)="x", 1, INDIRECT(EV46)), "")</f>
        <v/>
      </c>
      <c r="EU46" s="570">
        <f t="shared" si="1"/>
        <v>0</v>
      </c>
      <c r="EV46" s="213" t="str" cm="1">
        <f t="array" ref="EV46">IF(
  EQ46 = "svar",
  _xlfn._xlws.FILTER($BQ:$BQ, ($BP:$BP = ER46) * ($BK:$BK = EO46)),
  IF(
    EO46 &lt;&gt; "",
    _xlfn._xlws.FILTER($X$2:$X$1000, $AD$2:$AD$1000 = EO46),
    ""
  )
)</f>
        <v/>
      </c>
      <c r="EW46" s="213"/>
      <c r="EX46" s="213"/>
      <c r="EY46" s="213"/>
      <c r="EZ46" s="213"/>
      <c r="FA46" s="213"/>
      <c r="FB46" s="213"/>
      <c r="FC46" s="213"/>
      <c r="FD46" s="213"/>
      <c r="FG46" s="440"/>
      <c r="FK46" s="213" t="str" cm="1">
        <f t="array" aca="1" ref="FK46" ca="1">IFERROR(IF(INDIRECT(FN46)="x", 1, INDIRECT(FN46)), "")</f>
        <v/>
      </c>
      <c r="FM46" s="570">
        <f t="shared" si="2"/>
        <v>0</v>
      </c>
      <c r="FN46" s="213" t="str" cm="1">
        <f t="array" ref="FN46">IF(
  FI46 = "svar",
  _xlfn._xlws.FILTER($BQ:$BQ, ($BP:$BP = FJ46) * ($BK:$BK = FG46)),
  IF(
    FG46 &lt;&gt; "",
    _xlfn._xlws.FILTER($X$2:$X$1000, $AD$2:$AD$1000 = FG46),
    ""
  )
)</f>
        <v/>
      </c>
      <c r="FO46" s="213"/>
      <c r="FP46" s="213"/>
      <c r="FQ46" s="213"/>
      <c r="FR46" s="213"/>
      <c r="FS46" s="213"/>
      <c r="FT46" s="213"/>
      <c r="FU46" s="213"/>
      <c r="FV46" s="213"/>
      <c r="FY46" s="440"/>
      <c r="GC46" s="747" t="str" cm="1">
        <f t="array" aca="1" ref="GC46" ca="1">IFERROR(IF(INDIRECT(GF46)="x", 1, INDIRECT(GF46)), "")</f>
        <v/>
      </c>
      <c r="GE46" s="570">
        <f t="shared" si="3"/>
        <v>0</v>
      </c>
      <c r="GF46" s="213" t="str" cm="1">
        <f t="array" ref="GF46">IF(
  GA46 = "svar",
  _xlfn._xlws.FILTER($BQ:$BQ, ($BP:$BP = GB46) * ($BK:$BK = FY46)),
  IF(
    FY46 &lt;&gt; "",
    _xlfn._xlws.FILTER($X$2:$X$1000, $AD$2:$AD$1000 = FY46),
    ""
  )
)</f>
        <v/>
      </c>
      <c r="GG46" s="213"/>
      <c r="GH46" s="213"/>
      <c r="GI46" s="213"/>
      <c r="GJ46" s="213"/>
      <c r="GK46" s="213"/>
      <c r="GL46" s="213"/>
      <c r="GM46" s="213"/>
      <c r="GN46" s="213"/>
      <c r="GQ46" s="440"/>
      <c r="GU46" s="213"/>
      <c r="GW46" s="570"/>
      <c r="GX46" s="213"/>
      <c r="GY46" s="213"/>
      <c r="GZ46" s="213"/>
      <c r="HA46" s="213"/>
      <c r="HB46" s="213"/>
      <c r="HC46" s="213"/>
      <c r="HD46" s="213"/>
      <c r="HE46" s="213"/>
      <c r="HF46" s="213"/>
      <c r="HI46" s="440"/>
      <c r="HM46" s="213"/>
      <c r="HO46" s="570"/>
      <c r="HP46" s="213"/>
      <c r="HQ46" s="213"/>
      <c r="HR46" s="213"/>
      <c r="HS46" s="213"/>
      <c r="HT46" s="213"/>
      <c r="HU46" s="213"/>
      <c r="HV46" s="213"/>
      <c r="HW46" s="213"/>
      <c r="HX46" s="213"/>
      <c r="IA46" s="440"/>
      <c r="IE46" s="213"/>
      <c r="IG46" s="570"/>
      <c r="IH46" s="213"/>
      <c r="II46" s="213"/>
      <c r="IJ46" s="213"/>
      <c r="IK46" s="213"/>
      <c r="IL46" s="213"/>
      <c r="IM46" s="213"/>
      <c r="IN46" s="213"/>
      <c r="IO46" s="213"/>
      <c r="IP46" s="213"/>
      <c r="IS46" s="440"/>
      <c r="IW46" s="213"/>
      <c r="IY46" s="570"/>
      <c r="IZ46" s="213"/>
      <c r="JA46" s="213"/>
      <c r="JB46" s="213"/>
      <c r="JC46" s="213"/>
      <c r="JD46" s="213"/>
      <c r="JE46" s="213"/>
      <c r="JF46" s="213"/>
      <c r="JG46" s="213"/>
      <c r="JH46" s="213"/>
      <c r="JK46" s="440"/>
      <c r="JO46" s="213"/>
      <c r="JQ46" s="570"/>
      <c r="JR46" s="213"/>
      <c r="JS46" s="213"/>
      <c r="JT46" s="213"/>
      <c r="JU46" s="213"/>
      <c r="JV46" s="213"/>
      <c r="JW46" s="213"/>
      <c r="JX46" s="213"/>
      <c r="JY46" s="213"/>
      <c r="JZ46" s="213"/>
      <c r="KC46" s="440"/>
      <c r="KG46" s="213"/>
      <c r="KI46" s="570"/>
      <c r="KJ46" s="213"/>
      <c r="KK46" s="213"/>
      <c r="KL46" s="213"/>
      <c r="KM46" s="213"/>
      <c r="KN46" s="213"/>
      <c r="KO46" s="213"/>
      <c r="KP46" s="213"/>
      <c r="KQ46" s="213"/>
      <c r="KR46" s="213"/>
    </row>
    <row r="47" spans="1:304" ht="15">
      <c r="A47" s="464"/>
      <c r="B47" s="361"/>
      <c r="C47" s="459"/>
      <c r="D47" s="361"/>
      <c r="E47" s="464"/>
      <c r="G47">
        <v>0</v>
      </c>
      <c r="H47" t="s">
        <v>1217</v>
      </c>
      <c r="I47">
        <v>0</v>
      </c>
      <c r="J47" s="422" t="e">
        <v>#NUM!</v>
      </c>
      <c r="K47" s="422" t="e">
        <v>#NUM!</v>
      </c>
      <c r="L47" s="422" t="s">
        <v>1217</v>
      </c>
      <c r="M47" s="422" t="s">
        <v>1217</v>
      </c>
      <c r="N47"/>
      <c r="O47" t="s">
        <v>1217</v>
      </c>
      <c r="P47" s="435" t="s">
        <v>1217</v>
      </c>
      <c r="Q47" t="s">
        <v>1217</v>
      </c>
      <c r="R47" t="s">
        <v>0</v>
      </c>
      <c r="S47" t="s">
        <v>3633</v>
      </c>
      <c r="T47"/>
      <c r="U47"/>
      <c r="V47"/>
      <c r="W47">
        <v>52</v>
      </c>
      <c r="X47" t="s">
        <v>1217</v>
      </c>
      <c r="Y47" t="s">
        <v>1217</v>
      </c>
      <c r="Z47" t="s">
        <v>1217</v>
      </c>
      <c r="AA47" t="s">
        <v>1217</v>
      </c>
      <c r="AB47" t="s">
        <v>1217</v>
      </c>
      <c r="AC47" t="s">
        <v>1217</v>
      </c>
      <c r="AD47" t="s">
        <v>1217</v>
      </c>
      <c r="AE47" t="s">
        <v>1217</v>
      </c>
      <c r="AF47" t="s">
        <v>1217</v>
      </c>
      <c r="AG47" t="s">
        <v>1217</v>
      </c>
      <c r="AH47"/>
      <c r="AI47" t="s">
        <v>1217</v>
      </c>
      <c r="AJ47" t="s">
        <v>1217</v>
      </c>
      <c r="AK47" t="s">
        <v>1217</v>
      </c>
      <c r="AL47" t="s">
        <v>1217</v>
      </c>
      <c r="AM47" t="s">
        <v>1217</v>
      </c>
      <c r="AN47" t="s">
        <v>1217</v>
      </c>
      <c r="AO47" t="s">
        <v>1217</v>
      </c>
      <c r="AP47"/>
      <c r="AQ47"/>
      <c r="AR47"/>
      <c r="AS47"/>
      <c r="AT47"/>
      <c r="AU47"/>
      <c r="AV47"/>
      <c r="AW47"/>
      <c r="AX47"/>
      <c r="AY47"/>
      <c r="AZ47"/>
      <c r="BA47"/>
      <c r="BB47"/>
      <c r="BC47"/>
      <c r="BD47"/>
      <c r="BE47"/>
      <c r="BF47" t="str" cm="1">
        <f t="array" aca="1" ref="BF47" ca="1">IFERROR(INDIRECT(X47),"")</f>
        <v/>
      </c>
      <c r="BG47"/>
      <c r="BH47" s="437"/>
      <c r="BI47"/>
      <c r="BJ47" s="467">
        <v>2</v>
      </c>
      <c r="BK47" s="467">
        <v>14</v>
      </c>
      <c r="BL47" s="467" t="s">
        <v>1077</v>
      </c>
      <c r="BM47" s="754" t="s">
        <v>4323</v>
      </c>
      <c r="BN47" s="467">
        <v>1</v>
      </c>
      <c r="BO47" s="754" t="s">
        <v>4371</v>
      </c>
      <c r="BP47" s="467" t="s">
        <v>1078</v>
      </c>
      <c r="BQ47" s="753" t="s">
        <v>3632</v>
      </c>
      <c r="BR47" s="438"/>
      <c r="BS47" s="467">
        <v>0</v>
      </c>
      <c r="BT47" s="467">
        <v>0</v>
      </c>
      <c r="BU47" s="467">
        <v>0</v>
      </c>
      <c r="BV47" s="467">
        <v>0</v>
      </c>
      <c r="BW47" s="467">
        <v>1</v>
      </c>
      <c r="BX47" s="467">
        <v>1</v>
      </c>
      <c r="BY47" s="467">
        <v>0</v>
      </c>
      <c r="BZ47" s="467">
        <v>0</v>
      </c>
      <c r="CA47" s="467">
        <v>0</v>
      </c>
      <c r="CB47" s="467">
        <v>0</v>
      </c>
      <c r="CC47" s="467"/>
      <c r="CD47" s="467"/>
      <c r="CE47"/>
      <c r="CG47" t="s">
        <v>1343</v>
      </c>
      <c r="CH47">
        <f>CL1</f>
        <v>15</v>
      </c>
      <c r="CI47"/>
      <c r="CJ47"/>
      <c r="CK47"/>
      <c r="CL47"/>
      <c r="CM47"/>
      <c r="CN47"/>
      <c r="CO47"/>
      <c r="CP47"/>
      <c r="CQ47"/>
      <c r="CR47"/>
      <c r="CS47"/>
      <c r="DG47" s="213" t="str" cm="1">
        <f t="array" aca="1" ref="DG47" ca="1">IFERROR(IF(INDIRECT(DJ47)="x", 1, INDIRECT(DJ47)), "")</f>
        <v/>
      </c>
      <c r="DI47" s="570">
        <f t="shared" si="4"/>
        <v>0</v>
      </c>
      <c r="DJ47" s="213" t="str" cm="1">
        <f t="array" ref="DJ47">IF(
  DE47 = "svar",
  _xlfn._xlws.FILTER($BQ:$BQ, ($BP:$BP = DF47) * ($BK:$BK = DC47)),
  IF(
    DC47 &lt;&gt; "",
    _xlfn._xlws.FILTER($X$2:$X$1000, $AD$2:$AD$1000 = DC47),
    ""
  )
)</f>
        <v/>
      </c>
      <c r="DK47" s="213"/>
      <c r="DL47" s="213"/>
      <c r="DM47" s="213"/>
      <c r="DN47" s="213"/>
      <c r="DO47" s="213"/>
      <c r="DP47" s="213"/>
      <c r="DQ47" s="213"/>
      <c r="DR47" s="213"/>
      <c r="DW47" s="440"/>
      <c r="EA47" s="213" t="str" cm="1">
        <f t="array" aca="1" ref="EA47" ca="1">IFERROR(IF(INDIRECT(ED47)="x", 1, INDIRECT(ED47)), "")</f>
        <v/>
      </c>
      <c r="EC47" s="570">
        <f t="shared" si="0"/>
        <v>0</v>
      </c>
      <c r="ED47" s="213" t="str" cm="1">
        <f t="array" ref="ED47">IF(
  DY47 = "svar",
  _xlfn._xlws.FILTER($BQ:$BQ, ($BP:$BP = DZ47) * ($BK:$BK = DW47)),
  IF(
    DW47 &lt;&gt; "",
    _xlfn._xlws.FILTER($X$2:$X$1000, $AD$2:$AD$1000 = DW47),
    ""
  )
)</f>
        <v/>
      </c>
      <c r="EE47" s="213"/>
      <c r="EF47" s="213"/>
      <c r="EG47" s="213"/>
      <c r="EH47" s="213"/>
      <c r="EI47" s="213"/>
      <c r="EJ47" s="213"/>
      <c r="EK47" s="213"/>
      <c r="EL47" s="213"/>
      <c r="EO47" s="440"/>
      <c r="ES47" s="213" t="str" cm="1">
        <f t="array" aca="1" ref="ES47" ca="1">IFERROR(IF(INDIRECT(EV47)="x", 1, INDIRECT(EV47)), "")</f>
        <v/>
      </c>
      <c r="EU47" s="570">
        <f t="shared" si="1"/>
        <v>0</v>
      </c>
      <c r="EV47" s="213" t="str" cm="1">
        <f t="array" ref="EV47">IF(
  EQ47 = "svar",
  _xlfn._xlws.FILTER($BQ:$BQ, ($BP:$BP = ER47) * ($BK:$BK = EO47)),
  IF(
    EO47 &lt;&gt; "",
    _xlfn._xlws.FILTER($X$2:$X$1000, $AD$2:$AD$1000 = EO47),
    ""
  )
)</f>
        <v/>
      </c>
      <c r="EW47" s="213"/>
      <c r="EX47" s="213"/>
      <c r="EY47" s="213"/>
      <c r="EZ47" s="213"/>
      <c r="FA47" s="213"/>
      <c r="FB47" s="213"/>
      <c r="FC47" s="213"/>
      <c r="FD47" s="213"/>
      <c r="FG47" s="440"/>
      <c r="FK47" s="213" t="str" cm="1">
        <f t="array" aca="1" ref="FK47" ca="1">IFERROR(IF(INDIRECT(FN47)="x", 1, INDIRECT(FN47)), "")</f>
        <v/>
      </c>
      <c r="FM47" s="570">
        <f t="shared" si="2"/>
        <v>0</v>
      </c>
      <c r="FN47" s="213" t="str" cm="1">
        <f t="array" ref="FN47">IF(
  FI47 = "svar",
  _xlfn._xlws.FILTER($BQ:$BQ, ($BP:$BP = FJ47) * ($BK:$BK = FG47)),
  IF(
    FG47 &lt;&gt; "",
    _xlfn._xlws.FILTER($X$2:$X$1000, $AD$2:$AD$1000 = FG47),
    ""
  )
)</f>
        <v/>
      </c>
      <c r="FO47" s="213"/>
      <c r="FP47" s="213"/>
      <c r="FQ47" s="213"/>
      <c r="FR47" s="213"/>
      <c r="FS47" s="213"/>
      <c r="FT47" s="213"/>
      <c r="FU47" s="213"/>
      <c r="FV47" s="213"/>
      <c r="FY47" s="440"/>
      <c r="GC47" s="747" t="str" cm="1">
        <f t="array" aca="1" ref="GC47" ca="1">IFERROR(IF(INDIRECT(GF47)="x", 1, INDIRECT(GF47)), "")</f>
        <v/>
      </c>
      <c r="GE47" s="570">
        <f t="shared" si="3"/>
        <v>0</v>
      </c>
      <c r="GF47" s="213" t="str" cm="1">
        <f t="array" ref="GF47">IF(
  GA47 = "svar",
  _xlfn._xlws.FILTER($BQ:$BQ, ($BP:$BP = GB47) * ($BK:$BK = FY47)),
  IF(
    FY47 &lt;&gt; "",
    _xlfn._xlws.FILTER($X$2:$X$1000, $AD$2:$AD$1000 = FY47),
    ""
  )
)</f>
        <v/>
      </c>
      <c r="GG47" s="213"/>
      <c r="GH47" s="213"/>
      <c r="GI47" s="213"/>
      <c r="GJ47" s="213"/>
      <c r="GK47" s="213"/>
      <c r="GL47" s="213"/>
      <c r="GM47" s="213"/>
      <c r="GN47" s="213"/>
      <c r="GQ47" s="440"/>
      <c r="GU47" s="213"/>
      <c r="GW47" s="570"/>
      <c r="GX47" s="213"/>
      <c r="GY47" s="213"/>
      <c r="GZ47" s="213"/>
      <c r="HA47" s="213"/>
      <c r="HB47" s="213"/>
      <c r="HC47" s="213"/>
      <c r="HD47" s="213"/>
      <c r="HE47" s="213"/>
      <c r="HF47" s="213"/>
      <c r="HI47" s="440"/>
      <c r="HM47" s="213"/>
      <c r="HO47" s="570"/>
      <c r="HP47" s="213"/>
      <c r="HQ47" s="213"/>
      <c r="HR47" s="213"/>
      <c r="HS47" s="213"/>
      <c r="HT47" s="213"/>
      <c r="HU47" s="213"/>
      <c r="HV47" s="213"/>
      <c r="HW47" s="213"/>
      <c r="HX47" s="213"/>
      <c r="IA47" s="440"/>
      <c r="IE47" s="213"/>
      <c r="IG47" s="570"/>
      <c r="IH47" s="213"/>
      <c r="II47" s="213"/>
      <c r="IJ47" s="213"/>
      <c r="IK47" s="213"/>
      <c r="IL47" s="213"/>
      <c r="IM47" s="213"/>
      <c r="IN47" s="213"/>
      <c r="IO47" s="213"/>
      <c r="IP47" s="213"/>
      <c r="IS47" s="440"/>
      <c r="IW47" s="213"/>
      <c r="IY47" s="570"/>
      <c r="IZ47" s="213"/>
      <c r="JA47" s="213"/>
      <c r="JB47" s="213"/>
      <c r="JC47" s="213"/>
      <c r="JD47" s="213"/>
      <c r="JE47" s="213"/>
      <c r="JF47" s="213"/>
      <c r="JG47" s="213"/>
      <c r="JH47" s="213"/>
      <c r="JK47" s="440"/>
      <c r="JO47" s="213"/>
      <c r="JQ47" s="570"/>
      <c r="JR47" s="213"/>
      <c r="JS47" s="213"/>
      <c r="JT47" s="213"/>
      <c r="JU47" s="213"/>
      <c r="JV47" s="213"/>
      <c r="JW47" s="213"/>
      <c r="JX47" s="213"/>
      <c r="JY47" s="213"/>
      <c r="JZ47" s="213"/>
      <c r="KC47" s="440"/>
      <c r="KG47" s="213"/>
      <c r="KI47" s="570"/>
      <c r="KJ47" s="213"/>
      <c r="KK47" s="213"/>
      <c r="KL47" s="213"/>
      <c r="KM47" s="213"/>
      <c r="KN47" s="213"/>
      <c r="KO47" s="213"/>
      <c r="KP47" s="213"/>
      <c r="KQ47" s="213"/>
      <c r="KR47" s="213"/>
    </row>
    <row r="48" spans="1:304" ht="15">
      <c r="A48" s="464"/>
      <c r="B48" s="361"/>
      <c r="C48" s="361"/>
      <c r="D48" s="361"/>
      <c r="E48" s="473"/>
      <c r="G48">
        <v>0</v>
      </c>
      <c r="H48" t="s">
        <v>1217</v>
      </c>
      <c r="I48">
        <v>0</v>
      </c>
      <c r="J48" s="422" t="e">
        <v>#NUM!</v>
      </c>
      <c r="K48" s="422" t="e">
        <v>#NUM!</v>
      </c>
      <c r="L48" s="422" t="s">
        <v>1217</v>
      </c>
      <c r="M48" s="422" t="s">
        <v>1217</v>
      </c>
      <c r="N48"/>
      <c r="O48" t="s">
        <v>1217</v>
      </c>
      <c r="P48" s="435" t="s">
        <v>1217</v>
      </c>
      <c r="Q48" t="s">
        <v>1217</v>
      </c>
      <c r="R48" t="s">
        <v>0</v>
      </c>
      <c r="S48" t="s">
        <v>3633</v>
      </c>
      <c r="T48"/>
      <c r="U48"/>
      <c r="V48"/>
      <c r="W48">
        <v>53</v>
      </c>
      <c r="X48" t="s">
        <v>1217</v>
      </c>
      <c r="Y48" t="s">
        <v>1217</v>
      </c>
      <c r="Z48" t="s">
        <v>1217</v>
      </c>
      <c r="AA48" t="s">
        <v>1217</v>
      </c>
      <c r="AB48" t="s">
        <v>1217</v>
      </c>
      <c r="AC48" t="s">
        <v>1217</v>
      </c>
      <c r="AD48" t="s">
        <v>1217</v>
      </c>
      <c r="AE48" t="s">
        <v>1217</v>
      </c>
      <c r="AF48" t="s">
        <v>1217</v>
      </c>
      <c r="AG48" t="s">
        <v>1217</v>
      </c>
      <c r="AH48"/>
      <c r="AI48" t="s">
        <v>1217</v>
      </c>
      <c r="AJ48" t="s">
        <v>1217</v>
      </c>
      <c r="AK48" t="s">
        <v>1217</v>
      </c>
      <c r="AL48" t="s">
        <v>1217</v>
      </c>
      <c r="AM48" t="s">
        <v>1217</v>
      </c>
      <c r="AN48" t="s">
        <v>1217</v>
      </c>
      <c r="AO48" t="s">
        <v>1217</v>
      </c>
      <c r="AP48"/>
      <c r="AQ48"/>
      <c r="AR48"/>
      <c r="AS48"/>
      <c r="AT48"/>
      <c r="AU48"/>
      <c r="AV48"/>
      <c r="AW48"/>
      <c r="AX48"/>
      <c r="AY48"/>
      <c r="AZ48"/>
      <c r="BA48"/>
      <c r="BB48"/>
      <c r="BC48"/>
      <c r="BD48"/>
      <c r="BE48"/>
      <c r="BF48" t="str" cm="1">
        <f t="array" aca="1" ref="BF48" ca="1">IFERROR(INDIRECT(X48),"")</f>
        <v/>
      </c>
      <c r="BG48"/>
      <c r="BH48" s="437"/>
      <c r="BI48"/>
      <c r="BJ48" s="467">
        <v>2</v>
      </c>
      <c r="BK48" s="467">
        <v>14</v>
      </c>
      <c r="BL48" s="467" t="s">
        <v>1077</v>
      </c>
      <c r="BM48" s="467" t="s">
        <v>4323</v>
      </c>
      <c r="BN48" s="467">
        <v>2</v>
      </c>
      <c r="BO48" s="754" t="s">
        <v>4372</v>
      </c>
      <c r="BP48" s="467" t="s">
        <v>1079</v>
      </c>
      <c r="BQ48" s="753" t="s">
        <v>4431</v>
      </c>
      <c r="BR48" s="438"/>
      <c r="BS48" s="467">
        <v>0</v>
      </c>
      <c r="BT48" s="467">
        <v>0</v>
      </c>
      <c r="BU48" s="467">
        <v>0</v>
      </c>
      <c r="BV48" s="467">
        <v>0</v>
      </c>
      <c r="BW48" s="467">
        <v>1</v>
      </c>
      <c r="BX48" s="467">
        <v>1</v>
      </c>
      <c r="BY48" s="467">
        <v>0</v>
      </c>
      <c r="BZ48" s="467">
        <v>0</v>
      </c>
      <c r="CA48" s="467">
        <v>0</v>
      </c>
      <c r="CB48" s="467">
        <v>0</v>
      </c>
      <c r="CC48" s="467"/>
      <c r="CD48" s="467"/>
      <c r="CE48"/>
      <c r="CG48"/>
      <c r="CH48"/>
      <c r="CI48"/>
      <c r="CJ48"/>
      <c r="CK48"/>
      <c r="CL48"/>
      <c r="CM48"/>
      <c r="CN48"/>
      <c r="CO48"/>
      <c r="CP48"/>
      <c r="CQ48"/>
      <c r="CR48"/>
      <c r="CS48"/>
      <c r="DG48" s="213" t="str" cm="1">
        <f t="array" aca="1" ref="DG48" ca="1">IFERROR(IF(INDIRECT(DJ48)="x", 1, INDIRECT(DJ48)), "")</f>
        <v/>
      </c>
      <c r="DI48" s="570">
        <f t="shared" si="4"/>
        <v>0</v>
      </c>
      <c r="DJ48" s="213" t="str" cm="1">
        <f t="array" ref="DJ48">IF(
  DE48 = "svar",
  _xlfn._xlws.FILTER($BQ:$BQ, ($BP:$BP = DF48) * ($BK:$BK = DC48)),
  IF(
    DC48 &lt;&gt; "",
    _xlfn._xlws.FILTER($X$2:$X$1000, $AD$2:$AD$1000 = DC48),
    ""
  )
)</f>
        <v/>
      </c>
      <c r="DK48" s="213"/>
      <c r="DL48" s="213"/>
      <c r="DM48" s="213"/>
      <c r="DN48" s="213"/>
      <c r="DO48" s="213"/>
      <c r="DP48" s="213"/>
      <c r="DQ48" s="213"/>
      <c r="DR48" s="213"/>
      <c r="DW48" s="440"/>
      <c r="EA48" s="213" t="str" cm="1">
        <f t="array" aca="1" ref="EA48" ca="1">IFERROR(IF(INDIRECT(ED48)="x", 1, INDIRECT(ED48)), "")</f>
        <v/>
      </c>
      <c r="EC48" s="570">
        <f t="shared" si="0"/>
        <v>0</v>
      </c>
      <c r="ED48" s="213" t="str" cm="1">
        <f t="array" ref="ED48">IF(
  DY48 = "svar",
  _xlfn._xlws.FILTER($BQ:$BQ, ($BP:$BP = DZ48) * ($BK:$BK = DW48)),
  IF(
    DW48 &lt;&gt; "",
    _xlfn._xlws.FILTER($X$2:$X$1000, $AD$2:$AD$1000 = DW48),
    ""
  )
)</f>
        <v/>
      </c>
      <c r="EE48" s="213"/>
      <c r="EF48" s="213"/>
      <c r="EG48" s="213"/>
      <c r="EH48" s="213"/>
      <c r="EI48" s="213"/>
      <c r="EJ48" s="213"/>
      <c r="EK48" s="213"/>
      <c r="EL48" s="213"/>
      <c r="EO48" s="440"/>
      <c r="ES48" s="213" t="str" cm="1">
        <f t="array" aca="1" ref="ES48" ca="1">IFERROR(IF(INDIRECT(EV48)="x", 1, INDIRECT(EV48)), "")</f>
        <v/>
      </c>
      <c r="EU48" s="570">
        <f t="shared" si="1"/>
        <v>0</v>
      </c>
      <c r="EV48" s="213" t="str" cm="1">
        <f t="array" ref="EV48">IF(
  EQ48 = "svar",
  _xlfn._xlws.FILTER($BQ:$BQ, ($BP:$BP = ER48) * ($BK:$BK = EO48)),
  IF(
    EO48 &lt;&gt; "",
    _xlfn._xlws.FILTER($X$2:$X$1000, $AD$2:$AD$1000 = EO48),
    ""
  )
)</f>
        <v/>
      </c>
      <c r="EW48" s="213"/>
      <c r="EX48" s="213"/>
      <c r="EY48" s="213"/>
      <c r="EZ48" s="213"/>
      <c r="FA48" s="213"/>
      <c r="FB48" s="213"/>
      <c r="FC48" s="213"/>
      <c r="FD48" s="213"/>
      <c r="FG48" s="440"/>
      <c r="FK48" s="213" t="str" cm="1">
        <f t="array" aca="1" ref="FK48" ca="1">IFERROR(IF(INDIRECT(FN48)="x", 1, INDIRECT(FN48)), "")</f>
        <v/>
      </c>
      <c r="FM48" s="570">
        <f t="shared" si="2"/>
        <v>0</v>
      </c>
      <c r="FN48" s="213" t="str" cm="1">
        <f t="array" ref="FN48">IF(
  FI48 = "svar",
  _xlfn._xlws.FILTER($BQ:$BQ, ($BP:$BP = FJ48) * ($BK:$BK = FG48)),
  IF(
    FG48 &lt;&gt; "",
    _xlfn._xlws.FILTER($X$2:$X$1000, $AD$2:$AD$1000 = FG48),
    ""
  )
)</f>
        <v/>
      </c>
      <c r="FO48" s="213"/>
      <c r="FP48" s="213"/>
      <c r="FQ48" s="213"/>
      <c r="FR48" s="213"/>
      <c r="FS48" s="213"/>
      <c r="FT48" s="213"/>
      <c r="FU48" s="213"/>
      <c r="FV48" s="213"/>
      <c r="FY48" s="440"/>
      <c r="GC48" s="747" t="str" cm="1">
        <f t="array" aca="1" ref="GC48" ca="1">IFERROR(IF(INDIRECT(GF48)="x", 1, INDIRECT(GF48)), "")</f>
        <v/>
      </c>
      <c r="GE48" s="570">
        <f t="shared" si="3"/>
        <v>0</v>
      </c>
      <c r="GF48" s="213" t="str" cm="1">
        <f t="array" ref="GF48">IF(
  GA48 = "svar",
  _xlfn._xlws.FILTER($BQ:$BQ, ($BP:$BP = GB48) * ($BK:$BK = FY48)),
  IF(
    FY48 &lt;&gt; "",
    _xlfn._xlws.FILTER($X$2:$X$1000, $AD$2:$AD$1000 = FY48),
    ""
  )
)</f>
        <v/>
      </c>
      <c r="GG48" s="213"/>
      <c r="GH48" s="213"/>
      <c r="GI48" s="213"/>
      <c r="GJ48" s="213"/>
      <c r="GK48" s="213"/>
      <c r="GL48" s="213"/>
      <c r="GM48" s="213"/>
      <c r="GN48" s="213"/>
      <c r="GQ48" s="440"/>
      <c r="GU48" s="213"/>
      <c r="GW48" s="570"/>
      <c r="GX48" s="213"/>
      <c r="GY48" s="213"/>
      <c r="GZ48" s="213"/>
      <c r="HA48" s="213"/>
      <c r="HB48" s="213"/>
      <c r="HC48" s="213"/>
      <c r="HD48" s="213"/>
      <c r="HE48" s="213"/>
      <c r="HF48" s="213"/>
      <c r="HI48" s="440"/>
      <c r="HM48" s="213"/>
      <c r="HO48" s="570"/>
      <c r="HP48" s="213"/>
      <c r="HQ48" s="213"/>
      <c r="HR48" s="213"/>
      <c r="HS48" s="213"/>
      <c r="HT48" s="213"/>
      <c r="HU48" s="213"/>
      <c r="HV48" s="213"/>
      <c r="HW48" s="213"/>
      <c r="HX48" s="213"/>
      <c r="IA48" s="440"/>
      <c r="IE48" s="213"/>
      <c r="IG48" s="570"/>
      <c r="IH48" s="213"/>
      <c r="II48" s="213"/>
      <c r="IJ48" s="213"/>
      <c r="IK48" s="213"/>
      <c r="IL48" s="213"/>
      <c r="IM48" s="213"/>
      <c r="IN48" s="213"/>
      <c r="IO48" s="213"/>
      <c r="IP48" s="213"/>
      <c r="IS48" s="440"/>
      <c r="IW48" s="213"/>
      <c r="IY48" s="570"/>
      <c r="IZ48" s="213"/>
      <c r="JA48" s="213"/>
      <c r="JB48" s="213"/>
      <c r="JC48" s="213"/>
      <c r="JD48" s="213"/>
      <c r="JE48" s="213"/>
      <c r="JF48" s="213"/>
      <c r="JG48" s="213"/>
      <c r="JH48" s="213"/>
      <c r="JK48" s="440"/>
      <c r="JO48" s="213"/>
      <c r="JQ48" s="570"/>
      <c r="JR48" s="213"/>
      <c r="JS48" s="213"/>
      <c r="JT48" s="213"/>
      <c r="JU48" s="213"/>
      <c r="JV48" s="213"/>
      <c r="JW48" s="213"/>
      <c r="JX48" s="213"/>
      <c r="JY48" s="213"/>
      <c r="JZ48" s="213"/>
      <c r="KC48" s="440"/>
      <c r="KG48" s="213"/>
      <c r="KI48" s="570"/>
      <c r="KJ48" s="213"/>
      <c r="KK48" s="213"/>
      <c r="KL48" s="213"/>
      <c r="KM48" s="213"/>
      <c r="KN48" s="213"/>
      <c r="KO48" s="213"/>
      <c r="KP48" s="213"/>
      <c r="KQ48" s="213"/>
      <c r="KR48" s="213"/>
    </row>
    <row r="49" spans="1:304" s="361" customFormat="1" ht="15">
      <c r="A49" s="474"/>
      <c r="B49" s="445"/>
      <c r="C49" s="475"/>
      <c r="D49" s="445"/>
      <c r="E49" s="445"/>
      <c r="F49" s="441"/>
      <c r="G49">
        <v>0</v>
      </c>
      <c r="H49" t="s">
        <v>1217</v>
      </c>
      <c r="I49">
        <v>0</v>
      </c>
      <c r="J49" s="422" t="e">
        <v>#NUM!</v>
      </c>
      <c r="K49" s="422" t="e">
        <v>#NUM!</v>
      </c>
      <c r="L49" s="422" t="s">
        <v>1217</v>
      </c>
      <c r="M49" s="422" t="s">
        <v>1217</v>
      </c>
      <c r="N49"/>
      <c r="O49" t="s">
        <v>1217</v>
      </c>
      <c r="P49" s="435" t="s">
        <v>1217</v>
      </c>
      <c r="Q49" t="s">
        <v>1217</v>
      </c>
      <c r="R49" t="s">
        <v>0</v>
      </c>
      <c r="S49" t="s">
        <v>3633</v>
      </c>
      <c r="T49"/>
      <c r="U49"/>
      <c r="V49"/>
      <c r="W49">
        <v>54</v>
      </c>
      <c r="X49" t="s">
        <v>1217</v>
      </c>
      <c r="Y49" t="s">
        <v>1217</v>
      </c>
      <c r="Z49" t="s">
        <v>1217</v>
      </c>
      <c r="AA49" t="s">
        <v>1217</v>
      </c>
      <c r="AB49" t="s">
        <v>1217</v>
      </c>
      <c r="AC49" t="s">
        <v>1217</v>
      </c>
      <c r="AD49" t="s">
        <v>1217</v>
      </c>
      <c r="AE49" t="s">
        <v>1217</v>
      </c>
      <c r="AF49" t="s">
        <v>1217</v>
      </c>
      <c r="AG49" t="s">
        <v>1217</v>
      </c>
      <c r="AH49"/>
      <c r="AI49" t="s">
        <v>1217</v>
      </c>
      <c r="AJ49" t="s">
        <v>1217</v>
      </c>
      <c r="AK49" t="s">
        <v>1217</v>
      </c>
      <c r="AL49" t="s">
        <v>1217</v>
      </c>
      <c r="AM49" t="s">
        <v>1217</v>
      </c>
      <c r="AN49" t="s">
        <v>1217</v>
      </c>
      <c r="AO49" t="s">
        <v>1217</v>
      </c>
      <c r="AP49"/>
      <c r="AQ49"/>
      <c r="AR49"/>
      <c r="AS49"/>
      <c r="AT49"/>
      <c r="AU49"/>
      <c r="AV49"/>
      <c r="AW49"/>
      <c r="AX49"/>
      <c r="AY49"/>
      <c r="AZ49"/>
      <c r="BA49"/>
      <c r="BB49"/>
      <c r="BC49"/>
      <c r="BD49"/>
      <c r="BE49"/>
      <c r="BF49" t="str" cm="1">
        <f t="array" aca="1" ref="BF49" ca="1">IFERROR(INDIRECT(X49),"")</f>
        <v/>
      </c>
      <c r="BG49"/>
      <c r="BH49" s="437"/>
      <c r="BI49"/>
      <c r="BJ49" s="467">
        <v>2</v>
      </c>
      <c r="BK49" s="467">
        <v>14</v>
      </c>
      <c r="BL49" s="467" t="s">
        <v>1077</v>
      </c>
      <c r="BM49" s="467" t="s">
        <v>4323</v>
      </c>
      <c r="BN49" s="467">
        <v>3</v>
      </c>
      <c r="BO49" s="754" t="s">
        <v>4373</v>
      </c>
      <c r="BP49" s="467" t="s">
        <v>1080</v>
      </c>
      <c r="BQ49" s="753" t="s">
        <v>4432</v>
      </c>
      <c r="BR49" s="438"/>
      <c r="BS49" s="467">
        <v>0</v>
      </c>
      <c r="BT49" s="467">
        <v>0</v>
      </c>
      <c r="BU49" s="467">
        <v>0</v>
      </c>
      <c r="BV49" s="467">
        <v>0</v>
      </c>
      <c r="BW49" s="467">
        <v>1</v>
      </c>
      <c r="BX49" s="467">
        <v>1</v>
      </c>
      <c r="BY49" s="467">
        <v>0</v>
      </c>
      <c r="BZ49" s="467">
        <v>0</v>
      </c>
      <c r="CA49" s="467">
        <v>0</v>
      </c>
      <c r="CB49" s="467">
        <v>0</v>
      </c>
      <c r="CC49" s="467"/>
      <c r="CD49" s="467"/>
      <c r="CE49"/>
      <c r="CG49"/>
      <c r="CH49"/>
      <c r="CI49"/>
      <c r="CJ49"/>
      <c r="CK49"/>
      <c r="CL49"/>
      <c r="CM49"/>
      <c r="CN49"/>
      <c r="CO49"/>
      <c r="CP49"/>
      <c r="CQ49"/>
      <c r="CR49"/>
      <c r="CS49"/>
      <c r="DC49" s="440"/>
      <c r="DD49" s="441"/>
      <c r="DE49" s="441"/>
      <c r="DF49" s="441"/>
      <c r="DG49" s="213" t="str" cm="1">
        <f t="array" aca="1" ref="DG49" ca="1">IFERROR(IF(INDIRECT(DJ49)="x", 1, INDIRECT(DJ49)), "")</f>
        <v/>
      </c>
      <c r="DH49" s="441"/>
      <c r="DI49" s="570">
        <f t="shared" si="4"/>
        <v>0</v>
      </c>
      <c r="DJ49" s="213" t="str" cm="1">
        <f t="array" ref="DJ49">IF(
  DE49 = "svar",
  _xlfn._xlws.FILTER($BQ:$BQ, ($BP:$BP = DF49) * ($BK:$BK = DC49)),
  IF(
    DC49 &lt;&gt; "",
    _xlfn._xlws.FILTER($X$2:$X$1000, $AD$2:$AD$1000 = DC49),
    ""
  )
)</f>
        <v/>
      </c>
      <c r="DK49" s="213"/>
      <c r="DL49" s="213"/>
      <c r="DM49" s="213"/>
      <c r="DN49" s="213"/>
      <c r="DO49" s="213"/>
      <c r="DP49" s="213"/>
      <c r="DQ49" s="213"/>
      <c r="DR49" s="213"/>
      <c r="DS49" s="441"/>
      <c r="DW49" s="442"/>
      <c r="EA49" s="213" t="str" cm="1">
        <f t="array" aca="1" ref="EA49" ca="1">IFERROR(IF(INDIRECT(ED49)="x", 1, INDIRECT(ED49)), "")</f>
        <v/>
      </c>
      <c r="EC49" s="570">
        <f t="shared" si="0"/>
        <v>0</v>
      </c>
      <c r="ED49" s="213" t="str" cm="1">
        <f t="array" ref="ED49">IF(
  DY49 = "svar",
  _xlfn._xlws.FILTER($BQ:$BQ, ($BP:$BP = DZ49) * ($BK:$BK = DW49)),
  IF(
    DW49 &lt;&gt; "",
    _xlfn._xlws.FILTER($X$2:$X$1000, $AD$2:$AD$1000 = DW49),
    ""
  )
)</f>
        <v/>
      </c>
      <c r="EE49" s="213"/>
      <c r="EF49" s="213"/>
      <c r="EG49" s="213"/>
      <c r="EH49" s="213"/>
      <c r="EI49" s="213"/>
      <c r="EJ49" s="213"/>
      <c r="EK49" s="213"/>
      <c r="EL49" s="213"/>
      <c r="EO49" s="442"/>
      <c r="ES49" s="213" t="str" cm="1">
        <f t="array" aca="1" ref="ES49" ca="1">IFERROR(IF(INDIRECT(EV49)="x", 1, INDIRECT(EV49)), "")</f>
        <v/>
      </c>
      <c r="EU49" s="570">
        <f t="shared" si="1"/>
        <v>0</v>
      </c>
      <c r="EV49" s="213" t="str" cm="1">
        <f t="array" ref="EV49">IF(
  EQ49 = "svar",
  _xlfn._xlws.FILTER($BQ:$BQ, ($BP:$BP = ER49) * ($BK:$BK = EO49)),
  IF(
    EO49 &lt;&gt; "",
    _xlfn._xlws.FILTER($X$2:$X$1000, $AD$2:$AD$1000 = EO49),
    ""
  )
)</f>
        <v/>
      </c>
      <c r="EW49" s="213"/>
      <c r="EX49" s="213"/>
      <c r="EY49" s="213"/>
      <c r="EZ49" s="213"/>
      <c r="FA49" s="213"/>
      <c r="FB49" s="213"/>
      <c r="FC49" s="213"/>
      <c r="FD49" s="213"/>
      <c r="FG49" s="442"/>
      <c r="FK49" s="213" t="str" cm="1">
        <f t="array" aca="1" ref="FK49" ca="1">IFERROR(IF(INDIRECT(FN49)="x", 1, INDIRECT(FN49)), "")</f>
        <v/>
      </c>
      <c r="FM49" s="570">
        <f t="shared" si="2"/>
        <v>0</v>
      </c>
      <c r="FN49" s="213" t="str" cm="1">
        <f t="array" ref="FN49">IF(
  FI49 = "svar",
  _xlfn._xlws.FILTER($BQ:$BQ, ($BP:$BP = FJ49) * ($BK:$BK = FG49)),
  IF(
    FG49 &lt;&gt; "",
    _xlfn._xlws.FILTER($X$2:$X$1000, $AD$2:$AD$1000 = FG49),
    ""
  )
)</f>
        <v/>
      </c>
      <c r="FO49" s="213"/>
      <c r="FP49" s="213"/>
      <c r="FQ49" s="213"/>
      <c r="FR49" s="213"/>
      <c r="FS49" s="213"/>
      <c r="FT49" s="213"/>
      <c r="FU49" s="213"/>
      <c r="FV49" s="213"/>
      <c r="FY49" s="442"/>
      <c r="GC49" s="747" t="str" cm="1">
        <f t="array" aca="1" ref="GC49" ca="1">IFERROR(IF(INDIRECT(GF49)="x", 1, INDIRECT(GF49)), "")</f>
        <v/>
      </c>
      <c r="GE49" s="570">
        <f t="shared" si="3"/>
        <v>0</v>
      </c>
      <c r="GF49" s="213" t="str" cm="1">
        <f t="array" ref="GF49">IF(
  GA49 = "svar",
  _xlfn._xlws.FILTER($BQ:$BQ, ($BP:$BP = GB49) * ($BK:$BK = FY49)),
  IF(
    FY49 &lt;&gt; "",
    _xlfn._xlws.FILTER($X$2:$X$1000, $AD$2:$AD$1000 = FY49),
    ""
  )
)</f>
        <v/>
      </c>
      <c r="GG49" s="213"/>
      <c r="GH49" s="213"/>
      <c r="GI49" s="213"/>
      <c r="GJ49" s="213"/>
      <c r="GK49" s="213"/>
      <c r="GL49" s="213"/>
      <c r="GM49" s="213"/>
      <c r="GN49" s="213"/>
      <c r="GQ49" s="442"/>
      <c r="GU49" s="213"/>
      <c r="GW49" s="570"/>
      <c r="GX49" s="213"/>
      <c r="GY49" s="213"/>
      <c r="GZ49" s="213"/>
      <c r="HA49" s="213"/>
      <c r="HB49" s="213"/>
      <c r="HC49" s="213"/>
      <c r="HD49" s="213"/>
      <c r="HE49" s="213"/>
      <c r="HF49" s="213"/>
      <c r="HI49" s="442"/>
      <c r="HM49" s="213"/>
      <c r="HO49" s="570"/>
      <c r="HP49" s="213"/>
      <c r="HQ49" s="213"/>
      <c r="HR49" s="213"/>
      <c r="HS49" s="213"/>
      <c r="HT49" s="213"/>
      <c r="HU49" s="213"/>
      <c r="HV49" s="213"/>
      <c r="HW49" s="213"/>
      <c r="HX49" s="213"/>
      <c r="IA49" s="442"/>
      <c r="IE49" s="213"/>
      <c r="IG49" s="570"/>
      <c r="IH49" s="213"/>
      <c r="II49" s="213"/>
      <c r="IJ49" s="213"/>
      <c r="IK49" s="213"/>
      <c r="IL49" s="213"/>
      <c r="IM49" s="213"/>
      <c r="IN49" s="213"/>
      <c r="IO49" s="213"/>
      <c r="IP49" s="213"/>
      <c r="IS49" s="442"/>
      <c r="IW49" s="213"/>
      <c r="IY49" s="570"/>
      <c r="IZ49" s="213"/>
      <c r="JA49" s="213"/>
      <c r="JB49" s="213"/>
      <c r="JC49" s="213"/>
      <c r="JD49" s="213"/>
      <c r="JE49" s="213"/>
      <c r="JF49" s="213"/>
      <c r="JG49" s="213"/>
      <c r="JH49" s="213"/>
      <c r="JK49" s="442"/>
      <c r="JO49" s="213"/>
      <c r="JQ49" s="570"/>
      <c r="JR49" s="213"/>
      <c r="JS49" s="213"/>
      <c r="JT49" s="213"/>
      <c r="JU49" s="213"/>
      <c r="JV49" s="213"/>
      <c r="JW49" s="213"/>
      <c r="JX49" s="213"/>
      <c r="JY49" s="213"/>
      <c r="JZ49" s="213"/>
      <c r="KC49" s="442"/>
      <c r="KG49" s="213"/>
      <c r="KI49" s="570"/>
      <c r="KJ49" s="213"/>
      <c r="KK49" s="213"/>
      <c r="KL49" s="213"/>
      <c r="KM49" s="213"/>
      <c r="KN49" s="213"/>
      <c r="KO49" s="213"/>
      <c r="KP49" s="213"/>
      <c r="KQ49" s="213"/>
      <c r="KR49" s="213"/>
    </row>
    <row r="50" spans="1:304" s="361" customFormat="1" ht="15">
      <c r="A50" s="458"/>
      <c r="B50" s="459"/>
      <c r="C50" s="459"/>
      <c r="D50" s="459"/>
      <c r="E50" s="459"/>
      <c r="F50" s="441"/>
      <c r="G50">
        <v>0</v>
      </c>
      <c r="H50" t="s">
        <v>1217</v>
      </c>
      <c r="I50">
        <v>0</v>
      </c>
      <c r="J50" s="422" t="e">
        <v>#NUM!</v>
      </c>
      <c r="K50" s="422" t="e">
        <v>#NUM!</v>
      </c>
      <c r="L50" s="422" t="s">
        <v>1217</v>
      </c>
      <c r="M50" s="422" t="s">
        <v>1217</v>
      </c>
      <c r="N50"/>
      <c r="O50" t="s">
        <v>1217</v>
      </c>
      <c r="P50" s="435" t="s">
        <v>1217</v>
      </c>
      <c r="Q50" t="s">
        <v>1217</v>
      </c>
      <c r="R50" t="s">
        <v>0</v>
      </c>
      <c r="S50" t="s">
        <v>3633</v>
      </c>
      <c r="T50"/>
      <c r="U50"/>
      <c r="V50"/>
      <c r="W50">
        <v>55</v>
      </c>
      <c r="X50" t="s">
        <v>1217</v>
      </c>
      <c r="Y50" t="s">
        <v>1217</v>
      </c>
      <c r="Z50" t="s">
        <v>1217</v>
      </c>
      <c r="AA50" t="s">
        <v>1217</v>
      </c>
      <c r="AB50" t="s">
        <v>1217</v>
      </c>
      <c r="AC50" t="s">
        <v>1217</v>
      </c>
      <c r="AD50" t="s">
        <v>1217</v>
      </c>
      <c r="AE50" t="s">
        <v>1217</v>
      </c>
      <c r="AF50" t="s">
        <v>1217</v>
      </c>
      <c r="AG50" t="s">
        <v>1217</v>
      </c>
      <c r="AH50"/>
      <c r="AI50" t="s">
        <v>1217</v>
      </c>
      <c r="AJ50" t="s">
        <v>1217</v>
      </c>
      <c r="AK50" t="s">
        <v>1217</v>
      </c>
      <c r="AL50" t="s">
        <v>1217</v>
      </c>
      <c r="AM50" t="s">
        <v>1217</v>
      </c>
      <c r="AN50" t="s">
        <v>1217</v>
      </c>
      <c r="AO50" t="s">
        <v>1217</v>
      </c>
      <c r="AP50"/>
      <c r="AQ50"/>
      <c r="AR50"/>
      <c r="AS50"/>
      <c r="AT50"/>
      <c r="AU50"/>
      <c r="AV50"/>
      <c r="AW50"/>
      <c r="AX50"/>
      <c r="AY50"/>
      <c r="AZ50"/>
      <c r="BA50"/>
      <c r="BB50"/>
      <c r="BC50"/>
      <c r="BD50"/>
      <c r="BE50"/>
      <c r="BF50" t="str" cm="1">
        <f t="array" aca="1" ref="BF50" ca="1">IFERROR(INDIRECT(X50),"")</f>
        <v/>
      </c>
      <c r="BG50"/>
      <c r="BH50" s="437"/>
      <c r="BI50"/>
      <c r="BJ50" s="467">
        <v>2</v>
      </c>
      <c r="BK50" s="467">
        <v>14</v>
      </c>
      <c r="BL50" s="467" t="s">
        <v>1077</v>
      </c>
      <c r="BM50" s="467" t="s">
        <v>4323</v>
      </c>
      <c r="BN50" s="467">
        <v>4</v>
      </c>
      <c r="BO50" s="754" t="s">
        <v>4374</v>
      </c>
      <c r="BP50" s="467" t="s">
        <v>1081</v>
      </c>
      <c r="BQ50" s="753" t="s">
        <v>4433</v>
      </c>
      <c r="BR50" s="438"/>
      <c r="BS50" s="467">
        <v>0</v>
      </c>
      <c r="BT50" s="467">
        <v>0</v>
      </c>
      <c r="BU50" s="467">
        <v>0</v>
      </c>
      <c r="BV50" s="467">
        <v>0</v>
      </c>
      <c r="BW50" s="467">
        <v>1</v>
      </c>
      <c r="BX50" s="467">
        <v>1</v>
      </c>
      <c r="BY50" s="467">
        <v>0</v>
      </c>
      <c r="BZ50" s="467">
        <v>0</v>
      </c>
      <c r="CA50" s="467">
        <v>0</v>
      </c>
      <c r="CB50" s="467">
        <v>0</v>
      </c>
      <c r="CC50" s="467"/>
      <c r="CD50" s="467"/>
      <c r="CE50"/>
      <c r="CG50"/>
      <c r="CH50"/>
      <c r="CI50"/>
      <c r="CJ50"/>
      <c r="CK50"/>
      <c r="CL50"/>
      <c r="CM50"/>
      <c r="CN50"/>
      <c r="CO50"/>
      <c r="CP50"/>
      <c r="CQ50"/>
      <c r="CR50"/>
      <c r="CS50"/>
      <c r="DC50" s="442"/>
      <c r="DG50" s="213" t="str" cm="1">
        <f t="array" aca="1" ref="DG50" ca="1">IFERROR(IF(INDIRECT(DJ50)="x", 1, INDIRECT(DJ50)), "")</f>
        <v/>
      </c>
      <c r="DI50" s="570">
        <f t="shared" si="4"/>
        <v>0</v>
      </c>
      <c r="DJ50" s="213" t="str" cm="1">
        <f t="array" ref="DJ50">IF(
  DE50 = "svar",
  _xlfn._xlws.FILTER($BQ:$BQ, ($BP:$BP = DF50) * ($BK:$BK = DC50)),
  IF(
    DC50 &lt;&gt; "",
    _xlfn._xlws.FILTER($X$2:$X$1000, $AD$2:$AD$1000 = DC50),
    ""
  )
)</f>
        <v/>
      </c>
      <c r="DK50" s="213"/>
      <c r="DL50" s="213"/>
      <c r="DM50" s="213"/>
      <c r="DN50" s="213"/>
      <c r="DO50" s="213"/>
      <c r="DP50" s="213"/>
      <c r="DQ50" s="213"/>
      <c r="DR50" s="213"/>
      <c r="DW50" s="442"/>
      <c r="EA50" s="213" t="str" cm="1">
        <f t="array" aca="1" ref="EA50" ca="1">IFERROR(IF(INDIRECT(ED50)="x", 1, INDIRECT(ED50)), "")</f>
        <v/>
      </c>
      <c r="EC50" s="570">
        <f t="shared" si="0"/>
        <v>0</v>
      </c>
      <c r="ED50" s="213" t="str" cm="1">
        <f t="array" ref="ED50">IF(
  DY50 = "svar",
  _xlfn._xlws.FILTER($BQ:$BQ, ($BP:$BP = DZ50) * ($BK:$BK = DW50)),
  IF(
    DW50 &lt;&gt; "",
    _xlfn._xlws.FILTER($X$2:$X$1000, $AD$2:$AD$1000 = DW50),
    ""
  )
)</f>
        <v/>
      </c>
      <c r="EE50" s="213"/>
      <c r="EF50" s="213"/>
      <c r="EG50" s="213"/>
      <c r="EH50" s="213"/>
      <c r="EI50" s="213"/>
      <c r="EJ50" s="213"/>
      <c r="EK50" s="213"/>
      <c r="EL50" s="213"/>
      <c r="EO50" s="442"/>
      <c r="ES50" s="213" t="str" cm="1">
        <f t="array" aca="1" ref="ES50" ca="1">IFERROR(IF(INDIRECT(EV50)="x", 1, INDIRECT(EV50)), "")</f>
        <v/>
      </c>
      <c r="EU50" s="570">
        <f t="shared" si="1"/>
        <v>0</v>
      </c>
      <c r="EV50" s="213" t="str" cm="1">
        <f t="array" ref="EV50">IF(
  EQ50 = "svar",
  _xlfn._xlws.FILTER($BQ:$BQ, ($BP:$BP = ER50) * ($BK:$BK = EO50)),
  IF(
    EO50 &lt;&gt; "",
    _xlfn._xlws.FILTER($X$2:$X$1000, $AD$2:$AD$1000 = EO50),
    ""
  )
)</f>
        <v/>
      </c>
      <c r="EW50" s="213"/>
      <c r="EX50" s="213"/>
      <c r="EY50" s="213"/>
      <c r="EZ50" s="213"/>
      <c r="FA50" s="213"/>
      <c r="FB50" s="213"/>
      <c r="FC50" s="213"/>
      <c r="FD50" s="213"/>
      <c r="FG50" s="442"/>
      <c r="FK50" s="213" t="str" cm="1">
        <f t="array" aca="1" ref="FK50" ca="1">IFERROR(IF(INDIRECT(FN50)="x", 1, INDIRECT(FN50)), "")</f>
        <v/>
      </c>
      <c r="FM50" s="570">
        <f t="shared" si="2"/>
        <v>0</v>
      </c>
      <c r="FN50" s="213" t="str" cm="1">
        <f t="array" ref="FN50">IF(
  FI50 = "svar",
  _xlfn._xlws.FILTER($BQ:$BQ, ($BP:$BP = FJ50) * ($BK:$BK = FG50)),
  IF(
    FG50 &lt;&gt; "",
    _xlfn._xlws.FILTER($X$2:$X$1000, $AD$2:$AD$1000 = FG50),
    ""
  )
)</f>
        <v/>
      </c>
      <c r="FO50" s="213"/>
      <c r="FP50" s="213"/>
      <c r="FQ50" s="213"/>
      <c r="FR50" s="213"/>
      <c r="FS50" s="213"/>
      <c r="FT50" s="213"/>
      <c r="FU50" s="213"/>
      <c r="FV50" s="213"/>
      <c r="FY50" s="442"/>
      <c r="GC50" s="747" t="str" cm="1">
        <f t="array" aca="1" ref="GC50" ca="1">IFERROR(IF(INDIRECT(GF50)="x", 1, INDIRECT(GF50)), "")</f>
        <v/>
      </c>
      <c r="GE50" s="570">
        <f t="shared" si="3"/>
        <v>0</v>
      </c>
      <c r="GF50" s="213" t="str" cm="1">
        <f t="array" ref="GF50">IF(
  GA50 = "svar",
  _xlfn._xlws.FILTER($BQ:$BQ, ($BP:$BP = GB50) * ($BK:$BK = FY50)),
  IF(
    FY50 &lt;&gt; "",
    _xlfn._xlws.FILTER($X$2:$X$1000, $AD$2:$AD$1000 = FY50),
    ""
  )
)</f>
        <v/>
      </c>
      <c r="GG50" s="213"/>
      <c r="GH50" s="213"/>
      <c r="GI50" s="213"/>
      <c r="GJ50" s="213"/>
      <c r="GK50" s="213"/>
      <c r="GL50" s="213"/>
      <c r="GM50" s="213"/>
      <c r="GN50" s="213"/>
      <c r="GQ50" s="442"/>
      <c r="GU50" s="213"/>
      <c r="GW50" s="570"/>
      <c r="GX50" s="213"/>
      <c r="GY50" s="213"/>
      <c r="GZ50" s="213"/>
      <c r="HA50" s="213"/>
      <c r="HB50" s="213"/>
      <c r="HC50" s="213"/>
      <c r="HD50" s="213"/>
      <c r="HE50" s="213"/>
      <c r="HF50" s="213"/>
      <c r="HI50" s="442"/>
      <c r="HM50" s="213"/>
      <c r="HO50" s="570"/>
      <c r="HP50" s="213"/>
      <c r="HQ50" s="213"/>
      <c r="HR50" s="213"/>
      <c r="HS50" s="213"/>
      <c r="HT50" s="213"/>
      <c r="HU50" s="213"/>
      <c r="HV50" s="213"/>
      <c r="HW50" s="213"/>
      <c r="HX50" s="213"/>
      <c r="IA50" s="442"/>
      <c r="IE50" s="213"/>
      <c r="IG50" s="570"/>
      <c r="IH50" s="213"/>
      <c r="II50" s="213"/>
      <c r="IJ50" s="213"/>
      <c r="IK50" s="213"/>
      <c r="IL50" s="213"/>
      <c r="IM50" s="213"/>
      <c r="IN50" s="213"/>
      <c r="IO50" s="213"/>
      <c r="IP50" s="213"/>
      <c r="IS50" s="442"/>
      <c r="IW50" s="213"/>
      <c r="IY50" s="570"/>
      <c r="IZ50" s="213"/>
      <c r="JA50" s="213"/>
      <c r="JB50" s="213"/>
      <c r="JC50" s="213"/>
      <c r="JD50" s="213"/>
      <c r="JE50" s="213"/>
      <c r="JF50" s="213"/>
      <c r="JG50" s="213"/>
      <c r="JH50" s="213"/>
      <c r="JK50" s="442"/>
      <c r="JO50" s="213"/>
      <c r="JQ50" s="570"/>
      <c r="JR50" s="213"/>
      <c r="JS50" s="213"/>
      <c r="JT50" s="213"/>
      <c r="JU50" s="213"/>
      <c r="JV50" s="213"/>
      <c r="JW50" s="213"/>
      <c r="JX50" s="213"/>
      <c r="JY50" s="213"/>
      <c r="JZ50" s="213"/>
      <c r="KC50" s="442"/>
      <c r="KG50" s="213"/>
      <c r="KI50" s="570"/>
      <c r="KJ50" s="213"/>
      <c r="KK50" s="213"/>
      <c r="KL50" s="213"/>
      <c r="KM50" s="213"/>
      <c r="KN50" s="213"/>
      <c r="KO50" s="213"/>
      <c r="KP50" s="213"/>
      <c r="KQ50" s="213"/>
      <c r="KR50" s="213"/>
    </row>
    <row r="51" spans="1:304" s="361" customFormat="1" ht="15">
      <c r="A51" s="464"/>
      <c r="C51" s="459"/>
      <c r="E51" s="464"/>
      <c r="F51" s="441"/>
      <c r="G51">
        <v>0</v>
      </c>
      <c r="H51" t="s">
        <v>1217</v>
      </c>
      <c r="I51">
        <v>0</v>
      </c>
      <c r="J51" s="422" t="e">
        <v>#NUM!</v>
      </c>
      <c r="K51" s="422" t="e">
        <v>#NUM!</v>
      </c>
      <c r="L51" s="422" t="s">
        <v>1217</v>
      </c>
      <c r="M51" s="422" t="s">
        <v>1217</v>
      </c>
      <c r="N51"/>
      <c r="O51" t="s">
        <v>1217</v>
      </c>
      <c r="P51" s="435" t="s">
        <v>1217</v>
      </c>
      <c r="Q51" t="s">
        <v>1217</v>
      </c>
      <c r="R51" t="s">
        <v>0</v>
      </c>
      <c r="S51" t="s">
        <v>3633</v>
      </c>
      <c r="T51"/>
      <c r="U51"/>
      <c r="V51"/>
      <c r="W51">
        <v>56</v>
      </c>
      <c r="X51" t="s">
        <v>1217</v>
      </c>
      <c r="Y51" t="s">
        <v>1217</v>
      </c>
      <c r="Z51" t="s">
        <v>1217</v>
      </c>
      <c r="AA51" t="s">
        <v>1217</v>
      </c>
      <c r="AB51" t="s">
        <v>1217</v>
      </c>
      <c r="AC51" t="s">
        <v>1217</v>
      </c>
      <c r="AD51" t="s">
        <v>1217</v>
      </c>
      <c r="AE51" t="s">
        <v>1217</v>
      </c>
      <c r="AF51" t="s">
        <v>1217</v>
      </c>
      <c r="AG51" t="s">
        <v>1217</v>
      </c>
      <c r="AH51"/>
      <c r="AI51" t="s">
        <v>1217</v>
      </c>
      <c r="AJ51" t="s">
        <v>1217</v>
      </c>
      <c r="AK51" t="s">
        <v>1217</v>
      </c>
      <c r="AL51" t="s">
        <v>1217</v>
      </c>
      <c r="AM51" t="s">
        <v>1217</v>
      </c>
      <c r="AN51" t="s">
        <v>1217</v>
      </c>
      <c r="AO51" t="s">
        <v>1217</v>
      </c>
      <c r="AP51"/>
      <c r="AQ51"/>
      <c r="AR51"/>
      <c r="AS51"/>
      <c r="AT51"/>
      <c r="AU51"/>
      <c r="AV51"/>
      <c r="AW51"/>
      <c r="AX51"/>
      <c r="AY51"/>
      <c r="AZ51"/>
      <c r="BA51"/>
      <c r="BB51"/>
      <c r="BC51"/>
      <c r="BD51"/>
      <c r="BE51"/>
      <c r="BF51" t="str" cm="1">
        <f t="array" aca="1" ref="BF51" ca="1">IFERROR(INDIRECT(X51),"")</f>
        <v/>
      </c>
      <c r="BG51"/>
      <c r="BH51" s="437"/>
      <c r="BI51"/>
      <c r="BJ51" s="467">
        <v>2</v>
      </c>
      <c r="BK51" s="467">
        <v>14</v>
      </c>
      <c r="BL51" s="467" t="s">
        <v>1077</v>
      </c>
      <c r="BM51" s="467" t="s">
        <v>4323</v>
      </c>
      <c r="BN51" s="467">
        <v>5</v>
      </c>
      <c r="BO51" s="754" t="s">
        <v>4375</v>
      </c>
      <c r="BP51" s="467" t="s">
        <v>1082</v>
      </c>
      <c r="BQ51" s="753" t="s">
        <v>4434</v>
      </c>
      <c r="BR51" s="438"/>
      <c r="BS51" s="467">
        <v>0</v>
      </c>
      <c r="BT51" s="467">
        <v>0</v>
      </c>
      <c r="BU51" s="467">
        <v>0</v>
      </c>
      <c r="BV51" s="467">
        <v>0</v>
      </c>
      <c r="BW51" s="467">
        <v>1</v>
      </c>
      <c r="BX51" s="467">
        <v>1</v>
      </c>
      <c r="BY51" s="467">
        <v>0</v>
      </c>
      <c r="BZ51" s="467">
        <v>0</v>
      </c>
      <c r="CA51" s="467">
        <v>0</v>
      </c>
      <c r="CB51" s="467">
        <v>0</v>
      </c>
      <c r="CC51" s="467"/>
      <c r="CD51" s="467"/>
      <c r="CE51"/>
      <c r="CG51"/>
      <c r="CH51"/>
      <c r="CI51"/>
      <c r="CJ51"/>
      <c r="CK51"/>
      <c r="CL51"/>
      <c r="CM51"/>
      <c r="CN51"/>
      <c r="CO51"/>
      <c r="CP51"/>
      <c r="CQ51"/>
      <c r="CR51"/>
      <c r="CS51"/>
      <c r="DC51" s="442"/>
      <c r="DG51" s="213" t="str" cm="1">
        <f t="array" aca="1" ref="DG51" ca="1">IFERROR(IF(INDIRECT(DJ51)="x", 1, INDIRECT(DJ51)), "")</f>
        <v/>
      </c>
      <c r="DI51" s="570">
        <f t="shared" si="4"/>
        <v>0</v>
      </c>
      <c r="DJ51" s="213" t="str" cm="1">
        <f t="array" ref="DJ51">IF(
  DE51 = "svar",
  _xlfn._xlws.FILTER($BQ:$BQ, ($BP:$BP = DF51) * ($BK:$BK = DC51)),
  IF(
    DC51 &lt;&gt; "",
    _xlfn._xlws.FILTER($X$2:$X$1000, $AD$2:$AD$1000 = DC51),
    ""
  )
)</f>
        <v/>
      </c>
      <c r="DK51" s="213"/>
      <c r="DL51" s="213"/>
      <c r="DM51" s="213"/>
      <c r="DN51" s="213"/>
      <c r="DO51" s="213"/>
      <c r="DP51" s="213"/>
      <c r="DQ51" s="213"/>
      <c r="DR51" s="213"/>
      <c r="DW51" s="442"/>
      <c r="EA51" s="213" t="str" cm="1">
        <f t="array" aca="1" ref="EA51" ca="1">IFERROR(IF(INDIRECT(ED51)="x", 1, INDIRECT(ED51)), "")</f>
        <v/>
      </c>
      <c r="EC51" s="570">
        <f t="shared" si="0"/>
        <v>0</v>
      </c>
      <c r="ED51" s="213" t="str" cm="1">
        <f t="array" ref="ED51">IF(
  DY51 = "svar",
  _xlfn._xlws.FILTER($BQ:$BQ, ($BP:$BP = DZ51) * ($BK:$BK = DW51)),
  IF(
    DW51 &lt;&gt; "",
    _xlfn._xlws.FILTER($X$2:$X$1000, $AD$2:$AD$1000 = DW51),
    ""
  )
)</f>
        <v/>
      </c>
      <c r="EE51" s="213"/>
      <c r="EF51" s="213"/>
      <c r="EG51" s="213"/>
      <c r="EH51" s="213"/>
      <c r="EI51" s="213"/>
      <c r="EJ51" s="213"/>
      <c r="EK51" s="213"/>
      <c r="EL51" s="213"/>
      <c r="EO51" s="442"/>
      <c r="ES51" s="213" t="str" cm="1">
        <f t="array" aca="1" ref="ES51" ca="1">IFERROR(IF(INDIRECT(EV51)="x", 1, INDIRECT(EV51)), "")</f>
        <v/>
      </c>
      <c r="EU51" s="570">
        <f t="shared" si="1"/>
        <v>0</v>
      </c>
      <c r="EV51" s="213" t="str" cm="1">
        <f t="array" ref="EV51">IF(
  EQ51 = "svar",
  _xlfn._xlws.FILTER($BQ:$BQ, ($BP:$BP = ER51) * ($BK:$BK = EO51)),
  IF(
    EO51 &lt;&gt; "",
    _xlfn._xlws.FILTER($X$2:$X$1000, $AD$2:$AD$1000 = EO51),
    ""
  )
)</f>
        <v/>
      </c>
      <c r="EW51" s="213"/>
      <c r="EX51" s="213"/>
      <c r="EY51" s="213"/>
      <c r="EZ51" s="213"/>
      <c r="FA51" s="213"/>
      <c r="FB51" s="213"/>
      <c r="FC51" s="213"/>
      <c r="FD51" s="213"/>
      <c r="FG51" s="442"/>
      <c r="FK51" s="213" t="str" cm="1">
        <f t="array" aca="1" ref="FK51" ca="1">IFERROR(IF(INDIRECT(FN51)="x", 1, INDIRECT(FN51)), "")</f>
        <v/>
      </c>
      <c r="FM51" s="570">
        <f t="shared" si="2"/>
        <v>0</v>
      </c>
      <c r="FN51" s="213" t="str" cm="1">
        <f t="array" ref="FN51">IF(
  FI51 = "svar",
  _xlfn._xlws.FILTER($BQ:$BQ, ($BP:$BP = FJ51) * ($BK:$BK = FG51)),
  IF(
    FG51 &lt;&gt; "",
    _xlfn._xlws.FILTER($X$2:$X$1000, $AD$2:$AD$1000 = FG51),
    ""
  )
)</f>
        <v/>
      </c>
      <c r="FO51" s="213"/>
      <c r="FP51" s="213"/>
      <c r="FQ51" s="213"/>
      <c r="FR51" s="213"/>
      <c r="FS51" s="213"/>
      <c r="FT51" s="213"/>
      <c r="FU51" s="213"/>
      <c r="FV51" s="213"/>
      <c r="FY51" s="442"/>
      <c r="GC51" s="747" t="str" cm="1">
        <f t="array" aca="1" ref="GC51" ca="1">IFERROR(IF(INDIRECT(GF51)="x", 1, INDIRECT(GF51)), "")</f>
        <v/>
      </c>
      <c r="GE51" s="570">
        <f t="shared" si="3"/>
        <v>0</v>
      </c>
      <c r="GF51" s="213" t="str" cm="1">
        <f t="array" ref="GF51">IF(
  GA51 = "svar",
  _xlfn._xlws.FILTER($BQ:$BQ, ($BP:$BP = GB51) * ($BK:$BK = FY51)),
  IF(
    FY51 &lt;&gt; "",
    _xlfn._xlws.FILTER($X$2:$X$1000, $AD$2:$AD$1000 = FY51),
    ""
  )
)</f>
        <v/>
      </c>
      <c r="GG51" s="213"/>
      <c r="GH51" s="213"/>
      <c r="GI51" s="213"/>
      <c r="GJ51" s="213"/>
      <c r="GK51" s="213"/>
      <c r="GL51" s="213"/>
      <c r="GM51" s="213"/>
      <c r="GN51" s="213"/>
      <c r="GQ51" s="442"/>
      <c r="GU51" s="213"/>
      <c r="GW51" s="570"/>
      <c r="GX51" s="213"/>
      <c r="GY51" s="213"/>
      <c r="GZ51" s="213"/>
      <c r="HA51" s="213"/>
      <c r="HB51" s="213"/>
      <c r="HC51" s="213"/>
      <c r="HD51" s="213"/>
      <c r="HE51" s="213"/>
      <c r="HF51" s="213"/>
      <c r="HI51" s="442"/>
      <c r="HM51" s="213"/>
      <c r="HO51" s="570"/>
      <c r="HP51" s="213"/>
      <c r="HQ51" s="213"/>
      <c r="HR51" s="213"/>
      <c r="HS51" s="213"/>
      <c r="HT51" s="213"/>
      <c r="HU51" s="213"/>
      <c r="HV51" s="213"/>
      <c r="HW51" s="213"/>
      <c r="HX51" s="213"/>
      <c r="IA51" s="442"/>
      <c r="IE51" s="213"/>
      <c r="IG51" s="570"/>
      <c r="IH51" s="213"/>
      <c r="II51" s="213"/>
      <c r="IJ51" s="213"/>
      <c r="IK51" s="213"/>
      <c r="IL51" s="213"/>
      <c r="IM51" s="213"/>
      <c r="IN51" s="213"/>
      <c r="IO51" s="213"/>
      <c r="IP51" s="213"/>
      <c r="IS51" s="442"/>
      <c r="IW51" s="213"/>
      <c r="IY51" s="570"/>
      <c r="IZ51" s="213"/>
      <c r="JA51" s="213"/>
      <c r="JB51" s="213"/>
      <c r="JC51" s="213"/>
      <c r="JD51" s="213"/>
      <c r="JE51" s="213"/>
      <c r="JF51" s="213"/>
      <c r="JG51" s="213"/>
      <c r="JH51" s="213"/>
      <c r="JK51" s="442"/>
      <c r="JO51" s="213"/>
      <c r="JQ51" s="570"/>
      <c r="JR51" s="213"/>
      <c r="JS51" s="213"/>
      <c r="JT51" s="213"/>
      <c r="JU51" s="213"/>
      <c r="JV51" s="213"/>
      <c r="JW51" s="213"/>
      <c r="JX51" s="213"/>
      <c r="JY51" s="213"/>
      <c r="JZ51" s="213"/>
      <c r="KC51" s="442"/>
      <c r="KG51" s="213"/>
      <c r="KI51" s="570"/>
      <c r="KJ51" s="213"/>
      <c r="KK51" s="213"/>
      <c r="KL51" s="213"/>
      <c r="KM51" s="213"/>
      <c r="KN51" s="213"/>
      <c r="KO51" s="213"/>
      <c r="KP51" s="213"/>
      <c r="KQ51" s="213"/>
      <c r="KR51" s="213"/>
    </row>
    <row r="52" spans="1:304" s="361" customFormat="1" ht="15">
      <c r="A52" s="464"/>
      <c r="C52" s="459"/>
      <c r="E52" s="464"/>
      <c r="F52" s="441"/>
      <c r="G52">
        <v>0</v>
      </c>
      <c r="H52" t="s">
        <v>1217</v>
      </c>
      <c r="I52">
        <v>0</v>
      </c>
      <c r="J52" s="422" t="e">
        <v>#NUM!</v>
      </c>
      <c r="K52" s="422" t="e">
        <v>#NUM!</v>
      </c>
      <c r="L52" s="422" t="s">
        <v>1217</v>
      </c>
      <c r="M52" s="422" t="s">
        <v>1217</v>
      </c>
      <c r="N52"/>
      <c r="O52" t="s">
        <v>1217</v>
      </c>
      <c r="P52" s="435" t="s">
        <v>1217</v>
      </c>
      <c r="Q52" t="s">
        <v>1217</v>
      </c>
      <c r="R52" t="s">
        <v>0</v>
      </c>
      <c r="S52" t="s">
        <v>3633</v>
      </c>
      <c r="T52"/>
      <c r="U52"/>
      <c r="V52"/>
      <c r="W52">
        <v>57</v>
      </c>
      <c r="X52" t="s">
        <v>1217</v>
      </c>
      <c r="Y52" t="s">
        <v>1217</v>
      </c>
      <c r="Z52" t="s">
        <v>1217</v>
      </c>
      <c r="AA52" t="s">
        <v>1217</v>
      </c>
      <c r="AB52" t="s">
        <v>1217</v>
      </c>
      <c r="AC52" t="s">
        <v>1217</v>
      </c>
      <c r="AD52" t="s">
        <v>1217</v>
      </c>
      <c r="AE52" t="s">
        <v>1217</v>
      </c>
      <c r="AF52" t="s">
        <v>1217</v>
      </c>
      <c r="AG52" t="s">
        <v>1217</v>
      </c>
      <c r="AH52"/>
      <c r="AI52" t="s">
        <v>1217</v>
      </c>
      <c r="AJ52" t="s">
        <v>1217</v>
      </c>
      <c r="AK52" t="s">
        <v>1217</v>
      </c>
      <c r="AL52" t="s">
        <v>1217</v>
      </c>
      <c r="AM52" t="s">
        <v>1217</v>
      </c>
      <c r="AN52" t="s">
        <v>1217</v>
      </c>
      <c r="AO52" t="s">
        <v>1217</v>
      </c>
      <c r="AP52"/>
      <c r="AQ52"/>
      <c r="AR52"/>
      <c r="AS52"/>
      <c r="AT52"/>
      <c r="AU52"/>
      <c r="AV52"/>
      <c r="AW52"/>
      <c r="AX52"/>
      <c r="AY52"/>
      <c r="AZ52"/>
      <c r="BA52"/>
      <c r="BB52"/>
      <c r="BC52"/>
      <c r="BD52"/>
      <c r="BE52"/>
      <c r="BF52" t="str" cm="1">
        <f t="array" aca="1" ref="BF52" ca="1">IFERROR(INDIRECT(X52),"")</f>
        <v/>
      </c>
      <c r="BG52"/>
      <c r="BH52" s="437"/>
      <c r="BI52"/>
      <c r="BJ52" s="469">
        <v>3</v>
      </c>
      <c r="BK52" s="469">
        <v>9</v>
      </c>
      <c r="BL52" s="469" t="s">
        <v>1034</v>
      </c>
      <c r="BM52" s="755" t="s">
        <v>4295</v>
      </c>
      <c r="BN52" s="469">
        <v>1</v>
      </c>
      <c r="BO52" s="755" t="s">
        <v>4324</v>
      </c>
      <c r="BP52" s="469" t="s">
        <v>1036</v>
      </c>
      <c r="BQ52" s="753" t="s">
        <v>4435</v>
      </c>
      <c r="BR52" s="438"/>
      <c r="BS52" s="469">
        <v>1</v>
      </c>
      <c r="BT52" s="469">
        <v>0</v>
      </c>
      <c r="BU52" s="469">
        <v>0</v>
      </c>
      <c r="BV52" s="469">
        <v>0</v>
      </c>
      <c r="BW52" s="469">
        <v>0</v>
      </c>
      <c r="BX52" s="469">
        <v>0</v>
      </c>
      <c r="BY52" s="469">
        <v>0</v>
      </c>
      <c r="BZ52" s="469">
        <v>0</v>
      </c>
      <c r="CA52" s="469">
        <v>0</v>
      </c>
      <c r="CB52" s="469">
        <v>0</v>
      </c>
      <c r="CC52" s="469"/>
      <c r="CD52" s="469"/>
      <c r="CE52"/>
      <c r="CG52"/>
      <c r="CH52"/>
      <c r="CI52"/>
      <c r="CJ52"/>
      <c r="CK52"/>
      <c r="CL52"/>
      <c r="CM52"/>
      <c r="CN52"/>
      <c r="CO52"/>
      <c r="CP52"/>
      <c r="CQ52"/>
      <c r="CR52"/>
      <c r="CS52"/>
      <c r="DC52" s="442"/>
      <c r="DG52" s="213" t="str" cm="1">
        <f t="array" aca="1" ref="DG52" ca="1">IFERROR(IF(INDIRECT(DJ52)="x", 1, INDIRECT(DJ52)), "")</f>
        <v/>
      </c>
      <c r="DI52" s="570">
        <f t="shared" si="4"/>
        <v>0</v>
      </c>
      <c r="DJ52" s="213" t="str" cm="1">
        <f t="array" ref="DJ52">IF(
  DE52 = "svar",
  _xlfn._xlws.FILTER($BQ:$BQ, ($BP:$BP = DF52) * ($BK:$BK = DC52)),
  IF(
    DC52 &lt;&gt; "",
    _xlfn._xlws.FILTER($X$2:$X$1000, $AD$2:$AD$1000 = DC52),
    ""
  )
)</f>
        <v/>
      </c>
      <c r="DK52" s="213"/>
      <c r="DL52" s="213"/>
      <c r="DM52" s="213"/>
      <c r="DN52" s="213"/>
      <c r="DO52" s="213"/>
      <c r="DP52" s="213"/>
      <c r="DQ52" s="213"/>
      <c r="DR52" s="213"/>
      <c r="DW52" s="442"/>
      <c r="EA52" s="213" t="str" cm="1">
        <f t="array" aca="1" ref="EA52" ca="1">IFERROR(IF(INDIRECT(ED52)="x", 1, INDIRECT(ED52)), "")</f>
        <v/>
      </c>
      <c r="EC52" s="570">
        <f t="shared" si="0"/>
        <v>0</v>
      </c>
      <c r="ED52" s="213" t="str" cm="1">
        <f t="array" ref="ED52">IF(
  DY52 = "svar",
  _xlfn._xlws.FILTER($BQ:$BQ, ($BP:$BP = DZ52) * ($BK:$BK = DW52)),
  IF(
    DW52 &lt;&gt; "",
    _xlfn._xlws.FILTER($X$2:$X$1000, $AD$2:$AD$1000 = DW52),
    ""
  )
)</f>
        <v/>
      </c>
      <c r="EE52" s="213"/>
      <c r="EF52" s="213"/>
      <c r="EG52" s="213"/>
      <c r="EH52" s="213"/>
      <c r="EI52" s="213"/>
      <c r="EJ52" s="213"/>
      <c r="EK52" s="213"/>
      <c r="EL52" s="213"/>
      <c r="EO52" s="442"/>
      <c r="ES52" s="213" t="str" cm="1">
        <f t="array" aca="1" ref="ES52" ca="1">IFERROR(IF(INDIRECT(EV52)="x", 1, INDIRECT(EV52)), "")</f>
        <v/>
      </c>
      <c r="EU52" s="570">
        <f t="shared" si="1"/>
        <v>0</v>
      </c>
      <c r="EV52" s="213" t="str" cm="1">
        <f t="array" ref="EV52">IF(
  EQ52 = "svar",
  _xlfn._xlws.FILTER($BQ:$BQ, ($BP:$BP = ER52) * ($BK:$BK = EO52)),
  IF(
    EO52 &lt;&gt; "",
    _xlfn._xlws.FILTER($X$2:$X$1000, $AD$2:$AD$1000 = EO52),
    ""
  )
)</f>
        <v/>
      </c>
      <c r="EW52" s="213"/>
      <c r="EX52" s="213"/>
      <c r="EY52" s="213"/>
      <c r="EZ52" s="213"/>
      <c r="FA52" s="213"/>
      <c r="FB52" s="213"/>
      <c r="FC52" s="213"/>
      <c r="FD52" s="213"/>
      <c r="FG52" s="442"/>
      <c r="FK52" s="213" t="str" cm="1">
        <f t="array" aca="1" ref="FK52" ca="1">IFERROR(IF(INDIRECT(FN52)="x", 1, INDIRECT(FN52)), "")</f>
        <v/>
      </c>
      <c r="FM52" s="570">
        <f t="shared" si="2"/>
        <v>0</v>
      </c>
      <c r="FN52" s="213" t="str" cm="1">
        <f t="array" ref="FN52">IF(
  FI52 = "svar",
  _xlfn._xlws.FILTER($BQ:$BQ, ($BP:$BP = FJ52) * ($BK:$BK = FG52)),
  IF(
    FG52 &lt;&gt; "",
    _xlfn._xlws.FILTER($X$2:$X$1000, $AD$2:$AD$1000 = FG52),
    ""
  )
)</f>
        <v/>
      </c>
      <c r="FO52" s="213"/>
      <c r="FP52" s="213"/>
      <c r="FQ52" s="213"/>
      <c r="FR52" s="213"/>
      <c r="FS52" s="213"/>
      <c r="FT52" s="213"/>
      <c r="FU52" s="213"/>
      <c r="FV52" s="213"/>
      <c r="FY52" s="442"/>
      <c r="GC52" s="747" t="str" cm="1">
        <f t="array" aca="1" ref="GC52" ca="1">IFERROR(IF(INDIRECT(GF52)="x", 1, INDIRECT(GF52)), "")</f>
        <v/>
      </c>
      <c r="GE52" s="570">
        <f t="shared" si="3"/>
        <v>0</v>
      </c>
      <c r="GF52" s="213" t="str" cm="1">
        <f t="array" ref="GF52">IF(
  GA52 = "svar",
  _xlfn._xlws.FILTER($BQ:$BQ, ($BP:$BP = GB52) * ($BK:$BK = FY52)),
  IF(
    FY52 &lt;&gt; "",
    _xlfn._xlws.FILTER($X$2:$X$1000, $AD$2:$AD$1000 = FY52),
    ""
  )
)</f>
        <v/>
      </c>
      <c r="GG52" s="213"/>
      <c r="GH52" s="213"/>
      <c r="GI52" s="213"/>
      <c r="GJ52" s="213"/>
      <c r="GK52" s="213"/>
      <c r="GL52" s="213"/>
      <c r="GM52" s="213"/>
      <c r="GN52" s="213"/>
      <c r="GQ52" s="442"/>
      <c r="GU52" s="213"/>
      <c r="GW52" s="570"/>
      <c r="GX52" s="213"/>
      <c r="GY52" s="213"/>
      <c r="GZ52" s="213"/>
      <c r="HA52" s="213"/>
      <c r="HB52" s="213"/>
      <c r="HC52" s="213"/>
      <c r="HD52" s="213"/>
      <c r="HE52" s="213"/>
      <c r="HF52" s="213"/>
      <c r="HI52" s="442"/>
      <c r="HM52" s="213"/>
      <c r="HO52" s="570"/>
      <c r="HP52" s="213"/>
      <c r="HQ52" s="213"/>
      <c r="HR52" s="213"/>
      <c r="HS52" s="213"/>
      <c r="HT52" s="213"/>
      <c r="HU52" s="213"/>
      <c r="HV52" s="213"/>
      <c r="HW52" s="213"/>
      <c r="HX52" s="213"/>
      <c r="IA52" s="442"/>
      <c r="IE52" s="213"/>
      <c r="IG52" s="570"/>
      <c r="IH52" s="213"/>
      <c r="II52" s="213"/>
      <c r="IJ52" s="213"/>
      <c r="IK52" s="213"/>
      <c r="IL52" s="213"/>
      <c r="IM52" s="213"/>
      <c r="IN52" s="213"/>
      <c r="IO52" s="213"/>
      <c r="IP52" s="213"/>
      <c r="IS52" s="442"/>
      <c r="IW52" s="213"/>
      <c r="IY52" s="570"/>
      <c r="IZ52" s="213"/>
      <c r="JA52" s="213"/>
      <c r="JB52" s="213"/>
      <c r="JC52" s="213"/>
      <c r="JD52" s="213"/>
      <c r="JE52" s="213"/>
      <c r="JF52" s="213"/>
      <c r="JG52" s="213"/>
      <c r="JH52" s="213"/>
      <c r="JK52" s="442"/>
      <c r="JO52" s="213"/>
      <c r="JQ52" s="570"/>
      <c r="JR52" s="213"/>
      <c r="JS52" s="213"/>
      <c r="JT52" s="213"/>
      <c r="JU52" s="213"/>
      <c r="JV52" s="213"/>
      <c r="JW52" s="213"/>
      <c r="JX52" s="213"/>
      <c r="JY52" s="213"/>
      <c r="JZ52" s="213"/>
      <c r="KC52" s="442"/>
      <c r="KG52" s="213"/>
      <c r="KI52" s="570"/>
      <c r="KJ52" s="213"/>
      <c r="KK52" s="213"/>
      <c r="KL52" s="213"/>
      <c r="KM52" s="213"/>
      <c r="KN52" s="213"/>
      <c r="KO52" s="213"/>
      <c r="KP52" s="213"/>
      <c r="KQ52" s="213"/>
      <c r="KR52" s="213"/>
    </row>
    <row r="53" spans="1:304" s="361" customFormat="1" ht="15">
      <c r="A53" s="464"/>
      <c r="C53" s="459"/>
      <c r="E53" s="464"/>
      <c r="F53" s="441"/>
      <c r="G53">
        <v>0</v>
      </c>
      <c r="H53" t="s">
        <v>1217</v>
      </c>
      <c r="I53">
        <v>0</v>
      </c>
      <c r="J53" s="422" t="e">
        <v>#NUM!</v>
      </c>
      <c r="K53" s="422" t="e">
        <v>#NUM!</v>
      </c>
      <c r="L53" s="422" t="s">
        <v>1217</v>
      </c>
      <c r="M53" s="422" t="s">
        <v>1217</v>
      </c>
      <c r="N53"/>
      <c r="O53" t="s">
        <v>1217</v>
      </c>
      <c r="P53" s="435" t="s">
        <v>1217</v>
      </c>
      <c r="Q53" t="s">
        <v>1217</v>
      </c>
      <c r="R53" t="s">
        <v>0</v>
      </c>
      <c r="S53" t="s">
        <v>3633</v>
      </c>
      <c r="T53"/>
      <c r="U53"/>
      <c r="V53"/>
      <c r="W53">
        <v>58</v>
      </c>
      <c r="X53" t="s">
        <v>1217</v>
      </c>
      <c r="Y53" t="s">
        <v>1217</v>
      </c>
      <c r="Z53" t="s">
        <v>1217</v>
      </c>
      <c r="AA53" t="s">
        <v>1217</v>
      </c>
      <c r="AB53" t="s">
        <v>1217</v>
      </c>
      <c r="AC53" t="s">
        <v>1217</v>
      </c>
      <c r="AD53" t="s">
        <v>1217</v>
      </c>
      <c r="AE53" t="s">
        <v>1217</v>
      </c>
      <c r="AF53" t="s">
        <v>1217</v>
      </c>
      <c r="AG53" t="s">
        <v>1217</v>
      </c>
      <c r="AH53"/>
      <c r="AI53" t="s">
        <v>1217</v>
      </c>
      <c r="AJ53" t="s">
        <v>1217</v>
      </c>
      <c r="AK53" t="s">
        <v>1217</v>
      </c>
      <c r="AL53" t="s">
        <v>1217</v>
      </c>
      <c r="AM53" t="s">
        <v>1217</v>
      </c>
      <c r="AN53" t="s">
        <v>1217</v>
      </c>
      <c r="AO53" t="s">
        <v>1217</v>
      </c>
      <c r="AP53"/>
      <c r="AQ53"/>
      <c r="AR53"/>
      <c r="AS53"/>
      <c r="AT53"/>
      <c r="AU53"/>
      <c r="AV53"/>
      <c r="AW53"/>
      <c r="AX53"/>
      <c r="AY53"/>
      <c r="AZ53"/>
      <c r="BA53"/>
      <c r="BB53"/>
      <c r="BC53"/>
      <c r="BD53"/>
      <c r="BE53"/>
      <c r="BF53" t="str" cm="1">
        <f t="array" aca="1" ref="BF53" ca="1">IFERROR(INDIRECT(X53),"")</f>
        <v/>
      </c>
      <c r="BG53"/>
      <c r="BH53" s="437"/>
      <c r="BI53"/>
      <c r="BJ53" s="469">
        <v>3</v>
      </c>
      <c r="BK53" s="469">
        <v>9</v>
      </c>
      <c r="BL53" s="469" t="s">
        <v>1034</v>
      </c>
      <c r="BM53" s="469" t="s">
        <v>4295</v>
      </c>
      <c r="BN53" s="469">
        <v>2</v>
      </c>
      <c r="BO53" s="755" t="s">
        <v>4376</v>
      </c>
      <c r="BP53" s="469" t="s">
        <v>1037</v>
      </c>
      <c r="BQ53" s="753" t="s">
        <v>4436</v>
      </c>
      <c r="BR53" s="438"/>
      <c r="BS53" s="469">
        <v>1</v>
      </c>
      <c r="BT53" s="469">
        <v>0</v>
      </c>
      <c r="BU53" s="469">
        <v>0</v>
      </c>
      <c r="BV53" s="469">
        <v>0</v>
      </c>
      <c r="BW53" s="469">
        <v>0</v>
      </c>
      <c r="BX53" s="469">
        <v>0</v>
      </c>
      <c r="BY53" s="469">
        <v>0</v>
      </c>
      <c r="BZ53" s="469">
        <v>0</v>
      </c>
      <c r="CA53" s="469">
        <v>0</v>
      </c>
      <c r="CB53" s="469">
        <v>0</v>
      </c>
      <c r="CC53" s="469"/>
      <c r="CD53" s="469"/>
      <c r="CE53"/>
      <c r="CG53"/>
      <c r="CH53"/>
      <c r="CI53"/>
      <c r="CJ53"/>
      <c r="CK53"/>
      <c r="CL53"/>
      <c r="CM53"/>
      <c r="CN53"/>
      <c r="CO53"/>
      <c r="CP53"/>
      <c r="CQ53"/>
      <c r="CR53"/>
      <c r="CS53"/>
      <c r="DC53" s="442"/>
      <c r="DG53" s="213" t="str" cm="1">
        <f t="array" aca="1" ref="DG53" ca="1">IFERROR(IF(INDIRECT(DJ53)="x", 1, INDIRECT(DJ53)), "")</f>
        <v/>
      </c>
      <c r="DI53" s="570">
        <f t="shared" si="4"/>
        <v>0</v>
      </c>
      <c r="DJ53" s="213" t="str" cm="1">
        <f t="array" ref="DJ53">IF(
  DE53 = "svar",
  _xlfn._xlws.FILTER($BQ:$BQ, ($BP:$BP = DF53) * ($BK:$BK = DC53)),
  IF(
    DC53 &lt;&gt; "",
    _xlfn._xlws.FILTER($X$2:$X$1000, $AD$2:$AD$1000 = DC53),
    ""
  )
)</f>
        <v/>
      </c>
      <c r="DK53" s="213"/>
      <c r="DL53" s="213"/>
      <c r="DM53" s="213"/>
      <c r="DN53" s="213"/>
      <c r="DO53" s="213"/>
      <c r="DP53" s="213"/>
      <c r="DQ53" s="213"/>
      <c r="DR53" s="213"/>
      <c r="DW53" s="442"/>
      <c r="EA53" s="213" t="str" cm="1">
        <f t="array" aca="1" ref="EA53" ca="1">IFERROR(IF(INDIRECT(ED53)="x", 1, INDIRECT(ED53)), "")</f>
        <v/>
      </c>
      <c r="EC53" s="570">
        <f t="shared" si="0"/>
        <v>0</v>
      </c>
      <c r="ED53" s="213" t="str" cm="1">
        <f t="array" ref="ED53">IF(
  DY53 = "svar",
  _xlfn._xlws.FILTER($BQ:$BQ, ($BP:$BP = DZ53) * ($BK:$BK = DW53)),
  IF(
    DW53 &lt;&gt; "",
    _xlfn._xlws.FILTER($X$2:$X$1000, $AD$2:$AD$1000 = DW53),
    ""
  )
)</f>
        <v/>
      </c>
      <c r="EE53" s="213"/>
      <c r="EF53" s="213"/>
      <c r="EG53" s="213"/>
      <c r="EH53" s="213"/>
      <c r="EI53" s="213"/>
      <c r="EJ53" s="213"/>
      <c r="EK53" s="213"/>
      <c r="EL53" s="213"/>
      <c r="EO53" s="442"/>
      <c r="ES53" s="213" t="str" cm="1">
        <f t="array" aca="1" ref="ES53" ca="1">IFERROR(IF(INDIRECT(EV53)="x", 1, INDIRECT(EV53)), "")</f>
        <v/>
      </c>
      <c r="EU53" s="570">
        <f t="shared" si="1"/>
        <v>0</v>
      </c>
      <c r="EV53" s="213" t="str" cm="1">
        <f t="array" ref="EV53">IF(
  EQ53 = "svar",
  _xlfn._xlws.FILTER($BQ:$BQ, ($BP:$BP = ER53) * ($BK:$BK = EO53)),
  IF(
    EO53 &lt;&gt; "",
    _xlfn._xlws.FILTER($X$2:$X$1000, $AD$2:$AD$1000 = EO53),
    ""
  )
)</f>
        <v/>
      </c>
      <c r="EW53" s="213"/>
      <c r="EX53" s="213"/>
      <c r="EY53" s="213"/>
      <c r="EZ53" s="213"/>
      <c r="FA53" s="213"/>
      <c r="FB53" s="213"/>
      <c r="FC53" s="213"/>
      <c r="FD53" s="213"/>
      <c r="FG53" s="442"/>
      <c r="FK53" s="213" t="str" cm="1">
        <f t="array" aca="1" ref="FK53" ca="1">IFERROR(IF(INDIRECT(FN53)="x", 1, INDIRECT(FN53)), "")</f>
        <v/>
      </c>
      <c r="FM53" s="570">
        <f t="shared" si="2"/>
        <v>0</v>
      </c>
      <c r="FN53" s="213" t="str" cm="1">
        <f t="array" ref="FN53">IF(
  FI53 = "svar",
  _xlfn._xlws.FILTER($BQ:$BQ, ($BP:$BP = FJ53) * ($BK:$BK = FG53)),
  IF(
    FG53 &lt;&gt; "",
    _xlfn._xlws.FILTER($X$2:$X$1000, $AD$2:$AD$1000 = FG53),
    ""
  )
)</f>
        <v/>
      </c>
      <c r="FO53" s="213"/>
      <c r="FP53" s="213"/>
      <c r="FQ53" s="213"/>
      <c r="FR53" s="213"/>
      <c r="FS53" s="213"/>
      <c r="FT53" s="213"/>
      <c r="FU53" s="213"/>
      <c r="FV53" s="213"/>
      <c r="FY53" s="442"/>
      <c r="GC53" s="747" t="str" cm="1">
        <f t="array" aca="1" ref="GC53" ca="1">IFERROR(IF(INDIRECT(GF53)="x", 1, INDIRECT(GF53)), "")</f>
        <v/>
      </c>
      <c r="GE53" s="570">
        <f t="shared" si="3"/>
        <v>0</v>
      </c>
      <c r="GF53" s="213" t="str" cm="1">
        <f t="array" ref="GF53">IF(
  GA53 = "svar",
  _xlfn._xlws.FILTER($BQ:$BQ, ($BP:$BP = GB53) * ($BK:$BK = FY53)),
  IF(
    FY53 &lt;&gt; "",
    _xlfn._xlws.FILTER($X$2:$X$1000, $AD$2:$AD$1000 = FY53),
    ""
  )
)</f>
        <v/>
      </c>
      <c r="GG53" s="213"/>
      <c r="GH53" s="213"/>
      <c r="GI53" s="213"/>
      <c r="GJ53" s="213"/>
      <c r="GK53" s="213"/>
      <c r="GL53" s="213"/>
      <c r="GM53" s="213"/>
      <c r="GN53" s="213"/>
      <c r="GQ53" s="442"/>
      <c r="GU53" s="213"/>
      <c r="GW53" s="570"/>
      <c r="GX53" s="213"/>
      <c r="GY53" s="213"/>
      <c r="GZ53" s="213"/>
      <c r="HA53" s="213"/>
      <c r="HB53" s="213"/>
      <c r="HC53" s="213"/>
      <c r="HD53" s="213"/>
      <c r="HE53" s="213"/>
      <c r="HF53" s="213"/>
      <c r="HI53" s="442"/>
      <c r="HM53" s="213"/>
      <c r="HO53" s="570"/>
      <c r="HP53" s="213"/>
      <c r="HQ53" s="213"/>
      <c r="HR53" s="213"/>
      <c r="HS53" s="213"/>
      <c r="HT53" s="213"/>
      <c r="HU53" s="213"/>
      <c r="HV53" s="213"/>
      <c r="HW53" s="213"/>
      <c r="HX53" s="213"/>
      <c r="IA53" s="442"/>
      <c r="IE53" s="213"/>
      <c r="IG53" s="570"/>
      <c r="IH53" s="213"/>
      <c r="II53" s="213"/>
      <c r="IJ53" s="213"/>
      <c r="IK53" s="213"/>
      <c r="IL53" s="213"/>
      <c r="IM53" s="213"/>
      <c r="IN53" s="213"/>
      <c r="IO53" s="213"/>
      <c r="IP53" s="213"/>
      <c r="IS53" s="442"/>
      <c r="IW53" s="213"/>
      <c r="IY53" s="570"/>
      <c r="IZ53" s="213"/>
      <c r="JA53" s="213"/>
      <c r="JB53" s="213"/>
      <c r="JC53" s="213"/>
      <c r="JD53" s="213"/>
      <c r="JE53" s="213"/>
      <c r="JF53" s="213"/>
      <c r="JG53" s="213"/>
      <c r="JH53" s="213"/>
      <c r="JK53" s="442"/>
      <c r="JO53" s="213"/>
      <c r="JQ53" s="570"/>
      <c r="JR53" s="213"/>
      <c r="JS53" s="213"/>
      <c r="JT53" s="213"/>
      <c r="JU53" s="213"/>
      <c r="JV53" s="213"/>
      <c r="JW53" s="213"/>
      <c r="JX53" s="213"/>
      <c r="JY53" s="213"/>
      <c r="JZ53" s="213"/>
      <c r="KC53" s="442"/>
      <c r="KG53" s="213"/>
      <c r="KI53" s="570"/>
      <c r="KJ53" s="213"/>
      <c r="KK53" s="213"/>
      <c r="KL53" s="213"/>
      <c r="KM53" s="213"/>
      <c r="KN53" s="213"/>
      <c r="KO53" s="213"/>
      <c r="KP53" s="213"/>
      <c r="KQ53" s="213"/>
      <c r="KR53" s="213"/>
    </row>
    <row r="54" spans="1:304" s="361" customFormat="1" ht="15">
      <c r="A54" s="464"/>
      <c r="C54" s="459"/>
      <c r="E54" s="464"/>
      <c r="F54" s="441"/>
      <c r="G54">
        <v>0</v>
      </c>
      <c r="H54" t="s">
        <v>1217</v>
      </c>
      <c r="I54">
        <v>0</v>
      </c>
      <c r="J54" s="422" t="e">
        <v>#NUM!</v>
      </c>
      <c r="K54" s="422" t="e">
        <v>#NUM!</v>
      </c>
      <c r="L54" s="422" t="s">
        <v>1217</v>
      </c>
      <c r="M54" s="422" t="s">
        <v>1217</v>
      </c>
      <c r="N54"/>
      <c r="O54" t="s">
        <v>1217</v>
      </c>
      <c r="P54" s="435" t="s">
        <v>1217</v>
      </c>
      <c r="Q54" t="s">
        <v>1217</v>
      </c>
      <c r="R54" t="s">
        <v>0</v>
      </c>
      <c r="S54" t="s">
        <v>3633</v>
      </c>
      <c r="T54"/>
      <c r="U54"/>
      <c r="V54"/>
      <c r="W54">
        <v>59</v>
      </c>
      <c r="X54" t="s">
        <v>1217</v>
      </c>
      <c r="Y54" t="s">
        <v>1217</v>
      </c>
      <c r="Z54" t="s">
        <v>1217</v>
      </c>
      <c r="AA54" t="s">
        <v>1217</v>
      </c>
      <c r="AB54" t="s">
        <v>1217</v>
      </c>
      <c r="AC54" t="s">
        <v>1217</v>
      </c>
      <c r="AD54" t="s">
        <v>1217</v>
      </c>
      <c r="AE54" t="s">
        <v>1217</v>
      </c>
      <c r="AF54" t="s">
        <v>1217</v>
      </c>
      <c r="AG54" t="s">
        <v>1217</v>
      </c>
      <c r="AH54"/>
      <c r="AI54" t="s">
        <v>1217</v>
      </c>
      <c r="AJ54" t="s">
        <v>1217</v>
      </c>
      <c r="AK54" t="s">
        <v>1217</v>
      </c>
      <c r="AL54" t="s">
        <v>1217</v>
      </c>
      <c r="AM54" t="s">
        <v>1217</v>
      </c>
      <c r="AN54" t="s">
        <v>1217</v>
      </c>
      <c r="AO54" t="s">
        <v>1217</v>
      </c>
      <c r="AP54"/>
      <c r="AQ54"/>
      <c r="AR54"/>
      <c r="AS54"/>
      <c r="AT54"/>
      <c r="AU54"/>
      <c r="AV54"/>
      <c r="AW54"/>
      <c r="AX54"/>
      <c r="AY54"/>
      <c r="AZ54"/>
      <c r="BA54"/>
      <c r="BB54"/>
      <c r="BC54"/>
      <c r="BD54"/>
      <c r="BE54"/>
      <c r="BF54" t="str" cm="1">
        <f t="array" aca="1" ref="BF54" ca="1">IFERROR(INDIRECT(X54),"")</f>
        <v/>
      </c>
      <c r="BG54"/>
      <c r="BH54" s="437"/>
      <c r="BI54"/>
      <c r="BJ54" s="469">
        <v>3</v>
      </c>
      <c r="BK54" s="469">
        <v>9</v>
      </c>
      <c r="BL54" s="469" t="s">
        <v>1034</v>
      </c>
      <c r="BM54" s="469" t="s">
        <v>4295</v>
      </c>
      <c r="BN54" s="469">
        <v>3</v>
      </c>
      <c r="BO54" s="755" t="s">
        <v>4377</v>
      </c>
      <c r="BP54" s="469" t="s">
        <v>1038</v>
      </c>
      <c r="BQ54" s="753" t="s">
        <v>4437</v>
      </c>
      <c r="BR54" s="438"/>
      <c r="BS54" s="469">
        <v>1</v>
      </c>
      <c r="BT54" s="469">
        <v>0</v>
      </c>
      <c r="BU54" s="469">
        <v>0</v>
      </c>
      <c r="BV54" s="469">
        <v>0</v>
      </c>
      <c r="BW54" s="469">
        <v>0</v>
      </c>
      <c r="BX54" s="469">
        <v>0</v>
      </c>
      <c r="BY54" s="469">
        <v>0</v>
      </c>
      <c r="BZ54" s="469">
        <v>0</v>
      </c>
      <c r="CA54" s="469">
        <v>0</v>
      </c>
      <c r="CB54" s="469">
        <v>0</v>
      </c>
      <c r="CC54" s="469"/>
      <c r="CD54" s="469"/>
      <c r="CE54"/>
      <c r="CG54"/>
      <c r="CH54"/>
      <c r="CI54"/>
      <c r="CJ54"/>
      <c r="CK54"/>
      <c r="CL54"/>
      <c r="CM54"/>
      <c r="CN54"/>
      <c r="CO54"/>
      <c r="CP54"/>
      <c r="CQ54"/>
      <c r="CR54"/>
      <c r="CS54"/>
      <c r="DC54" s="442"/>
      <c r="DG54" s="213" t="str" cm="1">
        <f t="array" aca="1" ref="DG54" ca="1">IFERROR(IF(INDIRECT(DJ54)="x", 1, INDIRECT(DJ54)), "")</f>
        <v/>
      </c>
      <c r="DI54" s="570">
        <f t="shared" si="4"/>
        <v>0</v>
      </c>
      <c r="DJ54" s="213" t="str" cm="1">
        <f t="array" ref="DJ54">IF(
  DE54 = "svar",
  _xlfn._xlws.FILTER($BQ:$BQ, ($BP:$BP = DF54) * ($BK:$BK = DC54)),
  IF(
    DC54 &lt;&gt; "",
    _xlfn._xlws.FILTER($X$2:$X$1000, $AD$2:$AD$1000 = DC54),
    ""
  )
)</f>
        <v/>
      </c>
      <c r="DK54" s="213"/>
      <c r="DL54" s="213"/>
      <c r="DM54" s="213"/>
      <c r="DN54" s="213"/>
      <c r="DO54" s="213"/>
      <c r="DP54" s="213"/>
      <c r="DQ54" s="213"/>
      <c r="DR54" s="213"/>
      <c r="DW54" s="442"/>
      <c r="EA54" s="213" t="str" cm="1">
        <f t="array" aca="1" ref="EA54" ca="1">IFERROR(IF(INDIRECT(ED54)="x", 1, INDIRECT(ED54)), "")</f>
        <v/>
      </c>
      <c r="EC54" s="570">
        <f t="shared" si="0"/>
        <v>0</v>
      </c>
      <c r="ED54" s="213" t="str" cm="1">
        <f t="array" ref="ED54">IF(
  DY54 = "svar",
  _xlfn._xlws.FILTER($BQ:$BQ, ($BP:$BP = DZ54) * ($BK:$BK = DW54)),
  IF(
    DW54 &lt;&gt; "",
    _xlfn._xlws.FILTER($X$2:$X$1000, $AD$2:$AD$1000 = DW54),
    ""
  )
)</f>
        <v/>
      </c>
      <c r="EE54" s="213"/>
      <c r="EF54" s="213"/>
      <c r="EG54" s="213"/>
      <c r="EH54" s="213"/>
      <c r="EI54" s="213"/>
      <c r="EJ54" s="213"/>
      <c r="EK54" s="213"/>
      <c r="EL54" s="213"/>
      <c r="EO54" s="442"/>
      <c r="ES54" s="213" t="str" cm="1">
        <f t="array" aca="1" ref="ES54" ca="1">IFERROR(IF(INDIRECT(EV54)="x", 1, INDIRECT(EV54)), "")</f>
        <v/>
      </c>
      <c r="EU54" s="570">
        <f t="shared" si="1"/>
        <v>0</v>
      </c>
      <c r="EV54" s="213" t="str" cm="1">
        <f t="array" ref="EV54">IF(
  EQ54 = "svar",
  _xlfn._xlws.FILTER($BQ:$BQ, ($BP:$BP = ER54) * ($BK:$BK = EO54)),
  IF(
    EO54 &lt;&gt; "",
    _xlfn._xlws.FILTER($X$2:$X$1000, $AD$2:$AD$1000 = EO54),
    ""
  )
)</f>
        <v/>
      </c>
      <c r="EW54" s="213"/>
      <c r="EX54" s="213"/>
      <c r="EY54" s="213"/>
      <c r="EZ54" s="213"/>
      <c r="FA54" s="213"/>
      <c r="FB54" s="213"/>
      <c r="FC54" s="213"/>
      <c r="FD54" s="213"/>
      <c r="FG54" s="442"/>
      <c r="FK54" s="213" t="str" cm="1">
        <f t="array" aca="1" ref="FK54" ca="1">IFERROR(IF(INDIRECT(FN54)="x", 1, INDIRECT(FN54)), "")</f>
        <v/>
      </c>
      <c r="FM54" s="570">
        <f t="shared" si="2"/>
        <v>0</v>
      </c>
      <c r="FN54" s="213" t="str" cm="1">
        <f t="array" ref="FN54">IF(
  FI54 = "svar",
  _xlfn._xlws.FILTER($BQ:$BQ, ($BP:$BP = FJ54) * ($BK:$BK = FG54)),
  IF(
    FG54 &lt;&gt; "",
    _xlfn._xlws.FILTER($X$2:$X$1000, $AD$2:$AD$1000 = FG54),
    ""
  )
)</f>
        <v/>
      </c>
      <c r="FO54" s="213"/>
      <c r="FP54" s="213"/>
      <c r="FQ54" s="213"/>
      <c r="FR54" s="213"/>
      <c r="FS54" s="213"/>
      <c r="FT54" s="213"/>
      <c r="FU54" s="213"/>
      <c r="FV54" s="213"/>
      <c r="FY54" s="442"/>
      <c r="GC54" s="747" t="str" cm="1">
        <f t="array" aca="1" ref="GC54" ca="1">IFERROR(IF(INDIRECT(GF54)="x", 1, INDIRECT(GF54)), "")</f>
        <v/>
      </c>
      <c r="GE54" s="570">
        <f t="shared" si="3"/>
        <v>0</v>
      </c>
      <c r="GF54" s="213" t="str" cm="1">
        <f t="array" ref="GF54">IF(
  GA54 = "svar",
  _xlfn._xlws.FILTER($BQ:$BQ, ($BP:$BP = GB54) * ($BK:$BK = FY54)),
  IF(
    FY54 &lt;&gt; "",
    _xlfn._xlws.FILTER($X$2:$X$1000, $AD$2:$AD$1000 = FY54),
    ""
  )
)</f>
        <v/>
      </c>
      <c r="GG54" s="213"/>
      <c r="GH54" s="213"/>
      <c r="GI54" s="213"/>
      <c r="GJ54" s="213"/>
      <c r="GK54" s="213"/>
      <c r="GL54" s="213"/>
      <c r="GM54" s="213"/>
      <c r="GN54" s="213"/>
      <c r="GQ54" s="442"/>
      <c r="GU54" s="213"/>
      <c r="GW54" s="570"/>
      <c r="GX54" s="213"/>
      <c r="GY54" s="213"/>
      <c r="GZ54" s="213"/>
      <c r="HA54" s="213"/>
      <c r="HB54" s="213"/>
      <c r="HC54" s="213"/>
      <c r="HD54" s="213"/>
      <c r="HE54" s="213"/>
      <c r="HF54" s="213"/>
      <c r="HI54" s="442"/>
      <c r="HM54" s="213"/>
      <c r="HO54" s="570"/>
      <c r="HP54" s="213"/>
      <c r="HQ54" s="213"/>
      <c r="HR54" s="213"/>
      <c r="HS54" s="213"/>
      <c r="HT54" s="213"/>
      <c r="HU54" s="213"/>
      <c r="HV54" s="213"/>
      <c r="HW54" s="213"/>
      <c r="HX54" s="213"/>
      <c r="IA54" s="442"/>
      <c r="IE54" s="213"/>
      <c r="IG54" s="570"/>
      <c r="IH54" s="213"/>
      <c r="II54" s="213"/>
      <c r="IJ54" s="213"/>
      <c r="IK54" s="213"/>
      <c r="IL54" s="213"/>
      <c r="IM54" s="213"/>
      <c r="IN54" s="213"/>
      <c r="IO54" s="213"/>
      <c r="IP54" s="213"/>
      <c r="IS54" s="442"/>
      <c r="IW54" s="213"/>
      <c r="IY54" s="570"/>
      <c r="IZ54" s="213"/>
      <c r="JA54" s="213"/>
      <c r="JB54" s="213"/>
      <c r="JC54" s="213"/>
      <c r="JD54" s="213"/>
      <c r="JE54" s="213"/>
      <c r="JF54" s="213"/>
      <c r="JG54" s="213"/>
      <c r="JH54" s="213"/>
      <c r="JK54" s="442"/>
      <c r="JO54" s="213"/>
      <c r="JQ54" s="570"/>
      <c r="JR54" s="213"/>
      <c r="JS54" s="213"/>
      <c r="JT54" s="213"/>
      <c r="JU54" s="213"/>
      <c r="JV54" s="213"/>
      <c r="JW54" s="213"/>
      <c r="JX54" s="213"/>
      <c r="JY54" s="213"/>
      <c r="JZ54" s="213"/>
      <c r="KC54" s="442"/>
      <c r="KG54" s="213"/>
      <c r="KI54" s="570"/>
      <c r="KJ54" s="213"/>
      <c r="KK54" s="213"/>
      <c r="KL54" s="213"/>
      <c r="KM54" s="213"/>
      <c r="KN54" s="213"/>
      <c r="KO54" s="213"/>
      <c r="KP54" s="213"/>
      <c r="KQ54" s="213"/>
      <c r="KR54" s="213"/>
    </row>
    <row r="55" spans="1:304" s="361" customFormat="1" ht="15">
      <c r="A55" s="464"/>
      <c r="C55" s="459"/>
      <c r="E55" s="464"/>
      <c r="F55" s="441"/>
      <c r="G55">
        <v>0</v>
      </c>
      <c r="H55" t="s">
        <v>1217</v>
      </c>
      <c r="I55">
        <v>0</v>
      </c>
      <c r="J55" s="422" t="e">
        <v>#NUM!</v>
      </c>
      <c r="K55" s="422" t="e">
        <v>#NUM!</v>
      </c>
      <c r="L55" s="422" t="s">
        <v>1217</v>
      </c>
      <c r="M55" s="422" t="s">
        <v>1217</v>
      </c>
      <c r="N55"/>
      <c r="O55" t="s">
        <v>1217</v>
      </c>
      <c r="P55" s="435" t="s">
        <v>1217</v>
      </c>
      <c r="Q55" t="s">
        <v>1217</v>
      </c>
      <c r="R55" t="s">
        <v>0</v>
      </c>
      <c r="S55" t="s">
        <v>3633</v>
      </c>
      <c r="T55"/>
      <c r="U55"/>
      <c r="V55"/>
      <c r="W55">
        <v>60</v>
      </c>
      <c r="X55" s="566" t="s">
        <v>3665</v>
      </c>
      <c r="Y55" t="s">
        <v>3666</v>
      </c>
      <c r="Z55" t="s">
        <v>3667</v>
      </c>
      <c r="AA55" t="s">
        <v>1217</v>
      </c>
      <c r="AB55" t="s">
        <v>1217</v>
      </c>
      <c r="AC55">
        <v>1</v>
      </c>
      <c r="AD55">
        <v>4</v>
      </c>
      <c r="AE55" t="s">
        <v>1217</v>
      </c>
      <c r="AF55" t="s">
        <v>1217</v>
      </c>
      <c r="AG55" t="s">
        <v>3668</v>
      </c>
      <c r="AH55"/>
      <c r="AI55" s="566" t="s">
        <v>3669</v>
      </c>
      <c r="AJ55" s="566" t="s">
        <v>3670</v>
      </c>
      <c r="AK55" s="566" t="s">
        <v>3671</v>
      </c>
      <c r="AL55" t="s">
        <v>3672</v>
      </c>
      <c r="AM55" s="566" t="s">
        <v>3673</v>
      </c>
      <c r="AN55" t="s">
        <v>3674</v>
      </c>
      <c r="AO55" t="s">
        <v>3675</v>
      </c>
      <c r="AP55"/>
      <c r="AQ55"/>
      <c r="AR55"/>
      <c r="AS55"/>
      <c r="AT55"/>
      <c r="AU55"/>
      <c r="AV55"/>
      <c r="AW55"/>
      <c r="AX55"/>
      <c r="AY55"/>
      <c r="AZ55"/>
      <c r="BA55"/>
      <c r="BB55"/>
      <c r="BC55"/>
      <c r="BD55"/>
      <c r="BE55"/>
      <c r="BF55" t="str" cm="1">
        <f t="array" aca="1" ref="BF55" ca="1">IFERROR(INDIRECT(X55),"")</f>
        <v>Summa</v>
      </c>
      <c r="BG55"/>
      <c r="BH55" s="437"/>
      <c r="BI55"/>
      <c r="BJ55" s="469">
        <v>3</v>
      </c>
      <c r="BK55" s="469">
        <v>9</v>
      </c>
      <c r="BL55" s="469" t="s">
        <v>1034</v>
      </c>
      <c r="BM55" s="469" t="s">
        <v>4345</v>
      </c>
      <c r="BN55" s="469">
        <v>4</v>
      </c>
      <c r="BO55" s="755" t="s">
        <v>4378</v>
      </c>
      <c r="BP55" s="469" t="s">
        <v>1040</v>
      </c>
      <c r="BQ55" s="753" t="s">
        <v>4438</v>
      </c>
      <c r="BR55" s="438"/>
      <c r="BS55" s="469">
        <v>1</v>
      </c>
      <c r="BT55" s="469">
        <v>0</v>
      </c>
      <c r="BU55" s="469">
        <v>0</v>
      </c>
      <c r="BV55" s="469">
        <v>0</v>
      </c>
      <c r="BW55" s="469">
        <v>0</v>
      </c>
      <c r="BX55" s="469">
        <v>0</v>
      </c>
      <c r="BY55" s="469">
        <v>0</v>
      </c>
      <c r="BZ55" s="469">
        <v>0</v>
      </c>
      <c r="CA55" s="469">
        <v>0</v>
      </c>
      <c r="CB55" s="469">
        <v>0</v>
      </c>
      <c r="CC55" s="469"/>
      <c r="CD55" s="469"/>
      <c r="CE55"/>
      <c r="CG55"/>
      <c r="CH55"/>
      <c r="CI55"/>
      <c r="CJ55"/>
      <c r="CK55"/>
      <c r="CL55"/>
      <c r="CM55"/>
      <c r="CN55"/>
      <c r="CO55"/>
      <c r="CP55"/>
      <c r="CQ55"/>
      <c r="CR55"/>
      <c r="CS55"/>
      <c r="DC55" s="442"/>
      <c r="DG55" s="213" t="str" cm="1">
        <f t="array" aca="1" ref="DG55" ca="1">IFERROR(IF(INDIRECT(DJ55)="x", 1, INDIRECT(DJ55)), "")</f>
        <v/>
      </c>
      <c r="DI55" s="570">
        <f t="shared" si="4"/>
        <v>0</v>
      </c>
      <c r="DJ55" s="213" t="str" cm="1">
        <f t="array" ref="DJ55">IF(
  DE55 = "svar",
  _xlfn._xlws.FILTER($BQ:$BQ, ($BP:$BP = DF55) * ($BK:$BK = DC55)),
  IF(
    DC55 &lt;&gt; "",
    _xlfn._xlws.FILTER($X$2:$X$1000, $AD$2:$AD$1000 = DC55),
    ""
  )
)</f>
        <v/>
      </c>
      <c r="DK55" s="213"/>
      <c r="DL55" s="213"/>
      <c r="DM55" s="213"/>
      <c r="DN55" s="213"/>
      <c r="DO55" s="213"/>
      <c r="DP55" s="213"/>
      <c r="DQ55" s="213"/>
      <c r="DR55" s="213"/>
      <c r="DW55" s="442"/>
      <c r="EA55" s="213" t="str" cm="1">
        <f t="array" aca="1" ref="EA55" ca="1">IFERROR(IF(INDIRECT(ED55)="x", 1, INDIRECT(ED55)), "")</f>
        <v/>
      </c>
      <c r="EC55" s="570">
        <f t="shared" si="0"/>
        <v>0</v>
      </c>
      <c r="ED55" s="213" t="str" cm="1">
        <f t="array" ref="ED55">IF(
  DY55 = "svar",
  _xlfn._xlws.FILTER($BQ:$BQ, ($BP:$BP = DZ55) * ($BK:$BK = DW55)),
  IF(
    DW55 &lt;&gt; "",
    _xlfn._xlws.FILTER($X$2:$X$1000, $AD$2:$AD$1000 = DW55),
    ""
  )
)</f>
        <v/>
      </c>
      <c r="EE55" s="213"/>
      <c r="EF55" s="213"/>
      <c r="EG55" s="213"/>
      <c r="EH55" s="213"/>
      <c r="EI55" s="213"/>
      <c r="EJ55" s="213"/>
      <c r="EK55" s="213"/>
      <c r="EL55" s="213"/>
      <c r="EO55" s="442"/>
      <c r="ES55" s="213" t="str" cm="1">
        <f t="array" aca="1" ref="ES55" ca="1">IFERROR(IF(INDIRECT(EV55)="x", 1, INDIRECT(EV55)), "")</f>
        <v/>
      </c>
      <c r="EU55" s="570">
        <f t="shared" si="1"/>
        <v>0</v>
      </c>
      <c r="EV55" s="213" t="str" cm="1">
        <f t="array" ref="EV55">IF(
  EQ55 = "svar",
  _xlfn._xlws.FILTER($BQ:$BQ, ($BP:$BP = ER55) * ($BK:$BK = EO55)),
  IF(
    EO55 &lt;&gt; "",
    _xlfn._xlws.FILTER($X$2:$X$1000, $AD$2:$AD$1000 = EO55),
    ""
  )
)</f>
        <v/>
      </c>
      <c r="EW55" s="213"/>
      <c r="EX55" s="213"/>
      <c r="EY55" s="213"/>
      <c r="EZ55" s="213"/>
      <c r="FA55" s="213"/>
      <c r="FB55" s="213"/>
      <c r="FC55" s="213"/>
      <c r="FD55" s="213"/>
      <c r="FG55" s="442"/>
      <c r="FK55" s="213" t="str" cm="1">
        <f t="array" aca="1" ref="FK55" ca="1">IFERROR(IF(INDIRECT(FN55)="x", 1, INDIRECT(FN55)), "")</f>
        <v/>
      </c>
      <c r="FM55" s="570">
        <f t="shared" si="2"/>
        <v>0</v>
      </c>
      <c r="FN55" s="213" t="str" cm="1">
        <f t="array" ref="FN55">IF(
  FI55 = "svar",
  _xlfn._xlws.FILTER($BQ:$BQ, ($BP:$BP = FJ55) * ($BK:$BK = FG55)),
  IF(
    FG55 &lt;&gt; "",
    _xlfn._xlws.FILTER($X$2:$X$1000, $AD$2:$AD$1000 = FG55),
    ""
  )
)</f>
        <v/>
      </c>
      <c r="FO55" s="213"/>
      <c r="FP55" s="213"/>
      <c r="FQ55" s="213"/>
      <c r="FR55" s="213"/>
      <c r="FS55" s="213"/>
      <c r="FT55" s="213"/>
      <c r="FU55" s="213"/>
      <c r="FV55" s="213"/>
      <c r="FY55" s="442"/>
      <c r="GC55" s="747" t="str" cm="1">
        <f t="array" aca="1" ref="GC55" ca="1">IFERROR(IF(INDIRECT(GF55)="x", 1, INDIRECT(GF55)), "")</f>
        <v/>
      </c>
      <c r="GE55" s="570">
        <f t="shared" si="3"/>
        <v>0</v>
      </c>
      <c r="GF55" s="213" t="str" cm="1">
        <f t="array" ref="GF55">IF(
  GA55 = "svar",
  _xlfn._xlws.FILTER($BQ:$BQ, ($BP:$BP = GB55) * ($BK:$BK = FY55)),
  IF(
    FY55 &lt;&gt; "",
    _xlfn._xlws.FILTER($X$2:$X$1000, $AD$2:$AD$1000 = FY55),
    ""
  )
)</f>
        <v/>
      </c>
      <c r="GG55" s="213"/>
      <c r="GH55" s="213"/>
      <c r="GI55" s="213"/>
      <c r="GJ55" s="213"/>
      <c r="GK55" s="213"/>
      <c r="GL55" s="213"/>
      <c r="GM55" s="213"/>
      <c r="GN55" s="213"/>
      <c r="GQ55" s="442"/>
      <c r="GU55" s="213"/>
      <c r="GW55" s="570"/>
      <c r="GX55" s="213"/>
      <c r="GY55" s="213"/>
      <c r="GZ55" s="213"/>
      <c r="HA55" s="213"/>
      <c r="HB55" s="213"/>
      <c r="HC55" s="213"/>
      <c r="HD55" s="213"/>
      <c r="HE55" s="213"/>
      <c r="HF55" s="213"/>
      <c r="HI55" s="442"/>
      <c r="HM55" s="213"/>
      <c r="HO55" s="570"/>
      <c r="HP55" s="213"/>
      <c r="HQ55" s="213"/>
      <c r="HR55" s="213"/>
      <c r="HS55" s="213"/>
      <c r="HT55" s="213"/>
      <c r="HU55" s="213"/>
      <c r="HV55" s="213"/>
      <c r="HW55" s="213"/>
      <c r="HX55" s="213"/>
      <c r="IA55" s="442"/>
      <c r="IE55" s="213"/>
      <c r="IG55" s="570"/>
      <c r="IH55" s="213"/>
      <c r="II55" s="213"/>
      <c r="IJ55" s="213"/>
      <c r="IK55" s="213"/>
      <c r="IL55" s="213"/>
      <c r="IM55" s="213"/>
      <c r="IN55" s="213"/>
      <c r="IO55" s="213"/>
      <c r="IP55" s="213"/>
      <c r="IS55" s="442"/>
      <c r="IW55" s="213"/>
      <c r="IY55" s="570"/>
      <c r="IZ55" s="213"/>
      <c r="JA55" s="213"/>
      <c r="JB55" s="213"/>
      <c r="JC55" s="213"/>
      <c r="JD55" s="213"/>
      <c r="JE55" s="213"/>
      <c r="JF55" s="213"/>
      <c r="JG55" s="213"/>
      <c r="JH55" s="213"/>
      <c r="JK55" s="442"/>
      <c r="JO55" s="213"/>
      <c r="JQ55" s="570"/>
      <c r="JR55" s="213"/>
      <c r="JS55" s="213"/>
      <c r="JT55" s="213"/>
      <c r="JU55" s="213"/>
      <c r="JV55" s="213"/>
      <c r="JW55" s="213"/>
      <c r="JX55" s="213"/>
      <c r="JY55" s="213"/>
      <c r="JZ55" s="213"/>
      <c r="KC55" s="442"/>
      <c r="KG55" s="213"/>
      <c r="KI55" s="570"/>
      <c r="KJ55" s="213"/>
      <c r="KK55" s="213"/>
      <c r="KL55" s="213"/>
      <c r="KM55" s="213"/>
      <c r="KN55" s="213"/>
      <c r="KO55" s="213"/>
      <c r="KP55" s="213"/>
      <c r="KQ55" s="213"/>
      <c r="KR55" s="213"/>
    </row>
    <row r="56" spans="1:304" s="361" customFormat="1" ht="15">
      <c r="A56" s="464"/>
      <c r="C56" s="459"/>
      <c r="E56" s="464"/>
      <c r="F56" s="441"/>
      <c r="G56">
        <v>0</v>
      </c>
      <c r="H56" t="s">
        <v>1217</v>
      </c>
      <c r="I56">
        <v>0</v>
      </c>
      <c r="J56" s="422"/>
      <c r="K56" s="422"/>
      <c r="L56" s="422"/>
      <c r="M56" s="422"/>
      <c r="N56"/>
      <c r="O56"/>
      <c r="P56" s="435"/>
      <c r="Q56"/>
      <c r="R56"/>
      <c r="S56"/>
      <c r="T56"/>
      <c r="U56"/>
      <c r="V56"/>
      <c r="W56">
        <v>61</v>
      </c>
      <c r="X56" t="s">
        <v>1217</v>
      </c>
      <c r="Y56" t="s">
        <v>1217</v>
      </c>
      <c r="Z56" t="s">
        <v>1217</v>
      </c>
      <c r="AA56" t="s">
        <v>1217</v>
      </c>
      <c r="AB56" t="s">
        <v>1217</v>
      </c>
      <c r="AC56" t="s">
        <v>1217</v>
      </c>
      <c r="AD56" t="s">
        <v>1217</v>
      </c>
      <c r="AE56" t="s">
        <v>1217</v>
      </c>
      <c r="AF56" t="s">
        <v>1217</v>
      </c>
      <c r="AG56" t="s">
        <v>1217</v>
      </c>
      <c r="AH56"/>
      <c r="AI56" t="s">
        <v>1217</v>
      </c>
      <c r="AJ56" t="s">
        <v>1217</v>
      </c>
      <c r="AK56" t="s">
        <v>1217</v>
      </c>
      <c r="AL56" t="s">
        <v>1217</v>
      </c>
      <c r="AM56" t="s">
        <v>1217</v>
      </c>
      <c r="AN56" t="s">
        <v>1217</v>
      </c>
      <c r="AO56" t="s">
        <v>1217</v>
      </c>
      <c r="AP56"/>
      <c r="AQ56"/>
      <c r="AR56"/>
      <c r="AS56"/>
      <c r="AT56"/>
      <c r="AU56"/>
      <c r="AV56"/>
      <c r="AW56"/>
      <c r="AX56"/>
      <c r="AY56"/>
      <c r="AZ56"/>
      <c r="BA56"/>
      <c r="BB56"/>
      <c r="BC56"/>
      <c r="BD56"/>
      <c r="BE56"/>
      <c r="BF56" t="str" cm="1">
        <f t="array" aca="1" ref="BF56" ca="1">IFERROR(INDIRECT(X56),"")</f>
        <v/>
      </c>
      <c r="BG56"/>
      <c r="BH56" s="437"/>
      <c r="BI56"/>
      <c r="BJ56" s="469">
        <v>3</v>
      </c>
      <c r="BK56" s="469">
        <v>9</v>
      </c>
      <c r="BL56" s="469" t="s">
        <v>1034</v>
      </c>
      <c r="BM56" s="469" t="s">
        <v>4295</v>
      </c>
      <c r="BN56" s="469">
        <v>5</v>
      </c>
      <c r="BO56" s="755" t="s">
        <v>4379</v>
      </c>
      <c r="BP56" s="469" t="s">
        <v>1041</v>
      </c>
      <c r="BQ56" s="753" t="s">
        <v>4439</v>
      </c>
      <c r="BR56" s="438"/>
      <c r="BS56" s="469">
        <v>1</v>
      </c>
      <c r="BT56" s="469">
        <v>0</v>
      </c>
      <c r="BU56" s="469">
        <v>0</v>
      </c>
      <c r="BV56" s="469">
        <v>0</v>
      </c>
      <c r="BW56" s="469">
        <v>0</v>
      </c>
      <c r="BX56" s="469">
        <v>0</v>
      </c>
      <c r="BY56" s="469">
        <v>0</v>
      </c>
      <c r="BZ56" s="469">
        <v>0</v>
      </c>
      <c r="CA56" s="469">
        <v>0</v>
      </c>
      <c r="CB56" s="469">
        <v>0</v>
      </c>
      <c r="CC56" s="469"/>
      <c r="CD56" s="469"/>
      <c r="CE56"/>
      <c r="CG56"/>
      <c r="CH56"/>
      <c r="CI56"/>
      <c r="CJ56"/>
      <c r="CK56"/>
      <c r="CL56"/>
      <c r="CM56"/>
      <c r="CN56"/>
      <c r="CO56"/>
      <c r="CP56"/>
      <c r="CQ56"/>
      <c r="CR56"/>
      <c r="CS56"/>
      <c r="DC56" s="442"/>
      <c r="DG56" s="213" t="str" cm="1">
        <f t="array" aca="1" ref="DG56" ca="1">IFERROR(IF(INDIRECT(DJ56)="x", 1, INDIRECT(DJ56)), "")</f>
        <v/>
      </c>
      <c r="DI56" s="570">
        <f t="shared" si="4"/>
        <v>0</v>
      </c>
      <c r="DJ56" s="213" t="str" cm="1">
        <f t="array" ref="DJ56">IF(
  DE56 = "svar",
  _xlfn._xlws.FILTER($BQ:$BQ, ($BP:$BP = DF56) * ($BK:$BK = DC56)),
  IF(
    DC56 &lt;&gt; "",
    _xlfn._xlws.FILTER($X$2:$X$1000, $AD$2:$AD$1000 = DC56),
    ""
  )
)</f>
        <v/>
      </c>
      <c r="DK56" s="213"/>
      <c r="DL56" s="213"/>
      <c r="DM56" s="213"/>
      <c r="DN56" s="213"/>
      <c r="DO56" s="213"/>
      <c r="DP56" s="213"/>
      <c r="DQ56" s="213"/>
      <c r="DR56" s="213"/>
      <c r="DW56" s="442"/>
      <c r="EA56" s="213" t="str" cm="1">
        <f t="array" aca="1" ref="EA56" ca="1">IFERROR(IF(INDIRECT(ED56)="x", 1, INDIRECT(ED56)), "")</f>
        <v/>
      </c>
      <c r="EC56" s="570">
        <f t="shared" si="0"/>
        <v>0</v>
      </c>
      <c r="ED56" s="213" t="str" cm="1">
        <f t="array" ref="ED56">IF(
  DY56 = "svar",
  _xlfn._xlws.FILTER($BQ:$BQ, ($BP:$BP = DZ56) * ($BK:$BK = DW56)),
  IF(
    DW56 &lt;&gt; "",
    _xlfn._xlws.FILTER($X$2:$X$1000, $AD$2:$AD$1000 = DW56),
    ""
  )
)</f>
        <v/>
      </c>
      <c r="EE56" s="213"/>
      <c r="EF56" s="213"/>
      <c r="EG56" s="213"/>
      <c r="EH56" s="213"/>
      <c r="EI56" s="213"/>
      <c r="EJ56" s="213"/>
      <c r="EK56" s="213"/>
      <c r="EL56" s="213"/>
      <c r="EO56" s="442"/>
      <c r="ES56" s="213" t="str" cm="1">
        <f t="array" aca="1" ref="ES56" ca="1">IFERROR(IF(INDIRECT(EV56)="x", 1, INDIRECT(EV56)), "")</f>
        <v/>
      </c>
      <c r="EU56" s="570">
        <f t="shared" si="1"/>
        <v>0</v>
      </c>
      <c r="EV56" s="213" t="str" cm="1">
        <f t="array" ref="EV56">IF(
  EQ56 = "svar",
  _xlfn._xlws.FILTER($BQ:$BQ, ($BP:$BP = ER56) * ($BK:$BK = EO56)),
  IF(
    EO56 &lt;&gt; "",
    _xlfn._xlws.FILTER($X$2:$X$1000, $AD$2:$AD$1000 = EO56),
    ""
  )
)</f>
        <v/>
      </c>
      <c r="EW56" s="213"/>
      <c r="EX56" s="213"/>
      <c r="EY56" s="213"/>
      <c r="EZ56" s="213"/>
      <c r="FA56" s="213"/>
      <c r="FB56" s="213"/>
      <c r="FC56" s="213"/>
      <c r="FD56" s="213"/>
      <c r="FG56" s="442"/>
      <c r="FK56" s="213" t="str" cm="1">
        <f t="array" aca="1" ref="FK56" ca="1">IFERROR(IF(INDIRECT(FN56)="x", 1, INDIRECT(FN56)), "")</f>
        <v/>
      </c>
      <c r="FM56" s="570">
        <f t="shared" si="2"/>
        <v>0</v>
      </c>
      <c r="FN56" s="213" t="str" cm="1">
        <f t="array" ref="FN56">IF(
  FI56 = "svar",
  _xlfn._xlws.FILTER($BQ:$BQ, ($BP:$BP = FJ56) * ($BK:$BK = FG56)),
  IF(
    FG56 &lt;&gt; "",
    _xlfn._xlws.FILTER($X$2:$X$1000, $AD$2:$AD$1000 = FG56),
    ""
  )
)</f>
        <v/>
      </c>
      <c r="FO56" s="213"/>
      <c r="FP56" s="213"/>
      <c r="FQ56" s="213"/>
      <c r="FR56" s="213"/>
      <c r="FS56" s="213"/>
      <c r="FT56" s="213"/>
      <c r="FU56" s="213"/>
      <c r="FV56" s="213"/>
      <c r="FY56" s="442"/>
      <c r="GC56" s="747" t="str" cm="1">
        <f t="array" aca="1" ref="GC56" ca="1">IFERROR(IF(INDIRECT(GF56)="x", 1, INDIRECT(GF56)), "")</f>
        <v/>
      </c>
      <c r="GE56" s="570">
        <f t="shared" si="3"/>
        <v>0</v>
      </c>
      <c r="GF56" s="213" t="str" cm="1">
        <f t="array" ref="GF56">IF(
  GA56 = "svar",
  _xlfn._xlws.FILTER($BQ:$BQ, ($BP:$BP = GB56) * ($BK:$BK = FY56)),
  IF(
    FY56 &lt;&gt; "",
    _xlfn._xlws.FILTER($X$2:$X$1000, $AD$2:$AD$1000 = FY56),
    ""
  )
)</f>
        <v/>
      </c>
      <c r="GG56" s="213"/>
      <c r="GH56" s="213"/>
      <c r="GI56" s="213"/>
      <c r="GJ56" s="213"/>
      <c r="GK56" s="213"/>
      <c r="GL56" s="213"/>
      <c r="GM56" s="213"/>
      <c r="GN56" s="213"/>
      <c r="GQ56" s="442"/>
      <c r="GU56" s="213"/>
      <c r="GW56" s="570"/>
      <c r="GX56" s="213"/>
      <c r="GY56" s="213"/>
      <c r="GZ56" s="213"/>
      <c r="HA56" s="213"/>
      <c r="HB56" s="213"/>
      <c r="HC56" s="213"/>
      <c r="HD56" s="213"/>
      <c r="HE56" s="213"/>
      <c r="HF56" s="213"/>
      <c r="HI56" s="442"/>
      <c r="HM56" s="213"/>
      <c r="HO56" s="570"/>
      <c r="HP56" s="213"/>
      <c r="HQ56" s="213"/>
      <c r="HR56" s="213"/>
      <c r="HS56" s="213"/>
      <c r="HT56" s="213"/>
      <c r="HU56" s="213"/>
      <c r="HV56" s="213"/>
      <c r="HW56" s="213"/>
      <c r="HX56" s="213"/>
      <c r="IA56" s="442"/>
      <c r="IE56" s="213"/>
      <c r="IG56" s="570"/>
      <c r="IH56" s="213"/>
      <c r="II56" s="213"/>
      <c r="IJ56" s="213"/>
      <c r="IK56" s="213"/>
      <c r="IL56" s="213"/>
      <c r="IM56" s="213"/>
      <c r="IN56" s="213"/>
      <c r="IO56" s="213"/>
      <c r="IP56" s="213"/>
      <c r="IS56" s="442"/>
      <c r="IW56" s="213"/>
      <c r="IY56" s="570"/>
      <c r="IZ56" s="213"/>
      <c r="JA56" s="213"/>
      <c r="JB56" s="213"/>
      <c r="JC56" s="213"/>
      <c r="JD56" s="213"/>
      <c r="JE56" s="213"/>
      <c r="JF56" s="213"/>
      <c r="JG56" s="213"/>
      <c r="JH56" s="213"/>
      <c r="JK56" s="442"/>
      <c r="JO56" s="213"/>
      <c r="JQ56" s="570"/>
      <c r="JR56" s="213"/>
      <c r="JS56" s="213"/>
      <c r="JT56" s="213"/>
      <c r="JU56" s="213"/>
      <c r="JV56" s="213"/>
      <c r="JW56" s="213"/>
      <c r="JX56" s="213"/>
      <c r="JY56" s="213"/>
      <c r="JZ56" s="213"/>
      <c r="KC56" s="442"/>
      <c r="KG56" s="213"/>
      <c r="KI56" s="570"/>
      <c r="KJ56" s="213"/>
      <c r="KK56" s="213"/>
      <c r="KL56" s="213"/>
      <c r="KM56" s="213"/>
      <c r="KN56" s="213"/>
      <c r="KO56" s="213"/>
      <c r="KP56" s="213"/>
      <c r="KQ56" s="213"/>
      <c r="KR56" s="213"/>
    </row>
    <row r="57" spans="1:304" s="361" customFormat="1" ht="15">
      <c r="A57" s="464"/>
      <c r="C57" s="459"/>
      <c r="E57" s="464"/>
      <c r="F57" s="441"/>
      <c r="G57">
        <v>0</v>
      </c>
      <c r="H57" t="s">
        <v>1217</v>
      </c>
      <c r="I57">
        <v>0</v>
      </c>
      <c r="J57" s="422"/>
      <c r="K57" s="422"/>
      <c r="L57" s="422"/>
      <c r="M57" s="422"/>
      <c r="N57"/>
      <c r="O57"/>
      <c r="P57" s="435"/>
      <c r="Q57"/>
      <c r="R57"/>
      <c r="S57"/>
      <c r="T57"/>
      <c r="U57"/>
      <c r="V57"/>
      <c r="W57">
        <v>62</v>
      </c>
      <c r="X57" t="s">
        <v>1217</v>
      </c>
      <c r="Y57" t="s">
        <v>1217</v>
      </c>
      <c r="Z57" t="s">
        <v>1217</v>
      </c>
      <c r="AA57" t="s">
        <v>1217</v>
      </c>
      <c r="AB57" t="s">
        <v>1217</v>
      </c>
      <c r="AC57" t="s">
        <v>1217</v>
      </c>
      <c r="AD57" t="s">
        <v>1217</v>
      </c>
      <c r="AE57" t="s">
        <v>1217</v>
      </c>
      <c r="AF57" t="s">
        <v>1217</v>
      </c>
      <c r="AG57" t="s">
        <v>1217</v>
      </c>
      <c r="AH57"/>
      <c r="AI57" t="s">
        <v>1217</v>
      </c>
      <c r="AJ57" t="s">
        <v>1217</v>
      </c>
      <c r="AK57" t="s">
        <v>1217</v>
      </c>
      <c r="AL57" t="s">
        <v>1217</v>
      </c>
      <c r="AM57" t="s">
        <v>1217</v>
      </c>
      <c r="AN57" t="s">
        <v>1217</v>
      </c>
      <c r="AO57" t="s">
        <v>1217</v>
      </c>
      <c r="AP57"/>
      <c r="AQ57"/>
      <c r="AR57"/>
      <c r="AS57"/>
      <c r="AT57"/>
      <c r="AU57"/>
      <c r="AV57"/>
      <c r="AW57"/>
      <c r="AX57"/>
      <c r="AY57"/>
      <c r="AZ57"/>
      <c r="BA57"/>
      <c r="BB57"/>
      <c r="BC57"/>
      <c r="BD57"/>
      <c r="BE57"/>
      <c r="BF57" t="str" cm="1">
        <f t="array" aca="1" ref="BF57" ca="1">IFERROR(INDIRECT(X57),"")</f>
        <v/>
      </c>
      <c r="BG57"/>
      <c r="BH57" s="437"/>
      <c r="BI57"/>
      <c r="BJ57" s="470">
        <v>3</v>
      </c>
      <c r="BK57" s="470">
        <v>10</v>
      </c>
      <c r="BL57" s="470" t="s">
        <v>1043</v>
      </c>
      <c r="BM57" s="756" t="s">
        <v>4296</v>
      </c>
      <c r="BN57" s="470">
        <v>1</v>
      </c>
      <c r="BO57" s="756" t="s">
        <v>4325</v>
      </c>
      <c r="BP57" s="470" t="s">
        <v>1044</v>
      </c>
      <c r="BQ57" s="753" t="s">
        <v>4440</v>
      </c>
      <c r="BR57" s="438"/>
      <c r="BS57" s="470">
        <v>0</v>
      </c>
      <c r="BT57" s="470">
        <v>1</v>
      </c>
      <c r="BU57" s="470">
        <v>0</v>
      </c>
      <c r="BV57" s="470">
        <v>0</v>
      </c>
      <c r="BW57" s="470">
        <v>0</v>
      </c>
      <c r="BX57" s="470">
        <v>0</v>
      </c>
      <c r="BY57" s="470">
        <v>0</v>
      </c>
      <c r="BZ57" s="470">
        <v>0</v>
      </c>
      <c r="CA57" s="470">
        <v>0</v>
      </c>
      <c r="CB57" s="470">
        <v>0</v>
      </c>
      <c r="CC57" s="470"/>
      <c r="CD57" s="470"/>
      <c r="CE57"/>
      <c r="CG57"/>
      <c r="CH57"/>
      <c r="CI57"/>
      <c r="CJ57"/>
      <c r="CK57"/>
      <c r="CL57"/>
      <c r="CM57"/>
      <c r="CN57"/>
      <c r="CO57"/>
      <c r="CP57"/>
      <c r="CQ57"/>
      <c r="CR57"/>
      <c r="CS57"/>
      <c r="DC57" s="442"/>
      <c r="DG57" s="213" t="str" cm="1">
        <f t="array" aca="1" ref="DG57" ca="1">IFERROR(IF(INDIRECT(DJ57)="x", 1, INDIRECT(DJ57)), "")</f>
        <v/>
      </c>
      <c r="DI57" s="570">
        <f t="shared" si="4"/>
        <v>0</v>
      </c>
      <c r="DJ57" s="213" t="str" cm="1">
        <f t="array" ref="DJ57">IF(
  DE57 = "svar",
  _xlfn._xlws.FILTER($BQ:$BQ, ($BP:$BP = DF57) * ($BK:$BK = DC57)),
  IF(
    DC57 &lt;&gt; "",
    _xlfn._xlws.FILTER($X$2:$X$1000, $AD$2:$AD$1000 = DC57),
    ""
  )
)</f>
        <v/>
      </c>
      <c r="DK57" s="213"/>
      <c r="DL57" s="213"/>
      <c r="DM57" s="213"/>
      <c r="DN57" s="213"/>
      <c r="DO57" s="213"/>
      <c r="DP57" s="213"/>
      <c r="DQ57" s="213"/>
      <c r="DR57" s="213"/>
      <c r="DW57" s="442"/>
      <c r="EA57" s="213" t="str" cm="1">
        <f t="array" aca="1" ref="EA57" ca="1">IFERROR(IF(INDIRECT(ED57)="x", 1, INDIRECT(ED57)), "")</f>
        <v/>
      </c>
      <c r="EC57" s="570">
        <f t="shared" si="0"/>
        <v>0</v>
      </c>
      <c r="ED57" s="213" t="str" cm="1">
        <f t="array" ref="ED57">IF(
  DY57 = "svar",
  _xlfn._xlws.FILTER($BQ:$BQ, ($BP:$BP = DZ57) * ($BK:$BK = DW57)),
  IF(
    DW57 &lt;&gt; "",
    _xlfn._xlws.FILTER($X$2:$X$1000, $AD$2:$AD$1000 = DW57),
    ""
  )
)</f>
        <v/>
      </c>
      <c r="EE57" s="213"/>
      <c r="EF57" s="213"/>
      <c r="EG57" s="213"/>
      <c r="EH57" s="213"/>
      <c r="EI57" s="213"/>
      <c r="EJ57" s="213"/>
      <c r="EK57" s="213"/>
      <c r="EL57" s="213"/>
      <c r="EO57" s="442"/>
      <c r="ES57" s="213" t="str" cm="1">
        <f t="array" aca="1" ref="ES57" ca="1">IFERROR(IF(INDIRECT(EV57)="x", 1, INDIRECT(EV57)), "")</f>
        <v/>
      </c>
      <c r="EU57" s="570">
        <f t="shared" si="1"/>
        <v>0</v>
      </c>
      <c r="EV57" s="213" t="str" cm="1">
        <f t="array" ref="EV57">IF(
  EQ57 = "svar",
  _xlfn._xlws.FILTER($BQ:$BQ, ($BP:$BP = ER57) * ($BK:$BK = EO57)),
  IF(
    EO57 &lt;&gt; "",
    _xlfn._xlws.FILTER($X$2:$X$1000, $AD$2:$AD$1000 = EO57),
    ""
  )
)</f>
        <v/>
      </c>
      <c r="EW57" s="213"/>
      <c r="EX57" s="213"/>
      <c r="EY57" s="213"/>
      <c r="EZ57" s="213"/>
      <c r="FA57" s="213"/>
      <c r="FB57" s="213"/>
      <c r="FC57" s="213"/>
      <c r="FD57" s="213"/>
      <c r="FG57" s="442"/>
      <c r="FK57" s="213" t="str" cm="1">
        <f t="array" aca="1" ref="FK57" ca="1">IFERROR(IF(INDIRECT(FN57)="x", 1, INDIRECT(FN57)), "")</f>
        <v/>
      </c>
      <c r="FM57" s="570">
        <f t="shared" si="2"/>
        <v>0</v>
      </c>
      <c r="FN57" s="213" t="str" cm="1">
        <f t="array" ref="FN57">IF(
  FI57 = "svar",
  _xlfn._xlws.FILTER($BQ:$BQ, ($BP:$BP = FJ57) * ($BK:$BK = FG57)),
  IF(
    FG57 &lt;&gt; "",
    _xlfn._xlws.FILTER($X$2:$X$1000, $AD$2:$AD$1000 = FG57),
    ""
  )
)</f>
        <v/>
      </c>
      <c r="FO57" s="213"/>
      <c r="FP57" s="213"/>
      <c r="FQ57" s="213"/>
      <c r="FR57" s="213"/>
      <c r="FS57" s="213"/>
      <c r="FT57" s="213"/>
      <c r="FU57" s="213"/>
      <c r="FV57" s="213"/>
      <c r="FY57" s="442"/>
      <c r="GC57" s="747" t="str" cm="1">
        <f t="array" aca="1" ref="GC57" ca="1">IFERROR(IF(INDIRECT(GF57)="x", 1, INDIRECT(GF57)), "")</f>
        <v/>
      </c>
      <c r="GE57" s="570">
        <f t="shared" si="3"/>
        <v>0</v>
      </c>
      <c r="GF57" s="213" t="str" cm="1">
        <f t="array" ref="GF57">IF(
  GA57 = "svar",
  _xlfn._xlws.FILTER($BQ:$BQ, ($BP:$BP = GB57) * ($BK:$BK = FY57)),
  IF(
    FY57 &lt;&gt; "",
    _xlfn._xlws.FILTER($X$2:$X$1000, $AD$2:$AD$1000 = FY57),
    ""
  )
)</f>
        <v/>
      </c>
      <c r="GG57" s="213"/>
      <c r="GH57" s="213"/>
      <c r="GI57" s="213"/>
      <c r="GJ57" s="213"/>
      <c r="GK57" s="213"/>
      <c r="GL57" s="213"/>
      <c r="GM57" s="213"/>
      <c r="GN57" s="213"/>
      <c r="GQ57" s="442"/>
      <c r="GU57" s="213"/>
      <c r="GW57" s="570"/>
      <c r="GX57" s="213"/>
      <c r="GY57" s="213"/>
      <c r="GZ57" s="213"/>
      <c r="HA57" s="213"/>
      <c r="HB57" s="213"/>
      <c r="HC57" s="213"/>
      <c r="HD57" s="213"/>
      <c r="HE57" s="213"/>
      <c r="HF57" s="213"/>
      <c r="HI57" s="442"/>
      <c r="HM57" s="213"/>
      <c r="HO57" s="570"/>
      <c r="HP57" s="213"/>
      <c r="HQ57" s="213"/>
      <c r="HR57" s="213"/>
      <c r="HS57" s="213"/>
      <c r="HT57" s="213"/>
      <c r="HU57" s="213"/>
      <c r="HV57" s="213"/>
      <c r="HW57" s="213"/>
      <c r="HX57" s="213"/>
      <c r="IA57" s="442"/>
      <c r="IE57" s="213"/>
      <c r="IG57" s="570"/>
      <c r="IH57" s="213"/>
      <c r="II57" s="213"/>
      <c r="IJ57" s="213"/>
      <c r="IK57" s="213"/>
      <c r="IL57" s="213"/>
      <c r="IM57" s="213"/>
      <c r="IN57" s="213"/>
      <c r="IO57" s="213"/>
      <c r="IP57" s="213"/>
      <c r="IS57" s="442"/>
      <c r="IW57" s="213"/>
      <c r="IY57" s="570"/>
      <c r="IZ57" s="213"/>
      <c r="JA57" s="213"/>
      <c r="JB57" s="213"/>
      <c r="JC57" s="213"/>
      <c r="JD57" s="213"/>
      <c r="JE57" s="213"/>
      <c r="JF57" s="213"/>
      <c r="JG57" s="213"/>
      <c r="JH57" s="213"/>
      <c r="JK57" s="442"/>
      <c r="JO57" s="213"/>
      <c r="JQ57" s="570"/>
      <c r="JR57" s="213"/>
      <c r="JS57" s="213"/>
      <c r="JT57" s="213"/>
      <c r="JU57" s="213"/>
      <c r="JV57" s="213"/>
      <c r="JW57" s="213"/>
      <c r="JX57" s="213"/>
      <c r="JY57" s="213"/>
      <c r="JZ57" s="213"/>
      <c r="KC57" s="442"/>
      <c r="KG57" s="213"/>
      <c r="KI57" s="570"/>
      <c r="KJ57" s="213"/>
      <c r="KK57" s="213"/>
      <c r="KL57" s="213"/>
      <c r="KM57" s="213"/>
      <c r="KN57" s="213"/>
      <c r="KO57" s="213"/>
      <c r="KP57" s="213"/>
      <c r="KQ57" s="213"/>
      <c r="KR57" s="213"/>
    </row>
    <row r="58" spans="1:304" s="361" customFormat="1" ht="15">
      <c r="A58" s="464"/>
      <c r="C58" s="459"/>
      <c r="D58" s="441"/>
      <c r="E58" s="464"/>
      <c r="F58" s="441"/>
      <c r="G58">
        <v>0</v>
      </c>
      <c r="H58" t="s">
        <v>1217</v>
      </c>
      <c r="I58">
        <v>0</v>
      </c>
      <c r="J58" s="422"/>
      <c r="K58" s="422"/>
      <c r="L58" s="422"/>
      <c r="M58" s="422"/>
      <c r="N58"/>
      <c r="O58"/>
      <c r="P58" s="435"/>
      <c r="Q58"/>
      <c r="R58"/>
      <c r="S58"/>
      <c r="T58"/>
      <c r="U58"/>
      <c r="V58"/>
      <c r="W58">
        <v>63</v>
      </c>
      <c r="X58" t="s">
        <v>1217</v>
      </c>
      <c r="Y58" t="s">
        <v>1217</v>
      </c>
      <c r="Z58" t="s">
        <v>1217</v>
      </c>
      <c r="AA58" t="s">
        <v>1217</v>
      </c>
      <c r="AB58" t="s">
        <v>1217</v>
      </c>
      <c r="AC58" t="s">
        <v>1217</v>
      </c>
      <c r="AD58" t="s">
        <v>1217</v>
      </c>
      <c r="AE58" t="s">
        <v>1217</v>
      </c>
      <c r="AF58" t="s">
        <v>1217</v>
      </c>
      <c r="AG58" t="s">
        <v>1217</v>
      </c>
      <c r="AH58"/>
      <c r="AI58" t="s">
        <v>1217</v>
      </c>
      <c r="AJ58" t="s">
        <v>1217</v>
      </c>
      <c r="AK58" t="s">
        <v>1217</v>
      </c>
      <c r="AL58" t="s">
        <v>1217</v>
      </c>
      <c r="AM58" t="s">
        <v>1217</v>
      </c>
      <c r="AN58" t="s">
        <v>1217</v>
      </c>
      <c r="AO58" t="s">
        <v>1217</v>
      </c>
      <c r="AP58"/>
      <c r="AQ58"/>
      <c r="AR58"/>
      <c r="AS58"/>
      <c r="AT58"/>
      <c r="AU58"/>
      <c r="AV58"/>
      <c r="AW58"/>
      <c r="AX58"/>
      <c r="AY58"/>
      <c r="AZ58"/>
      <c r="BA58"/>
      <c r="BB58"/>
      <c r="BC58"/>
      <c r="BD58"/>
      <c r="BE58"/>
      <c r="BF58" t="str" cm="1">
        <f t="array" aca="1" ref="BF58" ca="1">IFERROR(INDIRECT(X58),"")</f>
        <v/>
      </c>
      <c r="BG58"/>
      <c r="BH58" s="437"/>
      <c r="BI58"/>
      <c r="BJ58" s="470">
        <v>3</v>
      </c>
      <c r="BK58" s="470">
        <v>10</v>
      </c>
      <c r="BL58" s="470" t="s">
        <v>1043</v>
      </c>
      <c r="BM58" s="470" t="s">
        <v>4296</v>
      </c>
      <c r="BN58" s="470">
        <v>2</v>
      </c>
      <c r="BO58" s="756" t="s">
        <v>4380</v>
      </c>
      <c r="BP58" s="470" t="s">
        <v>1045</v>
      </c>
      <c r="BQ58" s="753" t="s">
        <v>4441</v>
      </c>
      <c r="BR58" s="438"/>
      <c r="BS58" s="470">
        <v>0</v>
      </c>
      <c r="BT58" s="470">
        <v>1</v>
      </c>
      <c r="BU58" s="470">
        <v>0</v>
      </c>
      <c r="BV58" s="470">
        <v>0</v>
      </c>
      <c r="BW58" s="470">
        <v>0</v>
      </c>
      <c r="BX58" s="470">
        <v>0</v>
      </c>
      <c r="BY58" s="470">
        <v>0</v>
      </c>
      <c r="BZ58" s="470">
        <v>0</v>
      </c>
      <c r="CA58" s="470">
        <v>0</v>
      </c>
      <c r="CB58" s="470">
        <v>0</v>
      </c>
      <c r="CC58" s="470"/>
      <c r="CD58" s="470"/>
      <c r="CE58"/>
      <c r="CG58"/>
      <c r="CH58"/>
      <c r="CI58"/>
      <c r="CJ58"/>
      <c r="CK58"/>
      <c r="CL58"/>
      <c r="CM58"/>
      <c r="CN58"/>
      <c r="CO58"/>
      <c r="CP58"/>
      <c r="CQ58"/>
      <c r="CR58"/>
      <c r="CS58"/>
      <c r="DC58" s="442"/>
      <c r="DG58" s="213" t="str" cm="1">
        <f t="array" aca="1" ref="DG58" ca="1">IFERROR(IF(INDIRECT(DJ58)="x", 1, INDIRECT(DJ58)), "")</f>
        <v/>
      </c>
      <c r="DI58" s="570">
        <f t="shared" si="4"/>
        <v>0</v>
      </c>
      <c r="DJ58" s="213" t="str" cm="1">
        <f t="array" ref="DJ58">IF(
  DE58 = "svar",
  _xlfn._xlws.FILTER($BQ:$BQ, ($BP:$BP = DF58) * ($BK:$BK = DC58)),
  IF(
    DC58 &lt;&gt; "",
    _xlfn._xlws.FILTER($X$2:$X$1000, $AD$2:$AD$1000 = DC58),
    ""
  )
)</f>
        <v/>
      </c>
      <c r="DK58" s="213"/>
      <c r="DL58" s="213"/>
      <c r="DM58" s="213"/>
      <c r="DN58" s="213"/>
      <c r="DO58" s="213"/>
      <c r="DP58" s="213"/>
      <c r="DQ58" s="213"/>
      <c r="DR58" s="213"/>
      <c r="DW58" s="442"/>
      <c r="EA58" s="213" t="str" cm="1">
        <f t="array" aca="1" ref="EA58" ca="1">IFERROR(IF(INDIRECT(ED58)="x", 1, INDIRECT(ED58)), "")</f>
        <v/>
      </c>
      <c r="EC58" s="570">
        <f t="shared" si="0"/>
        <v>0</v>
      </c>
      <c r="ED58" s="213" t="str" cm="1">
        <f t="array" ref="ED58">IF(
  DY58 = "svar",
  _xlfn._xlws.FILTER($BQ:$BQ, ($BP:$BP = DZ58) * ($BK:$BK = DW58)),
  IF(
    DW58 &lt;&gt; "",
    _xlfn._xlws.FILTER($X$2:$X$1000, $AD$2:$AD$1000 = DW58),
    ""
  )
)</f>
        <v/>
      </c>
      <c r="EE58" s="213"/>
      <c r="EF58" s="213"/>
      <c r="EG58" s="213"/>
      <c r="EH58" s="213"/>
      <c r="EI58" s="213"/>
      <c r="EJ58" s="213"/>
      <c r="EK58" s="213"/>
      <c r="EL58" s="213"/>
      <c r="EO58" s="442"/>
      <c r="ES58" s="213" t="str" cm="1">
        <f t="array" aca="1" ref="ES58" ca="1">IFERROR(IF(INDIRECT(EV58)="x", 1, INDIRECT(EV58)), "")</f>
        <v/>
      </c>
      <c r="EU58" s="570">
        <f t="shared" si="1"/>
        <v>0</v>
      </c>
      <c r="EV58" s="213" t="str" cm="1">
        <f t="array" ref="EV58">IF(
  EQ58 = "svar",
  _xlfn._xlws.FILTER($BQ:$BQ, ($BP:$BP = ER58) * ($BK:$BK = EO58)),
  IF(
    EO58 &lt;&gt; "",
    _xlfn._xlws.FILTER($X$2:$X$1000, $AD$2:$AD$1000 = EO58),
    ""
  )
)</f>
        <v/>
      </c>
      <c r="EW58" s="213"/>
      <c r="EX58" s="213"/>
      <c r="EY58" s="213"/>
      <c r="EZ58" s="213"/>
      <c r="FA58" s="213"/>
      <c r="FB58" s="213"/>
      <c r="FC58" s="213"/>
      <c r="FD58" s="213"/>
      <c r="FG58" s="442"/>
      <c r="FK58" s="213" t="str" cm="1">
        <f t="array" aca="1" ref="FK58" ca="1">IFERROR(IF(INDIRECT(FN58)="x", 1, INDIRECT(FN58)), "")</f>
        <v/>
      </c>
      <c r="FM58" s="570">
        <f t="shared" si="2"/>
        <v>0</v>
      </c>
      <c r="FN58" s="213" t="str" cm="1">
        <f t="array" ref="FN58">IF(
  FI58 = "svar",
  _xlfn._xlws.FILTER($BQ:$BQ, ($BP:$BP = FJ58) * ($BK:$BK = FG58)),
  IF(
    FG58 &lt;&gt; "",
    _xlfn._xlws.FILTER($X$2:$X$1000, $AD$2:$AD$1000 = FG58),
    ""
  )
)</f>
        <v/>
      </c>
      <c r="FO58" s="213"/>
      <c r="FP58" s="213"/>
      <c r="FQ58" s="213"/>
      <c r="FR58" s="213"/>
      <c r="FS58" s="213"/>
      <c r="FT58" s="213"/>
      <c r="FU58" s="213"/>
      <c r="FV58" s="213"/>
      <c r="FY58" s="442"/>
      <c r="GC58" s="747" t="str" cm="1">
        <f t="array" aca="1" ref="GC58" ca="1">IFERROR(IF(INDIRECT(GF58)="x", 1, INDIRECT(GF58)), "")</f>
        <v/>
      </c>
      <c r="GE58" s="570">
        <f t="shared" si="3"/>
        <v>0</v>
      </c>
      <c r="GF58" s="213" t="str" cm="1">
        <f t="array" ref="GF58">IF(
  GA58 = "svar",
  _xlfn._xlws.FILTER($BQ:$BQ, ($BP:$BP = GB58) * ($BK:$BK = FY58)),
  IF(
    FY58 &lt;&gt; "",
    _xlfn._xlws.FILTER($X$2:$X$1000, $AD$2:$AD$1000 = FY58),
    ""
  )
)</f>
        <v/>
      </c>
      <c r="GG58" s="213"/>
      <c r="GH58" s="213"/>
      <c r="GI58" s="213"/>
      <c r="GJ58" s="213"/>
      <c r="GK58" s="213"/>
      <c r="GL58" s="213"/>
      <c r="GM58" s="213"/>
      <c r="GN58" s="213"/>
      <c r="GQ58" s="442"/>
      <c r="GU58" s="213"/>
      <c r="GW58" s="570"/>
      <c r="GX58" s="213"/>
      <c r="GY58" s="213"/>
      <c r="GZ58" s="213"/>
      <c r="HA58" s="213"/>
      <c r="HB58" s="213"/>
      <c r="HC58" s="213"/>
      <c r="HD58" s="213"/>
      <c r="HE58" s="213"/>
      <c r="HF58" s="213"/>
      <c r="HI58" s="442"/>
      <c r="HM58" s="213"/>
      <c r="HO58" s="570"/>
      <c r="HP58" s="213"/>
      <c r="HQ58" s="213"/>
      <c r="HR58" s="213"/>
      <c r="HS58" s="213"/>
      <c r="HT58" s="213"/>
      <c r="HU58" s="213"/>
      <c r="HV58" s="213"/>
      <c r="HW58" s="213"/>
      <c r="HX58" s="213"/>
      <c r="IA58" s="442"/>
      <c r="IE58" s="213"/>
      <c r="IG58" s="570"/>
      <c r="IH58" s="213"/>
      <c r="II58" s="213"/>
      <c r="IJ58" s="213"/>
      <c r="IK58" s="213"/>
      <c r="IL58" s="213"/>
      <c r="IM58" s="213"/>
      <c r="IN58" s="213"/>
      <c r="IO58" s="213"/>
      <c r="IP58" s="213"/>
      <c r="IS58" s="442"/>
      <c r="IW58" s="213"/>
      <c r="IY58" s="570"/>
      <c r="IZ58" s="213"/>
      <c r="JA58" s="213"/>
      <c r="JB58" s="213"/>
      <c r="JC58" s="213"/>
      <c r="JD58" s="213"/>
      <c r="JE58" s="213"/>
      <c r="JF58" s="213"/>
      <c r="JG58" s="213"/>
      <c r="JH58" s="213"/>
      <c r="JK58" s="442"/>
      <c r="JO58" s="213"/>
      <c r="JQ58" s="570"/>
      <c r="JR58" s="213"/>
      <c r="JS58" s="213"/>
      <c r="JT58" s="213"/>
      <c r="JU58" s="213"/>
      <c r="JV58" s="213"/>
      <c r="JW58" s="213"/>
      <c r="JX58" s="213"/>
      <c r="JY58" s="213"/>
      <c r="JZ58" s="213"/>
      <c r="KC58" s="442"/>
      <c r="KG58" s="213"/>
      <c r="KI58" s="570"/>
      <c r="KJ58" s="213"/>
      <c r="KK58" s="213"/>
      <c r="KL58" s="213"/>
      <c r="KM58" s="213"/>
      <c r="KN58" s="213"/>
      <c r="KO58" s="213"/>
      <c r="KP58" s="213"/>
      <c r="KQ58" s="213"/>
      <c r="KR58" s="213"/>
    </row>
    <row r="59" spans="1:304" ht="15">
      <c r="A59" s="464"/>
      <c r="B59" s="361"/>
      <c r="C59" s="459"/>
      <c r="D59" s="361"/>
      <c r="E59" s="464"/>
      <c r="G59">
        <v>0</v>
      </c>
      <c r="H59" t="s">
        <v>1217</v>
      </c>
      <c r="I59">
        <v>0</v>
      </c>
      <c r="J59" s="422"/>
      <c r="K59" s="422"/>
      <c r="L59" s="422"/>
      <c r="M59" s="422"/>
      <c r="N59"/>
      <c r="O59"/>
      <c r="P59" s="435"/>
      <c r="Q59"/>
      <c r="R59"/>
      <c r="S59"/>
      <c r="T59"/>
      <c r="U59"/>
      <c r="V59"/>
      <c r="W59">
        <v>64</v>
      </c>
      <c r="X59" t="s">
        <v>1217</v>
      </c>
      <c r="Y59" t="s">
        <v>1217</v>
      </c>
      <c r="Z59" t="s">
        <v>1217</v>
      </c>
      <c r="AA59" t="s">
        <v>1217</v>
      </c>
      <c r="AB59" t="s">
        <v>1217</v>
      </c>
      <c r="AC59" t="s">
        <v>1217</v>
      </c>
      <c r="AD59" t="s">
        <v>1217</v>
      </c>
      <c r="AE59" t="s">
        <v>1217</v>
      </c>
      <c r="AF59" t="s">
        <v>1217</v>
      </c>
      <c r="AG59" t="s">
        <v>1217</v>
      </c>
      <c r="AH59"/>
      <c r="AI59" t="s">
        <v>1217</v>
      </c>
      <c r="AJ59" t="s">
        <v>1217</v>
      </c>
      <c r="AK59" t="s">
        <v>1217</v>
      </c>
      <c r="AL59" t="s">
        <v>1217</v>
      </c>
      <c r="AM59" t="s">
        <v>1217</v>
      </c>
      <c r="AN59" t="s">
        <v>1217</v>
      </c>
      <c r="AO59" t="s">
        <v>1217</v>
      </c>
      <c r="AP59"/>
      <c r="AQ59"/>
      <c r="AR59"/>
      <c r="AS59"/>
      <c r="AT59"/>
      <c r="AU59"/>
      <c r="AV59"/>
      <c r="AW59"/>
      <c r="AX59"/>
      <c r="AY59"/>
      <c r="AZ59"/>
      <c r="BA59"/>
      <c r="BB59"/>
      <c r="BC59"/>
      <c r="BD59"/>
      <c r="BE59"/>
      <c r="BF59" t="str" cm="1">
        <f t="array" aca="1" ref="BF59" ca="1">IFERROR(INDIRECT(X59),"")</f>
        <v/>
      </c>
      <c r="BG59"/>
      <c r="BH59" s="437"/>
      <c r="BI59"/>
      <c r="BJ59" s="470">
        <v>3</v>
      </c>
      <c r="BK59" s="470">
        <v>10</v>
      </c>
      <c r="BL59" s="470" t="s">
        <v>1043</v>
      </c>
      <c r="BM59" s="470" t="s">
        <v>4296</v>
      </c>
      <c r="BN59" s="470">
        <v>3</v>
      </c>
      <c r="BO59" s="756" t="s">
        <v>4381</v>
      </c>
      <c r="BP59" s="470" t="s">
        <v>1046</v>
      </c>
      <c r="BQ59" s="753" t="s">
        <v>4442</v>
      </c>
      <c r="BR59" s="438"/>
      <c r="BS59" s="470">
        <v>0</v>
      </c>
      <c r="BT59" s="470">
        <v>1</v>
      </c>
      <c r="BU59" s="470">
        <v>0</v>
      </c>
      <c r="BV59" s="470">
        <v>0</v>
      </c>
      <c r="BW59" s="470">
        <v>0</v>
      </c>
      <c r="BX59" s="470">
        <v>0</v>
      </c>
      <c r="BY59" s="470">
        <v>0</v>
      </c>
      <c r="BZ59" s="470">
        <v>0</v>
      </c>
      <c r="CA59" s="470">
        <v>0</v>
      </c>
      <c r="CB59" s="470">
        <v>0</v>
      </c>
      <c r="CC59" s="470"/>
      <c r="CD59" s="470"/>
      <c r="CE59"/>
      <c r="CG59"/>
      <c r="CH59"/>
      <c r="CI59"/>
      <c r="CJ59"/>
      <c r="CK59"/>
      <c r="CL59"/>
      <c r="CM59"/>
      <c r="CN59"/>
      <c r="CO59"/>
      <c r="CP59"/>
      <c r="CQ59"/>
      <c r="CR59"/>
      <c r="CS59"/>
      <c r="DC59" s="442"/>
      <c r="DD59" s="361"/>
      <c r="DE59" s="361"/>
      <c r="DF59" s="361"/>
      <c r="DG59" s="213" t="str" cm="1">
        <f t="array" aca="1" ref="DG59" ca="1">IFERROR(IF(INDIRECT(DJ59)="x", 1, INDIRECT(DJ59)), "")</f>
        <v/>
      </c>
      <c r="DH59" s="361"/>
      <c r="DI59" s="570">
        <f t="shared" si="4"/>
        <v>0</v>
      </c>
      <c r="DJ59" s="213" t="str" cm="1">
        <f t="array" ref="DJ59">IF(
  DE59 = "svar",
  _xlfn._xlws.FILTER($BQ:$BQ, ($BP:$BP = DF59) * ($BK:$BK = DC59)),
  IF(
    DC59 &lt;&gt; "",
    _xlfn._xlws.FILTER($X$2:$X$1000, $AD$2:$AD$1000 = DC59),
    ""
  )
)</f>
        <v/>
      </c>
      <c r="DK59" s="213"/>
      <c r="DL59" s="213"/>
      <c r="DM59" s="213"/>
      <c r="DN59" s="213"/>
      <c r="DO59" s="213"/>
      <c r="DP59" s="213"/>
      <c r="DQ59" s="213"/>
      <c r="DR59" s="213"/>
      <c r="DS59" s="361"/>
      <c r="DW59" s="440"/>
      <c r="EA59" s="213" t="str" cm="1">
        <f t="array" aca="1" ref="EA59" ca="1">IFERROR(IF(INDIRECT(ED59)="x", 1, INDIRECT(ED59)), "")</f>
        <v/>
      </c>
      <c r="EC59" s="570">
        <f t="shared" si="0"/>
        <v>0</v>
      </c>
      <c r="ED59" s="213" t="str" cm="1">
        <f t="array" ref="ED59">IF(
  DY59 = "svar",
  _xlfn._xlws.FILTER($BQ:$BQ, ($BP:$BP = DZ59) * ($BK:$BK = DW59)),
  IF(
    DW59 &lt;&gt; "",
    _xlfn._xlws.FILTER($X$2:$X$1000, $AD$2:$AD$1000 = DW59),
    ""
  )
)</f>
        <v/>
      </c>
      <c r="EE59" s="213"/>
      <c r="EF59" s="213"/>
      <c r="EG59" s="213"/>
      <c r="EH59" s="213"/>
      <c r="EI59" s="213"/>
      <c r="EJ59" s="213"/>
      <c r="EK59" s="213"/>
      <c r="EL59" s="213"/>
      <c r="EO59" s="440"/>
      <c r="ES59" s="213" t="str" cm="1">
        <f t="array" aca="1" ref="ES59" ca="1">IFERROR(IF(INDIRECT(EV59)="x", 1, INDIRECT(EV59)), "")</f>
        <v/>
      </c>
      <c r="EU59" s="570">
        <f t="shared" si="1"/>
        <v>0</v>
      </c>
      <c r="EV59" s="213" t="str" cm="1">
        <f t="array" ref="EV59">IF(
  EQ59 = "svar",
  _xlfn._xlws.FILTER($BQ:$BQ, ($BP:$BP = ER59) * ($BK:$BK = EO59)),
  IF(
    EO59 &lt;&gt; "",
    _xlfn._xlws.FILTER($X$2:$X$1000, $AD$2:$AD$1000 = EO59),
    ""
  )
)</f>
        <v/>
      </c>
      <c r="EW59" s="213"/>
      <c r="EX59" s="213"/>
      <c r="EY59" s="213"/>
      <c r="EZ59" s="213"/>
      <c r="FA59" s="213"/>
      <c r="FB59" s="213"/>
      <c r="FC59" s="213"/>
      <c r="FD59" s="213"/>
      <c r="FG59" s="440"/>
      <c r="FK59" s="213" t="str" cm="1">
        <f t="array" aca="1" ref="FK59" ca="1">IFERROR(IF(INDIRECT(FN59)="x", 1, INDIRECT(FN59)), "")</f>
        <v/>
      </c>
      <c r="FM59" s="570">
        <f t="shared" si="2"/>
        <v>0</v>
      </c>
      <c r="FN59" s="213" t="str" cm="1">
        <f t="array" ref="FN59">IF(
  FI59 = "svar",
  _xlfn._xlws.FILTER($BQ:$BQ, ($BP:$BP = FJ59) * ($BK:$BK = FG59)),
  IF(
    FG59 &lt;&gt; "",
    _xlfn._xlws.FILTER($X$2:$X$1000, $AD$2:$AD$1000 = FG59),
    ""
  )
)</f>
        <v/>
      </c>
      <c r="FO59" s="213"/>
      <c r="FP59" s="213"/>
      <c r="FQ59" s="213"/>
      <c r="FR59" s="213"/>
      <c r="FS59" s="213"/>
      <c r="FT59" s="213"/>
      <c r="FU59" s="213"/>
      <c r="FV59" s="213"/>
      <c r="FY59" s="440"/>
      <c r="GC59" s="747" t="str" cm="1">
        <f t="array" aca="1" ref="GC59" ca="1">IFERROR(IF(INDIRECT(GF59)="x", 1, INDIRECT(GF59)), "")</f>
        <v/>
      </c>
      <c r="GE59" s="570">
        <f t="shared" si="3"/>
        <v>0</v>
      </c>
      <c r="GF59" s="213" t="str" cm="1">
        <f t="array" ref="GF59">IF(
  GA59 = "svar",
  _xlfn._xlws.FILTER($BQ:$BQ, ($BP:$BP = GB59) * ($BK:$BK = FY59)),
  IF(
    FY59 &lt;&gt; "",
    _xlfn._xlws.FILTER($X$2:$X$1000, $AD$2:$AD$1000 = FY59),
    ""
  )
)</f>
        <v/>
      </c>
      <c r="GG59" s="213"/>
      <c r="GH59" s="213"/>
      <c r="GI59" s="213"/>
      <c r="GJ59" s="213"/>
      <c r="GK59" s="213"/>
      <c r="GL59" s="213"/>
      <c r="GM59" s="213"/>
      <c r="GN59" s="213"/>
      <c r="GQ59" s="440"/>
      <c r="GU59" s="213"/>
      <c r="GW59" s="570"/>
      <c r="GX59" s="213"/>
      <c r="GY59" s="213"/>
      <c r="GZ59" s="213"/>
      <c r="HA59" s="213"/>
      <c r="HB59" s="213"/>
      <c r="HC59" s="213"/>
      <c r="HD59" s="213"/>
      <c r="HE59" s="213"/>
      <c r="HF59" s="213"/>
      <c r="HI59" s="440"/>
      <c r="HM59" s="213"/>
      <c r="HO59" s="570"/>
      <c r="HP59" s="213"/>
      <c r="HQ59" s="213"/>
      <c r="HR59" s="213"/>
      <c r="HS59" s="213"/>
      <c r="HT59" s="213"/>
      <c r="HU59" s="213"/>
      <c r="HV59" s="213"/>
      <c r="HW59" s="213"/>
      <c r="HX59" s="213"/>
      <c r="IA59" s="440"/>
      <c r="IE59" s="213"/>
      <c r="IG59" s="570"/>
      <c r="IH59" s="213"/>
      <c r="II59" s="213"/>
      <c r="IJ59" s="213"/>
      <c r="IK59" s="213"/>
      <c r="IL59" s="213"/>
      <c r="IM59" s="213"/>
      <c r="IN59" s="213"/>
      <c r="IO59" s="213"/>
      <c r="IP59" s="213"/>
      <c r="IS59" s="440"/>
      <c r="IW59" s="213"/>
      <c r="IY59" s="570"/>
      <c r="IZ59" s="213"/>
      <c r="JA59" s="213"/>
      <c r="JB59" s="213"/>
      <c r="JC59" s="213"/>
      <c r="JD59" s="213"/>
      <c r="JE59" s="213"/>
      <c r="JF59" s="213"/>
      <c r="JG59" s="213"/>
      <c r="JH59" s="213"/>
      <c r="JK59" s="440"/>
      <c r="JO59" s="213"/>
      <c r="JQ59" s="570"/>
      <c r="JR59" s="213"/>
      <c r="JS59" s="213"/>
      <c r="JT59" s="213"/>
      <c r="JU59" s="213"/>
      <c r="JV59" s="213"/>
      <c r="JW59" s="213"/>
      <c r="JX59" s="213"/>
      <c r="JY59" s="213"/>
      <c r="JZ59" s="213"/>
      <c r="KC59" s="440"/>
      <c r="KG59" s="213"/>
      <c r="KI59" s="570"/>
      <c r="KJ59" s="213"/>
      <c r="KK59" s="213"/>
      <c r="KL59" s="213"/>
      <c r="KM59" s="213"/>
      <c r="KN59" s="213"/>
      <c r="KO59" s="213"/>
      <c r="KP59" s="213"/>
      <c r="KQ59" s="213"/>
      <c r="KR59" s="213"/>
    </row>
    <row r="60" spans="1:304" s="447" customFormat="1" ht="15">
      <c r="A60" s="464"/>
      <c r="B60" s="361"/>
      <c r="C60" s="459"/>
      <c r="D60" s="361"/>
      <c r="E60" s="464"/>
      <c r="F60" s="441"/>
      <c r="G60">
        <v>0</v>
      </c>
      <c r="H60" t="s">
        <v>1217</v>
      </c>
      <c r="I60">
        <v>0</v>
      </c>
      <c r="J60" s="422"/>
      <c r="K60" s="422"/>
      <c r="L60" s="422"/>
      <c r="M60" s="422"/>
      <c r="N60"/>
      <c r="O60"/>
      <c r="P60" s="435"/>
      <c r="Q60"/>
      <c r="R60"/>
      <c r="S60"/>
      <c r="T60"/>
      <c r="U60"/>
      <c r="V60"/>
      <c r="W60">
        <v>65</v>
      </c>
      <c r="X60" t="s">
        <v>1217</v>
      </c>
      <c r="Y60" t="s">
        <v>1217</v>
      </c>
      <c r="Z60" t="s">
        <v>1217</v>
      </c>
      <c r="AA60" t="s">
        <v>1217</v>
      </c>
      <c r="AB60" t="s">
        <v>1217</v>
      </c>
      <c r="AC60" t="s">
        <v>1217</v>
      </c>
      <c r="AD60" t="s">
        <v>1217</v>
      </c>
      <c r="AE60" t="s">
        <v>1217</v>
      </c>
      <c r="AF60" t="s">
        <v>1217</v>
      </c>
      <c r="AG60" t="s">
        <v>1217</v>
      </c>
      <c r="AH60"/>
      <c r="AI60" t="s">
        <v>1217</v>
      </c>
      <c r="AJ60" t="s">
        <v>1217</v>
      </c>
      <c r="AK60" t="s">
        <v>1217</v>
      </c>
      <c r="AL60" t="s">
        <v>1217</v>
      </c>
      <c r="AM60" t="s">
        <v>1217</v>
      </c>
      <c r="AN60" t="s">
        <v>1217</v>
      </c>
      <c r="AO60" t="s">
        <v>1217</v>
      </c>
      <c r="AP60"/>
      <c r="AQ60"/>
      <c r="AR60"/>
      <c r="AS60"/>
      <c r="AT60"/>
      <c r="AU60"/>
      <c r="AV60"/>
      <c r="AW60"/>
      <c r="AX60"/>
      <c r="AY60"/>
      <c r="AZ60"/>
      <c r="BA60"/>
      <c r="BB60"/>
      <c r="BC60"/>
      <c r="BD60"/>
      <c r="BE60"/>
      <c r="BF60" t="str" cm="1">
        <f t="array" aca="1" ref="BF60" ca="1">IFERROR(INDIRECT(X60),"")</f>
        <v/>
      </c>
      <c r="BG60"/>
      <c r="BH60" s="437"/>
      <c r="BI60"/>
      <c r="BJ60" s="470">
        <v>3</v>
      </c>
      <c r="BK60" s="470">
        <v>10</v>
      </c>
      <c r="BL60" s="470" t="s">
        <v>1043</v>
      </c>
      <c r="BM60" s="470" t="s">
        <v>4296</v>
      </c>
      <c r="BN60" s="470">
        <v>4</v>
      </c>
      <c r="BO60" s="756" t="s">
        <v>4382</v>
      </c>
      <c r="BP60" s="470" t="s">
        <v>1048</v>
      </c>
      <c r="BQ60" s="753" t="s">
        <v>4443</v>
      </c>
      <c r="BR60" s="438"/>
      <c r="BS60" s="470">
        <v>0</v>
      </c>
      <c r="BT60" s="470">
        <v>1</v>
      </c>
      <c r="BU60" s="470">
        <v>0</v>
      </c>
      <c r="BV60" s="470">
        <v>0</v>
      </c>
      <c r="BW60" s="470">
        <v>0</v>
      </c>
      <c r="BX60" s="470">
        <v>0</v>
      </c>
      <c r="BY60" s="470">
        <v>0</v>
      </c>
      <c r="BZ60" s="470">
        <v>0</v>
      </c>
      <c r="CA60" s="470">
        <v>0</v>
      </c>
      <c r="CB60" s="470">
        <v>0</v>
      </c>
      <c r="CC60" s="470"/>
      <c r="CD60" s="470"/>
      <c r="CE60"/>
      <c r="CG60"/>
      <c r="CH60"/>
      <c r="CI60"/>
      <c r="CJ60"/>
      <c r="CK60"/>
      <c r="CL60"/>
      <c r="CM60"/>
      <c r="CN60"/>
      <c r="CO60"/>
      <c r="CP60"/>
      <c r="CQ60"/>
      <c r="CR60"/>
      <c r="CS60"/>
      <c r="DC60" s="440"/>
      <c r="DD60" s="441"/>
      <c r="DE60" s="441"/>
      <c r="DF60" s="441"/>
      <c r="DG60" s="213" t="str" cm="1">
        <f t="array" aca="1" ref="DG60" ca="1">IFERROR(IF(INDIRECT(DJ60)="x", 1, INDIRECT(DJ60)), "")</f>
        <v/>
      </c>
      <c r="DH60" s="441"/>
      <c r="DI60" s="570">
        <f t="shared" si="4"/>
        <v>0</v>
      </c>
      <c r="DJ60" s="213" t="str" cm="1">
        <f t="array" ref="DJ60">IF(
  DE60 = "svar",
  _xlfn._xlws.FILTER($BQ:$BQ, ($BP:$BP = DF60) * ($BK:$BK = DC60)),
  IF(
    DC60 &lt;&gt; "",
    _xlfn._xlws.FILTER($X$2:$X$1000, $AD$2:$AD$1000 = DC60),
    ""
  )
)</f>
        <v/>
      </c>
      <c r="DK60" s="213"/>
      <c r="DL60" s="213"/>
      <c r="DM60" s="213"/>
      <c r="DN60" s="213"/>
      <c r="DO60" s="213"/>
      <c r="DP60" s="213"/>
      <c r="DQ60" s="213"/>
      <c r="DR60" s="213"/>
      <c r="DS60" s="441"/>
      <c r="DW60" s="446"/>
      <c r="EA60" s="213" t="str" cm="1">
        <f t="array" aca="1" ref="EA60" ca="1">IFERROR(IF(INDIRECT(ED60)="x", 1, INDIRECT(ED60)), "")</f>
        <v/>
      </c>
      <c r="EC60" s="570">
        <f t="shared" si="0"/>
        <v>0</v>
      </c>
      <c r="ED60" s="213" t="str" cm="1">
        <f t="array" ref="ED60">IF(
  DY60 = "svar",
  _xlfn._xlws.FILTER($BQ:$BQ, ($BP:$BP = DZ60) * ($BK:$BK = DW60)),
  IF(
    DW60 &lt;&gt; "",
    _xlfn._xlws.FILTER($X$2:$X$1000, $AD$2:$AD$1000 = DW60),
    ""
  )
)</f>
        <v/>
      </c>
      <c r="EE60" s="213"/>
      <c r="EF60" s="213"/>
      <c r="EG60" s="213"/>
      <c r="EH60" s="213"/>
      <c r="EI60" s="213"/>
      <c r="EJ60" s="213"/>
      <c r="EK60" s="213"/>
      <c r="EL60" s="213"/>
      <c r="EO60" s="446"/>
      <c r="ES60" s="213" t="str" cm="1">
        <f t="array" aca="1" ref="ES60" ca="1">IFERROR(IF(INDIRECT(EV60)="x", 1, INDIRECT(EV60)), "")</f>
        <v/>
      </c>
      <c r="EU60" s="570">
        <f t="shared" si="1"/>
        <v>0</v>
      </c>
      <c r="EV60" s="213" t="str" cm="1">
        <f t="array" ref="EV60">IF(
  EQ60 = "svar",
  _xlfn._xlws.FILTER($BQ:$BQ, ($BP:$BP = ER60) * ($BK:$BK = EO60)),
  IF(
    EO60 &lt;&gt; "",
    _xlfn._xlws.FILTER($X$2:$X$1000, $AD$2:$AD$1000 = EO60),
    ""
  )
)</f>
        <v/>
      </c>
      <c r="EW60" s="213"/>
      <c r="EX60" s="213"/>
      <c r="EY60" s="213"/>
      <c r="EZ60" s="213"/>
      <c r="FA60" s="213"/>
      <c r="FB60" s="213"/>
      <c r="FC60" s="213"/>
      <c r="FD60" s="213"/>
      <c r="FG60" s="446"/>
      <c r="FK60" s="213" t="str" cm="1">
        <f t="array" aca="1" ref="FK60" ca="1">IFERROR(IF(INDIRECT(FN60)="x", 1, INDIRECT(FN60)), "")</f>
        <v/>
      </c>
      <c r="FM60" s="570">
        <f t="shared" si="2"/>
        <v>0</v>
      </c>
      <c r="FN60" s="213" t="str" cm="1">
        <f t="array" ref="FN60">IF(
  FI60 = "svar",
  _xlfn._xlws.FILTER($BQ:$BQ, ($BP:$BP = FJ60) * ($BK:$BK = FG60)),
  IF(
    FG60 &lt;&gt; "",
    _xlfn._xlws.FILTER($X$2:$X$1000, $AD$2:$AD$1000 = FG60),
    ""
  )
)</f>
        <v/>
      </c>
      <c r="FO60" s="213"/>
      <c r="FP60" s="213"/>
      <c r="FQ60" s="213"/>
      <c r="FR60" s="213"/>
      <c r="FS60" s="213"/>
      <c r="FT60" s="213"/>
      <c r="FU60" s="213"/>
      <c r="FV60" s="213"/>
      <c r="FY60" s="446"/>
      <c r="GC60" s="747" t="str" cm="1">
        <f t="array" aca="1" ref="GC60" ca="1">IFERROR(IF(INDIRECT(GF60)="x", 1, INDIRECT(GF60)), "")</f>
        <v/>
      </c>
      <c r="GE60" s="570">
        <f t="shared" si="3"/>
        <v>0</v>
      </c>
      <c r="GF60" s="213" t="str" cm="1">
        <f t="array" ref="GF60">IF(
  GA60 = "svar",
  _xlfn._xlws.FILTER($BQ:$BQ, ($BP:$BP = GB60) * ($BK:$BK = FY60)),
  IF(
    FY60 &lt;&gt; "",
    _xlfn._xlws.FILTER($X$2:$X$1000, $AD$2:$AD$1000 = FY60),
    ""
  )
)</f>
        <v/>
      </c>
      <c r="GG60" s="213"/>
      <c r="GH60" s="213"/>
      <c r="GI60" s="213"/>
      <c r="GJ60" s="213"/>
      <c r="GK60" s="213"/>
      <c r="GL60" s="213"/>
      <c r="GM60" s="213"/>
      <c r="GN60" s="213"/>
      <c r="GQ60" s="446"/>
      <c r="GU60" s="213"/>
      <c r="GW60" s="570"/>
      <c r="GX60" s="213"/>
      <c r="GY60" s="213"/>
      <c r="GZ60" s="213"/>
      <c r="HA60" s="213"/>
      <c r="HB60" s="213"/>
      <c r="HC60" s="213"/>
      <c r="HD60" s="213"/>
      <c r="HE60" s="213"/>
      <c r="HF60" s="213"/>
      <c r="HI60" s="446"/>
      <c r="HM60" s="213"/>
      <c r="HO60" s="570"/>
      <c r="HP60" s="213"/>
      <c r="HQ60" s="213"/>
      <c r="HR60" s="213"/>
      <c r="HS60" s="213"/>
      <c r="HT60" s="213"/>
      <c r="HU60" s="213"/>
      <c r="HV60" s="213"/>
      <c r="HW60" s="213"/>
      <c r="HX60" s="213"/>
      <c r="IA60" s="446"/>
      <c r="IE60" s="213"/>
      <c r="IG60" s="570"/>
      <c r="IH60" s="213"/>
      <c r="II60" s="213"/>
      <c r="IJ60" s="213"/>
      <c r="IK60" s="213"/>
      <c r="IL60" s="213"/>
      <c r="IM60" s="213"/>
      <c r="IN60" s="213"/>
      <c r="IO60" s="213"/>
      <c r="IP60" s="213"/>
      <c r="IS60" s="446"/>
      <c r="IW60" s="213"/>
      <c r="IY60" s="570"/>
      <c r="IZ60" s="213"/>
      <c r="JA60" s="213"/>
      <c r="JB60" s="213"/>
      <c r="JC60" s="213"/>
      <c r="JD60" s="213"/>
      <c r="JE60" s="213"/>
      <c r="JF60" s="213"/>
      <c r="JG60" s="213"/>
      <c r="JH60" s="213"/>
      <c r="JK60" s="446"/>
      <c r="JO60" s="213"/>
      <c r="JQ60" s="570"/>
      <c r="JR60" s="213"/>
      <c r="JS60" s="213"/>
      <c r="JT60" s="213"/>
      <c r="JU60" s="213"/>
      <c r="JV60" s="213"/>
      <c r="JW60" s="213"/>
      <c r="JX60" s="213"/>
      <c r="JY60" s="213"/>
      <c r="JZ60" s="213"/>
      <c r="KC60" s="446"/>
      <c r="KG60" s="213"/>
      <c r="KI60" s="570"/>
      <c r="KJ60" s="213"/>
      <c r="KK60" s="213"/>
      <c r="KL60" s="213"/>
      <c r="KM60" s="213"/>
      <c r="KN60" s="213"/>
      <c r="KO60" s="213"/>
      <c r="KP60" s="213"/>
      <c r="KQ60" s="213"/>
      <c r="KR60" s="213"/>
    </row>
    <row r="61" spans="1:304" ht="15">
      <c r="A61" s="464"/>
      <c r="B61" s="361"/>
      <c r="C61" s="459"/>
      <c r="D61" s="361"/>
      <c r="E61" s="464"/>
      <c r="G61">
        <v>0</v>
      </c>
      <c r="H61" t="s">
        <v>1217</v>
      </c>
      <c r="I61">
        <v>0</v>
      </c>
      <c r="J61" s="422"/>
      <c r="K61" s="422"/>
      <c r="L61" s="422"/>
      <c r="M61" s="422"/>
      <c r="N61"/>
      <c r="O61"/>
      <c r="P61" s="435"/>
      <c r="Q61"/>
      <c r="R61"/>
      <c r="S61"/>
      <c r="T61"/>
      <c r="U61"/>
      <c r="V61"/>
      <c r="W61">
        <v>66</v>
      </c>
      <c r="X61" t="s">
        <v>1217</v>
      </c>
      <c r="Y61" t="s">
        <v>1217</v>
      </c>
      <c r="Z61" t="s">
        <v>1217</v>
      </c>
      <c r="AA61" t="s">
        <v>1217</v>
      </c>
      <c r="AB61" t="s">
        <v>1217</v>
      </c>
      <c r="AC61" t="s">
        <v>1217</v>
      </c>
      <c r="AD61" t="s">
        <v>1217</v>
      </c>
      <c r="AE61" t="s">
        <v>1217</v>
      </c>
      <c r="AF61" t="s">
        <v>1217</v>
      </c>
      <c r="AG61" t="s">
        <v>1217</v>
      </c>
      <c r="AH61"/>
      <c r="AI61" t="s">
        <v>1217</v>
      </c>
      <c r="AJ61" t="s">
        <v>1217</v>
      </c>
      <c r="AK61" t="s">
        <v>1217</v>
      </c>
      <c r="AL61" t="s">
        <v>1217</v>
      </c>
      <c r="AM61" t="s">
        <v>1217</v>
      </c>
      <c r="AN61" t="s">
        <v>1217</v>
      </c>
      <c r="AO61" t="s">
        <v>1217</v>
      </c>
      <c r="AP61"/>
      <c r="AQ61"/>
      <c r="AR61"/>
      <c r="AS61"/>
      <c r="AT61"/>
      <c r="AU61"/>
      <c r="AV61"/>
      <c r="AW61"/>
      <c r="AX61"/>
      <c r="AY61"/>
      <c r="AZ61"/>
      <c r="BA61"/>
      <c r="BB61"/>
      <c r="BC61"/>
      <c r="BD61"/>
      <c r="BE61"/>
      <c r="BF61" t="str" cm="1">
        <f t="array" aca="1" ref="BF61" ca="1">IFERROR(INDIRECT(X61),"")</f>
        <v/>
      </c>
      <c r="BG61"/>
      <c r="BH61" s="437"/>
      <c r="BI61"/>
      <c r="BJ61" s="470">
        <v>3</v>
      </c>
      <c r="BK61" s="470">
        <v>10</v>
      </c>
      <c r="BL61" s="470" t="s">
        <v>1043</v>
      </c>
      <c r="BM61" s="470" t="s">
        <v>4296</v>
      </c>
      <c r="BN61" s="470">
        <v>5</v>
      </c>
      <c r="BO61" s="756" t="s">
        <v>4383</v>
      </c>
      <c r="BP61" s="470" t="s">
        <v>1049</v>
      </c>
      <c r="BQ61" s="753" t="s">
        <v>4444</v>
      </c>
      <c r="BR61" s="438"/>
      <c r="BS61" s="470">
        <v>0</v>
      </c>
      <c r="BT61" s="470">
        <v>1</v>
      </c>
      <c r="BU61" s="470">
        <v>0</v>
      </c>
      <c r="BV61" s="470">
        <v>0</v>
      </c>
      <c r="BW61" s="470">
        <v>0</v>
      </c>
      <c r="BX61" s="470">
        <v>0</v>
      </c>
      <c r="BY61" s="470">
        <v>0</v>
      </c>
      <c r="BZ61" s="470">
        <v>0</v>
      </c>
      <c r="CA61" s="470">
        <v>0</v>
      </c>
      <c r="CB61" s="470">
        <v>0</v>
      </c>
      <c r="CC61" s="470"/>
      <c r="CD61" s="470"/>
      <c r="CE61"/>
      <c r="CG61"/>
      <c r="CH61"/>
      <c r="CI61"/>
      <c r="CJ61"/>
      <c r="CK61"/>
      <c r="CL61"/>
      <c r="CM61"/>
      <c r="CN61"/>
      <c r="CO61"/>
      <c r="CP61"/>
      <c r="CQ61"/>
      <c r="CR61"/>
      <c r="CS61"/>
      <c r="DC61" s="446"/>
      <c r="DD61" s="447"/>
      <c r="DE61" s="447"/>
      <c r="DF61" s="447"/>
      <c r="DG61" s="213" t="str" cm="1">
        <f t="array" aca="1" ref="DG61" ca="1">IFERROR(IF(INDIRECT(DJ61)="x", 1, INDIRECT(DJ61)), "")</f>
        <v/>
      </c>
      <c r="DH61" s="447"/>
      <c r="DI61" s="570">
        <f t="shared" si="4"/>
        <v>0</v>
      </c>
      <c r="DJ61" s="213" t="str" cm="1">
        <f t="array" ref="DJ61">IF(
  DE61 = "svar",
  _xlfn._xlws.FILTER($BQ:$BQ, ($BP:$BP = DF61) * ($BK:$BK = DC61)),
  IF(
    DC61 &lt;&gt; "",
    _xlfn._xlws.FILTER($X$2:$X$1000, $AD$2:$AD$1000 = DC61),
    ""
  )
)</f>
        <v/>
      </c>
      <c r="DK61" s="213"/>
      <c r="DL61" s="213"/>
      <c r="DM61" s="213"/>
      <c r="DN61" s="213"/>
      <c r="DO61" s="213"/>
      <c r="DP61" s="213"/>
      <c r="DQ61" s="213"/>
      <c r="DR61" s="213"/>
      <c r="DS61" s="447"/>
      <c r="DW61" s="440"/>
      <c r="EA61" s="213" t="str" cm="1">
        <f t="array" aca="1" ref="EA61" ca="1">IFERROR(IF(INDIRECT(ED61)="x", 1, INDIRECT(ED61)), "")</f>
        <v/>
      </c>
      <c r="EC61" s="570">
        <f t="shared" si="0"/>
        <v>0</v>
      </c>
      <c r="ED61" s="213" t="str" cm="1">
        <f t="array" ref="ED61">IF(
  DY61 = "svar",
  _xlfn._xlws.FILTER($BQ:$BQ, ($BP:$BP = DZ61) * ($BK:$BK = DW61)),
  IF(
    DW61 &lt;&gt; "",
    _xlfn._xlws.FILTER($X$2:$X$1000, $AD$2:$AD$1000 = DW61),
    ""
  )
)</f>
        <v/>
      </c>
      <c r="EE61" s="213"/>
      <c r="EF61" s="213"/>
      <c r="EG61" s="213"/>
      <c r="EH61" s="213"/>
      <c r="EI61" s="213"/>
      <c r="EJ61" s="213"/>
      <c r="EK61" s="213"/>
      <c r="EL61" s="213"/>
      <c r="EO61" s="440"/>
      <c r="ES61" s="213" t="str" cm="1">
        <f t="array" aca="1" ref="ES61" ca="1">IFERROR(IF(INDIRECT(EV61)="x", 1, INDIRECT(EV61)), "")</f>
        <v/>
      </c>
      <c r="EU61" s="570">
        <f t="shared" si="1"/>
        <v>0</v>
      </c>
      <c r="EV61" s="213" t="str" cm="1">
        <f t="array" ref="EV61">IF(
  EQ61 = "svar",
  _xlfn._xlws.FILTER($BQ:$BQ, ($BP:$BP = ER61) * ($BK:$BK = EO61)),
  IF(
    EO61 &lt;&gt; "",
    _xlfn._xlws.FILTER($X$2:$X$1000, $AD$2:$AD$1000 = EO61),
    ""
  )
)</f>
        <v/>
      </c>
      <c r="EW61" s="213"/>
      <c r="EX61" s="213"/>
      <c r="EY61" s="213"/>
      <c r="EZ61" s="213"/>
      <c r="FA61" s="213"/>
      <c r="FB61" s="213"/>
      <c r="FC61" s="213"/>
      <c r="FD61" s="213"/>
      <c r="FG61" s="440"/>
      <c r="FK61" s="213" t="str" cm="1">
        <f t="array" aca="1" ref="FK61" ca="1">IFERROR(IF(INDIRECT(FN61)="x", 1, INDIRECT(FN61)), "")</f>
        <v/>
      </c>
      <c r="FM61" s="570">
        <f t="shared" si="2"/>
        <v>0</v>
      </c>
      <c r="FN61" s="213" t="str" cm="1">
        <f t="array" ref="FN61">IF(
  FI61 = "svar",
  _xlfn._xlws.FILTER($BQ:$BQ, ($BP:$BP = FJ61) * ($BK:$BK = FG61)),
  IF(
    FG61 &lt;&gt; "",
    _xlfn._xlws.FILTER($X$2:$X$1000, $AD$2:$AD$1000 = FG61),
    ""
  )
)</f>
        <v/>
      </c>
      <c r="FO61" s="213"/>
      <c r="FP61" s="213"/>
      <c r="FQ61" s="213"/>
      <c r="FR61" s="213"/>
      <c r="FS61" s="213"/>
      <c r="FT61" s="213"/>
      <c r="FU61" s="213"/>
      <c r="FV61" s="213"/>
      <c r="FY61" s="440"/>
      <c r="GC61" s="747" t="str" cm="1">
        <f t="array" aca="1" ref="GC61" ca="1">IFERROR(IF(INDIRECT(GF61)="x", 1, INDIRECT(GF61)), "")</f>
        <v/>
      </c>
      <c r="GE61" s="570">
        <f t="shared" si="3"/>
        <v>0</v>
      </c>
      <c r="GF61" s="213" t="str" cm="1">
        <f t="array" ref="GF61">IF(
  GA61 = "svar",
  _xlfn._xlws.FILTER($BQ:$BQ, ($BP:$BP = GB61) * ($BK:$BK = FY61)),
  IF(
    FY61 &lt;&gt; "",
    _xlfn._xlws.FILTER($X$2:$X$1000, $AD$2:$AD$1000 = FY61),
    ""
  )
)</f>
        <v/>
      </c>
      <c r="GG61" s="213"/>
      <c r="GH61" s="213"/>
      <c r="GI61" s="213"/>
      <c r="GJ61" s="213"/>
      <c r="GK61" s="213"/>
      <c r="GL61" s="213"/>
      <c r="GM61" s="213"/>
      <c r="GN61" s="213"/>
      <c r="GQ61" s="440"/>
      <c r="GU61" s="213"/>
      <c r="GW61" s="570"/>
      <c r="GX61" s="213"/>
      <c r="GY61" s="213"/>
      <c r="GZ61" s="213"/>
      <c r="HA61" s="213"/>
      <c r="HB61" s="213"/>
      <c r="HC61" s="213"/>
      <c r="HD61" s="213"/>
      <c r="HE61" s="213"/>
      <c r="HF61" s="213"/>
      <c r="HI61" s="440"/>
      <c r="HM61" s="213"/>
      <c r="HO61" s="570"/>
      <c r="HP61" s="213"/>
      <c r="HQ61" s="213"/>
      <c r="HR61" s="213"/>
      <c r="HS61" s="213"/>
      <c r="HT61" s="213"/>
      <c r="HU61" s="213"/>
      <c r="HV61" s="213"/>
      <c r="HW61" s="213"/>
      <c r="HX61" s="213"/>
      <c r="IA61" s="440"/>
      <c r="IE61" s="213"/>
      <c r="IG61" s="570"/>
      <c r="IH61" s="213"/>
      <c r="II61" s="213"/>
      <c r="IJ61" s="213"/>
      <c r="IK61" s="213"/>
      <c r="IL61" s="213"/>
      <c r="IM61" s="213"/>
      <c r="IN61" s="213"/>
      <c r="IO61" s="213"/>
      <c r="IP61" s="213"/>
      <c r="IS61" s="440"/>
      <c r="IW61" s="213"/>
      <c r="IY61" s="570"/>
      <c r="IZ61" s="213"/>
      <c r="JA61" s="213"/>
      <c r="JB61" s="213"/>
      <c r="JC61" s="213"/>
      <c r="JD61" s="213"/>
      <c r="JE61" s="213"/>
      <c r="JF61" s="213"/>
      <c r="JG61" s="213"/>
      <c r="JH61" s="213"/>
      <c r="JK61" s="440"/>
      <c r="JO61" s="213"/>
      <c r="JQ61" s="570"/>
      <c r="JR61" s="213"/>
      <c r="JS61" s="213"/>
      <c r="JT61" s="213"/>
      <c r="JU61" s="213"/>
      <c r="JV61" s="213"/>
      <c r="JW61" s="213"/>
      <c r="JX61" s="213"/>
      <c r="JY61" s="213"/>
      <c r="JZ61" s="213"/>
      <c r="KC61" s="440"/>
      <c r="KG61" s="213"/>
      <c r="KI61" s="570"/>
      <c r="KJ61" s="213"/>
      <c r="KK61" s="213"/>
      <c r="KL61" s="213"/>
      <c r="KM61" s="213"/>
      <c r="KN61" s="213"/>
      <c r="KO61" s="213"/>
      <c r="KP61" s="213"/>
      <c r="KQ61" s="213"/>
      <c r="KR61" s="213"/>
    </row>
    <row r="62" spans="1:304" ht="15">
      <c r="A62" s="464"/>
      <c r="B62" s="361"/>
      <c r="C62" s="459"/>
      <c r="D62" s="361"/>
      <c r="E62" s="464"/>
      <c r="G62">
        <v>0</v>
      </c>
      <c r="H62" t="s">
        <v>1217</v>
      </c>
      <c r="I62">
        <v>0</v>
      </c>
      <c r="J62" s="422"/>
      <c r="K62" s="422"/>
      <c r="L62" s="422"/>
      <c r="M62" s="422"/>
      <c r="N62"/>
      <c r="O62"/>
      <c r="P62" s="435"/>
      <c r="Q62"/>
      <c r="R62"/>
      <c r="S62"/>
      <c r="T62"/>
      <c r="U62"/>
      <c r="V62"/>
      <c r="W62">
        <v>67</v>
      </c>
      <c r="X62" t="s">
        <v>1217</v>
      </c>
      <c r="Y62" t="s">
        <v>1217</v>
      </c>
      <c r="Z62" t="s">
        <v>1217</v>
      </c>
      <c r="AA62" t="s">
        <v>1217</v>
      </c>
      <c r="AB62" t="s">
        <v>1217</v>
      </c>
      <c r="AC62" t="s">
        <v>1217</v>
      </c>
      <c r="AD62" t="s">
        <v>1217</v>
      </c>
      <c r="AE62" t="s">
        <v>1217</v>
      </c>
      <c r="AF62" t="s">
        <v>1217</v>
      </c>
      <c r="AG62" t="s">
        <v>1217</v>
      </c>
      <c r="AH62"/>
      <c r="AI62" t="s">
        <v>1217</v>
      </c>
      <c r="AJ62" t="s">
        <v>1217</v>
      </c>
      <c r="AK62" t="s">
        <v>1217</v>
      </c>
      <c r="AL62" t="s">
        <v>1217</v>
      </c>
      <c r="AM62" t="s">
        <v>1217</v>
      </c>
      <c r="AN62" t="s">
        <v>1217</v>
      </c>
      <c r="AO62" t="s">
        <v>1217</v>
      </c>
      <c r="AP62"/>
      <c r="AQ62"/>
      <c r="AR62"/>
      <c r="AS62"/>
      <c r="AT62"/>
      <c r="AU62"/>
      <c r="AV62"/>
      <c r="AW62"/>
      <c r="AX62"/>
      <c r="AY62"/>
      <c r="AZ62"/>
      <c r="BA62"/>
      <c r="BB62"/>
      <c r="BC62"/>
      <c r="BD62"/>
      <c r="BE62"/>
      <c r="BF62" t="str" cm="1">
        <f t="array" aca="1" ref="BF62" ca="1">IFERROR(INDIRECT(X62),"")</f>
        <v/>
      </c>
      <c r="BG62"/>
      <c r="BH62" s="437"/>
      <c r="BI62"/>
      <c r="BJ62" s="438">
        <v>3</v>
      </c>
      <c r="BK62" s="438">
        <v>11</v>
      </c>
      <c r="BL62" s="438" t="s">
        <v>1051</v>
      </c>
      <c r="BM62" s="744" t="s">
        <v>4297</v>
      </c>
      <c r="BN62" s="438">
        <v>1</v>
      </c>
      <c r="BO62" s="744" t="s">
        <v>4326</v>
      </c>
      <c r="BP62" s="438" t="s">
        <v>1052</v>
      </c>
      <c r="BQ62" s="753" t="s">
        <v>4445</v>
      </c>
      <c r="BR62" s="438"/>
      <c r="BS62" s="438">
        <v>0</v>
      </c>
      <c r="BT62" s="438">
        <v>0</v>
      </c>
      <c r="BU62" s="438">
        <v>1</v>
      </c>
      <c r="BV62" s="438">
        <v>0</v>
      </c>
      <c r="BW62" s="438">
        <v>0</v>
      </c>
      <c r="BX62" s="438">
        <v>0</v>
      </c>
      <c r="BY62" s="438">
        <v>0</v>
      </c>
      <c r="BZ62" s="438">
        <v>0</v>
      </c>
      <c r="CA62" s="438">
        <v>0</v>
      </c>
      <c r="CB62" s="438">
        <v>0</v>
      </c>
      <c r="CC62" s="438"/>
      <c r="CD62" s="438"/>
      <c r="CE62"/>
      <c r="CG62"/>
      <c r="CH62"/>
      <c r="CI62"/>
      <c r="CJ62"/>
      <c r="CK62"/>
      <c r="CL62"/>
      <c r="CM62"/>
      <c r="CN62"/>
      <c r="CO62"/>
      <c r="CP62"/>
      <c r="CQ62"/>
      <c r="CR62"/>
      <c r="CS62"/>
      <c r="DG62" s="213" t="str" cm="1">
        <f t="array" aca="1" ref="DG62" ca="1">IFERROR(IF(INDIRECT(DJ62)="x", 1, INDIRECT(DJ62)), "")</f>
        <v/>
      </c>
      <c r="DI62" s="570">
        <f t="shared" si="4"/>
        <v>0</v>
      </c>
      <c r="DJ62" s="213" t="str" cm="1">
        <f t="array" ref="DJ62">IF(
  DE62 = "svar",
  _xlfn._xlws.FILTER($BQ:$BQ, ($BP:$BP = DF62) * ($BK:$BK = DC62)),
  IF(
    DC62 &lt;&gt; "",
    _xlfn._xlws.FILTER($X$2:$X$1000, $AD$2:$AD$1000 = DC62),
    ""
  )
)</f>
        <v/>
      </c>
      <c r="DK62" s="213"/>
      <c r="DL62" s="213"/>
      <c r="DM62" s="213"/>
      <c r="DN62" s="213"/>
      <c r="DO62" s="213"/>
      <c r="DP62" s="213"/>
      <c r="DQ62" s="213"/>
      <c r="DR62" s="213"/>
      <c r="DW62" s="440"/>
      <c r="EA62" s="213" t="str" cm="1">
        <f t="array" aca="1" ref="EA62" ca="1">IFERROR(IF(INDIRECT(ED62)="x", 1, INDIRECT(ED62)), "")</f>
        <v/>
      </c>
      <c r="EC62" s="570">
        <f t="shared" si="0"/>
        <v>0</v>
      </c>
      <c r="ED62" s="213" t="str" cm="1">
        <f t="array" ref="ED62">IF(
  DY62 = "svar",
  _xlfn._xlws.FILTER($BQ:$BQ, ($BP:$BP = DZ62) * ($BK:$BK = DW62)),
  IF(
    DW62 &lt;&gt; "",
    _xlfn._xlws.FILTER($X$2:$X$1000, $AD$2:$AD$1000 = DW62),
    ""
  )
)</f>
        <v/>
      </c>
      <c r="EE62" s="213"/>
      <c r="EF62" s="213"/>
      <c r="EG62" s="213"/>
      <c r="EH62" s="213"/>
      <c r="EI62" s="213"/>
      <c r="EJ62" s="213"/>
      <c r="EK62" s="213"/>
      <c r="EL62" s="213"/>
      <c r="EO62" s="440"/>
      <c r="ES62" s="213" t="str" cm="1">
        <f t="array" aca="1" ref="ES62" ca="1">IFERROR(IF(INDIRECT(EV62)="x", 1, INDIRECT(EV62)), "")</f>
        <v/>
      </c>
      <c r="EU62" s="570">
        <f t="shared" si="1"/>
        <v>0</v>
      </c>
      <c r="EV62" s="213" t="str" cm="1">
        <f t="array" ref="EV62">IF(
  EQ62 = "svar",
  _xlfn._xlws.FILTER($BQ:$BQ, ($BP:$BP = ER62) * ($BK:$BK = EO62)),
  IF(
    EO62 &lt;&gt; "",
    _xlfn._xlws.FILTER($X$2:$X$1000, $AD$2:$AD$1000 = EO62),
    ""
  )
)</f>
        <v/>
      </c>
      <c r="EW62" s="213"/>
      <c r="EX62" s="213"/>
      <c r="EY62" s="213"/>
      <c r="EZ62" s="213"/>
      <c r="FA62" s="213"/>
      <c r="FB62" s="213"/>
      <c r="FC62" s="213"/>
      <c r="FD62" s="213"/>
      <c r="FG62" s="440"/>
      <c r="FK62" s="213" t="str" cm="1">
        <f t="array" aca="1" ref="FK62" ca="1">IFERROR(IF(INDIRECT(FN62)="x", 1, INDIRECT(FN62)), "")</f>
        <v/>
      </c>
      <c r="FM62" s="570">
        <f t="shared" si="2"/>
        <v>0</v>
      </c>
      <c r="FN62" s="213" t="str" cm="1">
        <f t="array" ref="FN62">IF(
  FI62 = "svar",
  _xlfn._xlws.FILTER($BQ:$BQ, ($BP:$BP = FJ62) * ($BK:$BK = FG62)),
  IF(
    FG62 &lt;&gt; "",
    _xlfn._xlws.FILTER($X$2:$X$1000, $AD$2:$AD$1000 = FG62),
    ""
  )
)</f>
        <v/>
      </c>
      <c r="FO62" s="213"/>
      <c r="FP62" s="213"/>
      <c r="FQ62" s="213"/>
      <c r="FR62" s="213"/>
      <c r="FS62" s="213"/>
      <c r="FT62" s="213"/>
      <c r="FU62" s="213"/>
      <c r="FV62" s="213"/>
      <c r="FY62" s="440"/>
      <c r="GC62" s="747" t="str" cm="1">
        <f t="array" aca="1" ref="GC62" ca="1">IFERROR(IF(INDIRECT(GF62)="x", 1, INDIRECT(GF62)), "")</f>
        <v/>
      </c>
      <c r="GE62" s="570">
        <f t="shared" si="3"/>
        <v>0</v>
      </c>
      <c r="GF62" s="213" t="str" cm="1">
        <f t="array" ref="GF62">IF(
  GA62 = "svar",
  _xlfn._xlws.FILTER($BQ:$BQ, ($BP:$BP = GB62) * ($BK:$BK = FY62)),
  IF(
    FY62 &lt;&gt; "",
    _xlfn._xlws.FILTER($X$2:$X$1000, $AD$2:$AD$1000 = FY62),
    ""
  )
)</f>
        <v/>
      </c>
      <c r="GG62" s="213"/>
      <c r="GH62" s="213"/>
      <c r="GI62" s="213"/>
      <c r="GJ62" s="213"/>
      <c r="GK62" s="213"/>
      <c r="GL62" s="213"/>
      <c r="GM62" s="213"/>
      <c r="GN62" s="213"/>
      <c r="GQ62" s="440"/>
      <c r="GU62" s="213"/>
      <c r="GW62" s="570"/>
      <c r="GX62" s="213"/>
      <c r="GY62" s="213"/>
      <c r="GZ62" s="213"/>
      <c r="HA62" s="213"/>
      <c r="HB62" s="213"/>
      <c r="HC62" s="213"/>
      <c r="HD62" s="213"/>
      <c r="HE62" s="213"/>
      <c r="HF62" s="213"/>
      <c r="HI62" s="440"/>
      <c r="HM62" s="213"/>
      <c r="HO62" s="570"/>
      <c r="HP62" s="213"/>
      <c r="HQ62" s="213"/>
      <c r="HR62" s="213"/>
      <c r="HS62" s="213"/>
      <c r="HT62" s="213"/>
      <c r="HU62" s="213"/>
      <c r="HV62" s="213"/>
      <c r="HW62" s="213"/>
      <c r="HX62" s="213"/>
      <c r="IA62" s="440"/>
      <c r="IE62" s="213"/>
      <c r="IG62" s="570"/>
      <c r="IH62" s="213"/>
      <c r="II62" s="213"/>
      <c r="IJ62" s="213"/>
      <c r="IK62" s="213"/>
      <c r="IL62" s="213"/>
      <c r="IM62" s="213"/>
      <c r="IN62" s="213"/>
      <c r="IO62" s="213"/>
      <c r="IP62" s="213"/>
      <c r="IS62" s="440"/>
      <c r="IW62" s="213"/>
      <c r="IY62" s="570"/>
      <c r="IZ62" s="213"/>
      <c r="JA62" s="213"/>
      <c r="JB62" s="213"/>
      <c r="JC62" s="213"/>
      <c r="JD62" s="213"/>
      <c r="JE62" s="213"/>
      <c r="JF62" s="213"/>
      <c r="JG62" s="213"/>
      <c r="JH62" s="213"/>
      <c r="JK62" s="440"/>
      <c r="JO62" s="213"/>
      <c r="JQ62" s="570"/>
      <c r="JR62" s="213"/>
      <c r="JS62" s="213"/>
      <c r="JT62" s="213"/>
      <c r="JU62" s="213"/>
      <c r="JV62" s="213"/>
      <c r="JW62" s="213"/>
      <c r="JX62" s="213"/>
      <c r="JY62" s="213"/>
      <c r="JZ62" s="213"/>
      <c r="KC62" s="440"/>
      <c r="KG62" s="213"/>
      <c r="KI62" s="570"/>
      <c r="KJ62" s="213"/>
      <c r="KK62" s="213"/>
      <c r="KL62" s="213"/>
      <c r="KM62" s="213"/>
      <c r="KN62" s="213"/>
      <c r="KO62" s="213"/>
      <c r="KP62" s="213"/>
      <c r="KQ62" s="213"/>
      <c r="KR62" s="213"/>
    </row>
    <row r="63" spans="1:304" s="361" customFormat="1" ht="15">
      <c r="A63" s="464"/>
      <c r="C63" s="459"/>
      <c r="E63" s="464"/>
      <c r="F63" s="441"/>
      <c r="G63">
        <v>0</v>
      </c>
      <c r="H63" t="s">
        <v>1217</v>
      </c>
      <c r="I63">
        <v>0</v>
      </c>
      <c r="J63" s="422"/>
      <c r="K63" s="422"/>
      <c r="L63" s="422"/>
      <c r="M63" s="422"/>
      <c r="N63"/>
      <c r="O63"/>
      <c r="P63" s="435"/>
      <c r="Q63"/>
      <c r="R63"/>
      <c r="S63"/>
      <c r="T63"/>
      <c r="U63"/>
      <c r="V63"/>
      <c r="W63">
        <v>68</v>
      </c>
      <c r="X63" t="s">
        <v>1217</v>
      </c>
      <c r="Y63" t="s">
        <v>1217</v>
      </c>
      <c r="Z63" t="s">
        <v>1217</v>
      </c>
      <c r="AA63" t="s">
        <v>1217</v>
      </c>
      <c r="AB63" t="s">
        <v>1217</v>
      </c>
      <c r="AC63" t="s">
        <v>1217</v>
      </c>
      <c r="AD63" t="s">
        <v>1217</v>
      </c>
      <c r="AE63" t="s">
        <v>1217</v>
      </c>
      <c r="AF63" t="s">
        <v>1217</v>
      </c>
      <c r="AG63" t="s">
        <v>1217</v>
      </c>
      <c r="AH63"/>
      <c r="AI63" t="s">
        <v>1217</v>
      </c>
      <c r="AJ63" t="s">
        <v>1217</v>
      </c>
      <c r="AK63" t="s">
        <v>1217</v>
      </c>
      <c r="AL63" t="s">
        <v>1217</v>
      </c>
      <c r="AM63" t="s">
        <v>1217</v>
      </c>
      <c r="AN63" t="s">
        <v>1217</v>
      </c>
      <c r="AO63" t="s">
        <v>1217</v>
      </c>
      <c r="AP63"/>
      <c r="AQ63"/>
      <c r="AR63"/>
      <c r="AS63"/>
      <c r="AT63"/>
      <c r="AU63"/>
      <c r="AV63"/>
      <c r="AW63"/>
      <c r="AX63"/>
      <c r="AY63"/>
      <c r="AZ63"/>
      <c r="BA63"/>
      <c r="BB63"/>
      <c r="BC63"/>
      <c r="BD63"/>
      <c r="BE63"/>
      <c r="BF63" t="str" cm="1">
        <f t="array" aca="1" ref="BF63" ca="1">IFERROR(INDIRECT(X63),"")</f>
        <v/>
      </c>
      <c r="BG63"/>
      <c r="BH63" s="437"/>
      <c r="BI63"/>
      <c r="BJ63" s="438">
        <v>3</v>
      </c>
      <c r="BK63" s="438">
        <v>11</v>
      </c>
      <c r="BL63" s="438" t="s">
        <v>1051</v>
      </c>
      <c r="BM63" s="438" t="s">
        <v>4297</v>
      </c>
      <c r="BN63" s="438">
        <v>2</v>
      </c>
      <c r="BO63" s="744" t="s">
        <v>4384</v>
      </c>
      <c r="BP63" s="438" t="s">
        <v>1053</v>
      </c>
      <c r="BQ63" s="753" t="s">
        <v>4446</v>
      </c>
      <c r="BR63" s="438"/>
      <c r="BS63" s="438">
        <v>0</v>
      </c>
      <c r="BT63" s="438">
        <v>0</v>
      </c>
      <c r="BU63" s="438">
        <v>1</v>
      </c>
      <c r="BV63" s="438">
        <v>0</v>
      </c>
      <c r="BW63" s="438">
        <v>0</v>
      </c>
      <c r="BX63" s="438">
        <v>0</v>
      </c>
      <c r="BY63" s="438">
        <v>0</v>
      </c>
      <c r="BZ63" s="438">
        <v>0</v>
      </c>
      <c r="CA63" s="438">
        <v>0</v>
      </c>
      <c r="CB63" s="438">
        <v>0</v>
      </c>
      <c r="CC63" s="438"/>
      <c r="CD63" s="438"/>
      <c r="CE63"/>
      <c r="CG63"/>
      <c r="CH63"/>
      <c r="CI63"/>
      <c r="CJ63"/>
      <c r="CK63"/>
      <c r="CL63"/>
      <c r="CM63"/>
      <c r="CN63"/>
      <c r="CO63"/>
      <c r="CP63"/>
      <c r="CQ63"/>
      <c r="CR63"/>
      <c r="CS63"/>
      <c r="DC63" s="440"/>
      <c r="DD63" s="441"/>
      <c r="DE63" s="441"/>
      <c r="DF63" s="441"/>
      <c r="DG63" s="213" t="str" cm="1">
        <f t="array" aca="1" ref="DG63" ca="1">IFERROR(IF(INDIRECT(DJ63)="x", 1, INDIRECT(DJ63)), "")</f>
        <v/>
      </c>
      <c r="DH63" s="441"/>
      <c r="DI63" s="570">
        <f t="shared" si="4"/>
        <v>0</v>
      </c>
      <c r="DJ63" s="213" t="str" cm="1">
        <f t="array" ref="DJ63">IF(
  DE63 = "svar",
  _xlfn._xlws.FILTER($BQ:$BQ, ($BP:$BP = DF63) * ($BK:$BK = DC63)),
  IF(
    DC63 &lt;&gt; "",
    _xlfn._xlws.FILTER($X$2:$X$1000, $AD$2:$AD$1000 = DC63),
    ""
  )
)</f>
        <v/>
      </c>
      <c r="DK63" s="213"/>
      <c r="DL63" s="213"/>
      <c r="DM63" s="213"/>
      <c r="DN63" s="213"/>
      <c r="DO63" s="213"/>
      <c r="DP63" s="213"/>
      <c r="DQ63" s="213"/>
      <c r="DR63" s="213"/>
      <c r="DS63" s="441"/>
      <c r="DW63" s="442"/>
      <c r="EA63" s="213" t="str" cm="1">
        <f t="array" aca="1" ref="EA63" ca="1">IFERROR(IF(INDIRECT(ED63)="x", 1, INDIRECT(ED63)), "")</f>
        <v/>
      </c>
      <c r="EC63" s="570">
        <f t="shared" si="0"/>
        <v>0</v>
      </c>
      <c r="ED63" s="213" t="str" cm="1">
        <f t="array" ref="ED63">IF(
  DY63 = "svar",
  _xlfn._xlws.FILTER($BQ:$BQ, ($BP:$BP = DZ63) * ($BK:$BK = DW63)),
  IF(
    DW63 &lt;&gt; "",
    _xlfn._xlws.FILTER($X$2:$X$1000, $AD$2:$AD$1000 = DW63),
    ""
  )
)</f>
        <v/>
      </c>
      <c r="EE63" s="213"/>
      <c r="EF63" s="213"/>
      <c r="EG63" s="213"/>
      <c r="EH63" s="213"/>
      <c r="EI63" s="213"/>
      <c r="EJ63" s="213"/>
      <c r="EK63" s="213"/>
      <c r="EL63" s="213"/>
      <c r="EO63" s="442"/>
      <c r="ES63" s="213" t="str" cm="1">
        <f t="array" aca="1" ref="ES63" ca="1">IFERROR(IF(INDIRECT(EV63)="x", 1, INDIRECT(EV63)), "")</f>
        <v/>
      </c>
      <c r="EU63" s="570">
        <f t="shared" si="1"/>
        <v>0</v>
      </c>
      <c r="EV63" s="213" t="str" cm="1">
        <f t="array" ref="EV63">IF(
  EQ63 = "svar",
  _xlfn._xlws.FILTER($BQ:$BQ, ($BP:$BP = ER63) * ($BK:$BK = EO63)),
  IF(
    EO63 &lt;&gt; "",
    _xlfn._xlws.FILTER($X$2:$X$1000, $AD$2:$AD$1000 = EO63),
    ""
  )
)</f>
        <v/>
      </c>
      <c r="EW63" s="213"/>
      <c r="EX63" s="213"/>
      <c r="EY63" s="213"/>
      <c r="EZ63" s="213"/>
      <c r="FA63" s="213"/>
      <c r="FB63" s="213"/>
      <c r="FC63" s="213"/>
      <c r="FD63" s="213"/>
      <c r="FG63" s="442"/>
      <c r="FK63" s="213" t="str" cm="1">
        <f t="array" aca="1" ref="FK63" ca="1">IFERROR(IF(INDIRECT(FN63)="x", 1, INDIRECT(FN63)), "")</f>
        <v/>
      </c>
      <c r="FM63" s="570">
        <f t="shared" si="2"/>
        <v>0</v>
      </c>
      <c r="FN63" s="213" t="str" cm="1">
        <f t="array" ref="FN63">IF(
  FI63 = "svar",
  _xlfn._xlws.FILTER($BQ:$BQ, ($BP:$BP = FJ63) * ($BK:$BK = FG63)),
  IF(
    FG63 &lt;&gt; "",
    _xlfn._xlws.FILTER($X$2:$X$1000, $AD$2:$AD$1000 = FG63),
    ""
  )
)</f>
        <v/>
      </c>
      <c r="FO63" s="213"/>
      <c r="FP63" s="213"/>
      <c r="FQ63" s="213"/>
      <c r="FR63" s="213"/>
      <c r="FS63" s="213"/>
      <c r="FT63" s="213"/>
      <c r="FU63" s="213"/>
      <c r="FV63" s="213"/>
      <c r="FY63" s="442"/>
      <c r="GC63" s="747" t="str" cm="1">
        <f t="array" aca="1" ref="GC63" ca="1">IFERROR(IF(INDIRECT(GF63)="x", 1, INDIRECT(GF63)), "")</f>
        <v/>
      </c>
      <c r="GE63" s="570">
        <f t="shared" si="3"/>
        <v>0</v>
      </c>
      <c r="GF63" s="213" t="str" cm="1">
        <f t="array" ref="GF63">IF(
  GA63 = "svar",
  _xlfn._xlws.FILTER($BQ:$BQ, ($BP:$BP = GB63) * ($BK:$BK = FY63)),
  IF(
    FY63 &lt;&gt; "",
    _xlfn._xlws.FILTER($X$2:$X$1000, $AD$2:$AD$1000 = FY63),
    ""
  )
)</f>
        <v/>
      </c>
      <c r="GG63" s="213"/>
      <c r="GH63" s="213"/>
      <c r="GI63" s="213"/>
      <c r="GJ63" s="213"/>
      <c r="GK63" s="213"/>
      <c r="GL63" s="213"/>
      <c r="GM63" s="213"/>
      <c r="GN63" s="213"/>
      <c r="GQ63" s="442"/>
      <c r="GU63" s="213"/>
      <c r="GW63" s="570"/>
      <c r="GX63" s="213"/>
      <c r="GY63" s="213"/>
      <c r="GZ63" s="213"/>
      <c r="HA63" s="213"/>
      <c r="HB63" s="213"/>
      <c r="HC63" s="213"/>
      <c r="HD63" s="213"/>
      <c r="HE63" s="213"/>
      <c r="HF63" s="213"/>
      <c r="HI63" s="442"/>
      <c r="HM63" s="213"/>
      <c r="HO63" s="570"/>
      <c r="HP63" s="213"/>
      <c r="HQ63" s="213"/>
      <c r="HR63" s="213"/>
      <c r="HS63" s="213"/>
      <c r="HT63" s="213"/>
      <c r="HU63" s="213"/>
      <c r="HV63" s="213"/>
      <c r="HW63" s="213"/>
      <c r="HX63" s="213"/>
      <c r="IA63" s="442"/>
      <c r="IE63" s="213"/>
      <c r="IG63" s="570"/>
      <c r="IH63" s="213"/>
      <c r="II63" s="213"/>
      <c r="IJ63" s="213"/>
      <c r="IK63" s="213"/>
      <c r="IL63" s="213"/>
      <c r="IM63" s="213"/>
      <c r="IN63" s="213"/>
      <c r="IO63" s="213"/>
      <c r="IP63" s="213"/>
      <c r="IS63" s="442"/>
      <c r="IW63" s="213"/>
      <c r="IY63" s="570"/>
      <c r="IZ63" s="213"/>
      <c r="JA63" s="213"/>
      <c r="JB63" s="213"/>
      <c r="JC63" s="213"/>
      <c r="JD63" s="213"/>
      <c r="JE63" s="213"/>
      <c r="JF63" s="213"/>
      <c r="JG63" s="213"/>
      <c r="JH63" s="213"/>
      <c r="JK63" s="442"/>
      <c r="JO63" s="213"/>
      <c r="JQ63" s="570"/>
      <c r="JR63" s="213"/>
      <c r="JS63" s="213"/>
      <c r="JT63" s="213"/>
      <c r="JU63" s="213"/>
      <c r="JV63" s="213"/>
      <c r="JW63" s="213"/>
      <c r="JX63" s="213"/>
      <c r="JY63" s="213"/>
      <c r="JZ63" s="213"/>
      <c r="KC63" s="442"/>
      <c r="KG63" s="213"/>
      <c r="KI63" s="570"/>
      <c r="KJ63" s="213"/>
      <c r="KK63" s="213"/>
      <c r="KL63" s="213"/>
      <c r="KM63" s="213"/>
      <c r="KN63" s="213"/>
      <c r="KO63" s="213"/>
      <c r="KP63" s="213"/>
      <c r="KQ63" s="213"/>
      <c r="KR63" s="213"/>
    </row>
    <row r="64" spans="1:304" s="361" customFormat="1" ht="15">
      <c r="A64" s="464"/>
      <c r="C64" s="459"/>
      <c r="E64" s="464"/>
      <c r="F64" s="441"/>
      <c r="G64">
        <v>0</v>
      </c>
      <c r="H64" t="s">
        <v>1217</v>
      </c>
      <c r="I64">
        <v>0</v>
      </c>
      <c r="J64" s="422"/>
      <c r="K64" s="422"/>
      <c r="L64" s="422"/>
      <c r="M64" s="422"/>
      <c r="N64"/>
      <c r="O64"/>
      <c r="P64" s="435"/>
      <c r="Q64"/>
      <c r="R64"/>
      <c r="S64"/>
      <c r="T64"/>
      <c r="U64"/>
      <c r="V64"/>
      <c r="W64">
        <v>69</v>
      </c>
      <c r="X64" t="s">
        <v>1217</v>
      </c>
      <c r="Y64" t="s">
        <v>1217</v>
      </c>
      <c r="Z64" t="s">
        <v>1217</v>
      </c>
      <c r="AA64" t="s">
        <v>1217</v>
      </c>
      <c r="AB64" t="s">
        <v>1217</v>
      </c>
      <c r="AC64" t="s">
        <v>1217</v>
      </c>
      <c r="AD64" t="s">
        <v>1217</v>
      </c>
      <c r="AE64" t="s">
        <v>1217</v>
      </c>
      <c r="AF64" t="s">
        <v>1217</v>
      </c>
      <c r="AG64" t="s">
        <v>1217</v>
      </c>
      <c r="AH64"/>
      <c r="AI64" t="s">
        <v>1217</v>
      </c>
      <c r="AJ64" t="s">
        <v>1217</v>
      </c>
      <c r="AK64" t="s">
        <v>1217</v>
      </c>
      <c r="AL64" t="s">
        <v>1217</v>
      </c>
      <c r="AM64" t="s">
        <v>1217</v>
      </c>
      <c r="AN64" t="s">
        <v>1217</v>
      </c>
      <c r="AO64" t="s">
        <v>1217</v>
      </c>
      <c r="AP64"/>
      <c r="AQ64"/>
      <c r="AR64"/>
      <c r="AS64"/>
      <c r="AT64"/>
      <c r="AU64"/>
      <c r="AV64"/>
      <c r="AW64"/>
      <c r="AX64"/>
      <c r="AY64"/>
      <c r="AZ64"/>
      <c r="BA64"/>
      <c r="BB64"/>
      <c r="BC64"/>
      <c r="BD64"/>
      <c r="BE64"/>
      <c r="BF64" t="str" cm="1">
        <f t="array" aca="1" ref="BF64" ca="1">IFERROR(INDIRECT(X64),"")</f>
        <v/>
      </c>
      <c r="BG64"/>
      <c r="BH64" s="437"/>
      <c r="BI64"/>
      <c r="BJ64" s="438">
        <v>3</v>
      </c>
      <c r="BK64" s="438">
        <v>11</v>
      </c>
      <c r="BL64" s="438" t="s">
        <v>1051</v>
      </c>
      <c r="BM64" s="438" t="s">
        <v>4297</v>
      </c>
      <c r="BN64" s="438">
        <v>3</v>
      </c>
      <c r="BO64" s="744" t="s">
        <v>4385</v>
      </c>
      <c r="BP64" s="438" t="s">
        <v>1054</v>
      </c>
      <c r="BQ64" s="753" t="s">
        <v>4447</v>
      </c>
      <c r="BR64" s="438"/>
      <c r="BS64" s="438">
        <v>0</v>
      </c>
      <c r="BT64" s="438">
        <v>0</v>
      </c>
      <c r="BU64" s="438">
        <v>1</v>
      </c>
      <c r="BV64" s="438">
        <v>0</v>
      </c>
      <c r="BW64" s="438">
        <v>0</v>
      </c>
      <c r="BX64" s="438">
        <v>0</v>
      </c>
      <c r="BY64" s="438">
        <v>0</v>
      </c>
      <c r="BZ64" s="438">
        <v>0</v>
      </c>
      <c r="CA64" s="438">
        <v>0</v>
      </c>
      <c r="CB64" s="438">
        <v>0</v>
      </c>
      <c r="CC64" s="438"/>
      <c r="CD64" s="438"/>
      <c r="CE64"/>
      <c r="CG64"/>
      <c r="CH64"/>
      <c r="CI64"/>
      <c r="CJ64"/>
      <c r="CK64"/>
      <c r="CL64"/>
      <c r="CM64"/>
      <c r="CN64"/>
      <c r="CO64"/>
      <c r="CP64"/>
      <c r="CQ64"/>
      <c r="CR64"/>
      <c r="CS64"/>
      <c r="DC64" s="442"/>
      <c r="DG64" s="213" t="str" cm="1">
        <f t="array" aca="1" ref="DG64" ca="1">IFERROR(IF(INDIRECT(DJ64)="x", 1, INDIRECT(DJ64)), "")</f>
        <v/>
      </c>
      <c r="DI64" s="570">
        <f t="shared" si="4"/>
        <v>0</v>
      </c>
      <c r="DJ64" s="213" t="str" cm="1">
        <f t="array" ref="DJ64">IF(
  DE64 = "svar",
  _xlfn._xlws.FILTER($BQ:$BQ, ($BP:$BP = DF64) * ($BK:$BK = DC64)),
  IF(
    DC64 &lt;&gt; "",
    _xlfn._xlws.FILTER($X$2:$X$1000, $AD$2:$AD$1000 = DC64),
    ""
  )
)</f>
        <v/>
      </c>
      <c r="DK64" s="213"/>
      <c r="DL64" s="213"/>
      <c r="DM64" s="213"/>
      <c r="DN64" s="213"/>
      <c r="DO64" s="213"/>
      <c r="DP64" s="213"/>
      <c r="DQ64" s="213"/>
      <c r="DR64" s="213"/>
      <c r="DW64" s="442"/>
      <c r="EA64" s="213" t="str" cm="1">
        <f t="array" aca="1" ref="EA64" ca="1">IFERROR(IF(INDIRECT(ED64)="x", 1, INDIRECT(ED64)), "")</f>
        <v/>
      </c>
      <c r="EC64" s="570">
        <f t="shared" si="0"/>
        <v>0</v>
      </c>
      <c r="ED64" s="213" t="str" cm="1">
        <f t="array" ref="ED64">IF(
  DY64 = "svar",
  _xlfn._xlws.FILTER($BQ:$BQ, ($BP:$BP = DZ64) * ($BK:$BK = DW64)),
  IF(
    DW64 &lt;&gt; "",
    _xlfn._xlws.FILTER($X$2:$X$1000, $AD$2:$AD$1000 = DW64),
    ""
  )
)</f>
        <v/>
      </c>
      <c r="EE64" s="213"/>
      <c r="EF64" s="213"/>
      <c r="EG64" s="213"/>
      <c r="EH64" s="213"/>
      <c r="EI64" s="213"/>
      <c r="EJ64" s="213"/>
      <c r="EK64" s="213"/>
      <c r="EL64" s="213"/>
      <c r="EO64" s="442"/>
      <c r="ES64" s="213" t="str" cm="1">
        <f t="array" aca="1" ref="ES64" ca="1">IFERROR(IF(INDIRECT(EV64)="x", 1, INDIRECT(EV64)), "")</f>
        <v/>
      </c>
      <c r="EU64" s="570">
        <f t="shared" si="1"/>
        <v>0</v>
      </c>
      <c r="EV64" s="213" t="str" cm="1">
        <f t="array" ref="EV64">IF(
  EQ64 = "svar",
  _xlfn._xlws.FILTER($BQ:$BQ, ($BP:$BP = ER64) * ($BK:$BK = EO64)),
  IF(
    EO64 &lt;&gt; "",
    _xlfn._xlws.FILTER($X$2:$X$1000, $AD$2:$AD$1000 = EO64),
    ""
  )
)</f>
        <v/>
      </c>
      <c r="EW64" s="213"/>
      <c r="EX64" s="213"/>
      <c r="EY64" s="213"/>
      <c r="EZ64" s="213"/>
      <c r="FA64" s="213"/>
      <c r="FB64" s="213"/>
      <c r="FC64" s="213"/>
      <c r="FD64" s="213"/>
      <c r="FG64" s="442"/>
      <c r="FK64" s="213" t="str" cm="1">
        <f t="array" aca="1" ref="FK64" ca="1">IFERROR(IF(INDIRECT(FN64)="x", 1, INDIRECT(FN64)), "")</f>
        <v/>
      </c>
      <c r="FM64" s="570">
        <f t="shared" si="2"/>
        <v>0</v>
      </c>
      <c r="FN64" s="213" t="str" cm="1">
        <f t="array" ref="FN64">IF(
  FI64 = "svar",
  _xlfn._xlws.FILTER($BQ:$BQ, ($BP:$BP = FJ64) * ($BK:$BK = FG64)),
  IF(
    FG64 &lt;&gt; "",
    _xlfn._xlws.FILTER($X$2:$X$1000, $AD$2:$AD$1000 = FG64),
    ""
  )
)</f>
        <v/>
      </c>
      <c r="FO64" s="213"/>
      <c r="FP64" s="213"/>
      <c r="FQ64" s="213"/>
      <c r="FR64" s="213"/>
      <c r="FS64" s="213"/>
      <c r="FT64" s="213"/>
      <c r="FU64" s="213"/>
      <c r="FV64" s="213"/>
      <c r="FY64" s="442"/>
      <c r="GC64" s="747" t="str" cm="1">
        <f t="array" aca="1" ref="GC64" ca="1">IFERROR(IF(INDIRECT(GF64)="x", 1, INDIRECT(GF64)), "")</f>
        <v/>
      </c>
      <c r="GE64" s="570">
        <f t="shared" si="3"/>
        <v>0</v>
      </c>
      <c r="GF64" s="213" t="str" cm="1">
        <f t="array" ref="GF64">IF(
  GA64 = "svar",
  _xlfn._xlws.FILTER($BQ:$BQ, ($BP:$BP = GB64) * ($BK:$BK = FY64)),
  IF(
    FY64 &lt;&gt; "",
    _xlfn._xlws.FILTER($X$2:$X$1000, $AD$2:$AD$1000 = FY64),
    ""
  )
)</f>
        <v/>
      </c>
      <c r="GG64" s="213"/>
      <c r="GH64" s="213"/>
      <c r="GI64" s="213"/>
      <c r="GJ64" s="213"/>
      <c r="GK64" s="213"/>
      <c r="GL64" s="213"/>
      <c r="GM64" s="213"/>
      <c r="GN64" s="213"/>
      <c r="GQ64" s="442"/>
      <c r="GU64" s="213"/>
      <c r="GW64" s="570"/>
      <c r="GX64" s="213"/>
      <c r="GY64" s="213"/>
      <c r="GZ64" s="213"/>
      <c r="HA64" s="213"/>
      <c r="HB64" s="213"/>
      <c r="HC64" s="213"/>
      <c r="HD64" s="213"/>
      <c r="HE64" s="213"/>
      <c r="HF64" s="213"/>
      <c r="HI64" s="442"/>
      <c r="HM64" s="213"/>
      <c r="HO64" s="570"/>
      <c r="HP64" s="213"/>
      <c r="HQ64" s="213"/>
      <c r="HR64" s="213"/>
      <c r="HS64" s="213"/>
      <c r="HT64" s="213"/>
      <c r="HU64" s="213"/>
      <c r="HV64" s="213"/>
      <c r="HW64" s="213"/>
      <c r="HX64" s="213"/>
      <c r="IA64" s="442"/>
      <c r="IE64" s="213"/>
      <c r="IG64" s="570"/>
      <c r="IH64" s="213"/>
      <c r="II64" s="213"/>
      <c r="IJ64" s="213"/>
      <c r="IK64" s="213"/>
      <c r="IL64" s="213"/>
      <c r="IM64" s="213"/>
      <c r="IN64" s="213"/>
      <c r="IO64" s="213"/>
      <c r="IP64" s="213"/>
      <c r="IS64" s="442"/>
      <c r="IW64" s="213"/>
      <c r="IY64" s="570"/>
      <c r="IZ64" s="213"/>
      <c r="JA64" s="213"/>
      <c r="JB64" s="213"/>
      <c r="JC64" s="213"/>
      <c r="JD64" s="213"/>
      <c r="JE64" s="213"/>
      <c r="JF64" s="213"/>
      <c r="JG64" s="213"/>
      <c r="JH64" s="213"/>
      <c r="JK64" s="442"/>
      <c r="JO64" s="213"/>
      <c r="JQ64" s="570"/>
      <c r="JR64" s="213"/>
      <c r="JS64" s="213"/>
      <c r="JT64" s="213"/>
      <c r="JU64" s="213"/>
      <c r="JV64" s="213"/>
      <c r="JW64" s="213"/>
      <c r="JX64" s="213"/>
      <c r="JY64" s="213"/>
      <c r="JZ64" s="213"/>
      <c r="KC64" s="442"/>
      <c r="KG64" s="213"/>
      <c r="KI64" s="570"/>
      <c r="KJ64" s="213"/>
      <c r="KK64" s="213"/>
      <c r="KL64" s="213"/>
      <c r="KM64" s="213"/>
      <c r="KN64" s="213"/>
      <c r="KO64" s="213"/>
      <c r="KP64" s="213"/>
      <c r="KQ64" s="213"/>
      <c r="KR64" s="213"/>
    </row>
    <row r="65" spans="1:304" ht="15">
      <c r="A65" s="464"/>
      <c r="B65" s="361"/>
      <c r="C65" s="459"/>
      <c r="D65" s="361"/>
      <c r="E65" s="464"/>
      <c r="G65">
        <v>0</v>
      </c>
      <c r="H65" t="s">
        <v>1217</v>
      </c>
      <c r="I65">
        <v>0</v>
      </c>
      <c r="J65" s="422"/>
      <c r="K65" s="422"/>
      <c r="L65" s="422"/>
      <c r="M65" s="422"/>
      <c r="N65"/>
      <c r="O65"/>
      <c r="P65" s="435"/>
      <c r="Q65"/>
      <c r="R65"/>
      <c r="S65"/>
      <c r="T65"/>
      <c r="U65"/>
      <c r="V65"/>
      <c r="W65">
        <v>70</v>
      </c>
      <c r="X65" t="s">
        <v>1217</v>
      </c>
      <c r="Y65" t="s">
        <v>1217</v>
      </c>
      <c r="Z65" t="s">
        <v>1217</v>
      </c>
      <c r="AA65" t="s">
        <v>1217</v>
      </c>
      <c r="AB65" t="s">
        <v>1217</v>
      </c>
      <c r="AC65" t="s">
        <v>1217</v>
      </c>
      <c r="AD65" t="s">
        <v>1217</v>
      </c>
      <c r="AE65" t="s">
        <v>1217</v>
      </c>
      <c r="AF65" t="s">
        <v>1217</v>
      </c>
      <c r="AG65" t="s">
        <v>1217</v>
      </c>
      <c r="AH65"/>
      <c r="AI65" t="s">
        <v>1217</v>
      </c>
      <c r="AJ65" t="s">
        <v>1217</v>
      </c>
      <c r="AK65" t="s">
        <v>1217</v>
      </c>
      <c r="AL65" t="s">
        <v>1217</v>
      </c>
      <c r="AM65" t="s">
        <v>1217</v>
      </c>
      <c r="AN65" t="s">
        <v>1217</v>
      </c>
      <c r="AO65" t="s">
        <v>1217</v>
      </c>
      <c r="AP65"/>
      <c r="AQ65"/>
      <c r="AR65"/>
      <c r="AS65"/>
      <c r="AT65"/>
      <c r="AU65"/>
      <c r="AV65"/>
      <c r="AW65"/>
      <c r="AX65"/>
      <c r="AY65"/>
      <c r="AZ65"/>
      <c r="BA65"/>
      <c r="BB65"/>
      <c r="BC65"/>
      <c r="BD65"/>
      <c r="BE65"/>
      <c r="BF65" t="str" cm="1">
        <f t="array" aca="1" ref="BF65" ca="1">IFERROR(INDIRECT(X65),"")</f>
        <v/>
      </c>
      <c r="BG65"/>
      <c r="BH65" s="437"/>
      <c r="BI65"/>
      <c r="BJ65" s="438">
        <v>3</v>
      </c>
      <c r="BK65" s="438">
        <v>11</v>
      </c>
      <c r="BL65" s="438" t="s">
        <v>1051</v>
      </c>
      <c r="BM65" s="438" t="s">
        <v>4297</v>
      </c>
      <c r="BN65" s="438">
        <v>4</v>
      </c>
      <c r="BO65" s="744" t="s">
        <v>4386</v>
      </c>
      <c r="BP65" s="438" t="s">
        <v>1055</v>
      </c>
      <c r="BQ65" s="753" t="s">
        <v>4448</v>
      </c>
      <c r="BR65" s="438"/>
      <c r="BS65" s="438">
        <v>0</v>
      </c>
      <c r="BT65" s="438">
        <v>0</v>
      </c>
      <c r="BU65" s="438">
        <v>1</v>
      </c>
      <c r="BV65" s="438">
        <v>0</v>
      </c>
      <c r="BW65" s="438">
        <v>0</v>
      </c>
      <c r="BX65" s="438">
        <v>0</v>
      </c>
      <c r="BY65" s="438">
        <v>0</v>
      </c>
      <c r="BZ65" s="438">
        <v>0</v>
      </c>
      <c r="CA65" s="438">
        <v>0</v>
      </c>
      <c r="CB65" s="438">
        <v>0</v>
      </c>
      <c r="CC65" s="438"/>
      <c r="CD65" s="438"/>
      <c r="CE65"/>
      <c r="CG65"/>
      <c r="CH65"/>
      <c r="CI65"/>
      <c r="CJ65"/>
      <c r="CK65"/>
      <c r="CL65"/>
      <c r="CM65"/>
      <c r="CN65"/>
      <c r="CO65"/>
      <c r="CP65"/>
      <c r="CQ65"/>
      <c r="CR65"/>
      <c r="CS65"/>
      <c r="DC65" s="442"/>
      <c r="DD65" s="361"/>
      <c r="DE65" s="361"/>
      <c r="DF65" s="361"/>
      <c r="DG65" s="213" t="str" cm="1">
        <f t="array" aca="1" ref="DG65" ca="1">IFERROR(IF(INDIRECT(DJ65)="x", 1, INDIRECT(DJ65)), "")</f>
        <v/>
      </c>
      <c r="DH65" s="361"/>
      <c r="DI65" s="570">
        <f t="shared" si="4"/>
        <v>0</v>
      </c>
      <c r="DJ65" s="213" t="str" cm="1">
        <f t="array" ref="DJ65">IF(
  DE65 = "svar",
  _xlfn._xlws.FILTER($BQ:$BQ, ($BP:$BP = DF65) * ($BK:$BK = DC65)),
  IF(
    DC65 &lt;&gt; "",
    _xlfn._xlws.FILTER($X$2:$X$1000, $AD$2:$AD$1000 = DC65),
    ""
  )
)</f>
        <v/>
      </c>
      <c r="DK65" s="213"/>
      <c r="DL65" s="213"/>
      <c r="DM65" s="213"/>
      <c r="DN65" s="213"/>
      <c r="DO65" s="213"/>
      <c r="DP65" s="213"/>
      <c r="DQ65" s="213"/>
      <c r="DR65" s="213"/>
      <c r="DS65" s="361"/>
      <c r="DW65" s="440"/>
      <c r="EA65" s="213" t="str" cm="1">
        <f t="array" aca="1" ref="EA65" ca="1">IFERROR(IF(INDIRECT(ED65)="x", 1, INDIRECT(ED65)), "")</f>
        <v/>
      </c>
      <c r="EC65" s="570">
        <f t="shared" si="0"/>
        <v>0</v>
      </c>
      <c r="ED65" s="213" t="str" cm="1">
        <f t="array" ref="ED65">IF(
  DY65 = "svar",
  _xlfn._xlws.FILTER($BQ:$BQ, ($BP:$BP = DZ65) * ($BK:$BK = DW65)),
  IF(
    DW65 &lt;&gt; "",
    _xlfn._xlws.FILTER($X$2:$X$1000, $AD$2:$AD$1000 = DW65),
    ""
  )
)</f>
        <v/>
      </c>
      <c r="EE65" s="213"/>
      <c r="EF65" s="213"/>
      <c r="EG65" s="213"/>
      <c r="EH65" s="213"/>
      <c r="EI65" s="213"/>
      <c r="EJ65" s="213"/>
      <c r="EK65" s="213"/>
      <c r="EL65" s="213"/>
      <c r="EO65" s="440"/>
      <c r="ES65" s="213" t="str" cm="1">
        <f t="array" aca="1" ref="ES65" ca="1">IFERROR(IF(INDIRECT(EV65)="x", 1, INDIRECT(EV65)), "")</f>
        <v/>
      </c>
      <c r="EU65" s="570">
        <f t="shared" si="1"/>
        <v>0</v>
      </c>
      <c r="EV65" s="213" t="str" cm="1">
        <f t="array" ref="EV65">IF(
  EQ65 = "svar",
  _xlfn._xlws.FILTER($BQ:$BQ, ($BP:$BP = ER65) * ($BK:$BK = EO65)),
  IF(
    EO65 &lt;&gt; "",
    _xlfn._xlws.FILTER($X$2:$X$1000, $AD$2:$AD$1000 = EO65),
    ""
  )
)</f>
        <v/>
      </c>
      <c r="EW65" s="213"/>
      <c r="EX65" s="213"/>
      <c r="EY65" s="213"/>
      <c r="EZ65" s="213"/>
      <c r="FA65" s="213"/>
      <c r="FB65" s="213"/>
      <c r="FC65" s="213"/>
      <c r="FD65" s="213"/>
      <c r="FG65" s="440"/>
      <c r="FK65" s="213" t="str" cm="1">
        <f t="array" aca="1" ref="FK65" ca="1">IFERROR(IF(INDIRECT(FN65)="x", 1, INDIRECT(FN65)), "")</f>
        <v/>
      </c>
      <c r="FM65" s="570">
        <f t="shared" si="2"/>
        <v>0</v>
      </c>
      <c r="FN65" s="213" t="str" cm="1">
        <f t="array" ref="FN65">IF(
  FI65 = "svar",
  _xlfn._xlws.FILTER($BQ:$BQ, ($BP:$BP = FJ65) * ($BK:$BK = FG65)),
  IF(
    FG65 &lt;&gt; "",
    _xlfn._xlws.FILTER($X$2:$X$1000, $AD$2:$AD$1000 = FG65),
    ""
  )
)</f>
        <v/>
      </c>
      <c r="FO65" s="213"/>
      <c r="FP65" s="213"/>
      <c r="FQ65" s="213"/>
      <c r="FR65" s="213"/>
      <c r="FS65" s="213"/>
      <c r="FT65" s="213"/>
      <c r="FU65" s="213"/>
      <c r="FV65" s="213"/>
      <c r="FY65" s="440"/>
      <c r="GC65" s="747" t="str" cm="1">
        <f t="array" aca="1" ref="GC65" ca="1">IFERROR(IF(INDIRECT(GF65)="x", 1, INDIRECT(GF65)), "")</f>
        <v/>
      </c>
      <c r="GE65" s="570">
        <f t="shared" si="3"/>
        <v>0</v>
      </c>
      <c r="GF65" s="213" t="str" cm="1">
        <f t="array" ref="GF65">IF(
  GA65 = "svar",
  _xlfn._xlws.FILTER($BQ:$BQ, ($BP:$BP = GB65) * ($BK:$BK = FY65)),
  IF(
    FY65 &lt;&gt; "",
    _xlfn._xlws.FILTER($X$2:$X$1000, $AD$2:$AD$1000 = FY65),
    ""
  )
)</f>
        <v/>
      </c>
      <c r="GG65" s="213"/>
      <c r="GH65" s="213"/>
      <c r="GI65" s="213"/>
      <c r="GJ65" s="213"/>
      <c r="GK65" s="213"/>
      <c r="GL65" s="213"/>
      <c r="GM65" s="213"/>
      <c r="GN65" s="213"/>
      <c r="GQ65" s="440"/>
      <c r="GU65" s="213"/>
      <c r="GW65" s="570"/>
      <c r="GX65" s="213"/>
      <c r="GY65" s="213"/>
      <c r="GZ65" s="213"/>
      <c r="HA65" s="213"/>
      <c r="HB65" s="213"/>
      <c r="HC65" s="213"/>
      <c r="HD65" s="213"/>
      <c r="HE65" s="213"/>
      <c r="HF65" s="213"/>
      <c r="HI65" s="440"/>
      <c r="HM65" s="213"/>
      <c r="HO65" s="570"/>
      <c r="HP65" s="213"/>
      <c r="HQ65" s="213"/>
      <c r="HR65" s="213"/>
      <c r="HS65" s="213"/>
      <c r="HT65" s="213"/>
      <c r="HU65" s="213"/>
      <c r="HV65" s="213"/>
      <c r="HW65" s="213"/>
      <c r="HX65" s="213"/>
      <c r="IA65" s="440"/>
      <c r="IE65" s="213"/>
      <c r="IG65" s="570"/>
      <c r="IH65" s="213"/>
      <c r="II65" s="213"/>
      <c r="IJ65" s="213"/>
      <c r="IK65" s="213"/>
      <c r="IL65" s="213"/>
      <c r="IM65" s="213"/>
      <c r="IN65" s="213"/>
      <c r="IO65" s="213"/>
      <c r="IP65" s="213"/>
      <c r="IS65" s="440"/>
      <c r="IW65" s="213"/>
      <c r="IY65" s="570"/>
      <c r="IZ65" s="213"/>
      <c r="JA65" s="213"/>
      <c r="JB65" s="213"/>
      <c r="JC65" s="213"/>
      <c r="JD65" s="213"/>
      <c r="JE65" s="213"/>
      <c r="JF65" s="213"/>
      <c r="JG65" s="213"/>
      <c r="JH65" s="213"/>
      <c r="JK65" s="440"/>
      <c r="JO65" s="213"/>
      <c r="JQ65" s="570"/>
      <c r="JR65" s="213"/>
      <c r="JS65" s="213"/>
      <c r="JT65" s="213"/>
      <c r="JU65" s="213"/>
      <c r="JV65" s="213"/>
      <c r="JW65" s="213"/>
      <c r="JX65" s="213"/>
      <c r="JY65" s="213"/>
      <c r="JZ65" s="213"/>
      <c r="KC65" s="440"/>
      <c r="KG65" s="213"/>
      <c r="KI65" s="570"/>
      <c r="KJ65" s="213"/>
      <c r="KK65" s="213"/>
      <c r="KL65" s="213"/>
      <c r="KM65" s="213"/>
      <c r="KN65" s="213"/>
      <c r="KO65" s="213"/>
      <c r="KP65" s="213"/>
      <c r="KQ65" s="213"/>
      <c r="KR65" s="213"/>
    </row>
    <row r="66" spans="1:304" s="445" customFormat="1" ht="15">
      <c r="A66" s="472"/>
      <c r="B66" s="441"/>
      <c r="C66" s="441"/>
      <c r="D66" s="441"/>
      <c r="E66" s="473"/>
      <c r="F66" s="441"/>
      <c r="G66">
        <v>0</v>
      </c>
      <c r="H66" t="s">
        <v>1217</v>
      </c>
      <c r="I66">
        <v>0</v>
      </c>
      <c r="J66" s="422"/>
      <c r="K66" s="422"/>
      <c r="L66" s="422"/>
      <c r="M66" s="422"/>
      <c r="N66"/>
      <c r="O66"/>
      <c r="P66" s="435"/>
      <c r="Q66"/>
      <c r="R66"/>
      <c r="S66"/>
      <c r="T66"/>
      <c r="U66"/>
      <c r="V66"/>
      <c r="W66">
        <v>71</v>
      </c>
      <c r="X66" t="s">
        <v>1217</v>
      </c>
      <c r="Y66" t="s">
        <v>1217</v>
      </c>
      <c r="Z66" t="s">
        <v>1217</v>
      </c>
      <c r="AA66" t="s">
        <v>1217</v>
      </c>
      <c r="AB66" t="s">
        <v>1217</v>
      </c>
      <c r="AC66" t="s">
        <v>1217</v>
      </c>
      <c r="AD66" t="s">
        <v>1217</v>
      </c>
      <c r="AE66" t="s">
        <v>1217</v>
      </c>
      <c r="AF66" t="s">
        <v>1217</v>
      </c>
      <c r="AG66" t="s">
        <v>1217</v>
      </c>
      <c r="AH66"/>
      <c r="AI66" t="s">
        <v>1217</v>
      </c>
      <c r="AJ66" t="s">
        <v>1217</v>
      </c>
      <c r="AK66" t="s">
        <v>1217</v>
      </c>
      <c r="AL66" t="s">
        <v>1217</v>
      </c>
      <c r="AM66" t="s">
        <v>1217</v>
      </c>
      <c r="AN66" t="s">
        <v>1217</v>
      </c>
      <c r="AO66" t="s">
        <v>1217</v>
      </c>
      <c r="AP66"/>
      <c r="AQ66"/>
      <c r="AR66"/>
      <c r="AS66"/>
      <c r="AT66"/>
      <c r="AU66"/>
      <c r="AV66"/>
      <c r="AW66"/>
      <c r="AX66"/>
      <c r="AY66"/>
      <c r="AZ66"/>
      <c r="BA66"/>
      <c r="BB66"/>
      <c r="BC66"/>
      <c r="BD66"/>
      <c r="BE66"/>
      <c r="BF66" t="str" cm="1">
        <f t="array" aca="1" ref="BF66" ca="1">IFERROR(INDIRECT(X66),"")</f>
        <v/>
      </c>
      <c r="BG66"/>
      <c r="BH66" s="437"/>
      <c r="BI66"/>
      <c r="BJ66" s="438">
        <v>3</v>
      </c>
      <c r="BK66" s="438">
        <v>11</v>
      </c>
      <c r="BL66" s="438" t="s">
        <v>1051</v>
      </c>
      <c r="BM66" s="438" t="s">
        <v>4297</v>
      </c>
      <c r="BN66" s="438">
        <v>5</v>
      </c>
      <c r="BO66" s="744" t="s">
        <v>4387</v>
      </c>
      <c r="BP66" s="438" t="s">
        <v>1056</v>
      </c>
      <c r="BQ66" s="753" t="s">
        <v>4449</v>
      </c>
      <c r="BR66" s="438"/>
      <c r="BS66" s="438">
        <v>0</v>
      </c>
      <c r="BT66" s="438">
        <v>0</v>
      </c>
      <c r="BU66" s="438">
        <v>1</v>
      </c>
      <c r="BV66" s="438">
        <v>0</v>
      </c>
      <c r="BW66" s="438">
        <v>0</v>
      </c>
      <c r="BX66" s="438">
        <v>0</v>
      </c>
      <c r="BY66" s="438">
        <v>0</v>
      </c>
      <c r="BZ66" s="438">
        <v>0</v>
      </c>
      <c r="CA66" s="438">
        <v>0</v>
      </c>
      <c r="CB66" s="438">
        <v>0</v>
      </c>
      <c r="CC66" s="438"/>
      <c r="CD66" s="438"/>
      <c r="CE66"/>
      <c r="CG66"/>
      <c r="CH66"/>
      <c r="CI66"/>
      <c r="CJ66"/>
      <c r="CK66"/>
      <c r="CL66"/>
      <c r="CM66"/>
      <c r="CN66"/>
      <c r="CO66"/>
      <c r="CP66"/>
      <c r="CQ66"/>
      <c r="CR66"/>
      <c r="CS66"/>
      <c r="DC66" s="440"/>
      <c r="DD66" s="441"/>
      <c r="DE66" s="441"/>
      <c r="DF66" s="441"/>
      <c r="DG66" s="213" t="str" cm="1">
        <f t="array" aca="1" ref="DG66" ca="1">IFERROR(IF(INDIRECT(DJ66)="x", 1, INDIRECT(DJ66)), "")</f>
        <v/>
      </c>
      <c r="DH66" s="441"/>
      <c r="DI66" s="570">
        <f t="shared" si="4"/>
        <v>0</v>
      </c>
      <c r="DJ66" s="213" t="str" cm="1">
        <f t="array" ref="DJ66">IF(
  DE66 = "svar",
  _xlfn._xlws.FILTER($BQ:$BQ, ($BP:$BP = DF66) * ($BK:$BK = DC66)),
  IF(
    DC66 &lt;&gt; "",
    _xlfn._xlws.FILTER($X$2:$X$1000, $AD$2:$AD$1000 = DC66),
    ""
  )
)</f>
        <v/>
      </c>
      <c r="DK66" s="213"/>
      <c r="DL66" s="213"/>
      <c r="DM66" s="213"/>
      <c r="DN66" s="213"/>
      <c r="DO66" s="213"/>
      <c r="DP66" s="213"/>
      <c r="DQ66" s="213"/>
      <c r="DR66" s="213"/>
      <c r="DS66" s="441"/>
      <c r="DW66" s="444"/>
      <c r="EA66" s="213" t="str" cm="1">
        <f t="array" aca="1" ref="EA66" ca="1">IFERROR(IF(INDIRECT(ED66)="x", 1, INDIRECT(ED66)), "")</f>
        <v/>
      </c>
      <c r="EC66" s="570">
        <f t="shared" si="0"/>
        <v>0</v>
      </c>
      <c r="ED66" s="213" t="str" cm="1">
        <f t="array" ref="ED66">IF(
  DY66 = "svar",
  _xlfn._xlws.FILTER($BQ:$BQ, ($BP:$BP = DZ66) * ($BK:$BK = DW66)),
  IF(
    DW66 &lt;&gt; "",
    _xlfn._xlws.FILTER($X$2:$X$1000, $AD$2:$AD$1000 = DW66),
    ""
  )
)</f>
        <v/>
      </c>
      <c r="EE66" s="213"/>
      <c r="EF66" s="213"/>
      <c r="EG66" s="213"/>
      <c r="EH66" s="213"/>
      <c r="EI66" s="213"/>
      <c r="EJ66" s="213"/>
      <c r="EK66" s="213"/>
      <c r="EL66" s="213"/>
      <c r="EO66" s="444"/>
      <c r="ES66" s="213" t="str" cm="1">
        <f t="array" aca="1" ref="ES66" ca="1">IFERROR(IF(INDIRECT(EV66)="x", 1, INDIRECT(EV66)), "")</f>
        <v/>
      </c>
      <c r="EU66" s="570">
        <f t="shared" si="1"/>
        <v>0</v>
      </c>
      <c r="EV66" s="213" t="str" cm="1">
        <f t="array" ref="EV66">IF(
  EQ66 = "svar",
  _xlfn._xlws.FILTER($BQ:$BQ, ($BP:$BP = ER66) * ($BK:$BK = EO66)),
  IF(
    EO66 &lt;&gt; "",
    _xlfn._xlws.FILTER($X$2:$X$1000, $AD$2:$AD$1000 = EO66),
    ""
  )
)</f>
        <v/>
      </c>
      <c r="EW66" s="213"/>
      <c r="EX66" s="213"/>
      <c r="EY66" s="213"/>
      <c r="EZ66" s="213"/>
      <c r="FA66" s="213"/>
      <c r="FB66" s="213"/>
      <c r="FC66" s="213"/>
      <c r="FD66" s="213"/>
      <c r="FG66" s="444"/>
      <c r="FK66" s="213" t="str" cm="1">
        <f t="array" aca="1" ref="FK66" ca="1">IFERROR(IF(INDIRECT(FN66)="x", 1, INDIRECT(FN66)), "")</f>
        <v/>
      </c>
      <c r="FM66" s="570">
        <f t="shared" si="2"/>
        <v>0</v>
      </c>
      <c r="FN66" s="213" t="str" cm="1">
        <f t="array" ref="FN66">IF(
  FI66 = "svar",
  _xlfn._xlws.FILTER($BQ:$BQ, ($BP:$BP = FJ66) * ($BK:$BK = FG66)),
  IF(
    FG66 &lt;&gt; "",
    _xlfn._xlws.FILTER($X$2:$X$1000, $AD$2:$AD$1000 = FG66),
    ""
  )
)</f>
        <v/>
      </c>
      <c r="FO66" s="213"/>
      <c r="FP66" s="213"/>
      <c r="FQ66" s="213"/>
      <c r="FR66" s="213"/>
      <c r="FS66" s="213"/>
      <c r="FT66" s="213"/>
      <c r="FU66" s="213"/>
      <c r="FV66" s="213"/>
      <c r="FY66" s="444"/>
      <c r="GC66" s="747" t="str" cm="1">
        <f t="array" aca="1" ref="GC66" ca="1">IFERROR(IF(INDIRECT(GF66)="x", 1, INDIRECT(GF66)), "")</f>
        <v/>
      </c>
      <c r="GE66" s="570">
        <f t="shared" si="3"/>
        <v>0</v>
      </c>
      <c r="GF66" s="213" t="str" cm="1">
        <f t="array" ref="GF66">IF(
  GA66 = "svar",
  _xlfn._xlws.FILTER($BQ:$BQ, ($BP:$BP = GB66) * ($BK:$BK = FY66)),
  IF(
    FY66 &lt;&gt; "",
    _xlfn._xlws.FILTER($X$2:$X$1000, $AD$2:$AD$1000 = FY66),
    ""
  )
)</f>
        <v/>
      </c>
      <c r="GG66" s="213"/>
      <c r="GH66" s="213"/>
      <c r="GI66" s="213"/>
      <c r="GJ66" s="213"/>
      <c r="GK66" s="213"/>
      <c r="GL66" s="213"/>
      <c r="GM66" s="213"/>
      <c r="GN66" s="213"/>
      <c r="GQ66" s="444"/>
      <c r="GU66" s="213"/>
      <c r="GW66" s="570"/>
      <c r="GX66" s="213"/>
      <c r="GY66" s="213"/>
      <c r="GZ66" s="213"/>
      <c r="HA66" s="213"/>
      <c r="HB66" s="213"/>
      <c r="HC66" s="213"/>
      <c r="HD66" s="213"/>
      <c r="HE66" s="213"/>
      <c r="HF66" s="213"/>
      <c r="HI66" s="444"/>
      <c r="HM66" s="213"/>
      <c r="HO66" s="570"/>
      <c r="HP66" s="213"/>
      <c r="HQ66" s="213"/>
      <c r="HR66" s="213"/>
      <c r="HS66" s="213"/>
      <c r="HT66" s="213"/>
      <c r="HU66" s="213"/>
      <c r="HV66" s="213"/>
      <c r="HW66" s="213"/>
      <c r="HX66" s="213"/>
      <c r="IA66" s="444"/>
      <c r="IE66" s="213"/>
      <c r="IG66" s="570"/>
      <c r="IH66" s="213"/>
      <c r="II66" s="213"/>
      <c r="IJ66" s="213"/>
      <c r="IK66" s="213"/>
      <c r="IL66" s="213"/>
      <c r="IM66" s="213"/>
      <c r="IN66" s="213"/>
      <c r="IO66" s="213"/>
      <c r="IP66" s="213"/>
      <c r="IS66" s="444"/>
      <c r="IW66" s="213"/>
      <c r="IY66" s="570"/>
      <c r="IZ66" s="213"/>
      <c r="JA66" s="213"/>
      <c r="JB66" s="213"/>
      <c r="JC66" s="213"/>
      <c r="JD66" s="213"/>
      <c r="JE66" s="213"/>
      <c r="JF66" s="213"/>
      <c r="JG66" s="213"/>
      <c r="JH66" s="213"/>
      <c r="JK66" s="444"/>
      <c r="JO66" s="213"/>
      <c r="JQ66" s="570"/>
      <c r="JR66" s="213"/>
      <c r="JS66" s="213"/>
      <c r="JT66" s="213"/>
      <c r="JU66" s="213"/>
      <c r="JV66" s="213"/>
      <c r="JW66" s="213"/>
      <c r="JX66" s="213"/>
      <c r="JY66" s="213"/>
      <c r="JZ66" s="213"/>
      <c r="KC66" s="444"/>
      <c r="KG66" s="213"/>
      <c r="KI66" s="570"/>
      <c r="KJ66" s="213"/>
      <c r="KK66" s="213"/>
      <c r="KL66" s="213"/>
      <c r="KM66" s="213"/>
      <c r="KN66" s="213"/>
      <c r="KO66" s="213"/>
      <c r="KP66" s="213"/>
      <c r="KQ66" s="213"/>
      <c r="KR66" s="213"/>
    </row>
    <row r="67" spans="1:304" s="361" customFormat="1" ht="15">
      <c r="A67" s="474"/>
      <c r="B67" s="445"/>
      <c r="C67" s="475"/>
      <c r="D67" s="445"/>
      <c r="E67" s="445"/>
      <c r="F67" s="441"/>
      <c r="G67">
        <v>0</v>
      </c>
      <c r="H67" t="s">
        <v>1217</v>
      </c>
      <c r="I67">
        <v>0</v>
      </c>
      <c r="J67" s="422"/>
      <c r="K67" s="422"/>
      <c r="L67" s="422"/>
      <c r="M67" s="422"/>
      <c r="N67"/>
      <c r="O67"/>
      <c r="P67" s="435"/>
      <c r="Q67"/>
      <c r="R67"/>
      <c r="S67"/>
      <c r="T67"/>
      <c r="U67"/>
      <c r="V67"/>
      <c r="W67">
        <v>72</v>
      </c>
      <c r="X67" t="s">
        <v>1217</v>
      </c>
      <c r="Y67" t="s">
        <v>1217</v>
      </c>
      <c r="Z67" t="s">
        <v>1217</v>
      </c>
      <c r="AA67" t="s">
        <v>1217</v>
      </c>
      <c r="AB67" t="s">
        <v>1217</v>
      </c>
      <c r="AC67" t="s">
        <v>1217</v>
      </c>
      <c r="AD67" t="s">
        <v>1217</v>
      </c>
      <c r="AE67" t="s">
        <v>1217</v>
      </c>
      <c r="AF67" t="s">
        <v>1217</v>
      </c>
      <c r="AG67" t="s">
        <v>1217</v>
      </c>
      <c r="AH67"/>
      <c r="AI67" t="s">
        <v>1217</v>
      </c>
      <c r="AJ67" t="s">
        <v>1217</v>
      </c>
      <c r="AK67" t="s">
        <v>1217</v>
      </c>
      <c r="AL67" t="s">
        <v>1217</v>
      </c>
      <c r="AM67" t="s">
        <v>1217</v>
      </c>
      <c r="AN67" t="s">
        <v>1217</v>
      </c>
      <c r="AO67" t="s">
        <v>1217</v>
      </c>
      <c r="AP67"/>
      <c r="AQ67"/>
      <c r="AR67"/>
      <c r="AS67"/>
      <c r="AT67"/>
      <c r="AU67"/>
      <c r="AV67"/>
      <c r="AW67"/>
      <c r="AX67"/>
      <c r="AY67"/>
      <c r="AZ67"/>
      <c r="BA67"/>
      <c r="BB67"/>
      <c r="BC67"/>
      <c r="BD67"/>
      <c r="BE67"/>
      <c r="BF67" t="str" cm="1">
        <f t="array" aca="1" ref="BF67" ca="1">IFERROR(INDIRECT(X67),"")</f>
        <v/>
      </c>
      <c r="BG67"/>
      <c r="BH67" s="437"/>
      <c r="BI67"/>
      <c r="BJ67" s="463">
        <v>3</v>
      </c>
      <c r="BK67" s="463">
        <v>12</v>
      </c>
      <c r="BL67" s="463" t="s">
        <v>1058</v>
      </c>
      <c r="BM67" s="751" t="s">
        <v>4298</v>
      </c>
      <c r="BN67" s="463">
        <v>1</v>
      </c>
      <c r="BO67" s="751" t="s">
        <v>4327</v>
      </c>
      <c r="BP67" s="463" t="s">
        <v>1060</v>
      </c>
      <c r="BQ67" s="753" t="s">
        <v>4450</v>
      </c>
      <c r="BR67" s="438"/>
      <c r="BS67" s="463">
        <v>0</v>
      </c>
      <c r="BT67" s="463">
        <v>0</v>
      </c>
      <c r="BU67" s="463">
        <v>0</v>
      </c>
      <c r="BV67" s="463">
        <v>1</v>
      </c>
      <c r="BW67" s="463">
        <v>0</v>
      </c>
      <c r="BX67" s="463">
        <v>0</v>
      </c>
      <c r="BY67" s="463">
        <v>0</v>
      </c>
      <c r="BZ67" s="463">
        <v>0</v>
      </c>
      <c r="CA67" s="463">
        <v>0</v>
      </c>
      <c r="CB67" s="463">
        <v>0</v>
      </c>
      <c r="CC67" s="463"/>
      <c r="CD67" s="463"/>
      <c r="CE67"/>
      <c r="CG67"/>
      <c r="CH67"/>
      <c r="CI67"/>
      <c r="CJ67"/>
      <c r="CK67"/>
      <c r="CL67"/>
      <c r="CM67"/>
      <c r="CN67"/>
      <c r="CO67"/>
      <c r="CP67"/>
      <c r="CQ67"/>
      <c r="CR67"/>
      <c r="CS67"/>
      <c r="DC67" s="444"/>
      <c r="DD67" s="445"/>
      <c r="DE67" s="445"/>
      <c r="DF67" s="445"/>
      <c r="DG67" s="213" t="str" cm="1">
        <f t="array" aca="1" ref="DG67" ca="1">IFERROR(IF(INDIRECT(DJ67)="x", 1, INDIRECT(DJ67)), "")</f>
        <v/>
      </c>
      <c r="DH67" s="445"/>
      <c r="DI67" s="570">
        <f t="shared" si="4"/>
        <v>0</v>
      </c>
      <c r="DJ67" s="213" t="str" cm="1">
        <f t="array" ref="DJ67">IF(
  DE67 = "svar",
  _xlfn._xlws.FILTER($BQ:$BQ, ($BP:$BP = DF67) * ($BK:$BK = DC67)),
  IF(
    DC67 &lt;&gt; "",
    _xlfn._xlws.FILTER($X$2:$X$1000, $AD$2:$AD$1000 = DC67),
    ""
  )
)</f>
        <v/>
      </c>
      <c r="DK67" s="213"/>
      <c r="DL67" s="213"/>
      <c r="DM67" s="213"/>
      <c r="DN67" s="213"/>
      <c r="DO67" s="213"/>
      <c r="DP67" s="213"/>
      <c r="DQ67" s="213"/>
      <c r="DR67" s="213"/>
      <c r="DS67" s="445"/>
      <c r="DW67" s="442"/>
      <c r="EA67" s="213" t="str" cm="1">
        <f t="array" aca="1" ref="EA67" ca="1">IFERROR(IF(INDIRECT(ED67)="x", 1, INDIRECT(ED67)), "")</f>
        <v/>
      </c>
      <c r="EC67" s="570">
        <f t="shared" si="0"/>
        <v>0</v>
      </c>
      <c r="ED67" s="213" t="str" cm="1">
        <f t="array" ref="ED67">IF(
  DY67 = "svar",
  _xlfn._xlws.FILTER($BQ:$BQ, ($BP:$BP = DZ67) * ($BK:$BK = DW67)),
  IF(
    DW67 &lt;&gt; "",
    _xlfn._xlws.FILTER($X$2:$X$1000, $AD$2:$AD$1000 = DW67),
    ""
  )
)</f>
        <v/>
      </c>
      <c r="EE67" s="213"/>
      <c r="EF67" s="213"/>
      <c r="EG67" s="213"/>
      <c r="EH67" s="213"/>
      <c r="EI67" s="213"/>
      <c r="EJ67" s="213"/>
      <c r="EK67" s="213"/>
      <c r="EL67" s="213"/>
      <c r="EO67" s="442"/>
      <c r="ES67" s="213" t="str" cm="1">
        <f t="array" aca="1" ref="ES67" ca="1">IFERROR(IF(INDIRECT(EV67)="x", 1, INDIRECT(EV67)), "")</f>
        <v/>
      </c>
      <c r="EU67" s="570">
        <f t="shared" si="1"/>
        <v>0</v>
      </c>
      <c r="EV67" s="213" t="str" cm="1">
        <f t="array" ref="EV67">IF(
  EQ67 = "svar",
  _xlfn._xlws.FILTER($BQ:$BQ, ($BP:$BP = ER67) * ($BK:$BK = EO67)),
  IF(
    EO67 &lt;&gt; "",
    _xlfn._xlws.FILTER($X$2:$X$1000, $AD$2:$AD$1000 = EO67),
    ""
  )
)</f>
        <v/>
      </c>
      <c r="EW67" s="213"/>
      <c r="EX67" s="213"/>
      <c r="EY67" s="213"/>
      <c r="EZ67" s="213"/>
      <c r="FA67" s="213"/>
      <c r="FB67" s="213"/>
      <c r="FC67" s="213"/>
      <c r="FD67" s="213"/>
      <c r="FG67" s="442"/>
      <c r="FK67" s="213" t="str" cm="1">
        <f t="array" aca="1" ref="FK67" ca="1">IFERROR(IF(INDIRECT(FN67)="x", 1, INDIRECT(FN67)), "")</f>
        <v/>
      </c>
      <c r="FM67" s="570">
        <f t="shared" si="2"/>
        <v>0</v>
      </c>
      <c r="FN67" s="213" t="str" cm="1">
        <f t="array" ref="FN67">IF(
  FI67 = "svar",
  _xlfn._xlws.FILTER($BQ:$BQ, ($BP:$BP = FJ67) * ($BK:$BK = FG67)),
  IF(
    FG67 &lt;&gt; "",
    _xlfn._xlws.FILTER($X$2:$X$1000, $AD$2:$AD$1000 = FG67),
    ""
  )
)</f>
        <v/>
      </c>
      <c r="FO67" s="213"/>
      <c r="FP67" s="213"/>
      <c r="FQ67" s="213"/>
      <c r="FR67" s="213"/>
      <c r="FS67" s="213"/>
      <c r="FT67" s="213"/>
      <c r="FU67" s="213"/>
      <c r="FV67" s="213"/>
      <c r="FY67" s="442"/>
      <c r="GC67" s="747" t="str" cm="1">
        <f t="array" aca="1" ref="GC67" ca="1">IFERROR(IF(INDIRECT(GF67)="x", 1, INDIRECT(GF67)), "")</f>
        <v/>
      </c>
      <c r="GE67" s="570">
        <f t="shared" si="3"/>
        <v>0</v>
      </c>
      <c r="GF67" s="213" t="str" cm="1">
        <f t="array" ref="GF67">IF(
  GA67 = "svar",
  _xlfn._xlws.FILTER($BQ:$BQ, ($BP:$BP = GB67) * ($BK:$BK = FY67)),
  IF(
    FY67 &lt;&gt; "",
    _xlfn._xlws.FILTER($X$2:$X$1000, $AD$2:$AD$1000 = FY67),
    ""
  )
)</f>
        <v/>
      </c>
      <c r="GG67" s="213"/>
      <c r="GH67" s="213"/>
      <c r="GI67" s="213"/>
      <c r="GJ67" s="213"/>
      <c r="GK67" s="213"/>
      <c r="GL67" s="213"/>
      <c r="GM67" s="213"/>
      <c r="GN67" s="213"/>
      <c r="GQ67" s="442"/>
      <c r="GU67" s="213"/>
      <c r="GW67" s="570"/>
      <c r="GX67" s="213"/>
      <c r="GY67" s="213"/>
      <c r="GZ67" s="213"/>
      <c r="HA67" s="213"/>
      <c r="HB67" s="213"/>
      <c r="HC67" s="213"/>
      <c r="HD67" s="213"/>
      <c r="HE67" s="213"/>
      <c r="HF67" s="213"/>
      <c r="HI67" s="442"/>
      <c r="HM67" s="213"/>
      <c r="HO67" s="570"/>
      <c r="HP67" s="213"/>
      <c r="HQ67" s="213"/>
      <c r="HR67" s="213"/>
      <c r="HS67" s="213"/>
      <c r="HT67" s="213"/>
      <c r="HU67" s="213"/>
      <c r="HV67" s="213"/>
      <c r="HW67" s="213"/>
      <c r="HX67" s="213"/>
      <c r="IA67" s="442"/>
      <c r="IE67" s="213"/>
      <c r="IG67" s="570"/>
      <c r="IH67" s="213"/>
      <c r="II67" s="213"/>
      <c r="IJ67" s="213"/>
      <c r="IK67" s="213"/>
      <c r="IL67" s="213"/>
      <c r="IM67" s="213"/>
      <c r="IN67" s="213"/>
      <c r="IO67" s="213"/>
      <c r="IP67" s="213"/>
      <c r="IS67" s="442"/>
      <c r="IW67" s="213"/>
      <c r="IY67" s="570"/>
      <c r="IZ67" s="213"/>
      <c r="JA67" s="213"/>
      <c r="JB67" s="213"/>
      <c r="JC67" s="213"/>
      <c r="JD67" s="213"/>
      <c r="JE67" s="213"/>
      <c r="JF67" s="213"/>
      <c r="JG67" s="213"/>
      <c r="JH67" s="213"/>
      <c r="JK67" s="442"/>
      <c r="JO67" s="213"/>
      <c r="JQ67" s="570"/>
      <c r="JR67" s="213"/>
      <c r="JS67" s="213"/>
      <c r="JT67" s="213"/>
      <c r="JU67" s="213"/>
      <c r="JV67" s="213"/>
      <c r="JW67" s="213"/>
      <c r="JX67" s="213"/>
      <c r="JY67" s="213"/>
      <c r="JZ67" s="213"/>
      <c r="KC67" s="442"/>
      <c r="KG67" s="213"/>
      <c r="KI67" s="570"/>
      <c r="KJ67" s="213"/>
      <c r="KK67" s="213"/>
      <c r="KL67" s="213"/>
      <c r="KM67" s="213"/>
      <c r="KN67" s="213"/>
      <c r="KO67" s="213"/>
      <c r="KP67" s="213"/>
      <c r="KQ67" s="213"/>
      <c r="KR67" s="213"/>
    </row>
    <row r="68" spans="1:304" ht="14.15" customHeight="1">
      <c r="A68" s="458"/>
      <c r="B68" s="459"/>
      <c r="C68" s="459"/>
      <c r="D68" s="459"/>
      <c r="E68" s="459"/>
      <c r="G68">
        <v>0</v>
      </c>
      <c r="H68" t="s">
        <v>1217</v>
      </c>
      <c r="I68">
        <v>0</v>
      </c>
      <c r="J68" s="422"/>
      <c r="K68" s="422"/>
      <c r="L68" s="422"/>
      <c r="M68" s="422"/>
      <c r="N68"/>
      <c r="O68"/>
      <c r="P68" s="435"/>
      <c r="Q68"/>
      <c r="R68"/>
      <c r="S68"/>
      <c r="T68"/>
      <c r="U68"/>
      <c r="V68"/>
      <c r="W68">
        <v>73</v>
      </c>
      <c r="X68" t="s">
        <v>1217</v>
      </c>
      <c r="Y68" t="s">
        <v>1217</v>
      </c>
      <c r="Z68" t="s">
        <v>1217</v>
      </c>
      <c r="AA68" t="s">
        <v>1217</v>
      </c>
      <c r="AB68" t="s">
        <v>1217</v>
      </c>
      <c r="AC68" t="s">
        <v>1217</v>
      </c>
      <c r="AD68" t="s">
        <v>1217</v>
      </c>
      <c r="AE68" t="s">
        <v>1217</v>
      </c>
      <c r="AF68" t="s">
        <v>1217</v>
      </c>
      <c r="AG68" t="s">
        <v>1217</v>
      </c>
      <c r="AH68"/>
      <c r="AI68" t="s">
        <v>1217</v>
      </c>
      <c r="AJ68" t="s">
        <v>1217</v>
      </c>
      <c r="AK68" t="s">
        <v>1217</v>
      </c>
      <c r="AL68" t="s">
        <v>1217</v>
      </c>
      <c r="AM68" t="s">
        <v>1217</v>
      </c>
      <c r="AN68" t="s">
        <v>1217</v>
      </c>
      <c r="AO68" t="s">
        <v>1217</v>
      </c>
      <c r="AP68"/>
      <c r="AQ68"/>
      <c r="AR68"/>
      <c r="AS68"/>
      <c r="AT68"/>
      <c r="AU68"/>
      <c r="AV68"/>
      <c r="AW68"/>
      <c r="AX68"/>
      <c r="AY68"/>
      <c r="AZ68"/>
      <c r="BA68"/>
      <c r="BB68"/>
      <c r="BC68"/>
      <c r="BD68"/>
      <c r="BE68"/>
      <c r="BF68" t="str" cm="1">
        <f t="array" aca="1" ref="BF68" ca="1">IFERROR(INDIRECT(X68),"")</f>
        <v/>
      </c>
      <c r="BG68"/>
      <c r="BH68" s="437"/>
      <c r="BI68"/>
      <c r="BJ68" s="463">
        <v>3</v>
      </c>
      <c r="BK68" s="463">
        <v>12</v>
      </c>
      <c r="BL68" s="463" t="s">
        <v>1058</v>
      </c>
      <c r="BM68" s="463" t="s">
        <v>4298</v>
      </c>
      <c r="BN68" s="463">
        <v>2</v>
      </c>
      <c r="BO68" s="751" t="s">
        <v>4388</v>
      </c>
      <c r="BP68" s="463" t="s">
        <v>1061</v>
      </c>
      <c r="BQ68" s="753" t="s">
        <v>4451</v>
      </c>
      <c r="BR68" s="438"/>
      <c r="BS68" s="463">
        <v>0</v>
      </c>
      <c r="BT68" s="463">
        <v>0</v>
      </c>
      <c r="BU68" s="463">
        <v>0</v>
      </c>
      <c r="BV68" s="463">
        <v>1</v>
      </c>
      <c r="BW68" s="463">
        <v>0</v>
      </c>
      <c r="BX68" s="463">
        <v>0</v>
      </c>
      <c r="BY68" s="463">
        <v>0</v>
      </c>
      <c r="BZ68" s="463">
        <v>0</v>
      </c>
      <c r="CA68" s="463">
        <v>0</v>
      </c>
      <c r="CB68" s="463">
        <v>0</v>
      </c>
      <c r="CC68" s="463"/>
      <c r="CD68" s="463"/>
      <c r="CE68"/>
      <c r="CG68"/>
      <c r="CH68"/>
      <c r="CI68"/>
      <c r="CJ68"/>
      <c r="CK68"/>
      <c r="CL68"/>
      <c r="CM68"/>
      <c r="CN68"/>
      <c r="CO68"/>
      <c r="CP68"/>
      <c r="CQ68"/>
      <c r="CR68"/>
      <c r="CS68"/>
      <c r="DC68" s="442"/>
      <c r="DD68" s="361"/>
      <c r="DE68" s="361"/>
      <c r="DF68" s="361"/>
      <c r="DG68" s="213" t="str" cm="1">
        <f t="array" aca="1" ref="DG68" ca="1">IFERROR(IF(INDIRECT(DJ68)="x", 1, INDIRECT(DJ68)), "")</f>
        <v/>
      </c>
      <c r="DH68" s="361"/>
      <c r="DI68" s="570">
        <f t="shared" si="4"/>
        <v>0</v>
      </c>
      <c r="DJ68" s="213" t="str" cm="1">
        <f t="array" ref="DJ68">IF(
  DE68 = "svar",
  _xlfn._xlws.FILTER($BQ:$BQ, ($BP:$BP = DF68) * ($BK:$BK = DC68)),
  IF(
    DC68 &lt;&gt; "",
    _xlfn._xlws.FILTER($X$2:$X$1000, $AD$2:$AD$1000 = DC68),
    ""
  )
)</f>
        <v/>
      </c>
      <c r="DK68" s="213"/>
      <c r="DL68" s="213"/>
      <c r="DM68" s="213"/>
      <c r="DN68" s="213"/>
      <c r="DO68" s="213"/>
      <c r="DP68" s="213"/>
      <c r="DQ68" s="213"/>
      <c r="DR68" s="213"/>
      <c r="DS68" s="361"/>
      <c r="DW68" s="440"/>
      <c r="EA68" s="213" t="str" cm="1">
        <f t="array" aca="1" ref="EA68" ca="1">IFERROR(IF(INDIRECT(ED68)="x", 1, INDIRECT(ED68)), "")</f>
        <v/>
      </c>
      <c r="EC68" s="570">
        <f t="shared" ref="EC68:EC94" si="8">EB68*10^(DX68-1)</f>
        <v>0</v>
      </c>
      <c r="ED68" s="213" t="str" cm="1">
        <f t="array" ref="ED68">IF(
  DY68 = "svar",
  _xlfn._xlws.FILTER($BQ:$BQ, ($BP:$BP = DZ68) * ($BK:$BK = DW68)),
  IF(
    DW68 &lt;&gt; "",
    _xlfn._xlws.FILTER($X$2:$X$1000, $AD$2:$AD$1000 = DW68),
    ""
  )
)</f>
        <v/>
      </c>
      <c r="EE68" s="213"/>
      <c r="EF68" s="213"/>
      <c r="EG68" s="213"/>
      <c r="EH68" s="213"/>
      <c r="EI68" s="213"/>
      <c r="EJ68" s="213"/>
      <c r="EK68" s="213"/>
      <c r="EL68" s="213"/>
      <c r="EO68" s="440"/>
      <c r="ES68" s="213" t="str" cm="1">
        <f t="array" aca="1" ref="ES68" ca="1">IFERROR(IF(INDIRECT(EV68)="x", 1, INDIRECT(EV68)), "")</f>
        <v/>
      </c>
      <c r="EU68" s="570">
        <f t="shared" ref="EU68:EU81" si="9">ET68*10^(EP68-1)</f>
        <v>0</v>
      </c>
      <c r="EV68" s="213" t="str" cm="1">
        <f t="array" ref="EV68">IF(
  EQ68 = "svar",
  _xlfn._xlws.FILTER($BQ:$BQ, ($BP:$BP = ER68) * ($BK:$BK = EO68)),
  IF(
    EO68 &lt;&gt; "",
    _xlfn._xlws.FILTER($X$2:$X$1000, $AD$2:$AD$1000 = EO68),
    ""
  )
)</f>
        <v/>
      </c>
      <c r="EW68" s="213"/>
      <c r="EX68" s="213"/>
      <c r="EY68" s="213"/>
      <c r="EZ68" s="213"/>
      <c r="FA68" s="213"/>
      <c r="FB68" s="213"/>
      <c r="FC68" s="213"/>
      <c r="FD68" s="213"/>
      <c r="FG68" s="440"/>
      <c r="FK68" s="213" t="str" cm="1">
        <f t="array" aca="1" ref="FK68" ca="1">IFERROR(IF(INDIRECT(FN68)="x", 1, INDIRECT(FN68)), "")</f>
        <v/>
      </c>
      <c r="FM68" s="570">
        <f t="shared" ref="FM68" si="10">FL68*10^(FH68-1)</f>
        <v>0</v>
      </c>
      <c r="FN68" s="213" t="str" cm="1">
        <f t="array" ref="FN68">IF(
  FI68 = "svar",
  _xlfn._xlws.FILTER($BQ:$BQ, ($BP:$BP = FJ68) * ($BK:$BK = FG68)),
  IF(
    FG68 &lt;&gt; "",
    _xlfn._xlws.FILTER($X$2:$X$1000, $AD$2:$AD$1000 = FG68),
    ""
  )
)</f>
        <v/>
      </c>
      <c r="FO68" s="213"/>
      <c r="FP68" s="213"/>
      <c r="FQ68" s="213"/>
      <c r="FR68" s="213"/>
      <c r="FS68" s="213"/>
      <c r="FT68" s="213"/>
      <c r="FU68" s="213"/>
      <c r="FV68" s="213"/>
      <c r="FY68" s="440"/>
      <c r="GC68" s="747" t="str" cm="1">
        <f t="array" aca="1" ref="GC68" ca="1">IFERROR(IF(INDIRECT(GF68)="x", 1, INDIRECT(GF68)), "")</f>
        <v/>
      </c>
      <c r="GE68" s="570">
        <f t="shared" ref="GE68:GE94" si="11">GD68*10^(FZ68-1)</f>
        <v>0</v>
      </c>
      <c r="GF68" s="213" t="str" cm="1">
        <f t="array" ref="GF68">IF(
  GA68 = "svar",
  _xlfn._xlws.FILTER($BQ:$BQ, ($BP:$BP = GB68) * ($BK:$BK = FY68)),
  IF(
    FY68 &lt;&gt; "",
    _xlfn._xlws.FILTER($X$2:$X$1000, $AD$2:$AD$1000 = FY68),
    ""
  )
)</f>
        <v/>
      </c>
      <c r="GG68" s="213"/>
      <c r="GH68" s="213"/>
      <c r="GI68" s="213"/>
      <c r="GJ68" s="213"/>
      <c r="GK68" s="213"/>
      <c r="GL68" s="213"/>
      <c r="GM68" s="213"/>
      <c r="GN68" s="213"/>
      <c r="GQ68" s="440"/>
      <c r="GU68" s="213"/>
      <c r="GW68" s="570"/>
      <c r="GX68" s="213"/>
      <c r="GY68" s="213"/>
      <c r="GZ68" s="213"/>
      <c r="HA68" s="213"/>
      <c r="HB68" s="213"/>
      <c r="HC68" s="213"/>
      <c r="HD68" s="213"/>
      <c r="HE68" s="213"/>
      <c r="HF68" s="213"/>
      <c r="HI68" s="440"/>
      <c r="HM68" s="213"/>
      <c r="HO68" s="570"/>
      <c r="HP68" s="213"/>
      <c r="HQ68" s="213"/>
      <c r="HR68" s="213"/>
      <c r="HS68" s="213"/>
      <c r="HT68" s="213"/>
      <c r="HU68" s="213"/>
      <c r="HV68" s="213"/>
      <c r="HW68" s="213"/>
      <c r="HX68" s="213"/>
      <c r="IA68" s="440"/>
      <c r="IE68" s="213"/>
      <c r="IG68" s="570"/>
      <c r="IH68" s="213"/>
      <c r="II68" s="213"/>
      <c r="IJ68" s="213"/>
      <c r="IK68" s="213"/>
      <c r="IL68" s="213"/>
      <c r="IM68" s="213"/>
      <c r="IN68" s="213"/>
      <c r="IO68" s="213"/>
      <c r="IP68" s="213"/>
      <c r="IS68" s="440"/>
      <c r="IW68" s="213"/>
      <c r="IY68" s="570"/>
      <c r="IZ68" s="213"/>
      <c r="JA68" s="213"/>
      <c r="JB68" s="213"/>
      <c r="JC68" s="213"/>
      <c r="JD68" s="213"/>
      <c r="JE68" s="213"/>
      <c r="JF68" s="213"/>
      <c r="JG68" s="213"/>
      <c r="JH68" s="213"/>
      <c r="JK68" s="440"/>
      <c r="JO68" s="213"/>
      <c r="JQ68" s="570"/>
      <c r="JR68" s="213"/>
      <c r="JS68" s="213"/>
      <c r="JT68" s="213"/>
      <c r="JU68" s="213"/>
      <c r="JV68" s="213"/>
      <c r="JW68" s="213"/>
      <c r="JX68" s="213"/>
      <c r="JY68" s="213"/>
      <c r="JZ68" s="213"/>
      <c r="KC68" s="440"/>
      <c r="KG68" s="213"/>
      <c r="KI68" s="570"/>
      <c r="KJ68" s="213"/>
      <c r="KK68" s="213"/>
      <c r="KL68" s="213"/>
      <c r="KM68" s="213"/>
      <c r="KN68" s="213"/>
      <c r="KO68" s="213"/>
      <c r="KP68" s="213"/>
      <c r="KQ68" s="213"/>
      <c r="KR68" s="213"/>
    </row>
    <row r="69" spans="1:304" s="361" customFormat="1" ht="15">
      <c r="A69" s="464"/>
      <c r="C69" s="459"/>
      <c r="E69" s="464"/>
      <c r="F69" s="441"/>
      <c r="G69">
        <v>0</v>
      </c>
      <c r="H69" t="s">
        <v>1217</v>
      </c>
      <c r="I69">
        <v>0</v>
      </c>
      <c r="J69" s="422"/>
      <c r="K69" s="422"/>
      <c r="L69" s="422"/>
      <c r="M69" s="422"/>
      <c r="N69"/>
      <c r="O69"/>
      <c r="P69" s="435"/>
      <c r="Q69"/>
      <c r="R69"/>
      <c r="S69"/>
      <c r="T69"/>
      <c r="U69"/>
      <c r="V69"/>
      <c r="W69">
        <v>74</v>
      </c>
      <c r="X69" t="s">
        <v>1217</v>
      </c>
      <c r="Y69" t="s">
        <v>1217</v>
      </c>
      <c r="Z69" t="s">
        <v>1217</v>
      </c>
      <c r="AA69" t="s">
        <v>1217</v>
      </c>
      <c r="AB69" t="s">
        <v>1217</v>
      </c>
      <c r="AC69" t="s">
        <v>1217</v>
      </c>
      <c r="AD69" t="s">
        <v>1217</v>
      </c>
      <c r="AE69" t="s">
        <v>1217</v>
      </c>
      <c r="AF69" t="s">
        <v>1217</v>
      </c>
      <c r="AG69" t="s">
        <v>1217</v>
      </c>
      <c r="AH69"/>
      <c r="AI69" t="s">
        <v>1217</v>
      </c>
      <c r="AJ69" t="s">
        <v>1217</v>
      </c>
      <c r="AK69" t="s">
        <v>1217</v>
      </c>
      <c r="AL69" t="s">
        <v>1217</v>
      </c>
      <c r="AM69" t="s">
        <v>1217</v>
      </c>
      <c r="AN69" t="s">
        <v>1217</v>
      </c>
      <c r="AO69" t="s">
        <v>1217</v>
      </c>
      <c r="AP69"/>
      <c r="AQ69"/>
      <c r="AR69"/>
      <c r="AS69"/>
      <c r="AT69"/>
      <c r="AU69"/>
      <c r="AV69"/>
      <c r="AW69"/>
      <c r="AX69"/>
      <c r="AY69"/>
      <c r="AZ69"/>
      <c r="BA69"/>
      <c r="BB69"/>
      <c r="BC69"/>
      <c r="BD69"/>
      <c r="BE69"/>
      <c r="BF69" t="str" cm="1">
        <f t="array" aca="1" ref="BF69" ca="1">IFERROR(INDIRECT(X69),"")</f>
        <v/>
      </c>
      <c r="BG69"/>
      <c r="BH69" s="437"/>
      <c r="BI69"/>
      <c r="BJ69" s="463">
        <v>3</v>
      </c>
      <c r="BK69" s="463">
        <v>12</v>
      </c>
      <c r="BL69" s="463" t="s">
        <v>1058</v>
      </c>
      <c r="BM69" s="463" t="s">
        <v>4298</v>
      </c>
      <c r="BN69" s="463">
        <v>3</v>
      </c>
      <c r="BO69" s="751" t="s">
        <v>4389</v>
      </c>
      <c r="BP69" s="463" t="s">
        <v>1062</v>
      </c>
      <c r="BQ69" s="753" t="s">
        <v>4452</v>
      </c>
      <c r="BR69" s="438"/>
      <c r="BS69" s="463">
        <v>0</v>
      </c>
      <c r="BT69" s="463">
        <v>0</v>
      </c>
      <c r="BU69" s="463">
        <v>0</v>
      </c>
      <c r="BV69" s="463">
        <v>1</v>
      </c>
      <c r="BW69" s="463">
        <v>0</v>
      </c>
      <c r="BX69" s="463">
        <v>0</v>
      </c>
      <c r="BY69" s="463">
        <v>0</v>
      </c>
      <c r="BZ69" s="463">
        <v>0</v>
      </c>
      <c r="CA69" s="463">
        <v>0</v>
      </c>
      <c r="CB69" s="463">
        <v>0</v>
      </c>
      <c r="CC69" s="463"/>
      <c r="CD69" s="463"/>
      <c r="CE69"/>
      <c r="CG69"/>
      <c r="CH69"/>
      <c r="CI69"/>
      <c r="CJ69"/>
      <c r="CK69"/>
      <c r="CL69"/>
      <c r="CM69"/>
      <c r="CN69"/>
      <c r="CO69"/>
      <c r="CP69"/>
      <c r="CQ69"/>
      <c r="CR69"/>
      <c r="CS69"/>
      <c r="DC69" s="440"/>
      <c r="DD69" s="441"/>
      <c r="DE69" s="441"/>
      <c r="DF69" s="441"/>
      <c r="DG69" s="213" t="str" cm="1">
        <f t="array" aca="1" ref="DG69" ca="1">IFERROR(IF(INDIRECT(DJ69)="x", 1, INDIRECT(DJ69)), "")</f>
        <v/>
      </c>
      <c r="DH69" s="441"/>
      <c r="DI69" s="570">
        <f t="shared" ref="DI69:DI95" si="12">DH69*10^(DD69-1)</f>
        <v>0</v>
      </c>
      <c r="DJ69" s="213" t="str" cm="1">
        <f t="array" ref="DJ69">IF(
  DE69 = "svar",
  _xlfn._xlws.FILTER($BQ:$BQ, ($BP:$BP = DF69) * ($BK:$BK = DC69)),
  IF(
    DC69 &lt;&gt; "",
    _xlfn._xlws.FILTER($X$2:$X$1000, $AD$2:$AD$1000 = DC69),
    ""
  )
)</f>
        <v/>
      </c>
      <c r="DK69" s="213"/>
      <c r="DL69" s="213"/>
      <c r="DM69" s="213"/>
      <c r="DN69" s="213"/>
      <c r="DO69" s="213"/>
      <c r="DP69" s="213"/>
      <c r="DQ69" s="213"/>
      <c r="DR69" s="213"/>
      <c r="DS69" s="441"/>
      <c r="DW69" s="442"/>
      <c r="EA69" s="213" t="str" cm="1">
        <f t="array" aca="1" ref="EA69" ca="1">IFERROR(IF(INDIRECT(ED69)="x", 1, INDIRECT(ED69)), "")</f>
        <v/>
      </c>
      <c r="EC69" s="570">
        <f t="shared" si="8"/>
        <v>0</v>
      </c>
      <c r="ED69" s="213" t="str" cm="1">
        <f t="array" ref="ED69">IF(
  DY69 = "svar",
  _xlfn._xlws.FILTER($BQ:$BQ, ($BP:$BP = DZ69) * ($BK:$BK = DW69)),
  IF(
    DW69 &lt;&gt; "",
    _xlfn._xlws.FILTER($X$2:$X$1000, $AD$2:$AD$1000 = DW69),
    ""
  )
)</f>
        <v/>
      </c>
      <c r="EE69" s="213"/>
      <c r="EF69" s="213"/>
      <c r="EG69" s="213"/>
      <c r="EH69" s="213"/>
      <c r="EI69" s="213"/>
      <c r="EJ69" s="213"/>
      <c r="EK69" s="213"/>
      <c r="EL69" s="213"/>
      <c r="EO69" s="442"/>
      <c r="ES69" s="213" t="str" cm="1">
        <f t="array" aca="1" ref="ES69" ca="1">IFERROR(INDIRECT(EV69), "")</f>
        <v/>
      </c>
      <c r="EU69" s="570">
        <f t="shared" si="9"/>
        <v>0</v>
      </c>
      <c r="EV69" s="213" t="str" cm="1">
        <f t="array" ref="EV69">IF(EO69&lt;&gt;"", _xlfn._xlws.FILTER($X$2:$X$1000, $AD$2:$AD$1000=EO69), "")</f>
        <v/>
      </c>
      <c r="EW69" s="213"/>
      <c r="EX69" s="213"/>
      <c r="EY69" s="213"/>
      <c r="EZ69" s="213"/>
      <c r="FA69" s="213"/>
      <c r="FB69" s="213"/>
      <c r="FC69" s="213"/>
      <c r="FD69" s="213"/>
      <c r="FG69" s="442"/>
      <c r="FK69" s="213" t="str" cm="1">
        <f t="array" aca="1" ref="FK69" ca="1">IFERROR(INDIRECT(FN69), "")</f>
        <v/>
      </c>
      <c r="FM69" s="570"/>
      <c r="FN69" s="213" t="str" cm="1">
        <f t="array" ref="FN69">IF(FG69&lt;&gt;"", _xlfn._xlws.FILTER($X$2:$X$1000, $AD$2:$AD$1000=FG69), "")</f>
        <v/>
      </c>
      <c r="FO69" s="213"/>
      <c r="FP69" s="213"/>
      <c r="FQ69" s="213"/>
      <c r="FR69" s="213"/>
      <c r="FS69" s="213"/>
      <c r="FT69" s="213"/>
      <c r="FU69" s="213"/>
      <c r="FV69" s="213"/>
      <c r="FY69" s="442"/>
      <c r="GC69" s="747" t="str" cm="1">
        <f t="array" aca="1" ref="GC69" ca="1">IFERROR(INDIRECT(GF69), "")</f>
        <v/>
      </c>
      <c r="GE69" s="570">
        <f t="shared" si="11"/>
        <v>0</v>
      </c>
      <c r="GF69" s="213" t="str" cm="1">
        <f t="array" ref="GF69">IF(FY69&lt;&gt;"", _xlfn._xlws.FILTER($X$2:$X$1000, $AD$2:$AD$1000=FY69), "")</f>
        <v/>
      </c>
      <c r="GG69" s="213"/>
      <c r="GH69" s="213"/>
      <c r="GI69" s="213"/>
      <c r="GJ69" s="213"/>
      <c r="GK69" s="213"/>
      <c r="GL69" s="213"/>
      <c r="GM69" s="213"/>
      <c r="GN69" s="213"/>
      <c r="GQ69" s="442"/>
      <c r="GU69" s="213"/>
      <c r="GW69" s="570"/>
      <c r="GX69" s="213"/>
      <c r="GY69" s="213"/>
      <c r="GZ69" s="213"/>
      <c r="HA69" s="213"/>
      <c r="HB69" s="213"/>
      <c r="HC69" s="213"/>
      <c r="HD69" s="213"/>
      <c r="HE69" s="213"/>
      <c r="HF69" s="213"/>
      <c r="HI69" s="442"/>
      <c r="HM69" s="213"/>
      <c r="HO69" s="570"/>
      <c r="HP69" s="213"/>
      <c r="HQ69" s="213"/>
      <c r="HR69" s="213"/>
      <c r="HS69" s="213"/>
      <c r="HT69" s="213"/>
      <c r="HU69" s="213"/>
      <c r="HV69" s="213"/>
      <c r="HW69" s="213"/>
      <c r="HX69" s="213"/>
      <c r="IA69" s="442"/>
      <c r="IE69" s="213"/>
      <c r="IG69" s="570"/>
      <c r="IH69" s="213"/>
      <c r="II69" s="213"/>
      <c r="IJ69" s="213"/>
      <c r="IK69" s="213"/>
      <c r="IL69" s="213"/>
      <c r="IM69" s="213"/>
      <c r="IN69" s="213"/>
      <c r="IO69" s="213"/>
      <c r="IP69" s="213"/>
      <c r="IS69" s="442"/>
      <c r="IW69" s="213"/>
      <c r="IY69" s="570"/>
      <c r="IZ69" s="213"/>
      <c r="JA69" s="213"/>
      <c r="JB69" s="213"/>
      <c r="JC69" s="213"/>
      <c r="JD69" s="213"/>
      <c r="JE69" s="213"/>
      <c r="JF69" s="213"/>
      <c r="JG69" s="213"/>
      <c r="JH69" s="213"/>
      <c r="JK69" s="442"/>
      <c r="JO69" s="213"/>
      <c r="JQ69" s="570"/>
      <c r="JR69" s="213"/>
      <c r="JS69" s="213"/>
      <c r="JT69" s="213"/>
      <c r="JU69" s="213"/>
      <c r="JV69" s="213"/>
      <c r="JW69" s="213"/>
      <c r="JX69" s="213"/>
      <c r="JY69" s="213"/>
      <c r="JZ69" s="213"/>
      <c r="KC69" s="442"/>
      <c r="KG69" s="213"/>
      <c r="KI69" s="570"/>
      <c r="KJ69" s="213"/>
      <c r="KK69" s="213"/>
      <c r="KL69" s="213"/>
      <c r="KM69" s="213"/>
      <c r="KN69" s="213"/>
      <c r="KO69" s="213"/>
      <c r="KP69" s="213"/>
      <c r="KQ69" s="213"/>
      <c r="KR69" s="213"/>
    </row>
    <row r="70" spans="1:304" s="361" customFormat="1" ht="15">
      <c r="A70" s="464"/>
      <c r="C70" s="459"/>
      <c r="E70" s="464"/>
      <c r="F70" s="441"/>
      <c r="G70">
        <v>0</v>
      </c>
      <c r="H70" t="s">
        <v>1217</v>
      </c>
      <c r="I70">
        <v>0</v>
      </c>
      <c r="J70" s="422"/>
      <c r="K70" s="422"/>
      <c r="L70" s="422"/>
      <c r="M70" s="422"/>
      <c r="N70"/>
      <c r="O70"/>
      <c r="P70" s="435"/>
      <c r="Q70"/>
      <c r="R70"/>
      <c r="S70"/>
      <c r="T70"/>
      <c r="U70"/>
      <c r="V70"/>
      <c r="W70">
        <v>75</v>
      </c>
      <c r="X70" s="566" t="s">
        <v>3676</v>
      </c>
      <c r="Y70" t="s">
        <v>3677</v>
      </c>
      <c r="Z70" t="s">
        <v>3678</v>
      </c>
      <c r="AA70">
        <v>5</v>
      </c>
      <c r="AB70" t="s">
        <v>3679</v>
      </c>
      <c r="AC70">
        <v>2</v>
      </c>
      <c r="AD70">
        <v>5</v>
      </c>
      <c r="AE70">
        <v>0</v>
      </c>
      <c r="AF70">
        <v>0</v>
      </c>
      <c r="AG70" t="s">
        <v>3680</v>
      </c>
      <c r="AH70"/>
      <c r="AI70" s="566" t="s">
        <v>3681</v>
      </c>
      <c r="AJ70" s="566" t="s">
        <v>3682</v>
      </c>
      <c r="AK70" s="566" t="s">
        <v>3683</v>
      </c>
      <c r="AL70" t="s">
        <v>3684</v>
      </c>
      <c r="AM70" s="566" t="s">
        <v>3685</v>
      </c>
      <c r="AN70" t="s">
        <v>3686</v>
      </c>
      <c r="AO70" t="s">
        <v>3687</v>
      </c>
      <c r="AP70"/>
      <c r="AQ70"/>
      <c r="AR70"/>
      <c r="AS70"/>
      <c r="AT70"/>
      <c r="AU70"/>
      <c r="AV70"/>
      <c r="AW70"/>
      <c r="AX70"/>
      <c r="AY70"/>
      <c r="AZ70"/>
      <c r="BA70"/>
      <c r="BB70"/>
      <c r="BC70"/>
      <c r="BD70"/>
      <c r="BE70"/>
      <c r="BF70" t="str" cm="1">
        <f t="array" aca="1" ref="BF70" ca="1">IFERROR(INDIRECT(X70),"")</f>
        <v>Summa</v>
      </c>
      <c r="BG70"/>
      <c r="BH70" s="437"/>
      <c r="BI70"/>
      <c r="BJ70" s="463">
        <v>3</v>
      </c>
      <c r="BK70" s="463">
        <v>12</v>
      </c>
      <c r="BL70" s="463" t="s">
        <v>1058</v>
      </c>
      <c r="BM70" s="463" t="s">
        <v>4298</v>
      </c>
      <c r="BN70" s="463">
        <v>4</v>
      </c>
      <c r="BO70" s="751" t="s">
        <v>4390</v>
      </c>
      <c r="BP70" s="463" t="s">
        <v>1064</v>
      </c>
      <c r="BQ70" s="753" t="s">
        <v>4453</v>
      </c>
      <c r="BR70" s="438"/>
      <c r="BS70" s="463">
        <v>0</v>
      </c>
      <c r="BT70" s="463">
        <v>0</v>
      </c>
      <c r="BU70" s="463">
        <v>0</v>
      </c>
      <c r="BV70" s="463">
        <v>1</v>
      </c>
      <c r="BW70" s="463">
        <v>0</v>
      </c>
      <c r="BX70" s="463">
        <v>0</v>
      </c>
      <c r="BY70" s="463">
        <v>0</v>
      </c>
      <c r="BZ70" s="463">
        <v>0</v>
      </c>
      <c r="CA70" s="463">
        <v>0</v>
      </c>
      <c r="CB70" s="463">
        <v>0</v>
      </c>
      <c r="CC70" s="463"/>
      <c r="CD70" s="463"/>
      <c r="CE70"/>
      <c r="CG70"/>
      <c r="CH70"/>
      <c r="CI70"/>
      <c r="CJ70"/>
      <c r="CK70"/>
      <c r="CL70"/>
      <c r="CM70"/>
      <c r="CN70"/>
      <c r="CO70"/>
      <c r="CP70"/>
      <c r="CQ70"/>
      <c r="CR70"/>
      <c r="CS70"/>
      <c r="DC70" s="442"/>
      <c r="DG70" s="213" t="str" cm="1">
        <f t="array" aca="1" ref="DG70" ca="1">IFERROR(IF(INDIRECT(DJ70)="x", 1, INDIRECT(DJ70)), "")</f>
        <v/>
      </c>
      <c r="DI70" s="570">
        <f t="shared" si="12"/>
        <v>0</v>
      </c>
      <c r="DJ70" s="213" t="str" cm="1">
        <f t="array" ref="DJ70">IF(
  DE70 = "svar",
  _xlfn._xlws.FILTER($BQ:$BQ, ($BP:$BP = DF70) * ($BK:$BK = DC70)),
  IF(
    DC70 &lt;&gt; "",
    _xlfn._xlws.FILTER($X$2:$X$1000, $AD$2:$AD$1000 = DC70),
    ""
  )
)</f>
        <v/>
      </c>
      <c r="DK70" s="213"/>
      <c r="DL70" s="213"/>
      <c r="DM70" s="213"/>
      <c r="DN70" s="213"/>
      <c r="DO70" s="213"/>
      <c r="DP70" s="213"/>
      <c r="DQ70" s="213"/>
      <c r="DR70" s="213"/>
      <c r="DW70" s="442"/>
      <c r="EA70" s="213" t="str" cm="1">
        <f t="array" aca="1" ref="EA70" ca="1">IFERROR(IF(INDIRECT(ED70)="x", 1, INDIRECT(ED70)), "")</f>
        <v/>
      </c>
      <c r="EC70" s="570">
        <f t="shared" si="8"/>
        <v>0</v>
      </c>
      <c r="ED70" s="213" t="str" cm="1">
        <f t="array" ref="ED70">IF(
  DY70 = "svar",
  _xlfn._xlws.FILTER($BQ:$BQ, ($BP:$BP = DZ70) * ($BK:$BK = DW70)),
  IF(
    DW70 &lt;&gt; "",
    _xlfn._xlws.FILTER($X$2:$X$1000, $AD$2:$AD$1000 = DW70),
    ""
  )
)</f>
        <v/>
      </c>
      <c r="EE70" s="213"/>
      <c r="EF70" s="213"/>
      <c r="EG70" s="213"/>
      <c r="EH70" s="213"/>
      <c r="EI70" s="213"/>
      <c r="EJ70" s="213"/>
      <c r="EK70" s="213"/>
      <c r="EL70" s="213"/>
      <c r="EO70" s="442"/>
      <c r="ES70" s="213" t="str" cm="1">
        <f t="array" aca="1" ref="ES70" ca="1">IFERROR(INDIRECT(EV70), "")</f>
        <v/>
      </c>
      <c r="EU70" s="570">
        <f t="shared" si="9"/>
        <v>0</v>
      </c>
      <c r="EV70" s="213" t="str" cm="1">
        <f t="array" ref="EV70">IF(EO70&lt;&gt;"", _xlfn._xlws.FILTER($X$2:$X$1000, $AD$2:$AD$1000=EO70), "")</f>
        <v/>
      </c>
      <c r="EW70" s="213"/>
      <c r="EX70" s="213"/>
      <c r="EY70" s="213"/>
      <c r="EZ70" s="213"/>
      <c r="FA70" s="213"/>
      <c r="FB70" s="213"/>
      <c r="FC70" s="213"/>
      <c r="FD70" s="213"/>
      <c r="FG70" s="442"/>
      <c r="FK70" s="213" t="str" cm="1">
        <f t="array" aca="1" ref="FK70" ca="1">IFERROR(INDIRECT(FN70), "")</f>
        <v/>
      </c>
      <c r="FM70" s="570"/>
      <c r="FN70" s="213" t="str" cm="1">
        <f t="array" ref="FN70">IF(FG70&lt;&gt;"", _xlfn._xlws.FILTER($X$2:$X$1000, $AD$2:$AD$1000=FG70), "")</f>
        <v/>
      </c>
      <c r="FO70" s="213"/>
      <c r="FP70" s="213"/>
      <c r="FQ70" s="213"/>
      <c r="FR70" s="213"/>
      <c r="FS70" s="213"/>
      <c r="FT70" s="213"/>
      <c r="FU70" s="213"/>
      <c r="FV70" s="213"/>
      <c r="FY70" s="442"/>
      <c r="GC70" s="747" t="str" cm="1">
        <f t="array" aca="1" ref="GC70" ca="1">IFERROR(INDIRECT(GF70), "")</f>
        <v/>
      </c>
      <c r="GE70" s="570">
        <f t="shared" si="11"/>
        <v>0</v>
      </c>
      <c r="GF70" s="213" t="str" cm="1">
        <f t="array" ref="GF70">IF(FY70&lt;&gt;"", _xlfn._xlws.FILTER($X$2:$X$1000, $AD$2:$AD$1000=FY70), "")</f>
        <v/>
      </c>
      <c r="GG70" s="213"/>
      <c r="GH70" s="213"/>
      <c r="GI70" s="213"/>
      <c r="GJ70" s="213"/>
      <c r="GK70" s="213"/>
      <c r="GL70" s="213"/>
      <c r="GM70" s="213"/>
      <c r="GN70" s="213"/>
      <c r="GQ70" s="442"/>
      <c r="GU70" s="213"/>
      <c r="GW70" s="570"/>
      <c r="GX70" s="213"/>
      <c r="GY70" s="213"/>
      <c r="GZ70" s="213"/>
      <c r="HA70" s="213"/>
      <c r="HB70" s="213"/>
      <c r="HC70" s="213"/>
      <c r="HD70" s="213"/>
      <c r="HE70" s="213"/>
      <c r="HF70" s="213"/>
      <c r="HI70" s="442"/>
      <c r="HM70" s="213"/>
      <c r="HO70" s="570"/>
      <c r="HP70" s="213"/>
      <c r="HQ70" s="213"/>
      <c r="HR70" s="213"/>
      <c r="HS70" s="213"/>
      <c r="HT70" s="213"/>
      <c r="HU70" s="213"/>
      <c r="HV70" s="213"/>
      <c r="HW70" s="213"/>
      <c r="HX70" s="213"/>
      <c r="IA70" s="442"/>
      <c r="IE70" s="213"/>
      <c r="IG70" s="570"/>
      <c r="IH70" s="213"/>
      <c r="II70" s="213"/>
      <c r="IJ70" s="213"/>
      <c r="IK70" s="213"/>
      <c r="IL70" s="213"/>
      <c r="IM70" s="213"/>
      <c r="IN70" s="213"/>
      <c r="IO70" s="213"/>
      <c r="IP70" s="213"/>
      <c r="IS70" s="442"/>
      <c r="IW70" s="213"/>
      <c r="IY70" s="570"/>
      <c r="IZ70" s="213"/>
      <c r="JA70" s="213"/>
      <c r="JB70" s="213"/>
      <c r="JC70" s="213"/>
      <c r="JD70" s="213"/>
      <c r="JE70" s="213"/>
      <c r="JF70" s="213"/>
      <c r="JG70" s="213"/>
      <c r="JH70" s="213"/>
      <c r="JK70" s="442"/>
      <c r="JO70" s="213"/>
      <c r="JQ70" s="570"/>
      <c r="JR70" s="213"/>
      <c r="JS70" s="213"/>
      <c r="JT70" s="213"/>
      <c r="JU70" s="213"/>
      <c r="JV70" s="213"/>
      <c r="JW70" s="213"/>
      <c r="JX70" s="213"/>
      <c r="JY70" s="213"/>
      <c r="JZ70" s="213"/>
      <c r="KC70" s="442"/>
      <c r="KG70" s="213"/>
      <c r="KI70" s="570"/>
      <c r="KJ70" s="213"/>
      <c r="KK70" s="213"/>
      <c r="KL70" s="213"/>
      <c r="KM70" s="213"/>
      <c r="KN70" s="213"/>
      <c r="KO70" s="213"/>
      <c r="KP70" s="213"/>
      <c r="KQ70" s="213"/>
      <c r="KR70" s="213"/>
    </row>
    <row r="71" spans="1:304" ht="15">
      <c r="A71" s="464"/>
      <c r="B71" s="361"/>
      <c r="C71" s="459"/>
      <c r="D71" s="361"/>
      <c r="E71" s="464"/>
      <c r="G71">
        <v>0</v>
      </c>
      <c r="H71" t="s">
        <v>1217</v>
      </c>
      <c r="I71">
        <v>0</v>
      </c>
      <c r="J71" s="422"/>
      <c r="K71" s="422"/>
      <c r="L71" s="422"/>
      <c r="M71" s="422"/>
      <c r="N71"/>
      <c r="O71"/>
      <c r="P71" s="435"/>
      <c r="Q71"/>
      <c r="R71"/>
      <c r="S71"/>
      <c r="T71"/>
      <c r="U71"/>
      <c r="V71"/>
      <c r="W71">
        <v>76</v>
      </c>
      <c r="X71" t="s">
        <v>1217</v>
      </c>
      <c r="Y71" t="s">
        <v>1217</v>
      </c>
      <c r="Z71" t="s">
        <v>1217</v>
      </c>
      <c r="AA71" t="s">
        <v>1217</v>
      </c>
      <c r="AB71" t="s">
        <v>1217</v>
      </c>
      <c r="AC71" t="s">
        <v>1217</v>
      </c>
      <c r="AD71" t="s">
        <v>1217</v>
      </c>
      <c r="AE71" t="s">
        <v>1217</v>
      </c>
      <c r="AF71" t="s">
        <v>1217</v>
      </c>
      <c r="AG71" t="s">
        <v>1217</v>
      </c>
      <c r="AH71"/>
      <c r="AI71" t="s">
        <v>1217</v>
      </c>
      <c r="AJ71" t="s">
        <v>1217</v>
      </c>
      <c r="AK71" t="s">
        <v>1217</v>
      </c>
      <c r="AL71" t="s">
        <v>1217</v>
      </c>
      <c r="AM71" t="s">
        <v>1217</v>
      </c>
      <c r="AN71" t="s">
        <v>1217</v>
      </c>
      <c r="AO71" t="s">
        <v>1217</v>
      </c>
      <c r="AP71"/>
      <c r="AQ71"/>
      <c r="AR71"/>
      <c r="AS71"/>
      <c r="AT71"/>
      <c r="AU71"/>
      <c r="AV71"/>
      <c r="AW71"/>
      <c r="AX71"/>
      <c r="AY71"/>
      <c r="AZ71"/>
      <c r="BA71"/>
      <c r="BB71"/>
      <c r="BC71"/>
      <c r="BD71"/>
      <c r="BE71"/>
      <c r="BF71" t="str" cm="1">
        <f t="array" aca="1" ref="BF71" ca="1">IFERROR(INDIRECT(X71),"")</f>
        <v/>
      </c>
      <c r="BG71"/>
      <c r="BH71" s="437"/>
      <c r="BI71"/>
      <c r="BJ71" s="463">
        <v>3</v>
      </c>
      <c r="BK71" s="463">
        <v>12</v>
      </c>
      <c r="BL71" s="463" t="s">
        <v>1058</v>
      </c>
      <c r="BM71" s="463" t="s">
        <v>4298</v>
      </c>
      <c r="BN71" s="463">
        <v>5</v>
      </c>
      <c r="BO71" s="751" t="s">
        <v>4391</v>
      </c>
      <c r="BP71" s="463" t="s">
        <v>1065</v>
      </c>
      <c r="BQ71" s="753" t="s">
        <v>4454</v>
      </c>
      <c r="BR71" s="438"/>
      <c r="BS71" s="463">
        <v>0</v>
      </c>
      <c r="BT71" s="463">
        <v>0</v>
      </c>
      <c r="BU71" s="463">
        <v>0</v>
      </c>
      <c r="BV71" s="463">
        <v>1</v>
      </c>
      <c r="BW71" s="463">
        <v>0</v>
      </c>
      <c r="BX71" s="463">
        <v>0</v>
      </c>
      <c r="BY71" s="463">
        <v>0</v>
      </c>
      <c r="BZ71" s="463">
        <v>0</v>
      </c>
      <c r="CA71" s="463">
        <v>0</v>
      </c>
      <c r="CB71" s="463">
        <v>0</v>
      </c>
      <c r="CC71" s="463"/>
      <c r="CD71" s="463"/>
      <c r="CE71"/>
      <c r="CG71"/>
      <c r="CH71"/>
      <c r="CI71"/>
      <c r="CJ71"/>
      <c r="CK71"/>
      <c r="CL71"/>
      <c r="CM71"/>
      <c r="CN71"/>
      <c r="CO71"/>
      <c r="CP71"/>
      <c r="CQ71"/>
      <c r="CR71"/>
      <c r="CS71"/>
      <c r="DC71" s="442"/>
      <c r="DD71" s="361"/>
      <c r="DE71" s="361"/>
      <c r="DF71" s="361"/>
      <c r="DG71" s="213" t="str" cm="1">
        <f t="array" aca="1" ref="DG71" ca="1">IFERROR(IF(INDIRECT(DJ71)="x", 1, INDIRECT(DJ71)), "")</f>
        <v/>
      </c>
      <c r="DH71" s="361"/>
      <c r="DI71" s="570">
        <f t="shared" si="12"/>
        <v>0</v>
      </c>
      <c r="DJ71" s="213" t="str" cm="1">
        <f t="array" ref="DJ71">IF(
  DE71 = "svar",
  _xlfn._xlws.FILTER($BQ:$BQ, ($BP:$BP = DF71) * ($BK:$BK = DC71)),
  IF(
    DC71 &lt;&gt; "",
    _xlfn._xlws.FILTER($X$2:$X$1000, $AD$2:$AD$1000 = DC71),
    ""
  )
)</f>
        <v/>
      </c>
      <c r="DK71" s="213"/>
      <c r="DL71" s="213"/>
      <c r="DM71" s="213"/>
      <c r="DN71" s="213"/>
      <c r="DO71" s="213"/>
      <c r="DP71" s="213"/>
      <c r="DQ71" s="213"/>
      <c r="DR71" s="213"/>
      <c r="DS71" s="361"/>
      <c r="DW71" s="440"/>
      <c r="EA71" s="213" t="str" cm="1">
        <f t="array" aca="1" ref="EA71" ca="1">IFERROR(IF(INDIRECT(ED71)="x", 1, INDIRECT(ED71)), "")</f>
        <v/>
      </c>
      <c r="EC71" s="570">
        <f t="shared" si="8"/>
        <v>0</v>
      </c>
      <c r="ED71" s="213" t="str" cm="1">
        <f t="array" ref="ED71">IF(
  DY71 = "svar",
  _xlfn._xlws.FILTER($BQ:$BQ, ($BP:$BP = DZ71) * ($BK:$BK = DW71)),
  IF(
    DW71 &lt;&gt; "",
    _xlfn._xlws.FILTER($X$2:$X$1000, $AD$2:$AD$1000 = DW71),
    ""
  )
)</f>
        <v/>
      </c>
      <c r="EE71" s="213"/>
      <c r="EF71" s="213"/>
      <c r="EG71" s="213"/>
      <c r="EH71" s="213"/>
      <c r="EI71" s="213"/>
      <c r="EJ71" s="213"/>
      <c r="EK71" s="213"/>
      <c r="EL71" s="213"/>
      <c r="EO71" s="440"/>
      <c r="ES71" s="213" t="str" cm="1">
        <f t="array" aca="1" ref="ES71" ca="1">IFERROR(INDIRECT(EV71), "")</f>
        <v/>
      </c>
      <c r="EU71" s="570">
        <f t="shared" si="9"/>
        <v>0</v>
      </c>
      <c r="EV71" s="213" t="str" cm="1">
        <f t="array" ref="EV71">IF(EO71&lt;&gt;"", _xlfn._xlws.FILTER($X$2:$X$1000, $AD$2:$AD$1000=EO71), "")</f>
        <v/>
      </c>
      <c r="EW71" s="213"/>
      <c r="EX71" s="213"/>
      <c r="EY71" s="213"/>
      <c r="EZ71" s="213"/>
      <c r="FA71" s="213"/>
      <c r="FB71" s="213"/>
      <c r="FC71" s="213"/>
      <c r="FD71" s="213"/>
      <c r="FG71" s="440"/>
      <c r="FK71" s="213" t="str" cm="1">
        <f t="array" aca="1" ref="FK71" ca="1">IFERROR(INDIRECT(FN71), "")</f>
        <v/>
      </c>
      <c r="FM71" s="570"/>
      <c r="FN71" s="213" t="str" cm="1">
        <f t="array" ref="FN71">IF(FG71&lt;&gt;"", _xlfn._xlws.FILTER($X$2:$X$1000, $AD$2:$AD$1000=FG71), "")</f>
        <v/>
      </c>
      <c r="FO71" s="213"/>
      <c r="FP71" s="213"/>
      <c r="FQ71" s="213"/>
      <c r="FR71" s="213"/>
      <c r="FS71" s="213"/>
      <c r="FT71" s="213"/>
      <c r="FU71" s="213"/>
      <c r="FV71" s="213"/>
      <c r="FY71" s="440"/>
      <c r="GC71" s="747" t="str" cm="1">
        <f t="array" aca="1" ref="GC71" ca="1">IFERROR(INDIRECT(GF71), "")</f>
        <v/>
      </c>
      <c r="GE71" s="570">
        <f t="shared" si="11"/>
        <v>0</v>
      </c>
      <c r="GF71" s="213" t="str" cm="1">
        <f t="array" ref="GF71">IF(FY71&lt;&gt;"", _xlfn._xlws.FILTER($X$2:$X$1000, $AD$2:$AD$1000=FY71), "")</f>
        <v/>
      </c>
      <c r="GG71" s="213"/>
      <c r="GH71" s="213"/>
      <c r="GI71" s="213"/>
      <c r="GJ71" s="213"/>
      <c r="GK71" s="213"/>
      <c r="GL71" s="213"/>
      <c r="GM71" s="213"/>
      <c r="GN71" s="213"/>
      <c r="GQ71" s="440"/>
      <c r="GU71" s="213"/>
      <c r="GW71" s="570"/>
      <c r="GX71" s="213"/>
      <c r="GY71" s="213"/>
      <c r="GZ71" s="213"/>
      <c r="HA71" s="213"/>
      <c r="HB71" s="213"/>
      <c r="HC71" s="213"/>
      <c r="HD71" s="213"/>
      <c r="HE71" s="213"/>
      <c r="HF71" s="213"/>
      <c r="HI71" s="440"/>
      <c r="HM71" s="213"/>
      <c r="HO71" s="570"/>
      <c r="HP71" s="213"/>
      <c r="HQ71" s="213"/>
      <c r="HR71" s="213"/>
      <c r="HS71" s="213"/>
      <c r="HT71" s="213"/>
      <c r="HU71" s="213"/>
      <c r="HV71" s="213"/>
      <c r="HW71" s="213"/>
      <c r="HX71" s="213"/>
      <c r="IA71" s="440"/>
      <c r="IE71" s="213"/>
      <c r="IG71" s="570"/>
      <c r="IH71" s="213"/>
      <c r="II71" s="213"/>
      <c r="IJ71" s="213"/>
      <c r="IK71" s="213"/>
      <c r="IL71" s="213"/>
      <c r="IM71" s="213"/>
      <c r="IN71" s="213"/>
      <c r="IO71" s="213"/>
      <c r="IP71" s="213"/>
      <c r="IS71" s="440"/>
      <c r="IW71" s="213"/>
      <c r="IY71" s="570"/>
      <c r="IZ71" s="213"/>
      <c r="JA71" s="213"/>
      <c r="JB71" s="213"/>
      <c r="JC71" s="213"/>
      <c r="JD71" s="213"/>
      <c r="JE71" s="213"/>
      <c r="JF71" s="213"/>
      <c r="JG71" s="213"/>
      <c r="JH71" s="213"/>
      <c r="JK71" s="440"/>
      <c r="JO71" s="213"/>
      <c r="JQ71" s="570"/>
      <c r="JR71" s="213"/>
      <c r="JS71" s="213"/>
      <c r="JT71" s="213"/>
      <c r="JU71" s="213"/>
      <c r="JV71" s="213"/>
      <c r="JW71" s="213"/>
      <c r="JX71" s="213"/>
      <c r="JY71" s="213"/>
      <c r="JZ71" s="213"/>
      <c r="KC71" s="440"/>
      <c r="KG71" s="213"/>
      <c r="KI71" s="570"/>
      <c r="KJ71" s="213"/>
      <c r="KK71" s="213"/>
      <c r="KL71" s="213"/>
      <c r="KM71" s="213"/>
      <c r="KN71" s="213"/>
      <c r="KO71" s="213"/>
      <c r="KP71" s="213"/>
      <c r="KQ71" s="213"/>
      <c r="KR71" s="213"/>
    </row>
    <row r="72" spans="1:304" s="445" customFormat="1" ht="15">
      <c r="A72" s="464"/>
      <c r="B72" s="361"/>
      <c r="C72" s="459"/>
      <c r="D72" s="361"/>
      <c r="E72" s="464"/>
      <c r="F72" s="441"/>
      <c r="G72">
        <v>0</v>
      </c>
      <c r="H72" t="s">
        <v>1217</v>
      </c>
      <c r="I72">
        <v>0</v>
      </c>
      <c r="J72" s="422"/>
      <c r="K72" s="422"/>
      <c r="L72" s="422"/>
      <c r="M72" s="422"/>
      <c r="N72"/>
      <c r="O72"/>
      <c r="P72" s="435"/>
      <c r="Q72"/>
      <c r="R72"/>
      <c r="S72"/>
      <c r="T72"/>
      <c r="U72"/>
      <c r="V72"/>
      <c r="W72">
        <v>77</v>
      </c>
      <c r="X72" t="s">
        <v>1217</v>
      </c>
      <c r="Y72" t="s">
        <v>1217</v>
      </c>
      <c r="Z72" t="s">
        <v>1217</v>
      </c>
      <c r="AA72" t="s">
        <v>1217</v>
      </c>
      <c r="AB72" t="s">
        <v>1217</v>
      </c>
      <c r="AC72" t="s">
        <v>1217</v>
      </c>
      <c r="AD72" t="s">
        <v>1217</v>
      </c>
      <c r="AE72" t="s">
        <v>1217</v>
      </c>
      <c r="AF72" t="s">
        <v>1217</v>
      </c>
      <c r="AG72" t="s">
        <v>1217</v>
      </c>
      <c r="AH72"/>
      <c r="AI72" t="s">
        <v>1217</v>
      </c>
      <c r="AJ72" t="s">
        <v>1217</v>
      </c>
      <c r="AK72" t="s">
        <v>1217</v>
      </c>
      <c r="AL72" t="s">
        <v>1217</v>
      </c>
      <c r="AM72" t="s">
        <v>1217</v>
      </c>
      <c r="AN72" t="s">
        <v>1217</v>
      </c>
      <c r="AO72" t="s">
        <v>1217</v>
      </c>
      <c r="AP72"/>
      <c r="AQ72"/>
      <c r="AR72"/>
      <c r="AS72"/>
      <c r="AT72"/>
      <c r="AU72"/>
      <c r="AV72"/>
      <c r="AW72"/>
      <c r="AX72"/>
      <c r="AY72"/>
      <c r="AZ72"/>
      <c r="BA72"/>
      <c r="BB72"/>
      <c r="BC72"/>
      <c r="BD72"/>
      <c r="BE72"/>
      <c r="BF72" t="str" cm="1">
        <f t="array" aca="1" ref="BF72" ca="1">IFERROR(INDIRECT(X72),"")</f>
        <v/>
      </c>
      <c r="BG72"/>
      <c r="BH72" s="437"/>
      <c r="BI72"/>
      <c r="BJ72" s="466">
        <v>3</v>
      </c>
      <c r="BK72" s="466">
        <v>15</v>
      </c>
      <c r="BL72" s="466" t="s">
        <v>1083</v>
      </c>
      <c r="BM72" s="752" t="s">
        <v>4328</v>
      </c>
      <c r="BN72" s="466">
        <v>1</v>
      </c>
      <c r="BO72" s="752" t="s">
        <v>4392</v>
      </c>
      <c r="BP72" s="466" t="s">
        <v>1085</v>
      </c>
      <c r="BQ72" s="753" t="s">
        <v>4455</v>
      </c>
      <c r="BR72" s="438"/>
      <c r="BS72" s="466">
        <v>0</v>
      </c>
      <c r="BT72" s="466">
        <v>0</v>
      </c>
      <c r="BU72" s="466">
        <v>0</v>
      </c>
      <c r="BV72" s="466">
        <v>0</v>
      </c>
      <c r="BW72" s="466">
        <v>1</v>
      </c>
      <c r="BX72" s="466">
        <v>1</v>
      </c>
      <c r="BY72" s="466">
        <v>0</v>
      </c>
      <c r="BZ72" s="466">
        <v>0</v>
      </c>
      <c r="CA72" s="466">
        <v>0</v>
      </c>
      <c r="CB72" s="466">
        <v>0</v>
      </c>
      <c r="CC72" s="466"/>
      <c r="CD72" s="466"/>
      <c r="CE72"/>
      <c r="CG72"/>
      <c r="CH72"/>
      <c r="CI72"/>
      <c r="CJ72"/>
      <c r="CK72"/>
      <c r="CL72"/>
      <c r="CM72"/>
      <c r="CN72"/>
      <c r="CO72"/>
      <c r="CP72"/>
      <c r="CQ72"/>
      <c r="CR72"/>
      <c r="CS72"/>
      <c r="DC72" s="440"/>
      <c r="DD72" s="441"/>
      <c r="DE72" s="441"/>
      <c r="DF72" s="441"/>
      <c r="DG72" s="213" t="str" cm="1">
        <f t="array" aca="1" ref="DG72" ca="1">IFERROR(IF(INDIRECT(DJ72)="x", 1, INDIRECT(DJ72)), "")</f>
        <v/>
      </c>
      <c r="DH72" s="441"/>
      <c r="DI72" s="570">
        <f t="shared" si="12"/>
        <v>0</v>
      </c>
      <c r="DJ72" s="213" t="str" cm="1">
        <f t="array" ref="DJ72">IF(
  DE72 = "svar",
  _xlfn._xlws.FILTER($BQ:$BQ, ($BP:$BP = DF72) * ($BK:$BK = DC72)),
  IF(
    DC72 &lt;&gt; "",
    _xlfn._xlws.FILTER($X$2:$X$1000, $AD$2:$AD$1000 = DC72),
    ""
  )
)</f>
        <v/>
      </c>
      <c r="DK72" s="213"/>
      <c r="DL72" s="213"/>
      <c r="DM72" s="213"/>
      <c r="DN72" s="213"/>
      <c r="DO72" s="213"/>
      <c r="DP72" s="213"/>
      <c r="DQ72" s="213"/>
      <c r="DR72" s="213"/>
      <c r="DS72" s="441"/>
      <c r="DW72" s="444"/>
      <c r="EA72" s="213" t="str" cm="1">
        <f t="array" aca="1" ref="EA72" ca="1">IFERROR(IF(INDIRECT(ED72)="x", 1, INDIRECT(ED72)), "")</f>
        <v/>
      </c>
      <c r="EC72" s="570">
        <f t="shared" si="8"/>
        <v>0</v>
      </c>
      <c r="ED72" s="213" t="str" cm="1">
        <f t="array" ref="ED72">IF(
  DY72 = "svar",
  _xlfn._xlws.FILTER($BQ:$BQ, ($BP:$BP = DZ72) * ($BK:$BK = DW72)),
  IF(
    DW72 &lt;&gt; "",
    _xlfn._xlws.FILTER($X$2:$X$1000, $AD$2:$AD$1000 = DW72),
    ""
  )
)</f>
        <v/>
      </c>
      <c r="EE72" s="213"/>
      <c r="EF72" s="213"/>
      <c r="EG72" s="213"/>
      <c r="EH72" s="213"/>
      <c r="EI72" s="213"/>
      <c r="EJ72" s="213"/>
      <c r="EK72" s="213"/>
      <c r="EL72" s="213"/>
      <c r="EO72" s="444"/>
      <c r="ES72" s="213" t="str" cm="1">
        <f t="array" aca="1" ref="ES72" ca="1">IFERROR(INDIRECT(EV72), "")</f>
        <v/>
      </c>
      <c r="EU72" s="570">
        <f t="shared" si="9"/>
        <v>0</v>
      </c>
      <c r="EV72" s="213" t="str" cm="1">
        <f t="array" ref="EV72">IF(EO72&lt;&gt;"", _xlfn._xlws.FILTER($X$2:$X$1000, $AD$2:$AD$1000=EO72), "")</f>
        <v/>
      </c>
      <c r="EW72" s="213"/>
      <c r="EX72" s="213"/>
      <c r="EY72" s="213"/>
      <c r="EZ72" s="213"/>
      <c r="FA72" s="213"/>
      <c r="FB72" s="213"/>
      <c r="FC72" s="213"/>
      <c r="FD72" s="213"/>
      <c r="FG72" s="444"/>
      <c r="FK72" s="213" t="str" cm="1">
        <f t="array" aca="1" ref="FK72" ca="1">IFERROR(INDIRECT(FN72), "")</f>
        <v/>
      </c>
      <c r="FM72" s="570"/>
      <c r="FN72" s="213" t="str" cm="1">
        <f t="array" ref="FN72">IF(FG72&lt;&gt;"", _xlfn._xlws.FILTER($X$2:$X$1000, $AD$2:$AD$1000=FG72), "")</f>
        <v/>
      </c>
      <c r="FO72" s="213"/>
      <c r="FP72" s="213"/>
      <c r="FQ72" s="213"/>
      <c r="FR72" s="213"/>
      <c r="FS72" s="213"/>
      <c r="FT72" s="213"/>
      <c r="FU72" s="213"/>
      <c r="FV72" s="213"/>
      <c r="FY72" s="444"/>
      <c r="GC72" s="747" t="str" cm="1">
        <f t="array" aca="1" ref="GC72" ca="1">IFERROR(INDIRECT(GF72), "")</f>
        <v/>
      </c>
      <c r="GE72" s="570">
        <f t="shared" si="11"/>
        <v>0</v>
      </c>
      <c r="GF72" s="213" t="str" cm="1">
        <f t="array" ref="GF72">IF(FY72&lt;&gt;"", _xlfn._xlws.FILTER($X$2:$X$1000, $AD$2:$AD$1000=FY72), "")</f>
        <v/>
      </c>
      <c r="GG72" s="213"/>
      <c r="GH72" s="213"/>
      <c r="GI72" s="213"/>
      <c r="GJ72" s="213"/>
      <c r="GK72" s="213"/>
      <c r="GL72" s="213"/>
      <c r="GM72" s="213"/>
      <c r="GN72" s="213"/>
      <c r="GQ72" s="444"/>
      <c r="GU72" s="213"/>
      <c r="GW72" s="570"/>
      <c r="GX72" s="213"/>
      <c r="GY72" s="213"/>
      <c r="GZ72" s="213"/>
      <c r="HA72" s="213"/>
      <c r="HB72" s="213"/>
      <c r="HC72" s="213"/>
      <c r="HD72" s="213"/>
      <c r="HE72" s="213"/>
      <c r="HF72" s="213"/>
      <c r="HI72" s="444"/>
      <c r="HM72" s="213"/>
      <c r="HO72" s="570"/>
      <c r="HP72" s="213"/>
      <c r="HQ72" s="213"/>
      <c r="HR72" s="213"/>
      <c r="HS72" s="213"/>
      <c r="HT72" s="213"/>
      <c r="HU72" s="213"/>
      <c r="HV72" s="213"/>
      <c r="HW72" s="213"/>
      <c r="HX72" s="213"/>
      <c r="IA72" s="444"/>
      <c r="IE72" s="213"/>
      <c r="IG72" s="570"/>
      <c r="IH72" s="213"/>
      <c r="II72" s="213"/>
      <c r="IJ72" s="213"/>
      <c r="IK72" s="213"/>
      <c r="IL72" s="213"/>
      <c r="IM72" s="213"/>
      <c r="IN72" s="213"/>
      <c r="IO72" s="213"/>
      <c r="IP72" s="213"/>
      <c r="IS72" s="444"/>
      <c r="IW72" s="213"/>
      <c r="IY72" s="570"/>
      <c r="IZ72" s="213"/>
      <c r="JA72" s="213"/>
      <c r="JB72" s="213"/>
      <c r="JC72" s="213"/>
      <c r="JD72" s="213"/>
      <c r="JE72" s="213"/>
      <c r="JF72" s="213"/>
      <c r="JG72" s="213"/>
      <c r="JH72" s="213"/>
      <c r="JK72" s="444"/>
      <c r="JO72" s="213"/>
      <c r="JQ72" s="570"/>
      <c r="JR72" s="213"/>
      <c r="JS72" s="213"/>
      <c r="JT72" s="213"/>
      <c r="JU72" s="213"/>
      <c r="JV72" s="213"/>
      <c r="JW72" s="213"/>
      <c r="JX72" s="213"/>
      <c r="JY72" s="213"/>
      <c r="JZ72" s="213"/>
      <c r="KC72" s="444"/>
      <c r="KG72" s="213"/>
      <c r="KI72" s="570"/>
      <c r="KJ72" s="213"/>
      <c r="KK72" s="213"/>
      <c r="KL72" s="213"/>
      <c r="KM72" s="213"/>
      <c r="KN72" s="213"/>
      <c r="KO72" s="213"/>
      <c r="KP72" s="213"/>
      <c r="KQ72" s="213"/>
      <c r="KR72" s="213"/>
    </row>
    <row r="73" spans="1:304" s="361" customFormat="1" ht="15">
      <c r="A73" s="472"/>
      <c r="B73" s="441"/>
      <c r="C73" s="441"/>
      <c r="D73" s="441"/>
      <c r="E73" s="473"/>
      <c r="F73" s="441"/>
      <c r="G73">
        <v>0</v>
      </c>
      <c r="H73" t="s">
        <v>1217</v>
      </c>
      <c r="I73">
        <v>0</v>
      </c>
      <c r="J73" s="422"/>
      <c r="K73" s="422"/>
      <c r="L73" s="422"/>
      <c r="M73" s="422"/>
      <c r="N73"/>
      <c r="O73"/>
      <c r="P73" s="435"/>
      <c r="Q73"/>
      <c r="R73"/>
      <c r="S73"/>
      <c r="T73"/>
      <c r="U73"/>
      <c r="V73"/>
      <c r="W73">
        <v>78</v>
      </c>
      <c r="X73" t="s">
        <v>1217</v>
      </c>
      <c r="Y73" t="s">
        <v>1217</v>
      </c>
      <c r="Z73" t="s">
        <v>1217</v>
      </c>
      <c r="AA73" t="s">
        <v>1217</v>
      </c>
      <c r="AB73" t="s">
        <v>1217</v>
      </c>
      <c r="AC73" t="s">
        <v>1217</v>
      </c>
      <c r="AD73" t="s">
        <v>1217</v>
      </c>
      <c r="AE73" t="s">
        <v>1217</v>
      </c>
      <c r="AF73" t="s">
        <v>1217</v>
      </c>
      <c r="AG73" t="s">
        <v>1217</v>
      </c>
      <c r="AH73"/>
      <c r="AI73" t="s">
        <v>1217</v>
      </c>
      <c r="AJ73" t="s">
        <v>1217</v>
      </c>
      <c r="AK73" t="s">
        <v>1217</v>
      </c>
      <c r="AL73" t="s">
        <v>1217</v>
      </c>
      <c r="AM73" t="s">
        <v>1217</v>
      </c>
      <c r="AN73" t="s">
        <v>1217</v>
      </c>
      <c r="AO73" t="s">
        <v>1217</v>
      </c>
      <c r="AP73"/>
      <c r="AQ73"/>
      <c r="AR73"/>
      <c r="AS73"/>
      <c r="AT73"/>
      <c r="AU73"/>
      <c r="AV73"/>
      <c r="AW73"/>
      <c r="AX73"/>
      <c r="AY73"/>
      <c r="AZ73"/>
      <c r="BA73"/>
      <c r="BB73"/>
      <c r="BC73"/>
      <c r="BD73"/>
      <c r="BE73"/>
      <c r="BF73" t="str" cm="1">
        <f t="array" aca="1" ref="BF73" ca="1">IFERROR(INDIRECT(X73),"")</f>
        <v/>
      </c>
      <c r="BG73"/>
      <c r="BH73" s="437"/>
      <c r="BI73"/>
      <c r="BJ73" s="466">
        <v>3</v>
      </c>
      <c r="BK73" s="466">
        <v>15</v>
      </c>
      <c r="BL73" s="466" t="s">
        <v>1083</v>
      </c>
      <c r="BM73" s="466" t="s">
        <v>4328</v>
      </c>
      <c r="BN73" s="466">
        <v>2</v>
      </c>
      <c r="BO73" s="752" t="s">
        <v>4393</v>
      </c>
      <c r="BP73" s="466" t="s">
        <v>1086</v>
      </c>
      <c r="BQ73" s="753" t="s">
        <v>4456</v>
      </c>
      <c r="BR73" s="438"/>
      <c r="BS73" s="466">
        <v>0</v>
      </c>
      <c r="BT73" s="466">
        <v>0</v>
      </c>
      <c r="BU73" s="466">
        <v>0</v>
      </c>
      <c r="BV73" s="466">
        <v>0</v>
      </c>
      <c r="BW73" s="466">
        <v>1</v>
      </c>
      <c r="BX73" s="466">
        <v>1</v>
      </c>
      <c r="BY73" s="466">
        <v>0</v>
      </c>
      <c r="BZ73" s="466">
        <v>0</v>
      </c>
      <c r="CA73" s="466">
        <v>0</v>
      </c>
      <c r="CB73" s="466">
        <v>0</v>
      </c>
      <c r="CC73" s="466"/>
      <c r="CD73" s="466"/>
      <c r="CE73"/>
      <c r="CF73" s="361" t="s">
        <v>1500</v>
      </c>
      <c r="CG73"/>
      <c r="CH73"/>
      <c r="CI73"/>
      <c r="CJ73"/>
      <c r="CK73"/>
      <c r="CL73"/>
      <c r="CM73"/>
      <c r="CN73"/>
      <c r="CO73"/>
      <c r="CP73"/>
      <c r="CQ73"/>
      <c r="CR73"/>
      <c r="CS73"/>
      <c r="DC73" s="444"/>
      <c r="DD73" s="445"/>
      <c r="DE73" s="445"/>
      <c r="DF73" s="445"/>
      <c r="DG73" s="213" t="str" cm="1">
        <f t="array" aca="1" ref="DG73" ca="1">IFERROR(IF(INDIRECT(DJ73)="x", 1, INDIRECT(DJ73)), "")</f>
        <v/>
      </c>
      <c r="DH73" s="445"/>
      <c r="DI73" s="570">
        <f t="shared" si="12"/>
        <v>0</v>
      </c>
      <c r="DJ73" s="213" t="str" cm="1">
        <f t="array" ref="DJ73">IF(
  DE73 = "svar",
  _xlfn._xlws.FILTER($BQ:$BQ, ($BP:$BP = DF73) * ($BK:$BK = DC73)),
  IF(
    DC73 &lt;&gt; "",
    _xlfn._xlws.FILTER($X$2:$X$1000, $AD$2:$AD$1000 = DC73),
    ""
  )
)</f>
        <v/>
      </c>
      <c r="DK73" s="213"/>
      <c r="DL73" s="213"/>
      <c r="DM73" s="213"/>
      <c r="DN73" s="213"/>
      <c r="DO73" s="213"/>
      <c r="DP73" s="213"/>
      <c r="DQ73" s="213"/>
      <c r="DR73" s="213"/>
      <c r="DS73" s="445"/>
      <c r="DW73" s="442"/>
      <c r="EA73" s="213" t="str" cm="1">
        <f t="array" aca="1" ref="EA73" ca="1">IFERROR(IF(INDIRECT(ED73)="x", 1, INDIRECT(ED73)), "")</f>
        <v/>
      </c>
      <c r="EC73" s="570">
        <f t="shared" si="8"/>
        <v>0</v>
      </c>
      <c r="ED73" s="213" t="str" cm="1">
        <f t="array" ref="ED73">IF(
  DY73 = "svar",
  _xlfn._xlws.FILTER($BQ:$BQ, ($BP:$BP = DZ73) * ($BK:$BK = DW73)),
  IF(
    DW73 &lt;&gt; "",
    _xlfn._xlws.FILTER($X$2:$X$1000, $AD$2:$AD$1000 = DW73),
    ""
  )
)</f>
        <v/>
      </c>
      <c r="EE73" s="213"/>
      <c r="EF73" s="213"/>
      <c r="EG73" s="213"/>
      <c r="EH73" s="213"/>
      <c r="EI73" s="213"/>
      <c r="EJ73" s="213"/>
      <c r="EK73" s="213"/>
      <c r="EL73" s="213"/>
      <c r="EO73" s="442"/>
      <c r="ES73" s="213" t="str" cm="1">
        <f t="array" aca="1" ref="ES73" ca="1">IFERROR(INDIRECT(EV73), "")</f>
        <v/>
      </c>
      <c r="EU73" s="570">
        <f t="shared" si="9"/>
        <v>0</v>
      </c>
      <c r="EV73" s="213" t="str" cm="1">
        <f t="array" ref="EV73">IF(EO73&lt;&gt;"", _xlfn._xlws.FILTER($X$2:$X$1000, $AD$2:$AD$1000=EO73), "")</f>
        <v/>
      </c>
      <c r="EW73" s="213"/>
      <c r="EX73" s="213"/>
      <c r="EY73" s="213"/>
      <c r="EZ73" s="213"/>
      <c r="FA73" s="213"/>
      <c r="FB73" s="213"/>
      <c r="FC73" s="213"/>
      <c r="FD73" s="213"/>
      <c r="FG73" s="442"/>
      <c r="FK73" s="213" t="str" cm="1">
        <f t="array" aca="1" ref="FK73" ca="1">IFERROR(INDIRECT(FN73), "")</f>
        <v/>
      </c>
      <c r="FM73" s="570"/>
      <c r="FN73" s="213" t="str" cm="1">
        <f t="array" ref="FN73">IF(FG73&lt;&gt;"", _xlfn._xlws.FILTER($X$2:$X$1000, $AD$2:$AD$1000=FG73), "")</f>
        <v/>
      </c>
      <c r="FO73" s="213"/>
      <c r="FP73" s="213"/>
      <c r="FQ73" s="213"/>
      <c r="FR73" s="213"/>
      <c r="FS73" s="213"/>
      <c r="FT73" s="213"/>
      <c r="FU73" s="213"/>
      <c r="FV73" s="213"/>
      <c r="FY73" s="442"/>
      <c r="GC73" s="747" t="str" cm="1">
        <f t="array" aca="1" ref="GC73" ca="1">IFERROR(INDIRECT(GF73), "")</f>
        <v/>
      </c>
      <c r="GE73" s="570">
        <f t="shared" si="11"/>
        <v>0</v>
      </c>
      <c r="GF73" s="213" t="str" cm="1">
        <f t="array" ref="GF73">IF(FY73&lt;&gt;"", _xlfn._xlws.FILTER($X$2:$X$1000, $AD$2:$AD$1000=FY73), "")</f>
        <v/>
      </c>
      <c r="GG73" s="213"/>
      <c r="GH73" s="213"/>
      <c r="GI73" s="213"/>
      <c r="GJ73" s="213"/>
      <c r="GK73" s="213"/>
      <c r="GL73" s="213"/>
      <c r="GM73" s="213"/>
      <c r="GN73" s="213"/>
      <c r="GQ73" s="442"/>
      <c r="GU73" s="213"/>
      <c r="GW73" s="570"/>
      <c r="GX73" s="213"/>
      <c r="GY73" s="213"/>
      <c r="GZ73" s="213"/>
      <c r="HA73" s="213"/>
      <c r="HB73" s="213"/>
      <c r="HC73" s="213"/>
      <c r="HD73" s="213"/>
      <c r="HE73" s="213"/>
      <c r="HF73" s="213"/>
      <c r="HI73" s="442"/>
      <c r="HM73" s="213"/>
      <c r="HO73" s="570"/>
      <c r="HP73" s="213"/>
      <c r="HQ73" s="213"/>
      <c r="HR73" s="213"/>
      <c r="HS73" s="213"/>
      <c r="HT73" s="213"/>
      <c r="HU73" s="213"/>
      <c r="HV73" s="213"/>
      <c r="HW73" s="213"/>
      <c r="HX73" s="213"/>
      <c r="IA73" s="442"/>
      <c r="IE73" s="213"/>
      <c r="IG73" s="570"/>
      <c r="IH73" s="213"/>
      <c r="II73" s="213"/>
      <c r="IJ73" s="213"/>
      <c r="IK73" s="213"/>
      <c r="IL73" s="213"/>
      <c r="IM73" s="213"/>
      <c r="IN73" s="213"/>
      <c r="IO73" s="213"/>
      <c r="IP73" s="213"/>
      <c r="IS73" s="442"/>
      <c r="IW73" s="213"/>
      <c r="IY73" s="570"/>
      <c r="IZ73" s="213"/>
      <c r="JA73" s="213"/>
      <c r="JB73" s="213"/>
      <c r="JC73" s="213"/>
      <c r="JD73" s="213"/>
      <c r="JE73" s="213"/>
      <c r="JF73" s="213"/>
      <c r="JG73" s="213"/>
      <c r="JH73" s="213"/>
      <c r="JK73" s="442"/>
      <c r="JO73" s="213"/>
      <c r="JQ73" s="570"/>
      <c r="JR73" s="213"/>
      <c r="JS73" s="213"/>
      <c r="JT73" s="213"/>
      <c r="JU73" s="213"/>
      <c r="JV73" s="213"/>
      <c r="JW73" s="213"/>
      <c r="JX73" s="213"/>
      <c r="JY73" s="213"/>
      <c r="JZ73" s="213"/>
      <c r="KC73" s="442"/>
      <c r="KG73" s="213"/>
      <c r="KI73" s="570"/>
      <c r="KJ73" s="213"/>
      <c r="KK73" s="213"/>
      <c r="KL73" s="213"/>
      <c r="KM73" s="213"/>
      <c r="KN73" s="213"/>
      <c r="KO73" s="213"/>
      <c r="KP73" s="213"/>
      <c r="KQ73" s="213"/>
      <c r="KR73" s="213"/>
    </row>
    <row r="74" spans="1:304" ht="15">
      <c r="A74" s="445"/>
      <c r="B74" s="445"/>
      <c r="C74" s="475"/>
      <c r="D74" s="445"/>
      <c r="E74" s="445"/>
      <c r="G74">
        <v>0</v>
      </c>
      <c r="H74" t="s">
        <v>1217</v>
      </c>
      <c r="I74">
        <v>0</v>
      </c>
      <c r="J74" s="422"/>
      <c r="K74" s="422"/>
      <c r="L74" s="422"/>
      <c r="M74" s="422"/>
      <c r="N74"/>
      <c r="O74"/>
      <c r="P74" s="435"/>
      <c r="Q74"/>
      <c r="R74"/>
      <c r="S74"/>
      <c r="T74"/>
      <c r="U74"/>
      <c r="V74"/>
      <c r="W74">
        <v>79</v>
      </c>
      <c r="X74" t="s">
        <v>1217</v>
      </c>
      <c r="Y74" t="s">
        <v>1217</v>
      </c>
      <c r="Z74" t="s">
        <v>1217</v>
      </c>
      <c r="AA74" t="s">
        <v>1217</v>
      </c>
      <c r="AB74" t="s">
        <v>1217</v>
      </c>
      <c r="AC74" t="s">
        <v>1217</v>
      </c>
      <c r="AD74" t="s">
        <v>1217</v>
      </c>
      <c r="AE74" t="s">
        <v>1217</v>
      </c>
      <c r="AF74" t="s">
        <v>1217</v>
      </c>
      <c r="AG74" t="s">
        <v>1217</v>
      </c>
      <c r="AH74"/>
      <c r="AI74" t="s">
        <v>1217</v>
      </c>
      <c r="AJ74" t="s">
        <v>1217</v>
      </c>
      <c r="AK74" t="s">
        <v>1217</v>
      </c>
      <c r="AL74" t="s">
        <v>1217</v>
      </c>
      <c r="AM74" t="s">
        <v>1217</v>
      </c>
      <c r="AN74" t="s">
        <v>1217</v>
      </c>
      <c r="AO74" t="s">
        <v>1217</v>
      </c>
      <c r="AP74"/>
      <c r="AQ74"/>
      <c r="AR74"/>
      <c r="AS74"/>
      <c r="AT74"/>
      <c r="AU74"/>
      <c r="AV74"/>
      <c r="AW74"/>
      <c r="AX74"/>
      <c r="AY74"/>
      <c r="AZ74"/>
      <c r="BA74"/>
      <c r="BB74"/>
      <c r="BC74"/>
      <c r="BD74"/>
      <c r="BE74"/>
      <c r="BF74" t="str" cm="1">
        <f t="array" aca="1" ref="BF74" ca="1">IFERROR(INDIRECT(X74),"")</f>
        <v/>
      </c>
      <c r="BG74"/>
      <c r="BH74" s="437"/>
      <c r="BI74"/>
      <c r="BJ74" s="466">
        <v>3</v>
      </c>
      <c r="BK74" s="466">
        <v>15</v>
      </c>
      <c r="BL74" s="466" t="s">
        <v>1083</v>
      </c>
      <c r="BM74" s="466" t="s">
        <v>4328</v>
      </c>
      <c r="BN74" s="466">
        <v>3</v>
      </c>
      <c r="BO74" s="752" t="s">
        <v>4394</v>
      </c>
      <c r="BP74" s="466" t="s">
        <v>1087</v>
      </c>
      <c r="BQ74" s="753" t="s">
        <v>4457</v>
      </c>
      <c r="BR74" s="438"/>
      <c r="BS74" s="466">
        <v>0</v>
      </c>
      <c r="BT74" s="466">
        <v>0</v>
      </c>
      <c r="BU74" s="466">
        <v>0</v>
      </c>
      <c r="BV74" s="466">
        <v>0</v>
      </c>
      <c r="BW74" s="466">
        <v>1</v>
      </c>
      <c r="BX74" s="466">
        <v>1</v>
      </c>
      <c r="BY74" s="466">
        <v>0</v>
      </c>
      <c r="BZ74" s="466">
        <v>0</v>
      </c>
      <c r="CA74" s="466">
        <v>0</v>
      </c>
      <c r="CB74" s="466">
        <v>0</v>
      </c>
      <c r="CC74" s="466"/>
      <c r="CD74" s="466"/>
      <c r="CE74"/>
      <c r="CG74" t="s">
        <v>1503</v>
      </c>
      <c r="CH74"/>
      <c r="CI74"/>
      <c r="CJ74"/>
      <c r="CK74"/>
      <c r="CL74"/>
      <c r="CM74"/>
      <c r="CN74"/>
      <c r="CO74"/>
      <c r="CP74"/>
      <c r="CQ74"/>
      <c r="CR74"/>
      <c r="CS74"/>
      <c r="DC74" s="442"/>
      <c r="DD74" s="361"/>
      <c r="DE74" s="361"/>
      <c r="DF74" s="361"/>
      <c r="DG74" s="213" t="str" cm="1">
        <f t="array" aca="1" ref="DG74" ca="1">IFERROR(IF(INDIRECT(DJ74)="x", 1, INDIRECT(DJ74)), "")</f>
        <v/>
      </c>
      <c r="DH74" s="361"/>
      <c r="DI74" s="570">
        <f t="shared" si="12"/>
        <v>0</v>
      </c>
      <c r="DJ74" s="213" t="str" cm="1">
        <f t="array" ref="DJ74">IF(
  DE74 = "svar",
  _xlfn._xlws.FILTER($BQ:$BQ, ($BP:$BP = DF74) * ($BK:$BK = DC74)),
  IF(
    DC74 &lt;&gt; "",
    _xlfn._xlws.FILTER($X$2:$X$1000, $AD$2:$AD$1000 = DC74),
    ""
  )
)</f>
        <v/>
      </c>
      <c r="DK74" s="213"/>
      <c r="DL74" s="213"/>
      <c r="DM74" s="213"/>
      <c r="DN74" s="213"/>
      <c r="DO74" s="213"/>
      <c r="DP74" s="213"/>
      <c r="DQ74" s="213"/>
      <c r="DR74" s="213"/>
      <c r="DS74" s="361"/>
      <c r="DW74" s="440"/>
      <c r="EA74" s="213" t="str" cm="1">
        <f t="array" aca="1" ref="EA74" ca="1">IFERROR(IF(INDIRECT(ED74)="x", 1, INDIRECT(ED74)), "")</f>
        <v/>
      </c>
      <c r="EC74" s="570">
        <f t="shared" si="8"/>
        <v>0</v>
      </c>
      <c r="ED74" s="213" t="str" cm="1">
        <f t="array" ref="ED74">IF(
  DY74 = "svar",
  _xlfn._xlws.FILTER($BQ:$BQ, ($BP:$BP = DZ74) * ($BK:$BK = DW74)),
  IF(
    DW74 &lt;&gt; "",
    _xlfn._xlws.FILTER($X$2:$X$1000, $AD$2:$AD$1000 = DW74),
    ""
  )
)</f>
        <v/>
      </c>
      <c r="EE74" s="213"/>
      <c r="EF74" s="213"/>
      <c r="EG74" s="213"/>
      <c r="EH74" s="213"/>
      <c r="EI74" s="213"/>
      <c r="EJ74" s="213"/>
      <c r="EK74" s="213"/>
      <c r="EL74" s="213"/>
      <c r="EO74" s="440"/>
      <c r="ES74" s="213" t="str" cm="1">
        <f t="array" aca="1" ref="ES74" ca="1">IFERROR(INDIRECT(EV74), "")</f>
        <v/>
      </c>
      <c r="EU74" s="570">
        <f t="shared" si="9"/>
        <v>0</v>
      </c>
      <c r="EV74" s="213" t="str" cm="1">
        <f t="array" ref="EV74">IF(EO74&lt;&gt;"", _xlfn._xlws.FILTER($X$2:$X$1000, $AD$2:$AD$1000=EO74), "")</f>
        <v/>
      </c>
      <c r="EW74" s="213"/>
      <c r="EX74" s="213"/>
      <c r="EY74" s="213"/>
      <c r="EZ74" s="213"/>
      <c r="FA74" s="213"/>
      <c r="FB74" s="213"/>
      <c r="FC74" s="213"/>
      <c r="FD74" s="213"/>
      <c r="FG74" s="440"/>
      <c r="FK74" s="213" t="str" cm="1">
        <f t="array" aca="1" ref="FK74" ca="1">IFERROR(INDIRECT(FN74), "")</f>
        <v/>
      </c>
      <c r="FM74" s="570"/>
      <c r="FN74" s="213" t="str" cm="1">
        <f t="array" ref="FN74">IF(FG74&lt;&gt;"", _xlfn._xlws.FILTER($X$2:$X$1000, $AD$2:$AD$1000=FG74), "")</f>
        <v/>
      </c>
      <c r="FO74" s="213"/>
      <c r="FP74" s="213"/>
      <c r="FQ74" s="213"/>
      <c r="FR74" s="213"/>
      <c r="FS74" s="213"/>
      <c r="FT74" s="213"/>
      <c r="FU74" s="213"/>
      <c r="FV74" s="213"/>
      <c r="FY74" s="440"/>
      <c r="GC74" s="747" t="str" cm="1">
        <f t="array" aca="1" ref="GC74" ca="1">IFERROR(INDIRECT(GF74), "")</f>
        <v/>
      </c>
      <c r="GE74" s="570">
        <f t="shared" si="11"/>
        <v>0</v>
      </c>
      <c r="GF74" s="213" t="str" cm="1">
        <f t="array" ref="GF74">IF(FY74&lt;&gt;"", _xlfn._xlws.FILTER($X$2:$X$1000, $AD$2:$AD$1000=FY74), "")</f>
        <v/>
      </c>
      <c r="GG74" s="213"/>
      <c r="GH74" s="213"/>
      <c r="GI74" s="213"/>
      <c r="GJ74" s="213"/>
      <c r="GK74" s="213"/>
      <c r="GL74" s="213"/>
      <c r="GM74" s="213"/>
      <c r="GN74" s="213"/>
      <c r="GQ74" s="440"/>
      <c r="GU74" s="213"/>
      <c r="GW74" s="570"/>
      <c r="GX74" s="213"/>
      <c r="GY74" s="213"/>
      <c r="GZ74" s="213"/>
      <c r="HA74" s="213"/>
      <c r="HB74" s="213"/>
      <c r="HC74" s="213"/>
      <c r="HD74" s="213"/>
      <c r="HE74" s="213"/>
      <c r="HF74" s="213"/>
      <c r="HI74" s="440"/>
      <c r="HM74" s="213"/>
      <c r="HO74" s="570"/>
      <c r="HP74" s="213"/>
      <c r="HQ74" s="213"/>
      <c r="HR74" s="213"/>
      <c r="HS74" s="213"/>
      <c r="HT74" s="213"/>
      <c r="HU74" s="213"/>
      <c r="HV74" s="213"/>
      <c r="HW74" s="213"/>
      <c r="HX74" s="213"/>
      <c r="IA74" s="440"/>
      <c r="IE74" s="213"/>
      <c r="IG74" s="570"/>
      <c r="IH74" s="213"/>
      <c r="II74" s="213"/>
      <c r="IJ74" s="213"/>
      <c r="IK74" s="213"/>
      <c r="IL74" s="213"/>
      <c r="IM74" s="213"/>
      <c r="IN74" s="213"/>
      <c r="IO74" s="213"/>
      <c r="IP74" s="213"/>
      <c r="IS74" s="440"/>
      <c r="IW74" s="213"/>
      <c r="IY74" s="570"/>
      <c r="IZ74" s="213"/>
      <c r="JA74" s="213"/>
      <c r="JB74" s="213"/>
      <c r="JC74" s="213"/>
      <c r="JD74" s="213"/>
      <c r="JE74" s="213"/>
      <c r="JF74" s="213"/>
      <c r="JG74" s="213"/>
      <c r="JH74" s="213"/>
      <c r="JK74" s="440"/>
      <c r="JO74" s="213"/>
      <c r="JQ74" s="570"/>
      <c r="JR74" s="213"/>
      <c r="JS74" s="213"/>
      <c r="JT74" s="213"/>
      <c r="JU74" s="213"/>
      <c r="JV74" s="213"/>
      <c r="JW74" s="213"/>
      <c r="JX74" s="213"/>
      <c r="JY74" s="213"/>
      <c r="JZ74" s="213"/>
      <c r="KC74" s="440"/>
      <c r="KG74" s="213"/>
      <c r="KI74" s="570"/>
      <c r="KJ74" s="213"/>
      <c r="KK74" s="213"/>
      <c r="KL74" s="213"/>
      <c r="KM74" s="213"/>
      <c r="KN74" s="213"/>
      <c r="KO74" s="213"/>
      <c r="KP74" s="213"/>
      <c r="KQ74" s="213"/>
      <c r="KR74" s="213"/>
    </row>
    <row r="75" spans="1:304" s="361" customFormat="1" ht="15">
      <c r="A75" s="458"/>
      <c r="B75" s="459"/>
      <c r="C75" s="459"/>
      <c r="D75" s="459"/>
      <c r="E75" s="459"/>
      <c r="F75" s="441"/>
      <c r="G75">
        <v>0</v>
      </c>
      <c r="H75" t="s">
        <v>1217</v>
      </c>
      <c r="I75">
        <v>0</v>
      </c>
      <c r="J75" s="422"/>
      <c r="K75"/>
      <c r="L75" t="s">
        <v>1504</v>
      </c>
      <c r="M75" s="422"/>
      <c r="N75"/>
      <c r="O75"/>
      <c r="P75" s="435"/>
      <c r="Q75"/>
      <c r="R75"/>
      <c r="S75"/>
      <c r="T75"/>
      <c r="U75"/>
      <c r="V75"/>
      <c r="W75">
        <v>80</v>
      </c>
      <c r="X75" t="s">
        <v>1217</v>
      </c>
      <c r="Y75" t="s">
        <v>1217</v>
      </c>
      <c r="Z75" t="s">
        <v>1217</v>
      </c>
      <c r="AA75" t="s">
        <v>1217</v>
      </c>
      <c r="AB75" t="s">
        <v>1217</v>
      </c>
      <c r="AC75" t="s">
        <v>1217</v>
      </c>
      <c r="AD75" t="s">
        <v>1217</v>
      </c>
      <c r="AE75" t="s">
        <v>1217</v>
      </c>
      <c r="AF75" t="s">
        <v>1217</v>
      </c>
      <c r="AG75" t="s">
        <v>1217</v>
      </c>
      <c r="AH75"/>
      <c r="AI75" t="s">
        <v>1217</v>
      </c>
      <c r="AJ75" t="s">
        <v>1217</v>
      </c>
      <c r="AK75" t="s">
        <v>1217</v>
      </c>
      <c r="AL75" t="s">
        <v>1217</v>
      </c>
      <c r="AM75" t="s">
        <v>1217</v>
      </c>
      <c r="AN75" t="s">
        <v>1217</v>
      </c>
      <c r="AO75" t="s">
        <v>1217</v>
      </c>
      <c r="AP75"/>
      <c r="AQ75"/>
      <c r="AR75"/>
      <c r="AS75"/>
      <c r="AT75"/>
      <c r="AU75"/>
      <c r="AV75"/>
      <c r="AW75"/>
      <c r="AX75"/>
      <c r="AY75"/>
      <c r="AZ75"/>
      <c r="BA75"/>
      <c r="BB75"/>
      <c r="BC75"/>
      <c r="BD75"/>
      <c r="BE75"/>
      <c r="BF75" t="str" cm="1">
        <f t="array" aca="1" ref="BF75" ca="1">IFERROR(INDIRECT(X75),"")</f>
        <v/>
      </c>
      <c r="BG75"/>
      <c r="BH75" s="437"/>
      <c r="BI75"/>
      <c r="BJ75" s="466">
        <v>3</v>
      </c>
      <c r="BK75" s="466">
        <v>15</v>
      </c>
      <c r="BL75" s="466" t="s">
        <v>1083</v>
      </c>
      <c r="BM75" s="466" t="s">
        <v>4328</v>
      </c>
      <c r="BN75" s="466">
        <v>4</v>
      </c>
      <c r="BO75" s="752" t="s">
        <v>4395</v>
      </c>
      <c r="BP75" s="466" t="s">
        <v>1089</v>
      </c>
      <c r="BQ75" s="753" t="s">
        <v>3795</v>
      </c>
      <c r="BR75" s="438"/>
      <c r="BS75" s="466">
        <v>0</v>
      </c>
      <c r="BT75" s="466">
        <v>0</v>
      </c>
      <c r="BU75" s="466">
        <v>0</v>
      </c>
      <c r="BV75" s="466">
        <v>0</v>
      </c>
      <c r="BW75" s="466">
        <v>1</v>
      </c>
      <c r="BX75" s="466">
        <v>1</v>
      </c>
      <c r="BY75" s="466">
        <v>0</v>
      </c>
      <c r="BZ75" s="466">
        <v>0</v>
      </c>
      <c r="CA75" s="466">
        <v>0</v>
      </c>
      <c r="CB75" s="466">
        <v>0</v>
      </c>
      <c r="CC75" s="466"/>
      <c r="CD75" s="466"/>
      <c r="CE75"/>
      <c r="CG75" t="s">
        <v>1507</v>
      </c>
      <c r="CH75"/>
      <c r="CI75"/>
      <c r="CJ75"/>
      <c r="CK75"/>
      <c r="CL75"/>
      <c r="CM75"/>
      <c r="CN75"/>
      <c r="CO75"/>
      <c r="CP75"/>
      <c r="CQ75"/>
      <c r="CR75"/>
      <c r="CS75"/>
      <c r="DC75" s="440"/>
      <c r="DD75" s="441"/>
      <c r="DE75" s="441"/>
      <c r="DF75" s="441"/>
      <c r="DG75" s="213" t="str" cm="1">
        <f t="array" aca="1" ref="DG75" ca="1">IFERROR(IF(INDIRECT(DJ75)="x", 1, INDIRECT(DJ75)), "")</f>
        <v/>
      </c>
      <c r="DH75" s="441"/>
      <c r="DI75" s="570">
        <f t="shared" si="12"/>
        <v>0</v>
      </c>
      <c r="DJ75" s="213" t="str" cm="1">
        <f t="array" ref="DJ75">IF(
  DE75 = "svar",
  _xlfn._xlws.FILTER($BQ:$BQ, ($BP:$BP = DF75) * ($BK:$BK = DC75)),
  IF(
    DC75 &lt;&gt; "",
    _xlfn._xlws.FILTER($X$2:$X$1000, $AD$2:$AD$1000 = DC75),
    ""
  )
)</f>
        <v/>
      </c>
      <c r="DK75" s="213"/>
      <c r="DL75" s="213"/>
      <c r="DM75" s="213"/>
      <c r="DN75" s="213"/>
      <c r="DO75" s="213"/>
      <c r="DP75" s="213"/>
      <c r="DQ75" s="213"/>
      <c r="DR75" s="213"/>
      <c r="DS75" s="441"/>
      <c r="DW75" s="442"/>
      <c r="EA75" s="213" t="str" cm="1">
        <f t="array" aca="1" ref="EA75" ca="1">IFERROR(IF(INDIRECT(ED75)="x", 1, INDIRECT(ED75)), "")</f>
        <v/>
      </c>
      <c r="EC75" s="570">
        <f t="shared" si="8"/>
        <v>0</v>
      </c>
      <c r="ED75" s="213" t="str" cm="1">
        <f t="array" ref="ED75">IF(
  DY75 = "svar",
  _xlfn._xlws.FILTER($BQ:$BQ, ($BP:$BP = DZ75) * ($BK:$BK = DW75)),
  IF(
    DW75 &lt;&gt; "",
    _xlfn._xlws.FILTER($X$2:$X$1000, $AD$2:$AD$1000 = DW75),
    ""
  )
)</f>
        <v/>
      </c>
      <c r="EE75" s="213"/>
      <c r="EF75" s="213"/>
      <c r="EG75" s="213"/>
      <c r="EH75" s="213"/>
      <c r="EI75" s="213"/>
      <c r="EJ75" s="213"/>
      <c r="EK75" s="213"/>
      <c r="EL75" s="213"/>
      <c r="EO75" s="442"/>
      <c r="ES75" s="213" t="str" cm="1">
        <f t="array" aca="1" ref="ES75" ca="1">IFERROR(INDIRECT(EV75), "")</f>
        <v/>
      </c>
      <c r="EU75" s="570">
        <f t="shared" si="9"/>
        <v>0</v>
      </c>
      <c r="EV75" s="213" t="str" cm="1">
        <f t="array" ref="EV75">IF(EO75&lt;&gt;"", _xlfn._xlws.FILTER($X$2:$X$1000, $AD$2:$AD$1000=EO75), "")</f>
        <v/>
      </c>
      <c r="EW75" s="213"/>
      <c r="EX75" s="213"/>
      <c r="EY75" s="213"/>
      <c r="EZ75" s="213"/>
      <c r="FA75" s="213"/>
      <c r="FB75" s="213"/>
      <c r="FC75" s="213"/>
      <c r="FD75" s="213"/>
      <c r="FG75" s="442"/>
      <c r="FK75" s="213" t="str" cm="1">
        <f t="array" aca="1" ref="FK75" ca="1">IFERROR(INDIRECT(FN75), "")</f>
        <v/>
      </c>
      <c r="FM75" s="570"/>
      <c r="FN75" s="213" t="str" cm="1">
        <f t="array" ref="FN75">IF(FG75&lt;&gt;"", _xlfn._xlws.FILTER($X$2:$X$1000, $AD$2:$AD$1000=FG75), "")</f>
        <v/>
      </c>
      <c r="FO75" s="213"/>
      <c r="FP75" s="213"/>
      <c r="FQ75" s="213"/>
      <c r="FR75" s="213"/>
      <c r="FS75" s="213"/>
      <c r="FT75" s="213"/>
      <c r="FU75" s="213"/>
      <c r="FV75" s="213"/>
      <c r="FY75" s="442"/>
      <c r="GC75" s="747" t="str" cm="1">
        <f t="array" aca="1" ref="GC75" ca="1">IFERROR(INDIRECT(GF75), "")</f>
        <v/>
      </c>
      <c r="GE75" s="570">
        <f t="shared" si="11"/>
        <v>0</v>
      </c>
      <c r="GF75" s="213" t="str" cm="1">
        <f t="array" ref="GF75">IF(FY75&lt;&gt;"", _xlfn._xlws.FILTER($X$2:$X$1000, $AD$2:$AD$1000=FY75), "")</f>
        <v/>
      </c>
      <c r="GG75" s="213"/>
      <c r="GH75" s="213"/>
      <c r="GI75" s="213"/>
      <c r="GJ75" s="213"/>
      <c r="GK75" s="213"/>
      <c r="GL75" s="213"/>
      <c r="GM75" s="213"/>
      <c r="GN75" s="213"/>
      <c r="GQ75" s="442"/>
      <c r="GU75" s="213"/>
      <c r="GW75" s="570"/>
      <c r="GX75" s="213"/>
      <c r="GY75" s="213"/>
      <c r="GZ75" s="213"/>
      <c r="HA75" s="213"/>
      <c r="HB75" s="213"/>
      <c r="HC75" s="213"/>
      <c r="HD75" s="213"/>
      <c r="HE75" s="213"/>
      <c r="HF75" s="213"/>
      <c r="HI75" s="442"/>
      <c r="HM75" s="213"/>
      <c r="HO75" s="570"/>
      <c r="HP75" s="213"/>
      <c r="HQ75" s="213"/>
      <c r="HR75" s="213"/>
      <c r="HS75" s="213"/>
      <c r="HT75" s="213"/>
      <c r="HU75" s="213"/>
      <c r="HV75" s="213"/>
      <c r="HW75" s="213"/>
      <c r="HX75" s="213"/>
      <c r="IA75" s="442"/>
      <c r="IE75" s="213"/>
      <c r="IG75" s="570"/>
      <c r="IH75" s="213"/>
      <c r="II75" s="213"/>
      <c r="IJ75" s="213"/>
      <c r="IK75" s="213"/>
      <c r="IL75" s="213"/>
      <c r="IM75" s="213"/>
      <c r="IN75" s="213"/>
      <c r="IO75" s="213"/>
      <c r="IP75" s="213"/>
      <c r="IS75" s="442"/>
      <c r="IW75" s="213"/>
      <c r="IY75" s="570"/>
      <c r="IZ75" s="213"/>
      <c r="JA75" s="213"/>
      <c r="JB75" s="213"/>
      <c r="JC75" s="213"/>
      <c r="JD75" s="213"/>
      <c r="JE75" s="213"/>
      <c r="JF75" s="213"/>
      <c r="JG75" s="213"/>
      <c r="JH75" s="213"/>
      <c r="JK75" s="442"/>
      <c r="JO75" s="213"/>
      <c r="JQ75" s="570"/>
      <c r="JR75" s="213"/>
      <c r="JS75" s="213"/>
      <c r="JT75" s="213"/>
      <c r="JU75" s="213"/>
      <c r="JV75" s="213"/>
      <c r="JW75" s="213"/>
      <c r="JX75" s="213"/>
      <c r="JY75" s="213"/>
      <c r="JZ75" s="213"/>
      <c r="KC75" s="442"/>
      <c r="KG75" s="213"/>
      <c r="KI75" s="570"/>
      <c r="KJ75" s="213"/>
      <c r="KK75" s="213"/>
      <c r="KL75" s="213"/>
      <c r="KM75" s="213"/>
      <c r="KN75" s="213"/>
      <c r="KO75" s="213"/>
      <c r="KP75" s="213"/>
      <c r="KQ75" s="213"/>
      <c r="KR75" s="213"/>
    </row>
    <row r="76" spans="1:304" s="361" customFormat="1" ht="15">
      <c r="A76" s="464"/>
      <c r="C76" s="459"/>
      <c r="E76" s="464"/>
      <c r="F76" s="441"/>
      <c r="G76">
        <v>0</v>
      </c>
      <c r="H76" t="s">
        <v>1217</v>
      </c>
      <c r="I76">
        <v>0</v>
      </c>
      <c r="J76" s="422"/>
      <c r="K76" s="422"/>
      <c r="L76" s="422"/>
      <c r="M76" s="422"/>
      <c r="N76"/>
      <c r="O76"/>
      <c r="P76" s="435"/>
      <c r="Q76"/>
      <c r="R76"/>
      <c r="S76"/>
      <c r="T76"/>
      <c r="U76"/>
      <c r="V76"/>
      <c r="W76">
        <v>81</v>
      </c>
      <c r="X76" t="s">
        <v>1217</v>
      </c>
      <c r="Y76" t="s">
        <v>1217</v>
      </c>
      <c r="Z76" t="s">
        <v>1217</v>
      </c>
      <c r="AA76" t="s">
        <v>1217</v>
      </c>
      <c r="AB76" t="s">
        <v>1217</v>
      </c>
      <c r="AC76" t="s">
        <v>1217</v>
      </c>
      <c r="AD76" t="s">
        <v>1217</v>
      </c>
      <c r="AE76" t="s">
        <v>1217</v>
      </c>
      <c r="AF76" t="s">
        <v>1217</v>
      </c>
      <c r="AG76" t="s">
        <v>1217</v>
      </c>
      <c r="AH76"/>
      <c r="AI76" t="s">
        <v>1217</v>
      </c>
      <c r="AJ76" t="s">
        <v>1217</v>
      </c>
      <c r="AK76" t="s">
        <v>1217</v>
      </c>
      <c r="AL76" t="s">
        <v>1217</v>
      </c>
      <c r="AM76" t="s">
        <v>1217</v>
      </c>
      <c r="AN76" t="s">
        <v>1217</v>
      </c>
      <c r="AO76" t="s">
        <v>1217</v>
      </c>
      <c r="AP76"/>
      <c r="AQ76"/>
      <c r="AR76"/>
      <c r="AS76"/>
      <c r="AT76"/>
      <c r="AU76"/>
      <c r="AV76"/>
      <c r="AW76"/>
      <c r="AX76"/>
      <c r="AY76"/>
      <c r="AZ76"/>
      <c r="BA76"/>
      <c r="BB76"/>
      <c r="BC76"/>
      <c r="BD76"/>
      <c r="BE76"/>
      <c r="BF76" t="str" cm="1">
        <f t="array" aca="1" ref="BF76" ca="1">IFERROR(INDIRECT(X76),"")</f>
        <v/>
      </c>
      <c r="BG76"/>
      <c r="BH76" s="437"/>
      <c r="BI76"/>
      <c r="BJ76" s="466">
        <v>3</v>
      </c>
      <c r="BK76" s="466">
        <v>15</v>
      </c>
      <c r="BL76" s="466" t="s">
        <v>1083</v>
      </c>
      <c r="BM76" s="466" t="s">
        <v>4328</v>
      </c>
      <c r="BN76" s="466">
        <v>5</v>
      </c>
      <c r="BO76" s="752" t="s">
        <v>4396</v>
      </c>
      <c r="BP76" s="466" t="s">
        <v>1090</v>
      </c>
      <c r="BQ76" s="753" t="s">
        <v>3796</v>
      </c>
      <c r="BR76" s="438"/>
      <c r="BS76" s="466">
        <v>0</v>
      </c>
      <c r="BT76" s="466">
        <v>0</v>
      </c>
      <c r="BU76" s="466">
        <v>0</v>
      </c>
      <c r="BV76" s="466">
        <v>0</v>
      </c>
      <c r="BW76" s="466">
        <v>1</v>
      </c>
      <c r="BX76" s="466">
        <v>1</v>
      </c>
      <c r="BY76" s="466">
        <v>0</v>
      </c>
      <c r="BZ76" s="466">
        <v>0</v>
      </c>
      <c r="CA76" s="466">
        <v>0</v>
      </c>
      <c r="CB76" s="466">
        <v>0</v>
      </c>
      <c r="CC76" s="466"/>
      <c r="CD76" s="466"/>
      <c r="CE76"/>
      <c r="CG76"/>
      <c r="CH76" t="s">
        <v>1234</v>
      </c>
      <c r="CI76" t="s">
        <v>1280</v>
      </c>
      <c r="CJ76" t="s">
        <v>1281</v>
      </c>
      <c r="CK76" t="s">
        <v>1282</v>
      </c>
      <c r="CL76" t="s">
        <v>1521</v>
      </c>
      <c r="CM76" t="s">
        <v>103</v>
      </c>
      <c r="CN76"/>
      <c r="CO76"/>
      <c r="CP76"/>
      <c r="CQ76"/>
      <c r="CR76"/>
      <c r="CS76"/>
      <c r="DC76" s="442"/>
      <c r="DG76" s="213" t="str" cm="1">
        <f t="array" aca="1" ref="DG76" ca="1">IFERROR(IF(INDIRECT(DJ76)="x", 1, INDIRECT(DJ76)), "")</f>
        <v/>
      </c>
      <c r="DI76" s="570">
        <f t="shared" si="12"/>
        <v>0</v>
      </c>
      <c r="DJ76" s="213" t="str" cm="1">
        <f t="array" ref="DJ76">IF(
  DE76 = "svar",
  _xlfn._xlws.FILTER($BQ:$BQ, ($BP:$BP = DF76) * ($BK:$BK = DC76)),
  IF(
    DC76 &lt;&gt; "",
    _xlfn._xlws.FILTER($X$2:$X$1000, $AD$2:$AD$1000 = DC76),
    ""
  )
)</f>
        <v/>
      </c>
      <c r="DK76" s="213"/>
      <c r="DL76" s="213"/>
      <c r="DM76" s="213"/>
      <c r="DN76" s="213"/>
      <c r="DO76" s="213"/>
      <c r="DP76" s="213"/>
      <c r="DQ76" s="213"/>
      <c r="DR76" s="213"/>
      <c r="DW76" s="442"/>
      <c r="EA76" s="213" t="str" cm="1">
        <f t="array" aca="1" ref="EA76" ca="1">IFERROR(IF(INDIRECT(ED76)="x", 1, INDIRECT(ED76)), "")</f>
        <v/>
      </c>
      <c r="EC76" s="570">
        <f t="shared" si="8"/>
        <v>0</v>
      </c>
      <c r="ED76" s="213" t="str" cm="1">
        <f t="array" ref="ED76">IF(
  DY76 = "svar",
  _xlfn._xlws.FILTER($BQ:$BQ, ($BP:$BP = DZ76) * ($BK:$BK = DW76)),
  IF(
    DW76 &lt;&gt; "",
    _xlfn._xlws.FILTER($X$2:$X$1000, $AD$2:$AD$1000 = DW76),
    ""
  )
)</f>
        <v/>
      </c>
      <c r="EE76" s="213"/>
      <c r="EF76" s="213"/>
      <c r="EG76" s="213"/>
      <c r="EH76" s="213"/>
      <c r="EI76" s="213"/>
      <c r="EJ76" s="213"/>
      <c r="EK76" s="213"/>
      <c r="EL76" s="213"/>
      <c r="EO76" s="442"/>
      <c r="ES76" s="213" t="str" cm="1">
        <f t="array" aca="1" ref="ES76" ca="1">IFERROR(INDIRECT(EV76), "")</f>
        <v/>
      </c>
      <c r="EU76" s="570">
        <f t="shared" si="9"/>
        <v>0</v>
      </c>
      <c r="EV76" s="213" t="str" cm="1">
        <f t="array" ref="EV76">IF(EO76&lt;&gt;"", _xlfn._xlws.FILTER($X$2:$X$1000, $AD$2:$AD$1000=EO76), "")</f>
        <v/>
      </c>
      <c r="EW76" s="213"/>
      <c r="EX76" s="213"/>
      <c r="EY76" s="213"/>
      <c r="EZ76" s="213"/>
      <c r="FA76" s="213"/>
      <c r="FB76" s="213"/>
      <c r="FC76" s="213"/>
      <c r="FD76" s="213"/>
      <c r="FG76" s="442"/>
      <c r="FK76" s="213" t="str" cm="1">
        <f t="array" aca="1" ref="FK76" ca="1">IFERROR(INDIRECT(FN76), "")</f>
        <v/>
      </c>
      <c r="FM76" s="570"/>
      <c r="FN76" s="213" t="str" cm="1">
        <f t="array" ref="FN76">IF(FG76&lt;&gt;"", _xlfn._xlws.FILTER($X$2:$X$1000, $AD$2:$AD$1000=FG76), "")</f>
        <v/>
      </c>
      <c r="FO76" s="213"/>
      <c r="FP76" s="213"/>
      <c r="FQ76" s="213"/>
      <c r="FR76" s="213"/>
      <c r="FS76" s="213"/>
      <c r="FT76" s="213"/>
      <c r="FU76" s="213"/>
      <c r="FV76" s="213"/>
      <c r="FY76" s="442"/>
      <c r="GC76" s="747" t="str" cm="1">
        <f t="array" aca="1" ref="GC76" ca="1">IFERROR(INDIRECT(GF76), "")</f>
        <v/>
      </c>
      <c r="GE76" s="570">
        <f t="shared" si="11"/>
        <v>0</v>
      </c>
      <c r="GF76" s="213" t="str" cm="1">
        <f t="array" ref="GF76">IF(FY76&lt;&gt;"", _xlfn._xlws.FILTER($X$2:$X$1000, $AD$2:$AD$1000=FY76), "")</f>
        <v/>
      </c>
      <c r="GG76" s="213"/>
      <c r="GH76" s="213"/>
      <c r="GI76" s="213"/>
      <c r="GJ76" s="213"/>
      <c r="GK76" s="213"/>
      <c r="GL76" s="213"/>
      <c r="GM76" s="213"/>
      <c r="GN76" s="213"/>
      <c r="GQ76" s="442"/>
      <c r="GU76" s="213"/>
      <c r="GW76" s="570"/>
      <c r="GX76" s="213"/>
      <c r="GY76" s="213"/>
      <c r="GZ76" s="213"/>
      <c r="HA76" s="213"/>
      <c r="HB76" s="213"/>
      <c r="HC76" s="213"/>
      <c r="HD76" s="213"/>
      <c r="HE76" s="213"/>
      <c r="HF76" s="213"/>
      <c r="HI76" s="442"/>
      <c r="HM76" s="213"/>
      <c r="HO76" s="570"/>
      <c r="HP76" s="213"/>
      <c r="HQ76" s="213"/>
      <c r="HR76" s="213"/>
      <c r="HS76" s="213"/>
      <c r="HT76" s="213"/>
      <c r="HU76" s="213"/>
      <c r="HV76" s="213"/>
      <c r="HW76" s="213"/>
      <c r="HX76" s="213"/>
      <c r="IA76" s="442"/>
      <c r="IE76" s="213"/>
      <c r="IG76" s="570"/>
      <c r="IH76" s="213"/>
      <c r="II76" s="213"/>
      <c r="IJ76" s="213"/>
      <c r="IK76" s="213"/>
      <c r="IL76" s="213"/>
      <c r="IM76" s="213"/>
      <c r="IN76" s="213"/>
      <c r="IO76" s="213"/>
      <c r="IP76" s="213"/>
      <c r="IS76" s="442"/>
      <c r="IW76" s="213"/>
      <c r="IY76" s="570"/>
      <c r="IZ76" s="213"/>
      <c r="JA76" s="213"/>
      <c r="JB76" s="213"/>
      <c r="JC76" s="213"/>
      <c r="JD76" s="213"/>
      <c r="JE76" s="213"/>
      <c r="JF76" s="213"/>
      <c r="JG76" s="213"/>
      <c r="JH76" s="213"/>
      <c r="JK76" s="442"/>
      <c r="JO76" s="213"/>
      <c r="JQ76" s="570"/>
      <c r="JR76" s="213"/>
      <c r="JS76" s="213"/>
      <c r="JT76" s="213"/>
      <c r="JU76" s="213"/>
      <c r="JV76" s="213"/>
      <c r="JW76" s="213"/>
      <c r="JX76" s="213"/>
      <c r="JY76" s="213"/>
      <c r="JZ76" s="213"/>
      <c r="KC76" s="442"/>
      <c r="KG76" s="213"/>
      <c r="KI76" s="570"/>
      <c r="KJ76" s="213"/>
      <c r="KK76" s="213"/>
      <c r="KL76" s="213"/>
      <c r="KM76" s="213"/>
      <c r="KN76" s="213"/>
      <c r="KO76" s="213"/>
      <c r="KP76" s="213"/>
      <c r="KQ76" s="213"/>
      <c r="KR76" s="213"/>
    </row>
    <row r="77" spans="1:304" ht="15">
      <c r="A77" s="464"/>
      <c r="B77" s="361"/>
      <c r="C77" s="459"/>
      <c r="D77" s="361"/>
      <c r="E77" s="464"/>
      <c r="G77">
        <v>0</v>
      </c>
      <c r="H77" t="s">
        <v>1217</v>
      </c>
      <c r="I77">
        <v>0</v>
      </c>
      <c r="J77" s="422"/>
      <c r="K77" s="422"/>
      <c r="L77" s="422"/>
      <c r="M77" s="422"/>
      <c r="N77"/>
      <c r="O77"/>
      <c r="P77" s="435"/>
      <c r="Q77"/>
      <c r="R77"/>
      <c r="S77"/>
      <c r="T77"/>
      <c r="U77"/>
      <c r="V77"/>
      <c r="W77">
        <v>82</v>
      </c>
      <c r="X77" t="s">
        <v>1217</v>
      </c>
      <c r="Y77" t="s">
        <v>1217</v>
      </c>
      <c r="Z77" t="s">
        <v>1217</v>
      </c>
      <c r="AA77" t="s">
        <v>1217</v>
      </c>
      <c r="AB77" t="s">
        <v>1217</v>
      </c>
      <c r="AC77" t="s">
        <v>1217</v>
      </c>
      <c r="AD77" t="s">
        <v>1217</v>
      </c>
      <c r="AE77" t="s">
        <v>1217</v>
      </c>
      <c r="AF77" t="s">
        <v>1217</v>
      </c>
      <c r="AG77" t="s">
        <v>1217</v>
      </c>
      <c r="AH77"/>
      <c r="AI77" t="s">
        <v>1217</v>
      </c>
      <c r="AJ77" t="s">
        <v>1217</v>
      </c>
      <c r="AK77" t="s">
        <v>1217</v>
      </c>
      <c r="AL77" t="s">
        <v>1217</v>
      </c>
      <c r="AM77" t="s">
        <v>1217</v>
      </c>
      <c r="AN77" t="s">
        <v>1217</v>
      </c>
      <c r="AO77" t="s">
        <v>1217</v>
      </c>
      <c r="AP77"/>
      <c r="AQ77"/>
      <c r="AR77"/>
      <c r="AS77"/>
      <c r="AT77"/>
      <c r="AU77"/>
      <c r="AV77"/>
      <c r="AW77"/>
      <c r="AX77"/>
      <c r="AY77"/>
      <c r="AZ77"/>
      <c r="BA77"/>
      <c r="BB77"/>
      <c r="BC77"/>
      <c r="BD77"/>
      <c r="BE77"/>
      <c r="BF77" t="str" cm="1">
        <f t="array" aca="1" ref="BF77" ca="1">IFERROR(INDIRECT(X77),"")</f>
        <v/>
      </c>
      <c r="BG77"/>
      <c r="BH77" s="437"/>
      <c r="BI77"/>
      <c r="BJ77" s="467" t="s">
        <v>1217</v>
      </c>
      <c r="BK77" s="467" t="s">
        <v>1217</v>
      </c>
      <c r="BL77" s="467" t="s">
        <v>0</v>
      </c>
      <c r="BM77" s="467" t="s">
        <v>3633</v>
      </c>
      <c r="BN77" s="467">
        <v>1</v>
      </c>
      <c r="BO77" s="754" t="s">
        <v>4337</v>
      </c>
      <c r="BP77" s="467">
        <v>4</v>
      </c>
      <c r="BQ77" s="438" t="s">
        <v>4329</v>
      </c>
      <c r="BR77" s="438"/>
      <c r="BS77" s="467">
        <v>0</v>
      </c>
      <c r="BT77" s="467">
        <v>0</v>
      </c>
      <c r="BU77" s="467">
        <v>0</v>
      </c>
      <c r="BV77" s="467">
        <v>0</v>
      </c>
      <c r="BW77" s="467">
        <v>0</v>
      </c>
      <c r="BX77" s="467">
        <v>0</v>
      </c>
      <c r="BY77" s="467">
        <v>0</v>
      </c>
      <c r="BZ77" s="467">
        <v>0</v>
      </c>
      <c r="CA77" s="467">
        <v>0</v>
      </c>
      <c r="CB77" s="467">
        <v>0</v>
      </c>
      <c r="CC77" s="467"/>
      <c r="CD77" s="467"/>
      <c r="CE77"/>
      <c r="CG77" t="s">
        <v>1524</v>
      </c>
      <c r="CH77">
        <v>3</v>
      </c>
      <c r="CI77" s="569">
        <v>0</v>
      </c>
      <c r="CJ77">
        <v>0</v>
      </c>
      <c r="CK77">
        <v>0</v>
      </c>
      <c r="CL77">
        <v>2</v>
      </c>
      <c r="CM77">
        <v>5</v>
      </c>
      <c r="CN77"/>
      <c r="CO77"/>
      <c r="CP77"/>
      <c r="CQ77"/>
      <c r="CR77"/>
      <c r="CS77"/>
      <c r="DC77" s="442"/>
      <c r="DD77" s="361"/>
      <c r="DE77" s="361"/>
      <c r="DF77" s="361"/>
      <c r="DG77" s="213" t="str" cm="1">
        <f t="array" aca="1" ref="DG77" ca="1">IFERROR(IF(INDIRECT(DJ77)="x", 1, INDIRECT(DJ77)), "")</f>
        <v/>
      </c>
      <c r="DH77" s="361"/>
      <c r="DI77" s="570">
        <f t="shared" si="12"/>
        <v>0</v>
      </c>
      <c r="DJ77" s="213" t="str" cm="1">
        <f t="array" ref="DJ77">IF(
  DE77 = "svar",
  _xlfn._xlws.FILTER($BQ:$BQ, ($BP:$BP = DF77) * ($BK:$BK = DC77)),
  IF(
    DC77 &lt;&gt; "",
    _xlfn._xlws.FILTER($X$2:$X$1000, $AD$2:$AD$1000 = DC77),
    ""
  )
)</f>
        <v/>
      </c>
      <c r="DK77" s="213"/>
      <c r="DL77" s="213"/>
      <c r="DM77" s="213"/>
      <c r="DN77" s="213"/>
      <c r="DO77" s="213"/>
      <c r="DP77" s="213"/>
      <c r="DQ77" s="213"/>
      <c r="DR77" s="213"/>
      <c r="DS77" s="361"/>
      <c r="DW77" s="440"/>
      <c r="EA77" s="213" t="str" cm="1">
        <f t="array" aca="1" ref="EA77" ca="1">IFERROR(IF(INDIRECT(ED77)="x", 1, INDIRECT(ED77)), "")</f>
        <v/>
      </c>
      <c r="EC77" s="570">
        <f t="shared" si="8"/>
        <v>0</v>
      </c>
      <c r="ED77" s="213" t="str" cm="1">
        <f t="array" ref="ED77">IF(
  DY77 = "svar",
  _xlfn._xlws.FILTER($BQ:$BQ, ($BP:$BP = DZ77) * ($BK:$BK = DW77)),
  IF(
    DW77 &lt;&gt; "",
    _xlfn._xlws.FILTER($X$2:$X$1000, $AD$2:$AD$1000 = DW77),
    ""
  )
)</f>
        <v/>
      </c>
      <c r="EE77" s="213"/>
      <c r="EF77" s="213"/>
      <c r="EG77" s="213"/>
      <c r="EH77" s="213"/>
      <c r="EI77" s="213"/>
      <c r="EJ77" s="213"/>
      <c r="EK77" s="213"/>
      <c r="EL77" s="213"/>
      <c r="EO77" s="440"/>
      <c r="ES77" s="213" t="str" cm="1">
        <f t="array" aca="1" ref="ES77" ca="1">IFERROR(INDIRECT(EV77), "")</f>
        <v/>
      </c>
      <c r="EU77" s="570">
        <f t="shared" si="9"/>
        <v>0</v>
      </c>
      <c r="EV77" s="213" t="str" cm="1">
        <f t="array" ref="EV77">IF(EO77&lt;&gt;"", _xlfn._xlws.FILTER($X$2:$X$1000, $AD$2:$AD$1000=EO77), "")</f>
        <v/>
      </c>
      <c r="EW77" s="213"/>
      <c r="EX77" s="213"/>
      <c r="EY77" s="213"/>
      <c r="EZ77" s="213"/>
      <c r="FA77" s="213"/>
      <c r="FB77" s="213"/>
      <c r="FC77" s="213"/>
      <c r="FD77" s="213"/>
      <c r="FG77" s="440"/>
      <c r="FK77" s="213" t="str" cm="1">
        <f t="array" aca="1" ref="FK77" ca="1">IFERROR(INDIRECT(FN77), "")</f>
        <v/>
      </c>
      <c r="FM77" s="570"/>
      <c r="FN77" s="213" t="str" cm="1">
        <f t="array" ref="FN77">IF(FG77&lt;&gt;"", _xlfn._xlws.FILTER($X$2:$X$1000, $AD$2:$AD$1000=FG77), "")</f>
        <v/>
      </c>
      <c r="FO77" s="213"/>
      <c r="FP77" s="213"/>
      <c r="FQ77" s="213"/>
      <c r="FR77" s="213"/>
      <c r="FS77" s="213"/>
      <c r="FT77" s="213"/>
      <c r="FU77" s="213"/>
      <c r="FV77" s="213"/>
      <c r="FY77" s="440"/>
      <c r="GC77" s="747" t="str" cm="1">
        <f t="array" aca="1" ref="GC77" ca="1">IFERROR(INDIRECT(GF77), "")</f>
        <v/>
      </c>
      <c r="GE77" s="570">
        <f t="shared" si="11"/>
        <v>0</v>
      </c>
      <c r="GF77" s="213" t="str" cm="1">
        <f t="array" ref="GF77">IF(FY77&lt;&gt;"", _xlfn._xlws.FILTER($X$2:$X$1000, $AD$2:$AD$1000=FY77), "")</f>
        <v/>
      </c>
      <c r="GG77" s="213"/>
      <c r="GH77" s="213"/>
      <c r="GI77" s="213"/>
      <c r="GJ77" s="213"/>
      <c r="GK77" s="213"/>
      <c r="GL77" s="213"/>
      <c r="GM77" s="213"/>
      <c r="GN77" s="213"/>
      <c r="GQ77" s="440"/>
      <c r="GU77" s="213"/>
      <c r="GW77" s="570"/>
      <c r="GX77" s="213"/>
      <c r="GY77" s="213"/>
      <c r="GZ77" s="213"/>
      <c r="HA77" s="213"/>
      <c r="HB77" s="213"/>
      <c r="HC77" s="213"/>
      <c r="HD77" s="213"/>
      <c r="HE77" s="213"/>
      <c r="HF77" s="213"/>
      <c r="HI77" s="440"/>
      <c r="HM77" s="213"/>
      <c r="HO77" s="570"/>
      <c r="HP77" s="213"/>
      <c r="HQ77" s="213"/>
      <c r="HR77" s="213"/>
      <c r="HS77" s="213"/>
      <c r="HT77" s="213"/>
      <c r="HU77" s="213"/>
      <c r="HV77" s="213"/>
      <c r="HW77" s="213"/>
      <c r="HX77" s="213"/>
      <c r="IA77" s="440"/>
      <c r="IE77" s="213"/>
      <c r="IG77" s="570"/>
      <c r="IH77" s="213"/>
      <c r="II77" s="213"/>
      <c r="IJ77" s="213"/>
      <c r="IK77" s="213"/>
      <c r="IL77" s="213"/>
      <c r="IM77" s="213"/>
      <c r="IN77" s="213"/>
      <c r="IO77" s="213"/>
      <c r="IP77" s="213"/>
      <c r="IS77" s="440"/>
      <c r="IW77" s="213"/>
      <c r="IY77" s="570"/>
      <c r="IZ77" s="213"/>
      <c r="JA77" s="213"/>
      <c r="JB77" s="213"/>
      <c r="JC77" s="213"/>
      <c r="JD77" s="213"/>
      <c r="JE77" s="213"/>
      <c r="JF77" s="213"/>
      <c r="JG77" s="213"/>
      <c r="JH77" s="213"/>
      <c r="JK77" s="440"/>
      <c r="JO77" s="213"/>
      <c r="JQ77" s="570"/>
      <c r="JR77" s="213"/>
      <c r="JS77" s="213"/>
      <c r="JT77" s="213"/>
      <c r="JU77" s="213"/>
      <c r="JV77" s="213"/>
      <c r="JW77" s="213"/>
      <c r="JX77" s="213"/>
      <c r="JY77" s="213"/>
      <c r="JZ77" s="213"/>
      <c r="KC77" s="440"/>
      <c r="KG77" s="213"/>
      <c r="KI77" s="570"/>
      <c r="KJ77" s="213"/>
      <c r="KK77" s="213"/>
      <c r="KL77" s="213"/>
      <c r="KM77" s="213"/>
      <c r="KN77" s="213"/>
      <c r="KO77" s="213"/>
      <c r="KP77" s="213"/>
      <c r="KQ77" s="213"/>
      <c r="KR77" s="213"/>
    </row>
    <row r="78" spans="1:304" s="445" customFormat="1" ht="15">
      <c r="A78" s="464"/>
      <c r="B78" s="361"/>
      <c r="C78" s="459"/>
      <c r="D78" s="361"/>
      <c r="E78" s="464"/>
      <c r="F78" s="441"/>
      <c r="G78">
        <v>0</v>
      </c>
      <c r="H78" t="s">
        <v>1217</v>
      </c>
      <c r="I78">
        <v>0</v>
      </c>
      <c r="J78" s="422"/>
      <c r="K78" s="422"/>
      <c r="L78" s="422"/>
      <c r="M78" s="422"/>
      <c r="N78"/>
      <c r="O78"/>
      <c r="P78" s="435"/>
      <c r="Q78"/>
      <c r="R78"/>
      <c r="S78"/>
      <c r="T78"/>
      <c r="U78"/>
      <c r="V78"/>
      <c r="W78">
        <v>83</v>
      </c>
      <c r="X78" t="s">
        <v>1217</v>
      </c>
      <c r="Y78" t="s">
        <v>1217</v>
      </c>
      <c r="Z78" t="s">
        <v>1217</v>
      </c>
      <c r="AA78" t="s">
        <v>1217</v>
      </c>
      <c r="AB78" t="s">
        <v>1217</v>
      </c>
      <c r="AC78" t="s">
        <v>1217</v>
      </c>
      <c r="AD78" t="s">
        <v>1217</v>
      </c>
      <c r="AE78" t="s">
        <v>1217</v>
      </c>
      <c r="AF78" t="s">
        <v>1217</v>
      </c>
      <c r="AG78" t="s">
        <v>1217</v>
      </c>
      <c r="AH78"/>
      <c r="AI78" t="s">
        <v>1217</v>
      </c>
      <c r="AJ78" t="s">
        <v>1217</v>
      </c>
      <c r="AK78" t="s">
        <v>1217</v>
      </c>
      <c r="AL78" t="s">
        <v>1217</v>
      </c>
      <c r="AM78" t="s">
        <v>1217</v>
      </c>
      <c r="AN78" t="s">
        <v>1217</v>
      </c>
      <c r="AO78" t="s">
        <v>1217</v>
      </c>
      <c r="AP78"/>
      <c r="AQ78"/>
      <c r="AR78"/>
      <c r="AS78"/>
      <c r="AT78"/>
      <c r="AU78"/>
      <c r="AV78"/>
      <c r="AW78"/>
      <c r="AX78"/>
      <c r="AY78"/>
      <c r="AZ78"/>
      <c r="BA78"/>
      <c r="BB78"/>
      <c r="BC78"/>
      <c r="BD78"/>
      <c r="BE78"/>
      <c r="BF78" t="str" cm="1">
        <f t="array" aca="1" ref="BF78" ca="1">IFERROR(INDIRECT(X78),"")</f>
        <v/>
      </c>
      <c r="BG78"/>
      <c r="BH78" s="437"/>
      <c r="BI78"/>
      <c r="BJ78" s="467" t="s">
        <v>1217</v>
      </c>
      <c r="BK78" s="467" t="s">
        <v>1217</v>
      </c>
      <c r="BL78" s="467" t="s">
        <v>0</v>
      </c>
      <c r="BM78" s="467" t="s">
        <v>3633</v>
      </c>
      <c r="BN78" s="467">
        <v>2</v>
      </c>
      <c r="BO78" s="467" t="s">
        <v>4300</v>
      </c>
      <c r="BP78" s="467">
        <v>4</v>
      </c>
      <c r="BQ78" s="438" t="s">
        <v>4330</v>
      </c>
      <c r="BR78" s="438"/>
      <c r="BS78" s="467">
        <v>0</v>
      </c>
      <c r="BT78" s="467">
        <v>0</v>
      </c>
      <c r="BU78" s="467">
        <v>0</v>
      </c>
      <c r="BV78" s="467">
        <v>0</v>
      </c>
      <c r="BW78" s="467">
        <v>0</v>
      </c>
      <c r="BX78" s="467">
        <v>0</v>
      </c>
      <c r="BY78" s="467">
        <v>0</v>
      </c>
      <c r="BZ78" s="467">
        <v>0</v>
      </c>
      <c r="CA78" s="467">
        <v>0</v>
      </c>
      <c r="CB78" s="467">
        <v>0</v>
      </c>
      <c r="CC78" s="467"/>
      <c r="CD78" s="467"/>
      <c r="CE78"/>
      <c r="CG78" t="s">
        <v>1527</v>
      </c>
      <c r="CH78">
        <v>6</v>
      </c>
      <c r="CI78">
        <v>10</v>
      </c>
      <c r="CJ78">
        <v>0</v>
      </c>
      <c r="CK78">
        <v>0</v>
      </c>
      <c r="CL78">
        <v>4</v>
      </c>
      <c r="CM78">
        <v>20</v>
      </c>
      <c r="CN78"/>
      <c r="CO78"/>
      <c r="CP78"/>
      <c r="CQ78"/>
      <c r="CR78"/>
      <c r="CS78"/>
      <c r="DC78" s="440"/>
      <c r="DD78" s="441"/>
      <c r="DE78" s="441"/>
      <c r="DF78" s="441"/>
      <c r="DG78" s="213" t="str" cm="1">
        <f t="array" aca="1" ref="DG78" ca="1">IFERROR(IF(INDIRECT(DJ78)="x", 1, INDIRECT(DJ78)), "")</f>
        <v/>
      </c>
      <c r="DH78" s="441"/>
      <c r="DI78" s="570">
        <f t="shared" si="12"/>
        <v>0</v>
      </c>
      <c r="DJ78" s="213" t="str" cm="1">
        <f t="array" ref="DJ78">IF(
  DE78 = "svar",
  _xlfn._xlws.FILTER($BQ:$BQ, ($BP:$BP = DF78) * ($BK:$BK = DC78)),
  IF(
    DC78 &lt;&gt; "",
    _xlfn._xlws.FILTER($X$2:$X$1000, $AD$2:$AD$1000 = DC78),
    ""
  )
)</f>
        <v/>
      </c>
      <c r="DK78" s="213"/>
      <c r="DL78" s="213"/>
      <c r="DM78" s="213"/>
      <c r="DN78" s="213"/>
      <c r="DO78" s="213"/>
      <c r="DP78" s="213"/>
      <c r="DQ78" s="213"/>
      <c r="DR78" s="213"/>
      <c r="DS78" s="441"/>
      <c r="DW78" s="444"/>
      <c r="EA78" s="213" t="str" cm="1">
        <f t="array" aca="1" ref="EA78" ca="1">IFERROR(INDIRECT(ED78), "")</f>
        <v/>
      </c>
      <c r="EC78" s="570">
        <f t="shared" si="8"/>
        <v>0</v>
      </c>
      <c r="ED78" s="213" t="str" cm="1">
        <f t="array" ref="ED78">IF(DW78&lt;&gt;"", _xlfn._xlws.FILTER($X$2:$X$1000, $AD$2:$AD$1000=DW78), "")</f>
        <v/>
      </c>
      <c r="EE78" s="213"/>
      <c r="EF78" s="213"/>
      <c r="EG78" s="213"/>
      <c r="EH78" s="213"/>
      <c r="EI78" s="213"/>
      <c r="EJ78" s="213"/>
      <c r="EK78" s="213"/>
      <c r="EL78" s="213"/>
      <c r="EO78" s="444"/>
      <c r="ES78" s="213" t="str" cm="1">
        <f t="array" aca="1" ref="ES78" ca="1">IFERROR(INDIRECT(EV78), "")</f>
        <v/>
      </c>
      <c r="EU78" s="570">
        <f t="shared" si="9"/>
        <v>0</v>
      </c>
      <c r="EV78" s="213" t="str" cm="1">
        <f t="array" ref="EV78">IF(EO78&lt;&gt;"", _xlfn._xlws.FILTER($X$2:$X$1000, $AD$2:$AD$1000=EO78), "")</f>
        <v/>
      </c>
      <c r="EW78" s="213"/>
      <c r="EX78" s="213"/>
      <c r="EY78" s="213"/>
      <c r="EZ78" s="213"/>
      <c r="FA78" s="213"/>
      <c r="FB78" s="213"/>
      <c r="FC78" s="213"/>
      <c r="FD78" s="213"/>
      <c r="FG78" s="444"/>
      <c r="FK78" s="213" t="str" cm="1">
        <f t="array" aca="1" ref="FK78" ca="1">IFERROR(INDIRECT(FN78), "")</f>
        <v/>
      </c>
      <c r="FM78" s="570"/>
      <c r="FN78" s="213" t="str" cm="1">
        <f t="array" ref="FN78">IF(FG78&lt;&gt;"", _xlfn._xlws.FILTER($X$2:$X$1000, $AD$2:$AD$1000=FG78), "")</f>
        <v/>
      </c>
      <c r="FO78" s="213"/>
      <c r="FP78" s="213"/>
      <c r="FQ78" s="213"/>
      <c r="FR78" s="213"/>
      <c r="FS78" s="213"/>
      <c r="FT78" s="213"/>
      <c r="FU78" s="213"/>
      <c r="FV78" s="213"/>
      <c r="FY78" s="444"/>
      <c r="GC78" s="747" t="str" cm="1">
        <f t="array" aca="1" ref="GC78" ca="1">IFERROR(INDIRECT(GF78), "")</f>
        <v/>
      </c>
      <c r="GE78" s="570">
        <f t="shared" si="11"/>
        <v>0</v>
      </c>
      <c r="GF78" s="213" t="str" cm="1">
        <f t="array" ref="GF78">IF(FY78&lt;&gt;"", _xlfn._xlws.FILTER($X$2:$X$1000, $AD$2:$AD$1000=FY78), "")</f>
        <v/>
      </c>
      <c r="GG78" s="213"/>
      <c r="GH78" s="213"/>
      <c r="GI78" s="213"/>
      <c r="GJ78" s="213"/>
      <c r="GK78" s="213"/>
      <c r="GL78" s="213"/>
      <c r="GM78" s="213"/>
      <c r="GN78" s="213"/>
      <c r="GQ78" s="444"/>
      <c r="GU78" s="213"/>
      <c r="GW78" s="570"/>
      <c r="GX78" s="213"/>
      <c r="GY78" s="213"/>
      <c r="GZ78" s="213"/>
      <c r="HA78" s="213"/>
      <c r="HB78" s="213"/>
      <c r="HC78" s="213"/>
      <c r="HD78" s="213"/>
      <c r="HE78" s="213"/>
      <c r="HF78" s="213"/>
      <c r="HI78" s="444"/>
      <c r="HM78" s="213"/>
      <c r="HO78" s="570"/>
      <c r="HP78" s="213"/>
      <c r="HQ78" s="213"/>
      <c r="HR78" s="213"/>
      <c r="HS78" s="213"/>
      <c r="HT78" s="213"/>
      <c r="HU78" s="213"/>
      <c r="HV78" s="213"/>
      <c r="HW78" s="213"/>
      <c r="HX78" s="213"/>
      <c r="IA78" s="444"/>
      <c r="IE78" s="213"/>
      <c r="IG78" s="570"/>
      <c r="IH78" s="213"/>
      <c r="II78" s="213"/>
      <c r="IJ78" s="213"/>
      <c r="IK78" s="213"/>
      <c r="IL78" s="213"/>
      <c r="IM78" s="213"/>
      <c r="IN78" s="213"/>
      <c r="IO78" s="213"/>
      <c r="IP78" s="213"/>
      <c r="IS78" s="444"/>
      <c r="IW78" s="213"/>
      <c r="IY78" s="570"/>
      <c r="IZ78" s="213"/>
      <c r="JA78" s="213"/>
      <c r="JB78" s="213"/>
      <c r="JC78" s="213"/>
      <c r="JD78" s="213"/>
      <c r="JE78" s="213"/>
      <c r="JF78" s="213"/>
      <c r="JG78" s="213"/>
      <c r="JH78" s="213"/>
      <c r="JK78" s="444"/>
      <c r="JO78" s="213"/>
      <c r="JQ78" s="570"/>
      <c r="JR78" s="213"/>
      <c r="JS78" s="213"/>
      <c r="JT78" s="213"/>
      <c r="JU78" s="213"/>
      <c r="JV78" s="213"/>
      <c r="JW78" s="213"/>
      <c r="JX78" s="213"/>
      <c r="JY78" s="213"/>
      <c r="JZ78" s="213"/>
      <c r="KC78" s="444"/>
      <c r="KG78" s="213"/>
      <c r="KI78" s="570"/>
      <c r="KJ78" s="213"/>
      <c r="KK78" s="213"/>
      <c r="KL78" s="213"/>
      <c r="KM78" s="213"/>
      <c r="KN78" s="213"/>
      <c r="KO78" s="213"/>
      <c r="KP78" s="213"/>
      <c r="KQ78" s="213"/>
      <c r="KR78" s="213"/>
    </row>
    <row r="79" spans="1:304" s="361" customFormat="1" ht="15">
      <c r="A79" s="472"/>
      <c r="B79" s="441"/>
      <c r="C79" s="477"/>
      <c r="D79" s="441"/>
      <c r="E79" s="473"/>
      <c r="F79" s="441"/>
      <c r="G79">
        <v>0</v>
      </c>
      <c r="H79" t="s">
        <v>1217</v>
      </c>
      <c r="I79">
        <v>0</v>
      </c>
      <c r="J79" s="422"/>
      <c r="K79" s="422"/>
      <c r="L79" s="422"/>
      <c r="M79" s="422"/>
      <c r="N79"/>
      <c r="O79"/>
      <c r="P79" s="435"/>
      <c r="Q79"/>
      <c r="R79"/>
      <c r="S79"/>
      <c r="T79"/>
      <c r="U79"/>
      <c r="V79"/>
      <c r="W79">
        <v>84</v>
      </c>
      <c r="X79" s="566" t="s">
        <v>3688</v>
      </c>
      <c r="Y79" t="s">
        <v>3689</v>
      </c>
      <c r="Z79" t="s">
        <v>3690</v>
      </c>
      <c r="AA79">
        <v>6</v>
      </c>
      <c r="AB79" t="s">
        <v>3691</v>
      </c>
      <c r="AC79">
        <v>2</v>
      </c>
      <c r="AD79">
        <v>6</v>
      </c>
      <c r="AE79">
        <v>0</v>
      </c>
      <c r="AF79">
        <v>0</v>
      </c>
      <c r="AG79" t="s">
        <v>3692</v>
      </c>
      <c r="AH79"/>
      <c r="AI79" s="566" t="s">
        <v>3693</v>
      </c>
      <c r="AJ79" s="566" t="s">
        <v>3694</v>
      </c>
      <c r="AK79" s="566" t="s">
        <v>3695</v>
      </c>
      <c r="AL79" t="s">
        <v>3696</v>
      </c>
      <c r="AM79" s="566" t="s">
        <v>3697</v>
      </c>
      <c r="AN79" t="s">
        <v>3698</v>
      </c>
      <c r="AO79" t="s">
        <v>3699</v>
      </c>
      <c r="AP79"/>
      <c r="AQ79"/>
      <c r="AR79"/>
      <c r="AS79"/>
      <c r="AT79"/>
      <c r="AU79"/>
      <c r="AV79"/>
      <c r="AW79"/>
      <c r="AX79"/>
      <c r="AY79"/>
      <c r="AZ79"/>
      <c r="BA79"/>
      <c r="BB79"/>
      <c r="BC79"/>
      <c r="BD79"/>
      <c r="BE79"/>
      <c r="BF79" cm="1">
        <f t="array" aca="1" ref="BF79" ca="1">IFERROR(INDIRECT(X79),"")</f>
        <v>0</v>
      </c>
      <c r="BG79"/>
      <c r="BH79" s="437"/>
      <c r="BI79"/>
      <c r="BJ79" s="467" t="s">
        <v>1217</v>
      </c>
      <c r="BK79" s="467" t="s">
        <v>1217</v>
      </c>
      <c r="BL79" s="467" t="s">
        <v>0</v>
      </c>
      <c r="BM79" s="467" t="s">
        <v>3633</v>
      </c>
      <c r="BN79" s="467">
        <v>3</v>
      </c>
      <c r="BO79" s="467" t="s">
        <v>4301</v>
      </c>
      <c r="BP79" s="467">
        <v>19</v>
      </c>
      <c r="BQ79" s="438" t="s">
        <v>4331</v>
      </c>
      <c r="BR79" s="438"/>
      <c r="BS79" s="467">
        <v>0</v>
      </c>
      <c r="BT79" s="467">
        <v>0</v>
      </c>
      <c r="BU79" s="467">
        <v>0</v>
      </c>
      <c r="BV79" s="467">
        <v>0</v>
      </c>
      <c r="BW79" s="467">
        <v>0</v>
      </c>
      <c r="BX79" s="467">
        <v>0</v>
      </c>
      <c r="BY79" s="467">
        <v>0</v>
      </c>
      <c r="BZ79" s="467">
        <v>0</v>
      </c>
      <c r="CA79" s="467">
        <v>0</v>
      </c>
      <c r="CB79" s="467">
        <v>0</v>
      </c>
      <c r="CC79" s="467"/>
      <c r="CD79" s="467"/>
      <c r="CE79"/>
      <c r="CG79" t="s">
        <v>1530</v>
      </c>
      <c r="CH79">
        <v>9</v>
      </c>
      <c r="CI79">
        <v>15</v>
      </c>
      <c r="CJ79">
        <v>15</v>
      </c>
      <c r="CK79">
        <v>0</v>
      </c>
      <c r="CL79">
        <v>7</v>
      </c>
      <c r="CM79">
        <v>46</v>
      </c>
      <c r="CN79"/>
      <c r="CO79"/>
      <c r="CP79"/>
      <c r="CQ79"/>
      <c r="CR79"/>
      <c r="CS79"/>
      <c r="DC79" s="444"/>
      <c r="DD79" s="445"/>
      <c r="DE79" s="445"/>
      <c r="DF79" s="445"/>
      <c r="DG79" s="213" t="str" cm="1">
        <f t="array" aca="1" ref="DG79" ca="1">IFERROR(IF(INDIRECT(DJ79)="x", 1, INDIRECT(DJ79)), "")</f>
        <v/>
      </c>
      <c r="DH79" s="445"/>
      <c r="DI79" s="570">
        <f t="shared" si="12"/>
        <v>0</v>
      </c>
      <c r="DJ79" s="213" t="str" cm="1">
        <f t="array" ref="DJ79">IF(
  DE79 = "svar",
  _xlfn._xlws.FILTER($BQ:$BQ, ($BP:$BP = DF79) * ($BK:$BK = DC79)),
  IF(
    DC79 &lt;&gt; "",
    _xlfn._xlws.FILTER($X$2:$X$1000, $AD$2:$AD$1000 = DC79),
    ""
  )
)</f>
        <v/>
      </c>
      <c r="DK79" s="213"/>
      <c r="DL79" s="213"/>
      <c r="DM79" s="213"/>
      <c r="DN79" s="213"/>
      <c r="DO79" s="213"/>
      <c r="DP79" s="213"/>
      <c r="DQ79" s="213"/>
      <c r="DR79" s="213"/>
      <c r="DS79" s="445"/>
      <c r="DW79" s="442"/>
      <c r="EA79" s="213" t="str" cm="1">
        <f t="array" aca="1" ref="EA79" ca="1">IFERROR(INDIRECT(ED79), "")</f>
        <v/>
      </c>
      <c r="EC79" s="570">
        <f t="shared" si="8"/>
        <v>0</v>
      </c>
      <c r="ED79" s="213" t="str" cm="1">
        <f t="array" ref="ED79">IF(DW79&lt;&gt;"", _xlfn._xlws.FILTER($X$2:$X$1000, $AD$2:$AD$1000=DW79), "")</f>
        <v/>
      </c>
      <c r="EE79" s="213"/>
      <c r="EF79" s="213"/>
      <c r="EG79" s="213"/>
      <c r="EH79" s="213"/>
      <c r="EI79" s="213"/>
      <c r="EJ79" s="213"/>
      <c r="EK79" s="213"/>
      <c r="EL79" s="213"/>
      <c r="EO79" s="442"/>
      <c r="ES79" s="213" t="str" cm="1">
        <f t="array" aca="1" ref="ES79" ca="1">IFERROR(INDIRECT(EV79), "")</f>
        <v/>
      </c>
      <c r="EU79" s="570">
        <f t="shared" si="9"/>
        <v>0</v>
      </c>
      <c r="EV79" s="213" t="str" cm="1">
        <f t="array" ref="EV79">IF(EO79&lt;&gt;"", _xlfn._xlws.FILTER($X$2:$X$1000, $AD$2:$AD$1000=EO79), "")</f>
        <v/>
      </c>
      <c r="EW79" s="213"/>
      <c r="EX79" s="213"/>
      <c r="EY79" s="213"/>
      <c r="EZ79" s="213"/>
      <c r="FA79" s="213"/>
      <c r="FB79" s="213"/>
      <c r="FC79" s="213"/>
      <c r="FD79" s="213"/>
      <c r="FG79" s="442"/>
      <c r="FK79" s="213" t="str" cm="1">
        <f t="array" aca="1" ref="FK79" ca="1">IFERROR(INDIRECT(FN79), "")</f>
        <v/>
      </c>
      <c r="FM79" s="570"/>
      <c r="FN79" s="213" t="str" cm="1">
        <f t="array" ref="FN79">IF(FG79&lt;&gt;"", _xlfn._xlws.FILTER($X$2:$X$1000, $AD$2:$AD$1000=FG79), "")</f>
        <v/>
      </c>
      <c r="FO79" s="213"/>
      <c r="FP79" s="213"/>
      <c r="FQ79" s="213"/>
      <c r="FR79" s="213"/>
      <c r="FS79" s="213"/>
      <c r="FT79" s="213"/>
      <c r="FU79" s="213"/>
      <c r="FV79" s="213"/>
      <c r="FY79" s="442"/>
      <c r="GC79" s="747" t="str" cm="1">
        <f t="array" aca="1" ref="GC79" ca="1">IFERROR(INDIRECT(GF79), "")</f>
        <v/>
      </c>
      <c r="GE79" s="570">
        <f t="shared" si="11"/>
        <v>0</v>
      </c>
      <c r="GF79" s="213" t="str" cm="1">
        <f t="array" ref="GF79">IF(FY79&lt;&gt;"", _xlfn._xlws.FILTER($X$2:$X$1000, $AD$2:$AD$1000=FY79), "")</f>
        <v/>
      </c>
      <c r="GG79" s="213"/>
      <c r="GH79" s="213"/>
      <c r="GI79" s="213"/>
      <c r="GJ79" s="213"/>
      <c r="GK79" s="213"/>
      <c r="GL79" s="213"/>
      <c r="GM79" s="213"/>
      <c r="GN79" s="213"/>
      <c r="GQ79" s="442"/>
      <c r="GU79" s="213"/>
      <c r="GW79" s="570"/>
      <c r="GX79" s="213"/>
      <c r="GY79" s="213"/>
      <c r="GZ79" s="213"/>
      <c r="HA79" s="213"/>
      <c r="HB79" s="213"/>
      <c r="HC79" s="213"/>
      <c r="HD79" s="213"/>
      <c r="HE79" s="213"/>
      <c r="HF79" s="213"/>
      <c r="HI79" s="442"/>
      <c r="HM79" s="213"/>
      <c r="HO79" s="570"/>
      <c r="HP79" s="213"/>
      <c r="HQ79" s="213"/>
      <c r="HR79" s="213"/>
      <c r="HS79" s="213"/>
      <c r="HT79" s="213"/>
      <c r="HU79" s="213"/>
      <c r="HV79" s="213"/>
      <c r="HW79" s="213"/>
      <c r="HX79" s="213"/>
      <c r="IA79" s="442"/>
      <c r="IE79" s="213"/>
      <c r="IG79" s="570"/>
      <c r="IH79" s="213"/>
      <c r="II79" s="213"/>
      <c r="IJ79" s="213"/>
      <c r="IK79" s="213"/>
      <c r="IL79" s="213"/>
      <c r="IM79" s="213"/>
      <c r="IN79" s="213"/>
      <c r="IO79" s="213"/>
      <c r="IP79" s="213"/>
      <c r="IS79" s="442"/>
      <c r="IW79" s="213"/>
      <c r="IY79" s="570"/>
      <c r="IZ79" s="213"/>
      <c r="JA79" s="213"/>
      <c r="JB79" s="213"/>
      <c r="JC79" s="213"/>
      <c r="JD79" s="213"/>
      <c r="JE79" s="213"/>
      <c r="JF79" s="213"/>
      <c r="JG79" s="213"/>
      <c r="JH79" s="213"/>
      <c r="JK79" s="442"/>
      <c r="JO79" s="213"/>
      <c r="JQ79" s="570"/>
      <c r="JR79" s="213"/>
      <c r="JS79" s="213"/>
      <c r="JT79" s="213"/>
      <c r="JU79" s="213"/>
      <c r="JV79" s="213"/>
      <c r="JW79" s="213"/>
      <c r="JX79" s="213"/>
      <c r="JY79" s="213"/>
      <c r="JZ79" s="213"/>
      <c r="KC79" s="442"/>
      <c r="KG79" s="213"/>
      <c r="KI79" s="570"/>
      <c r="KJ79" s="213"/>
      <c r="KK79" s="213"/>
      <c r="KL79" s="213"/>
      <c r="KM79" s="213"/>
      <c r="KN79" s="213"/>
      <c r="KO79" s="213"/>
      <c r="KP79" s="213"/>
      <c r="KQ79" s="213"/>
      <c r="KR79" s="213"/>
    </row>
    <row r="80" spans="1:304" s="361" customFormat="1" ht="15">
      <c r="A80" s="445"/>
      <c r="B80" s="445"/>
      <c r="C80" s="475"/>
      <c r="D80" s="445"/>
      <c r="E80" s="445"/>
      <c r="F80" s="441"/>
      <c r="G80">
        <v>0</v>
      </c>
      <c r="H80" t="s">
        <v>1217</v>
      </c>
      <c r="I80">
        <v>0</v>
      </c>
      <c r="J80" s="422"/>
      <c r="K80" s="422"/>
      <c r="L80" s="422"/>
      <c r="M80" s="422"/>
      <c r="N80"/>
      <c r="O80"/>
      <c r="P80" s="435"/>
      <c r="Q80"/>
      <c r="R80"/>
      <c r="S80"/>
      <c r="T80"/>
      <c r="U80"/>
      <c r="V80"/>
      <c r="W80">
        <v>85</v>
      </c>
      <c r="X80" t="s">
        <v>1217</v>
      </c>
      <c r="Y80" t="s">
        <v>1217</v>
      </c>
      <c r="Z80" t="s">
        <v>1217</v>
      </c>
      <c r="AA80" t="s">
        <v>1217</v>
      </c>
      <c r="AB80" t="s">
        <v>1217</v>
      </c>
      <c r="AC80" t="s">
        <v>1217</v>
      </c>
      <c r="AD80" t="s">
        <v>1217</v>
      </c>
      <c r="AE80" t="s">
        <v>1217</v>
      </c>
      <c r="AF80" t="s">
        <v>1217</v>
      </c>
      <c r="AG80" t="s">
        <v>1217</v>
      </c>
      <c r="AH80"/>
      <c r="AI80" t="s">
        <v>1217</v>
      </c>
      <c r="AJ80" t="s">
        <v>1217</v>
      </c>
      <c r="AK80" t="s">
        <v>1217</v>
      </c>
      <c r="AL80" t="s">
        <v>1217</v>
      </c>
      <c r="AM80" t="s">
        <v>1217</v>
      </c>
      <c r="AN80" t="s">
        <v>1217</v>
      </c>
      <c r="AO80" t="s">
        <v>1217</v>
      </c>
      <c r="AP80"/>
      <c r="AQ80"/>
      <c r="AR80"/>
      <c r="AS80"/>
      <c r="AT80"/>
      <c r="AU80"/>
      <c r="AV80"/>
      <c r="AW80"/>
      <c r="AX80"/>
      <c r="AY80"/>
      <c r="AZ80"/>
      <c r="BA80"/>
      <c r="BB80"/>
      <c r="BC80"/>
      <c r="BD80"/>
      <c r="BE80"/>
      <c r="BF80" t="str" cm="1">
        <f t="array" aca="1" ref="BF80" ca="1">IFERROR(INDIRECT(X80),"")</f>
        <v/>
      </c>
      <c r="BG80"/>
      <c r="BH80" s="437"/>
      <c r="BI80"/>
      <c r="BJ80" s="467" t="s">
        <v>1217</v>
      </c>
      <c r="BK80" s="467" t="s">
        <v>1217</v>
      </c>
      <c r="BL80" s="467" t="s">
        <v>0</v>
      </c>
      <c r="BM80" s="467" t="s">
        <v>3633</v>
      </c>
      <c r="BN80" s="467">
        <v>4</v>
      </c>
      <c r="BO80" s="467" t="s">
        <v>4302</v>
      </c>
      <c r="BP80" s="467">
        <v>0</v>
      </c>
      <c r="BQ80" s="438" t="s">
        <v>4332</v>
      </c>
      <c r="BR80" s="438"/>
      <c r="BS80" s="467">
        <v>0</v>
      </c>
      <c r="BT80" s="467">
        <v>0</v>
      </c>
      <c r="BU80" s="467">
        <v>0</v>
      </c>
      <c r="BV80" s="467">
        <v>0</v>
      </c>
      <c r="BW80" s="467">
        <v>0</v>
      </c>
      <c r="BX80" s="467">
        <v>0</v>
      </c>
      <c r="BY80" s="467">
        <v>0</v>
      </c>
      <c r="BZ80" s="467">
        <v>0</v>
      </c>
      <c r="CA80" s="467">
        <v>0</v>
      </c>
      <c r="CB80" s="467">
        <v>0</v>
      </c>
      <c r="CC80" s="467"/>
      <c r="CD80" s="467"/>
      <c r="CE80"/>
      <c r="CG80" t="s">
        <v>1533</v>
      </c>
      <c r="CH80">
        <v>12</v>
      </c>
      <c r="CI80">
        <v>20</v>
      </c>
      <c r="CJ80">
        <v>20</v>
      </c>
      <c r="CK80">
        <v>0</v>
      </c>
      <c r="CL80">
        <v>7</v>
      </c>
      <c r="CM80">
        <v>59</v>
      </c>
      <c r="CN80"/>
      <c r="CO80"/>
      <c r="CP80"/>
      <c r="CQ80"/>
      <c r="CR80"/>
      <c r="CS80"/>
      <c r="DC80" s="442"/>
      <c r="DG80" s="213" t="str" cm="1">
        <f t="array" aca="1" ref="DG80" ca="1">IFERROR(IF(INDIRECT(DJ80)="x", 1, INDIRECT(DJ80)), "")</f>
        <v/>
      </c>
      <c r="DI80" s="570">
        <f t="shared" si="12"/>
        <v>0</v>
      </c>
      <c r="DJ80" s="213" t="str" cm="1">
        <f t="array" ref="DJ80">IF(
  DE80 = "svar",
  _xlfn._xlws.FILTER($BQ:$BQ, ($BP:$BP = DF80) * ($BK:$BK = DC80)),
  IF(
    DC80 &lt;&gt; "",
    _xlfn._xlws.FILTER($X$2:$X$1000, $AD$2:$AD$1000 = DC80),
    ""
  )
)</f>
        <v/>
      </c>
      <c r="DK80" s="213"/>
      <c r="DL80" s="213"/>
      <c r="DM80" s="213"/>
      <c r="DN80" s="213"/>
      <c r="DO80" s="213"/>
      <c r="DP80" s="213"/>
      <c r="DQ80" s="213"/>
      <c r="DR80" s="213"/>
      <c r="DW80" s="442"/>
      <c r="EA80" s="213" t="str" cm="1">
        <f t="array" aca="1" ref="EA80" ca="1">IFERROR(INDIRECT(ED80), "")</f>
        <v/>
      </c>
      <c r="EC80" s="570">
        <f t="shared" si="8"/>
        <v>0</v>
      </c>
      <c r="ED80" s="213" t="str" cm="1">
        <f t="array" ref="ED80">IF(DW80&lt;&gt;"", _xlfn._xlws.FILTER($X$2:$X$1000, $AD$2:$AD$1000=DW80), "")</f>
        <v/>
      </c>
      <c r="EE80" s="213"/>
      <c r="EF80" s="213"/>
      <c r="EG80" s="213"/>
      <c r="EH80" s="213"/>
      <c r="EI80" s="213"/>
      <c r="EJ80" s="213"/>
      <c r="EK80" s="213"/>
      <c r="EL80" s="213"/>
      <c r="EO80" s="442"/>
      <c r="ES80" s="213" t="str" cm="1">
        <f t="array" aca="1" ref="ES80" ca="1">IFERROR(INDIRECT(EV80), "")</f>
        <v/>
      </c>
      <c r="EU80" s="570">
        <f t="shared" si="9"/>
        <v>0</v>
      </c>
      <c r="EV80" s="213" t="str" cm="1">
        <f t="array" ref="EV80">IF(EO80&lt;&gt;"", _xlfn._xlws.FILTER($X$2:$X$1000, $AD$2:$AD$1000=EO80), "")</f>
        <v/>
      </c>
      <c r="EW80" s="213"/>
      <c r="EX80" s="213"/>
      <c r="EY80" s="213"/>
      <c r="EZ80" s="213"/>
      <c r="FA80" s="213"/>
      <c r="FB80" s="213"/>
      <c r="FC80" s="213"/>
      <c r="FD80" s="213"/>
      <c r="FG80" s="442"/>
      <c r="FK80" s="213" t="str" cm="1">
        <f t="array" aca="1" ref="FK80" ca="1">IFERROR(INDIRECT(FN80), "")</f>
        <v/>
      </c>
      <c r="FM80" s="570"/>
      <c r="FN80" s="213" t="str" cm="1">
        <f t="array" ref="FN80">IF(FG80&lt;&gt;"", _xlfn._xlws.FILTER($X$2:$X$1000, $AD$2:$AD$1000=FG80), "")</f>
        <v/>
      </c>
      <c r="FO80" s="213"/>
      <c r="FP80" s="213"/>
      <c r="FQ80" s="213"/>
      <c r="FR80" s="213"/>
      <c r="FS80" s="213"/>
      <c r="FT80" s="213"/>
      <c r="FU80" s="213"/>
      <c r="FV80" s="213"/>
      <c r="FY80" s="442"/>
      <c r="GC80" s="747" t="str" cm="1">
        <f t="array" aca="1" ref="GC80" ca="1">IFERROR(INDIRECT(GF80), "")</f>
        <v/>
      </c>
      <c r="GE80" s="570">
        <f t="shared" si="11"/>
        <v>0</v>
      </c>
      <c r="GF80" s="213" t="str" cm="1">
        <f t="array" ref="GF80">IF(FY80&lt;&gt;"", _xlfn._xlws.FILTER($X$2:$X$1000, $AD$2:$AD$1000=FY80), "")</f>
        <v/>
      </c>
      <c r="GG80" s="213"/>
      <c r="GH80" s="213"/>
      <c r="GI80" s="213"/>
      <c r="GJ80" s="213"/>
      <c r="GK80" s="213"/>
      <c r="GL80" s="213"/>
      <c r="GM80" s="213"/>
      <c r="GN80" s="213"/>
      <c r="GQ80" s="442"/>
      <c r="GU80" s="213"/>
      <c r="GW80" s="570"/>
      <c r="GX80" s="213"/>
      <c r="GY80" s="213"/>
      <c r="GZ80" s="213"/>
      <c r="HA80" s="213"/>
      <c r="HB80" s="213"/>
      <c r="HC80" s="213"/>
      <c r="HD80" s="213"/>
      <c r="HE80" s="213"/>
      <c r="HF80" s="213"/>
      <c r="HI80" s="442"/>
      <c r="HM80" s="213"/>
      <c r="HO80" s="570"/>
      <c r="HP80" s="213"/>
      <c r="HQ80" s="213"/>
      <c r="HR80" s="213"/>
      <c r="HS80" s="213"/>
      <c r="HT80" s="213"/>
      <c r="HU80" s="213"/>
      <c r="HV80" s="213"/>
      <c r="HW80" s="213"/>
      <c r="HX80" s="213"/>
      <c r="IA80" s="442"/>
      <c r="IE80" s="213"/>
      <c r="IG80" s="570"/>
      <c r="IH80" s="213"/>
      <c r="II80" s="213"/>
      <c r="IJ80" s="213"/>
      <c r="IK80" s="213"/>
      <c r="IL80" s="213"/>
      <c r="IM80" s="213"/>
      <c r="IN80" s="213"/>
      <c r="IO80" s="213"/>
      <c r="IP80" s="213"/>
      <c r="IS80" s="442"/>
      <c r="IW80" s="213"/>
      <c r="IY80" s="570"/>
      <c r="IZ80" s="213"/>
      <c r="JA80" s="213"/>
      <c r="JB80" s="213"/>
      <c r="JC80" s="213"/>
      <c r="JD80" s="213"/>
      <c r="JE80" s="213"/>
      <c r="JF80" s="213"/>
      <c r="JG80" s="213"/>
      <c r="JH80" s="213"/>
      <c r="JK80" s="442"/>
      <c r="JO80" s="213"/>
      <c r="JQ80" s="570"/>
      <c r="JR80" s="213"/>
      <c r="JS80" s="213"/>
      <c r="JT80" s="213"/>
      <c r="JU80" s="213"/>
      <c r="JV80" s="213"/>
      <c r="JW80" s="213"/>
      <c r="JX80" s="213"/>
      <c r="JY80" s="213"/>
      <c r="JZ80" s="213"/>
      <c r="KC80" s="442"/>
      <c r="KG80" s="213"/>
      <c r="KI80" s="570"/>
      <c r="KJ80" s="213"/>
      <c r="KK80" s="213"/>
      <c r="KL80" s="213"/>
      <c r="KM80" s="213"/>
      <c r="KN80" s="213"/>
      <c r="KO80" s="213"/>
      <c r="KP80" s="213"/>
      <c r="KQ80" s="213"/>
      <c r="KR80" s="213"/>
    </row>
    <row r="81" spans="1:304" s="361" customFormat="1" ht="15">
      <c r="A81" s="458"/>
      <c r="B81" s="459"/>
      <c r="C81" s="459"/>
      <c r="D81" s="459"/>
      <c r="E81" s="459"/>
      <c r="F81" s="441"/>
      <c r="G81">
        <v>0</v>
      </c>
      <c r="H81" t="s">
        <v>1217</v>
      </c>
      <c r="I81">
        <v>0</v>
      </c>
      <c r="J81" s="422"/>
      <c r="K81" s="422"/>
      <c r="L81" s="422"/>
      <c r="M81" s="422"/>
      <c r="N81"/>
      <c r="O81"/>
      <c r="P81" s="435"/>
      <c r="Q81"/>
      <c r="R81"/>
      <c r="S81"/>
      <c r="T81"/>
      <c r="U81"/>
      <c r="V81"/>
      <c r="W81">
        <v>86</v>
      </c>
      <c r="X81" t="s">
        <v>1217</v>
      </c>
      <c r="Y81" t="s">
        <v>1217</v>
      </c>
      <c r="Z81" t="s">
        <v>1217</v>
      </c>
      <c r="AA81" t="s">
        <v>1217</v>
      </c>
      <c r="AB81" t="s">
        <v>1217</v>
      </c>
      <c r="AC81" t="s">
        <v>1217</v>
      </c>
      <c r="AD81" t="s">
        <v>1217</v>
      </c>
      <c r="AE81" t="s">
        <v>1217</v>
      </c>
      <c r="AF81" t="s">
        <v>1217</v>
      </c>
      <c r="AG81" t="s">
        <v>1217</v>
      </c>
      <c r="AH81"/>
      <c r="AI81" t="s">
        <v>1217</v>
      </c>
      <c r="AJ81" t="s">
        <v>1217</v>
      </c>
      <c r="AK81" t="s">
        <v>1217</v>
      </c>
      <c r="AL81" t="s">
        <v>1217</v>
      </c>
      <c r="AM81" t="s">
        <v>1217</v>
      </c>
      <c r="AN81" t="s">
        <v>1217</v>
      </c>
      <c r="AO81" t="s">
        <v>1217</v>
      </c>
      <c r="AP81"/>
      <c r="AQ81"/>
      <c r="AR81"/>
      <c r="AS81"/>
      <c r="AT81"/>
      <c r="AU81"/>
      <c r="AV81"/>
      <c r="AW81"/>
      <c r="AX81"/>
      <c r="AY81"/>
      <c r="AZ81"/>
      <c r="BA81"/>
      <c r="BB81"/>
      <c r="BC81"/>
      <c r="BD81"/>
      <c r="BE81"/>
      <c r="BF81" t="str" cm="1">
        <f t="array" aca="1" ref="BF81" ca="1">IFERROR(INDIRECT(X81),"")</f>
        <v/>
      </c>
      <c r="BG81"/>
      <c r="BH81" s="437"/>
      <c r="BI81"/>
      <c r="BJ81" s="467" t="s">
        <v>1217</v>
      </c>
      <c r="BK81" s="467" t="s">
        <v>1217</v>
      </c>
      <c r="BL81" s="467" t="s">
        <v>0</v>
      </c>
      <c r="BM81" s="467" t="s">
        <v>3633</v>
      </c>
      <c r="BN81" s="467">
        <v>5</v>
      </c>
      <c r="BO81" s="467" t="s">
        <v>4303</v>
      </c>
      <c r="BP81" s="467">
        <v>0</v>
      </c>
      <c r="BQ81" s="438" t="s">
        <v>4333</v>
      </c>
      <c r="BR81" s="438"/>
      <c r="BS81" s="467">
        <v>0</v>
      </c>
      <c r="BT81" s="467">
        <v>0</v>
      </c>
      <c r="BU81" s="467">
        <v>0</v>
      </c>
      <c r="BV81" s="467">
        <v>0</v>
      </c>
      <c r="BW81" s="467">
        <v>0</v>
      </c>
      <c r="BX81" s="467">
        <v>0</v>
      </c>
      <c r="BY81" s="467">
        <v>0</v>
      </c>
      <c r="BZ81" s="467">
        <v>0</v>
      </c>
      <c r="CA81" s="467">
        <v>0</v>
      </c>
      <c r="CB81" s="467">
        <v>0</v>
      </c>
      <c r="CC81" s="467"/>
      <c r="CD81" s="467"/>
      <c r="CE81"/>
      <c r="CG81"/>
      <c r="CH81"/>
      <c r="CI81"/>
      <c r="CJ81"/>
      <c r="CK81"/>
      <c r="CL81"/>
      <c r="CM81"/>
      <c r="CN81"/>
      <c r="CO81"/>
      <c r="CP81"/>
      <c r="CQ81"/>
      <c r="CR81"/>
      <c r="CS81"/>
      <c r="DC81" s="442"/>
      <c r="DG81" s="213" t="str" cm="1">
        <f t="array" aca="1" ref="DG81" ca="1">IFERROR(IF(INDIRECT(DJ81)="x", 1, INDIRECT(DJ81)), "")</f>
        <v/>
      </c>
      <c r="DI81" s="570">
        <f t="shared" si="12"/>
        <v>0</v>
      </c>
      <c r="DJ81" s="213" t="str" cm="1">
        <f t="array" ref="DJ81">IF(
  DE81 = "svar",
  _xlfn._xlws.FILTER($BQ:$BQ, ($BP:$BP = DF81) * ($BK:$BK = DC81)),
  IF(
    DC81 &lt;&gt; "",
    _xlfn._xlws.FILTER($X$2:$X$1000, $AD$2:$AD$1000 = DC81),
    ""
  )
)</f>
        <v/>
      </c>
      <c r="DK81" s="213"/>
      <c r="DL81" s="213"/>
      <c r="DM81" s="213"/>
      <c r="DN81" s="213"/>
      <c r="DO81" s="213"/>
      <c r="DP81" s="213"/>
      <c r="DQ81" s="213"/>
      <c r="DR81" s="213"/>
      <c r="DW81" s="442"/>
      <c r="EA81" s="213" t="str" cm="1">
        <f t="array" aca="1" ref="EA81" ca="1">IFERROR(INDIRECT(ED81), "")</f>
        <v/>
      </c>
      <c r="EC81" s="570">
        <f t="shared" si="8"/>
        <v>0</v>
      </c>
      <c r="ED81" s="213" t="str" cm="1">
        <f t="array" ref="ED81">IF(DW81&lt;&gt;"", _xlfn._xlws.FILTER($X$2:$X$1000, $AD$2:$AD$1000=DW81), "")</f>
        <v/>
      </c>
      <c r="EE81" s="213"/>
      <c r="EF81" s="213"/>
      <c r="EG81" s="213"/>
      <c r="EH81" s="213"/>
      <c r="EI81" s="213"/>
      <c r="EJ81" s="213"/>
      <c r="EK81" s="213"/>
      <c r="EL81" s="213"/>
      <c r="EO81" s="442"/>
      <c r="ES81" s="213" t="str" cm="1">
        <f t="array" aca="1" ref="ES81" ca="1">IFERROR(INDIRECT(EV81), "")</f>
        <v/>
      </c>
      <c r="EU81" s="570">
        <f t="shared" si="9"/>
        <v>0</v>
      </c>
      <c r="EV81" s="213" t="str" cm="1">
        <f t="array" ref="EV81">IF(EO81&lt;&gt;"", _xlfn._xlws.FILTER($X$2:$X$1000, $AD$2:$AD$1000=EO81), "")</f>
        <v/>
      </c>
      <c r="EW81" s="213"/>
      <c r="EX81" s="213"/>
      <c r="EY81" s="213"/>
      <c r="EZ81" s="213"/>
      <c r="FA81" s="213"/>
      <c r="FB81" s="213"/>
      <c r="FC81" s="213"/>
      <c r="FD81" s="213"/>
      <c r="FG81" s="442"/>
      <c r="FK81" s="213" t="str" cm="1">
        <f t="array" aca="1" ref="FK81" ca="1">IFERROR(INDIRECT(FN81), "")</f>
        <v/>
      </c>
      <c r="FM81" s="570"/>
      <c r="FN81" s="213" t="str" cm="1">
        <f t="array" ref="FN81">IF(FG81&lt;&gt;"", _xlfn._xlws.FILTER($X$2:$X$1000, $AD$2:$AD$1000=FG81), "")</f>
        <v/>
      </c>
      <c r="FO81" s="213"/>
      <c r="FP81" s="213"/>
      <c r="FQ81" s="213"/>
      <c r="FR81" s="213"/>
      <c r="FS81" s="213"/>
      <c r="FT81" s="213"/>
      <c r="FU81" s="213"/>
      <c r="FV81" s="213"/>
      <c r="FY81" s="442"/>
      <c r="GC81" s="747" t="str" cm="1">
        <f t="array" aca="1" ref="GC81" ca="1">IFERROR(INDIRECT(GF81), "")</f>
        <v/>
      </c>
      <c r="GE81" s="570">
        <f t="shared" si="11"/>
        <v>0</v>
      </c>
      <c r="GF81" s="213" t="str" cm="1">
        <f t="array" ref="GF81">IF(FY81&lt;&gt;"", _xlfn._xlws.FILTER($X$2:$X$1000, $AD$2:$AD$1000=FY81), "")</f>
        <v/>
      </c>
      <c r="GG81" s="213"/>
      <c r="GH81" s="213"/>
      <c r="GI81" s="213"/>
      <c r="GJ81" s="213"/>
      <c r="GK81" s="213"/>
      <c r="GL81" s="213"/>
      <c r="GM81" s="213"/>
      <c r="GN81" s="213"/>
      <c r="GQ81" s="442"/>
      <c r="GU81" s="213"/>
      <c r="GW81" s="570"/>
      <c r="GX81" s="213"/>
      <c r="GY81" s="213"/>
      <c r="GZ81" s="213"/>
      <c r="HA81" s="213"/>
      <c r="HB81" s="213"/>
      <c r="HC81" s="213"/>
      <c r="HD81" s="213"/>
      <c r="HE81" s="213"/>
      <c r="HF81" s="213"/>
      <c r="HI81" s="442"/>
      <c r="HM81" s="213"/>
      <c r="HO81" s="570"/>
      <c r="HP81" s="213"/>
      <c r="HQ81" s="213"/>
      <c r="HR81" s="213"/>
      <c r="HS81" s="213"/>
      <c r="HT81" s="213"/>
      <c r="HU81" s="213"/>
      <c r="HV81" s="213"/>
      <c r="HW81" s="213"/>
      <c r="HX81" s="213"/>
      <c r="IA81" s="442"/>
      <c r="IE81" s="213"/>
      <c r="IG81" s="570"/>
      <c r="IH81" s="213"/>
      <c r="II81" s="213"/>
      <c r="IJ81" s="213"/>
      <c r="IK81" s="213"/>
      <c r="IL81" s="213"/>
      <c r="IM81" s="213"/>
      <c r="IN81" s="213"/>
      <c r="IO81" s="213"/>
      <c r="IP81" s="213"/>
      <c r="IS81" s="442"/>
      <c r="IW81" s="213"/>
      <c r="IY81" s="570"/>
      <c r="IZ81" s="213"/>
      <c r="JA81" s="213"/>
      <c r="JB81" s="213"/>
      <c r="JC81" s="213"/>
      <c r="JD81" s="213"/>
      <c r="JE81" s="213"/>
      <c r="JF81" s="213"/>
      <c r="JG81" s="213"/>
      <c r="JH81" s="213"/>
      <c r="JK81" s="442"/>
      <c r="JO81" s="213"/>
      <c r="JQ81" s="570"/>
      <c r="JR81" s="213"/>
      <c r="JS81" s="213"/>
      <c r="JT81" s="213"/>
      <c r="JU81" s="213"/>
      <c r="JV81" s="213"/>
      <c r="JW81" s="213"/>
      <c r="JX81" s="213"/>
      <c r="JY81" s="213"/>
      <c r="JZ81" s="213"/>
      <c r="KC81" s="442"/>
      <c r="KG81" s="213"/>
      <c r="KI81" s="570"/>
      <c r="KJ81" s="213"/>
      <c r="KK81" s="213"/>
      <c r="KL81" s="213"/>
      <c r="KM81" s="213"/>
      <c r="KN81" s="213"/>
      <c r="KO81" s="213"/>
      <c r="KP81" s="213"/>
      <c r="KQ81" s="213"/>
      <c r="KR81" s="213"/>
    </row>
    <row r="82" spans="1:304" s="361" customFormat="1" ht="15">
      <c r="A82" s="464"/>
      <c r="C82" s="459"/>
      <c r="E82" s="464"/>
      <c r="F82" s="441"/>
      <c r="G82">
        <v>0</v>
      </c>
      <c r="H82" t="s">
        <v>1217</v>
      </c>
      <c r="I82">
        <v>0</v>
      </c>
      <c r="J82" s="422"/>
      <c r="K82" s="422"/>
      <c r="L82" s="422"/>
      <c r="M82" s="422"/>
      <c r="N82"/>
      <c r="O82"/>
      <c r="P82" s="435"/>
      <c r="Q82"/>
      <c r="R82"/>
      <c r="S82"/>
      <c r="T82"/>
      <c r="U82"/>
      <c r="V82"/>
      <c r="W82">
        <v>87</v>
      </c>
      <c r="X82" t="s">
        <v>1217</v>
      </c>
      <c r="Y82" t="s">
        <v>1217</v>
      </c>
      <c r="Z82" t="s">
        <v>1217</v>
      </c>
      <c r="AA82" t="s">
        <v>1217</v>
      </c>
      <c r="AB82" t="s">
        <v>1217</v>
      </c>
      <c r="AC82" t="s">
        <v>1217</v>
      </c>
      <c r="AD82" t="s">
        <v>1217</v>
      </c>
      <c r="AE82" t="s">
        <v>1217</v>
      </c>
      <c r="AF82" t="s">
        <v>1217</v>
      </c>
      <c r="AG82" t="s">
        <v>1217</v>
      </c>
      <c r="AH82"/>
      <c r="AI82" t="s">
        <v>1217</v>
      </c>
      <c r="AJ82" t="s">
        <v>1217</v>
      </c>
      <c r="AK82" t="s">
        <v>1217</v>
      </c>
      <c r="AL82" t="s">
        <v>1217</v>
      </c>
      <c r="AM82" t="s">
        <v>1217</v>
      </c>
      <c r="AN82" t="s">
        <v>1217</v>
      </c>
      <c r="AO82" t="s">
        <v>1217</v>
      </c>
      <c r="AP82"/>
      <c r="AQ82"/>
      <c r="AR82"/>
      <c r="AS82"/>
      <c r="AT82"/>
      <c r="AU82"/>
      <c r="AV82"/>
      <c r="AW82"/>
      <c r="AX82"/>
      <c r="AY82"/>
      <c r="AZ82"/>
      <c r="BA82"/>
      <c r="BB82"/>
      <c r="BC82"/>
      <c r="BD82"/>
      <c r="BE82"/>
      <c r="BF82" t="str" cm="1">
        <f t="array" aca="1" ref="BF82" ca="1">IFERROR(INDIRECT(X82),"")</f>
        <v/>
      </c>
      <c r="BG82"/>
      <c r="BH82" s="437"/>
      <c r="BI82"/>
      <c r="BJ82" s="469" t="s">
        <v>1217</v>
      </c>
      <c r="BK82" s="469" t="s">
        <v>1217</v>
      </c>
      <c r="BL82" s="469" t="s">
        <v>0</v>
      </c>
      <c r="BM82" s="469" t="s">
        <v>3633</v>
      </c>
      <c r="BN82" s="469">
        <v>1</v>
      </c>
      <c r="BO82" s="469" t="s">
        <v>4299</v>
      </c>
      <c r="BP82" s="469">
        <v>4</v>
      </c>
      <c r="BQ82" s="438" t="s">
        <v>4329</v>
      </c>
      <c r="BR82" s="438"/>
      <c r="BS82" s="469">
        <v>0</v>
      </c>
      <c r="BT82" s="469">
        <v>0</v>
      </c>
      <c r="BU82" s="469">
        <v>0</v>
      </c>
      <c r="BV82" s="469">
        <v>0</v>
      </c>
      <c r="BW82" s="469">
        <v>0</v>
      </c>
      <c r="BX82" s="469">
        <v>0</v>
      </c>
      <c r="BY82" s="469">
        <v>0</v>
      </c>
      <c r="BZ82" s="469">
        <v>0</v>
      </c>
      <c r="CA82" s="469">
        <v>0</v>
      </c>
      <c r="CB82" s="469">
        <v>0</v>
      </c>
      <c r="CC82" s="469"/>
      <c r="CD82" s="469"/>
      <c r="CE82"/>
      <c r="CG82" t="s">
        <v>1538</v>
      </c>
      <c r="CH82"/>
      <c r="CI82"/>
      <c r="CJ82"/>
      <c r="CK82"/>
      <c r="CL82"/>
      <c r="CM82"/>
      <c r="CN82"/>
      <c r="CO82"/>
      <c r="CP82"/>
      <c r="CQ82"/>
      <c r="CR82"/>
      <c r="CS82"/>
      <c r="DC82" s="442"/>
      <c r="DG82" s="213" t="str" cm="1">
        <f t="array" aca="1" ref="DG82" ca="1">IFERROR(IF(INDIRECT(DJ82)="x", 1, INDIRECT(DJ82)), "")</f>
        <v/>
      </c>
      <c r="DI82" s="570">
        <f t="shared" si="12"/>
        <v>0</v>
      </c>
      <c r="DJ82" s="213" t="str" cm="1">
        <f t="array" ref="DJ82">IF(
  DE82 = "svar",
  _xlfn._xlws.FILTER($BQ:$BQ, ($BP:$BP = DF82) * ($BK:$BK = DC82)),
  IF(
    DC82 &lt;&gt; "",
    _xlfn._xlws.FILTER($X$2:$X$1000, $AD$2:$AD$1000 = DC82),
    ""
  )
)</f>
        <v/>
      </c>
      <c r="DK82" s="213"/>
      <c r="DL82" s="213"/>
      <c r="DM82" s="213"/>
      <c r="DN82" s="213"/>
      <c r="DO82" s="213"/>
      <c r="DP82" s="213"/>
      <c r="DQ82" s="213"/>
      <c r="DR82" s="213"/>
      <c r="DW82" s="442"/>
      <c r="EA82" s="213" t="str" cm="1">
        <f t="array" aca="1" ref="EA82" ca="1">IFERROR(INDIRECT(ED82), "")</f>
        <v/>
      </c>
      <c r="EC82" s="570">
        <f t="shared" si="8"/>
        <v>0</v>
      </c>
      <c r="ED82" s="213" t="str" cm="1">
        <f t="array" ref="ED82">IF(DW82&lt;&gt;"", _xlfn._xlws.FILTER($X$2:$X$1000, $AD$2:$AD$1000=DW82), "")</f>
        <v/>
      </c>
      <c r="EE82" s="213"/>
      <c r="EF82" s="213"/>
      <c r="EG82" s="213"/>
      <c r="EH82" s="213"/>
      <c r="EI82" s="213"/>
      <c r="EJ82" s="213"/>
      <c r="EK82" s="213"/>
      <c r="EL82" s="213"/>
      <c r="FY82" s="442"/>
      <c r="GC82" s="747" t="str" cm="1">
        <f t="array" aca="1" ref="GC82" ca="1">IFERROR(INDIRECT(GF82), "")</f>
        <v/>
      </c>
      <c r="GE82" s="570">
        <f t="shared" si="11"/>
        <v>0</v>
      </c>
      <c r="GF82" s="213" t="str" cm="1">
        <f t="array" ref="GF82">IF(FY82&lt;&gt;"", _xlfn._xlws.FILTER($X$2:$X$1000, $AD$2:$AD$1000=FY82), "")</f>
        <v/>
      </c>
      <c r="GG82" s="213"/>
      <c r="GH82" s="213"/>
      <c r="GI82" s="213"/>
      <c r="GJ82" s="213"/>
      <c r="GK82" s="213"/>
      <c r="GL82" s="213"/>
      <c r="GM82" s="213"/>
      <c r="GN82" s="213"/>
      <c r="GQ82" s="442"/>
      <c r="GU82" s="213"/>
      <c r="GW82" s="570"/>
      <c r="GX82" s="213"/>
      <c r="GY82" s="213"/>
      <c r="GZ82" s="213"/>
      <c r="HA82" s="213"/>
      <c r="HB82" s="213"/>
      <c r="HC82" s="213"/>
      <c r="HD82" s="213"/>
      <c r="HE82" s="213"/>
      <c r="HF82" s="213"/>
      <c r="HI82" s="442"/>
      <c r="HM82" s="213"/>
      <c r="HO82" s="570"/>
      <c r="HP82" s="213"/>
      <c r="HQ82" s="213"/>
      <c r="HR82" s="213"/>
      <c r="HS82" s="213"/>
      <c r="HT82" s="213"/>
      <c r="HU82" s="213"/>
      <c r="HV82" s="213"/>
      <c r="HW82" s="213"/>
      <c r="HX82" s="213"/>
      <c r="IA82" s="442"/>
      <c r="IE82" s="213"/>
      <c r="IG82" s="570"/>
      <c r="IH82" s="213"/>
      <c r="II82" s="213"/>
      <c r="IJ82" s="213"/>
      <c r="IK82" s="213"/>
      <c r="IL82" s="213"/>
      <c r="IM82" s="213"/>
      <c r="IN82" s="213"/>
      <c r="IO82" s="213"/>
      <c r="IP82" s="213"/>
      <c r="IS82" s="442"/>
      <c r="IW82" s="213"/>
      <c r="IY82" s="570"/>
      <c r="IZ82" s="213"/>
      <c r="JA82" s="213"/>
      <c r="JB82" s="213"/>
      <c r="JC82" s="213"/>
      <c r="JD82" s="213"/>
      <c r="JE82" s="213"/>
      <c r="JF82" s="213"/>
      <c r="JG82" s="213"/>
      <c r="JH82" s="213"/>
      <c r="JK82" s="442"/>
      <c r="JO82" s="213"/>
      <c r="JQ82" s="570"/>
      <c r="JR82" s="213"/>
      <c r="JS82" s="213"/>
      <c r="JT82" s="213"/>
      <c r="JU82" s="213"/>
      <c r="JV82" s="213"/>
      <c r="JW82" s="213"/>
      <c r="JX82" s="213"/>
      <c r="JY82" s="213"/>
      <c r="JZ82" s="213"/>
      <c r="KC82" s="442"/>
      <c r="KG82" s="213"/>
      <c r="KI82" s="570"/>
      <c r="KJ82" s="213"/>
      <c r="KK82" s="213"/>
      <c r="KL82" s="213"/>
      <c r="KM82" s="213"/>
      <c r="KN82" s="213"/>
      <c r="KO82" s="213"/>
      <c r="KP82" s="213"/>
      <c r="KQ82" s="213"/>
      <c r="KR82" s="213"/>
    </row>
    <row r="83" spans="1:304" s="361" customFormat="1" ht="15">
      <c r="A83" s="464"/>
      <c r="C83" s="459"/>
      <c r="E83" s="464"/>
      <c r="F83" s="441"/>
      <c r="G83">
        <v>0</v>
      </c>
      <c r="H83" t="s">
        <v>1217</v>
      </c>
      <c r="I83">
        <v>0</v>
      </c>
      <c r="J83" s="422"/>
      <c r="K83" s="422"/>
      <c r="L83" s="422"/>
      <c r="M83" s="422"/>
      <c r="N83"/>
      <c r="O83"/>
      <c r="P83" s="435"/>
      <c r="Q83"/>
      <c r="R83"/>
      <c r="S83"/>
      <c r="T83"/>
      <c r="U83"/>
      <c r="V83"/>
      <c r="W83">
        <v>88</v>
      </c>
      <c r="X83" t="s">
        <v>1217</v>
      </c>
      <c r="Y83" t="s">
        <v>1217</v>
      </c>
      <c r="Z83" t="s">
        <v>1217</v>
      </c>
      <c r="AA83" t="s">
        <v>1217</v>
      </c>
      <c r="AB83" t="s">
        <v>1217</v>
      </c>
      <c r="AC83" t="s">
        <v>1217</v>
      </c>
      <c r="AD83" t="s">
        <v>1217</v>
      </c>
      <c r="AE83" t="s">
        <v>1217</v>
      </c>
      <c r="AF83" t="s">
        <v>1217</v>
      </c>
      <c r="AG83" t="s">
        <v>1217</v>
      </c>
      <c r="AH83"/>
      <c r="AI83" t="s">
        <v>1217</v>
      </c>
      <c r="AJ83" t="s">
        <v>1217</v>
      </c>
      <c r="AK83" t="s">
        <v>1217</v>
      </c>
      <c r="AL83" t="s">
        <v>1217</v>
      </c>
      <c r="AM83" t="s">
        <v>1217</v>
      </c>
      <c r="AN83" t="s">
        <v>1217</v>
      </c>
      <c r="AO83" t="s">
        <v>1217</v>
      </c>
      <c r="AP83"/>
      <c r="AQ83"/>
      <c r="AR83"/>
      <c r="AS83"/>
      <c r="AT83"/>
      <c r="AU83"/>
      <c r="AV83"/>
      <c r="AW83"/>
      <c r="AX83"/>
      <c r="AY83"/>
      <c r="AZ83"/>
      <c r="BA83"/>
      <c r="BB83"/>
      <c r="BC83"/>
      <c r="BD83"/>
      <c r="BE83"/>
      <c r="BF83" t="str" cm="1">
        <f t="array" aca="1" ref="BF83" ca="1">IFERROR(INDIRECT(X83),"")</f>
        <v/>
      </c>
      <c r="BG83"/>
      <c r="BH83" s="437"/>
      <c r="BI83"/>
      <c r="BJ83" s="469" t="s">
        <v>1217</v>
      </c>
      <c r="BK83" s="469" t="s">
        <v>1217</v>
      </c>
      <c r="BL83" s="469" t="s">
        <v>0</v>
      </c>
      <c r="BM83" s="469" t="s">
        <v>3633</v>
      </c>
      <c r="BN83" s="469">
        <v>2</v>
      </c>
      <c r="BO83" s="469" t="s">
        <v>4300</v>
      </c>
      <c r="BP83" s="469">
        <v>4</v>
      </c>
      <c r="BQ83" s="438" t="s">
        <v>4330</v>
      </c>
      <c r="BR83" s="438"/>
      <c r="BS83" s="469">
        <v>0</v>
      </c>
      <c r="BT83" s="469">
        <v>0</v>
      </c>
      <c r="BU83" s="469">
        <v>0</v>
      </c>
      <c r="BV83" s="469">
        <v>0</v>
      </c>
      <c r="BW83" s="469">
        <v>0</v>
      </c>
      <c r="BX83" s="469">
        <v>0</v>
      </c>
      <c r="BY83" s="469">
        <v>0</v>
      </c>
      <c r="BZ83" s="469">
        <v>0</v>
      </c>
      <c r="CA83" s="469">
        <v>0</v>
      </c>
      <c r="CB83" s="469">
        <v>0</v>
      </c>
      <c r="CC83" s="469"/>
      <c r="CD83" s="469"/>
      <c r="CE83"/>
      <c r="CG83"/>
      <c r="CH83" t="s">
        <v>1541</v>
      </c>
      <c r="CI83" t="s">
        <v>1542</v>
      </c>
      <c r="CJ83" t="s">
        <v>1543</v>
      </c>
      <c r="CK83" t="s">
        <v>1544</v>
      </c>
      <c r="CL83" t="s">
        <v>1213</v>
      </c>
      <c r="CM83"/>
      <c r="CN83"/>
      <c r="CO83"/>
      <c r="CP83"/>
      <c r="CQ83"/>
      <c r="CR83"/>
      <c r="CS83"/>
      <c r="DC83" s="442"/>
      <c r="DG83" s="213" t="str" cm="1">
        <f t="array" aca="1" ref="DG83" ca="1">IFERROR(IF(INDIRECT(DJ83)="x", 1, INDIRECT(DJ83)), "")</f>
        <v/>
      </c>
      <c r="DI83" s="570">
        <f t="shared" si="12"/>
        <v>0</v>
      </c>
      <c r="DJ83" s="213" t="str" cm="1">
        <f t="array" ref="DJ83">IF(
  DE83 = "svar",
  _xlfn._xlws.FILTER($BQ:$BQ, ($BP:$BP = DF83) * ($BK:$BK = DC83)),
  IF(
    DC83 &lt;&gt; "",
    _xlfn._xlws.FILTER($X$2:$X$1000, $AD$2:$AD$1000 = DC83),
    ""
  )
)</f>
        <v/>
      </c>
      <c r="DK83" s="213"/>
      <c r="DL83" s="213"/>
      <c r="DM83" s="213"/>
      <c r="DN83" s="213"/>
      <c r="DO83" s="213"/>
      <c r="DP83" s="213"/>
      <c r="DQ83" s="213"/>
      <c r="DR83" s="213"/>
      <c r="DW83" s="442"/>
      <c r="EA83" s="213" t="str" cm="1">
        <f t="array" aca="1" ref="EA83" ca="1">IFERROR(INDIRECT(ED83), "")</f>
        <v/>
      </c>
      <c r="EC83" s="570">
        <f t="shared" si="8"/>
        <v>0</v>
      </c>
      <c r="ED83" s="213" t="str" cm="1">
        <f t="array" ref="ED83">IF(DW83&lt;&gt;"", _xlfn._xlws.FILTER($X$2:$X$1000, $AD$2:$AD$1000=DW83), "")</f>
        <v/>
      </c>
      <c r="EE83" s="213"/>
      <c r="EF83" s="213"/>
      <c r="EG83" s="213"/>
      <c r="EH83" s="213"/>
      <c r="EI83" s="213"/>
      <c r="EJ83" s="213"/>
      <c r="EK83" s="213"/>
      <c r="EL83" s="213"/>
      <c r="FY83" s="442"/>
      <c r="GC83" s="747" t="str" cm="1">
        <f t="array" aca="1" ref="GC83" ca="1">IFERROR(INDIRECT(GF83), "")</f>
        <v/>
      </c>
      <c r="GE83" s="570">
        <f t="shared" si="11"/>
        <v>0</v>
      </c>
      <c r="GF83" s="213" t="str" cm="1">
        <f t="array" ref="GF83">IF(FY83&lt;&gt;"", _xlfn._xlws.FILTER($X$2:$X$1000, $AD$2:$AD$1000=FY83), "")</f>
        <v/>
      </c>
      <c r="GG83" s="213"/>
      <c r="GH83" s="213"/>
      <c r="GI83" s="213"/>
      <c r="GJ83" s="213"/>
      <c r="GK83" s="213"/>
      <c r="GL83" s="213"/>
      <c r="GM83" s="213"/>
      <c r="GN83" s="213"/>
      <c r="GQ83" s="442"/>
      <c r="GU83" s="213"/>
      <c r="GW83" s="570"/>
      <c r="GX83" s="213"/>
      <c r="GY83" s="213"/>
      <c r="GZ83" s="213"/>
      <c r="HA83" s="213"/>
      <c r="HB83" s="213"/>
      <c r="HC83" s="213"/>
      <c r="HD83" s="213"/>
      <c r="HE83" s="213"/>
      <c r="HF83" s="213"/>
      <c r="HI83" s="442"/>
      <c r="HM83" s="213"/>
      <c r="HO83" s="570"/>
      <c r="HP83" s="213"/>
      <c r="HQ83" s="213"/>
      <c r="HR83" s="213"/>
      <c r="HS83" s="213"/>
      <c r="HT83" s="213"/>
      <c r="HU83" s="213"/>
      <c r="HV83" s="213"/>
      <c r="HW83" s="213"/>
      <c r="HX83" s="213"/>
      <c r="IA83" s="442"/>
      <c r="IE83" s="213"/>
      <c r="IG83" s="570"/>
      <c r="IH83" s="213"/>
      <c r="II83" s="213"/>
      <c r="IJ83" s="213"/>
      <c r="IK83" s="213"/>
      <c r="IL83" s="213"/>
      <c r="IM83" s="213"/>
      <c r="IN83" s="213"/>
      <c r="IO83" s="213"/>
      <c r="IP83" s="213"/>
      <c r="IS83" s="442"/>
      <c r="IW83" s="213"/>
      <c r="IY83" s="570"/>
      <c r="IZ83" s="213"/>
      <c r="JA83" s="213"/>
      <c r="JB83" s="213"/>
      <c r="JC83" s="213"/>
      <c r="JD83" s="213"/>
      <c r="JE83" s="213"/>
      <c r="JF83" s="213"/>
      <c r="JG83" s="213"/>
      <c r="JH83" s="213"/>
      <c r="JK83" s="442"/>
      <c r="JO83" s="213"/>
      <c r="JQ83" s="570"/>
      <c r="JR83" s="213"/>
      <c r="JS83" s="213"/>
      <c r="JT83" s="213"/>
      <c r="JU83" s="213"/>
      <c r="JV83" s="213"/>
      <c r="JW83" s="213"/>
      <c r="JX83" s="213"/>
      <c r="JY83" s="213"/>
      <c r="JZ83" s="213"/>
      <c r="KC83" s="442"/>
      <c r="KG83" s="213"/>
      <c r="KI83" s="570"/>
      <c r="KJ83" s="213"/>
      <c r="KK83" s="213"/>
      <c r="KL83" s="213"/>
      <c r="KM83" s="213"/>
      <c r="KN83" s="213"/>
      <c r="KO83" s="213"/>
      <c r="KP83" s="213"/>
      <c r="KQ83" s="213"/>
      <c r="KR83" s="213"/>
    </row>
    <row r="84" spans="1:304" s="361" customFormat="1" ht="15">
      <c r="A84" s="464"/>
      <c r="C84" s="459"/>
      <c r="E84" s="464"/>
      <c r="F84" s="441"/>
      <c r="G84">
        <v>0</v>
      </c>
      <c r="H84" t="s">
        <v>1217</v>
      </c>
      <c r="I84">
        <v>0</v>
      </c>
      <c r="J84" s="422"/>
      <c r="K84" s="422"/>
      <c r="L84" s="422"/>
      <c r="M84" s="422"/>
      <c r="N84"/>
      <c r="O84"/>
      <c r="P84" s="435"/>
      <c r="Q84"/>
      <c r="R84"/>
      <c r="S84"/>
      <c r="T84"/>
      <c r="U84"/>
      <c r="V84"/>
      <c r="W84">
        <v>89</v>
      </c>
      <c r="X84" t="s">
        <v>1217</v>
      </c>
      <c r="Y84" t="s">
        <v>1217</v>
      </c>
      <c r="Z84" t="s">
        <v>1217</v>
      </c>
      <c r="AA84" t="s">
        <v>1217</v>
      </c>
      <c r="AB84" t="s">
        <v>1217</v>
      </c>
      <c r="AC84" t="s">
        <v>1217</v>
      </c>
      <c r="AD84" t="s">
        <v>1217</v>
      </c>
      <c r="AE84" t="s">
        <v>1217</v>
      </c>
      <c r="AF84" t="s">
        <v>1217</v>
      </c>
      <c r="AG84" t="s">
        <v>1217</v>
      </c>
      <c r="AH84"/>
      <c r="AI84" t="s">
        <v>1217</v>
      </c>
      <c r="AJ84" t="s">
        <v>1217</v>
      </c>
      <c r="AK84" t="s">
        <v>1217</v>
      </c>
      <c r="AL84" t="s">
        <v>1217</v>
      </c>
      <c r="AM84" t="s">
        <v>1217</v>
      </c>
      <c r="AN84" t="s">
        <v>1217</v>
      </c>
      <c r="AO84" t="s">
        <v>1217</v>
      </c>
      <c r="AP84"/>
      <c r="AQ84"/>
      <c r="AR84"/>
      <c r="AS84"/>
      <c r="AT84"/>
      <c r="AU84"/>
      <c r="AV84"/>
      <c r="AW84"/>
      <c r="AX84"/>
      <c r="AY84"/>
      <c r="AZ84"/>
      <c r="BA84"/>
      <c r="BB84"/>
      <c r="BC84"/>
      <c r="BD84"/>
      <c r="BE84"/>
      <c r="BF84" t="str" cm="1">
        <f t="array" aca="1" ref="BF84" ca="1">IFERROR(INDIRECT(X84),"")</f>
        <v/>
      </c>
      <c r="BG84"/>
      <c r="BH84" s="437"/>
      <c r="BI84"/>
      <c r="BJ84" s="469" t="s">
        <v>1217</v>
      </c>
      <c r="BK84" s="469" t="s">
        <v>1217</v>
      </c>
      <c r="BL84" s="469" t="s">
        <v>0</v>
      </c>
      <c r="BM84" s="469" t="s">
        <v>3633</v>
      </c>
      <c r="BN84" s="469">
        <v>3</v>
      </c>
      <c r="BO84" s="469" t="s">
        <v>4301</v>
      </c>
      <c r="BP84" s="469">
        <v>19</v>
      </c>
      <c r="BQ84" s="438" t="s">
        <v>4331</v>
      </c>
      <c r="BR84" s="438"/>
      <c r="BS84" s="469">
        <v>0</v>
      </c>
      <c r="BT84" s="469">
        <v>0</v>
      </c>
      <c r="BU84" s="469">
        <v>0</v>
      </c>
      <c r="BV84" s="469">
        <v>0</v>
      </c>
      <c r="BW84" s="469">
        <v>0</v>
      </c>
      <c r="BX84" s="469">
        <v>0</v>
      </c>
      <c r="BY84" s="469">
        <v>0</v>
      </c>
      <c r="BZ84" s="469">
        <v>0</v>
      </c>
      <c r="CA84" s="469">
        <v>0</v>
      </c>
      <c r="CB84" s="469">
        <v>0</v>
      </c>
      <c r="CC84" s="469"/>
      <c r="CD84" s="469"/>
      <c r="CE84"/>
      <c r="CG84" t="s">
        <v>1547</v>
      </c>
      <c r="CH84">
        <f>IF(Leveranskedjekollen!J168="x",
   SUM(
     IF(ISNUMBER(Leveranskedjekollen!G24), Leveranskedjekollen!G24, 0) +
     IF(ISNUMBER(Leveranskedjekollen!G36), Leveranskedjekollen!G36, 0) +
     IF(ISNUMBER(Leveranskedjekollen!G48), Leveranskedjekollen!G48, 0) +
     IF(ISNUMBER(Leveranskedjekollen!G61), Leveranskedjekollen!G61, 0) +
     IF(ISNUMBER(Leveranskedjekollen!G187), Leveranskedjekollen!G187, 0)
   ),
   SUM(
     IF(ISNUMBER(Leveranskedjekollen!G24), Leveranskedjekollen!G24, 0) +
     IF(ISNUMBER(Leveranskedjekollen!G36), Leveranskedjekollen!G36, 0) +
     IF(ISNUMBER(Leveranskedjekollen!G48), Leveranskedjekollen!G48, 0) +
     IF(ISNUMBER(Leveranskedjekollen!G61), Leveranskedjekollen!G61, 0)
   )
)</f>
        <v>0</v>
      </c>
      <c r="CI84">
        <f>IF(Leveranskedjekollen!J168="x",
   SUM(
     IF(ISNUMBER(Leveranskedjekollen!G76), Leveranskedjekollen!G76, 0) +
     IF(ISNUMBER(Leveranskedjekollen!G86), Leveranskedjekollen!G86, 0) +
     IF(ISNUMBER(Leveranskedjekollen!G96), Leveranskedjekollen!G96, 0) +
     IF(ISNUMBER(Leveranskedjekollen!G106), Leveranskedjekollen!G106, 0) +
     IF(ISNUMBER(Leveranskedjekollen!G187), Leveranskedjekollen!G187, 0) +
     IF(ISNUMBER(Leveranskedjekollen!G200), Leveranskedjekollen!G200, 0)
   ),
   SUM(
     IF(ISNUMBER(Leveranskedjekollen!G76), Leveranskedjekollen!G76, 0) +
     IF(ISNUMBER(Leveranskedjekollen!G86), Leveranskedjekollen!G86, 0) +
     IF(ISNUMBER(Leveranskedjekollen!G96), Leveranskedjekollen!G96, 0) +
     IF(ISNUMBER(Leveranskedjekollen!G106), Leveranskedjekollen!G106, 0)
   )
)</f>
        <v>0</v>
      </c>
      <c r="CJ84">
        <f>IF(Leveranskedjekollen!J168="x",
   SUM(
     IF(ISNUMBER(Leveranskedjekollen!G123), Leveranskedjekollen!G123, 0) +
     IF(ISNUMBER(Leveranskedjekollen!G137), Leveranskedjekollen!G137, 0) +
     IF(ISNUMBER(Leveranskedjekollen!G149), Leveranskedjekollen!G149, 0) +
     IF(ISNUMBER(Leveranskedjekollen!G162), Leveranskedjekollen!G162, 0) +
     IF(ISNUMBER(Leveranskedjekollen!G187), Leveranskedjekollen!G187, 0) +
     IF(ISNUMBER(Leveranskedjekollen!G200), Leveranskedjekollen!G200, 0) +
     IF(ISNUMBER(Leveranskedjekollen!G214), Leveranskedjekollen!G214, 0)
   ),
   SUM(
     IF(ISNUMBER(Leveranskedjekollen!G123), Leveranskedjekollen!G123, 0) +
     IF(ISNUMBER(Leveranskedjekollen!G137), Leveranskedjekollen!G137, 0) +
     IF(ISNUMBER(Leveranskedjekollen!G149), Leveranskedjekollen!G149, 0) +
     IF(ISNUMBER(Leveranskedjekollen!G162), Leveranskedjekollen!G162, 0)
   )
)</f>
        <v>0</v>
      </c>
      <c r="CK84" t="str" cm="1">
        <f t="array" ref="CK84">IFERROR(SUM(SUMPRODUCT(_xlfn._xlws.FILTER($BF$2:$BF$1000, $AC$2:$AC$1000 = _xlfn.NUMBERVALUE(MID(CK83,6,1))))), "0")</f>
        <v>0</v>
      </c>
      <c r="CL84">
        <f>SUBTOTAL(9,CH84:CK84)</f>
        <v>0</v>
      </c>
      <c r="CM84"/>
      <c r="CN84"/>
      <c r="CO84"/>
      <c r="CP84"/>
      <c r="CQ84"/>
      <c r="CR84"/>
      <c r="CS84"/>
      <c r="DC84" s="442"/>
      <c r="DG84" s="213" t="str" cm="1">
        <f t="array" aca="1" ref="DG84" ca="1">IFERROR(IF(INDIRECT(DJ84)="x", 1, INDIRECT(DJ84)), "")</f>
        <v/>
      </c>
      <c r="DI84" s="570">
        <f t="shared" si="12"/>
        <v>0</v>
      </c>
      <c r="DJ84" s="213" t="str" cm="1">
        <f t="array" ref="DJ84">IF(
  DE84 = "svar",
  _xlfn._xlws.FILTER($BQ:$BQ, ($BP:$BP = DF84) * ($BK:$BK = DC84)),
  IF(
    DC84 &lt;&gt; "",
    _xlfn._xlws.FILTER($X$2:$X$1000, $AD$2:$AD$1000 = DC84),
    ""
  )
)</f>
        <v/>
      </c>
      <c r="DK84" s="213"/>
      <c r="DL84" s="213"/>
      <c r="DM84" s="213"/>
      <c r="DN84" s="213"/>
      <c r="DO84" s="213"/>
      <c r="DP84" s="213"/>
      <c r="DQ84" s="213"/>
      <c r="DR84" s="213"/>
      <c r="DW84" s="442"/>
      <c r="EA84" s="213" t="str" cm="1">
        <f t="array" aca="1" ref="EA84" ca="1">IFERROR(INDIRECT(ED84), "")</f>
        <v/>
      </c>
      <c r="EC84" s="570">
        <f t="shared" si="8"/>
        <v>0</v>
      </c>
      <c r="ED84" s="213" t="str" cm="1">
        <f t="array" ref="ED84">IF(DW84&lt;&gt;"", _xlfn._xlws.FILTER($X$2:$X$1000, $AD$2:$AD$1000=DW84), "")</f>
        <v/>
      </c>
      <c r="EE84" s="213"/>
      <c r="EF84" s="213"/>
      <c r="EG84" s="213"/>
      <c r="EH84" s="213"/>
      <c r="EI84" s="213"/>
      <c r="EJ84" s="213"/>
      <c r="EK84" s="213"/>
      <c r="EL84" s="213"/>
      <c r="FY84" s="442"/>
      <c r="GC84" s="747" t="str" cm="1">
        <f t="array" aca="1" ref="GC84" ca="1">IFERROR(INDIRECT(GF84), "")</f>
        <v/>
      </c>
      <c r="GE84" s="570">
        <f t="shared" si="11"/>
        <v>0</v>
      </c>
      <c r="GF84" s="213" t="str" cm="1">
        <f t="array" ref="GF84">IF(FY84&lt;&gt;"", _xlfn._xlws.FILTER($X$2:$X$1000, $AD$2:$AD$1000=FY84), "")</f>
        <v/>
      </c>
      <c r="GG84" s="213"/>
      <c r="GH84" s="213"/>
      <c r="GI84" s="213"/>
      <c r="GJ84" s="213"/>
      <c r="GK84" s="213"/>
      <c r="GL84" s="213"/>
      <c r="GM84" s="213"/>
      <c r="GN84" s="213"/>
      <c r="GQ84" s="442"/>
      <c r="GU84" s="213"/>
      <c r="GW84" s="570"/>
      <c r="GX84" s="213"/>
      <c r="GY84" s="213"/>
      <c r="GZ84" s="213"/>
      <c r="HA84" s="213"/>
      <c r="HB84" s="213"/>
      <c r="HC84" s="213"/>
      <c r="HD84" s="213"/>
      <c r="HE84" s="213"/>
      <c r="HF84" s="213"/>
      <c r="HI84" s="442"/>
      <c r="HM84" s="213"/>
      <c r="HO84" s="570"/>
      <c r="HP84" s="213"/>
      <c r="HQ84" s="213"/>
      <c r="HR84" s="213"/>
      <c r="HS84" s="213"/>
      <c r="HT84" s="213"/>
      <c r="HU84" s="213"/>
      <c r="HV84" s="213"/>
      <c r="HW84" s="213"/>
      <c r="HX84" s="213"/>
      <c r="IA84" s="442"/>
      <c r="IE84" s="213"/>
      <c r="IG84" s="570"/>
      <c r="IH84" s="213"/>
      <c r="II84" s="213"/>
      <c r="IJ84" s="213"/>
      <c r="IK84" s="213"/>
      <c r="IL84" s="213"/>
      <c r="IM84" s="213"/>
      <c r="IN84" s="213"/>
      <c r="IO84" s="213"/>
      <c r="IP84" s="213"/>
      <c r="IS84" s="442"/>
      <c r="IW84" s="213"/>
      <c r="IY84" s="570"/>
      <c r="IZ84" s="213"/>
      <c r="JA84" s="213"/>
      <c r="JB84" s="213"/>
      <c r="JC84" s="213"/>
      <c r="JD84" s="213"/>
      <c r="JE84" s="213"/>
      <c r="JF84" s="213"/>
      <c r="JG84" s="213"/>
      <c r="JH84" s="213"/>
      <c r="JK84" s="442"/>
      <c r="JO84" s="213"/>
      <c r="JQ84" s="570"/>
      <c r="JR84" s="213"/>
      <c r="JS84" s="213"/>
      <c r="JT84" s="213"/>
      <c r="JU84" s="213"/>
      <c r="JV84" s="213"/>
      <c r="JW84" s="213"/>
      <c r="JX84" s="213"/>
      <c r="JY84" s="213"/>
      <c r="JZ84" s="213"/>
      <c r="KC84" s="442"/>
      <c r="KG84" s="213"/>
      <c r="KI84" s="570"/>
      <c r="KJ84" s="213"/>
      <c r="KK84" s="213"/>
      <c r="KL84" s="213"/>
      <c r="KM84" s="213"/>
      <c r="KN84" s="213"/>
      <c r="KO84" s="213"/>
      <c r="KP84" s="213"/>
      <c r="KQ84" s="213"/>
      <c r="KR84" s="213"/>
    </row>
    <row r="85" spans="1:304" s="445" customFormat="1" ht="15">
      <c r="A85" s="472"/>
      <c r="B85" s="441"/>
      <c r="C85" s="477"/>
      <c r="D85" s="441"/>
      <c r="E85" s="473"/>
      <c r="F85" s="441"/>
      <c r="G85">
        <v>0</v>
      </c>
      <c r="H85" t="s">
        <v>1217</v>
      </c>
      <c r="I85">
        <v>0</v>
      </c>
      <c r="J85" s="422"/>
      <c r="K85" s="422"/>
      <c r="L85" s="422"/>
      <c r="M85" s="422"/>
      <c r="N85"/>
      <c r="O85"/>
      <c r="P85" s="435"/>
      <c r="Q85"/>
      <c r="R85"/>
      <c r="S85"/>
      <c r="T85"/>
      <c r="U85"/>
      <c r="V85"/>
      <c r="W85">
        <v>90</v>
      </c>
      <c r="X85" t="s">
        <v>1217</v>
      </c>
      <c r="Y85" t="s">
        <v>1217</v>
      </c>
      <c r="Z85" t="s">
        <v>1217</v>
      </c>
      <c r="AA85" t="s">
        <v>1217</v>
      </c>
      <c r="AB85" t="s">
        <v>1217</v>
      </c>
      <c r="AC85" t="s">
        <v>1217</v>
      </c>
      <c r="AD85" t="s">
        <v>1217</v>
      </c>
      <c r="AE85" t="s">
        <v>1217</v>
      </c>
      <c r="AF85" t="s">
        <v>1217</v>
      </c>
      <c r="AG85" t="s">
        <v>1217</v>
      </c>
      <c r="AH85"/>
      <c r="AI85" t="s">
        <v>1217</v>
      </c>
      <c r="AJ85" t="s">
        <v>1217</v>
      </c>
      <c r="AK85" t="s">
        <v>1217</v>
      </c>
      <c r="AL85" t="s">
        <v>1217</v>
      </c>
      <c r="AM85" t="s">
        <v>1217</v>
      </c>
      <c r="AN85" t="s">
        <v>1217</v>
      </c>
      <c r="AO85" t="s">
        <v>1217</v>
      </c>
      <c r="AP85"/>
      <c r="AQ85"/>
      <c r="AR85"/>
      <c r="AS85"/>
      <c r="AT85"/>
      <c r="AU85"/>
      <c r="AV85"/>
      <c r="AW85"/>
      <c r="AX85"/>
      <c r="AY85"/>
      <c r="AZ85"/>
      <c r="BA85"/>
      <c r="BB85"/>
      <c r="BC85"/>
      <c r="BD85"/>
      <c r="BE85"/>
      <c r="BF85" t="str" cm="1">
        <f t="array" aca="1" ref="BF85" ca="1">IFERROR(INDIRECT(X85),"")</f>
        <v/>
      </c>
      <c r="BG85"/>
      <c r="BH85" s="437"/>
      <c r="BI85"/>
      <c r="BJ85" s="469" t="s">
        <v>1217</v>
      </c>
      <c r="BK85" s="469" t="s">
        <v>1217</v>
      </c>
      <c r="BL85" s="469" t="s">
        <v>0</v>
      </c>
      <c r="BM85" s="469" t="s">
        <v>3633</v>
      </c>
      <c r="BN85" s="469">
        <v>4</v>
      </c>
      <c r="BO85" s="469" t="s">
        <v>4302</v>
      </c>
      <c r="BP85" s="469">
        <v>0</v>
      </c>
      <c r="BQ85" s="438" t="s">
        <v>4332</v>
      </c>
      <c r="BR85" s="438"/>
      <c r="BS85" s="469">
        <v>0</v>
      </c>
      <c r="BT85" s="469">
        <v>0</v>
      </c>
      <c r="BU85" s="469">
        <v>0</v>
      </c>
      <c r="BV85" s="469">
        <v>0</v>
      </c>
      <c r="BW85" s="469">
        <v>0</v>
      </c>
      <c r="BX85" s="469">
        <v>0</v>
      </c>
      <c r="BY85" s="469">
        <v>0</v>
      </c>
      <c r="BZ85" s="469">
        <v>0</v>
      </c>
      <c r="CA85" s="469">
        <v>0</v>
      </c>
      <c r="CB85" s="469">
        <v>0</v>
      </c>
      <c r="CC85" s="469"/>
      <c r="CD85" s="469"/>
      <c r="CE85"/>
      <c r="CG85"/>
      <c r="CH85"/>
      <c r="CI85"/>
      <c r="CJ85"/>
      <c r="CK85"/>
      <c r="CL85"/>
      <c r="CM85"/>
      <c r="CN85"/>
      <c r="CO85"/>
      <c r="CP85"/>
      <c r="CQ85"/>
      <c r="CR85"/>
      <c r="CS85"/>
      <c r="DC85" s="442"/>
      <c r="DD85" s="361"/>
      <c r="DE85" s="361"/>
      <c r="DF85" s="361"/>
      <c r="DG85" s="213" t="str" cm="1">
        <f t="array" aca="1" ref="DG85" ca="1">IFERROR(IF(INDIRECT(DJ85)="x", 1, INDIRECT(DJ85)), "")</f>
        <v/>
      </c>
      <c r="DH85" s="361"/>
      <c r="DI85" s="570">
        <f t="shared" si="12"/>
        <v>0</v>
      </c>
      <c r="DJ85" s="213" t="str" cm="1">
        <f t="array" ref="DJ85">IF(
  DE85 = "svar",
  _xlfn._xlws.FILTER($BQ:$BQ, ($BP:$BP = DF85) * ($BK:$BK = DC85)),
  IF(
    DC85 &lt;&gt; "",
    _xlfn._xlws.FILTER($X$2:$X$1000, $AD$2:$AD$1000 = DC85),
    ""
  )
)</f>
        <v/>
      </c>
      <c r="DK85" s="213"/>
      <c r="DL85" s="213"/>
      <c r="DM85" s="213"/>
      <c r="DN85" s="213"/>
      <c r="DO85" s="213"/>
      <c r="DP85" s="213"/>
      <c r="DQ85" s="213"/>
      <c r="DR85" s="213"/>
      <c r="DS85" s="361"/>
      <c r="DW85" s="444"/>
      <c r="EA85" s="213" t="str" cm="1">
        <f t="array" aca="1" ref="EA85" ca="1">IFERROR(INDIRECT(ED85), "")</f>
        <v/>
      </c>
      <c r="EC85" s="570">
        <f t="shared" si="8"/>
        <v>0</v>
      </c>
      <c r="ED85" s="213" t="str" cm="1">
        <f t="array" ref="ED85">IF(DW85&lt;&gt;"", _xlfn._xlws.FILTER($X$2:$X$1000, $AD$2:$AD$1000=DW85), "")</f>
        <v/>
      </c>
      <c r="EE85" s="213"/>
      <c r="EF85" s="213"/>
      <c r="EG85" s="213"/>
      <c r="EH85" s="213"/>
      <c r="EI85" s="213"/>
      <c r="EJ85" s="213"/>
      <c r="EK85" s="213"/>
      <c r="EL85" s="213"/>
      <c r="FY85" s="444"/>
      <c r="GC85" s="747" t="str" cm="1">
        <f t="array" aca="1" ref="GC85" ca="1">IFERROR(INDIRECT(GF85), "")</f>
        <v/>
      </c>
      <c r="GE85" s="570">
        <f t="shared" si="11"/>
        <v>0</v>
      </c>
      <c r="GF85" s="213" t="str" cm="1">
        <f t="array" ref="GF85">IF(FY85&lt;&gt;"", _xlfn._xlws.FILTER($X$2:$X$1000, $AD$2:$AD$1000=FY85), "")</f>
        <v/>
      </c>
      <c r="GG85" s="213"/>
      <c r="GH85" s="213"/>
      <c r="GI85" s="213"/>
      <c r="GJ85" s="213"/>
      <c r="GK85" s="213"/>
      <c r="GL85" s="213"/>
      <c r="GM85" s="213"/>
      <c r="GN85" s="213"/>
      <c r="GQ85" s="444"/>
      <c r="GU85" s="213"/>
      <c r="GW85" s="570"/>
      <c r="GX85" s="213"/>
      <c r="GY85" s="213"/>
      <c r="GZ85" s="213"/>
      <c r="HA85" s="213"/>
      <c r="HB85" s="213"/>
      <c r="HC85" s="213"/>
      <c r="HD85" s="213"/>
      <c r="HE85" s="213"/>
      <c r="HF85" s="213"/>
      <c r="HI85" s="444"/>
      <c r="HM85" s="213"/>
      <c r="HO85" s="570"/>
      <c r="HP85" s="213"/>
      <c r="HQ85" s="213"/>
      <c r="HR85" s="213"/>
      <c r="HS85" s="213"/>
      <c r="HT85" s="213"/>
      <c r="HU85" s="213"/>
      <c r="HV85" s="213"/>
      <c r="HW85" s="213"/>
      <c r="HX85" s="213"/>
      <c r="IA85" s="444"/>
      <c r="IE85" s="213"/>
      <c r="IG85" s="570"/>
      <c r="IH85" s="213"/>
      <c r="II85" s="213"/>
      <c r="IJ85" s="213"/>
      <c r="IK85" s="213"/>
      <c r="IL85" s="213"/>
      <c r="IM85" s="213"/>
      <c r="IN85" s="213"/>
      <c r="IO85" s="213"/>
      <c r="IP85" s="213"/>
      <c r="IS85" s="444"/>
      <c r="IW85" s="213"/>
      <c r="IY85" s="570"/>
      <c r="IZ85" s="213"/>
      <c r="JA85" s="213"/>
      <c r="JB85" s="213"/>
      <c r="JC85" s="213"/>
      <c r="JD85" s="213"/>
      <c r="JE85" s="213"/>
      <c r="JF85" s="213"/>
      <c r="JG85" s="213"/>
      <c r="JH85" s="213"/>
      <c r="JK85" s="444"/>
      <c r="JO85" s="213"/>
      <c r="JQ85" s="570"/>
      <c r="JR85" s="213"/>
      <c r="JS85" s="213"/>
      <c r="JT85" s="213"/>
      <c r="JU85" s="213"/>
      <c r="JV85" s="213"/>
      <c r="JW85" s="213"/>
      <c r="JX85" s="213"/>
      <c r="JY85" s="213"/>
      <c r="JZ85" s="213"/>
      <c r="KC85" s="444"/>
      <c r="KG85" s="213"/>
      <c r="KI85" s="570"/>
      <c r="KJ85" s="213"/>
      <c r="KK85" s="213"/>
      <c r="KL85" s="213"/>
      <c r="KM85" s="213"/>
      <c r="KN85" s="213"/>
      <c r="KO85" s="213"/>
      <c r="KP85" s="213"/>
      <c r="KQ85" s="213"/>
      <c r="KR85" s="213"/>
    </row>
    <row r="86" spans="1:304" s="361" customFormat="1" ht="15">
      <c r="A86" s="445"/>
      <c r="B86" s="445"/>
      <c r="C86" s="475"/>
      <c r="D86" s="445"/>
      <c r="E86" s="445"/>
      <c r="F86" s="441"/>
      <c r="G86">
        <v>0</v>
      </c>
      <c r="H86" t="s">
        <v>1217</v>
      </c>
      <c r="I86">
        <v>0</v>
      </c>
      <c r="J86" s="422"/>
      <c r="K86" s="422"/>
      <c r="L86" s="422"/>
      <c r="M86" s="422"/>
      <c r="N86"/>
      <c r="O86"/>
      <c r="P86" s="435"/>
      <c r="Q86"/>
      <c r="R86"/>
      <c r="S86"/>
      <c r="T86"/>
      <c r="U86"/>
      <c r="V86"/>
      <c r="W86">
        <v>91</v>
      </c>
      <c r="X86" t="s">
        <v>1217</v>
      </c>
      <c r="Y86" t="s">
        <v>1217</v>
      </c>
      <c r="Z86" t="s">
        <v>1217</v>
      </c>
      <c r="AA86" t="s">
        <v>1217</v>
      </c>
      <c r="AB86" t="s">
        <v>1217</v>
      </c>
      <c r="AC86" t="s">
        <v>1217</v>
      </c>
      <c r="AD86" t="s">
        <v>1217</v>
      </c>
      <c r="AE86" t="s">
        <v>1217</v>
      </c>
      <c r="AF86" t="s">
        <v>1217</v>
      </c>
      <c r="AG86" t="s">
        <v>1217</v>
      </c>
      <c r="AH86"/>
      <c r="AI86" t="s">
        <v>1217</v>
      </c>
      <c r="AJ86" t="s">
        <v>1217</v>
      </c>
      <c r="AK86" t="s">
        <v>1217</v>
      </c>
      <c r="AL86" t="s">
        <v>1217</v>
      </c>
      <c r="AM86" t="s">
        <v>1217</v>
      </c>
      <c r="AN86" t="s">
        <v>1217</v>
      </c>
      <c r="AO86" t="s">
        <v>1217</v>
      </c>
      <c r="AP86"/>
      <c r="AQ86"/>
      <c r="AR86"/>
      <c r="AS86"/>
      <c r="AT86"/>
      <c r="AU86"/>
      <c r="AV86"/>
      <c r="AW86"/>
      <c r="AX86"/>
      <c r="AY86"/>
      <c r="AZ86"/>
      <c r="BA86"/>
      <c r="BB86"/>
      <c r="BC86"/>
      <c r="BD86"/>
      <c r="BE86"/>
      <c r="BF86" t="str" cm="1">
        <f t="array" aca="1" ref="BF86" ca="1">IFERROR(INDIRECT(X86),"")</f>
        <v/>
      </c>
      <c r="BG86"/>
      <c r="BH86" s="437"/>
      <c r="BI86"/>
      <c r="BJ86" s="469" t="s">
        <v>1217</v>
      </c>
      <c r="BK86" s="469" t="s">
        <v>1217</v>
      </c>
      <c r="BL86" s="469" t="s">
        <v>0</v>
      </c>
      <c r="BM86" s="469" t="s">
        <v>3633</v>
      </c>
      <c r="BN86" s="469">
        <v>5</v>
      </c>
      <c r="BO86" s="469" t="s">
        <v>4303</v>
      </c>
      <c r="BP86" s="469">
        <v>0</v>
      </c>
      <c r="BQ86" s="438" t="s">
        <v>4333</v>
      </c>
      <c r="BR86" s="438"/>
      <c r="BS86" s="469">
        <v>0</v>
      </c>
      <c r="BT86" s="469">
        <v>0</v>
      </c>
      <c r="BU86" s="469">
        <v>0</v>
      </c>
      <c r="BV86" s="469">
        <v>0</v>
      </c>
      <c r="BW86" s="469">
        <v>0</v>
      </c>
      <c r="BX86" s="469">
        <v>0</v>
      </c>
      <c r="BY86" s="469">
        <v>0</v>
      </c>
      <c r="BZ86" s="469">
        <v>0</v>
      </c>
      <c r="CA86" s="469">
        <v>0</v>
      </c>
      <c r="CB86" s="469">
        <v>0</v>
      </c>
      <c r="CC86" s="469"/>
      <c r="CD86" s="469"/>
      <c r="CE86"/>
      <c r="CG86"/>
      <c r="CH86"/>
      <c r="CI86"/>
      <c r="CJ86"/>
      <c r="CK86"/>
      <c r="CL86"/>
      <c r="CM86"/>
      <c r="CN86"/>
      <c r="CO86"/>
      <c r="CP86"/>
      <c r="CQ86"/>
      <c r="CR86"/>
      <c r="CS86"/>
      <c r="DC86" s="444"/>
      <c r="DD86" s="445"/>
      <c r="DE86" s="445"/>
      <c r="DF86" s="445"/>
      <c r="DG86" s="213" t="str" cm="1">
        <f t="array" aca="1" ref="DG86" ca="1">IFERROR(IF(INDIRECT(DJ86)="x", 1, INDIRECT(DJ86)), "")</f>
        <v/>
      </c>
      <c r="DH86" s="445"/>
      <c r="DI86" s="570">
        <f t="shared" si="12"/>
        <v>0</v>
      </c>
      <c r="DJ86" s="213" t="str" cm="1">
        <f t="array" ref="DJ86">IF(
  DE86 = "svar",
  _xlfn._xlws.FILTER($BQ:$BQ, ($BP:$BP = DF86) * ($BK:$BK = DC86)),
  IF(
    DC86 &lt;&gt; "",
    _xlfn._xlws.FILTER($X$2:$X$1000, $AD$2:$AD$1000 = DC86),
    ""
  )
)</f>
        <v/>
      </c>
      <c r="DK86" s="213"/>
      <c r="DL86" s="213"/>
      <c r="DM86" s="213"/>
      <c r="DN86" s="213"/>
      <c r="DO86" s="213"/>
      <c r="DP86" s="213"/>
      <c r="DQ86" s="213"/>
      <c r="DR86" s="213"/>
      <c r="DS86" s="445"/>
      <c r="DW86" s="442"/>
      <c r="EA86" s="213" t="str" cm="1">
        <f t="array" aca="1" ref="EA86" ca="1">IFERROR(INDIRECT(ED86), "")</f>
        <v/>
      </c>
      <c r="EC86" s="570">
        <f t="shared" si="8"/>
        <v>0</v>
      </c>
      <c r="ED86" s="213" t="str" cm="1">
        <f t="array" ref="ED86">IF(DW86&lt;&gt;"", _xlfn._xlws.FILTER($X$2:$X$1000, $AD$2:$AD$1000=DW86), "")</f>
        <v/>
      </c>
      <c r="EE86" s="213"/>
      <c r="EF86" s="213"/>
      <c r="EG86" s="213"/>
      <c r="EH86" s="213"/>
      <c r="EI86" s="213"/>
      <c r="EJ86" s="213"/>
      <c r="EK86" s="213"/>
      <c r="EL86" s="213"/>
      <c r="FY86" s="442"/>
      <c r="GC86" s="747" t="str" cm="1">
        <f t="array" aca="1" ref="GC86" ca="1">IFERROR(INDIRECT(GF86), "")</f>
        <v/>
      </c>
      <c r="GE86" s="570">
        <f t="shared" si="11"/>
        <v>0</v>
      </c>
      <c r="GF86" s="213" t="str" cm="1">
        <f t="array" ref="GF86">IF(FY86&lt;&gt;"", _xlfn._xlws.FILTER($X$2:$X$1000, $AD$2:$AD$1000=FY86), "")</f>
        <v/>
      </c>
      <c r="GG86" s="213"/>
      <c r="GH86" s="213"/>
      <c r="GI86" s="213"/>
      <c r="GJ86" s="213"/>
      <c r="GK86" s="213"/>
      <c r="GL86" s="213"/>
      <c r="GM86" s="213"/>
      <c r="GN86" s="213"/>
      <c r="GQ86" s="442"/>
      <c r="GU86" s="213"/>
      <c r="GW86" s="570"/>
      <c r="GX86" s="213"/>
      <c r="GY86" s="213"/>
      <c r="GZ86" s="213"/>
      <c r="HA86" s="213"/>
      <c r="HB86" s="213"/>
      <c r="HC86" s="213"/>
      <c r="HD86" s="213"/>
      <c r="HE86" s="213"/>
      <c r="HF86" s="213"/>
      <c r="HI86" s="442"/>
      <c r="HM86" s="213"/>
      <c r="HO86" s="570"/>
      <c r="HP86" s="213"/>
      <c r="HQ86" s="213"/>
      <c r="HR86" s="213"/>
      <c r="HS86" s="213"/>
      <c r="HT86" s="213"/>
      <c r="HU86" s="213"/>
      <c r="HV86" s="213"/>
      <c r="HW86" s="213"/>
      <c r="HX86" s="213"/>
      <c r="IA86" s="442"/>
      <c r="IE86" s="213"/>
      <c r="IG86" s="570"/>
      <c r="IH86" s="213"/>
      <c r="II86" s="213"/>
      <c r="IJ86" s="213"/>
      <c r="IK86" s="213"/>
      <c r="IL86" s="213"/>
      <c r="IM86" s="213"/>
      <c r="IN86" s="213"/>
      <c r="IO86" s="213"/>
      <c r="IP86" s="213"/>
      <c r="IS86" s="442"/>
      <c r="IW86" s="213"/>
      <c r="IY86" s="570"/>
      <c r="IZ86" s="213"/>
      <c r="JA86" s="213"/>
      <c r="JB86" s="213"/>
      <c r="JC86" s="213"/>
      <c r="JD86" s="213"/>
      <c r="JE86" s="213"/>
      <c r="JF86" s="213"/>
      <c r="JG86" s="213"/>
      <c r="JH86" s="213"/>
      <c r="JK86" s="442"/>
      <c r="JO86" s="213"/>
      <c r="JQ86" s="570"/>
      <c r="JR86" s="213"/>
      <c r="JS86" s="213"/>
      <c r="JT86" s="213"/>
      <c r="JU86" s="213"/>
      <c r="JV86" s="213"/>
      <c r="JW86" s="213"/>
      <c r="JX86" s="213"/>
      <c r="JY86" s="213"/>
      <c r="JZ86" s="213"/>
      <c r="KC86" s="442"/>
      <c r="KG86" s="213"/>
      <c r="KI86" s="570"/>
      <c r="KJ86" s="213"/>
      <c r="KK86" s="213"/>
      <c r="KL86" s="213"/>
      <c r="KM86" s="213"/>
      <c r="KN86" s="213"/>
      <c r="KO86" s="213"/>
      <c r="KP86" s="213"/>
      <c r="KQ86" s="213"/>
      <c r="KR86" s="213"/>
    </row>
    <row r="87" spans="1:304" ht="15">
      <c r="A87" s="458"/>
      <c r="B87" s="459"/>
      <c r="C87" s="459"/>
      <c r="D87" s="459"/>
      <c r="E87" s="459"/>
      <c r="G87">
        <v>0</v>
      </c>
      <c r="H87" t="s">
        <v>1217</v>
      </c>
      <c r="I87">
        <v>0</v>
      </c>
      <c r="J87" s="422"/>
      <c r="K87" s="422"/>
      <c r="L87" s="422"/>
      <c r="M87" s="422"/>
      <c r="N87"/>
      <c r="O87"/>
      <c r="P87" s="435"/>
      <c r="Q87"/>
      <c r="R87"/>
      <c r="S87"/>
      <c r="T87"/>
      <c r="U87"/>
      <c r="V87"/>
      <c r="W87">
        <v>92</v>
      </c>
      <c r="X87" t="s">
        <v>1217</v>
      </c>
      <c r="Y87" t="s">
        <v>1217</v>
      </c>
      <c r="Z87" t="s">
        <v>1217</v>
      </c>
      <c r="AA87" t="s">
        <v>1217</v>
      </c>
      <c r="AB87" t="s">
        <v>1217</v>
      </c>
      <c r="AC87" t="s">
        <v>1217</v>
      </c>
      <c r="AD87" t="s">
        <v>1217</v>
      </c>
      <c r="AE87" t="s">
        <v>1217</v>
      </c>
      <c r="AF87" t="s">
        <v>1217</v>
      </c>
      <c r="AG87" t="s">
        <v>1217</v>
      </c>
      <c r="AH87"/>
      <c r="AI87" t="s">
        <v>1217</v>
      </c>
      <c r="AJ87" t="s">
        <v>1217</v>
      </c>
      <c r="AK87" t="s">
        <v>1217</v>
      </c>
      <c r="AL87" t="s">
        <v>1217</v>
      </c>
      <c r="AM87" t="s">
        <v>1217</v>
      </c>
      <c r="AN87" t="s">
        <v>1217</v>
      </c>
      <c r="AO87" t="s">
        <v>1217</v>
      </c>
      <c r="AP87"/>
      <c r="AQ87"/>
      <c r="AR87"/>
      <c r="AS87"/>
      <c r="AT87"/>
      <c r="AU87"/>
      <c r="AV87"/>
      <c r="AW87"/>
      <c r="AX87"/>
      <c r="AY87"/>
      <c r="AZ87"/>
      <c r="BA87"/>
      <c r="BB87"/>
      <c r="BC87"/>
      <c r="BD87"/>
      <c r="BE87"/>
      <c r="BF87" t="str" cm="1">
        <f t="array" aca="1" ref="BF87" ca="1">IFERROR(INDIRECT(X87),"")</f>
        <v/>
      </c>
      <c r="BG87"/>
      <c r="BH87" s="437"/>
      <c r="BI87"/>
      <c r="BJ87" s="470" t="s">
        <v>1217</v>
      </c>
      <c r="BK87" s="470" t="s">
        <v>1217</v>
      </c>
      <c r="BL87" s="470" t="s">
        <v>0</v>
      </c>
      <c r="BM87" s="470" t="s">
        <v>3633</v>
      </c>
      <c r="BN87" s="470">
        <v>1</v>
      </c>
      <c r="BO87" s="470" t="s">
        <v>4299</v>
      </c>
      <c r="BP87" s="470">
        <v>4</v>
      </c>
      <c r="BQ87" s="438" t="s">
        <v>4329</v>
      </c>
      <c r="BR87" s="438"/>
      <c r="BS87" s="470">
        <v>0</v>
      </c>
      <c r="BT87" s="470">
        <v>0</v>
      </c>
      <c r="BU87" s="470">
        <v>0</v>
      </c>
      <c r="BV87" s="470">
        <v>0</v>
      </c>
      <c r="BW87" s="470">
        <v>0</v>
      </c>
      <c r="BX87" s="470">
        <v>0</v>
      </c>
      <c r="BY87" s="470">
        <v>0</v>
      </c>
      <c r="BZ87" s="470">
        <v>0</v>
      </c>
      <c r="CA87" s="470">
        <v>0</v>
      </c>
      <c r="CB87" s="470">
        <v>0</v>
      </c>
      <c r="CC87" s="470"/>
      <c r="CD87" s="470"/>
      <c r="CE87"/>
      <c r="CG87"/>
      <c r="CH87"/>
      <c r="CI87"/>
      <c r="CJ87"/>
      <c r="CK87"/>
      <c r="CL87"/>
      <c r="CM87"/>
      <c r="CN87"/>
      <c r="CO87"/>
      <c r="CP87"/>
      <c r="CQ87"/>
      <c r="CR87"/>
      <c r="CS87"/>
      <c r="DC87" s="442"/>
      <c r="DD87" s="361"/>
      <c r="DE87" s="361"/>
      <c r="DF87" s="361"/>
      <c r="DG87" s="213" t="str" cm="1">
        <f t="array" aca="1" ref="DG87" ca="1">IFERROR(IF(INDIRECT(DJ87)="x", 1, INDIRECT(DJ87)), "")</f>
        <v/>
      </c>
      <c r="DH87" s="361"/>
      <c r="DI87" s="570">
        <f t="shared" si="12"/>
        <v>0</v>
      </c>
      <c r="DJ87" s="213" t="str" cm="1">
        <f t="array" ref="DJ87">IF(
  DE87 = "svar",
  _xlfn._xlws.FILTER($BQ:$BQ, ($BP:$BP = DF87) * ($BK:$BK = DC87)),
  IF(
    DC87 &lt;&gt; "",
    _xlfn._xlws.FILTER($X$2:$X$1000, $AD$2:$AD$1000 = DC87),
    ""
  )
)</f>
        <v/>
      </c>
      <c r="DK87" s="213"/>
      <c r="DL87" s="213"/>
      <c r="DM87" s="213"/>
      <c r="DN87" s="213"/>
      <c r="DO87" s="213"/>
      <c r="DP87" s="213"/>
      <c r="DQ87" s="213"/>
      <c r="DR87" s="213"/>
      <c r="DS87" s="361"/>
      <c r="DW87" s="440"/>
      <c r="EA87" s="213" t="str" cm="1">
        <f t="array" aca="1" ref="EA87" ca="1">IFERROR(INDIRECT(ED87), "")</f>
        <v/>
      </c>
      <c r="EC87" s="570">
        <f t="shared" si="8"/>
        <v>0</v>
      </c>
      <c r="ED87" s="213" t="str" cm="1">
        <f t="array" ref="ED87">IF(DW87&lt;&gt;"", _xlfn._xlws.FILTER($X$2:$X$1000, $AD$2:$AD$1000=DW87), "")</f>
        <v/>
      </c>
      <c r="EE87" s="213"/>
      <c r="EF87" s="213"/>
      <c r="EG87" s="213"/>
      <c r="EH87" s="213"/>
      <c r="EI87" s="213"/>
      <c r="EJ87" s="213"/>
      <c r="EK87" s="213"/>
      <c r="EL87" s="213"/>
      <c r="FY87" s="440"/>
      <c r="GC87" s="747" t="str" cm="1">
        <f t="array" aca="1" ref="GC87" ca="1">IFERROR(INDIRECT(GF87), "")</f>
        <v/>
      </c>
      <c r="GE87" s="570">
        <f t="shared" si="11"/>
        <v>0</v>
      </c>
      <c r="GF87" s="213" t="str" cm="1">
        <f t="array" ref="GF87">IF(FY87&lt;&gt;"", _xlfn._xlws.FILTER($X$2:$X$1000, $AD$2:$AD$1000=FY87), "")</f>
        <v/>
      </c>
      <c r="GG87" s="213"/>
      <c r="GH87" s="213"/>
      <c r="GI87" s="213"/>
      <c r="GJ87" s="213"/>
      <c r="GK87" s="213"/>
      <c r="GL87" s="213"/>
      <c r="GM87" s="213"/>
      <c r="GN87" s="213"/>
      <c r="GQ87" s="440"/>
      <c r="GU87" s="213"/>
      <c r="GW87" s="570"/>
      <c r="GX87" s="213"/>
      <c r="GY87" s="213"/>
      <c r="GZ87" s="213"/>
      <c r="HA87" s="213"/>
      <c r="HB87" s="213"/>
      <c r="HC87" s="213"/>
      <c r="HD87" s="213"/>
      <c r="HE87" s="213"/>
      <c r="HF87" s="213"/>
      <c r="HI87" s="440"/>
      <c r="HM87" s="213"/>
      <c r="HO87" s="570"/>
      <c r="HP87" s="213"/>
      <c r="HQ87" s="213"/>
      <c r="HR87" s="213"/>
      <c r="HS87" s="213"/>
      <c r="HT87" s="213"/>
      <c r="HU87" s="213"/>
      <c r="HV87" s="213"/>
      <c r="HW87" s="213"/>
      <c r="HX87" s="213"/>
      <c r="IA87" s="440"/>
      <c r="IE87" s="213"/>
      <c r="IG87" s="570"/>
      <c r="IH87" s="213"/>
      <c r="II87" s="213"/>
      <c r="IJ87" s="213"/>
      <c r="IK87" s="213"/>
      <c r="IL87" s="213"/>
      <c r="IM87" s="213"/>
      <c r="IN87" s="213"/>
      <c r="IO87" s="213"/>
      <c r="IP87" s="213"/>
      <c r="IS87" s="440"/>
      <c r="IW87" s="213"/>
      <c r="IY87" s="570"/>
      <c r="IZ87" s="213"/>
      <c r="JA87" s="213"/>
      <c r="JB87" s="213"/>
      <c r="JC87" s="213"/>
      <c r="JD87" s="213"/>
      <c r="JE87" s="213"/>
      <c r="JF87" s="213"/>
      <c r="JG87" s="213"/>
      <c r="JH87" s="213"/>
      <c r="JK87" s="440"/>
      <c r="JO87" s="213"/>
      <c r="JQ87" s="570"/>
      <c r="JR87" s="213"/>
      <c r="JS87" s="213"/>
      <c r="JT87" s="213"/>
      <c r="JU87" s="213"/>
      <c r="JV87" s="213"/>
      <c r="JW87" s="213"/>
      <c r="JX87" s="213"/>
      <c r="JY87" s="213"/>
      <c r="JZ87" s="213"/>
      <c r="KC87" s="440"/>
      <c r="KG87" s="213"/>
      <c r="KI87" s="570"/>
      <c r="KJ87" s="213"/>
      <c r="KK87" s="213"/>
      <c r="KL87" s="213"/>
      <c r="KM87" s="213"/>
      <c r="KN87" s="213"/>
      <c r="KO87" s="213"/>
      <c r="KP87" s="213"/>
      <c r="KQ87" s="213"/>
      <c r="KR87" s="213"/>
    </row>
    <row r="88" spans="1:304" s="361" customFormat="1" ht="15">
      <c r="A88" s="464"/>
      <c r="C88" s="459"/>
      <c r="E88" s="464"/>
      <c r="F88" s="441"/>
      <c r="G88">
        <v>0</v>
      </c>
      <c r="H88" t="s">
        <v>1217</v>
      </c>
      <c r="I88">
        <v>0</v>
      </c>
      <c r="J88" s="422"/>
      <c r="K88" s="422"/>
      <c r="L88" s="422"/>
      <c r="M88" s="422"/>
      <c r="N88"/>
      <c r="O88"/>
      <c r="P88" s="435"/>
      <c r="Q88"/>
      <c r="R88"/>
      <c r="S88"/>
      <c r="T88"/>
      <c r="U88"/>
      <c r="V88"/>
      <c r="W88">
        <v>93</v>
      </c>
      <c r="X88" t="s">
        <v>1217</v>
      </c>
      <c r="Y88" t="s">
        <v>1217</v>
      </c>
      <c r="Z88" t="s">
        <v>1217</v>
      </c>
      <c r="AA88" t="s">
        <v>1217</v>
      </c>
      <c r="AB88" t="s">
        <v>1217</v>
      </c>
      <c r="AC88" t="s">
        <v>1217</v>
      </c>
      <c r="AD88" t="s">
        <v>1217</v>
      </c>
      <c r="AE88" t="s">
        <v>1217</v>
      </c>
      <c r="AF88" t="s">
        <v>1217</v>
      </c>
      <c r="AG88" t="s">
        <v>1217</v>
      </c>
      <c r="AH88"/>
      <c r="AI88" t="s">
        <v>1217</v>
      </c>
      <c r="AJ88" t="s">
        <v>1217</v>
      </c>
      <c r="AK88" t="s">
        <v>1217</v>
      </c>
      <c r="AL88" t="s">
        <v>1217</v>
      </c>
      <c r="AM88" t="s">
        <v>1217</v>
      </c>
      <c r="AN88" t="s">
        <v>1217</v>
      </c>
      <c r="AO88" t="s">
        <v>1217</v>
      </c>
      <c r="AP88"/>
      <c r="AQ88"/>
      <c r="AR88"/>
      <c r="AS88"/>
      <c r="AT88"/>
      <c r="AU88"/>
      <c r="AV88"/>
      <c r="AW88"/>
      <c r="AX88"/>
      <c r="AY88"/>
      <c r="AZ88"/>
      <c r="BA88"/>
      <c r="BB88"/>
      <c r="BC88"/>
      <c r="BD88"/>
      <c r="BE88"/>
      <c r="BF88" t="str" cm="1">
        <f t="array" aca="1" ref="BF88" ca="1">IFERROR(INDIRECT(X88),"")</f>
        <v/>
      </c>
      <c r="BG88"/>
      <c r="BH88" s="437"/>
      <c r="BI88"/>
      <c r="BJ88" s="470" t="s">
        <v>1217</v>
      </c>
      <c r="BK88" s="470" t="s">
        <v>1217</v>
      </c>
      <c r="BL88" s="470" t="s">
        <v>0</v>
      </c>
      <c r="BM88" s="470" t="s">
        <v>3633</v>
      </c>
      <c r="BN88" s="470">
        <v>2</v>
      </c>
      <c r="BO88" s="470" t="s">
        <v>4300</v>
      </c>
      <c r="BP88" s="470">
        <v>4</v>
      </c>
      <c r="BQ88" s="438" t="s">
        <v>4330</v>
      </c>
      <c r="BR88" s="438"/>
      <c r="BS88" s="470">
        <v>0</v>
      </c>
      <c r="BT88" s="470">
        <v>0</v>
      </c>
      <c r="BU88" s="470">
        <v>0</v>
      </c>
      <c r="BV88" s="470">
        <v>0</v>
      </c>
      <c r="BW88" s="470">
        <v>0</v>
      </c>
      <c r="BX88" s="470">
        <v>0</v>
      </c>
      <c r="BY88" s="470">
        <v>0</v>
      </c>
      <c r="BZ88" s="470">
        <v>0</v>
      </c>
      <c r="CA88" s="470">
        <v>0</v>
      </c>
      <c r="CB88" s="470">
        <v>0</v>
      </c>
      <c r="CC88" s="470"/>
      <c r="CD88" s="470"/>
      <c r="CE88"/>
      <c r="CG88"/>
      <c r="CH88"/>
      <c r="CI88"/>
      <c r="CJ88"/>
      <c r="CK88"/>
      <c r="CL88"/>
      <c r="CM88"/>
      <c r="CN88"/>
      <c r="CO88"/>
      <c r="CP88"/>
      <c r="CQ88"/>
      <c r="CR88"/>
      <c r="CS88"/>
      <c r="DC88" s="440"/>
      <c r="DD88" s="441"/>
      <c r="DE88" s="441"/>
      <c r="DF88" s="441"/>
      <c r="DG88" s="213" t="str" cm="1">
        <f t="array" aca="1" ref="DG88" ca="1">IFERROR(IF(INDIRECT(DJ88)="x", 1, INDIRECT(DJ88)), "")</f>
        <v/>
      </c>
      <c r="DH88" s="441"/>
      <c r="DI88" s="570">
        <f t="shared" si="12"/>
        <v>0</v>
      </c>
      <c r="DJ88" s="213" t="str" cm="1">
        <f t="array" ref="DJ88">IF(
  DE88 = "svar",
  _xlfn._xlws.FILTER($BQ:$BQ, ($BP:$BP = DF88) * ($BK:$BK = DC88)),
  IF(
    DC88 &lt;&gt; "",
    _xlfn._xlws.FILTER($X$2:$X$1000, $AD$2:$AD$1000 = DC88),
    ""
  )
)</f>
        <v/>
      </c>
      <c r="DK88" s="213"/>
      <c r="DL88" s="213"/>
      <c r="DM88" s="213"/>
      <c r="DN88" s="213"/>
      <c r="DO88" s="213"/>
      <c r="DP88" s="213"/>
      <c r="DQ88" s="213"/>
      <c r="DR88" s="213"/>
      <c r="DS88" s="441"/>
      <c r="DW88" s="442"/>
      <c r="EA88" s="213" t="str" cm="1">
        <f t="array" aca="1" ref="EA88" ca="1">IFERROR(INDIRECT(ED88), "")</f>
        <v/>
      </c>
      <c r="EC88" s="570">
        <f t="shared" si="8"/>
        <v>0</v>
      </c>
      <c r="ED88" s="213" t="str" cm="1">
        <f t="array" ref="ED88">IF(DW88&lt;&gt;"", _xlfn._xlws.FILTER($X$2:$X$1000, $AD$2:$AD$1000=DW88), "")</f>
        <v/>
      </c>
      <c r="EE88" s="213"/>
      <c r="EF88" s="213"/>
      <c r="EG88" s="213"/>
      <c r="EH88" s="213"/>
      <c r="EI88" s="213"/>
      <c r="EJ88" s="213"/>
      <c r="EK88" s="213"/>
      <c r="EL88" s="213"/>
      <c r="FY88" s="442"/>
      <c r="GC88" s="747" t="str" cm="1">
        <f t="array" aca="1" ref="GC88" ca="1">IFERROR(INDIRECT(GF88), "")</f>
        <v/>
      </c>
      <c r="GE88" s="570">
        <f t="shared" si="11"/>
        <v>0</v>
      </c>
      <c r="GF88" s="213" t="str" cm="1">
        <f t="array" ref="GF88">IF(FY88&lt;&gt;"", _xlfn._xlws.FILTER($X$2:$X$1000, $AD$2:$AD$1000=FY88), "")</f>
        <v/>
      </c>
      <c r="GG88" s="213"/>
      <c r="GH88" s="213"/>
      <c r="GI88" s="213"/>
      <c r="GJ88" s="213"/>
      <c r="GK88" s="213"/>
      <c r="GL88" s="213"/>
      <c r="GM88" s="213"/>
      <c r="GN88" s="213"/>
      <c r="GQ88" s="442"/>
      <c r="GU88" s="213"/>
      <c r="GW88" s="570"/>
      <c r="GX88" s="213"/>
      <c r="GY88" s="213"/>
      <c r="GZ88" s="213"/>
      <c r="HA88" s="213"/>
      <c r="HB88" s="213"/>
      <c r="HC88" s="213"/>
      <c r="HD88" s="213"/>
      <c r="HE88" s="213"/>
      <c r="HF88" s="213"/>
      <c r="HI88" s="442"/>
      <c r="HM88" s="213"/>
      <c r="HO88" s="570"/>
      <c r="HP88" s="213"/>
      <c r="HQ88" s="213"/>
      <c r="HR88" s="213"/>
      <c r="HS88" s="213"/>
      <c r="HT88" s="213"/>
      <c r="HU88" s="213"/>
      <c r="HV88" s="213"/>
      <c r="HW88" s="213"/>
      <c r="HX88" s="213"/>
      <c r="IA88" s="442"/>
      <c r="IE88" s="213"/>
      <c r="IG88" s="570"/>
      <c r="IH88" s="213"/>
      <c r="II88" s="213"/>
      <c r="IJ88" s="213"/>
      <c r="IK88" s="213"/>
      <c r="IL88" s="213"/>
      <c r="IM88" s="213"/>
      <c r="IN88" s="213"/>
      <c r="IO88" s="213"/>
      <c r="IP88" s="213"/>
      <c r="IS88" s="442"/>
      <c r="IW88" s="213"/>
      <c r="IY88" s="570"/>
      <c r="IZ88" s="213"/>
      <c r="JA88" s="213"/>
      <c r="JB88" s="213"/>
      <c r="JC88" s="213"/>
      <c r="JD88" s="213"/>
      <c r="JE88" s="213"/>
      <c r="JF88" s="213"/>
      <c r="JG88" s="213"/>
      <c r="JH88" s="213"/>
      <c r="JK88" s="442"/>
      <c r="JO88" s="213"/>
      <c r="JQ88" s="570"/>
      <c r="JR88" s="213"/>
      <c r="JS88" s="213"/>
      <c r="JT88" s="213"/>
      <c r="JU88" s="213"/>
      <c r="JV88" s="213"/>
      <c r="JW88" s="213"/>
      <c r="JX88" s="213"/>
      <c r="JY88" s="213"/>
      <c r="JZ88" s="213"/>
      <c r="KC88" s="442"/>
      <c r="KG88" s="213"/>
      <c r="KI88" s="570"/>
      <c r="KJ88" s="213"/>
      <c r="KK88" s="213"/>
      <c r="KL88" s="213"/>
      <c r="KM88" s="213"/>
      <c r="KN88" s="213"/>
      <c r="KO88" s="213"/>
      <c r="KP88" s="213"/>
      <c r="KQ88" s="213"/>
      <c r="KR88" s="213"/>
    </row>
    <row r="89" spans="1:304" s="361" customFormat="1" ht="15">
      <c r="A89" s="464"/>
      <c r="C89" s="459"/>
      <c r="E89" s="464"/>
      <c r="F89" s="441"/>
      <c r="G89">
        <v>0</v>
      </c>
      <c r="H89" t="s">
        <v>1217</v>
      </c>
      <c r="I89">
        <v>0</v>
      </c>
      <c r="J89" s="422"/>
      <c r="K89" s="422"/>
      <c r="L89" s="422"/>
      <c r="M89" s="422"/>
      <c r="N89"/>
      <c r="O89"/>
      <c r="P89" s="435"/>
      <c r="Q89"/>
      <c r="R89"/>
      <c r="S89"/>
      <c r="T89"/>
      <c r="U89"/>
      <c r="V89"/>
      <c r="W89">
        <v>94</v>
      </c>
      <c r="X89" s="566" t="s">
        <v>3700</v>
      </c>
      <c r="Y89" t="s">
        <v>3701</v>
      </c>
      <c r="Z89" t="s">
        <v>3702</v>
      </c>
      <c r="AA89">
        <v>7</v>
      </c>
      <c r="AB89" t="s">
        <v>3703</v>
      </c>
      <c r="AC89">
        <v>2</v>
      </c>
      <c r="AD89">
        <v>7</v>
      </c>
      <c r="AE89">
        <v>0</v>
      </c>
      <c r="AF89">
        <v>0</v>
      </c>
      <c r="AG89" t="s">
        <v>3704</v>
      </c>
      <c r="AH89"/>
      <c r="AI89" s="566" t="s">
        <v>3705</v>
      </c>
      <c r="AJ89" s="566" t="s">
        <v>3706</v>
      </c>
      <c r="AK89" s="566" t="s">
        <v>3707</v>
      </c>
      <c r="AL89" t="s">
        <v>3708</v>
      </c>
      <c r="AM89" s="566" t="s">
        <v>3709</v>
      </c>
      <c r="AN89" t="s">
        <v>3710</v>
      </c>
      <c r="AO89" t="s">
        <v>3711</v>
      </c>
      <c r="AP89"/>
      <c r="AQ89"/>
      <c r="AR89"/>
      <c r="AS89"/>
      <c r="AT89"/>
      <c r="AU89"/>
      <c r="AV89"/>
      <c r="AW89"/>
      <c r="AX89"/>
      <c r="AY89"/>
      <c r="AZ89"/>
      <c r="BA89"/>
      <c r="BB89"/>
      <c r="BC89"/>
      <c r="BD89"/>
      <c r="BE89"/>
      <c r="BF89" cm="1">
        <f t="array" aca="1" ref="BF89" ca="1">IFERROR(INDIRECT(X89),"")</f>
        <v>0</v>
      </c>
      <c r="BG89"/>
      <c r="BH89" s="437"/>
      <c r="BI89"/>
      <c r="BJ89" s="470" t="s">
        <v>1217</v>
      </c>
      <c r="BK89" s="470" t="s">
        <v>1217</v>
      </c>
      <c r="BL89" s="470" t="s">
        <v>0</v>
      </c>
      <c r="BM89" s="470" t="s">
        <v>3633</v>
      </c>
      <c r="BN89" s="470">
        <v>3</v>
      </c>
      <c r="BO89" s="470" t="s">
        <v>4301</v>
      </c>
      <c r="BP89" s="470">
        <v>19</v>
      </c>
      <c r="BQ89" s="438" t="s">
        <v>4331</v>
      </c>
      <c r="BR89" s="438"/>
      <c r="BS89" s="470">
        <v>0</v>
      </c>
      <c r="BT89" s="470">
        <v>0</v>
      </c>
      <c r="BU89" s="470">
        <v>0</v>
      </c>
      <c r="BV89" s="470">
        <v>0</v>
      </c>
      <c r="BW89" s="470">
        <v>0</v>
      </c>
      <c r="BX89" s="470">
        <v>0</v>
      </c>
      <c r="BY89" s="470">
        <v>0</v>
      </c>
      <c r="BZ89" s="470">
        <v>0</v>
      </c>
      <c r="CA89" s="470">
        <v>0</v>
      </c>
      <c r="CB89" s="470">
        <v>0</v>
      </c>
      <c r="CC89" s="470"/>
      <c r="CD89" s="470"/>
      <c r="CE89"/>
      <c r="CG89"/>
      <c r="CH89"/>
      <c r="CI89"/>
      <c r="CJ89"/>
      <c r="CK89"/>
      <c r="CL89"/>
      <c r="CM89"/>
      <c r="CN89"/>
      <c r="CO89"/>
      <c r="CP89"/>
      <c r="CQ89"/>
      <c r="CR89"/>
      <c r="CS89"/>
      <c r="DC89" s="442"/>
      <c r="DG89" s="213" t="str" cm="1">
        <f t="array" aca="1" ref="DG89" ca="1">IFERROR(IF(INDIRECT(DJ89)="x", 1, INDIRECT(DJ89)), "")</f>
        <v/>
      </c>
      <c r="DI89" s="570">
        <f t="shared" si="12"/>
        <v>0</v>
      </c>
      <c r="DJ89" s="213" t="str" cm="1">
        <f t="array" ref="DJ89">IF(
  DE89 = "svar",
  _xlfn._xlws.FILTER($BQ:$BQ, ($BP:$BP = DF89) * ($BK:$BK = DC89)),
  IF(
    DC89 &lt;&gt; "",
    _xlfn._xlws.FILTER($X$2:$X$1000, $AD$2:$AD$1000 = DC89),
    ""
  )
)</f>
        <v/>
      </c>
      <c r="DK89" s="213"/>
      <c r="DL89" s="213"/>
      <c r="DM89" s="213"/>
      <c r="DN89" s="213"/>
      <c r="DO89" s="213"/>
      <c r="DP89" s="213"/>
      <c r="DQ89" s="213"/>
      <c r="DR89" s="213"/>
      <c r="DW89" s="442"/>
      <c r="EA89" s="213" t="str" cm="1">
        <f t="array" aca="1" ref="EA89" ca="1">IFERROR(INDIRECT(ED89), "")</f>
        <v/>
      </c>
      <c r="EC89" s="570">
        <f t="shared" si="8"/>
        <v>0</v>
      </c>
      <c r="ED89" s="213" t="str" cm="1">
        <f t="array" ref="ED89">IF(DW89&lt;&gt;"", _xlfn._xlws.FILTER($X$2:$X$1000, $AD$2:$AD$1000=DW89), "")</f>
        <v/>
      </c>
      <c r="EE89" s="213"/>
      <c r="EF89" s="213"/>
      <c r="EG89" s="213"/>
      <c r="EH89" s="213"/>
      <c r="EI89" s="213"/>
      <c r="EJ89" s="213"/>
      <c r="EK89" s="213"/>
      <c r="EL89" s="213"/>
      <c r="FY89" s="442"/>
      <c r="GC89" s="747" t="str" cm="1">
        <f t="array" aca="1" ref="GC89" ca="1">IFERROR(INDIRECT(GF89), "")</f>
        <v/>
      </c>
      <c r="GE89" s="570">
        <f t="shared" si="11"/>
        <v>0</v>
      </c>
      <c r="GF89" s="213" t="str" cm="1">
        <f t="array" ref="GF89">IF(FY89&lt;&gt;"", _xlfn._xlws.FILTER($X$2:$X$1000, $AD$2:$AD$1000=FY89), "")</f>
        <v/>
      </c>
      <c r="GG89" s="213"/>
      <c r="GH89" s="213"/>
      <c r="GI89" s="213"/>
      <c r="GJ89" s="213"/>
      <c r="GK89" s="213"/>
      <c r="GL89" s="213"/>
      <c r="GM89" s="213"/>
      <c r="GN89" s="213"/>
      <c r="GQ89" s="442"/>
      <c r="GU89" s="213"/>
      <c r="GW89" s="570"/>
      <c r="GX89" s="213"/>
      <c r="GY89" s="213"/>
      <c r="GZ89" s="213"/>
      <c r="HA89" s="213"/>
      <c r="HB89" s="213"/>
      <c r="HC89" s="213"/>
      <c r="HD89" s="213"/>
      <c r="HE89" s="213"/>
      <c r="HF89" s="213"/>
      <c r="HI89" s="442"/>
      <c r="HM89" s="213"/>
      <c r="HO89" s="570"/>
      <c r="HP89" s="213"/>
      <c r="HQ89" s="213"/>
      <c r="HR89" s="213"/>
      <c r="HS89" s="213"/>
      <c r="HT89" s="213"/>
      <c r="HU89" s="213"/>
      <c r="HV89" s="213"/>
      <c r="HW89" s="213"/>
      <c r="HX89" s="213"/>
      <c r="IA89" s="442"/>
      <c r="IE89" s="213"/>
      <c r="IG89" s="570"/>
      <c r="IH89" s="213"/>
      <c r="II89" s="213"/>
      <c r="IJ89" s="213"/>
      <c r="IK89" s="213"/>
      <c r="IL89" s="213"/>
      <c r="IM89" s="213"/>
      <c r="IN89" s="213"/>
      <c r="IO89" s="213"/>
      <c r="IP89" s="213"/>
      <c r="IS89" s="442"/>
      <c r="IW89" s="213"/>
      <c r="IY89" s="570"/>
      <c r="IZ89" s="213"/>
      <c r="JA89" s="213"/>
      <c r="JB89" s="213"/>
      <c r="JC89" s="213"/>
      <c r="JD89" s="213"/>
      <c r="JE89" s="213"/>
      <c r="JF89" s="213"/>
      <c r="JG89" s="213"/>
      <c r="JH89" s="213"/>
      <c r="JK89" s="442"/>
      <c r="JO89" s="213"/>
      <c r="JQ89" s="570"/>
      <c r="JR89" s="213"/>
      <c r="JS89" s="213"/>
      <c r="JT89" s="213"/>
      <c r="JU89" s="213"/>
      <c r="JV89" s="213"/>
      <c r="JW89" s="213"/>
      <c r="JX89" s="213"/>
      <c r="JY89" s="213"/>
      <c r="JZ89" s="213"/>
      <c r="KC89" s="442"/>
      <c r="KG89" s="213"/>
      <c r="KI89" s="570"/>
      <c r="KJ89" s="213"/>
      <c r="KK89" s="213"/>
      <c r="KL89" s="213"/>
      <c r="KM89" s="213"/>
      <c r="KN89" s="213"/>
      <c r="KO89" s="213"/>
      <c r="KP89" s="213"/>
      <c r="KQ89" s="213"/>
      <c r="KR89" s="213"/>
    </row>
    <row r="90" spans="1:304" ht="15">
      <c r="A90" s="464"/>
      <c r="B90" s="361"/>
      <c r="C90" s="459"/>
      <c r="D90" s="361"/>
      <c r="E90" s="464"/>
      <c r="G90">
        <v>0</v>
      </c>
      <c r="H90" t="s">
        <v>1217</v>
      </c>
      <c r="I90">
        <v>0</v>
      </c>
      <c r="J90" s="422"/>
      <c r="K90" s="422"/>
      <c r="L90" s="422"/>
      <c r="M90" s="422"/>
      <c r="N90"/>
      <c r="O90"/>
      <c r="P90" s="435"/>
      <c r="Q90"/>
      <c r="R90"/>
      <c r="S90"/>
      <c r="T90"/>
      <c r="U90"/>
      <c r="V90"/>
      <c r="W90">
        <v>95</v>
      </c>
      <c r="X90" t="s">
        <v>1217</v>
      </c>
      <c r="Y90" t="s">
        <v>1217</v>
      </c>
      <c r="Z90" t="s">
        <v>1217</v>
      </c>
      <c r="AA90" t="s">
        <v>1217</v>
      </c>
      <c r="AB90" t="s">
        <v>1217</v>
      </c>
      <c r="AC90" t="s">
        <v>1217</v>
      </c>
      <c r="AD90" t="s">
        <v>1217</v>
      </c>
      <c r="AE90" t="s">
        <v>1217</v>
      </c>
      <c r="AF90" t="s">
        <v>1217</v>
      </c>
      <c r="AG90" t="s">
        <v>1217</v>
      </c>
      <c r="AH90"/>
      <c r="AI90" t="s">
        <v>1217</v>
      </c>
      <c r="AJ90" t="s">
        <v>1217</v>
      </c>
      <c r="AK90" t="s">
        <v>1217</v>
      </c>
      <c r="AL90" t="s">
        <v>1217</v>
      </c>
      <c r="AM90" t="s">
        <v>1217</v>
      </c>
      <c r="AN90" t="s">
        <v>1217</v>
      </c>
      <c r="AO90" t="s">
        <v>1217</v>
      </c>
      <c r="AP90"/>
      <c r="AQ90"/>
      <c r="AR90"/>
      <c r="AS90"/>
      <c r="AT90"/>
      <c r="AU90"/>
      <c r="AV90"/>
      <c r="AW90"/>
      <c r="AX90"/>
      <c r="AY90"/>
      <c r="AZ90"/>
      <c r="BA90"/>
      <c r="BB90"/>
      <c r="BC90"/>
      <c r="BD90"/>
      <c r="BE90"/>
      <c r="BF90" t="str" cm="1">
        <f t="array" aca="1" ref="BF90" ca="1">IFERROR(INDIRECT(X90),"")</f>
        <v/>
      </c>
      <c r="BG90"/>
      <c r="BH90" s="437"/>
      <c r="BI90"/>
      <c r="BJ90" s="470" t="s">
        <v>1217</v>
      </c>
      <c r="BK90" s="470" t="s">
        <v>1217</v>
      </c>
      <c r="BL90" s="470" t="s">
        <v>0</v>
      </c>
      <c r="BM90" s="470" t="s">
        <v>3633</v>
      </c>
      <c r="BN90" s="470">
        <v>4</v>
      </c>
      <c r="BO90" s="470" t="s">
        <v>4302</v>
      </c>
      <c r="BP90" s="470">
        <v>0</v>
      </c>
      <c r="BQ90" s="438" t="s">
        <v>4332</v>
      </c>
      <c r="BR90" s="438"/>
      <c r="BS90" s="470">
        <v>0</v>
      </c>
      <c r="BT90" s="470">
        <v>0</v>
      </c>
      <c r="BU90" s="470">
        <v>0</v>
      </c>
      <c r="BV90" s="470">
        <v>0</v>
      </c>
      <c r="BW90" s="470">
        <v>0</v>
      </c>
      <c r="BX90" s="470">
        <v>0</v>
      </c>
      <c r="BY90" s="470">
        <v>0</v>
      </c>
      <c r="BZ90" s="470">
        <v>0</v>
      </c>
      <c r="CA90" s="470">
        <v>0</v>
      </c>
      <c r="CB90" s="470">
        <v>0</v>
      </c>
      <c r="CC90" s="470"/>
      <c r="CD90" s="470"/>
      <c r="CE90"/>
      <c r="CG90"/>
      <c r="CH90"/>
      <c r="CI90"/>
      <c r="CJ90"/>
      <c r="CK90"/>
      <c r="CL90"/>
      <c r="CM90"/>
      <c r="CN90"/>
      <c r="CO90"/>
      <c r="CP90"/>
      <c r="CQ90"/>
      <c r="CR90"/>
      <c r="CS90"/>
      <c r="DC90" s="442"/>
      <c r="DD90" s="361"/>
      <c r="DE90" s="361"/>
      <c r="DF90" s="361"/>
      <c r="DG90" s="213" t="str" cm="1">
        <f t="array" aca="1" ref="DG90" ca="1">IFERROR(IF(INDIRECT(DJ90)="x", 1, INDIRECT(DJ90)), "")</f>
        <v/>
      </c>
      <c r="DH90" s="361"/>
      <c r="DI90" s="570">
        <f t="shared" si="12"/>
        <v>0</v>
      </c>
      <c r="DJ90" s="213" t="str" cm="1">
        <f t="array" ref="DJ90">IF(
  DE90 = "svar",
  _xlfn._xlws.FILTER($BQ:$BQ, ($BP:$BP = DF90) * ($BK:$BK = DC90)),
  IF(
    DC90 &lt;&gt; "",
    _xlfn._xlws.FILTER($X$2:$X$1000, $AD$2:$AD$1000 = DC90),
    ""
  )
)</f>
        <v/>
      </c>
      <c r="DK90" s="213"/>
      <c r="DL90" s="213"/>
      <c r="DM90" s="213"/>
      <c r="DN90" s="213"/>
      <c r="DO90" s="213"/>
      <c r="DP90" s="213"/>
      <c r="DQ90" s="213"/>
      <c r="DR90" s="213"/>
      <c r="DS90" s="361"/>
      <c r="DW90" s="440"/>
      <c r="EA90" s="213" t="str" cm="1">
        <f t="array" aca="1" ref="EA90" ca="1">IFERROR(INDIRECT(ED90), "")</f>
        <v/>
      </c>
      <c r="EC90" s="570">
        <f t="shared" si="8"/>
        <v>0</v>
      </c>
      <c r="ED90" s="213" t="str" cm="1">
        <f t="array" ref="ED90">IF(DW90&lt;&gt;"", _xlfn._xlws.FILTER($X$2:$X$1000, $AD$2:$AD$1000=DW90), "")</f>
        <v/>
      </c>
      <c r="EE90" s="213"/>
      <c r="EF90" s="213"/>
      <c r="EG90" s="213"/>
      <c r="EH90" s="213"/>
      <c r="EI90" s="213"/>
      <c r="EJ90" s="213"/>
      <c r="EK90" s="213"/>
      <c r="EL90" s="213"/>
      <c r="FY90" s="440"/>
      <c r="GC90" s="747" t="str" cm="1">
        <f t="array" aca="1" ref="GC90" ca="1">IFERROR(INDIRECT(GF90), "")</f>
        <v/>
      </c>
      <c r="GE90" s="570">
        <f t="shared" si="11"/>
        <v>0</v>
      </c>
      <c r="GF90" s="213" t="str" cm="1">
        <f t="array" ref="GF90">IF(FY90&lt;&gt;"", _xlfn._xlws.FILTER($X$2:$X$1000, $AD$2:$AD$1000=FY90), "")</f>
        <v/>
      </c>
      <c r="GG90" s="213"/>
      <c r="GH90" s="213"/>
      <c r="GI90" s="213"/>
      <c r="GJ90" s="213"/>
      <c r="GK90" s="213"/>
      <c r="GL90" s="213"/>
      <c r="GM90" s="213"/>
      <c r="GN90" s="213"/>
      <c r="GQ90" s="440"/>
      <c r="GU90" s="213"/>
      <c r="GW90" s="570"/>
      <c r="GX90" s="213"/>
      <c r="GY90" s="213"/>
      <c r="GZ90" s="213"/>
      <c r="HA90" s="213"/>
      <c r="HB90" s="213"/>
      <c r="HC90" s="213"/>
      <c r="HD90" s="213"/>
      <c r="HE90" s="213"/>
      <c r="HF90" s="213"/>
      <c r="HI90" s="440"/>
      <c r="HM90" s="213"/>
      <c r="HO90" s="570"/>
      <c r="HP90" s="213"/>
      <c r="HQ90" s="213"/>
      <c r="HR90" s="213"/>
      <c r="HS90" s="213"/>
      <c r="HT90" s="213"/>
      <c r="HU90" s="213"/>
      <c r="HV90" s="213"/>
      <c r="HW90" s="213"/>
      <c r="HX90" s="213"/>
      <c r="IA90" s="440"/>
      <c r="IE90" s="213"/>
      <c r="IG90" s="570"/>
      <c r="IH90" s="213"/>
      <c r="II90" s="213"/>
      <c r="IJ90" s="213"/>
      <c r="IK90" s="213"/>
      <c r="IL90" s="213"/>
      <c r="IM90" s="213"/>
      <c r="IN90" s="213"/>
      <c r="IO90" s="213"/>
      <c r="IP90" s="213"/>
      <c r="IS90" s="440"/>
      <c r="IW90" s="213"/>
      <c r="IY90" s="570"/>
      <c r="IZ90" s="213"/>
      <c r="JA90" s="213"/>
      <c r="JB90" s="213"/>
      <c r="JC90" s="213"/>
      <c r="JD90" s="213"/>
      <c r="JE90" s="213"/>
      <c r="JF90" s="213"/>
      <c r="JG90" s="213"/>
      <c r="JH90" s="213"/>
      <c r="JK90" s="440"/>
      <c r="JO90" s="213"/>
      <c r="JQ90" s="570"/>
      <c r="JR90" s="213"/>
      <c r="JS90" s="213"/>
      <c r="JT90" s="213"/>
      <c r="JU90" s="213"/>
      <c r="JV90" s="213"/>
      <c r="JW90" s="213"/>
      <c r="JX90" s="213"/>
      <c r="JY90" s="213"/>
      <c r="JZ90" s="213"/>
      <c r="KC90" s="440"/>
      <c r="KG90" s="213"/>
      <c r="KI90" s="570"/>
      <c r="KJ90" s="213"/>
      <c r="KK90" s="213"/>
      <c r="KL90" s="213"/>
      <c r="KM90" s="213"/>
      <c r="KN90" s="213"/>
      <c r="KO90" s="213"/>
      <c r="KP90" s="213"/>
      <c r="KQ90" s="213"/>
      <c r="KR90" s="213"/>
    </row>
    <row r="91" spans="1:304" s="445" customFormat="1" ht="18" customHeight="1">
      <c r="A91" s="464"/>
      <c r="B91" s="361"/>
      <c r="C91" s="459"/>
      <c r="D91" s="361"/>
      <c r="E91" s="464"/>
      <c r="F91" s="441"/>
      <c r="G91">
        <v>0</v>
      </c>
      <c r="H91" t="s">
        <v>1217</v>
      </c>
      <c r="I91">
        <v>0</v>
      </c>
      <c r="J91" s="422"/>
      <c r="K91" s="422"/>
      <c r="L91" s="422"/>
      <c r="M91" s="422"/>
      <c r="N91"/>
      <c r="O91"/>
      <c r="P91" s="435"/>
      <c r="Q91"/>
      <c r="R91"/>
      <c r="S91"/>
      <c r="T91"/>
      <c r="U91"/>
      <c r="V91"/>
      <c r="W91">
        <v>96</v>
      </c>
      <c r="X91" t="s">
        <v>1217</v>
      </c>
      <c r="Y91" t="s">
        <v>1217</v>
      </c>
      <c r="Z91" t="s">
        <v>1217</v>
      </c>
      <c r="AA91" t="s">
        <v>1217</v>
      </c>
      <c r="AB91" t="s">
        <v>1217</v>
      </c>
      <c r="AC91" t="s">
        <v>1217</v>
      </c>
      <c r="AD91" t="s">
        <v>1217</v>
      </c>
      <c r="AE91" t="s">
        <v>1217</v>
      </c>
      <c r="AF91" t="s">
        <v>1217</v>
      </c>
      <c r="AG91" t="s">
        <v>1217</v>
      </c>
      <c r="AH91"/>
      <c r="AI91" t="s">
        <v>1217</v>
      </c>
      <c r="AJ91" t="s">
        <v>1217</v>
      </c>
      <c r="AK91" t="s">
        <v>1217</v>
      </c>
      <c r="AL91" t="s">
        <v>1217</v>
      </c>
      <c r="AM91" t="s">
        <v>1217</v>
      </c>
      <c r="AN91" t="s">
        <v>1217</v>
      </c>
      <c r="AO91" t="s">
        <v>1217</v>
      </c>
      <c r="AP91"/>
      <c r="AQ91"/>
      <c r="AR91"/>
      <c r="AS91"/>
      <c r="AT91"/>
      <c r="AU91"/>
      <c r="AV91"/>
      <c r="AW91"/>
      <c r="AX91"/>
      <c r="AY91"/>
      <c r="AZ91"/>
      <c r="BA91"/>
      <c r="BB91"/>
      <c r="BC91"/>
      <c r="BD91"/>
      <c r="BE91"/>
      <c r="BF91" t="str" cm="1">
        <f t="array" aca="1" ref="BF91" ca="1">IFERROR(INDIRECT(X91),"")</f>
        <v/>
      </c>
      <c r="BG91"/>
      <c r="BH91" s="437"/>
      <c r="BI91"/>
      <c r="BJ91" s="470" t="s">
        <v>1217</v>
      </c>
      <c r="BK91" s="470" t="s">
        <v>1217</v>
      </c>
      <c r="BL91" s="470" t="s">
        <v>0</v>
      </c>
      <c r="BM91" s="470" t="s">
        <v>3633</v>
      </c>
      <c r="BN91" s="470">
        <v>5</v>
      </c>
      <c r="BO91" s="470" t="s">
        <v>4303</v>
      </c>
      <c r="BP91" s="470">
        <v>0</v>
      </c>
      <c r="BQ91" s="438" t="s">
        <v>4333</v>
      </c>
      <c r="BR91" s="438"/>
      <c r="BS91" s="470">
        <v>0</v>
      </c>
      <c r="BT91" s="470">
        <v>0</v>
      </c>
      <c r="BU91" s="470">
        <v>0</v>
      </c>
      <c r="BV91" s="470">
        <v>0</v>
      </c>
      <c r="BW91" s="470">
        <v>0</v>
      </c>
      <c r="BX91" s="470">
        <v>0</v>
      </c>
      <c r="BY91" s="470">
        <v>0</v>
      </c>
      <c r="BZ91" s="470">
        <v>0</v>
      </c>
      <c r="CA91" s="470">
        <v>0</v>
      </c>
      <c r="CB91" s="470">
        <v>0</v>
      </c>
      <c r="CC91" s="470"/>
      <c r="CD91" s="470"/>
      <c r="CE91"/>
      <c r="CG91"/>
      <c r="CH91"/>
      <c r="CI91"/>
      <c r="CJ91"/>
      <c r="CK91"/>
      <c r="CL91"/>
      <c r="CM91"/>
      <c r="CN91"/>
      <c r="CO91"/>
      <c r="CP91"/>
      <c r="CQ91"/>
      <c r="CR91"/>
      <c r="CS91"/>
      <c r="DC91" s="440"/>
      <c r="DD91" s="441"/>
      <c r="DE91" s="441"/>
      <c r="DF91" s="441"/>
      <c r="DG91" s="213" t="str" cm="1">
        <f t="array" aca="1" ref="DG91" ca="1">IFERROR(IF(INDIRECT(DJ91)="x", 1, INDIRECT(DJ91)), "")</f>
        <v/>
      </c>
      <c r="DH91" s="441"/>
      <c r="DI91" s="570">
        <f t="shared" si="12"/>
        <v>0</v>
      </c>
      <c r="DJ91" s="213" t="str" cm="1">
        <f t="array" ref="DJ91">IF(
  DE91 = "svar",
  _xlfn._xlws.FILTER($BQ:$BQ, ($BP:$BP = DF91) * ($BK:$BK = DC91)),
  IF(
    DC91 &lt;&gt; "",
    _xlfn._xlws.FILTER($X$2:$X$1000, $AD$2:$AD$1000 = DC91),
    ""
  )
)</f>
        <v/>
      </c>
      <c r="DK91" s="213"/>
      <c r="DL91" s="213"/>
      <c r="DM91" s="213"/>
      <c r="DN91" s="213"/>
      <c r="DO91" s="213"/>
      <c r="DP91" s="213"/>
      <c r="DQ91" s="213"/>
      <c r="DR91" s="213"/>
      <c r="DS91" s="441"/>
      <c r="DW91" s="444"/>
      <c r="EA91" s="213" t="str" cm="1">
        <f t="array" aca="1" ref="EA91" ca="1">IFERROR(INDIRECT(ED91), "")</f>
        <v/>
      </c>
      <c r="EC91" s="570">
        <f t="shared" si="8"/>
        <v>0</v>
      </c>
      <c r="ED91" s="213" t="str" cm="1">
        <f t="array" ref="ED91">IF(DW91&lt;&gt;"", _xlfn._xlws.FILTER($X$2:$X$1000, $AD$2:$AD$1000=DW91), "")</f>
        <v/>
      </c>
      <c r="EE91" s="213"/>
      <c r="EF91" s="213"/>
      <c r="EG91" s="213"/>
      <c r="EH91" s="213"/>
      <c r="EI91" s="213"/>
      <c r="EJ91" s="213"/>
      <c r="EK91" s="213"/>
      <c r="EL91" s="213"/>
      <c r="FY91" s="444"/>
      <c r="GC91" s="747" t="str" cm="1">
        <f t="array" aca="1" ref="GC91" ca="1">IFERROR(INDIRECT(GF91), "")</f>
        <v/>
      </c>
      <c r="GE91" s="570">
        <f t="shared" si="11"/>
        <v>0</v>
      </c>
      <c r="GF91" s="213" t="str" cm="1">
        <f t="array" ref="GF91">IF(FY91&lt;&gt;"", _xlfn._xlws.FILTER($X$2:$X$1000, $AD$2:$AD$1000=FY91), "")</f>
        <v/>
      </c>
      <c r="GG91" s="213"/>
      <c r="GH91" s="213"/>
      <c r="GI91" s="213"/>
      <c r="GJ91" s="213"/>
      <c r="GK91" s="213"/>
      <c r="GL91" s="213"/>
      <c r="GM91" s="213"/>
      <c r="GN91" s="213"/>
      <c r="GQ91" s="444"/>
      <c r="GU91" s="213"/>
      <c r="GW91" s="570"/>
      <c r="GX91" s="213"/>
      <c r="GY91" s="213"/>
      <c r="GZ91" s="213"/>
      <c r="HA91" s="213"/>
      <c r="HB91" s="213"/>
      <c r="HC91" s="213"/>
      <c r="HD91" s="213"/>
      <c r="HE91" s="213"/>
      <c r="HF91" s="213"/>
      <c r="HI91" s="444"/>
      <c r="HM91" s="213"/>
      <c r="HO91" s="570"/>
      <c r="HP91" s="213"/>
      <c r="HQ91" s="213"/>
      <c r="HR91" s="213"/>
      <c r="HS91" s="213"/>
      <c r="HT91" s="213"/>
      <c r="HU91" s="213"/>
      <c r="HV91" s="213"/>
      <c r="HW91" s="213"/>
      <c r="HX91" s="213"/>
      <c r="IA91" s="444"/>
      <c r="IE91" s="213"/>
      <c r="IG91" s="570"/>
      <c r="IH91" s="213"/>
      <c r="II91" s="213"/>
      <c r="IJ91" s="213"/>
      <c r="IK91" s="213"/>
      <c r="IL91" s="213"/>
      <c r="IM91" s="213"/>
      <c r="IN91" s="213"/>
      <c r="IO91" s="213"/>
      <c r="IP91" s="213"/>
      <c r="IS91" s="444"/>
      <c r="IW91" s="213"/>
      <c r="IY91" s="570"/>
      <c r="IZ91" s="213"/>
      <c r="JA91" s="213"/>
      <c r="JB91" s="213"/>
      <c r="JC91" s="213"/>
      <c r="JD91" s="213"/>
      <c r="JE91" s="213"/>
      <c r="JF91" s="213"/>
      <c r="JG91" s="213"/>
      <c r="JH91" s="213"/>
      <c r="JK91" s="444"/>
      <c r="JO91" s="213"/>
      <c r="JQ91" s="570"/>
      <c r="JR91" s="213"/>
      <c r="JS91" s="213"/>
      <c r="JT91" s="213"/>
      <c r="JU91" s="213"/>
      <c r="JV91" s="213"/>
      <c r="JW91" s="213"/>
      <c r="JX91" s="213"/>
      <c r="JY91" s="213"/>
      <c r="JZ91" s="213"/>
      <c r="KC91" s="444"/>
      <c r="KG91" s="213"/>
      <c r="KI91" s="570"/>
      <c r="KJ91" s="213"/>
      <c r="KK91" s="213"/>
      <c r="KL91" s="213"/>
      <c r="KM91" s="213"/>
      <c r="KN91" s="213"/>
      <c r="KO91" s="213"/>
      <c r="KP91" s="213"/>
      <c r="KQ91" s="213"/>
      <c r="KR91" s="213"/>
    </row>
    <row r="92" spans="1:304" s="361" customFormat="1" ht="15">
      <c r="A92" s="464"/>
      <c r="C92" s="459"/>
      <c r="E92" s="473"/>
      <c r="F92" s="441"/>
      <c r="G92">
        <v>0</v>
      </c>
      <c r="H92" t="s">
        <v>1217</v>
      </c>
      <c r="I92">
        <v>0</v>
      </c>
      <c r="J92" s="422"/>
      <c r="K92" s="422"/>
      <c r="L92" s="422"/>
      <c r="M92" s="422"/>
      <c r="N92"/>
      <c r="O92"/>
      <c r="P92" s="435"/>
      <c r="Q92"/>
      <c r="R92"/>
      <c r="S92"/>
      <c r="T92"/>
      <c r="U92"/>
      <c r="V92"/>
      <c r="W92">
        <v>97</v>
      </c>
      <c r="X92" t="s">
        <v>1217</v>
      </c>
      <c r="Y92" t="s">
        <v>1217</v>
      </c>
      <c r="Z92" t="s">
        <v>1217</v>
      </c>
      <c r="AA92" t="s">
        <v>1217</v>
      </c>
      <c r="AB92" t="s">
        <v>1217</v>
      </c>
      <c r="AC92" t="s">
        <v>1217</v>
      </c>
      <c r="AD92" t="s">
        <v>1217</v>
      </c>
      <c r="AE92" t="s">
        <v>1217</v>
      </c>
      <c r="AF92" t="s">
        <v>1217</v>
      </c>
      <c r="AG92" t="s">
        <v>1217</v>
      </c>
      <c r="AH92"/>
      <c r="AI92" t="s">
        <v>1217</v>
      </c>
      <c r="AJ92" t="s">
        <v>1217</v>
      </c>
      <c r="AK92" t="s">
        <v>1217</v>
      </c>
      <c r="AL92" t="s">
        <v>1217</v>
      </c>
      <c r="AM92" t="s">
        <v>1217</v>
      </c>
      <c r="AN92" t="s">
        <v>1217</v>
      </c>
      <c r="AO92" t="s">
        <v>1217</v>
      </c>
      <c r="AP92"/>
      <c r="AQ92"/>
      <c r="AR92"/>
      <c r="AS92"/>
      <c r="AT92"/>
      <c r="AU92"/>
      <c r="AV92"/>
      <c r="AW92"/>
      <c r="AX92"/>
      <c r="AY92"/>
      <c r="AZ92"/>
      <c r="BA92"/>
      <c r="BB92"/>
      <c r="BC92"/>
      <c r="BD92"/>
      <c r="BE92"/>
      <c r="BF92" t="str" cm="1">
        <f t="array" aca="1" ref="BF92" ca="1">IFERROR(INDIRECT(X92),"")</f>
        <v/>
      </c>
      <c r="BG92"/>
      <c r="BH92" s="437"/>
      <c r="BI92"/>
      <c r="BJ92" s="438" t="s">
        <v>1217</v>
      </c>
      <c r="BK92" s="438" t="s">
        <v>1217</v>
      </c>
      <c r="BL92" s="438" t="s">
        <v>0</v>
      </c>
      <c r="BM92" s="438" t="s">
        <v>3633</v>
      </c>
      <c r="BN92" s="438">
        <v>1</v>
      </c>
      <c r="BO92" s="438" t="s">
        <v>4299</v>
      </c>
      <c r="BP92" s="438">
        <v>4</v>
      </c>
      <c r="BQ92" s="438" t="s">
        <v>4329</v>
      </c>
      <c r="BR92" s="438"/>
      <c r="BS92" s="438">
        <v>0</v>
      </c>
      <c r="BT92" s="438">
        <v>0</v>
      </c>
      <c r="BU92" s="438">
        <v>0</v>
      </c>
      <c r="BV92" s="438">
        <v>0</v>
      </c>
      <c r="BW92" s="438">
        <v>0</v>
      </c>
      <c r="BX92" s="438">
        <v>0</v>
      </c>
      <c r="BY92" s="438">
        <v>0</v>
      </c>
      <c r="BZ92" s="438">
        <v>0</v>
      </c>
      <c r="CA92" s="438">
        <v>0</v>
      </c>
      <c r="CB92" s="438">
        <v>0</v>
      </c>
      <c r="CC92" s="438"/>
      <c r="CD92" s="438"/>
      <c r="CE92"/>
      <c r="CG92"/>
      <c r="CH92"/>
      <c r="CI92"/>
      <c r="CJ92"/>
      <c r="CK92"/>
      <c r="CL92"/>
      <c r="CM92"/>
      <c r="CN92"/>
      <c r="CO92"/>
      <c r="CP92"/>
      <c r="CQ92"/>
      <c r="CR92"/>
      <c r="CS92"/>
      <c r="DC92" s="444"/>
      <c r="DD92" s="445"/>
      <c r="DE92" s="445"/>
      <c r="DF92" s="445"/>
      <c r="DG92" s="213" t="str" cm="1">
        <f t="array" aca="1" ref="DG92" ca="1">IFERROR(IF(INDIRECT(DJ92)="x", 1, INDIRECT(DJ92)), "")</f>
        <v/>
      </c>
      <c r="DH92" s="445"/>
      <c r="DI92" s="570">
        <f t="shared" si="12"/>
        <v>0</v>
      </c>
      <c r="DJ92" s="213" t="str" cm="1">
        <f t="array" ref="DJ92">IF(
  DE92 = "svar",
  _xlfn._xlws.FILTER($BQ:$BQ, ($BP:$BP = DF92) * ($BK:$BK = DC92)),
  IF(
    DC92 &lt;&gt; "",
    _xlfn._xlws.FILTER($X$2:$X$1000, $AD$2:$AD$1000 = DC92),
    ""
  )
)</f>
        <v/>
      </c>
      <c r="DK92" s="213"/>
      <c r="DL92" s="213"/>
      <c r="DM92" s="213"/>
      <c r="DN92" s="213"/>
      <c r="DO92" s="213"/>
      <c r="DP92" s="213"/>
      <c r="DQ92" s="213"/>
      <c r="DR92" s="213"/>
      <c r="DS92" s="445"/>
      <c r="DW92" s="442"/>
      <c r="EA92" s="213" t="str" cm="1">
        <f t="array" aca="1" ref="EA92" ca="1">IFERROR(INDIRECT(ED92), "")</f>
        <v/>
      </c>
      <c r="EC92" s="570">
        <f t="shared" si="8"/>
        <v>0</v>
      </c>
      <c r="ED92" s="213" t="str" cm="1">
        <f t="array" ref="ED92">IF(DW92&lt;&gt;"", _xlfn._xlws.FILTER($X$2:$X$1000, $AD$2:$AD$1000=DW92), "")</f>
        <v/>
      </c>
      <c r="EE92" s="213"/>
      <c r="EF92" s="213"/>
      <c r="EG92" s="213"/>
      <c r="EH92" s="213"/>
      <c r="EI92" s="213"/>
      <c r="EJ92" s="213"/>
      <c r="EK92" s="213"/>
      <c r="EL92" s="213"/>
      <c r="FY92" s="442"/>
      <c r="GC92" s="747" t="str" cm="1">
        <f t="array" aca="1" ref="GC92" ca="1">IFERROR(INDIRECT(GF92), "")</f>
        <v/>
      </c>
      <c r="GE92" s="570">
        <f t="shared" si="11"/>
        <v>0</v>
      </c>
      <c r="GF92" s="213" t="str" cm="1">
        <f t="array" ref="GF92">IF(FY92&lt;&gt;"", _xlfn._xlws.FILTER($X$2:$X$1000, $AD$2:$AD$1000=FY92), "")</f>
        <v/>
      </c>
      <c r="GG92" s="213"/>
      <c r="GH92" s="213"/>
      <c r="GI92" s="213"/>
      <c r="GJ92" s="213"/>
      <c r="GK92" s="213"/>
      <c r="GL92" s="213"/>
      <c r="GM92" s="213"/>
      <c r="GN92" s="213"/>
      <c r="GQ92" s="442"/>
      <c r="GU92" s="213"/>
      <c r="GW92" s="570"/>
      <c r="GX92" s="213"/>
      <c r="GY92" s="213"/>
      <c r="GZ92" s="213"/>
      <c r="HA92" s="213"/>
      <c r="HB92" s="213"/>
      <c r="HC92" s="213"/>
      <c r="HD92" s="213"/>
      <c r="HE92" s="213"/>
      <c r="HF92" s="213"/>
      <c r="HI92" s="442"/>
      <c r="HM92" s="213"/>
      <c r="HO92" s="570"/>
      <c r="HP92" s="213"/>
      <c r="HQ92" s="213"/>
      <c r="HR92" s="213"/>
      <c r="HS92" s="213"/>
      <c r="HT92" s="213"/>
      <c r="HU92" s="213"/>
      <c r="HV92" s="213"/>
      <c r="HW92" s="213"/>
      <c r="HX92" s="213"/>
      <c r="IA92" s="442"/>
      <c r="IE92" s="213"/>
      <c r="IG92" s="570"/>
      <c r="IH92" s="213"/>
      <c r="II92" s="213"/>
      <c r="IJ92" s="213"/>
      <c r="IK92" s="213"/>
      <c r="IL92" s="213"/>
      <c r="IM92" s="213"/>
      <c r="IN92" s="213"/>
      <c r="IO92" s="213"/>
      <c r="IP92" s="213"/>
      <c r="IS92" s="442"/>
      <c r="IW92" s="213"/>
      <c r="IY92" s="570"/>
      <c r="IZ92" s="213"/>
      <c r="JA92" s="213"/>
      <c r="JB92" s="213"/>
      <c r="JC92" s="213"/>
      <c r="JD92" s="213"/>
      <c r="JE92" s="213"/>
      <c r="JF92" s="213"/>
      <c r="JG92" s="213"/>
      <c r="JH92" s="213"/>
      <c r="JK92" s="442"/>
      <c r="JO92" s="213"/>
      <c r="JQ92" s="570"/>
      <c r="JR92" s="213"/>
      <c r="JS92" s="213"/>
      <c r="JT92" s="213"/>
      <c r="JU92" s="213"/>
      <c r="JV92" s="213"/>
      <c r="JW92" s="213"/>
      <c r="JX92" s="213"/>
      <c r="JY92" s="213"/>
      <c r="JZ92" s="213"/>
      <c r="KC92" s="442"/>
      <c r="KG92" s="213"/>
      <c r="KI92" s="570"/>
      <c r="KJ92" s="213"/>
      <c r="KK92" s="213"/>
      <c r="KL92" s="213"/>
      <c r="KM92" s="213"/>
      <c r="KN92" s="213"/>
      <c r="KO92" s="213"/>
      <c r="KP92" s="213"/>
      <c r="KQ92" s="213"/>
      <c r="KR92" s="213"/>
    </row>
    <row r="93" spans="1:304" ht="16.5" customHeight="1">
      <c r="A93" s="445"/>
      <c r="B93" s="445"/>
      <c r="C93" s="475"/>
      <c r="D93" s="445"/>
      <c r="E93" s="445"/>
      <c r="G93">
        <v>0</v>
      </c>
      <c r="H93" t="s">
        <v>1217</v>
      </c>
      <c r="I93">
        <v>0</v>
      </c>
      <c r="J93" s="422"/>
      <c r="K93" s="422"/>
      <c r="L93" s="422"/>
      <c r="M93" s="422"/>
      <c r="N93"/>
      <c r="O93"/>
      <c r="P93" s="435"/>
      <c r="Q93"/>
      <c r="R93"/>
      <c r="S93"/>
      <c r="T93"/>
      <c r="U93"/>
      <c r="V93"/>
      <c r="W93">
        <v>98</v>
      </c>
      <c r="X93" t="s">
        <v>1217</v>
      </c>
      <c r="Y93" t="s">
        <v>1217</v>
      </c>
      <c r="Z93" t="s">
        <v>1217</v>
      </c>
      <c r="AA93" t="s">
        <v>1217</v>
      </c>
      <c r="AB93" t="s">
        <v>1217</v>
      </c>
      <c r="AC93" t="s">
        <v>1217</v>
      </c>
      <c r="AD93" t="s">
        <v>1217</v>
      </c>
      <c r="AE93" t="s">
        <v>1217</v>
      </c>
      <c r="AF93" t="s">
        <v>1217</v>
      </c>
      <c r="AG93" t="s">
        <v>1217</v>
      </c>
      <c r="AH93"/>
      <c r="AI93" t="s">
        <v>1217</v>
      </c>
      <c r="AJ93" t="s">
        <v>1217</v>
      </c>
      <c r="AK93" t="s">
        <v>1217</v>
      </c>
      <c r="AL93" t="s">
        <v>1217</v>
      </c>
      <c r="AM93" t="s">
        <v>1217</v>
      </c>
      <c r="AN93" t="s">
        <v>1217</v>
      </c>
      <c r="AO93" t="s">
        <v>1217</v>
      </c>
      <c r="AP93"/>
      <c r="AQ93"/>
      <c r="AR93"/>
      <c r="AS93"/>
      <c r="AT93"/>
      <c r="AU93"/>
      <c r="AV93"/>
      <c r="AW93"/>
      <c r="AX93"/>
      <c r="AY93"/>
      <c r="AZ93"/>
      <c r="BA93"/>
      <c r="BB93"/>
      <c r="BC93"/>
      <c r="BD93"/>
      <c r="BE93"/>
      <c r="BF93" t="str" cm="1">
        <f t="array" aca="1" ref="BF93" ca="1">IFERROR(INDIRECT(X93),"")</f>
        <v/>
      </c>
      <c r="BG93"/>
      <c r="BH93" s="437"/>
      <c r="BI93"/>
      <c r="BJ93" s="438" t="s">
        <v>1217</v>
      </c>
      <c r="BK93" s="438" t="s">
        <v>1217</v>
      </c>
      <c r="BL93" s="438" t="s">
        <v>0</v>
      </c>
      <c r="BM93" s="438" t="s">
        <v>3633</v>
      </c>
      <c r="BN93" s="438">
        <v>2</v>
      </c>
      <c r="BO93" s="438" t="s">
        <v>4300</v>
      </c>
      <c r="BP93" s="438">
        <v>4</v>
      </c>
      <c r="BQ93" s="438" t="s">
        <v>4330</v>
      </c>
      <c r="BR93" s="438"/>
      <c r="BS93" s="438">
        <v>0</v>
      </c>
      <c r="BT93" s="438">
        <v>0</v>
      </c>
      <c r="BU93" s="438">
        <v>0</v>
      </c>
      <c r="BV93" s="438">
        <v>0</v>
      </c>
      <c r="BW93" s="438">
        <v>0</v>
      </c>
      <c r="BX93" s="438">
        <v>0</v>
      </c>
      <c r="BY93" s="438">
        <v>0</v>
      </c>
      <c r="BZ93" s="438">
        <v>0</v>
      </c>
      <c r="CA93" s="438">
        <v>0</v>
      </c>
      <c r="CB93" s="438">
        <v>0</v>
      </c>
      <c r="CC93" s="438"/>
      <c r="CD93" s="438"/>
      <c r="CE93"/>
      <c r="CG93"/>
      <c r="CH93"/>
      <c r="CI93"/>
      <c r="CJ93"/>
      <c r="CK93"/>
      <c r="CL93"/>
      <c r="CM93"/>
      <c r="CN93"/>
      <c r="CO93"/>
      <c r="CP93"/>
      <c r="CQ93"/>
      <c r="CR93"/>
      <c r="CS93"/>
      <c r="DC93" s="442"/>
      <c r="DD93" s="361"/>
      <c r="DE93" s="361"/>
      <c r="DF93" s="361"/>
      <c r="DG93" s="213" t="str" cm="1">
        <f t="array" aca="1" ref="DG93" ca="1">IFERROR(IF(INDIRECT(DJ93)="x", 1, INDIRECT(DJ93)), "")</f>
        <v/>
      </c>
      <c r="DH93" s="361"/>
      <c r="DI93" s="570">
        <f t="shared" si="12"/>
        <v>0</v>
      </c>
      <c r="DJ93" s="213" t="str" cm="1">
        <f t="array" ref="DJ93">IF(
  DE93 = "svar",
  _xlfn._xlws.FILTER($BQ:$BQ, ($BP:$BP = DF93) * ($BK:$BK = DC93)),
  IF(
    DC93 &lt;&gt; "",
    _xlfn._xlws.FILTER($X$2:$X$1000, $AD$2:$AD$1000 = DC93),
    ""
  )
)</f>
        <v/>
      </c>
      <c r="DK93" s="213"/>
      <c r="DL93" s="213"/>
      <c r="DM93" s="213"/>
      <c r="DN93" s="213"/>
      <c r="DO93" s="213"/>
      <c r="DP93" s="213"/>
      <c r="DQ93" s="213"/>
      <c r="DR93" s="213"/>
      <c r="DS93" s="361"/>
      <c r="DW93" s="440"/>
      <c r="EA93" s="213" t="str" cm="1">
        <f t="array" aca="1" ref="EA93" ca="1">IFERROR(INDIRECT(ED93), "")</f>
        <v/>
      </c>
      <c r="EC93" s="570">
        <f t="shared" si="8"/>
        <v>0</v>
      </c>
      <c r="ED93" s="213" t="str" cm="1">
        <f t="array" ref="ED93">IF(DW93&lt;&gt;"", _xlfn._xlws.FILTER($X$2:$X$1000, $AD$2:$AD$1000=DW93), "")</f>
        <v/>
      </c>
      <c r="EE93" s="213"/>
      <c r="EF93" s="213"/>
      <c r="EG93" s="213"/>
      <c r="EH93" s="213"/>
      <c r="EI93" s="213"/>
      <c r="EJ93" s="213"/>
      <c r="EK93" s="213"/>
      <c r="EL93" s="213"/>
      <c r="FY93" s="440"/>
      <c r="GC93" s="747" t="str" cm="1">
        <f t="array" aca="1" ref="GC93" ca="1">IFERROR(INDIRECT(GF93), "")</f>
        <v/>
      </c>
      <c r="GE93" s="570">
        <f t="shared" si="11"/>
        <v>0</v>
      </c>
      <c r="GF93" s="213" t="str" cm="1">
        <f t="array" ref="GF93">IF(FY93&lt;&gt;"", _xlfn._xlws.FILTER($X$2:$X$1000, $AD$2:$AD$1000=FY93), "")</f>
        <v/>
      </c>
      <c r="GG93" s="213"/>
      <c r="GH93" s="213"/>
      <c r="GI93" s="213"/>
      <c r="GJ93" s="213"/>
      <c r="GK93" s="213"/>
      <c r="GL93" s="213"/>
      <c r="GM93" s="213"/>
      <c r="GN93" s="213"/>
      <c r="GQ93" s="440"/>
      <c r="GU93" s="213"/>
      <c r="GW93" s="570"/>
      <c r="GX93" s="213"/>
      <c r="GY93" s="213"/>
      <c r="GZ93" s="213"/>
      <c r="HA93" s="213"/>
      <c r="HB93" s="213"/>
      <c r="HC93" s="213"/>
      <c r="HD93" s="213"/>
      <c r="HE93" s="213"/>
      <c r="HF93" s="213"/>
      <c r="HI93" s="440"/>
      <c r="HM93" s="213"/>
      <c r="HO93" s="570"/>
      <c r="HP93" s="213"/>
      <c r="HQ93" s="213"/>
      <c r="HR93" s="213"/>
      <c r="HS93" s="213"/>
      <c r="HT93" s="213"/>
      <c r="HU93" s="213"/>
      <c r="HV93" s="213"/>
      <c r="HW93" s="213"/>
      <c r="HX93" s="213"/>
      <c r="IA93" s="440"/>
      <c r="IE93" s="213"/>
      <c r="IG93" s="570"/>
      <c r="IH93" s="213"/>
      <c r="II93" s="213"/>
      <c r="IJ93" s="213"/>
      <c r="IK93" s="213"/>
      <c r="IL93" s="213"/>
      <c r="IM93" s="213"/>
      <c r="IN93" s="213"/>
      <c r="IO93" s="213"/>
      <c r="IP93" s="213"/>
      <c r="IS93" s="440"/>
      <c r="IW93" s="213"/>
      <c r="IY93" s="570"/>
      <c r="IZ93" s="213"/>
      <c r="JA93" s="213"/>
      <c r="JB93" s="213"/>
      <c r="JC93" s="213"/>
      <c r="JD93" s="213"/>
      <c r="JE93" s="213"/>
      <c r="JF93" s="213"/>
      <c r="JG93" s="213"/>
      <c r="JH93" s="213"/>
      <c r="JK93" s="440"/>
      <c r="JO93" s="213"/>
      <c r="JQ93" s="570"/>
      <c r="JR93" s="213"/>
      <c r="JS93" s="213"/>
      <c r="JT93" s="213"/>
      <c r="JU93" s="213"/>
      <c r="JV93" s="213"/>
      <c r="JW93" s="213"/>
      <c r="JX93" s="213"/>
      <c r="JY93" s="213"/>
      <c r="JZ93" s="213"/>
      <c r="KC93" s="440"/>
      <c r="KG93" s="213"/>
      <c r="KI93" s="570"/>
      <c r="KJ93" s="213"/>
      <c r="KK93" s="213"/>
      <c r="KL93" s="213"/>
      <c r="KM93" s="213"/>
      <c r="KN93" s="213"/>
      <c r="KO93" s="213"/>
      <c r="KP93" s="213"/>
      <c r="KQ93" s="213"/>
      <c r="KR93" s="213"/>
    </row>
    <row r="94" spans="1:304" ht="15">
      <c r="A94" s="458"/>
      <c r="B94" s="459"/>
      <c r="C94" s="459"/>
      <c r="D94" s="459"/>
      <c r="E94" s="459"/>
      <c r="G94">
        <v>0</v>
      </c>
      <c r="H94" t="s">
        <v>1217</v>
      </c>
      <c r="I94">
        <v>0</v>
      </c>
      <c r="J94" s="422"/>
      <c r="K94" s="422"/>
      <c r="L94" s="422"/>
      <c r="M94" s="422"/>
      <c r="N94"/>
      <c r="O94"/>
      <c r="P94" s="435"/>
      <c r="Q94"/>
      <c r="R94"/>
      <c r="S94"/>
      <c r="T94"/>
      <c r="U94"/>
      <c r="V94"/>
      <c r="W94">
        <v>99</v>
      </c>
      <c r="X94" t="s">
        <v>1217</v>
      </c>
      <c r="Y94" t="s">
        <v>1217</v>
      </c>
      <c r="Z94" t="s">
        <v>1217</v>
      </c>
      <c r="AA94" t="s">
        <v>1217</v>
      </c>
      <c r="AB94" t="s">
        <v>1217</v>
      </c>
      <c r="AC94" t="s">
        <v>1217</v>
      </c>
      <c r="AD94" t="s">
        <v>1217</v>
      </c>
      <c r="AE94" t="s">
        <v>1217</v>
      </c>
      <c r="AF94" t="s">
        <v>1217</v>
      </c>
      <c r="AG94" t="s">
        <v>1217</v>
      </c>
      <c r="AH94"/>
      <c r="AI94" t="s">
        <v>1217</v>
      </c>
      <c r="AJ94" t="s">
        <v>1217</v>
      </c>
      <c r="AK94" t="s">
        <v>1217</v>
      </c>
      <c r="AL94" t="s">
        <v>1217</v>
      </c>
      <c r="AM94" t="s">
        <v>1217</v>
      </c>
      <c r="AN94" t="s">
        <v>1217</v>
      </c>
      <c r="AO94" t="s">
        <v>1217</v>
      </c>
      <c r="AP94"/>
      <c r="AQ94"/>
      <c r="AR94"/>
      <c r="AS94"/>
      <c r="AT94"/>
      <c r="AU94"/>
      <c r="AV94"/>
      <c r="AW94"/>
      <c r="AX94"/>
      <c r="AY94"/>
      <c r="AZ94"/>
      <c r="BA94"/>
      <c r="BB94"/>
      <c r="BC94"/>
      <c r="BD94"/>
      <c r="BE94"/>
      <c r="BF94" t="str" cm="1">
        <f t="array" aca="1" ref="BF94" ca="1">IFERROR(INDIRECT(X94),"")</f>
        <v/>
      </c>
      <c r="BG94"/>
      <c r="BH94" s="437"/>
      <c r="BI94"/>
      <c r="BJ94" s="438" t="s">
        <v>1217</v>
      </c>
      <c r="BK94" s="438" t="s">
        <v>1217</v>
      </c>
      <c r="BL94" s="438" t="s">
        <v>0</v>
      </c>
      <c r="BM94" s="438" t="s">
        <v>3633</v>
      </c>
      <c r="BN94" s="438">
        <v>3</v>
      </c>
      <c r="BO94" s="438" t="s">
        <v>4301</v>
      </c>
      <c r="BP94" s="438">
        <v>19</v>
      </c>
      <c r="BQ94" s="438" t="s">
        <v>4331</v>
      </c>
      <c r="BR94" s="438"/>
      <c r="BS94" s="438">
        <v>0</v>
      </c>
      <c r="BT94" s="438">
        <v>0</v>
      </c>
      <c r="BU94" s="438">
        <v>0</v>
      </c>
      <c r="BV94" s="438">
        <v>0</v>
      </c>
      <c r="BW94" s="438">
        <v>0</v>
      </c>
      <c r="BX94" s="438">
        <v>0</v>
      </c>
      <c r="BY94" s="438">
        <v>0</v>
      </c>
      <c r="BZ94" s="438">
        <v>0</v>
      </c>
      <c r="CA94" s="438">
        <v>0</v>
      </c>
      <c r="CB94" s="438">
        <v>0</v>
      </c>
      <c r="CC94" s="438"/>
      <c r="CD94" s="438"/>
      <c r="CE94"/>
      <c r="CG94"/>
      <c r="CH94"/>
      <c r="CI94"/>
      <c r="CJ94"/>
      <c r="CK94"/>
      <c r="CL94"/>
      <c r="CM94"/>
      <c r="CN94"/>
      <c r="CO94"/>
      <c r="CP94"/>
      <c r="CQ94"/>
      <c r="CR94"/>
      <c r="CS94"/>
      <c r="DG94" s="213" t="str" cm="1">
        <f t="array" aca="1" ref="DG94" ca="1">IFERROR(IF(INDIRECT(DJ94)="x", 1, INDIRECT(DJ94)), "")</f>
        <v/>
      </c>
      <c r="DI94" s="570">
        <f t="shared" si="12"/>
        <v>0</v>
      </c>
      <c r="DJ94" s="213" t="str" cm="1">
        <f t="array" ref="DJ94">IF(
  DE94 = "svar",
  _xlfn._xlws.FILTER($BQ:$BQ, ($BP:$BP = DF94) * ($BK:$BK = DC94)),
  IF(
    DC94 &lt;&gt; "",
    _xlfn._xlws.FILTER($X$2:$X$1000, $AD$2:$AD$1000 = DC94),
    ""
  )
)</f>
        <v/>
      </c>
      <c r="DK94" s="213"/>
      <c r="DL94" s="213"/>
      <c r="DM94" s="213"/>
      <c r="DN94" s="213"/>
      <c r="DO94" s="213"/>
      <c r="DP94" s="213"/>
      <c r="DQ94" s="213"/>
      <c r="DR94" s="213"/>
      <c r="DW94" s="440"/>
      <c r="EA94" s="213" t="str" cm="1">
        <f t="array" aca="1" ref="EA94" ca="1">IFERROR(INDIRECT(ED94), "")</f>
        <v/>
      </c>
      <c r="EC94" s="570">
        <f t="shared" si="8"/>
        <v>0</v>
      </c>
      <c r="ED94" s="213" t="str" cm="1">
        <f t="array" ref="ED94">IF(DW94&lt;&gt;"", _xlfn._xlws.FILTER($X$2:$X$1000, $AD$2:$AD$1000=DW94), "")</f>
        <v/>
      </c>
      <c r="EE94" s="213"/>
      <c r="EF94" s="213"/>
      <c r="EG94" s="213"/>
      <c r="EH94" s="213"/>
      <c r="EI94" s="213"/>
      <c r="EJ94" s="213"/>
      <c r="EK94" s="213"/>
      <c r="EL94" s="213"/>
      <c r="FY94" s="440"/>
      <c r="GC94" s="747" t="str" cm="1">
        <f t="array" aca="1" ref="GC94" ca="1">IFERROR(INDIRECT(GF94), "")</f>
        <v/>
      </c>
      <c r="GE94" s="570">
        <f t="shared" si="11"/>
        <v>0</v>
      </c>
      <c r="GF94" s="213" t="str" cm="1">
        <f t="array" ref="GF94">IF(FY94&lt;&gt;"", _xlfn._xlws.FILTER($X$2:$X$1000, $AD$2:$AD$1000=FY94), "")</f>
        <v/>
      </c>
      <c r="GG94" s="213"/>
      <c r="GH94" s="213"/>
      <c r="GI94" s="213"/>
      <c r="GJ94" s="213"/>
      <c r="GK94" s="213"/>
      <c r="GL94" s="213"/>
      <c r="GM94" s="213"/>
      <c r="GN94" s="213"/>
      <c r="GQ94" s="440"/>
      <c r="GU94" s="213"/>
      <c r="GW94" s="570"/>
      <c r="GX94" s="213"/>
      <c r="GY94" s="213"/>
      <c r="GZ94" s="213"/>
      <c r="HA94" s="213"/>
      <c r="HB94" s="213"/>
      <c r="HC94" s="213"/>
      <c r="HD94" s="213"/>
      <c r="HE94" s="213"/>
      <c r="HF94" s="213"/>
      <c r="HI94" s="440"/>
      <c r="HM94" s="213"/>
      <c r="HO94" s="570"/>
      <c r="HP94" s="213"/>
      <c r="HQ94" s="213"/>
      <c r="HR94" s="213"/>
      <c r="HS94" s="213"/>
      <c r="HT94" s="213"/>
      <c r="HU94" s="213"/>
      <c r="HV94" s="213"/>
      <c r="HW94" s="213"/>
      <c r="HX94" s="213"/>
      <c r="IA94" s="440"/>
      <c r="IE94" s="213"/>
      <c r="IG94" s="570"/>
      <c r="IH94" s="213"/>
      <c r="II94" s="213"/>
      <c r="IJ94" s="213"/>
      <c r="IK94" s="213"/>
      <c r="IL94" s="213"/>
      <c r="IM94" s="213"/>
      <c r="IN94" s="213"/>
      <c r="IO94" s="213"/>
      <c r="IP94" s="213"/>
      <c r="IS94" s="440"/>
      <c r="IW94" s="213"/>
      <c r="IY94" s="570"/>
      <c r="IZ94" s="213"/>
      <c r="JA94" s="213"/>
      <c r="JB94" s="213"/>
      <c r="JC94" s="213"/>
      <c r="JD94" s="213"/>
      <c r="JE94" s="213"/>
      <c r="JF94" s="213"/>
      <c r="JG94" s="213"/>
      <c r="JH94" s="213"/>
      <c r="JK94" s="440"/>
      <c r="JO94" s="213"/>
      <c r="JQ94" s="570"/>
      <c r="JR94" s="213"/>
      <c r="JS94" s="213"/>
      <c r="JT94" s="213"/>
      <c r="JU94" s="213"/>
      <c r="JV94" s="213"/>
      <c r="JW94" s="213"/>
      <c r="JX94" s="213"/>
      <c r="JY94" s="213"/>
      <c r="JZ94" s="213"/>
      <c r="KC94" s="440"/>
      <c r="KG94" s="213"/>
      <c r="KI94" s="570"/>
      <c r="KJ94" s="213"/>
      <c r="KK94" s="213"/>
      <c r="KL94" s="213"/>
      <c r="KM94" s="213"/>
      <c r="KN94" s="213"/>
      <c r="KO94" s="213"/>
      <c r="KP94" s="213"/>
      <c r="KQ94" s="213"/>
      <c r="KR94" s="213"/>
    </row>
    <row r="95" spans="1:304" s="361" customFormat="1" ht="15">
      <c r="A95" s="464"/>
      <c r="C95" s="459"/>
      <c r="E95" s="464"/>
      <c r="F95" s="441"/>
      <c r="G95">
        <v>0</v>
      </c>
      <c r="H95" t="s">
        <v>1217</v>
      </c>
      <c r="I95">
        <v>0</v>
      </c>
      <c r="J95" s="422"/>
      <c r="K95" s="422"/>
      <c r="L95" s="422"/>
      <c r="M95" s="422"/>
      <c r="N95"/>
      <c r="O95"/>
      <c r="P95" s="435"/>
      <c r="Q95"/>
      <c r="R95"/>
      <c r="S95"/>
      <c r="T95"/>
      <c r="U95"/>
      <c r="V95"/>
      <c r="W95">
        <v>100</v>
      </c>
      <c r="X95" t="s">
        <v>1217</v>
      </c>
      <c r="Y95" t="s">
        <v>1217</v>
      </c>
      <c r="Z95" t="s">
        <v>1217</v>
      </c>
      <c r="AA95" t="s">
        <v>1217</v>
      </c>
      <c r="AB95" t="s">
        <v>1217</v>
      </c>
      <c r="AC95" t="s">
        <v>1217</v>
      </c>
      <c r="AD95" t="s">
        <v>1217</v>
      </c>
      <c r="AE95" t="s">
        <v>1217</v>
      </c>
      <c r="AF95" t="s">
        <v>1217</v>
      </c>
      <c r="AG95" t="s">
        <v>1217</v>
      </c>
      <c r="AH95"/>
      <c r="AI95" t="s">
        <v>1217</v>
      </c>
      <c r="AJ95" t="s">
        <v>1217</v>
      </c>
      <c r="AK95" t="s">
        <v>1217</v>
      </c>
      <c r="AL95" t="s">
        <v>1217</v>
      </c>
      <c r="AM95" t="s">
        <v>1217</v>
      </c>
      <c r="AN95" t="s">
        <v>1217</v>
      </c>
      <c r="AO95" t="s">
        <v>1217</v>
      </c>
      <c r="AP95"/>
      <c r="AQ95"/>
      <c r="AR95"/>
      <c r="AS95"/>
      <c r="AT95"/>
      <c r="AU95"/>
      <c r="AV95"/>
      <c r="AW95"/>
      <c r="AX95"/>
      <c r="AY95"/>
      <c r="AZ95"/>
      <c r="BA95"/>
      <c r="BB95"/>
      <c r="BC95"/>
      <c r="BD95"/>
      <c r="BE95"/>
      <c r="BF95" t="str" cm="1">
        <f t="array" aca="1" ref="BF95" ca="1">IFERROR(INDIRECT(X95),"")</f>
        <v/>
      </c>
      <c r="BG95"/>
      <c r="BH95" s="437"/>
      <c r="BI95"/>
      <c r="BJ95" s="438" t="s">
        <v>1217</v>
      </c>
      <c r="BK95" s="438" t="s">
        <v>1217</v>
      </c>
      <c r="BL95" s="438" t="s">
        <v>0</v>
      </c>
      <c r="BM95" s="438" t="s">
        <v>3633</v>
      </c>
      <c r="BN95" s="438">
        <v>4</v>
      </c>
      <c r="BO95" s="438" t="s">
        <v>4302</v>
      </c>
      <c r="BP95" s="438">
        <v>0</v>
      </c>
      <c r="BQ95" s="438" t="s">
        <v>4332</v>
      </c>
      <c r="BR95" s="438"/>
      <c r="BS95" s="438">
        <v>0</v>
      </c>
      <c r="BT95" s="438">
        <v>0</v>
      </c>
      <c r="BU95" s="438">
        <v>0</v>
      </c>
      <c r="BV95" s="438">
        <v>0</v>
      </c>
      <c r="BW95" s="438">
        <v>0</v>
      </c>
      <c r="BX95" s="438">
        <v>0</v>
      </c>
      <c r="BY95" s="438">
        <v>0</v>
      </c>
      <c r="BZ95" s="438">
        <v>0</v>
      </c>
      <c r="CA95" s="438">
        <v>0</v>
      </c>
      <c r="CB95" s="438">
        <v>0</v>
      </c>
      <c r="CC95" s="438"/>
      <c r="CD95" s="438"/>
      <c r="CE95"/>
      <c r="CG95"/>
      <c r="CH95"/>
      <c r="CI95"/>
      <c r="CJ95"/>
      <c r="CK95"/>
      <c r="CL95"/>
      <c r="CM95"/>
      <c r="CN95"/>
      <c r="CO95"/>
      <c r="CP95"/>
      <c r="CQ95"/>
      <c r="CR95"/>
      <c r="CS95"/>
      <c r="DC95" s="440"/>
      <c r="DD95" s="441"/>
      <c r="DE95" s="441"/>
      <c r="DF95" s="441"/>
      <c r="DG95" s="213" t="str" cm="1">
        <f t="array" aca="1" ref="DG95" ca="1">IFERROR(IF(INDIRECT(DJ95)="x", 1, INDIRECT(DJ95)), "")</f>
        <v/>
      </c>
      <c r="DH95" s="441"/>
      <c r="DI95" s="570">
        <f t="shared" si="12"/>
        <v>0</v>
      </c>
      <c r="DJ95" s="213" t="str" cm="1">
        <f t="array" ref="DJ95">IF(
  DE95 = "svar",
  _xlfn._xlws.FILTER($BQ:$BQ, ($BP:$BP = DF95) * ($BK:$BK = DC95)),
  IF(
    DC95 &lt;&gt; "",
    _xlfn._xlws.FILTER($X$2:$X$1000, $AD$2:$AD$1000 = DC95),
    ""
  )
)</f>
        <v/>
      </c>
      <c r="DK95" s="213"/>
      <c r="DL95" s="213"/>
      <c r="DM95" s="213"/>
      <c r="DN95" s="213"/>
      <c r="DO95" s="213"/>
      <c r="DP95" s="213"/>
      <c r="DQ95" s="213"/>
      <c r="DR95" s="213"/>
      <c r="DS95" s="441"/>
      <c r="GC95" s="748"/>
    </row>
    <row r="96" spans="1:304" s="361" customFormat="1" ht="16.5" customHeight="1">
      <c r="A96" s="464"/>
      <c r="C96" s="459"/>
      <c r="E96" s="464"/>
      <c r="F96" s="441"/>
      <c r="G96">
        <v>0</v>
      </c>
      <c r="H96" t="s">
        <v>1217</v>
      </c>
      <c r="I96">
        <v>0</v>
      </c>
      <c r="J96" s="422"/>
      <c r="K96" s="422"/>
      <c r="L96" s="422"/>
      <c r="M96" s="422"/>
      <c r="N96"/>
      <c r="O96"/>
      <c r="P96" s="435"/>
      <c r="Q96"/>
      <c r="R96"/>
      <c r="S96"/>
      <c r="T96"/>
      <c r="U96"/>
      <c r="V96"/>
      <c r="W96">
        <v>101</v>
      </c>
      <c r="X96" t="s">
        <v>1217</v>
      </c>
      <c r="Y96" t="s">
        <v>1217</v>
      </c>
      <c r="Z96" t="s">
        <v>1217</v>
      </c>
      <c r="AA96" t="s">
        <v>1217</v>
      </c>
      <c r="AB96" t="s">
        <v>1217</v>
      </c>
      <c r="AC96" t="s">
        <v>1217</v>
      </c>
      <c r="AD96" t="s">
        <v>1217</v>
      </c>
      <c r="AE96" t="s">
        <v>1217</v>
      </c>
      <c r="AF96" t="s">
        <v>1217</v>
      </c>
      <c r="AG96" t="s">
        <v>1217</v>
      </c>
      <c r="AH96"/>
      <c r="AI96" t="s">
        <v>1217</v>
      </c>
      <c r="AJ96" t="s">
        <v>1217</v>
      </c>
      <c r="AK96" t="s">
        <v>1217</v>
      </c>
      <c r="AL96" t="s">
        <v>1217</v>
      </c>
      <c r="AM96" t="s">
        <v>1217</v>
      </c>
      <c r="AN96" t="s">
        <v>1217</v>
      </c>
      <c r="AO96" t="s">
        <v>1217</v>
      </c>
      <c r="AP96"/>
      <c r="AQ96"/>
      <c r="AR96"/>
      <c r="AS96"/>
      <c r="AT96"/>
      <c r="AU96"/>
      <c r="AV96"/>
      <c r="AW96"/>
      <c r="AX96"/>
      <c r="AY96"/>
      <c r="AZ96"/>
      <c r="BA96"/>
      <c r="BB96"/>
      <c r="BC96"/>
      <c r="BD96"/>
      <c r="BE96"/>
      <c r="BF96" t="str" cm="1">
        <f t="array" aca="1" ref="BF96" ca="1">IFERROR(INDIRECT(X96),"")</f>
        <v/>
      </c>
      <c r="BG96"/>
      <c r="BH96" s="437"/>
      <c r="BI96"/>
      <c r="BJ96" s="438" t="s">
        <v>1217</v>
      </c>
      <c r="BK96" s="438" t="s">
        <v>1217</v>
      </c>
      <c r="BL96" s="438" t="s">
        <v>0</v>
      </c>
      <c r="BM96" s="438" t="s">
        <v>3633</v>
      </c>
      <c r="BN96" s="438">
        <v>5</v>
      </c>
      <c r="BO96" s="438" t="s">
        <v>4303</v>
      </c>
      <c r="BP96" s="438">
        <v>0</v>
      </c>
      <c r="BQ96" s="438" t="s">
        <v>4333</v>
      </c>
      <c r="BR96" s="438"/>
      <c r="BS96" s="438">
        <v>0</v>
      </c>
      <c r="BT96" s="438">
        <v>0</v>
      </c>
      <c r="BU96" s="438">
        <v>0</v>
      </c>
      <c r="BV96" s="438">
        <v>0</v>
      </c>
      <c r="BW96" s="438">
        <v>0</v>
      </c>
      <c r="BX96" s="438">
        <v>0</v>
      </c>
      <c r="BY96" s="438">
        <v>0</v>
      </c>
      <c r="BZ96" s="438">
        <v>0</v>
      </c>
      <c r="CA96" s="438">
        <v>0</v>
      </c>
      <c r="CB96" s="438">
        <v>0</v>
      </c>
      <c r="CC96" s="438"/>
      <c r="CD96" s="438"/>
      <c r="CE96"/>
      <c r="CG96"/>
      <c r="CH96"/>
      <c r="CI96"/>
      <c r="CJ96"/>
      <c r="CK96"/>
      <c r="CL96"/>
      <c r="CM96"/>
      <c r="CN96"/>
      <c r="CO96"/>
      <c r="CP96"/>
      <c r="CQ96"/>
      <c r="CR96"/>
      <c r="CS96"/>
      <c r="GC96" s="748"/>
    </row>
    <row r="97" spans="1:185" s="361" customFormat="1" ht="16.5" customHeight="1">
      <c r="A97" s="464"/>
      <c r="C97" s="459"/>
      <c r="E97" s="464"/>
      <c r="F97" s="441"/>
      <c r="G97">
        <v>0</v>
      </c>
      <c r="H97" t="s">
        <v>1217</v>
      </c>
      <c r="I97">
        <v>0</v>
      </c>
      <c r="J97" s="422"/>
      <c r="K97" s="422"/>
      <c r="L97" s="422"/>
      <c r="M97" s="422"/>
      <c r="N97"/>
      <c r="O97"/>
      <c r="P97" s="435"/>
      <c r="Q97"/>
      <c r="R97"/>
      <c r="S97"/>
      <c r="T97"/>
      <c r="U97"/>
      <c r="V97"/>
      <c r="W97">
        <v>102</v>
      </c>
      <c r="X97" t="s">
        <v>1217</v>
      </c>
      <c r="Y97" t="s">
        <v>1217</v>
      </c>
      <c r="Z97" t="s">
        <v>1217</v>
      </c>
      <c r="AA97" t="s">
        <v>1217</v>
      </c>
      <c r="AB97" t="s">
        <v>1217</v>
      </c>
      <c r="AC97" t="s">
        <v>1217</v>
      </c>
      <c r="AD97" t="s">
        <v>1217</v>
      </c>
      <c r="AE97" t="s">
        <v>1217</v>
      </c>
      <c r="AF97" t="s">
        <v>1217</v>
      </c>
      <c r="AG97" t="s">
        <v>1217</v>
      </c>
      <c r="AH97"/>
      <c r="AI97" t="s">
        <v>1217</v>
      </c>
      <c r="AJ97" t="s">
        <v>1217</v>
      </c>
      <c r="AK97" t="s">
        <v>1217</v>
      </c>
      <c r="AL97" t="s">
        <v>1217</v>
      </c>
      <c r="AM97" t="s">
        <v>1217</v>
      </c>
      <c r="AN97" t="s">
        <v>1217</v>
      </c>
      <c r="AO97" t="s">
        <v>1217</v>
      </c>
      <c r="AP97"/>
      <c r="AQ97"/>
      <c r="AR97"/>
      <c r="AS97"/>
      <c r="AT97"/>
      <c r="AU97"/>
      <c r="AV97"/>
      <c r="AW97"/>
      <c r="AX97"/>
      <c r="AY97"/>
      <c r="AZ97"/>
      <c r="BA97"/>
      <c r="BB97"/>
      <c r="BC97"/>
      <c r="BD97"/>
      <c r="BE97"/>
      <c r="BF97" t="str" cm="1">
        <f t="array" aca="1" ref="BF97" ca="1">IFERROR(INDIRECT(X97),"")</f>
        <v/>
      </c>
      <c r="BG97"/>
      <c r="BH97" s="437"/>
      <c r="BI97"/>
      <c r="BJ97" s="463" t="s">
        <v>1217</v>
      </c>
      <c r="BK97" s="463" t="s">
        <v>1217</v>
      </c>
      <c r="BL97" s="463" t="s">
        <v>0</v>
      </c>
      <c r="BM97" s="463" t="s">
        <v>3633</v>
      </c>
      <c r="BN97" s="463">
        <v>1</v>
      </c>
      <c r="BO97" s="463" t="s">
        <v>4299</v>
      </c>
      <c r="BP97" s="463">
        <v>4</v>
      </c>
      <c r="BQ97" s="438" t="s">
        <v>4329</v>
      </c>
      <c r="BR97" s="438"/>
      <c r="BS97" s="463">
        <v>0</v>
      </c>
      <c r="BT97" s="463">
        <v>0</v>
      </c>
      <c r="BU97" s="463">
        <v>0</v>
      </c>
      <c r="BV97" s="463">
        <v>0</v>
      </c>
      <c r="BW97" s="463">
        <v>0</v>
      </c>
      <c r="BX97" s="463">
        <v>0</v>
      </c>
      <c r="BY97" s="463">
        <v>0</v>
      </c>
      <c r="BZ97" s="463">
        <v>0</v>
      </c>
      <c r="CA97" s="463">
        <v>0</v>
      </c>
      <c r="CB97" s="463">
        <v>0</v>
      </c>
      <c r="CC97" s="463"/>
      <c r="CD97" s="463"/>
      <c r="CE97"/>
      <c r="CG97"/>
      <c r="CH97"/>
      <c r="CI97"/>
      <c r="CJ97"/>
      <c r="CK97"/>
      <c r="CL97"/>
      <c r="CM97"/>
      <c r="CN97"/>
      <c r="CO97"/>
      <c r="CP97"/>
      <c r="CQ97"/>
      <c r="CR97"/>
      <c r="CS97"/>
      <c r="GC97" s="748"/>
    </row>
    <row r="98" spans="1:185" s="361" customFormat="1" ht="15">
      <c r="A98" s="472"/>
      <c r="B98" s="441"/>
      <c r="C98" s="477"/>
      <c r="D98" s="441"/>
      <c r="E98" s="473"/>
      <c r="F98" s="441"/>
      <c r="G98">
        <v>0</v>
      </c>
      <c r="H98" t="s">
        <v>1217</v>
      </c>
      <c r="I98">
        <v>0</v>
      </c>
      <c r="J98" s="422"/>
      <c r="K98" s="422"/>
      <c r="L98" s="422"/>
      <c r="M98" s="422"/>
      <c r="N98"/>
      <c r="O98"/>
      <c r="P98" s="435"/>
      <c r="Q98"/>
      <c r="R98"/>
      <c r="S98"/>
      <c r="T98"/>
      <c r="U98"/>
      <c r="V98"/>
      <c r="W98">
        <v>103</v>
      </c>
      <c r="X98" s="566" t="s">
        <v>3712</v>
      </c>
      <c r="Y98" t="s">
        <v>3713</v>
      </c>
      <c r="Z98" t="s">
        <v>3714</v>
      </c>
      <c r="AA98">
        <v>8</v>
      </c>
      <c r="AB98" t="s">
        <v>3715</v>
      </c>
      <c r="AC98">
        <v>2</v>
      </c>
      <c r="AD98">
        <v>8</v>
      </c>
      <c r="AE98">
        <v>0</v>
      </c>
      <c r="AF98">
        <v>0</v>
      </c>
      <c r="AG98" t="s">
        <v>3716</v>
      </c>
      <c r="AH98"/>
      <c r="AI98" s="566" t="s">
        <v>3717</v>
      </c>
      <c r="AJ98" s="566" t="s">
        <v>3718</v>
      </c>
      <c r="AK98" s="566" t="s">
        <v>3719</v>
      </c>
      <c r="AL98" t="s">
        <v>3720</v>
      </c>
      <c r="AM98" s="566" t="s">
        <v>3721</v>
      </c>
      <c r="AN98" t="s">
        <v>3722</v>
      </c>
      <c r="AO98" t="s">
        <v>3723</v>
      </c>
      <c r="AP98"/>
      <c r="AQ98"/>
      <c r="AR98"/>
      <c r="AS98"/>
      <c r="AT98"/>
      <c r="AU98"/>
      <c r="AV98"/>
      <c r="AW98"/>
      <c r="AX98"/>
      <c r="AY98"/>
      <c r="AZ98"/>
      <c r="BA98"/>
      <c r="BB98"/>
      <c r="BC98"/>
      <c r="BD98"/>
      <c r="BE98"/>
      <c r="BF98" t="str" cm="1">
        <f t="array" aca="1" ref="BF98" ca="1">IFERROR(INDIRECT(X98),"")</f>
        <v>Nej</v>
      </c>
      <c r="BG98"/>
      <c r="BH98" s="437"/>
      <c r="BI98"/>
      <c r="BJ98" s="463" t="s">
        <v>1217</v>
      </c>
      <c r="BK98" s="463" t="s">
        <v>1217</v>
      </c>
      <c r="BL98" s="463" t="s">
        <v>0</v>
      </c>
      <c r="BM98" s="463" t="s">
        <v>3633</v>
      </c>
      <c r="BN98" s="463">
        <v>2</v>
      </c>
      <c r="BO98" s="463" t="s">
        <v>4300</v>
      </c>
      <c r="BP98" s="463">
        <v>4</v>
      </c>
      <c r="BQ98" s="438" t="s">
        <v>4330</v>
      </c>
      <c r="BR98" s="438"/>
      <c r="BS98" s="463">
        <v>0</v>
      </c>
      <c r="BT98" s="463">
        <v>0</v>
      </c>
      <c r="BU98" s="463">
        <v>0</v>
      </c>
      <c r="BV98" s="463">
        <v>0</v>
      </c>
      <c r="BW98" s="463">
        <v>0</v>
      </c>
      <c r="BX98" s="463">
        <v>0</v>
      </c>
      <c r="BY98" s="463">
        <v>0</v>
      </c>
      <c r="BZ98" s="463">
        <v>0</v>
      </c>
      <c r="CA98" s="463">
        <v>0</v>
      </c>
      <c r="CB98" s="463">
        <v>0</v>
      </c>
      <c r="CC98" s="463"/>
      <c r="CD98" s="463"/>
      <c r="CE98"/>
      <c r="CG98"/>
      <c r="CH98"/>
      <c r="CI98"/>
      <c r="CJ98"/>
      <c r="CK98"/>
      <c r="CL98"/>
      <c r="CM98"/>
      <c r="CN98"/>
      <c r="CO98"/>
      <c r="CP98"/>
      <c r="CQ98"/>
      <c r="CR98"/>
      <c r="CS98"/>
      <c r="GC98" s="748"/>
    </row>
    <row r="99" spans="1:185" s="448" customFormat="1" ht="15">
      <c r="A99" s="474"/>
      <c r="B99" s="445"/>
      <c r="C99" s="475"/>
      <c r="D99" s="445"/>
      <c r="E99" s="445"/>
      <c r="F99" s="441"/>
      <c r="G99">
        <v>0</v>
      </c>
      <c r="H99" t="s">
        <v>1217</v>
      </c>
      <c r="I99">
        <v>0</v>
      </c>
      <c r="J99" s="422"/>
      <c r="K99" s="422"/>
      <c r="L99" s="422"/>
      <c r="M99" s="422"/>
      <c r="N99"/>
      <c r="O99"/>
      <c r="P99" s="435"/>
      <c r="Q99"/>
      <c r="R99"/>
      <c r="S99"/>
      <c r="T99"/>
      <c r="U99"/>
      <c r="V99"/>
      <c r="W99">
        <v>104</v>
      </c>
      <c r="X99" t="s">
        <v>1217</v>
      </c>
      <c r="Y99" t="s">
        <v>1217</v>
      </c>
      <c r="Z99" t="s">
        <v>1217</v>
      </c>
      <c r="AA99" t="s">
        <v>1217</v>
      </c>
      <c r="AB99" t="s">
        <v>1217</v>
      </c>
      <c r="AC99" t="s">
        <v>1217</v>
      </c>
      <c r="AD99" t="s">
        <v>1217</v>
      </c>
      <c r="AE99" t="s">
        <v>1217</v>
      </c>
      <c r="AF99" t="s">
        <v>1217</v>
      </c>
      <c r="AG99" t="s">
        <v>1217</v>
      </c>
      <c r="AH99"/>
      <c r="AI99" t="s">
        <v>1217</v>
      </c>
      <c r="AJ99" t="s">
        <v>1217</v>
      </c>
      <c r="AK99" t="s">
        <v>1217</v>
      </c>
      <c r="AL99" t="s">
        <v>1217</v>
      </c>
      <c r="AM99" t="s">
        <v>1217</v>
      </c>
      <c r="AN99" t="s">
        <v>1217</v>
      </c>
      <c r="AO99" t="s">
        <v>1217</v>
      </c>
      <c r="AP99"/>
      <c r="AQ99"/>
      <c r="AR99"/>
      <c r="AS99"/>
      <c r="AT99"/>
      <c r="AU99"/>
      <c r="AV99"/>
      <c r="AW99"/>
      <c r="AX99"/>
      <c r="AY99"/>
      <c r="AZ99"/>
      <c r="BA99"/>
      <c r="BB99"/>
      <c r="BC99"/>
      <c r="BD99"/>
      <c r="BE99"/>
      <c r="BF99" t="str" cm="1">
        <f t="array" aca="1" ref="BF99" ca="1">IFERROR(INDIRECT(X99),"")</f>
        <v/>
      </c>
      <c r="BG99"/>
      <c r="BH99" s="437"/>
      <c r="BI99"/>
      <c r="BJ99" s="463" t="s">
        <v>1217</v>
      </c>
      <c r="BK99" s="463" t="s">
        <v>1217</v>
      </c>
      <c r="BL99" s="463" t="s">
        <v>0</v>
      </c>
      <c r="BM99" s="463" t="s">
        <v>3633</v>
      </c>
      <c r="BN99" s="463">
        <v>3</v>
      </c>
      <c r="BO99" s="463" t="s">
        <v>4301</v>
      </c>
      <c r="BP99" s="463">
        <v>19</v>
      </c>
      <c r="BQ99" s="438" t="s">
        <v>4331</v>
      </c>
      <c r="BR99" s="438"/>
      <c r="BS99" s="463">
        <v>0</v>
      </c>
      <c r="BT99" s="463">
        <v>0</v>
      </c>
      <c r="BU99" s="463">
        <v>0</v>
      </c>
      <c r="BV99" s="463">
        <v>0</v>
      </c>
      <c r="BW99" s="463">
        <v>0</v>
      </c>
      <c r="BX99" s="463">
        <v>0</v>
      </c>
      <c r="BY99" s="463">
        <v>0</v>
      </c>
      <c r="BZ99" s="463">
        <v>0</v>
      </c>
      <c r="CA99" s="463">
        <v>0</v>
      </c>
      <c r="CB99" s="463">
        <v>0</v>
      </c>
      <c r="CC99" s="463"/>
      <c r="CD99" s="463"/>
      <c r="CE99"/>
      <c r="CG99"/>
      <c r="CH99"/>
      <c r="CI99"/>
      <c r="CJ99"/>
      <c r="CK99"/>
      <c r="CL99"/>
      <c r="CM99"/>
      <c r="CN99"/>
      <c r="CO99"/>
      <c r="CP99"/>
      <c r="CQ99"/>
      <c r="CR99"/>
      <c r="CS99"/>
      <c r="DC99" s="361"/>
      <c r="DD99" s="361"/>
      <c r="DE99" s="361"/>
      <c r="DF99" s="361"/>
      <c r="DG99" s="361"/>
      <c r="DH99" s="361"/>
      <c r="DI99" s="361"/>
      <c r="DJ99" s="361"/>
      <c r="DK99" s="361"/>
      <c r="DL99" s="361"/>
      <c r="DM99" s="361"/>
      <c r="DN99" s="361"/>
      <c r="DO99" s="361"/>
      <c r="DP99" s="361"/>
      <c r="DQ99" s="361"/>
      <c r="DR99" s="361"/>
      <c r="DS99" s="361"/>
      <c r="GC99" s="749"/>
    </row>
    <row r="100" spans="1:185" s="361" customFormat="1">
      <c r="A100" s="458"/>
      <c r="B100" s="459"/>
      <c r="C100" s="459"/>
      <c r="D100" s="459"/>
      <c r="E100" s="459"/>
      <c r="F100" s="441"/>
      <c r="G100">
        <v>0</v>
      </c>
      <c r="H100" t="s">
        <v>1217</v>
      </c>
      <c r="I100">
        <v>0</v>
      </c>
      <c r="J100" s="422"/>
      <c r="K100" s="422"/>
      <c r="L100" s="422"/>
      <c r="M100" s="422"/>
      <c r="N100"/>
      <c r="O100"/>
      <c r="P100" s="435"/>
      <c r="Q100"/>
      <c r="R100"/>
      <c r="S100"/>
      <c r="T100"/>
      <c r="U100"/>
      <c r="V100"/>
      <c r="W100">
        <v>105</v>
      </c>
      <c r="X100" t="s">
        <v>1217</v>
      </c>
      <c r="Y100" t="s">
        <v>1217</v>
      </c>
      <c r="Z100" t="s">
        <v>1217</v>
      </c>
      <c r="AA100" t="s">
        <v>1217</v>
      </c>
      <c r="AB100" t="s">
        <v>1217</v>
      </c>
      <c r="AC100" t="s">
        <v>1217</v>
      </c>
      <c r="AD100" t="s">
        <v>1217</v>
      </c>
      <c r="AE100" t="s">
        <v>1217</v>
      </c>
      <c r="AF100" t="s">
        <v>1217</v>
      </c>
      <c r="AG100" t="s">
        <v>1217</v>
      </c>
      <c r="AH100"/>
      <c r="AI100" t="s">
        <v>1217</v>
      </c>
      <c r="AJ100" t="s">
        <v>1217</v>
      </c>
      <c r="AK100" t="s">
        <v>1217</v>
      </c>
      <c r="AL100" t="s">
        <v>1217</v>
      </c>
      <c r="AM100" t="s">
        <v>1217</v>
      </c>
      <c r="AN100" t="s">
        <v>1217</v>
      </c>
      <c r="AO100" t="s">
        <v>1217</v>
      </c>
      <c r="AP100"/>
      <c r="AQ100"/>
      <c r="AR100"/>
      <c r="AS100"/>
      <c r="AT100"/>
      <c r="AU100"/>
      <c r="AV100"/>
      <c r="AW100"/>
      <c r="AX100"/>
      <c r="AY100"/>
      <c r="AZ100"/>
      <c r="BA100"/>
      <c r="BB100"/>
      <c r="BC100"/>
      <c r="BD100"/>
      <c r="BE100"/>
      <c r="BF100" t="str" cm="1">
        <f t="array" aca="1" ref="BF100" ca="1">IFERROR(INDIRECT(X100),"")</f>
        <v/>
      </c>
      <c r="BG100"/>
      <c r="BH100" s="437"/>
      <c r="BI100"/>
      <c r="BJ100" s="463" t="s">
        <v>1217</v>
      </c>
      <c r="BK100" s="463" t="s">
        <v>1217</v>
      </c>
      <c r="BL100" s="463" t="s">
        <v>0</v>
      </c>
      <c r="BM100" s="463" t="s">
        <v>3633</v>
      </c>
      <c r="BN100" s="463">
        <v>4</v>
      </c>
      <c r="BO100" s="463" t="s">
        <v>4302</v>
      </c>
      <c r="BP100" s="463">
        <v>0</v>
      </c>
      <c r="BQ100" s="438" t="s">
        <v>4332</v>
      </c>
      <c r="BR100" s="438"/>
      <c r="BS100" s="463">
        <v>0</v>
      </c>
      <c r="BT100" s="463">
        <v>0</v>
      </c>
      <c r="BU100" s="463">
        <v>0</v>
      </c>
      <c r="BV100" s="463">
        <v>0</v>
      </c>
      <c r="BW100" s="463">
        <v>0</v>
      </c>
      <c r="BX100" s="463">
        <v>0</v>
      </c>
      <c r="BY100" s="463">
        <v>0</v>
      </c>
      <c r="BZ100" s="463">
        <v>0</v>
      </c>
      <c r="CA100" s="463">
        <v>0</v>
      </c>
      <c r="CB100" s="463">
        <v>0</v>
      </c>
      <c r="CC100" s="463"/>
      <c r="CD100" s="463"/>
      <c r="CE100"/>
      <c r="CG100"/>
      <c r="CH100"/>
      <c r="CI100"/>
      <c r="CJ100"/>
      <c r="CK100"/>
      <c r="CL100"/>
      <c r="CM100"/>
      <c r="CN100"/>
      <c r="CO100"/>
      <c r="CP100"/>
      <c r="CQ100"/>
      <c r="CR100"/>
      <c r="CS100"/>
      <c r="DC100" s="448"/>
      <c r="DD100" s="448"/>
      <c r="DE100" s="448"/>
      <c r="DF100" s="448"/>
      <c r="DG100" s="448"/>
      <c r="DH100" s="448"/>
      <c r="DI100" s="448"/>
      <c r="DJ100" s="448"/>
      <c r="DK100" s="448"/>
      <c r="DL100" s="448"/>
      <c r="DM100" s="448"/>
      <c r="DN100" s="448"/>
      <c r="DO100" s="448"/>
      <c r="DP100" s="448"/>
      <c r="DQ100" s="448"/>
      <c r="DR100" s="448"/>
      <c r="DS100" s="448"/>
      <c r="GC100" s="748"/>
    </row>
    <row r="101" spans="1:185" s="361" customFormat="1">
      <c r="A101" s="458"/>
      <c r="B101" s="459"/>
      <c r="C101" s="459"/>
      <c r="D101" s="459"/>
      <c r="E101" s="458"/>
      <c r="F101" s="441"/>
      <c r="G101">
        <v>0</v>
      </c>
      <c r="H101" t="s">
        <v>1217</v>
      </c>
      <c r="I101">
        <v>0</v>
      </c>
      <c r="J101" s="422"/>
      <c r="K101" s="422"/>
      <c r="L101" s="422"/>
      <c r="M101" s="422"/>
      <c r="N101"/>
      <c r="O101"/>
      <c r="P101" s="435"/>
      <c r="Q101"/>
      <c r="R101"/>
      <c r="S101"/>
      <c r="T101"/>
      <c r="U101"/>
      <c r="V101"/>
      <c r="W101">
        <v>106</v>
      </c>
      <c r="X101" t="s">
        <v>1217</v>
      </c>
      <c r="Y101" t="s">
        <v>1217</v>
      </c>
      <c r="Z101" t="s">
        <v>1217</v>
      </c>
      <c r="AA101" t="s">
        <v>1217</v>
      </c>
      <c r="AB101" t="s">
        <v>1217</v>
      </c>
      <c r="AC101" t="s">
        <v>1217</v>
      </c>
      <c r="AD101" t="s">
        <v>1217</v>
      </c>
      <c r="AE101" t="s">
        <v>1217</v>
      </c>
      <c r="AF101" t="s">
        <v>1217</v>
      </c>
      <c r="AG101" t="s">
        <v>1217</v>
      </c>
      <c r="AH101"/>
      <c r="AI101" t="s">
        <v>1217</v>
      </c>
      <c r="AJ101" t="s">
        <v>1217</v>
      </c>
      <c r="AK101" t="s">
        <v>1217</v>
      </c>
      <c r="AL101" t="s">
        <v>1217</v>
      </c>
      <c r="AM101" t="s">
        <v>1217</v>
      </c>
      <c r="AN101" t="s">
        <v>1217</v>
      </c>
      <c r="AO101" t="s">
        <v>1217</v>
      </c>
      <c r="AP101"/>
      <c r="AQ101"/>
      <c r="AR101"/>
      <c r="AS101"/>
      <c r="AT101"/>
      <c r="AU101"/>
      <c r="AV101"/>
      <c r="AW101"/>
      <c r="AX101"/>
      <c r="AY101"/>
      <c r="AZ101"/>
      <c r="BA101"/>
      <c r="BB101"/>
      <c r="BC101"/>
      <c r="BD101"/>
      <c r="BE101"/>
      <c r="BF101" t="str" cm="1">
        <f t="array" aca="1" ref="BF101" ca="1">IFERROR(INDIRECT(X101),"")</f>
        <v/>
      </c>
      <c r="BG101"/>
      <c r="BH101" s="437"/>
      <c r="BI101"/>
      <c r="BJ101" s="463" t="s">
        <v>1217</v>
      </c>
      <c r="BK101" s="463" t="s">
        <v>1217</v>
      </c>
      <c r="BL101" s="463" t="s">
        <v>0</v>
      </c>
      <c r="BM101" s="463" t="s">
        <v>3633</v>
      </c>
      <c r="BN101" s="463">
        <v>5</v>
      </c>
      <c r="BO101" s="463" t="s">
        <v>4303</v>
      </c>
      <c r="BP101" s="463">
        <v>0</v>
      </c>
      <c r="BQ101" s="438" t="s">
        <v>4333</v>
      </c>
      <c r="BR101" s="438"/>
      <c r="BS101" s="463">
        <v>0</v>
      </c>
      <c r="BT101" s="463">
        <v>0</v>
      </c>
      <c r="BU101" s="463">
        <v>0</v>
      </c>
      <c r="BV101" s="463">
        <v>0</v>
      </c>
      <c r="BW101" s="463">
        <v>0</v>
      </c>
      <c r="BX101" s="463">
        <v>0</v>
      </c>
      <c r="BY101" s="463">
        <v>0</v>
      </c>
      <c r="BZ101" s="463">
        <v>0</v>
      </c>
      <c r="CA101" s="463">
        <v>0</v>
      </c>
      <c r="CB101" s="463">
        <v>0</v>
      </c>
      <c r="CC101" s="463"/>
      <c r="CD101" s="463"/>
      <c r="CE101"/>
      <c r="CG101"/>
      <c r="CH101"/>
      <c r="CI101"/>
      <c r="CJ101"/>
      <c r="CK101"/>
      <c r="CL101"/>
      <c r="CM101"/>
      <c r="CN101"/>
      <c r="CO101"/>
      <c r="CP101"/>
      <c r="CQ101"/>
      <c r="CR101"/>
      <c r="CS101"/>
      <c r="GC101" s="748"/>
    </row>
    <row r="102" spans="1:185" s="361" customFormat="1" ht="16.5" customHeight="1">
      <c r="A102" s="464"/>
      <c r="C102" s="459"/>
      <c r="E102" s="464"/>
      <c r="F102" s="441"/>
      <c r="G102">
        <v>0</v>
      </c>
      <c r="H102" t="s">
        <v>1217</v>
      </c>
      <c r="I102">
        <v>0</v>
      </c>
      <c r="J102" s="422"/>
      <c r="K102" s="422"/>
      <c r="L102" s="422"/>
      <c r="M102" s="422"/>
      <c r="N102"/>
      <c r="O102"/>
      <c r="P102" s="435"/>
      <c r="Q102"/>
      <c r="R102"/>
      <c r="S102"/>
      <c r="T102"/>
      <c r="U102"/>
      <c r="V102"/>
      <c r="W102">
        <v>107</v>
      </c>
      <c r="X102" t="s">
        <v>1217</v>
      </c>
      <c r="Y102" t="s">
        <v>1217</v>
      </c>
      <c r="Z102" t="s">
        <v>1217</v>
      </c>
      <c r="AA102" t="s">
        <v>1217</v>
      </c>
      <c r="AB102" t="s">
        <v>1217</v>
      </c>
      <c r="AC102" t="s">
        <v>1217</v>
      </c>
      <c r="AD102" t="s">
        <v>1217</v>
      </c>
      <c r="AE102" t="s">
        <v>1217</v>
      </c>
      <c r="AF102" t="s">
        <v>1217</v>
      </c>
      <c r="AG102" t="s">
        <v>1217</v>
      </c>
      <c r="AH102"/>
      <c r="AI102" t="s">
        <v>1217</v>
      </c>
      <c r="AJ102" t="s">
        <v>1217</v>
      </c>
      <c r="AK102" t="s">
        <v>1217</v>
      </c>
      <c r="AL102" t="s">
        <v>1217</v>
      </c>
      <c r="AM102" t="s">
        <v>1217</v>
      </c>
      <c r="AN102" t="s">
        <v>1217</v>
      </c>
      <c r="AO102" t="s">
        <v>1217</v>
      </c>
      <c r="AP102"/>
      <c r="AQ102"/>
      <c r="AR102"/>
      <c r="AS102"/>
      <c r="AT102"/>
      <c r="AU102"/>
      <c r="AV102"/>
      <c r="AW102"/>
      <c r="AX102"/>
      <c r="AY102"/>
      <c r="AZ102"/>
      <c r="BA102"/>
      <c r="BB102"/>
      <c r="BC102"/>
      <c r="BD102"/>
      <c r="BE102"/>
      <c r="BF102" t="str" cm="1">
        <f t="array" aca="1" ref="BF102" ca="1">IFERROR(INDIRECT(X102),"")</f>
        <v/>
      </c>
      <c r="BG102"/>
      <c r="BH102" s="437"/>
      <c r="BI102"/>
      <c r="BJ102" s="466" t="s">
        <v>1217</v>
      </c>
      <c r="BK102" s="466" t="s">
        <v>1217</v>
      </c>
      <c r="BL102" s="466" t="s">
        <v>0</v>
      </c>
      <c r="BM102" s="466" t="s">
        <v>3633</v>
      </c>
      <c r="BN102" s="466">
        <v>1</v>
      </c>
      <c r="BO102" s="466" t="s">
        <v>4299</v>
      </c>
      <c r="BP102" s="466">
        <v>4</v>
      </c>
      <c r="BQ102" s="438" t="s">
        <v>4329</v>
      </c>
      <c r="BR102" s="438"/>
      <c r="BS102" s="466">
        <v>0</v>
      </c>
      <c r="BT102" s="466">
        <v>0</v>
      </c>
      <c r="BU102" s="466">
        <v>0</v>
      </c>
      <c r="BV102" s="466">
        <v>0</v>
      </c>
      <c r="BW102" s="466">
        <v>0</v>
      </c>
      <c r="BX102" s="466">
        <v>0</v>
      </c>
      <c r="BY102" s="466">
        <v>0</v>
      </c>
      <c r="BZ102" s="466">
        <v>0</v>
      </c>
      <c r="CA102" s="466">
        <v>0</v>
      </c>
      <c r="CB102" s="466">
        <v>0</v>
      </c>
      <c r="CC102" s="466"/>
      <c r="CD102" s="466"/>
      <c r="CE102"/>
      <c r="CG102"/>
      <c r="CH102"/>
      <c r="CI102"/>
      <c r="CJ102"/>
      <c r="CK102"/>
      <c r="CL102"/>
      <c r="CM102"/>
      <c r="CN102"/>
      <c r="CO102"/>
      <c r="CP102"/>
      <c r="CQ102"/>
      <c r="CR102"/>
      <c r="CS102"/>
      <c r="GC102" s="748"/>
    </row>
    <row r="103" spans="1:185" ht="16.5" customHeight="1">
      <c r="A103" s="464"/>
      <c r="B103" s="361"/>
      <c r="C103" s="459"/>
      <c r="D103" s="361"/>
      <c r="E103" s="464"/>
      <c r="G103">
        <v>0</v>
      </c>
      <c r="H103" t="s">
        <v>1217</v>
      </c>
      <c r="I103">
        <v>0</v>
      </c>
      <c r="J103" s="422"/>
      <c r="K103" s="422"/>
      <c r="L103" s="422"/>
      <c r="M103" s="422"/>
      <c r="N103"/>
      <c r="O103"/>
      <c r="P103" s="435"/>
      <c r="Q103"/>
      <c r="R103"/>
      <c r="S103"/>
      <c r="T103"/>
      <c r="U103"/>
      <c r="V103"/>
      <c r="W103">
        <v>108</v>
      </c>
      <c r="X103" t="s">
        <v>1217</v>
      </c>
      <c r="Y103" t="s">
        <v>1217</v>
      </c>
      <c r="Z103" t="s">
        <v>1217</v>
      </c>
      <c r="AA103" t="s">
        <v>1217</v>
      </c>
      <c r="AB103" t="s">
        <v>1217</v>
      </c>
      <c r="AC103" t="s">
        <v>1217</v>
      </c>
      <c r="AD103" t="s">
        <v>1217</v>
      </c>
      <c r="AE103" t="s">
        <v>1217</v>
      </c>
      <c r="AF103" t="s">
        <v>1217</v>
      </c>
      <c r="AG103" t="s">
        <v>1217</v>
      </c>
      <c r="AH103"/>
      <c r="AI103" t="s">
        <v>1217</v>
      </c>
      <c r="AJ103" t="s">
        <v>1217</v>
      </c>
      <c r="AK103" t="s">
        <v>1217</v>
      </c>
      <c r="AL103" t="s">
        <v>1217</v>
      </c>
      <c r="AM103" t="s">
        <v>1217</v>
      </c>
      <c r="AN103" t="s">
        <v>1217</v>
      </c>
      <c r="AO103" t="s">
        <v>1217</v>
      </c>
      <c r="AP103"/>
      <c r="AQ103"/>
      <c r="AR103"/>
      <c r="AS103"/>
      <c r="AT103"/>
      <c r="AU103"/>
      <c r="AV103"/>
      <c r="AW103"/>
      <c r="AX103"/>
      <c r="AY103"/>
      <c r="AZ103"/>
      <c r="BA103"/>
      <c r="BB103"/>
      <c r="BC103"/>
      <c r="BD103"/>
      <c r="BE103"/>
      <c r="BF103" t="str" cm="1">
        <f t="array" aca="1" ref="BF103" ca="1">IFERROR(INDIRECT(X103),"")</f>
        <v/>
      </c>
      <c r="BG103"/>
      <c r="BH103" s="437"/>
      <c r="BI103"/>
      <c r="BJ103" s="466" t="s">
        <v>1217</v>
      </c>
      <c r="BK103" s="466" t="s">
        <v>1217</v>
      </c>
      <c r="BL103" s="466" t="s">
        <v>0</v>
      </c>
      <c r="BM103" s="466" t="s">
        <v>3633</v>
      </c>
      <c r="BN103" s="466">
        <v>2</v>
      </c>
      <c r="BO103" s="466" t="s">
        <v>4300</v>
      </c>
      <c r="BP103" s="466">
        <v>4</v>
      </c>
      <c r="BQ103" s="438" t="s">
        <v>4330</v>
      </c>
      <c r="BR103" s="438"/>
      <c r="BS103" s="466">
        <v>0</v>
      </c>
      <c r="BT103" s="466">
        <v>0</v>
      </c>
      <c r="BU103" s="466">
        <v>0</v>
      </c>
      <c r="BV103" s="466">
        <v>0</v>
      </c>
      <c r="BW103" s="466">
        <v>0</v>
      </c>
      <c r="BX103" s="466">
        <v>0</v>
      </c>
      <c r="BY103" s="466">
        <v>0</v>
      </c>
      <c r="BZ103" s="466">
        <v>0</v>
      </c>
      <c r="CA103" s="466">
        <v>0</v>
      </c>
      <c r="CB103" s="466">
        <v>0</v>
      </c>
      <c r="CC103" s="466"/>
      <c r="CD103" s="466"/>
      <c r="CE103"/>
      <c r="CG103"/>
      <c r="CH103"/>
      <c r="CI103"/>
      <c r="CJ103"/>
      <c r="CK103"/>
      <c r="CL103"/>
      <c r="CM103"/>
      <c r="CN103"/>
      <c r="CO103"/>
      <c r="CP103"/>
      <c r="CQ103"/>
      <c r="CR103"/>
      <c r="CS103"/>
      <c r="DC103" s="361"/>
      <c r="DD103" s="361"/>
      <c r="DE103" s="361"/>
      <c r="DF103" s="361"/>
      <c r="DG103" s="361"/>
      <c r="DH103" s="361"/>
      <c r="DI103" s="361"/>
      <c r="DJ103" s="361"/>
      <c r="DK103" s="361"/>
      <c r="DL103" s="361"/>
      <c r="DM103" s="361"/>
      <c r="DN103" s="361"/>
      <c r="DO103" s="361"/>
      <c r="DP103" s="361"/>
      <c r="DQ103" s="361"/>
      <c r="DR103" s="361"/>
      <c r="DS103" s="361"/>
    </row>
    <row r="104" spans="1:185">
      <c r="A104" s="458"/>
      <c r="B104" s="459"/>
      <c r="C104" s="459"/>
      <c r="D104" s="361"/>
      <c r="E104" s="458"/>
      <c r="G104">
        <v>0</v>
      </c>
      <c r="H104" t="s">
        <v>1217</v>
      </c>
      <c r="I104">
        <v>0</v>
      </c>
      <c r="J104" s="422"/>
      <c r="K104" s="422"/>
      <c r="L104" s="422"/>
      <c r="M104" s="422"/>
      <c r="N104"/>
      <c r="O104"/>
      <c r="P104" s="435"/>
      <c r="Q104"/>
      <c r="R104"/>
      <c r="S104"/>
      <c r="T104"/>
      <c r="U104"/>
      <c r="V104"/>
      <c r="W104">
        <v>109</v>
      </c>
      <c r="X104" t="s">
        <v>1217</v>
      </c>
      <c r="Y104" t="s">
        <v>1217</v>
      </c>
      <c r="Z104" t="s">
        <v>1217</v>
      </c>
      <c r="AA104" t="s">
        <v>1217</v>
      </c>
      <c r="AB104" t="s">
        <v>1217</v>
      </c>
      <c r="AC104" t="s">
        <v>1217</v>
      </c>
      <c r="AD104" t="s">
        <v>1217</v>
      </c>
      <c r="AE104" t="s">
        <v>1217</v>
      </c>
      <c r="AF104" t="s">
        <v>1217</v>
      </c>
      <c r="AG104" t="s">
        <v>1217</v>
      </c>
      <c r="AH104"/>
      <c r="AI104" t="s">
        <v>1217</v>
      </c>
      <c r="AJ104" t="s">
        <v>1217</v>
      </c>
      <c r="AK104" t="s">
        <v>1217</v>
      </c>
      <c r="AL104" t="s">
        <v>1217</v>
      </c>
      <c r="AM104" t="s">
        <v>1217</v>
      </c>
      <c r="AN104" t="s">
        <v>1217</v>
      </c>
      <c r="AO104" t="s">
        <v>1217</v>
      </c>
      <c r="AP104"/>
      <c r="AQ104"/>
      <c r="AR104"/>
      <c r="AS104"/>
      <c r="AT104"/>
      <c r="AU104"/>
      <c r="AV104"/>
      <c r="AW104"/>
      <c r="AX104"/>
      <c r="AY104"/>
      <c r="AZ104"/>
      <c r="BA104"/>
      <c r="BB104"/>
      <c r="BC104"/>
      <c r="BD104"/>
      <c r="BE104"/>
      <c r="BF104" t="str" cm="1">
        <f t="array" aca="1" ref="BF104" ca="1">IFERROR(INDIRECT(X104),"")</f>
        <v/>
      </c>
      <c r="BG104"/>
      <c r="BH104" s="437"/>
      <c r="BI104"/>
      <c r="BJ104" s="466" t="s">
        <v>1217</v>
      </c>
      <c r="BK104" s="466" t="s">
        <v>1217</v>
      </c>
      <c r="BL104" s="466" t="s">
        <v>0</v>
      </c>
      <c r="BM104" s="466" t="s">
        <v>3633</v>
      </c>
      <c r="BN104" s="466">
        <v>3</v>
      </c>
      <c r="BO104" s="466" t="s">
        <v>4301</v>
      </c>
      <c r="BP104" s="466">
        <v>19</v>
      </c>
      <c r="BQ104" s="438" t="s">
        <v>4331</v>
      </c>
      <c r="BR104" s="438"/>
      <c r="BS104" s="466">
        <v>0</v>
      </c>
      <c r="BT104" s="466">
        <v>0</v>
      </c>
      <c r="BU104" s="466">
        <v>0</v>
      </c>
      <c r="BV104" s="466">
        <v>0</v>
      </c>
      <c r="BW104" s="466">
        <v>0</v>
      </c>
      <c r="BX104" s="466">
        <v>0</v>
      </c>
      <c r="BY104" s="466">
        <v>0</v>
      </c>
      <c r="BZ104" s="466">
        <v>0</v>
      </c>
      <c r="CA104" s="466">
        <v>0</v>
      </c>
      <c r="CB104" s="466">
        <v>0</v>
      </c>
      <c r="CC104" s="466"/>
      <c r="CD104" s="466"/>
      <c r="CE104"/>
      <c r="CG104"/>
      <c r="CH104"/>
      <c r="CI104"/>
      <c r="CJ104"/>
      <c r="CK104"/>
      <c r="CL104"/>
      <c r="CM104"/>
      <c r="CN104"/>
      <c r="CO104"/>
      <c r="CP104"/>
      <c r="CQ104"/>
      <c r="CR104"/>
      <c r="CS104"/>
      <c r="DC104" s="441"/>
    </row>
    <row r="105" spans="1:185">
      <c r="A105" s="458"/>
      <c r="B105" s="459"/>
      <c r="C105" s="459"/>
      <c r="D105" s="361"/>
      <c r="E105" s="458"/>
      <c r="G105">
        <v>0</v>
      </c>
      <c r="H105" t="s">
        <v>1217</v>
      </c>
      <c r="I105">
        <v>0</v>
      </c>
      <c r="J105" s="422"/>
      <c r="K105" s="422"/>
      <c r="L105" s="422"/>
      <c r="M105" s="422"/>
      <c r="N105"/>
      <c r="O105"/>
      <c r="P105" s="435"/>
      <c r="Q105"/>
      <c r="R105"/>
      <c r="S105"/>
      <c r="T105"/>
      <c r="U105"/>
      <c r="V105"/>
      <c r="W105">
        <v>110</v>
      </c>
      <c r="X105" t="s">
        <v>1217</v>
      </c>
      <c r="Y105" t="s">
        <v>1217</v>
      </c>
      <c r="Z105" t="s">
        <v>1217</v>
      </c>
      <c r="AA105" t="s">
        <v>1217</v>
      </c>
      <c r="AB105" t="s">
        <v>1217</v>
      </c>
      <c r="AC105" t="s">
        <v>1217</v>
      </c>
      <c r="AD105" t="s">
        <v>1217</v>
      </c>
      <c r="AE105" t="s">
        <v>1217</v>
      </c>
      <c r="AF105" t="s">
        <v>1217</v>
      </c>
      <c r="AG105" t="s">
        <v>1217</v>
      </c>
      <c r="AH105"/>
      <c r="AI105" t="s">
        <v>1217</v>
      </c>
      <c r="AJ105" t="s">
        <v>1217</v>
      </c>
      <c r="AK105" t="s">
        <v>1217</v>
      </c>
      <c r="AL105" t="s">
        <v>1217</v>
      </c>
      <c r="AM105" t="s">
        <v>1217</v>
      </c>
      <c r="AN105" t="s">
        <v>1217</v>
      </c>
      <c r="AO105" t="s">
        <v>1217</v>
      </c>
      <c r="AP105"/>
      <c r="AQ105"/>
      <c r="AR105"/>
      <c r="AS105"/>
      <c r="AT105"/>
      <c r="AU105"/>
      <c r="AV105"/>
      <c r="AW105"/>
      <c r="AX105"/>
      <c r="AY105"/>
      <c r="AZ105"/>
      <c r="BA105"/>
      <c r="BB105"/>
      <c r="BC105"/>
      <c r="BD105"/>
      <c r="BE105"/>
      <c r="BF105" t="str" cm="1">
        <f t="array" aca="1" ref="BF105" ca="1">IFERROR(INDIRECT(X105),"")</f>
        <v/>
      </c>
      <c r="BG105"/>
      <c r="BH105" s="437"/>
      <c r="BI105"/>
      <c r="BJ105" s="466" t="s">
        <v>1217</v>
      </c>
      <c r="BK105" s="466" t="s">
        <v>1217</v>
      </c>
      <c r="BL105" s="466" t="s">
        <v>0</v>
      </c>
      <c r="BM105" s="466" t="s">
        <v>3633</v>
      </c>
      <c r="BN105" s="466">
        <v>4</v>
      </c>
      <c r="BO105" s="466" t="s">
        <v>4302</v>
      </c>
      <c r="BP105" s="466">
        <v>0</v>
      </c>
      <c r="BQ105" s="438" t="s">
        <v>4332</v>
      </c>
      <c r="BR105" s="438"/>
      <c r="BS105" s="466">
        <v>0</v>
      </c>
      <c r="BT105" s="466">
        <v>0</v>
      </c>
      <c r="BU105" s="466">
        <v>0</v>
      </c>
      <c r="BV105" s="466">
        <v>0</v>
      </c>
      <c r="BW105" s="466">
        <v>0</v>
      </c>
      <c r="BX105" s="466">
        <v>0</v>
      </c>
      <c r="BY105" s="466">
        <v>0</v>
      </c>
      <c r="BZ105" s="466">
        <v>0</v>
      </c>
      <c r="CA105" s="466">
        <v>0</v>
      </c>
      <c r="CB105" s="466">
        <v>0</v>
      </c>
      <c r="CC105" s="466"/>
      <c r="CD105" s="466"/>
      <c r="CE105"/>
      <c r="CG105"/>
      <c r="CH105"/>
      <c r="CI105"/>
      <c r="CJ105"/>
      <c r="CK105"/>
      <c r="CL105"/>
      <c r="CM105"/>
      <c r="CN105"/>
      <c r="CO105"/>
      <c r="CP105"/>
      <c r="CQ105"/>
      <c r="CR105"/>
      <c r="CS105"/>
      <c r="DC105" s="441"/>
    </row>
    <row r="106" spans="1:185">
      <c r="A106" s="464"/>
      <c r="B106" s="361"/>
      <c r="C106" s="459"/>
      <c r="D106" s="361"/>
      <c r="E106" s="464"/>
      <c r="G106">
        <v>0</v>
      </c>
      <c r="H106" t="s">
        <v>1217</v>
      </c>
      <c r="I106">
        <v>0</v>
      </c>
      <c r="J106" s="422"/>
      <c r="K106" s="422"/>
      <c r="L106" s="422"/>
      <c r="M106" s="422"/>
      <c r="N106"/>
      <c r="O106"/>
      <c r="P106" s="435"/>
      <c r="Q106"/>
      <c r="R106"/>
      <c r="S106"/>
      <c r="T106"/>
      <c r="U106"/>
      <c r="V106"/>
      <c r="W106">
        <v>111</v>
      </c>
      <c r="X106" t="s">
        <v>1217</v>
      </c>
      <c r="Y106" t="s">
        <v>1217</v>
      </c>
      <c r="Z106" t="s">
        <v>1217</v>
      </c>
      <c r="AA106" t="s">
        <v>1217</v>
      </c>
      <c r="AB106" t="s">
        <v>1217</v>
      </c>
      <c r="AC106" t="s">
        <v>1217</v>
      </c>
      <c r="AD106" t="s">
        <v>1217</v>
      </c>
      <c r="AE106" t="s">
        <v>1217</v>
      </c>
      <c r="AF106" t="s">
        <v>1217</v>
      </c>
      <c r="AG106" t="s">
        <v>1217</v>
      </c>
      <c r="AH106"/>
      <c r="AI106" t="s">
        <v>1217</v>
      </c>
      <c r="AJ106" t="s">
        <v>1217</v>
      </c>
      <c r="AK106" t="s">
        <v>1217</v>
      </c>
      <c r="AL106" t="s">
        <v>1217</v>
      </c>
      <c r="AM106" t="s">
        <v>1217</v>
      </c>
      <c r="AN106" t="s">
        <v>1217</v>
      </c>
      <c r="AO106" t="s">
        <v>1217</v>
      </c>
      <c r="AP106"/>
      <c r="AQ106"/>
      <c r="AR106"/>
      <c r="AS106"/>
      <c r="AT106"/>
      <c r="AU106"/>
      <c r="AV106"/>
      <c r="AW106"/>
      <c r="AX106"/>
      <c r="AY106"/>
      <c r="AZ106"/>
      <c r="BA106"/>
      <c r="BB106"/>
      <c r="BC106"/>
      <c r="BD106"/>
      <c r="BE106"/>
      <c r="BF106" t="str" cm="1">
        <f t="array" aca="1" ref="BF106" ca="1">IFERROR(INDIRECT(X106),"")</f>
        <v/>
      </c>
      <c r="BG106"/>
      <c r="BH106" s="437"/>
      <c r="BI106"/>
      <c r="BJ106" s="466" t="s">
        <v>1217</v>
      </c>
      <c r="BK106" s="466" t="s">
        <v>1217</v>
      </c>
      <c r="BL106" s="466" t="s">
        <v>0</v>
      </c>
      <c r="BM106" s="466" t="s">
        <v>3633</v>
      </c>
      <c r="BN106" s="466">
        <v>5</v>
      </c>
      <c r="BO106" s="466" t="s">
        <v>4303</v>
      </c>
      <c r="BP106" s="466">
        <v>0</v>
      </c>
      <c r="BQ106" s="438" t="s">
        <v>4333</v>
      </c>
      <c r="BR106" s="438"/>
      <c r="BS106" s="466">
        <v>0</v>
      </c>
      <c r="BT106" s="466">
        <v>0</v>
      </c>
      <c r="BU106" s="466">
        <v>0</v>
      </c>
      <c r="BV106" s="466">
        <v>0</v>
      </c>
      <c r="BW106" s="466">
        <v>0</v>
      </c>
      <c r="BX106" s="466">
        <v>0</v>
      </c>
      <c r="BY106" s="466">
        <v>0</v>
      </c>
      <c r="BZ106" s="466">
        <v>0</v>
      </c>
      <c r="CA106" s="466">
        <v>0</v>
      </c>
      <c r="CB106" s="466">
        <v>0</v>
      </c>
      <c r="CC106" s="466"/>
      <c r="CD106" s="466"/>
      <c r="CE106"/>
      <c r="CG106"/>
      <c r="CH106"/>
      <c r="CI106"/>
      <c r="CJ106"/>
      <c r="CK106"/>
      <c r="CL106"/>
      <c r="CM106"/>
      <c r="CN106"/>
      <c r="CO106"/>
      <c r="CP106"/>
      <c r="CQ106"/>
      <c r="CR106"/>
      <c r="CS106"/>
      <c r="DC106" s="441"/>
    </row>
    <row r="107" spans="1:185">
      <c r="A107" s="464"/>
      <c r="B107" s="361"/>
      <c r="C107" s="459"/>
      <c r="D107" s="361"/>
      <c r="E107" s="464"/>
      <c r="G107">
        <v>0</v>
      </c>
      <c r="H107" t="s">
        <v>1217</v>
      </c>
      <c r="I107">
        <v>0</v>
      </c>
      <c r="J107" s="422"/>
      <c r="K107" s="422"/>
      <c r="L107" s="422"/>
      <c r="M107" s="422"/>
      <c r="N107"/>
      <c r="O107"/>
      <c r="P107" s="435"/>
      <c r="Q107"/>
      <c r="R107"/>
      <c r="S107"/>
      <c r="T107"/>
      <c r="U107"/>
      <c r="V107"/>
      <c r="W107">
        <v>112</v>
      </c>
      <c r="X107" t="s">
        <v>1217</v>
      </c>
      <c r="Y107" t="s">
        <v>1217</v>
      </c>
      <c r="Z107" t="s">
        <v>1217</v>
      </c>
      <c r="AA107" t="s">
        <v>1217</v>
      </c>
      <c r="AB107" t="s">
        <v>1217</v>
      </c>
      <c r="AC107" t="s">
        <v>1217</v>
      </c>
      <c r="AD107" t="s">
        <v>1217</v>
      </c>
      <c r="AE107" t="s">
        <v>1217</v>
      </c>
      <c r="AF107" t="s">
        <v>1217</v>
      </c>
      <c r="AG107" t="s">
        <v>1217</v>
      </c>
      <c r="AH107"/>
      <c r="AI107" t="s">
        <v>1217</v>
      </c>
      <c r="AJ107" t="s">
        <v>1217</v>
      </c>
      <c r="AK107" t="s">
        <v>1217</v>
      </c>
      <c r="AL107" t="s">
        <v>1217</v>
      </c>
      <c r="AM107" t="s">
        <v>1217</v>
      </c>
      <c r="AN107" t="s">
        <v>1217</v>
      </c>
      <c r="AO107" t="s">
        <v>1217</v>
      </c>
      <c r="AP107"/>
      <c r="AQ107"/>
      <c r="AR107"/>
      <c r="AS107"/>
      <c r="AT107"/>
      <c r="AU107"/>
      <c r="AV107"/>
      <c r="AW107"/>
      <c r="AX107"/>
      <c r="AY107"/>
      <c r="AZ107"/>
      <c r="BA107"/>
      <c r="BB107"/>
      <c r="BC107"/>
      <c r="BD107"/>
      <c r="BE107"/>
      <c r="BF107" t="str" cm="1">
        <f t="array" aca="1" ref="BF107" ca="1">IFERROR(INDIRECT(X107),"")</f>
        <v/>
      </c>
      <c r="BG107"/>
      <c r="BH107" s="437"/>
      <c r="BI107"/>
      <c r="BJ107" s="467" t="s">
        <v>1217</v>
      </c>
      <c r="BK107" s="467" t="s">
        <v>1217</v>
      </c>
      <c r="BL107" s="467" t="s">
        <v>0</v>
      </c>
      <c r="BM107" s="467" t="s">
        <v>3633</v>
      </c>
      <c r="BN107" s="467">
        <v>1</v>
      </c>
      <c r="BO107" s="467" t="s">
        <v>4299</v>
      </c>
      <c r="BP107" s="467">
        <v>4</v>
      </c>
      <c r="BQ107" s="438" t="s">
        <v>4329</v>
      </c>
      <c r="BR107" s="438"/>
      <c r="BS107" s="467">
        <v>0</v>
      </c>
      <c r="BT107" s="467">
        <v>0</v>
      </c>
      <c r="BU107" s="467">
        <v>0</v>
      </c>
      <c r="BV107" s="467">
        <v>0</v>
      </c>
      <c r="BW107" s="467">
        <v>0</v>
      </c>
      <c r="BX107" s="467">
        <v>0</v>
      </c>
      <c r="BY107" s="467">
        <v>0</v>
      </c>
      <c r="BZ107" s="467">
        <v>0</v>
      </c>
      <c r="CA107" s="467">
        <v>0</v>
      </c>
      <c r="CB107" s="467">
        <v>0</v>
      </c>
      <c r="CC107" s="467"/>
      <c r="CD107" s="467"/>
      <c r="CE107"/>
      <c r="CG107"/>
      <c r="CH107"/>
      <c r="CI107"/>
      <c r="CJ107"/>
      <c r="CK107"/>
      <c r="CL107"/>
      <c r="CM107"/>
      <c r="CN107"/>
      <c r="CO107"/>
      <c r="CP107"/>
      <c r="CQ107"/>
      <c r="CR107"/>
      <c r="CS107"/>
      <c r="DC107" s="441"/>
    </row>
    <row r="108" spans="1:185">
      <c r="A108" s="464"/>
      <c r="B108" s="361"/>
      <c r="C108" s="459"/>
      <c r="D108" s="361"/>
      <c r="E108" s="464"/>
      <c r="G108">
        <v>0</v>
      </c>
      <c r="H108" t="s">
        <v>1217</v>
      </c>
      <c r="I108">
        <v>0</v>
      </c>
      <c r="J108" s="422"/>
      <c r="K108" s="422"/>
      <c r="L108" s="422"/>
      <c r="M108" s="422"/>
      <c r="N108"/>
      <c r="O108"/>
      <c r="P108" s="435"/>
      <c r="Q108"/>
      <c r="R108"/>
      <c r="S108"/>
      <c r="T108"/>
      <c r="U108"/>
      <c r="V108"/>
      <c r="W108">
        <v>113</v>
      </c>
      <c r="X108" t="s">
        <v>1217</v>
      </c>
      <c r="Y108" t="s">
        <v>1217</v>
      </c>
      <c r="Z108" t="s">
        <v>1217</v>
      </c>
      <c r="AA108" t="s">
        <v>1217</v>
      </c>
      <c r="AB108" t="s">
        <v>1217</v>
      </c>
      <c r="AC108" t="s">
        <v>1217</v>
      </c>
      <c r="AD108" t="s">
        <v>1217</v>
      </c>
      <c r="AE108" t="s">
        <v>1217</v>
      </c>
      <c r="AF108" t="s">
        <v>1217</v>
      </c>
      <c r="AG108" t="s">
        <v>1217</v>
      </c>
      <c r="AH108"/>
      <c r="AI108" t="s">
        <v>1217</v>
      </c>
      <c r="AJ108" t="s">
        <v>1217</v>
      </c>
      <c r="AK108" t="s">
        <v>1217</v>
      </c>
      <c r="AL108" t="s">
        <v>1217</v>
      </c>
      <c r="AM108" t="s">
        <v>1217</v>
      </c>
      <c r="AN108" t="s">
        <v>1217</v>
      </c>
      <c r="AO108" t="s">
        <v>1217</v>
      </c>
      <c r="AP108"/>
      <c r="AQ108"/>
      <c r="AR108"/>
      <c r="AS108"/>
      <c r="AT108"/>
      <c r="AU108"/>
      <c r="AV108"/>
      <c r="AW108"/>
      <c r="AX108"/>
      <c r="AY108"/>
      <c r="AZ108"/>
      <c r="BA108"/>
      <c r="BB108"/>
      <c r="BC108"/>
      <c r="BD108"/>
      <c r="BE108"/>
      <c r="BF108" t="str" cm="1">
        <f t="array" aca="1" ref="BF108" ca="1">IFERROR(INDIRECT(X108),"")</f>
        <v/>
      </c>
      <c r="BG108"/>
      <c r="BH108" s="437"/>
      <c r="BI108"/>
      <c r="BJ108" s="467" t="s">
        <v>1217</v>
      </c>
      <c r="BK108" s="467" t="s">
        <v>1217</v>
      </c>
      <c r="BL108" s="467" t="s">
        <v>0</v>
      </c>
      <c r="BM108" s="467" t="s">
        <v>3633</v>
      </c>
      <c r="BN108" s="467">
        <v>2</v>
      </c>
      <c r="BO108" s="467" t="s">
        <v>4300</v>
      </c>
      <c r="BP108" s="467">
        <v>4</v>
      </c>
      <c r="BQ108" s="438" t="s">
        <v>4330</v>
      </c>
      <c r="BR108" s="438"/>
      <c r="BS108" s="467">
        <v>0</v>
      </c>
      <c r="BT108" s="467">
        <v>0</v>
      </c>
      <c r="BU108" s="467">
        <v>0</v>
      </c>
      <c r="BV108" s="467">
        <v>0</v>
      </c>
      <c r="BW108" s="467">
        <v>0</v>
      </c>
      <c r="BX108" s="467">
        <v>0</v>
      </c>
      <c r="BY108" s="467">
        <v>0</v>
      </c>
      <c r="BZ108" s="467">
        <v>0</v>
      </c>
      <c r="CA108" s="467">
        <v>0</v>
      </c>
      <c r="CB108" s="467">
        <v>0</v>
      </c>
      <c r="CC108" s="467"/>
      <c r="CD108" s="467"/>
      <c r="CE108"/>
      <c r="CG108"/>
      <c r="CH108"/>
      <c r="CI108"/>
      <c r="CJ108"/>
      <c r="CK108"/>
      <c r="CL108"/>
      <c r="CM108"/>
      <c r="CN108"/>
      <c r="CO108"/>
      <c r="CP108"/>
      <c r="CQ108"/>
      <c r="CR108"/>
      <c r="CS108"/>
      <c r="DC108" s="441"/>
    </row>
    <row r="109" spans="1:185">
      <c r="A109" s="464"/>
      <c r="B109" s="361"/>
      <c r="C109" s="459"/>
      <c r="D109" s="361"/>
      <c r="E109" s="464"/>
      <c r="G109">
        <v>0</v>
      </c>
      <c r="H109" t="s">
        <v>1217</v>
      </c>
      <c r="I109">
        <v>0</v>
      </c>
      <c r="J109" s="422"/>
      <c r="K109" s="422"/>
      <c r="L109" s="422"/>
      <c r="M109" s="422"/>
      <c r="N109"/>
      <c r="O109"/>
      <c r="P109" s="435"/>
      <c r="Q109"/>
      <c r="R109"/>
      <c r="S109"/>
      <c r="T109"/>
      <c r="U109"/>
      <c r="V109"/>
      <c r="W109">
        <v>114</v>
      </c>
      <c r="X109" t="s">
        <v>1217</v>
      </c>
      <c r="Y109" t="s">
        <v>1217</v>
      </c>
      <c r="Z109" t="s">
        <v>1217</v>
      </c>
      <c r="AA109" t="s">
        <v>1217</v>
      </c>
      <c r="AB109" t="s">
        <v>1217</v>
      </c>
      <c r="AC109" t="s">
        <v>1217</v>
      </c>
      <c r="AD109" t="s">
        <v>1217</v>
      </c>
      <c r="AE109" t="s">
        <v>1217</v>
      </c>
      <c r="AF109" t="s">
        <v>1217</v>
      </c>
      <c r="AG109" t="s">
        <v>1217</v>
      </c>
      <c r="AH109"/>
      <c r="AI109" t="s">
        <v>1217</v>
      </c>
      <c r="AJ109" t="s">
        <v>1217</v>
      </c>
      <c r="AK109" t="s">
        <v>1217</v>
      </c>
      <c r="AL109" t="s">
        <v>1217</v>
      </c>
      <c r="AM109" t="s">
        <v>1217</v>
      </c>
      <c r="AN109" t="s">
        <v>1217</v>
      </c>
      <c r="AO109" t="s">
        <v>1217</v>
      </c>
      <c r="AP109"/>
      <c r="AQ109"/>
      <c r="AR109"/>
      <c r="AS109"/>
      <c r="AT109"/>
      <c r="AU109"/>
      <c r="AV109"/>
      <c r="AW109"/>
      <c r="AX109"/>
      <c r="AY109"/>
      <c r="AZ109"/>
      <c r="BA109"/>
      <c r="BB109"/>
      <c r="BC109"/>
      <c r="BD109"/>
      <c r="BE109"/>
      <c r="BF109" t="str" cm="1">
        <f t="array" aca="1" ref="BF109" ca="1">IFERROR(INDIRECT(X109),"")</f>
        <v/>
      </c>
      <c r="BG109"/>
      <c r="BH109" s="437"/>
      <c r="BI109"/>
      <c r="BJ109" s="467" t="s">
        <v>1217</v>
      </c>
      <c r="BK109" s="467" t="s">
        <v>1217</v>
      </c>
      <c r="BL109" s="467" t="s">
        <v>0</v>
      </c>
      <c r="BM109" s="467" t="s">
        <v>3633</v>
      </c>
      <c r="BN109" s="467">
        <v>3</v>
      </c>
      <c r="BO109" s="467" t="s">
        <v>4301</v>
      </c>
      <c r="BP109" s="467">
        <v>19</v>
      </c>
      <c r="BQ109" s="438" t="s">
        <v>4331</v>
      </c>
      <c r="BR109" s="438"/>
      <c r="BS109" s="467">
        <v>0</v>
      </c>
      <c r="BT109" s="467">
        <v>0</v>
      </c>
      <c r="BU109" s="467">
        <v>0</v>
      </c>
      <c r="BV109" s="467">
        <v>0</v>
      </c>
      <c r="BW109" s="467">
        <v>0</v>
      </c>
      <c r="BX109" s="467">
        <v>0</v>
      </c>
      <c r="BY109" s="467">
        <v>0</v>
      </c>
      <c r="BZ109" s="467">
        <v>0</v>
      </c>
      <c r="CA109" s="467">
        <v>0</v>
      </c>
      <c r="CB109" s="467">
        <v>0</v>
      </c>
      <c r="CC109" s="467"/>
      <c r="CD109" s="467"/>
      <c r="CE109"/>
      <c r="CG109"/>
      <c r="CH109"/>
      <c r="CI109"/>
      <c r="CJ109"/>
      <c r="CK109"/>
      <c r="CL109"/>
      <c r="CM109"/>
      <c r="CN109"/>
      <c r="CO109"/>
      <c r="CP109"/>
      <c r="CQ109"/>
      <c r="CR109"/>
      <c r="CS109"/>
      <c r="DC109" s="441"/>
    </row>
    <row r="110" spans="1:185">
      <c r="A110" s="458"/>
      <c r="B110" s="459"/>
      <c r="C110" s="459"/>
      <c r="D110" s="361"/>
      <c r="E110" s="458"/>
      <c r="G110">
        <v>0</v>
      </c>
      <c r="H110" t="s">
        <v>1217</v>
      </c>
      <c r="I110">
        <v>0</v>
      </c>
      <c r="J110" s="422"/>
      <c r="K110" s="422"/>
      <c r="L110" s="422"/>
      <c r="M110" s="422"/>
      <c r="N110"/>
      <c r="O110"/>
      <c r="P110" s="435"/>
      <c r="Q110"/>
      <c r="R110"/>
      <c r="S110"/>
      <c r="T110"/>
      <c r="U110"/>
      <c r="V110"/>
      <c r="W110">
        <v>115</v>
      </c>
      <c r="X110" t="s">
        <v>1217</v>
      </c>
      <c r="Y110" t="s">
        <v>1217</v>
      </c>
      <c r="Z110" t="s">
        <v>1217</v>
      </c>
      <c r="AA110" t="s">
        <v>1217</v>
      </c>
      <c r="AB110" t="s">
        <v>1217</v>
      </c>
      <c r="AC110" t="s">
        <v>1217</v>
      </c>
      <c r="AD110" t="s">
        <v>1217</v>
      </c>
      <c r="AE110" t="s">
        <v>1217</v>
      </c>
      <c r="AF110" t="s">
        <v>1217</v>
      </c>
      <c r="AG110" t="s">
        <v>1217</v>
      </c>
      <c r="AH110"/>
      <c r="AI110" t="s">
        <v>1217</v>
      </c>
      <c r="AJ110" t="s">
        <v>1217</v>
      </c>
      <c r="AK110" t="s">
        <v>1217</v>
      </c>
      <c r="AL110" t="s">
        <v>1217</v>
      </c>
      <c r="AM110" t="s">
        <v>1217</v>
      </c>
      <c r="AN110" t="s">
        <v>1217</v>
      </c>
      <c r="AO110" t="s">
        <v>1217</v>
      </c>
      <c r="AP110"/>
      <c r="AQ110"/>
      <c r="AR110"/>
      <c r="AS110"/>
      <c r="AT110"/>
      <c r="AU110"/>
      <c r="AV110"/>
      <c r="AW110"/>
      <c r="AX110"/>
      <c r="AY110"/>
      <c r="AZ110"/>
      <c r="BA110"/>
      <c r="BB110"/>
      <c r="BC110"/>
      <c r="BD110"/>
      <c r="BE110"/>
      <c r="BF110" t="str" cm="1">
        <f t="array" aca="1" ref="BF110" ca="1">IFERROR(INDIRECT(X110),"")</f>
        <v/>
      </c>
      <c r="BG110"/>
      <c r="BH110" s="437"/>
      <c r="BI110"/>
      <c r="BJ110" s="467" t="s">
        <v>1217</v>
      </c>
      <c r="BK110" s="467" t="s">
        <v>1217</v>
      </c>
      <c r="BL110" s="467" t="s">
        <v>0</v>
      </c>
      <c r="BM110" s="467" t="s">
        <v>3633</v>
      </c>
      <c r="BN110" s="467">
        <v>4</v>
      </c>
      <c r="BO110" s="467" t="s">
        <v>4302</v>
      </c>
      <c r="BP110" s="467">
        <v>0</v>
      </c>
      <c r="BQ110" s="438" t="s">
        <v>4332</v>
      </c>
      <c r="BR110" s="438"/>
      <c r="BS110" s="467">
        <v>0</v>
      </c>
      <c r="BT110" s="467">
        <v>0</v>
      </c>
      <c r="BU110" s="467">
        <v>0</v>
      </c>
      <c r="BV110" s="467">
        <v>0</v>
      </c>
      <c r="BW110" s="467">
        <v>0</v>
      </c>
      <c r="BX110" s="467">
        <v>0</v>
      </c>
      <c r="BY110" s="467">
        <v>0</v>
      </c>
      <c r="BZ110" s="467">
        <v>0</v>
      </c>
      <c r="CA110" s="467">
        <v>0</v>
      </c>
      <c r="CB110" s="467">
        <v>0</v>
      </c>
      <c r="CC110" s="467"/>
      <c r="CD110" s="467"/>
      <c r="CE110"/>
      <c r="CG110"/>
      <c r="CH110"/>
      <c r="CI110"/>
      <c r="CJ110"/>
      <c r="CK110"/>
      <c r="CL110"/>
      <c r="CM110"/>
      <c r="CN110"/>
      <c r="CO110"/>
      <c r="CP110"/>
      <c r="CQ110"/>
      <c r="CR110"/>
      <c r="CS110"/>
      <c r="DC110" s="441"/>
    </row>
    <row r="111" spans="1:185">
      <c r="A111" s="458"/>
      <c r="B111" s="459"/>
      <c r="C111" s="459"/>
      <c r="D111" s="361"/>
      <c r="E111" s="458"/>
      <c r="G111">
        <v>0</v>
      </c>
      <c r="H111" t="s">
        <v>1217</v>
      </c>
      <c r="I111">
        <v>0</v>
      </c>
      <c r="J111" s="422"/>
      <c r="K111" s="422"/>
      <c r="L111" s="422"/>
      <c r="M111" s="422"/>
      <c r="N111"/>
      <c r="O111"/>
      <c r="P111" s="435"/>
      <c r="Q111"/>
      <c r="R111"/>
      <c r="S111"/>
      <c r="T111"/>
      <c r="U111"/>
      <c r="V111"/>
      <c r="W111">
        <v>116</v>
      </c>
      <c r="X111" t="s">
        <v>1217</v>
      </c>
      <c r="Y111" t="s">
        <v>1217</v>
      </c>
      <c r="Z111" t="s">
        <v>1217</v>
      </c>
      <c r="AA111" t="s">
        <v>1217</v>
      </c>
      <c r="AB111" t="s">
        <v>1217</v>
      </c>
      <c r="AC111" t="s">
        <v>1217</v>
      </c>
      <c r="AD111" t="s">
        <v>1217</v>
      </c>
      <c r="AE111" t="s">
        <v>1217</v>
      </c>
      <c r="AF111" t="s">
        <v>1217</v>
      </c>
      <c r="AG111" t="s">
        <v>1217</v>
      </c>
      <c r="AH111"/>
      <c r="AI111" t="s">
        <v>1217</v>
      </c>
      <c r="AJ111" t="s">
        <v>1217</v>
      </c>
      <c r="AK111" t="s">
        <v>1217</v>
      </c>
      <c r="AL111" t="s">
        <v>1217</v>
      </c>
      <c r="AM111" t="s">
        <v>1217</v>
      </c>
      <c r="AN111" t="s">
        <v>1217</v>
      </c>
      <c r="AO111" t="s">
        <v>1217</v>
      </c>
      <c r="AP111"/>
      <c r="AQ111"/>
      <c r="AR111"/>
      <c r="AS111"/>
      <c r="AT111"/>
      <c r="AU111"/>
      <c r="AV111"/>
      <c r="AW111"/>
      <c r="AX111"/>
      <c r="AY111"/>
      <c r="AZ111"/>
      <c r="BA111"/>
      <c r="BB111"/>
      <c r="BC111"/>
      <c r="BD111"/>
      <c r="BE111"/>
      <c r="BF111" t="str" cm="1">
        <f t="array" aca="1" ref="BF111" ca="1">IFERROR(INDIRECT(X111),"")</f>
        <v/>
      </c>
      <c r="BG111"/>
      <c r="BH111" s="437"/>
      <c r="BI111"/>
      <c r="BJ111" s="467" t="s">
        <v>1217</v>
      </c>
      <c r="BK111" s="467" t="s">
        <v>1217</v>
      </c>
      <c r="BL111" s="467" t="s">
        <v>0</v>
      </c>
      <c r="BM111" s="467" t="s">
        <v>3633</v>
      </c>
      <c r="BN111" s="467">
        <v>5</v>
      </c>
      <c r="BO111" s="467" t="s">
        <v>4303</v>
      </c>
      <c r="BP111" s="467">
        <v>0</v>
      </c>
      <c r="BQ111" s="438" t="s">
        <v>4333</v>
      </c>
      <c r="BR111" s="438"/>
      <c r="BS111" s="467">
        <v>0</v>
      </c>
      <c r="BT111" s="467">
        <v>0</v>
      </c>
      <c r="BU111" s="467">
        <v>0</v>
      </c>
      <c r="BV111" s="467">
        <v>0</v>
      </c>
      <c r="BW111" s="467">
        <v>0</v>
      </c>
      <c r="BX111" s="467">
        <v>0</v>
      </c>
      <c r="BY111" s="467">
        <v>0</v>
      </c>
      <c r="BZ111" s="467">
        <v>0</v>
      </c>
      <c r="CA111" s="467">
        <v>0</v>
      </c>
      <c r="CB111" s="467">
        <v>0</v>
      </c>
      <c r="CC111" s="467"/>
      <c r="CD111" s="467"/>
      <c r="CE111"/>
      <c r="CG111"/>
      <c r="CH111"/>
      <c r="CI111"/>
      <c r="CJ111"/>
      <c r="CK111"/>
      <c r="CL111"/>
      <c r="CM111"/>
      <c r="CN111"/>
      <c r="CO111"/>
      <c r="CP111"/>
      <c r="CQ111"/>
      <c r="CR111"/>
      <c r="CS111"/>
      <c r="DC111" s="441"/>
    </row>
    <row r="112" spans="1:185">
      <c r="A112" s="464"/>
      <c r="B112" s="361"/>
      <c r="C112" s="361"/>
      <c r="D112" s="361"/>
      <c r="E112" s="458"/>
      <c r="G112">
        <v>0</v>
      </c>
      <c r="H112" t="s">
        <v>1217</v>
      </c>
      <c r="I112">
        <v>0</v>
      </c>
      <c r="J112" s="422"/>
      <c r="K112" s="422"/>
      <c r="L112" s="422"/>
      <c r="M112" s="422"/>
      <c r="N112"/>
      <c r="O112"/>
      <c r="P112" s="435"/>
      <c r="Q112"/>
      <c r="R112"/>
      <c r="S112"/>
      <c r="T112"/>
      <c r="U112"/>
      <c r="V112"/>
      <c r="W112">
        <v>117</v>
      </c>
      <c r="X112" t="s">
        <v>1217</v>
      </c>
      <c r="Y112" t="s">
        <v>1217</v>
      </c>
      <c r="Z112" t="s">
        <v>1217</v>
      </c>
      <c r="AA112" t="s">
        <v>1217</v>
      </c>
      <c r="AB112" t="s">
        <v>1217</v>
      </c>
      <c r="AC112" t="s">
        <v>1217</v>
      </c>
      <c r="AD112" t="s">
        <v>1217</v>
      </c>
      <c r="AE112" t="s">
        <v>1217</v>
      </c>
      <c r="AF112" t="s">
        <v>1217</v>
      </c>
      <c r="AG112" t="s">
        <v>1217</v>
      </c>
      <c r="AH112"/>
      <c r="AI112" t="s">
        <v>1217</v>
      </c>
      <c r="AJ112" t="s">
        <v>1217</v>
      </c>
      <c r="AK112" t="s">
        <v>1217</v>
      </c>
      <c r="AL112" t="s">
        <v>1217</v>
      </c>
      <c r="AM112" t="s">
        <v>1217</v>
      </c>
      <c r="AN112" t="s">
        <v>1217</v>
      </c>
      <c r="AO112" t="s">
        <v>1217</v>
      </c>
      <c r="AP112"/>
      <c r="AQ112"/>
      <c r="AR112"/>
      <c r="AS112"/>
      <c r="AT112"/>
      <c r="AU112"/>
      <c r="AV112"/>
      <c r="AW112"/>
      <c r="AX112"/>
      <c r="AY112"/>
      <c r="AZ112"/>
      <c r="BA112"/>
      <c r="BB112"/>
      <c r="BC112"/>
      <c r="BD112"/>
      <c r="BE112"/>
      <c r="BF112" t="str" cm="1">
        <f t="array" aca="1" ref="BF112" ca="1">IFERROR(INDIRECT(X112),"")</f>
        <v/>
      </c>
      <c r="BG112"/>
      <c r="BH112" s="437"/>
      <c r="BI112"/>
      <c r="BJ112" s="469" t="s">
        <v>1217</v>
      </c>
      <c r="BK112" s="469" t="s">
        <v>1217</v>
      </c>
      <c r="BL112" s="469" t="s">
        <v>0</v>
      </c>
      <c r="BM112" s="469" t="s">
        <v>3633</v>
      </c>
      <c r="BN112" s="469">
        <v>1</v>
      </c>
      <c r="BO112" s="469" t="s">
        <v>4299</v>
      </c>
      <c r="BP112" s="469">
        <v>4</v>
      </c>
      <c r="BQ112" s="438" t="s">
        <v>4329</v>
      </c>
      <c r="BR112" s="438"/>
      <c r="BS112" s="469">
        <v>0</v>
      </c>
      <c r="BT112" s="469">
        <v>0</v>
      </c>
      <c r="BU112" s="469">
        <v>0</v>
      </c>
      <c r="BV112" s="469">
        <v>0</v>
      </c>
      <c r="BW112" s="469">
        <v>0</v>
      </c>
      <c r="BX112" s="469">
        <v>0</v>
      </c>
      <c r="BY112" s="469">
        <v>0</v>
      </c>
      <c r="BZ112" s="469">
        <v>0</v>
      </c>
      <c r="CA112" s="469">
        <v>0</v>
      </c>
      <c r="CB112" s="469">
        <v>0</v>
      </c>
      <c r="CC112" s="469"/>
      <c r="CD112" s="469"/>
      <c r="CE112"/>
      <c r="CG112"/>
      <c r="CH112"/>
      <c r="CI112"/>
      <c r="CJ112"/>
      <c r="CK112"/>
      <c r="CL112"/>
      <c r="CM112"/>
      <c r="CN112"/>
      <c r="CO112"/>
      <c r="CP112"/>
      <c r="CQ112"/>
      <c r="CR112"/>
      <c r="CS112"/>
      <c r="DC112" s="441"/>
    </row>
    <row r="113" spans="1:107">
      <c r="A113" s="464"/>
      <c r="B113" s="361"/>
      <c r="C113" s="361"/>
      <c r="D113" s="361"/>
      <c r="E113" s="458"/>
      <c r="G113">
        <v>0</v>
      </c>
      <c r="H113" t="s">
        <v>1217</v>
      </c>
      <c r="I113">
        <v>0</v>
      </c>
      <c r="J113" s="422"/>
      <c r="K113" s="422"/>
      <c r="L113" s="422"/>
      <c r="M113" s="422"/>
      <c r="N113"/>
      <c r="O113"/>
      <c r="P113" s="435"/>
      <c r="Q113"/>
      <c r="R113"/>
      <c r="S113"/>
      <c r="T113"/>
      <c r="U113"/>
      <c r="V113"/>
      <c r="W113">
        <v>118</v>
      </c>
      <c r="X113" t="s">
        <v>1217</v>
      </c>
      <c r="Y113" t="s">
        <v>1217</v>
      </c>
      <c r="Z113" t="s">
        <v>1217</v>
      </c>
      <c r="AA113" t="s">
        <v>1217</v>
      </c>
      <c r="AB113" t="s">
        <v>1217</v>
      </c>
      <c r="AC113" t="s">
        <v>1217</v>
      </c>
      <c r="AD113" t="s">
        <v>1217</v>
      </c>
      <c r="AE113" t="s">
        <v>1217</v>
      </c>
      <c r="AF113" t="s">
        <v>1217</v>
      </c>
      <c r="AG113" t="s">
        <v>1217</v>
      </c>
      <c r="AH113"/>
      <c r="AI113" t="s">
        <v>1217</v>
      </c>
      <c r="AJ113" t="s">
        <v>1217</v>
      </c>
      <c r="AK113" t="s">
        <v>1217</v>
      </c>
      <c r="AL113" t="s">
        <v>1217</v>
      </c>
      <c r="AM113" t="s">
        <v>1217</v>
      </c>
      <c r="AN113" t="s">
        <v>1217</v>
      </c>
      <c r="AO113" t="s">
        <v>1217</v>
      </c>
      <c r="AP113"/>
      <c r="AQ113"/>
      <c r="AR113"/>
      <c r="AS113"/>
      <c r="AT113"/>
      <c r="AU113"/>
      <c r="AV113"/>
      <c r="AW113"/>
      <c r="AX113"/>
      <c r="AY113"/>
      <c r="AZ113"/>
      <c r="BA113"/>
      <c r="BB113"/>
      <c r="BC113"/>
      <c r="BD113"/>
      <c r="BE113"/>
      <c r="BF113" t="str" cm="1">
        <f t="array" aca="1" ref="BF113" ca="1">IFERROR(INDIRECT(X113),"")</f>
        <v/>
      </c>
      <c r="BG113"/>
      <c r="BH113" s="437"/>
      <c r="BI113"/>
      <c r="BJ113" s="469" t="s">
        <v>1217</v>
      </c>
      <c r="BK113" s="469" t="s">
        <v>1217</v>
      </c>
      <c r="BL113" s="469" t="s">
        <v>0</v>
      </c>
      <c r="BM113" s="469" t="s">
        <v>3633</v>
      </c>
      <c r="BN113" s="469">
        <v>2</v>
      </c>
      <c r="BO113" s="469" t="s">
        <v>4300</v>
      </c>
      <c r="BP113" s="469">
        <v>4</v>
      </c>
      <c r="BQ113" s="438" t="s">
        <v>4330</v>
      </c>
      <c r="BR113" s="438"/>
      <c r="BS113" s="469">
        <v>0</v>
      </c>
      <c r="BT113" s="469">
        <v>0</v>
      </c>
      <c r="BU113" s="469">
        <v>0</v>
      </c>
      <c r="BV113" s="469">
        <v>0</v>
      </c>
      <c r="BW113" s="469">
        <v>0</v>
      </c>
      <c r="BX113" s="469">
        <v>0</v>
      </c>
      <c r="BY113" s="469">
        <v>0</v>
      </c>
      <c r="BZ113" s="469">
        <v>0</v>
      </c>
      <c r="CA113" s="469">
        <v>0</v>
      </c>
      <c r="CB113" s="469">
        <v>0</v>
      </c>
      <c r="CC113" s="469"/>
      <c r="CD113" s="469"/>
      <c r="CE113"/>
      <c r="CG113"/>
      <c r="CH113"/>
      <c r="CI113"/>
      <c r="CJ113"/>
      <c r="CK113"/>
      <c r="CL113"/>
      <c r="CM113"/>
      <c r="CN113"/>
      <c r="CO113"/>
      <c r="CP113"/>
      <c r="CQ113"/>
      <c r="CR113"/>
      <c r="CS113"/>
      <c r="DC113" s="441"/>
    </row>
    <row r="114" spans="1:107">
      <c r="G114">
        <v>0</v>
      </c>
      <c r="H114" t="s">
        <v>1217</v>
      </c>
      <c r="I114">
        <v>0</v>
      </c>
      <c r="J114" s="422"/>
      <c r="R114"/>
      <c r="W114">
        <v>119</v>
      </c>
      <c r="X114" t="s">
        <v>1217</v>
      </c>
      <c r="Y114" t="s">
        <v>1217</v>
      </c>
      <c r="Z114" t="s">
        <v>1217</v>
      </c>
      <c r="AA114" t="s">
        <v>1217</v>
      </c>
      <c r="AB114" t="s">
        <v>1217</v>
      </c>
      <c r="AC114" t="s">
        <v>1217</v>
      </c>
      <c r="AD114" t="s">
        <v>1217</v>
      </c>
      <c r="AE114" t="s">
        <v>1217</v>
      </c>
      <c r="AF114" t="s">
        <v>1217</v>
      </c>
      <c r="AG114" t="s">
        <v>1217</v>
      </c>
      <c r="AH114"/>
      <c r="AI114" t="s">
        <v>1217</v>
      </c>
      <c r="AJ114" t="s">
        <v>1217</v>
      </c>
      <c r="AK114" t="s">
        <v>1217</v>
      </c>
      <c r="AL114" t="s">
        <v>1217</v>
      </c>
      <c r="AM114" t="s">
        <v>1217</v>
      </c>
      <c r="AN114" t="s">
        <v>1217</v>
      </c>
      <c r="AO114" t="s">
        <v>1217</v>
      </c>
      <c r="AP114"/>
      <c r="AQ114"/>
      <c r="AR114"/>
      <c r="AS114"/>
      <c r="AT114"/>
      <c r="AU114"/>
      <c r="AV114"/>
      <c r="AW114"/>
      <c r="BE114"/>
      <c r="BF114" t="str" cm="1">
        <f t="array" aca="1" ref="BF114" ca="1">IFERROR(INDIRECT(X114),"")</f>
        <v/>
      </c>
      <c r="BI114"/>
      <c r="BJ114" s="469" t="s">
        <v>1217</v>
      </c>
      <c r="BK114" s="469" t="s">
        <v>1217</v>
      </c>
      <c r="BL114" s="469" t="s">
        <v>0</v>
      </c>
      <c r="BM114" s="469" t="s">
        <v>3633</v>
      </c>
      <c r="BN114" s="469">
        <v>3</v>
      </c>
      <c r="BO114" s="469" t="s">
        <v>4301</v>
      </c>
      <c r="BP114" s="469">
        <v>19</v>
      </c>
      <c r="BQ114" s="438" t="s">
        <v>4331</v>
      </c>
      <c r="BR114" s="438"/>
      <c r="BS114" s="469">
        <v>0</v>
      </c>
      <c r="BT114" s="469">
        <v>0</v>
      </c>
      <c r="BU114" s="469">
        <v>0</v>
      </c>
      <c r="BV114" s="469">
        <v>0</v>
      </c>
      <c r="BW114" s="469">
        <v>0</v>
      </c>
      <c r="BX114" s="469">
        <v>0</v>
      </c>
      <c r="BY114" s="469">
        <v>0</v>
      </c>
      <c r="BZ114" s="469">
        <v>0</v>
      </c>
      <c r="CA114" s="469">
        <v>0</v>
      </c>
      <c r="CB114" s="469">
        <v>0</v>
      </c>
      <c r="CC114" s="469"/>
      <c r="CD114" s="469"/>
      <c r="CG114"/>
      <c r="CH114"/>
      <c r="CI114"/>
      <c r="CJ114"/>
      <c r="CK114"/>
      <c r="CL114"/>
      <c r="CM114"/>
      <c r="CN114"/>
      <c r="CO114"/>
      <c r="CP114"/>
      <c r="CQ114"/>
      <c r="CR114"/>
      <c r="CS114"/>
      <c r="DC114" s="441"/>
    </row>
    <row r="115" spans="1:107">
      <c r="G115">
        <v>0</v>
      </c>
      <c r="H115" t="s">
        <v>1217</v>
      </c>
      <c r="I115">
        <v>0</v>
      </c>
      <c r="J115" s="422"/>
      <c r="R115"/>
      <c r="W115">
        <v>120</v>
      </c>
      <c r="X115" s="566" t="s">
        <v>3724</v>
      </c>
      <c r="Y115" t="s">
        <v>3725</v>
      </c>
      <c r="Z115" t="s">
        <v>3726</v>
      </c>
      <c r="AA115">
        <v>0</v>
      </c>
      <c r="AB115" t="s">
        <v>3727</v>
      </c>
      <c r="AC115">
        <v>3</v>
      </c>
      <c r="AD115">
        <v>9</v>
      </c>
      <c r="AE115">
        <v>9</v>
      </c>
      <c r="AF115">
        <v>0</v>
      </c>
      <c r="AG115" t="s">
        <v>3728</v>
      </c>
      <c r="AH115"/>
      <c r="AI115" s="566" t="s">
        <v>3729</v>
      </c>
      <c r="AJ115" s="566" t="s">
        <v>3730</v>
      </c>
      <c r="AK115" s="566" t="s">
        <v>3731</v>
      </c>
      <c r="AL115" t="s">
        <v>3732</v>
      </c>
      <c r="AM115" s="566" t="s">
        <v>3733</v>
      </c>
      <c r="AN115" t="s">
        <v>3734</v>
      </c>
      <c r="AO115" t="s">
        <v>3735</v>
      </c>
      <c r="AP115"/>
      <c r="AQ115"/>
      <c r="AR115"/>
      <c r="AS115"/>
      <c r="AT115"/>
      <c r="AU115"/>
      <c r="AV115"/>
      <c r="AW115"/>
      <c r="BE115"/>
      <c r="BF115" cm="1">
        <f t="array" aca="1" ref="BF115" ca="1">IFERROR(INDIRECT(X115),"")</f>
        <v>0</v>
      </c>
      <c r="BI115"/>
      <c r="BJ115" s="469" t="s">
        <v>1217</v>
      </c>
      <c r="BK115" s="469" t="s">
        <v>1217</v>
      </c>
      <c r="BL115" s="469" t="s">
        <v>0</v>
      </c>
      <c r="BM115" s="469" t="s">
        <v>3633</v>
      </c>
      <c r="BN115" s="469">
        <v>4</v>
      </c>
      <c r="BO115" s="469" t="s">
        <v>4302</v>
      </c>
      <c r="BP115" s="469">
        <v>0</v>
      </c>
      <c r="BQ115" s="438" t="s">
        <v>4332</v>
      </c>
      <c r="BR115" s="438"/>
      <c r="BS115" s="469">
        <v>0</v>
      </c>
      <c r="BT115" s="469">
        <v>0</v>
      </c>
      <c r="BU115" s="469">
        <v>0</v>
      </c>
      <c r="BV115" s="469">
        <v>0</v>
      </c>
      <c r="BW115" s="469">
        <v>0</v>
      </c>
      <c r="BX115" s="469">
        <v>0</v>
      </c>
      <c r="BY115" s="469">
        <v>0</v>
      </c>
      <c r="BZ115" s="469">
        <v>0</v>
      </c>
      <c r="CA115" s="469">
        <v>0</v>
      </c>
      <c r="CB115" s="469">
        <v>0</v>
      </c>
      <c r="CC115" s="469"/>
      <c r="CD115" s="469"/>
      <c r="CG115"/>
      <c r="CH115"/>
      <c r="CI115"/>
      <c r="CJ115"/>
      <c r="CK115"/>
      <c r="CL115"/>
      <c r="CM115"/>
      <c r="CN115"/>
      <c r="CO115"/>
      <c r="CP115"/>
      <c r="CQ115"/>
      <c r="CR115"/>
      <c r="CS115"/>
      <c r="DC115" s="441"/>
    </row>
    <row r="116" spans="1:107">
      <c r="G116">
        <v>0</v>
      </c>
      <c r="H116" t="s">
        <v>1217</v>
      </c>
      <c r="I116">
        <v>0</v>
      </c>
      <c r="J116" s="422"/>
      <c r="R116"/>
      <c r="W116">
        <v>121</v>
      </c>
      <c r="X116" t="s">
        <v>1217</v>
      </c>
      <c r="Y116" t="s">
        <v>1217</v>
      </c>
      <c r="Z116" t="s">
        <v>1217</v>
      </c>
      <c r="AA116" t="s">
        <v>1217</v>
      </c>
      <c r="AB116" t="s">
        <v>1217</v>
      </c>
      <c r="AC116" t="s">
        <v>1217</v>
      </c>
      <c r="AD116" t="s">
        <v>1217</v>
      </c>
      <c r="AE116" t="s">
        <v>1217</v>
      </c>
      <c r="AF116" t="s">
        <v>1217</v>
      </c>
      <c r="AG116" t="s">
        <v>1217</v>
      </c>
      <c r="AH116"/>
      <c r="AI116" t="s">
        <v>1217</v>
      </c>
      <c r="AJ116" t="s">
        <v>1217</v>
      </c>
      <c r="AK116" t="s">
        <v>1217</v>
      </c>
      <c r="AL116" t="s">
        <v>1217</v>
      </c>
      <c r="AM116" t="s">
        <v>1217</v>
      </c>
      <c r="AN116" t="s">
        <v>1217</v>
      </c>
      <c r="AO116" t="s">
        <v>1217</v>
      </c>
      <c r="AP116"/>
      <c r="AQ116"/>
      <c r="AR116"/>
      <c r="AS116"/>
      <c r="AT116"/>
      <c r="AU116"/>
      <c r="AV116"/>
      <c r="AW116"/>
      <c r="BE116"/>
      <c r="BF116" t="str" cm="1">
        <f t="array" aca="1" ref="BF116" ca="1">IFERROR(INDIRECT(X116),"")</f>
        <v/>
      </c>
      <c r="BI116"/>
      <c r="BJ116" s="469" t="s">
        <v>1217</v>
      </c>
      <c r="BK116" s="469" t="s">
        <v>1217</v>
      </c>
      <c r="BL116" s="469" t="s">
        <v>0</v>
      </c>
      <c r="BM116" s="469" t="s">
        <v>3633</v>
      </c>
      <c r="BN116" s="469">
        <v>5</v>
      </c>
      <c r="BO116" s="469" t="s">
        <v>4303</v>
      </c>
      <c r="BP116" s="469">
        <v>0</v>
      </c>
      <c r="BQ116" s="438" t="s">
        <v>4333</v>
      </c>
      <c r="BR116" s="438"/>
      <c r="BS116" s="469">
        <v>0</v>
      </c>
      <c r="BT116" s="469">
        <v>0</v>
      </c>
      <c r="BU116" s="469">
        <v>0</v>
      </c>
      <c r="BV116" s="469">
        <v>0</v>
      </c>
      <c r="BW116" s="469">
        <v>0</v>
      </c>
      <c r="BX116" s="469">
        <v>0</v>
      </c>
      <c r="BY116" s="469">
        <v>0</v>
      </c>
      <c r="BZ116" s="469">
        <v>0</v>
      </c>
      <c r="CA116" s="469">
        <v>0</v>
      </c>
      <c r="CB116" s="469">
        <v>0</v>
      </c>
      <c r="CC116" s="469"/>
      <c r="CD116" s="469"/>
      <c r="CG116"/>
      <c r="CH116"/>
      <c r="CI116"/>
      <c r="CJ116"/>
      <c r="CK116"/>
      <c r="CL116"/>
      <c r="CM116"/>
      <c r="CN116"/>
      <c r="CO116"/>
      <c r="CP116"/>
      <c r="CQ116"/>
      <c r="CR116"/>
      <c r="CS116"/>
      <c r="DC116" s="441"/>
    </row>
    <row r="117" spans="1:107">
      <c r="H117" t="s">
        <v>1217</v>
      </c>
      <c r="I117">
        <v>0</v>
      </c>
      <c r="J117" s="422"/>
      <c r="R117"/>
      <c r="W117">
        <v>122</v>
      </c>
      <c r="X117" t="s">
        <v>1217</v>
      </c>
      <c r="Y117" t="s">
        <v>1217</v>
      </c>
      <c r="Z117" t="s">
        <v>1217</v>
      </c>
      <c r="AA117" t="s">
        <v>1217</v>
      </c>
      <c r="AB117" t="s">
        <v>1217</v>
      </c>
      <c r="AC117" t="s">
        <v>1217</v>
      </c>
      <c r="AD117" t="s">
        <v>1217</v>
      </c>
      <c r="AE117" t="s">
        <v>1217</v>
      </c>
      <c r="AF117" t="s">
        <v>1217</v>
      </c>
      <c r="AG117" t="s">
        <v>1217</v>
      </c>
      <c r="AH117"/>
      <c r="AI117" t="s">
        <v>1217</v>
      </c>
      <c r="AJ117" t="s">
        <v>1217</v>
      </c>
      <c r="AK117" t="s">
        <v>1217</v>
      </c>
      <c r="AL117" t="s">
        <v>1217</v>
      </c>
      <c r="AM117" t="s">
        <v>1217</v>
      </c>
      <c r="AN117" t="s">
        <v>1217</v>
      </c>
      <c r="AO117" t="s">
        <v>1217</v>
      </c>
      <c r="AP117"/>
      <c r="AQ117"/>
      <c r="AR117"/>
      <c r="AS117"/>
      <c r="AT117"/>
      <c r="AU117"/>
      <c r="AV117"/>
      <c r="AW117"/>
      <c r="BE117"/>
      <c r="BF117" t="str" cm="1">
        <f t="array" aca="1" ref="BF117" ca="1">IFERROR(INDIRECT(X117),"")</f>
        <v/>
      </c>
      <c r="BI117"/>
      <c r="BJ117" s="470" t="s">
        <v>1217</v>
      </c>
      <c r="BK117" s="470" t="s">
        <v>1217</v>
      </c>
      <c r="BL117" s="470" t="s">
        <v>0</v>
      </c>
      <c r="BM117" s="470" t="s">
        <v>3633</v>
      </c>
      <c r="BN117" s="470">
        <v>1</v>
      </c>
      <c r="BO117" s="470" t="s">
        <v>4299</v>
      </c>
      <c r="BP117" s="470">
        <v>4</v>
      </c>
      <c r="BQ117" s="438" t="s">
        <v>4329</v>
      </c>
      <c r="BR117" s="438"/>
      <c r="BS117" s="470">
        <v>0</v>
      </c>
      <c r="BT117" s="470">
        <v>0</v>
      </c>
      <c r="BU117" s="470">
        <v>0</v>
      </c>
      <c r="BV117" s="470">
        <v>0</v>
      </c>
      <c r="BW117" s="470">
        <v>0</v>
      </c>
      <c r="BX117" s="470">
        <v>0</v>
      </c>
      <c r="BY117" s="470">
        <v>0</v>
      </c>
      <c r="BZ117" s="470">
        <v>0</v>
      </c>
      <c r="CA117" s="470">
        <v>0</v>
      </c>
      <c r="CB117" s="470">
        <v>0</v>
      </c>
      <c r="CC117" s="470"/>
      <c r="CD117" s="470"/>
      <c r="CG117"/>
      <c r="CH117"/>
      <c r="CI117"/>
      <c r="CJ117"/>
      <c r="CK117"/>
      <c r="CL117"/>
      <c r="CM117"/>
      <c r="CN117"/>
      <c r="CO117"/>
      <c r="CP117"/>
      <c r="CQ117"/>
      <c r="CR117"/>
      <c r="CS117"/>
      <c r="DC117" s="441"/>
    </row>
    <row r="118" spans="1:107">
      <c r="I118">
        <v>0</v>
      </c>
      <c r="J118" s="422"/>
      <c r="R118"/>
      <c r="W118">
        <v>123</v>
      </c>
      <c r="X118" t="s">
        <v>1217</v>
      </c>
      <c r="Y118" t="s">
        <v>1217</v>
      </c>
      <c r="Z118" t="s">
        <v>1217</v>
      </c>
      <c r="AA118" t="s">
        <v>1217</v>
      </c>
      <c r="AB118" t="s">
        <v>1217</v>
      </c>
      <c r="AC118" t="s">
        <v>1217</v>
      </c>
      <c r="AD118" t="s">
        <v>1217</v>
      </c>
      <c r="AE118" t="s">
        <v>1217</v>
      </c>
      <c r="AF118" t="s">
        <v>1217</v>
      </c>
      <c r="AG118" t="s">
        <v>1217</v>
      </c>
      <c r="AH118"/>
      <c r="AI118" t="s">
        <v>1217</v>
      </c>
      <c r="AJ118" t="s">
        <v>1217</v>
      </c>
      <c r="AK118" t="s">
        <v>1217</v>
      </c>
      <c r="AL118" t="s">
        <v>1217</v>
      </c>
      <c r="AM118" t="s">
        <v>1217</v>
      </c>
      <c r="AN118" t="s">
        <v>1217</v>
      </c>
      <c r="AO118" t="s">
        <v>1217</v>
      </c>
      <c r="AP118"/>
      <c r="AQ118"/>
      <c r="AR118"/>
      <c r="AS118"/>
      <c r="AT118"/>
      <c r="AU118"/>
      <c r="AV118"/>
      <c r="AW118"/>
      <c r="BE118"/>
      <c r="BF118" t="str" cm="1">
        <f t="array" aca="1" ref="BF118" ca="1">IFERROR(INDIRECT(X118),"")</f>
        <v/>
      </c>
      <c r="BI118"/>
      <c r="BJ118" s="470" t="s">
        <v>1217</v>
      </c>
      <c r="BK118" s="470" t="s">
        <v>1217</v>
      </c>
      <c r="BL118" s="470" t="s">
        <v>0</v>
      </c>
      <c r="BM118" s="470" t="s">
        <v>3633</v>
      </c>
      <c r="BN118" s="470">
        <v>2</v>
      </c>
      <c r="BO118" s="470" t="s">
        <v>4300</v>
      </c>
      <c r="BP118" s="470">
        <v>4</v>
      </c>
      <c r="BQ118" s="438" t="s">
        <v>4330</v>
      </c>
      <c r="BR118" s="438"/>
      <c r="BS118" s="470">
        <v>0</v>
      </c>
      <c r="BT118" s="470">
        <v>0</v>
      </c>
      <c r="BU118" s="470">
        <v>0</v>
      </c>
      <c r="BV118" s="470">
        <v>0</v>
      </c>
      <c r="BW118" s="470">
        <v>0</v>
      </c>
      <c r="BX118" s="470">
        <v>0</v>
      </c>
      <c r="BY118" s="470">
        <v>0</v>
      </c>
      <c r="BZ118" s="470">
        <v>0</v>
      </c>
      <c r="CA118" s="470">
        <v>0</v>
      </c>
      <c r="CB118" s="470">
        <v>0</v>
      </c>
      <c r="CC118" s="470"/>
      <c r="CD118" s="470"/>
      <c r="CG118"/>
      <c r="CH118"/>
      <c r="CI118"/>
      <c r="CJ118"/>
      <c r="CK118"/>
      <c r="CL118"/>
      <c r="CM118"/>
      <c r="CN118"/>
      <c r="CO118"/>
      <c r="CP118"/>
      <c r="CQ118"/>
      <c r="CR118"/>
      <c r="CS118"/>
      <c r="DC118" s="441"/>
    </row>
    <row r="119" spans="1:107">
      <c r="J119" s="422"/>
      <c r="R119"/>
      <c r="W119">
        <v>124</v>
      </c>
      <c r="X119" t="s">
        <v>1217</v>
      </c>
      <c r="Y119" t="s">
        <v>1217</v>
      </c>
      <c r="Z119" t="s">
        <v>1217</v>
      </c>
      <c r="AA119" t="s">
        <v>1217</v>
      </c>
      <c r="AB119" t="s">
        <v>1217</v>
      </c>
      <c r="AC119" t="s">
        <v>1217</v>
      </c>
      <c r="AD119" t="s">
        <v>1217</v>
      </c>
      <c r="AE119" t="s">
        <v>1217</v>
      </c>
      <c r="AF119" t="s">
        <v>1217</v>
      </c>
      <c r="AG119" t="s">
        <v>1217</v>
      </c>
      <c r="AH119"/>
      <c r="AI119" t="s">
        <v>1217</v>
      </c>
      <c r="AJ119" t="s">
        <v>1217</v>
      </c>
      <c r="AK119" t="s">
        <v>1217</v>
      </c>
      <c r="AL119" t="s">
        <v>1217</v>
      </c>
      <c r="AM119" t="s">
        <v>1217</v>
      </c>
      <c r="AN119" t="s">
        <v>1217</v>
      </c>
      <c r="AO119" t="s">
        <v>1217</v>
      </c>
      <c r="AP119"/>
      <c r="AQ119"/>
      <c r="AR119"/>
      <c r="AS119"/>
      <c r="AT119"/>
      <c r="AU119"/>
      <c r="AV119"/>
      <c r="AW119"/>
      <c r="BE119"/>
      <c r="BF119" t="str" cm="1">
        <f t="array" aca="1" ref="BF119" ca="1">IFERROR(INDIRECT(X119),"")</f>
        <v/>
      </c>
      <c r="BI119"/>
      <c r="BJ119" s="470" t="s">
        <v>1217</v>
      </c>
      <c r="BK119" s="470" t="s">
        <v>1217</v>
      </c>
      <c r="BL119" s="470" t="s">
        <v>0</v>
      </c>
      <c r="BM119" s="470" t="s">
        <v>3633</v>
      </c>
      <c r="BN119" s="470">
        <v>3</v>
      </c>
      <c r="BO119" s="470" t="s">
        <v>4301</v>
      </c>
      <c r="BP119" s="470">
        <v>19</v>
      </c>
      <c r="BQ119" s="438" t="s">
        <v>4331</v>
      </c>
      <c r="BR119" s="438"/>
      <c r="BS119" s="470">
        <v>0</v>
      </c>
      <c r="BT119" s="470">
        <v>0</v>
      </c>
      <c r="BU119" s="470">
        <v>0</v>
      </c>
      <c r="BV119" s="470">
        <v>0</v>
      </c>
      <c r="BW119" s="470">
        <v>0</v>
      </c>
      <c r="BX119" s="470">
        <v>0</v>
      </c>
      <c r="BY119" s="470">
        <v>0</v>
      </c>
      <c r="BZ119" s="470">
        <v>0</v>
      </c>
      <c r="CA119" s="470">
        <v>0</v>
      </c>
      <c r="CB119" s="470">
        <v>0</v>
      </c>
      <c r="CC119" s="470"/>
      <c r="CD119" s="470"/>
      <c r="CG119"/>
      <c r="CH119"/>
      <c r="CI119"/>
      <c r="CJ119"/>
      <c r="CK119"/>
      <c r="CL119"/>
      <c r="CM119"/>
      <c r="CN119"/>
      <c r="CO119"/>
      <c r="CP119"/>
      <c r="CQ119"/>
      <c r="CR119"/>
      <c r="CS119"/>
      <c r="DC119" s="441"/>
    </row>
    <row r="120" spans="1:107">
      <c r="G120" s="361"/>
      <c r="H120" s="361"/>
      <c r="I120" s="361"/>
      <c r="J120" s="422"/>
      <c r="K120" s="481"/>
      <c r="L120" s="481"/>
      <c r="M120" s="481"/>
      <c r="N120" s="361"/>
      <c r="O120" s="361"/>
      <c r="P120" s="482"/>
      <c r="Q120" s="361"/>
      <c r="R120"/>
      <c r="S120" s="361"/>
      <c r="T120" s="361"/>
      <c r="U120" s="361"/>
      <c r="V120" s="361"/>
      <c r="W120">
        <v>125</v>
      </c>
      <c r="X120" t="s">
        <v>1217</v>
      </c>
      <c r="Y120" t="s">
        <v>1217</v>
      </c>
      <c r="Z120" t="s">
        <v>1217</v>
      </c>
      <c r="AA120" t="s">
        <v>1217</v>
      </c>
      <c r="AB120" t="s">
        <v>1217</v>
      </c>
      <c r="AC120" t="s">
        <v>1217</v>
      </c>
      <c r="AD120" t="s">
        <v>1217</v>
      </c>
      <c r="AE120" t="s">
        <v>1217</v>
      </c>
      <c r="AF120" t="s">
        <v>1217</v>
      </c>
      <c r="AG120" t="s">
        <v>1217</v>
      </c>
      <c r="AH120"/>
      <c r="AI120" t="s">
        <v>1217</v>
      </c>
      <c r="AJ120" t="s">
        <v>1217</v>
      </c>
      <c r="AK120" t="s">
        <v>1217</v>
      </c>
      <c r="AL120" t="s">
        <v>1217</v>
      </c>
      <c r="AM120" t="s">
        <v>1217</v>
      </c>
      <c r="AN120" t="s">
        <v>1217</v>
      </c>
      <c r="AO120" t="s">
        <v>1217</v>
      </c>
      <c r="AP120"/>
      <c r="AQ120"/>
      <c r="AR120"/>
      <c r="AS120"/>
      <c r="AT120"/>
      <c r="AU120"/>
      <c r="AV120"/>
      <c r="AW120"/>
      <c r="AX120" s="361"/>
      <c r="AY120" s="361"/>
      <c r="AZ120" s="361"/>
      <c r="BA120" s="361"/>
      <c r="BB120" s="361"/>
      <c r="BC120" s="361"/>
      <c r="BD120" s="361"/>
      <c r="BE120"/>
      <c r="BF120" t="str" cm="1">
        <f t="array" aca="1" ref="BF120" ca="1">IFERROR(INDIRECT(X120),"")</f>
        <v/>
      </c>
      <c r="BG120" s="361"/>
      <c r="BH120" s="483"/>
      <c r="BI120"/>
      <c r="BJ120" s="470" t="s">
        <v>1217</v>
      </c>
      <c r="BK120" s="470" t="s">
        <v>1217</v>
      </c>
      <c r="BL120" s="470" t="s">
        <v>0</v>
      </c>
      <c r="BM120" s="470" t="s">
        <v>3633</v>
      </c>
      <c r="BN120" s="470">
        <v>4</v>
      </c>
      <c r="BO120" s="470" t="s">
        <v>4302</v>
      </c>
      <c r="BP120" s="470">
        <v>0</v>
      </c>
      <c r="BQ120" s="438" t="s">
        <v>4332</v>
      </c>
      <c r="BR120" s="438"/>
      <c r="BS120" s="470">
        <v>0</v>
      </c>
      <c r="BT120" s="470">
        <v>0</v>
      </c>
      <c r="BU120" s="470">
        <v>0</v>
      </c>
      <c r="BV120" s="470">
        <v>0</v>
      </c>
      <c r="BW120" s="470">
        <v>0</v>
      </c>
      <c r="BX120" s="470">
        <v>0</v>
      </c>
      <c r="BY120" s="470">
        <v>0</v>
      </c>
      <c r="BZ120" s="470">
        <v>0</v>
      </c>
      <c r="CA120" s="470">
        <v>0</v>
      </c>
      <c r="CB120" s="470">
        <v>0</v>
      </c>
      <c r="CC120" s="470"/>
      <c r="CD120" s="470"/>
      <c r="CE120" s="361"/>
      <c r="CG120"/>
      <c r="CH120"/>
      <c r="CI120"/>
      <c r="CJ120"/>
      <c r="CK120"/>
      <c r="CL120"/>
      <c r="CM120"/>
      <c r="CN120"/>
      <c r="CO120"/>
      <c r="CP120"/>
      <c r="CQ120"/>
      <c r="CR120"/>
      <c r="CS120"/>
      <c r="DC120" s="441"/>
    </row>
    <row r="121" spans="1:107">
      <c r="G121" s="361"/>
      <c r="H121" s="361"/>
      <c r="I121" s="361"/>
      <c r="J121" s="422"/>
      <c r="K121" s="481"/>
      <c r="L121" s="481"/>
      <c r="M121" s="481"/>
      <c r="N121" s="361"/>
      <c r="O121" s="361"/>
      <c r="P121" s="482"/>
      <c r="Q121" s="361"/>
      <c r="R121"/>
      <c r="S121" s="361"/>
      <c r="T121" s="361"/>
      <c r="U121" s="361"/>
      <c r="V121" s="361"/>
      <c r="W121">
        <v>126</v>
      </c>
      <c r="X121" t="s">
        <v>1217</v>
      </c>
      <c r="Y121" t="s">
        <v>1217</v>
      </c>
      <c r="Z121" t="s">
        <v>1217</v>
      </c>
      <c r="AA121" t="s">
        <v>1217</v>
      </c>
      <c r="AB121" t="s">
        <v>1217</v>
      </c>
      <c r="AC121" t="s">
        <v>1217</v>
      </c>
      <c r="AD121" t="s">
        <v>1217</v>
      </c>
      <c r="AE121" t="s">
        <v>1217</v>
      </c>
      <c r="AF121" t="s">
        <v>1217</v>
      </c>
      <c r="AG121" t="s">
        <v>1217</v>
      </c>
      <c r="AH121"/>
      <c r="AI121" t="s">
        <v>1217</v>
      </c>
      <c r="AJ121" t="s">
        <v>1217</v>
      </c>
      <c r="AK121" t="s">
        <v>1217</v>
      </c>
      <c r="AL121" t="s">
        <v>1217</v>
      </c>
      <c r="AM121" t="s">
        <v>1217</v>
      </c>
      <c r="AN121" t="s">
        <v>1217</v>
      </c>
      <c r="AO121" t="s">
        <v>1217</v>
      </c>
      <c r="AP121"/>
      <c r="AQ121"/>
      <c r="AR121"/>
      <c r="AS121"/>
      <c r="AT121"/>
      <c r="AU121"/>
      <c r="AV121"/>
      <c r="AW121"/>
      <c r="AX121" s="361"/>
      <c r="AY121" s="361"/>
      <c r="AZ121" s="361"/>
      <c r="BA121" s="361"/>
      <c r="BB121" s="361"/>
      <c r="BC121" s="361"/>
      <c r="BD121" s="361"/>
      <c r="BE121"/>
      <c r="BF121" t="str" cm="1">
        <f t="array" aca="1" ref="BF121" ca="1">IFERROR(INDIRECT(X121),"")</f>
        <v/>
      </c>
      <c r="BG121" s="361"/>
      <c r="BH121" s="483"/>
      <c r="BI121"/>
      <c r="BJ121" s="470" t="s">
        <v>1217</v>
      </c>
      <c r="BK121" s="470" t="s">
        <v>1217</v>
      </c>
      <c r="BL121" s="470" t="s">
        <v>0</v>
      </c>
      <c r="BM121" s="470" t="s">
        <v>3633</v>
      </c>
      <c r="BN121" s="470">
        <v>5</v>
      </c>
      <c r="BO121" s="470" t="s">
        <v>4303</v>
      </c>
      <c r="BP121" s="470">
        <v>0</v>
      </c>
      <c r="BQ121" s="438" t="s">
        <v>4333</v>
      </c>
      <c r="BR121" s="438"/>
      <c r="BS121" s="470">
        <v>0</v>
      </c>
      <c r="BT121" s="470">
        <v>0</v>
      </c>
      <c r="BU121" s="470">
        <v>0</v>
      </c>
      <c r="BV121" s="470">
        <v>0</v>
      </c>
      <c r="BW121" s="470">
        <v>0</v>
      </c>
      <c r="BX121" s="470">
        <v>0</v>
      </c>
      <c r="BY121" s="470">
        <v>0</v>
      </c>
      <c r="BZ121" s="470">
        <v>0</v>
      </c>
      <c r="CA121" s="470">
        <v>0</v>
      </c>
      <c r="CB121" s="470">
        <v>0</v>
      </c>
      <c r="CC121" s="470"/>
      <c r="CD121" s="470"/>
      <c r="CE121" s="361"/>
      <c r="CG121"/>
      <c r="CH121"/>
      <c r="CI121"/>
      <c r="CJ121"/>
      <c r="CK121"/>
      <c r="CL121"/>
      <c r="CM121"/>
      <c r="CN121"/>
      <c r="CO121"/>
      <c r="CP121"/>
      <c r="CQ121"/>
      <c r="CR121"/>
      <c r="CS121"/>
      <c r="DC121" s="441"/>
    </row>
    <row r="122" spans="1:107">
      <c r="G122" s="361"/>
      <c r="H122" s="361"/>
      <c r="I122" s="361"/>
      <c r="J122" s="422"/>
      <c r="K122" s="481"/>
      <c r="L122" s="481"/>
      <c r="M122" s="481"/>
      <c r="N122" s="361"/>
      <c r="O122" s="361"/>
      <c r="P122" s="482"/>
      <c r="Q122" s="361"/>
      <c r="R122"/>
      <c r="S122" s="361"/>
      <c r="T122" s="361"/>
      <c r="U122" s="361"/>
      <c r="V122" s="361"/>
      <c r="W122">
        <v>127</v>
      </c>
      <c r="X122" t="s">
        <v>1217</v>
      </c>
      <c r="Y122" t="s">
        <v>1217</v>
      </c>
      <c r="Z122" t="s">
        <v>1217</v>
      </c>
      <c r="AA122" t="s">
        <v>1217</v>
      </c>
      <c r="AB122" t="s">
        <v>1217</v>
      </c>
      <c r="AC122" t="s">
        <v>1217</v>
      </c>
      <c r="AD122" t="s">
        <v>1217</v>
      </c>
      <c r="AE122" t="s">
        <v>1217</v>
      </c>
      <c r="AF122" t="s">
        <v>1217</v>
      </c>
      <c r="AG122" t="s">
        <v>1217</v>
      </c>
      <c r="AH122"/>
      <c r="AI122" t="s">
        <v>1217</v>
      </c>
      <c r="AJ122" t="s">
        <v>1217</v>
      </c>
      <c r="AK122" t="s">
        <v>1217</v>
      </c>
      <c r="AL122" t="s">
        <v>1217</v>
      </c>
      <c r="AM122" t="s">
        <v>1217</v>
      </c>
      <c r="AN122" t="s">
        <v>1217</v>
      </c>
      <c r="AO122" t="s">
        <v>1217</v>
      </c>
      <c r="AP122"/>
      <c r="AQ122"/>
      <c r="AR122"/>
      <c r="AS122"/>
      <c r="AT122"/>
      <c r="AU122"/>
      <c r="AV122"/>
      <c r="AW122"/>
      <c r="AX122" s="361"/>
      <c r="AY122" s="361"/>
      <c r="AZ122" s="361"/>
      <c r="BA122" s="361"/>
      <c r="BB122" s="361"/>
      <c r="BC122" s="361"/>
      <c r="BD122" s="361"/>
      <c r="BE122"/>
      <c r="BF122" t="str" cm="1">
        <f t="array" aca="1" ref="BF122" ca="1">IFERROR(INDIRECT(X122),"")</f>
        <v/>
      </c>
      <c r="BG122" s="361"/>
      <c r="BH122" s="483"/>
      <c r="BI122"/>
      <c r="BJ122" s="438" t="s">
        <v>1217</v>
      </c>
      <c r="BK122" s="438" t="s">
        <v>1217</v>
      </c>
      <c r="BL122" s="438" t="s">
        <v>0</v>
      </c>
      <c r="BM122" s="438" t="s">
        <v>3633</v>
      </c>
      <c r="BN122" s="438">
        <v>1</v>
      </c>
      <c r="BO122" s="438" t="s">
        <v>4299</v>
      </c>
      <c r="BP122" s="438">
        <v>4</v>
      </c>
      <c r="BQ122" s="438" t="s">
        <v>4329</v>
      </c>
      <c r="BR122" s="438"/>
      <c r="BS122" s="438">
        <v>0</v>
      </c>
      <c r="BT122" s="438">
        <v>0</v>
      </c>
      <c r="BU122" s="438">
        <v>0</v>
      </c>
      <c r="BV122" s="438">
        <v>0</v>
      </c>
      <c r="BW122" s="438">
        <v>0</v>
      </c>
      <c r="BX122" s="438">
        <v>0</v>
      </c>
      <c r="BY122" s="438">
        <v>0</v>
      </c>
      <c r="BZ122" s="438">
        <v>0</v>
      </c>
      <c r="CA122" s="438">
        <v>0</v>
      </c>
      <c r="CB122" s="438">
        <v>0</v>
      </c>
      <c r="CC122" s="438"/>
      <c r="CD122" s="438"/>
      <c r="CE122" s="361"/>
      <c r="CG122"/>
      <c r="CH122"/>
      <c r="CI122"/>
      <c r="CJ122"/>
      <c r="CK122"/>
      <c r="CL122"/>
      <c r="CM122"/>
      <c r="CN122"/>
      <c r="CO122"/>
      <c r="CP122"/>
      <c r="CQ122"/>
      <c r="CR122"/>
      <c r="CS122"/>
    </row>
    <row r="123" spans="1:107">
      <c r="G123" s="361"/>
      <c r="H123" s="361"/>
      <c r="I123" s="361"/>
      <c r="J123" s="422"/>
      <c r="K123" s="481"/>
      <c r="L123" s="481"/>
      <c r="M123" s="481"/>
      <c r="N123" s="361"/>
      <c r="O123" s="361"/>
      <c r="P123" s="482"/>
      <c r="Q123" s="361"/>
      <c r="R123"/>
      <c r="S123" s="361"/>
      <c r="T123" s="361"/>
      <c r="U123" s="361"/>
      <c r="V123" s="361"/>
      <c r="W123">
        <v>128</v>
      </c>
      <c r="X123" t="s">
        <v>1217</v>
      </c>
      <c r="Y123" t="s">
        <v>1217</v>
      </c>
      <c r="Z123" t="s">
        <v>1217</v>
      </c>
      <c r="AA123" t="s">
        <v>1217</v>
      </c>
      <c r="AB123" t="s">
        <v>1217</v>
      </c>
      <c r="AC123" t="s">
        <v>1217</v>
      </c>
      <c r="AD123" t="s">
        <v>1217</v>
      </c>
      <c r="AE123" t="s">
        <v>1217</v>
      </c>
      <c r="AF123" t="s">
        <v>1217</v>
      </c>
      <c r="AG123" t="s">
        <v>1217</v>
      </c>
      <c r="AH123"/>
      <c r="AI123" t="s">
        <v>1217</v>
      </c>
      <c r="AJ123" t="s">
        <v>1217</v>
      </c>
      <c r="AK123" t="s">
        <v>1217</v>
      </c>
      <c r="AL123" t="s">
        <v>1217</v>
      </c>
      <c r="AM123" t="s">
        <v>1217</v>
      </c>
      <c r="AN123" t="s">
        <v>1217</v>
      </c>
      <c r="AO123" t="s">
        <v>1217</v>
      </c>
      <c r="AP123"/>
      <c r="AQ123"/>
      <c r="AR123"/>
      <c r="AS123"/>
      <c r="AT123"/>
      <c r="AU123"/>
      <c r="AV123"/>
      <c r="AW123"/>
      <c r="AX123" s="361"/>
      <c r="AY123" s="361"/>
      <c r="AZ123" s="361"/>
      <c r="BA123" s="361"/>
      <c r="BB123" s="361"/>
      <c r="BC123" s="361"/>
      <c r="BD123" s="361"/>
      <c r="BE123"/>
      <c r="BF123" t="str" cm="1">
        <f t="array" aca="1" ref="BF123" ca="1">IFERROR(INDIRECT(X123),"")</f>
        <v/>
      </c>
      <c r="BG123" s="361"/>
      <c r="BH123" s="483"/>
      <c r="BI123"/>
      <c r="BJ123" s="438" t="s">
        <v>1217</v>
      </c>
      <c r="BK123" s="438" t="s">
        <v>1217</v>
      </c>
      <c r="BL123" s="438" t="s">
        <v>0</v>
      </c>
      <c r="BM123" s="438" t="s">
        <v>3633</v>
      </c>
      <c r="BN123" s="438">
        <v>2</v>
      </c>
      <c r="BO123" s="438" t="s">
        <v>4300</v>
      </c>
      <c r="BP123" s="438">
        <v>4</v>
      </c>
      <c r="BQ123" s="438" t="s">
        <v>4330</v>
      </c>
      <c r="BR123" s="438"/>
      <c r="BS123" s="438">
        <v>0</v>
      </c>
      <c r="BT123" s="438">
        <v>0</v>
      </c>
      <c r="BU123" s="438">
        <v>0</v>
      </c>
      <c r="BV123" s="438">
        <v>0</v>
      </c>
      <c r="BW123" s="438">
        <v>0</v>
      </c>
      <c r="BX123" s="438">
        <v>0</v>
      </c>
      <c r="BY123" s="438">
        <v>0</v>
      </c>
      <c r="BZ123" s="438">
        <v>0</v>
      </c>
      <c r="CA123" s="438">
        <v>0</v>
      </c>
      <c r="CB123" s="438">
        <v>0</v>
      </c>
      <c r="CC123" s="438"/>
      <c r="CD123" s="438"/>
      <c r="CE123" s="361"/>
      <c r="CG123"/>
      <c r="CH123"/>
      <c r="CI123"/>
      <c r="CJ123"/>
      <c r="CK123"/>
      <c r="CL123"/>
      <c r="CM123"/>
      <c r="CN123"/>
      <c r="CO123"/>
      <c r="CP123"/>
      <c r="CQ123"/>
      <c r="CR123"/>
      <c r="CS123"/>
    </row>
    <row r="124" spans="1:107">
      <c r="G124" s="361"/>
      <c r="H124" s="361"/>
      <c r="I124" s="361"/>
      <c r="J124" s="422"/>
      <c r="K124" s="481"/>
      <c r="L124" s="481"/>
      <c r="M124" s="481"/>
      <c r="N124" s="361"/>
      <c r="O124" s="361"/>
      <c r="P124" s="482"/>
      <c r="Q124" s="361"/>
      <c r="R124"/>
      <c r="S124" s="361"/>
      <c r="T124" s="361"/>
      <c r="U124" s="361"/>
      <c r="V124" s="361"/>
      <c r="W124">
        <v>129</v>
      </c>
      <c r="X124" t="s">
        <v>1217</v>
      </c>
      <c r="Y124" t="s">
        <v>1217</v>
      </c>
      <c r="Z124" t="s">
        <v>1217</v>
      </c>
      <c r="AA124" t="s">
        <v>1217</v>
      </c>
      <c r="AB124" t="s">
        <v>1217</v>
      </c>
      <c r="AC124" t="s">
        <v>1217</v>
      </c>
      <c r="AD124" t="s">
        <v>1217</v>
      </c>
      <c r="AE124" t="s">
        <v>1217</v>
      </c>
      <c r="AF124" t="s">
        <v>1217</v>
      </c>
      <c r="AG124" t="s">
        <v>1217</v>
      </c>
      <c r="AH124"/>
      <c r="AI124" t="s">
        <v>1217</v>
      </c>
      <c r="AJ124" t="s">
        <v>1217</v>
      </c>
      <c r="AK124" t="s">
        <v>1217</v>
      </c>
      <c r="AL124" t="s">
        <v>1217</v>
      </c>
      <c r="AM124" t="s">
        <v>1217</v>
      </c>
      <c r="AN124" t="s">
        <v>1217</v>
      </c>
      <c r="AO124" t="s">
        <v>1217</v>
      </c>
      <c r="AP124"/>
      <c r="AQ124"/>
      <c r="AR124"/>
      <c r="AS124"/>
      <c r="AT124"/>
      <c r="AU124"/>
      <c r="AV124"/>
      <c r="AW124"/>
      <c r="AX124" s="361"/>
      <c r="AY124" s="361"/>
      <c r="AZ124" s="361"/>
      <c r="BA124" s="361"/>
      <c r="BB124" s="361"/>
      <c r="BC124" s="361"/>
      <c r="BD124" s="361"/>
      <c r="BE124"/>
      <c r="BF124" t="str" cm="1">
        <f t="array" aca="1" ref="BF124" ca="1">IFERROR(INDIRECT(X124),"")</f>
        <v/>
      </c>
      <c r="BG124" s="361"/>
      <c r="BH124" s="483"/>
      <c r="BI124"/>
      <c r="BJ124" s="438" t="s">
        <v>1217</v>
      </c>
      <c r="BK124" s="438" t="s">
        <v>1217</v>
      </c>
      <c r="BL124" s="438" t="s">
        <v>0</v>
      </c>
      <c r="BM124" s="438" t="s">
        <v>3633</v>
      </c>
      <c r="BN124" s="438">
        <v>3</v>
      </c>
      <c r="BO124" s="438" t="s">
        <v>4301</v>
      </c>
      <c r="BP124" s="438">
        <v>19</v>
      </c>
      <c r="BQ124" s="438" t="s">
        <v>4331</v>
      </c>
      <c r="BR124" s="438"/>
      <c r="BS124" s="438">
        <v>0</v>
      </c>
      <c r="BT124" s="438">
        <v>0</v>
      </c>
      <c r="BU124" s="438">
        <v>0</v>
      </c>
      <c r="BV124" s="438">
        <v>0</v>
      </c>
      <c r="BW124" s="438">
        <v>0</v>
      </c>
      <c r="BX124" s="438">
        <v>0</v>
      </c>
      <c r="BY124" s="438">
        <v>0</v>
      </c>
      <c r="BZ124" s="438">
        <v>0</v>
      </c>
      <c r="CA124" s="438">
        <v>0</v>
      </c>
      <c r="CB124" s="438">
        <v>0</v>
      </c>
      <c r="CC124" s="438"/>
      <c r="CD124" s="438"/>
      <c r="CE124" s="361"/>
      <c r="CG124"/>
      <c r="CH124"/>
      <c r="CI124"/>
      <c r="CJ124"/>
      <c r="CK124"/>
      <c r="CL124"/>
      <c r="CM124"/>
      <c r="CN124"/>
      <c r="CO124"/>
      <c r="CP124"/>
      <c r="CQ124"/>
      <c r="CR124"/>
      <c r="CS124"/>
    </row>
    <row r="125" spans="1:107">
      <c r="G125" s="361"/>
      <c r="H125" s="361"/>
      <c r="I125" s="361"/>
      <c r="J125" s="422"/>
      <c r="K125" s="481"/>
      <c r="L125" s="481"/>
      <c r="M125" s="481"/>
      <c r="N125" s="361"/>
      <c r="O125" s="361"/>
      <c r="P125" s="482"/>
      <c r="Q125" s="361"/>
      <c r="R125"/>
      <c r="S125" s="361"/>
      <c r="T125" s="361"/>
      <c r="U125" s="361"/>
      <c r="V125" s="361"/>
      <c r="W125">
        <v>130</v>
      </c>
      <c r="X125" t="s">
        <v>1217</v>
      </c>
      <c r="Y125" t="s">
        <v>1217</v>
      </c>
      <c r="Z125" t="s">
        <v>1217</v>
      </c>
      <c r="AA125" t="s">
        <v>1217</v>
      </c>
      <c r="AB125" t="s">
        <v>1217</v>
      </c>
      <c r="AC125" t="s">
        <v>1217</v>
      </c>
      <c r="AD125" t="s">
        <v>1217</v>
      </c>
      <c r="AE125" t="s">
        <v>1217</v>
      </c>
      <c r="AF125" t="s">
        <v>1217</v>
      </c>
      <c r="AG125" t="s">
        <v>1217</v>
      </c>
      <c r="AH125"/>
      <c r="AI125" t="s">
        <v>1217</v>
      </c>
      <c r="AJ125" t="s">
        <v>1217</v>
      </c>
      <c r="AK125" t="s">
        <v>1217</v>
      </c>
      <c r="AL125" t="s">
        <v>1217</v>
      </c>
      <c r="AM125" t="s">
        <v>1217</v>
      </c>
      <c r="AN125" t="s">
        <v>1217</v>
      </c>
      <c r="AO125" t="s">
        <v>1217</v>
      </c>
      <c r="AP125"/>
      <c r="AQ125"/>
      <c r="AR125"/>
      <c r="AS125"/>
      <c r="AT125"/>
      <c r="AU125"/>
      <c r="AV125"/>
      <c r="AW125"/>
      <c r="AX125" s="361"/>
      <c r="AY125" s="361"/>
      <c r="AZ125" s="361"/>
      <c r="BA125" s="361"/>
      <c r="BB125" s="361"/>
      <c r="BC125" s="361"/>
      <c r="BD125" s="361"/>
      <c r="BE125"/>
      <c r="BF125" t="str" cm="1">
        <f t="array" aca="1" ref="BF125" ca="1">IFERROR(INDIRECT(X125),"")</f>
        <v/>
      </c>
      <c r="BG125" s="361"/>
      <c r="BH125" s="483"/>
      <c r="BI125"/>
      <c r="BJ125" s="438" t="s">
        <v>1217</v>
      </c>
      <c r="BK125" s="438" t="s">
        <v>1217</v>
      </c>
      <c r="BL125" s="438" t="s">
        <v>0</v>
      </c>
      <c r="BM125" s="438" t="s">
        <v>3633</v>
      </c>
      <c r="BN125" s="438">
        <v>4</v>
      </c>
      <c r="BO125" s="438" t="s">
        <v>4302</v>
      </c>
      <c r="BP125" s="438">
        <v>0</v>
      </c>
      <c r="BQ125" s="438" t="s">
        <v>4332</v>
      </c>
      <c r="BR125" s="438"/>
      <c r="BS125" s="438">
        <v>0</v>
      </c>
      <c r="BT125" s="438">
        <v>0</v>
      </c>
      <c r="BU125" s="438">
        <v>0</v>
      </c>
      <c r="BV125" s="438">
        <v>0</v>
      </c>
      <c r="BW125" s="438">
        <v>0</v>
      </c>
      <c r="BX125" s="438">
        <v>0</v>
      </c>
      <c r="BY125" s="438">
        <v>0</v>
      </c>
      <c r="BZ125" s="438">
        <v>0</v>
      </c>
      <c r="CA125" s="438">
        <v>0</v>
      </c>
      <c r="CB125" s="438">
        <v>0</v>
      </c>
      <c r="CC125" s="438"/>
      <c r="CD125" s="438"/>
      <c r="CE125" s="361"/>
      <c r="CG125"/>
      <c r="CH125"/>
      <c r="CI125"/>
      <c r="CJ125"/>
      <c r="CK125"/>
      <c r="CL125"/>
      <c r="CM125"/>
      <c r="CN125"/>
      <c r="CO125"/>
      <c r="CP125"/>
      <c r="CQ125"/>
      <c r="CR125"/>
      <c r="CS125"/>
    </row>
    <row r="126" spans="1:107">
      <c r="G126" s="361"/>
      <c r="H126" s="361"/>
      <c r="I126" s="361"/>
      <c r="J126" s="422"/>
      <c r="K126" s="481"/>
      <c r="L126" s="481"/>
      <c r="M126" s="481"/>
      <c r="N126" s="361"/>
      <c r="O126" s="361"/>
      <c r="P126" s="482"/>
      <c r="Q126" s="361"/>
      <c r="R126"/>
      <c r="S126" s="361"/>
      <c r="T126" s="361"/>
      <c r="U126" s="361"/>
      <c r="V126" s="361"/>
      <c r="W126">
        <v>131</v>
      </c>
      <c r="X126" t="s">
        <v>1217</v>
      </c>
      <c r="Y126" t="s">
        <v>1217</v>
      </c>
      <c r="Z126" t="s">
        <v>1217</v>
      </c>
      <c r="AA126" t="s">
        <v>1217</v>
      </c>
      <c r="AB126" t="s">
        <v>1217</v>
      </c>
      <c r="AC126" t="s">
        <v>1217</v>
      </c>
      <c r="AD126" t="s">
        <v>1217</v>
      </c>
      <c r="AE126" t="s">
        <v>1217</v>
      </c>
      <c r="AF126" t="s">
        <v>1217</v>
      </c>
      <c r="AG126" t="s">
        <v>1217</v>
      </c>
      <c r="AH126"/>
      <c r="AI126" t="s">
        <v>1217</v>
      </c>
      <c r="AJ126" t="s">
        <v>1217</v>
      </c>
      <c r="AK126" t="s">
        <v>1217</v>
      </c>
      <c r="AL126" t="s">
        <v>1217</v>
      </c>
      <c r="AM126" t="s">
        <v>1217</v>
      </c>
      <c r="AN126" t="s">
        <v>1217</v>
      </c>
      <c r="AO126" t="s">
        <v>1217</v>
      </c>
      <c r="AP126"/>
      <c r="AQ126"/>
      <c r="AR126"/>
      <c r="AS126"/>
      <c r="AT126"/>
      <c r="AU126"/>
      <c r="AV126"/>
      <c r="AW126"/>
      <c r="AX126" s="361"/>
      <c r="AY126" s="361"/>
      <c r="AZ126" s="361"/>
      <c r="BA126" s="361"/>
      <c r="BB126" s="361"/>
      <c r="BC126" s="361"/>
      <c r="BD126" s="361"/>
      <c r="BE126"/>
      <c r="BF126" t="str" cm="1">
        <f t="array" aca="1" ref="BF126" ca="1">IFERROR(INDIRECT(X126),"")</f>
        <v/>
      </c>
      <c r="BG126" s="361"/>
      <c r="BH126" s="483"/>
      <c r="BI126"/>
      <c r="BJ126" s="438" t="s">
        <v>1217</v>
      </c>
      <c r="BK126" s="438" t="s">
        <v>1217</v>
      </c>
      <c r="BL126" s="438" t="s">
        <v>0</v>
      </c>
      <c r="BM126" s="438" t="s">
        <v>3633</v>
      </c>
      <c r="BN126" s="438">
        <v>5</v>
      </c>
      <c r="BO126" s="438" t="s">
        <v>4303</v>
      </c>
      <c r="BP126" s="438">
        <v>0</v>
      </c>
      <c r="BQ126" s="438" t="s">
        <v>4333</v>
      </c>
      <c r="BR126" s="438"/>
      <c r="BS126" s="438">
        <v>0</v>
      </c>
      <c r="BT126" s="438">
        <v>0</v>
      </c>
      <c r="BU126" s="438">
        <v>0</v>
      </c>
      <c r="BV126" s="438">
        <v>0</v>
      </c>
      <c r="BW126" s="438">
        <v>0</v>
      </c>
      <c r="BX126" s="438">
        <v>0</v>
      </c>
      <c r="BY126" s="438">
        <v>0</v>
      </c>
      <c r="BZ126" s="438">
        <v>0</v>
      </c>
      <c r="CA126" s="438">
        <v>0</v>
      </c>
      <c r="CB126" s="438">
        <v>0</v>
      </c>
      <c r="CC126" s="438"/>
      <c r="CD126" s="438"/>
      <c r="CE126" s="361"/>
      <c r="CG126"/>
      <c r="CH126"/>
      <c r="CI126"/>
      <c r="CJ126"/>
      <c r="CK126"/>
      <c r="CL126"/>
      <c r="CM126"/>
      <c r="CN126"/>
      <c r="CO126"/>
      <c r="CP126"/>
      <c r="CQ126"/>
      <c r="CR126"/>
      <c r="CS126"/>
    </row>
    <row r="127" spans="1:107">
      <c r="G127" s="361"/>
      <c r="H127" s="361"/>
      <c r="I127" s="361"/>
      <c r="J127" s="422"/>
      <c r="K127" s="481"/>
      <c r="L127" s="481"/>
      <c r="M127" s="481"/>
      <c r="N127" s="361"/>
      <c r="O127" s="361"/>
      <c r="P127" s="482"/>
      <c r="Q127" s="361"/>
      <c r="R127"/>
      <c r="S127" s="361"/>
      <c r="T127" s="361"/>
      <c r="U127" s="361"/>
      <c r="V127" s="361"/>
      <c r="W127">
        <v>132</v>
      </c>
      <c r="X127" t="s">
        <v>1217</v>
      </c>
      <c r="Y127" t="s">
        <v>1217</v>
      </c>
      <c r="Z127" t="s">
        <v>1217</v>
      </c>
      <c r="AA127" t="s">
        <v>1217</v>
      </c>
      <c r="AB127" t="s">
        <v>1217</v>
      </c>
      <c r="AC127" t="s">
        <v>1217</v>
      </c>
      <c r="AD127" t="s">
        <v>1217</v>
      </c>
      <c r="AE127" t="s">
        <v>1217</v>
      </c>
      <c r="AF127" t="s">
        <v>1217</v>
      </c>
      <c r="AG127" t="s">
        <v>1217</v>
      </c>
      <c r="AH127"/>
      <c r="AI127" t="s">
        <v>1217</v>
      </c>
      <c r="AJ127" t="s">
        <v>1217</v>
      </c>
      <c r="AK127" t="s">
        <v>1217</v>
      </c>
      <c r="AL127" t="s">
        <v>1217</v>
      </c>
      <c r="AM127" t="s">
        <v>1217</v>
      </c>
      <c r="AN127" t="s">
        <v>1217</v>
      </c>
      <c r="AO127" t="s">
        <v>1217</v>
      </c>
      <c r="AP127"/>
      <c r="AQ127"/>
      <c r="AR127"/>
      <c r="AS127"/>
      <c r="AT127"/>
      <c r="AU127"/>
      <c r="AV127"/>
      <c r="AW127"/>
      <c r="AX127" s="361"/>
      <c r="AY127" s="361"/>
      <c r="AZ127" s="361"/>
      <c r="BA127" s="361"/>
      <c r="BB127" s="361"/>
      <c r="BC127" s="361"/>
      <c r="BD127" s="361"/>
      <c r="BE127"/>
      <c r="BF127" t="str" cm="1">
        <f t="array" aca="1" ref="BF127" ca="1">IFERROR(INDIRECT(X127),"")</f>
        <v/>
      </c>
      <c r="BG127" s="361"/>
      <c r="BH127" s="483"/>
      <c r="BI127"/>
      <c r="BJ127" s="463" t="s">
        <v>1217</v>
      </c>
      <c r="BK127" s="463" t="s">
        <v>1217</v>
      </c>
      <c r="BL127" s="463" t="s">
        <v>0</v>
      </c>
      <c r="BM127" s="463" t="s">
        <v>3633</v>
      </c>
      <c r="BN127" s="463">
        <v>1</v>
      </c>
      <c r="BO127" s="463" t="s">
        <v>4299</v>
      </c>
      <c r="BP127" s="463">
        <v>4</v>
      </c>
      <c r="BQ127" s="438" t="s">
        <v>4329</v>
      </c>
      <c r="BR127" s="438"/>
      <c r="BS127" s="463">
        <v>0</v>
      </c>
      <c r="BT127" s="463">
        <v>0</v>
      </c>
      <c r="BU127" s="463">
        <v>0</v>
      </c>
      <c r="BV127" s="463">
        <v>0</v>
      </c>
      <c r="BW127" s="463">
        <v>0</v>
      </c>
      <c r="BX127" s="463">
        <v>0</v>
      </c>
      <c r="BY127" s="463">
        <v>0</v>
      </c>
      <c r="BZ127" s="463">
        <v>0</v>
      </c>
      <c r="CA127" s="463">
        <v>0</v>
      </c>
      <c r="CB127" s="463">
        <v>0</v>
      </c>
      <c r="CC127" s="463"/>
      <c r="CD127" s="463"/>
      <c r="CE127" s="361"/>
      <c r="CG127"/>
      <c r="CH127"/>
      <c r="CI127"/>
      <c r="CJ127"/>
      <c r="CK127"/>
      <c r="CL127"/>
      <c r="CM127"/>
      <c r="CN127"/>
      <c r="CO127"/>
      <c r="CP127"/>
      <c r="CQ127"/>
      <c r="CR127"/>
      <c r="CS127"/>
    </row>
    <row r="128" spans="1:107">
      <c r="G128" s="361"/>
      <c r="H128" s="361"/>
      <c r="I128" s="361"/>
      <c r="J128" s="422"/>
      <c r="K128" s="481"/>
      <c r="L128" s="481"/>
      <c r="M128" s="481"/>
      <c r="N128" s="361"/>
      <c r="O128" s="361"/>
      <c r="P128" s="482"/>
      <c r="Q128" s="361"/>
      <c r="R128"/>
      <c r="S128" s="361"/>
      <c r="T128" s="361"/>
      <c r="U128" s="361"/>
      <c r="V128" s="361"/>
      <c r="W128">
        <v>133</v>
      </c>
      <c r="X128" t="s">
        <v>1217</v>
      </c>
      <c r="Y128" t="s">
        <v>1217</v>
      </c>
      <c r="Z128" t="s">
        <v>1217</v>
      </c>
      <c r="AA128" t="s">
        <v>1217</v>
      </c>
      <c r="AB128" t="s">
        <v>1217</v>
      </c>
      <c r="AC128" t="s">
        <v>1217</v>
      </c>
      <c r="AD128" t="s">
        <v>1217</v>
      </c>
      <c r="AE128" t="s">
        <v>1217</v>
      </c>
      <c r="AF128" t="s">
        <v>1217</v>
      </c>
      <c r="AG128" t="s">
        <v>1217</v>
      </c>
      <c r="AH128"/>
      <c r="AI128" t="s">
        <v>1217</v>
      </c>
      <c r="AJ128" t="s">
        <v>1217</v>
      </c>
      <c r="AK128" t="s">
        <v>1217</v>
      </c>
      <c r="AL128" t="s">
        <v>1217</v>
      </c>
      <c r="AM128" t="s">
        <v>1217</v>
      </c>
      <c r="AN128" t="s">
        <v>1217</v>
      </c>
      <c r="AO128" t="s">
        <v>1217</v>
      </c>
      <c r="AP128"/>
      <c r="AQ128"/>
      <c r="AR128"/>
      <c r="AS128"/>
      <c r="AT128"/>
      <c r="AU128"/>
      <c r="AV128"/>
      <c r="AW128"/>
      <c r="AX128" s="361"/>
      <c r="AY128" s="361"/>
      <c r="AZ128" s="361"/>
      <c r="BA128" s="361"/>
      <c r="BB128" s="361"/>
      <c r="BC128" s="361"/>
      <c r="BD128" s="361"/>
      <c r="BE128"/>
      <c r="BF128" t="str" cm="1">
        <f t="array" aca="1" ref="BF128" ca="1">IFERROR(INDIRECT(X128),"")</f>
        <v/>
      </c>
      <c r="BG128" s="361"/>
      <c r="BH128" s="483"/>
      <c r="BI128"/>
      <c r="BJ128" s="463" t="s">
        <v>1217</v>
      </c>
      <c r="BK128" s="463" t="s">
        <v>1217</v>
      </c>
      <c r="BL128" s="463" t="s">
        <v>0</v>
      </c>
      <c r="BM128" s="463" t="s">
        <v>3633</v>
      </c>
      <c r="BN128" s="463">
        <v>2</v>
      </c>
      <c r="BO128" s="463" t="s">
        <v>4300</v>
      </c>
      <c r="BP128" s="463">
        <v>4</v>
      </c>
      <c r="BQ128" s="438" t="s">
        <v>4330</v>
      </c>
      <c r="BR128" s="438"/>
      <c r="BS128" s="463">
        <v>0</v>
      </c>
      <c r="BT128" s="463">
        <v>0</v>
      </c>
      <c r="BU128" s="463">
        <v>0</v>
      </c>
      <c r="BV128" s="463">
        <v>0</v>
      </c>
      <c r="BW128" s="463">
        <v>0</v>
      </c>
      <c r="BX128" s="463">
        <v>0</v>
      </c>
      <c r="BY128" s="463">
        <v>0</v>
      </c>
      <c r="BZ128" s="463">
        <v>0</v>
      </c>
      <c r="CA128" s="463">
        <v>0</v>
      </c>
      <c r="CB128" s="463">
        <v>0</v>
      </c>
      <c r="CC128" s="463"/>
      <c r="CD128" s="463"/>
      <c r="CE128" s="361"/>
      <c r="CG128"/>
      <c r="CH128"/>
      <c r="CI128"/>
      <c r="CJ128"/>
      <c r="CK128"/>
      <c r="CL128"/>
      <c r="CM128"/>
      <c r="CN128"/>
      <c r="CO128"/>
      <c r="CP128"/>
      <c r="CQ128"/>
      <c r="CR128"/>
      <c r="CS128"/>
    </row>
    <row r="129" spans="7:97">
      <c r="G129" s="361"/>
      <c r="H129" s="361"/>
      <c r="I129" s="361"/>
      <c r="J129" s="422"/>
      <c r="K129" s="481"/>
      <c r="L129" s="481"/>
      <c r="M129" s="481"/>
      <c r="N129" s="361"/>
      <c r="O129" s="361"/>
      <c r="P129" s="482"/>
      <c r="Q129" s="361"/>
      <c r="R129"/>
      <c r="S129" s="361"/>
      <c r="T129" s="361"/>
      <c r="U129" s="361"/>
      <c r="V129" s="361"/>
      <c r="W129">
        <v>134</v>
      </c>
      <c r="X129" s="566" t="s">
        <v>3736</v>
      </c>
      <c r="Y129" t="s">
        <v>3737</v>
      </c>
      <c r="Z129" t="s">
        <v>3738</v>
      </c>
      <c r="AA129">
        <v>0</v>
      </c>
      <c r="AB129" t="s">
        <v>3739</v>
      </c>
      <c r="AC129">
        <v>3</v>
      </c>
      <c r="AD129">
        <v>10</v>
      </c>
      <c r="AE129">
        <v>10</v>
      </c>
      <c r="AF129">
        <v>0</v>
      </c>
      <c r="AG129" t="s">
        <v>3740</v>
      </c>
      <c r="AH129"/>
      <c r="AI129" s="566" t="s">
        <v>3741</v>
      </c>
      <c r="AJ129" s="566" t="s">
        <v>3742</v>
      </c>
      <c r="AK129" s="566" t="s">
        <v>3743</v>
      </c>
      <c r="AL129" t="s">
        <v>3744</v>
      </c>
      <c r="AM129" s="566" t="s">
        <v>3745</v>
      </c>
      <c r="AN129" t="s">
        <v>3746</v>
      </c>
      <c r="AO129" t="s">
        <v>3747</v>
      </c>
      <c r="AP129"/>
      <c r="AQ129"/>
      <c r="AR129"/>
      <c r="AS129"/>
      <c r="AT129"/>
      <c r="AU129"/>
      <c r="AV129"/>
      <c r="AW129"/>
      <c r="AX129" s="361"/>
      <c r="AY129" s="361"/>
      <c r="AZ129" s="361"/>
      <c r="BA129" s="361"/>
      <c r="BB129" s="361"/>
      <c r="BC129" s="361"/>
      <c r="BD129" s="361"/>
      <c r="BE129"/>
      <c r="BF129" cm="1">
        <f t="array" aca="1" ref="BF129" ca="1">IFERROR(INDIRECT(X129),"")</f>
        <v>0</v>
      </c>
      <c r="BG129" s="361"/>
      <c r="BH129" s="483"/>
      <c r="BI129"/>
      <c r="BJ129" s="463" t="s">
        <v>1217</v>
      </c>
      <c r="BK129" s="463" t="s">
        <v>1217</v>
      </c>
      <c r="BL129" s="463" t="s">
        <v>0</v>
      </c>
      <c r="BM129" s="463" t="s">
        <v>3633</v>
      </c>
      <c r="BN129" s="463">
        <v>3</v>
      </c>
      <c r="BO129" s="463" t="s">
        <v>4301</v>
      </c>
      <c r="BP129" s="463">
        <v>19</v>
      </c>
      <c r="BQ129" s="438" t="s">
        <v>4331</v>
      </c>
      <c r="BR129" s="438"/>
      <c r="BS129" s="463">
        <v>0</v>
      </c>
      <c r="BT129" s="463">
        <v>0</v>
      </c>
      <c r="BU129" s="463">
        <v>0</v>
      </c>
      <c r="BV129" s="463">
        <v>0</v>
      </c>
      <c r="BW129" s="463">
        <v>0</v>
      </c>
      <c r="BX129" s="463">
        <v>0</v>
      </c>
      <c r="BY129" s="463">
        <v>0</v>
      </c>
      <c r="BZ129" s="463">
        <v>0</v>
      </c>
      <c r="CA129" s="463">
        <v>0</v>
      </c>
      <c r="CB129" s="463">
        <v>0</v>
      </c>
      <c r="CC129" s="463"/>
      <c r="CD129" s="463"/>
      <c r="CE129" s="361"/>
      <c r="CG129"/>
      <c r="CH129"/>
      <c r="CI129"/>
      <c r="CJ129"/>
      <c r="CK129"/>
      <c r="CL129"/>
      <c r="CM129"/>
      <c r="CN129"/>
      <c r="CO129"/>
      <c r="CP129"/>
      <c r="CQ129"/>
      <c r="CR129"/>
      <c r="CS129"/>
    </row>
    <row r="130" spans="7:97">
      <c r="J130" s="422"/>
      <c r="R130"/>
      <c r="W130">
        <v>135</v>
      </c>
      <c r="X130" t="s">
        <v>1217</v>
      </c>
      <c r="Y130" t="s">
        <v>1217</v>
      </c>
      <c r="Z130" t="s">
        <v>1217</v>
      </c>
      <c r="AA130" t="s">
        <v>1217</v>
      </c>
      <c r="AB130" t="s">
        <v>1217</v>
      </c>
      <c r="AC130" t="s">
        <v>1217</v>
      </c>
      <c r="AD130" t="s">
        <v>1217</v>
      </c>
      <c r="AE130" t="s">
        <v>1217</v>
      </c>
      <c r="AF130" t="s">
        <v>1217</v>
      </c>
      <c r="AG130" t="s">
        <v>1217</v>
      </c>
      <c r="AH130"/>
      <c r="AI130" t="s">
        <v>1217</v>
      </c>
      <c r="AJ130" t="s">
        <v>1217</v>
      </c>
      <c r="AK130" t="s">
        <v>1217</v>
      </c>
      <c r="AL130" t="s">
        <v>1217</v>
      </c>
      <c r="AM130" t="s">
        <v>1217</v>
      </c>
      <c r="AN130" t="s">
        <v>1217</v>
      </c>
      <c r="AO130" t="s">
        <v>1217</v>
      </c>
      <c r="AP130"/>
      <c r="AQ130"/>
      <c r="AR130"/>
      <c r="AS130"/>
      <c r="AT130"/>
      <c r="AU130"/>
      <c r="AV130"/>
      <c r="AW130"/>
      <c r="BE130"/>
      <c r="BF130" t="str" cm="1">
        <f t="array" aca="1" ref="BF130" ca="1">IFERROR(INDIRECT(X130),"")</f>
        <v/>
      </c>
      <c r="BI130"/>
      <c r="BJ130" s="463" t="s">
        <v>1217</v>
      </c>
      <c r="BK130" s="463" t="s">
        <v>1217</v>
      </c>
      <c r="BL130" s="463" t="s">
        <v>0</v>
      </c>
      <c r="BM130" s="463" t="s">
        <v>3633</v>
      </c>
      <c r="BN130" s="463">
        <v>4</v>
      </c>
      <c r="BO130" s="463" t="s">
        <v>4302</v>
      </c>
      <c r="BP130" s="463">
        <v>0</v>
      </c>
      <c r="BQ130" s="438" t="s">
        <v>4332</v>
      </c>
      <c r="BR130" s="438"/>
      <c r="BS130" s="463">
        <v>0</v>
      </c>
      <c r="BT130" s="463">
        <v>0</v>
      </c>
      <c r="BU130" s="463">
        <v>0</v>
      </c>
      <c r="BV130" s="463">
        <v>0</v>
      </c>
      <c r="BW130" s="463">
        <v>0</v>
      </c>
      <c r="BX130" s="463">
        <v>0</v>
      </c>
      <c r="BY130" s="463">
        <v>0</v>
      </c>
      <c r="BZ130" s="463">
        <v>0</v>
      </c>
      <c r="CA130" s="463">
        <v>0</v>
      </c>
      <c r="CB130" s="463">
        <v>0</v>
      </c>
      <c r="CC130" s="463"/>
      <c r="CD130" s="463"/>
      <c r="CG130"/>
      <c r="CH130"/>
      <c r="CI130"/>
      <c r="CJ130"/>
      <c r="CK130"/>
      <c r="CL130"/>
      <c r="CM130"/>
      <c r="CN130"/>
      <c r="CO130"/>
      <c r="CP130"/>
      <c r="CQ130"/>
      <c r="CR130"/>
      <c r="CS130"/>
    </row>
    <row r="131" spans="7:97">
      <c r="J131" s="422"/>
      <c r="R131"/>
      <c r="W131">
        <v>136</v>
      </c>
      <c r="X131" t="s">
        <v>1217</v>
      </c>
      <c r="Y131" t="s">
        <v>1217</v>
      </c>
      <c r="Z131" t="s">
        <v>1217</v>
      </c>
      <c r="AA131" t="s">
        <v>1217</v>
      </c>
      <c r="AB131" t="s">
        <v>1217</v>
      </c>
      <c r="AC131" t="s">
        <v>1217</v>
      </c>
      <c r="AD131" t="s">
        <v>1217</v>
      </c>
      <c r="AE131" t="s">
        <v>1217</v>
      </c>
      <c r="AF131" t="s">
        <v>1217</v>
      </c>
      <c r="AG131" t="s">
        <v>1217</v>
      </c>
      <c r="AH131"/>
      <c r="AI131" t="s">
        <v>1217</v>
      </c>
      <c r="AJ131" t="s">
        <v>1217</v>
      </c>
      <c r="AK131" t="s">
        <v>1217</v>
      </c>
      <c r="AL131" t="s">
        <v>1217</v>
      </c>
      <c r="AM131" t="s">
        <v>1217</v>
      </c>
      <c r="AN131" t="s">
        <v>1217</v>
      </c>
      <c r="AO131" t="s">
        <v>1217</v>
      </c>
      <c r="AP131"/>
      <c r="AQ131"/>
      <c r="AR131"/>
      <c r="AS131"/>
      <c r="AT131"/>
      <c r="AU131"/>
      <c r="AV131"/>
      <c r="AW131"/>
      <c r="BE131"/>
      <c r="BF131" t="str" cm="1">
        <f t="array" aca="1" ref="BF131" ca="1">IFERROR(INDIRECT(X131),"")</f>
        <v/>
      </c>
      <c r="BI131"/>
      <c r="BJ131" s="463" t="s">
        <v>1217</v>
      </c>
      <c r="BK131" s="463" t="s">
        <v>1217</v>
      </c>
      <c r="BL131" s="463" t="s">
        <v>0</v>
      </c>
      <c r="BM131" s="463" t="s">
        <v>3633</v>
      </c>
      <c r="BN131" s="463">
        <v>5</v>
      </c>
      <c r="BO131" s="463" t="s">
        <v>4303</v>
      </c>
      <c r="BP131" s="463">
        <v>0</v>
      </c>
      <c r="BQ131" s="438" t="s">
        <v>4333</v>
      </c>
      <c r="BR131" s="438"/>
      <c r="BS131" s="463">
        <v>0</v>
      </c>
      <c r="BT131" s="463">
        <v>0</v>
      </c>
      <c r="BU131" s="463">
        <v>0</v>
      </c>
      <c r="BV131" s="463">
        <v>0</v>
      </c>
      <c r="BW131" s="463">
        <v>0</v>
      </c>
      <c r="BX131" s="463">
        <v>0</v>
      </c>
      <c r="BY131" s="463">
        <v>0</v>
      </c>
      <c r="BZ131" s="463">
        <v>0</v>
      </c>
      <c r="CA131" s="463">
        <v>0</v>
      </c>
      <c r="CB131" s="463">
        <v>0</v>
      </c>
      <c r="CC131" s="463"/>
      <c r="CD131" s="463"/>
      <c r="CG131"/>
      <c r="CH131"/>
      <c r="CI131"/>
      <c r="CJ131"/>
      <c r="CK131"/>
      <c r="CL131"/>
      <c r="CM131"/>
      <c r="CN131"/>
      <c r="CO131"/>
      <c r="CP131"/>
      <c r="CQ131"/>
      <c r="CR131"/>
      <c r="CS131"/>
    </row>
    <row r="132" spans="7:97">
      <c r="J132" s="422"/>
      <c r="R132"/>
      <c r="W132">
        <v>137</v>
      </c>
      <c r="X132" t="s">
        <v>1217</v>
      </c>
      <c r="Y132" t="s">
        <v>1217</v>
      </c>
      <c r="Z132" t="s">
        <v>1217</v>
      </c>
      <c r="AA132" t="s">
        <v>1217</v>
      </c>
      <c r="AB132" t="s">
        <v>1217</v>
      </c>
      <c r="AC132" t="s">
        <v>1217</v>
      </c>
      <c r="AD132" t="s">
        <v>1217</v>
      </c>
      <c r="AE132" t="s">
        <v>1217</v>
      </c>
      <c r="AF132" t="s">
        <v>1217</v>
      </c>
      <c r="AG132" t="s">
        <v>1217</v>
      </c>
      <c r="AH132"/>
      <c r="AI132" t="s">
        <v>1217</v>
      </c>
      <c r="AJ132" t="s">
        <v>1217</v>
      </c>
      <c r="AK132" t="s">
        <v>1217</v>
      </c>
      <c r="AL132" t="s">
        <v>1217</v>
      </c>
      <c r="AM132" t="s">
        <v>1217</v>
      </c>
      <c r="AN132" t="s">
        <v>1217</v>
      </c>
      <c r="AO132" t="s">
        <v>1217</v>
      </c>
      <c r="AP132"/>
      <c r="AQ132"/>
      <c r="AR132"/>
      <c r="AS132"/>
      <c r="AT132"/>
      <c r="AU132"/>
      <c r="AV132"/>
      <c r="AW132"/>
      <c r="BE132"/>
      <c r="BF132" t="str" cm="1">
        <f t="array" aca="1" ref="BF132" ca="1">IFERROR(INDIRECT(X132),"")</f>
        <v/>
      </c>
      <c r="BI132"/>
      <c r="BJ132" s="466" t="s">
        <v>1217</v>
      </c>
      <c r="BK132" s="466" t="s">
        <v>1217</v>
      </c>
      <c r="BL132" s="466" t="s">
        <v>0</v>
      </c>
      <c r="BM132" s="466" t="s">
        <v>3633</v>
      </c>
      <c r="BN132" s="466">
        <v>1</v>
      </c>
      <c r="BO132" s="466" t="s">
        <v>4299</v>
      </c>
      <c r="BP132" s="466">
        <v>4</v>
      </c>
      <c r="BQ132" s="438" t="s">
        <v>4329</v>
      </c>
      <c r="BR132" s="438"/>
      <c r="BS132" s="466">
        <v>0</v>
      </c>
      <c r="BT132" s="466">
        <v>0</v>
      </c>
      <c r="BU132" s="466">
        <v>0</v>
      </c>
      <c r="BV132" s="466">
        <v>0</v>
      </c>
      <c r="BW132" s="466">
        <v>0</v>
      </c>
      <c r="BX132" s="466">
        <v>0</v>
      </c>
      <c r="BY132" s="466">
        <v>0</v>
      </c>
      <c r="BZ132" s="466">
        <v>0</v>
      </c>
      <c r="CA132" s="466">
        <v>0</v>
      </c>
      <c r="CB132" s="466">
        <v>0</v>
      </c>
      <c r="CC132" s="466"/>
      <c r="CD132" s="466"/>
      <c r="CG132"/>
      <c r="CH132"/>
      <c r="CI132"/>
      <c r="CJ132"/>
      <c r="CK132"/>
      <c r="CL132"/>
      <c r="CM132"/>
      <c r="CN132"/>
      <c r="CO132"/>
      <c r="CP132"/>
      <c r="CQ132"/>
      <c r="CR132"/>
      <c r="CS132"/>
    </row>
    <row r="133" spans="7:97">
      <c r="J133" s="422"/>
      <c r="R133"/>
      <c r="W133">
        <v>138</v>
      </c>
      <c r="X133" t="s">
        <v>1217</v>
      </c>
      <c r="Y133" t="s">
        <v>1217</v>
      </c>
      <c r="Z133" t="s">
        <v>1217</v>
      </c>
      <c r="AA133" t="s">
        <v>1217</v>
      </c>
      <c r="AB133" t="s">
        <v>1217</v>
      </c>
      <c r="AC133" t="s">
        <v>1217</v>
      </c>
      <c r="AD133" t="s">
        <v>1217</v>
      </c>
      <c r="AE133" t="s">
        <v>1217</v>
      </c>
      <c r="AF133" t="s">
        <v>1217</v>
      </c>
      <c r="AG133" t="s">
        <v>1217</v>
      </c>
      <c r="AH133"/>
      <c r="AI133" t="s">
        <v>1217</v>
      </c>
      <c r="AJ133" t="s">
        <v>1217</v>
      </c>
      <c r="AK133" t="s">
        <v>1217</v>
      </c>
      <c r="AL133" t="s">
        <v>1217</v>
      </c>
      <c r="AM133" t="s">
        <v>1217</v>
      </c>
      <c r="AN133" t="s">
        <v>1217</v>
      </c>
      <c r="AO133" t="s">
        <v>1217</v>
      </c>
      <c r="AP133"/>
      <c r="AQ133"/>
      <c r="AR133"/>
      <c r="AS133"/>
      <c r="AT133"/>
      <c r="AU133"/>
      <c r="AV133"/>
      <c r="AW133"/>
      <c r="BE133"/>
      <c r="BF133" t="str" cm="1">
        <f t="array" aca="1" ref="BF133" ca="1">IFERROR(INDIRECT(X133),"")</f>
        <v/>
      </c>
      <c r="BI133"/>
      <c r="BJ133" s="466" t="s">
        <v>1217</v>
      </c>
      <c r="BK133" s="466" t="s">
        <v>1217</v>
      </c>
      <c r="BL133" s="466" t="s">
        <v>0</v>
      </c>
      <c r="BM133" s="466" t="s">
        <v>3633</v>
      </c>
      <c r="BN133" s="466">
        <v>2</v>
      </c>
      <c r="BO133" s="466" t="s">
        <v>4300</v>
      </c>
      <c r="BP133" s="466">
        <v>4</v>
      </c>
      <c r="BQ133" s="438" t="s">
        <v>4330</v>
      </c>
      <c r="BR133" s="438"/>
      <c r="BS133" s="466">
        <v>0</v>
      </c>
      <c r="BT133" s="466">
        <v>0</v>
      </c>
      <c r="BU133" s="466">
        <v>0</v>
      </c>
      <c r="BV133" s="466">
        <v>0</v>
      </c>
      <c r="BW133" s="466">
        <v>0</v>
      </c>
      <c r="BX133" s="466">
        <v>0</v>
      </c>
      <c r="BY133" s="466">
        <v>0</v>
      </c>
      <c r="BZ133" s="466">
        <v>0</v>
      </c>
      <c r="CA133" s="466">
        <v>0</v>
      </c>
      <c r="CB133" s="466">
        <v>0</v>
      </c>
      <c r="CC133" s="466"/>
      <c r="CD133" s="466"/>
      <c r="CG133"/>
      <c r="CH133"/>
      <c r="CI133"/>
      <c r="CJ133"/>
      <c r="CK133"/>
      <c r="CL133"/>
      <c r="CM133"/>
      <c r="CN133"/>
      <c r="CO133"/>
      <c r="CP133"/>
      <c r="CQ133"/>
      <c r="CR133"/>
      <c r="CS133"/>
    </row>
    <row r="134" spans="7:97">
      <c r="J134" s="422"/>
      <c r="R134"/>
      <c r="W134">
        <v>139</v>
      </c>
      <c r="X134" t="s">
        <v>1217</v>
      </c>
      <c r="Y134" t="s">
        <v>1217</v>
      </c>
      <c r="Z134" t="s">
        <v>1217</v>
      </c>
      <c r="AA134" t="s">
        <v>1217</v>
      </c>
      <c r="AB134" t="s">
        <v>1217</v>
      </c>
      <c r="AC134" t="s">
        <v>1217</v>
      </c>
      <c r="AD134" t="s">
        <v>1217</v>
      </c>
      <c r="AE134" t="s">
        <v>1217</v>
      </c>
      <c r="AF134" t="s">
        <v>1217</v>
      </c>
      <c r="AG134" t="s">
        <v>1217</v>
      </c>
      <c r="AH134"/>
      <c r="AI134" t="s">
        <v>1217</v>
      </c>
      <c r="AJ134" t="s">
        <v>1217</v>
      </c>
      <c r="AK134" t="s">
        <v>1217</v>
      </c>
      <c r="AL134" t="s">
        <v>1217</v>
      </c>
      <c r="AM134" t="s">
        <v>1217</v>
      </c>
      <c r="AN134" t="s">
        <v>1217</v>
      </c>
      <c r="AO134" t="s">
        <v>1217</v>
      </c>
      <c r="AP134"/>
      <c r="AQ134"/>
      <c r="AR134"/>
      <c r="AS134"/>
      <c r="AT134"/>
      <c r="AU134"/>
      <c r="AV134"/>
      <c r="AW134"/>
      <c r="BE134"/>
      <c r="BF134" t="str" cm="1">
        <f t="array" aca="1" ref="BF134" ca="1">IFERROR(INDIRECT(X134),"")</f>
        <v/>
      </c>
      <c r="BI134"/>
      <c r="BJ134" s="466" t="s">
        <v>1217</v>
      </c>
      <c r="BK134" s="466" t="s">
        <v>1217</v>
      </c>
      <c r="BL134" s="466" t="s">
        <v>0</v>
      </c>
      <c r="BM134" s="466" t="s">
        <v>3633</v>
      </c>
      <c r="BN134" s="466">
        <v>3</v>
      </c>
      <c r="BO134" s="466" t="s">
        <v>4301</v>
      </c>
      <c r="BP134" s="466">
        <v>19</v>
      </c>
      <c r="BQ134" s="438" t="s">
        <v>4331</v>
      </c>
      <c r="BR134" s="438"/>
      <c r="BS134" s="466">
        <v>0</v>
      </c>
      <c r="BT134" s="466">
        <v>0</v>
      </c>
      <c r="BU134" s="466">
        <v>0</v>
      </c>
      <c r="BV134" s="466">
        <v>0</v>
      </c>
      <c r="BW134" s="466">
        <v>0</v>
      </c>
      <c r="BX134" s="466">
        <v>0</v>
      </c>
      <c r="BY134" s="466">
        <v>0</v>
      </c>
      <c r="BZ134" s="466">
        <v>0</v>
      </c>
      <c r="CA134" s="466">
        <v>0</v>
      </c>
      <c r="CB134" s="466">
        <v>0</v>
      </c>
      <c r="CC134" s="466"/>
      <c r="CD134" s="466"/>
      <c r="CG134"/>
      <c r="CH134"/>
      <c r="CI134"/>
      <c r="CJ134"/>
      <c r="CK134"/>
      <c r="CL134"/>
      <c r="CM134"/>
      <c r="CN134"/>
      <c r="CO134"/>
      <c r="CP134"/>
      <c r="CQ134"/>
      <c r="CR134"/>
      <c r="CS134"/>
    </row>
    <row r="135" spans="7:97">
      <c r="J135" s="422"/>
      <c r="R135"/>
      <c r="W135">
        <v>140</v>
      </c>
      <c r="X135" t="s">
        <v>1217</v>
      </c>
      <c r="Y135" t="s">
        <v>1217</v>
      </c>
      <c r="Z135" t="s">
        <v>1217</v>
      </c>
      <c r="AA135" t="s">
        <v>1217</v>
      </c>
      <c r="AB135" t="s">
        <v>1217</v>
      </c>
      <c r="AC135" t="s">
        <v>1217</v>
      </c>
      <c r="AD135" t="s">
        <v>1217</v>
      </c>
      <c r="AE135" t="s">
        <v>1217</v>
      </c>
      <c r="AF135" t="s">
        <v>1217</v>
      </c>
      <c r="AG135" t="s">
        <v>1217</v>
      </c>
      <c r="AH135"/>
      <c r="AI135" t="s">
        <v>1217</v>
      </c>
      <c r="AJ135" t="s">
        <v>1217</v>
      </c>
      <c r="AK135" t="s">
        <v>1217</v>
      </c>
      <c r="AL135" t="s">
        <v>1217</v>
      </c>
      <c r="AM135" t="s">
        <v>1217</v>
      </c>
      <c r="AN135" t="s">
        <v>1217</v>
      </c>
      <c r="AO135" t="s">
        <v>1217</v>
      </c>
      <c r="AP135"/>
      <c r="AQ135"/>
      <c r="AR135"/>
      <c r="AS135"/>
      <c r="AT135"/>
      <c r="AU135"/>
      <c r="AV135"/>
      <c r="AW135"/>
      <c r="BE135"/>
      <c r="BF135" t="str" cm="1">
        <f t="array" aca="1" ref="BF135" ca="1">IFERROR(INDIRECT(X135),"")</f>
        <v/>
      </c>
      <c r="BI135"/>
      <c r="BJ135" s="466" t="s">
        <v>1217</v>
      </c>
      <c r="BK135" s="466" t="s">
        <v>1217</v>
      </c>
      <c r="BL135" s="466" t="s">
        <v>0</v>
      </c>
      <c r="BM135" s="466" t="s">
        <v>3633</v>
      </c>
      <c r="BN135" s="466">
        <v>4</v>
      </c>
      <c r="BO135" s="466" t="s">
        <v>4302</v>
      </c>
      <c r="BP135" s="466">
        <v>0</v>
      </c>
      <c r="BQ135" s="438" t="s">
        <v>4332</v>
      </c>
      <c r="BR135" s="438"/>
      <c r="BS135" s="466">
        <v>0</v>
      </c>
      <c r="BT135" s="466">
        <v>0</v>
      </c>
      <c r="BU135" s="466">
        <v>0</v>
      </c>
      <c r="BV135" s="466">
        <v>0</v>
      </c>
      <c r="BW135" s="466">
        <v>0</v>
      </c>
      <c r="BX135" s="466">
        <v>0</v>
      </c>
      <c r="BY135" s="466">
        <v>0</v>
      </c>
      <c r="BZ135" s="466">
        <v>0</v>
      </c>
      <c r="CA135" s="466">
        <v>0</v>
      </c>
      <c r="CB135" s="466">
        <v>0</v>
      </c>
      <c r="CC135" s="466"/>
      <c r="CD135" s="466"/>
      <c r="CG135"/>
      <c r="CH135"/>
      <c r="CI135"/>
      <c r="CJ135"/>
      <c r="CK135"/>
      <c r="CL135"/>
      <c r="CM135"/>
      <c r="CN135"/>
      <c r="CO135"/>
      <c r="CP135"/>
      <c r="CQ135"/>
      <c r="CR135"/>
      <c r="CS135"/>
    </row>
    <row r="136" spans="7:97">
      <c r="J136" s="422"/>
      <c r="R136"/>
      <c r="W136">
        <v>141</v>
      </c>
      <c r="X136" t="s">
        <v>1217</v>
      </c>
      <c r="Y136" t="s">
        <v>1217</v>
      </c>
      <c r="Z136" t="s">
        <v>1217</v>
      </c>
      <c r="AA136" t="s">
        <v>1217</v>
      </c>
      <c r="AB136" t="s">
        <v>1217</v>
      </c>
      <c r="AC136" t="s">
        <v>1217</v>
      </c>
      <c r="AD136" t="s">
        <v>1217</v>
      </c>
      <c r="AE136" t="s">
        <v>1217</v>
      </c>
      <c r="AF136" t="s">
        <v>1217</v>
      </c>
      <c r="AG136" t="s">
        <v>1217</v>
      </c>
      <c r="AH136"/>
      <c r="AI136" t="s">
        <v>1217</v>
      </c>
      <c r="AJ136" t="s">
        <v>1217</v>
      </c>
      <c r="AK136" t="s">
        <v>1217</v>
      </c>
      <c r="AL136" t="s">
        <v>1217</v>
      </c>
      <c r="AM136" t="s">
        <v>1217</v>
      </c>
      <c r="AN136" t="s">
        <v>1217</v>
      </c>
      <c r="AO136" t="s">
        <v>1217</v>
      </c>
      <c r="AP136"/>
      <c r="AQ136"/>
      <c r="AR136"/>
      <c r="AS136"/>
      <c r="AT136"/>
      <c r="AU136"/>
      <c r="AV136"/>
      <c r="AW136"/>
      <c r="BE136"/>
      <c r="BF136" t="str" cm="1">
        <f t="array" aca="1" ref="BF136" ca="1">IFERROR(INDIRECT(X136),"")</f>
        <v/>
      </c>
      <c r="BI136"/>
      <c r="BJ136" s="466" t="s">
        <v>1217</v>
      </c>
      <c r="BK136" s="466" t="s">
        <v>1217</v>
      </c>
      <c r="BL136" s="466" t="s">
        <v>0</v>
      </c>
      <c r="BM136" s="466" t="s">
        <v>3633</v>
      </c>
      <c r="BN136" s="466">
        <v>5</v>
      </c>
      <c r="BO136" s="466" t="s">
        <v>4303</v>
      </c>
      <c r="BP136" s="466">
        <v>0</v>
      </c>
      <c r="BQ136" s="438" t="s">
        <v>4333</v>
      </c>
      <c r="BR136" s="438"/>
      <c r="BS136" s="466">
        <v>0</v>
      </c>
      <c r="BT136" s="466">
        <v>0</v>
      </c>
      <c r="BU136" s="466">
        <v>0</v>
      </c>
      <c r="BV136" s="466">
        <v>0</v>
      </c>
      <c r="BW136" s="466">
        <v>0</v>
      </c>
      <c r="BX136" s="466">
        <v>0</v>
      </c>
      <c r="BY136" s="466">
        <v>0</v>
      </c>
      <c r="BZ136" s="466">
        <v>0</v>
      </c>
      <c r="CA136" s="466">
        <v>0</v>
      </c>
      <c r="CB136" s="466">
        <v>0</v>
      </c>
      <c r="CC136" s="466"/>
      <c r="CD136" s="466"/>
      <c r="CG136"/>
      <c r="CH136"/>
      <c r="CI136"/>
      <c r="CJ136"/>
      <c r="CK136"/>
      <c r="CL136"/>
      <c r="CM136"/>
      <c r="CN136"/>
      <c r="CO136"/>
      <c r="CP136"/>
      <c r="CQ136"/>
      <c r="CR136"/>
      <c r="CS136"/>
    </row>
    <row r="137" spans="7:97">
      <c r="J137" s="422"/>
      <c r="R137"/>
      <c r="W137">
        <v>142</v>
      </c>
      <c r="X137" t="s">
        <v>1217</v>
      </c>
      <c r="Y137" t="s">
        <v>1217</v>
      </c>
      <c r="Z137" t="s">
        <v>1217</v>
      </c>
      <c r="AA137" t="s">
        <v>1217</v>
      </c>
      <c r="AB137" t="s">
        <v>1217</v>
      </c>
      <c r="AC137" t="s">
        <v>1217</v>
      </c>
      <c r="AD137" t="s">
        <v>1217</v>
      </c>
      <c r="AE137" t="s">
        <v>1217</v>
      </c>
      <c r="AF137" t="s">
        <v>1217</v>
      </c>
      <c r="AG137" t="s">
        <v>1217</v>
      </c>
      <c r="AH137"/>
      <c r="AI137" t="s">
        <v>1217</v>
      </c>
      <c r="AJ137" t="s">
        <v>1217</v>
      </c>
      <c r="AK137" t="s">
        <v>1217</v>
      </c>
      <c r="AL137" t="s">
        <v>1217</v>
      </c>
      <c r="AM137" t="s">
        <v>1217</v>
      </c>
      <c r="AN137" t="s">
        <v>1217</v>
      </c>
      <c r="AO137" t="s">
        <v>1217</v>
      </c>
      <c r="AP137"/>
      <c r="AQ137"/>
      <c r="AR137"/>
      <c r="AS137"/>
      <c r="AT137"/>
      <c r="AU137"/>
      <c r="AV137"/>
      <c r="AW137"/>
      <c r="BE137"/>
      <c r="BF137" t="str" cm="1">
        <f t="array" aca="1" ref="BF137" ca="1">IFERROR(INDIRECT(X137),"")</f>
        <v/>
      </c>
      <c r="BI137"/>
      <c r="BJ137" s="467" t="s">
        <v>1217</v>
      </c>
      <c r="BK137" s="467" t="s">
        <v>1217</v>
      </c>
      <c r="BL137" s="467" t="s">
        <v>0</v>
      </c>
      <c r="BM137" s="467" t="s">
        <v>3633</v>
      </c>
      <c r="BN137" s="467">
        <v>1</v>
      </c>
      <c r="BO137" s="467" t="s">
        <v>4299</v>
      </c>
      <c r="BP137" s="467">
        <v>4</v>
      </c>
      <c r="BQ137" s="438" t="s">
        <v>4329</v>
      </c>
      <c r="BR137" s="438"/>
      <c r="BS137" s="467">
        <v>0</v>
      </c>
      <c r="BT137" s="467">
        <v>0</v>
      </c>
      <c r="BU137" s="467">
        <v>0</v>
      </c>
      <c r="BV137" s="467">
        <v>0</v>
      </c>
      <c r="BW137" s="467">
        <v>0</v>
      </c>
      <c r="BX137" s="467">
        <v>0</v>
      </c>
      <c r="BY137" s="467">
        <v>0</v>
      </c>
      <c r="BZ137" s="467">
        <v>0</v>
      </c>
      <c r="CA137" s="467">
        <v>0</v>
      </c>
      <c r="CB137" s="467">
        <v>0</v>
      </c>
      <c r="CC137" s="467"/>
      <c r="CD137" s="467"/>
      <c r="CG137"/>
      <c r="CH137"/>
      <c r="CI137"/>
      <c r="CJ137"/>
      <c r="CK137"/>
      <c r="CL137"/>
      <c r="CM137"/>
      <c r="CN137"/>
      <c r="CO137"/>
      <c r="CP137"/>
      <c r="CQ137"/>
      <c r="CR137"/>
      <c r="CS137"/>
    </row>
    <row r="138" spans="7:97">
      <c r="J138" s="422"/>
      <c r="R138"/>
      <c r="W138">
        <v>143</v>
      </c>
      <c r="X138" t="s">
        <v>1217</v>
      </c>
      <c r="Y138" t="s">
        <v>1217</v>
      </c>
      <c r="Z138" t="s">
        <v>1217</v>
      </c>
      <c r="AA138" t="s">
        <v>1217</v>
      </c>
      <c r="AB138" t="s">
        <v>1217</v>
      </c>
      <c r="AC138" t="s">
        <v>1217</v>
      </c>
      <c r="AD138" t="s">
        <v>1217</v>
      </c>
      <c r="AE138" t="s">
        <v>1217</v>
      </c>
      <c r="AF138" t="s">
        <v>1217</v>
      </c>
      <c r="AG138" t="s">
        <v>1217</v>
      </c>
      <c r="AH138"/>
      <c r="AI138" t="s">
        <v>1217</v>
      </c>
      <c r="AJ138" t="s">
        <v>1217</v>
      </c>
      <c r="AK138" t="s">
        <v>1217</v>
      </c>
      <c r="AL138" t="s">
        <v>1217</v>
      </c>
      <c r="AM138" t="s">
        <v>1217</v>
      </c>
      <c r="AN138" t="s">
        <v>1217</v>
      </c>
      <c r="AO138" t="s">
        <v>1217</v>
      </c>
      <c r="AP138"/>
      <c r="AQ138"/>
      <c r="AR138"/>
      <c r="AS138"/>
      <c r="AT138"/>
      <c r="AU138"/>
      <c r="AV138"/>
      <c r="AW138"/>
      <c r="BE138"/>
      <c r="BF138" t="str" cm="1">
        <f t="array" aca="1" ref="BF138" ca="1">IFERROR(INDIRECT(X138),"")</f>
        <v/>
      </c>
      <c r="BI138"/>
      <c r="BJ138" s="467" t="s">
        <v>1217</v>
      </c>
      <c r="BK138" s="467" t="s">
        <v>1217</v>
      </c>
      <c r="BL138" s="467" t="s">
        <v>0</v>
      </c>
      <c r="BM138" s="467" t="s">
        <v>3633</v>
      </c>
      <c r="BN138" s="467">
        <v>2</v>
      </c>
      <c r="BO138" s="467" t="s">
        <v>4300</v>
      </c>
      <c r="BP138" s="467">
        <v>4</v>
      </c>
      <c r="BQ138" s="438" t="s">
        <v>4330</v>
      </c>
      <c r="BR138" s="438"/>
      <c r="BS138" s="467">
        <v>0</v>
      </c>
      <c r="BT138" s="467">
        <v>0</v>
      </c>
      <c r="BU138" s="467">
        <v>0</v>
      </c>
      <c r="BV138" s="467">
        <v>0</v>
      </c>
      <c r="BW138" s="467">
        <v>0</v>
      </c>
      <c r="BX138" s="467">
        <v>0</v>
      </c>
      <c r="BY138" s="467">
        <v>0</v>
      </c>
      <c r="BZ138" s="467">
        <v>0</v>
      </c>
      <c r="CA138" s="467">
        <v>0</v>
      </c>
      <c r="CB138" s="467">
        <v>0</v>
      </c>
      <c r="CC138" s="467"/>
      <c r="CD138" s="467"/>
      <c r="CG138"/>
      <c r="CH138"/>
      <c r="CI138"/>
      <c r="CJ138"/>
      <c r="CK138"/>
      <c r="CL138"/>
      <c r="CM138"/>
      <c r="CN138"/>
      <c r="CO138"/>
      <c r="CP138"/>
      <c r="CQ138"/>
      <c r="CR138"/>
      <c r="CS138"/>
    </row>
    <row r="139" spans="7:97">
      <c r="J139" s="422"/>
      <c r="R139"/>
      <c r="W139">
        <v>144</v>
      </c>
      <c r="X139" t="s">
        <v>1217</v>
      </c>
      <c r="Y139" t="s">
        <v>1217</v>
      </c>
      <c r="Z139" t="s">
        <v>1217</v>
      </c>
      <c r="AA139" t="s">
        <v>1217</v>
      </c>
      <c r="AB139" t="s">
        <v>1217</v>
      </c>
      <c r="AC139" t="s">
        <v>1217</v>
      </c>
      <c r="AD139" t="s">
        <v>1217</v>
      </c>
      <c r="AE139" t="s">
        <v>1217</v>
      </c>
      <c r="AF139" t="s">
        <v>1217</v>
      </c>
      <c r="AG139" t="s">
        <v>1217</v>
      </c>
      <c r="AH139"/>
      <c r="AI139" t="s">
        <v>1217</v>
      </c>
      <c r="AJ139" t="s">
        <v>1217</v>
      </c>
      <c r="AK139" t="s">
        <v>1217</v>
      </c>
      <c r="AL139" t="s">
        <v>1217</v>
      </c>
      <c r="AM139" t="s">
        <v>1217</v>
      </c>
      <c r="AN139" t="s">
        <v>1217</v>
      </c>
      <c r="AO139" t="s">
        <v>1217</v>
      </c>
      <c r="AP139"/>
      <c r="AQ139"/>
      <c r="AR139"/>
      <c r="AS139"/>
      <c r="AT139"/>
      <c r="AU139"/>
      <c r="AV139"/>
      <c r="AW139"/>
      <c r="BE139"/>
      <c r="BF139" t="str" cm="1">
        <f t="array" aca="1" ref="BF139" ca="1">IFERROR(INDIRECT(X139),"")</f>
        <v/>
      </c>
      <c r="BI139"/>
      <c r="BJ139" s="467" t="s">
        <v>1217</v>
      </c>
      <c r="BK139" s="467" t="s">
        <v>1217</v>
      </c>
      <c r="BL139" s="467" t="s">
        <v>0</v>
      </c>
      <c r="BM139" s="467" t="s">
        <v>3633</v>
      </c>
      <c r="BN139" s="467">
        <v>3</v>
      </c>
      <c r="BO139" s="467" t="s">
        <v>4301</v>
      </c>
      <c r="BP139" s="467">
        <v>19</v>
      </c>
      <c r="BQ139" s="438" t="s">
        <v>4331</v>
      </c>
      <c r="BR139" s="438"/>
      <c r="BS139" s="467">
        <v>0</v>
      </c>
      <c r="BT139" s="467">
        <v>0</v>
      </c>
      <c r="BU139" s="467">
        <v>0</v>
      </c>
      <c r="BV139" s="467">
        <v>0</v>
      </c>
      <c r="BW139" s="467">
        <v>0</v>
      </c>
      <c r="BX139" s="467">
        <v>0</v>
      </c>
      <c r="BY139" s="467">
        <v>0</v>
      </c>
      <c r="BZ139" s="467">
        <v>0</v>
      </c>
      <c r="CA139" s="467">
        <v>0</v>
      </c>
      <c r="CB139" s="467">
        <v>0</v>
      </c>
      <c r="CC139" s="467"/>
      <c r="CD139" s="467"/>
      <c r="CG139"/>
      <c r="CH139"/>
      <c r="CI139"/>
      <c r="CJ139"/>
      <c r="CK139"/>
      <c r="CL139"/>
      <c r="CM139"/>
      <c r="CN139"/>
      <c r="CO139"/>
      <c r="CP139"/>
      <c r="CQ139"/>
      <c r="CR139"/>
      <c r="CS139"/>
    </row>
    <row r="140" spans="7:97">
      <c r="J140" s="422"/>
      <c r="R140"/>
      <c r="W140">
        <v>145</v>
      </c>
      <c r="X140" t="s">
        <v>1217</v>
      </c>
      <c r="Y140" t="s">
        <v>1217</v>
      </c>
      <c r="Z140" t="s">
        <v>1217</v>
      </c>
      <c r="AA140" t="s">
        <v>1217</v>
      </c>
      <c r="AB140" t="s">
        <v>1217</v>
      </c>
      <c r="AC140" t="s">
        <v>1217</v>
      </c>
      <c r="AD140" t="s">
        <v>1217</v>
      </c>
      <c r="AE140" t="s">
        <v>1217</v>
      </c>
      <c r="AF140" t="s">
        <v>1217</v>
      </c>
      <c r="AG140" t="s">
        <v>1217</v>
      </c>
      <c r="AH140"/>
      <c r="AI140" t="s">
        <v>1217</v>
      </c>
      <c r="AJ140" t="s">
        <v>1217</v>
      </c>
      <c r="AK140" t="s">
        <v>1217</v>
      </c>
      <c r="AL140" t="s">
        <v>1217</v>
      </c>
      <c r="AM140" t="s">
        <v>1217</v>
      </c>
      <c r="AN140" t="s">
        <v>1217</v>
      </c>
      <c r="AO140" t="s">
        <v>1217</v>
      </c>
      <c r="AP140"/>
      <c r="AQ140"/>
      <c r="AR140"/>
      <c r="AS140"/>
      <c r="AT140"/>
      <c r="AU140"/>
      <c r="AV140"/>
      <c r="AW140"/>
      <c r="BE140"/>
      <c r="BF140" t="str" cm="1">
        <f t="array" aca="1" ref="BF140" ca="1">IFERROR(INDIRECT(X140),"")</f>
        <v/>
      </c>
      <c r="BI140"/>
      <c r="BJ140" s="467" t="s">
        <v>1217</v>
      </c>
      <c r="BK140" s="467" t="s">
        <v>1217</v>
      </c>
      <c r="BL140" s="467" t="s">
        <v>0</v>
      </c>
      <c r="BM140" s="467" t="s">
        <v>3633</v>
      </c>
      <c r="BN140" s="467">
        <v>4</v>
      </c>
      <c r="BO140" s="467" t="s">
        <v>4302</v>
      </c>
      <c r="BP140" s="467">
        <v>0</v>
      </c>
      <c r="BQ140" s="438" t="s">
        <v>4332</v>
      </c>
      <c r="BR140" s="438"/>
      <c r="BS140" s="467">
        <v>0</v>
      </c>
      <c r="BT140" s="467">
        <v>0</v>
      </c>
      <c r="BU140" s="467">
        <v>0</v>
      </c>
      <c r="BV140" s="467">
        <v>0</v>
      </c>
      <c r="BW140" s="467">
        <v>0</v>
      </c>
      <c r="BX140" s="467">
        <v>0</v>
      </c>
      <c r="BY140" s="467">
        <v>0</v>
      </c>
      <c r="BZ140" s="467">
        <v>0</v>
      </c>
      <c r="CA140" s="467">
        <v>0</v>
      </c>
      <c r="CB140" s="467">
        <v>0</v>
      </c>
      <c r="CC140" s="467"/>
      <c r="CD140" s="467"/>
      <c r="CG140"/>
      <c r="CH140"/>
      <c r="CI140"/>
      <c r="CJ140"/>
      <c r="CK140"/>
      <c r="CL140"/>
      <c r="CM140"/>
      <c r="CN140"/>
      <c r="CO140"/>
      <c r="CP140"/>
      <c r="CQ140"/>
      <c r="CR140"/>
      <c r="CS140"/>
    </row>
    <row r="141" spans="7:97">
      <c r="J141" s="422"/>
      <c r="R141"/>
      <c r="W141">
        <v>146</v>
      </c>
      <c r="X141" s="566" t="s">
        <v>3748</v>
      </c>
      <c r="Y141" t="s">
        <v>3749</v>
      </c>
      <c r="Z141" t="s">
        <v>3750</v>
      </c>
      <c r="AA141">
        <v>0</v>
      </c>
      <c r="AB141" t="s">
        <v>3751</v>
      </c>
      <c r="AC141">
        <v>3</v>
      </c>
      <c r="AD141">
        <v>11</v>
      </c>
      <c r="AE141">
        <v>11</v>
      </c>
      <c r="AF141">
        <v>0</v>
      </c>
      <c r="AG141" t="s">
        <v>3752</v>
      </c>
      <c r="AH141"/>
      <c r="AI141" s="566" t="s">
        <v>3753</v>
      </c>
      <c r="AJ141" s="566" t="s">
        <v>3754</v>
      </c>
      <c r="AK141" s="566" t="s">
        <v>3755</v>
      </c>
      <c r="AL141" t="s">
        <v>3756</v>
      </c>
      <c r="AM141" s="566" t="s">
        <v>3757</v>
      </c>
      <c r="AN141" t="s">
        <v>3758</v>
      </c>
      <c r="AO141" t="s">
        <v>2897</v>
      </c>
      <c r="AP141"/>
      <c r="AQ141"/>
      <c r="AR141"/>
      <c r="AS141"/>
      <c r="AT141"/>
      <c r="AU141"/>
      <c r="AV141"/>
      <c r="AW141"/>
      <c r="BE141"/>
      <c r="BF141" cm="1">
        <f t="array" aca="1" ref="BF141" ca="1">IFERROR(INDIRECT(X141),"")</f>
        <v>0</v>
      </c>
      <c r="BI141"/>
      <c r="BJ141" s="467" t="s">
        <v>1217</v>
      </c>
      <c r="BK141" s="467" t="s">
        <v>1217</v>
      </c>
      <c r="BL141" s="467" t="s">
        <v>0</v>
      </c>
      <c r="BM141" s="467" t="s">
        <v>3633</v>
      </c>
      <c r="BN141" s="467">
        <v>5</v>
      </c>
      <c r="BO141" s="467" t="s">
        <v>4303</v>
      </c>
      <c r="BP141" s="467">
        <v>0</v>
      </c>
      <c r="BQ141" s="438" t="s">
        <v>4333</v>
      </c>
      <c r="BR141" s="438"/>
      <c r="BS141" s="467">
        <v>0</v>
      </c>
      <c r="BT141" s="467">
        <v>0</v>
      </c>
      <c r="BU141" s="467">
        <v>0</v>
      </c>
      <c r="BV141" s="467">
        <v>0</v>
      </c>
      <c r="BW141" s="467">
        <v>0</v>
      </c>
      <c r="BX141" s="467">
        <v>0</v>
      </c>
      <c r="BY141" s="467">
        <v>0</v>
      </c>
      <c r="BZ141" s="467">
        <v>0</v>
      </c>
      <c r="CA141" s="467">
        <v>0</v>
      </c>
      <c r="CB141" s="467">
        <v>0</v>
      </c>
      <c r="CC141" s="467"/>
      <c r="CD141" s="467"/>
      <c r="CG141"/>
      <c r="CH141"/>
      <c r="CI141"/>
      <c r="CJ141"/>
      <c r="CK141"/>
      <c r="CL141"/>
      <c r="CM141"/>
      <c r="CN141"/>
      <c r="CO141"/>
      <c r="CP141"/>
      <c r="CQ141"/>
      <c r="CR141"/>
      <c r="CS141"/>
    </row>
    <row r="142" spans="7:97">
      <c r="J142" s="422"/>
      <c r="R142"/>
      <c r="W142">
        <v>147</v>
      </c>
      <c r="X142" t="s">
        <v>1217</v>
      </c>
      <c r="Y142" t="s">
        <v>1217</v>
      </c>
      <c r="Z142" t="s">
        <v>1217</v>
      </c>
      <c r="AA142" t="s">
        <v>1217</v>
      </c>
      <c r="AB142" t="s">
        <v>1217</v>
      </c>
      <c r="AC142" t="s">
        <v>1217</v>
      </c>
      <c r="AD142" t="s">
        <v>1217</v>
      </c>
      <c r="AE142" t="s">
        <v>1217</v>
      </c>
      <c r="AF142" t="s">
        <v>1217</v>
      </c>
      <c r="AG142" t="s">
        <v>1217</v>
      </c>
      <c r="AH142"/>
      <c r="AI142" t="s">
        <v>1217</v>
      </c>
      <c r="AJ142" t="s">
        <v>1217</v>
      </c>
      <c r="AK142" t="s">
        <v>1217</v>
      </c>
      <c r="AL142" t="s">
        <v>1217</v>
      </c>
      <c r="AM142" t="s">
        <v>1217</v>
      </c>
      <c r="AN142" t="s">
        <v>1217</v>
      </c>
      <c r="AO142" t="s">
        <v>1217</v>
      </c>
      <c r="AP142"/>
      <c r="AQ142"/>
      <c r="AR142"/>
      <c r="AS142"/>
      <c r="AT142"/>
      <c r="AU142"/>
      <c r="AV142"/>
      <c r="AW142"/>
      <c r="BE142"/>
      <c r="BF142" t="str" cm="1">
        <f t="array" aca="1" ref="BF142" ca="1">IFERROR(INDIRECT(X142),"")</f>
        <v/>
      </c>
      <c r="BI142"/>
      <c r="BJ142" s="469" t="s">
        <v>1217</v>
      </c>
      <c r="BK142" s="469" t="s">
        <v>1217</v>
      </c>
      <c r="BL142" s="469" t="s">
        <v>0</v>
      </c>
      <c r="BM142" s="469" t="s">
        <v>3633</v>
      </c>
      <c r="BN142" s="469">
        <v>1</v>
      </c>
      <c r="BO142" s="469" t="s">
        <v>4299</v>
      </c>
      <c r="BP142" s="469">
        <v>4</v>
      </c>
      <c r="BQ142" s="438" t="s">
        <v>4329</v>
      </c>
      <c r="BR142" s="438"/>
      <c r="BS142" s="469">
        <v>0</v>
      </c>
      <c r="BT142" s="469">
        <v>0</v>
      </c>
      <c r="BU142" s="469">
        <v>0</v>
      </c>
      <c r="BV142" s="469">
        <v>0</v>
      </c>
      <c r="BW142" s="469">
        <v>0</v>
      </c>
      <c r="BX142" s="469">
        <v>0</v>
      </c>
      <c r="BY142" s="469">
        <v>0</v>
      </c>
      <c r="BZ142" s="469">
        <v>0</v>
      </c>
      <c r="CA142" s="469">
        <v>0</v>
      </c>
      <c r="CB142" s="469">
        <v>0</v>
      </c>
      <c r="CC142" s="469"/>
      <c r="CD142" s="469"/>
      <c r="CG142"/>
      <c r="CH142"/>
      <c r="CI142"/>
      <c r="CJ142"/>
      <c r="CK142"/>
      <c r="CL142"/>
      <c r="CM142"/>
      <c r="CN142"/>
      <c r="CO142"/>
      <c r="CP142"/>
      <c r="CQ142"/>
      <c r="CR142"/>
      <c r="CS142"/>
    </row>
    <row r="143" spans="7:97">
      <c r="J143" s="422"/>
      <c r="R143"/>
      <c r="W143">
        <v>148</v>
      </c>
      <c r="X143" t="s">
        <v>1217</v>
      </c>
      <c r="Y143" t="s">
        <v>1217</v>
      </c>
      <c r="Z143" t="s">
        <v>1217</v>
      </c>
      <c r="AA143" t="s">
        <v>1217</v>
      </c>
      <c r="AB143" t="s">
        <v>1217</v>
      </c>
      <c r="AC143" t="s">
        <v>1217</v>
      </c>
      <c r="AD143" t="s">
        <v>1217</v>
      </c>
      <c r="AE143" t="s">
        <v>1217</v>
      </c>
      <c r="AF143" t="s">
        <v>1217</v>
      </c>
      <c r="AG143" t="s">
        <v>1217</v>
      </c>
      <c r="AH143"/>
      <c r="AI143" t="s">
        <v>1217</v>
      </c>
      <c r="AJ143" t="s">
        <v>1217</v>
      </c>
      <c r="AK143" t="s">
        <v>1217</v>
      </c>
      <c r="AL143" t="s">
        <v>1217</v>
      </c>
      <c r="AM143" t="s">
        <v>1217</v>
      </c>
      <c r="AN143" t="s">
        <v>1217</v>
      </c>
      <c r="AO143" t="s">
        <v>1217</v>
      </c>
      <c r="AP143"/>
      <c r="AQ143"/>
      <c r="AR143"/>
      <c r="AS143"/>
      <c r="AT143"/>
      <c r="AU143"/>
      <c r="AV143"/>
      <c r="AW143"/>
      <c r="BE143"/>
      <c r="BF143" t="str" cm="1">
        <f t="array" aca="1" ref="BF143" ca="1">IFERROR(INDIRECT(X143),"")</f>
        <v/>
      </c>
      <c r="BI143"/>
      <c r="BJ143" s="469" t="s">
        <v>1217</v>
      </c>
      <c r="BK143" s="469" t="s">
        <v>1217</v>
      </c>
      <c r="BL143" s="469" t="s">
        <v>0</v>
      </c>
      <c r="BM143" s="469" t="s">
        <v>3633</v>
      </c>
      <c r="BN143" s="469">
        <v>2</v>
      </c>
      <c r="BO143" s="469" t="s">
        <v>4300</v>
      </c>
      <c r="BP143" s="469">
        <v>4</v>
      </c>
      <c r="BQ143" s="438" t="s">
        <v>4330</v>
      </c>
      <c r="BR143" s="438"/>
      <c r="BS143" s="469">
        <v>0</v>
      </c>
      <c r="BT143" s="469">
        <v>0</v>
      </c>
      <c r="BU143" s="469">
        <v>0</v>
      </c>
      <c r="BV143" s="469">
        <v>0</v>
      </c>
      <c r="BW143" s="469">
        <v>0</v>
      </c>
      <c r="BX143" s="469">
        <v>0</v>
      </c>
      <c r="BY143" s="469">
        <v>0</v>
      </c>
      <c r="BZ143" s="469">
        <v>0</v>
      </c>
      <c r="CA143" s="469">
        <v>0</v>
      </c>
      <c r="CB143" s="469">
        <v>0</v>
      </c>
      <c r="CC143" s="469"/>
      <c r="CD143" s="469"/>
      <c r="CG143"/>
      <c r="CH143"/>
      <c r="CI143"/>
      <c r="CJ143"/>
      <c r="CK143"/>
      <c r="CL143"/>
      <c r="CM143"/>
      <c r="CN143"/>
      <c r="CO143"/>
      <c r="CP143"/>
      <c r="CQ143"/>
      <c r="CR143"/>
      <c r="CS143"/>
    </row>
    <row r="144" spans="7:97">
      <c r="J144" s="422"/>
      <c r="R144"/>
      <c r="W144">
        <v>149</v>
      </c>
      <c r="X144" t="s">
        <v>1217</v>
      </c>
      <c r="Y144" t="s">
        <v>1217</v>
      </c>
      <c r="Z144" t="s">
        <v>1217</v>
      </c>
      <c r="AA144" t="s">
        <v>1217</v>
      </c>
      <c r="AB144" t="s">
        <v>1217</v>
      </c>
      <c r="AC144" t="s">
        <v>1217</v>
      </c>
      <c r="AD144" t="s">
        <v>1217</v>
      </c>
      <c r="AE144" t="s">
        <v>1217</v>
      </c>
      <c r="AF144" t="s">
        <v>1217</v>
      </c>
      <c r="AG144" t="s">
        <v>1217</v>
      </c>
      <c r="AH144"/>
      <c r="AI144" t="s">
        <v>1217</v>
      </c>
      <c r="AJ144" t="s">
        <v>1217</v>
      </c>
      <c r="AK144" t="s">
        <v>1217</v>
      </c>
      <c r="AL144" t="s">
        <v>1217</v>
      </c>
      <c r="AM144" t="s">
        <v>1217</v>
      </c>
      <c r="AN144" t="s">
        <v>1217</v>
      </c>
      <c r="AO144" t="s">
        <v>1217</v>
      </c>
      <c r="AP144"/>
      <c r="AQ144"/>
      <c r="AR144"/>
      <c r="AS144"/>
      <c r="AT144"/>
      <c r="AU144"/>
      <c r="AV144"/>
      <c r="AW144"/>
      <c r="BE144"/>
      <c r="BF144" t="str" cm="1">
        <f t="array" aca="1" ref="BF144" ca="1">IFERROR(INDIRECT(X144),"")</f>
        <v/>
      </c>
      <c r="BI144"/>
      <c r="BJ144" s="469" t="s">
        <v>1217</v>
      </c>
      <c r="BK144" s="469" t="s">
        <v>1217</v>
      </c>
      <c r="BL144" s="469" t="s">
        <v>0</v>
      </c>
      <c r="BM144" s="469" t="s">
        <v>3633</v>
      </c>
      <c r="BN144" s="469">
        <v>3</v>
      </c>
      <c r="BO144" s="469" t="s">
        <v>4301</v>
      </c>
      <c r="BP144" s="469">
        <v>19</v>
      </c>
      <c r="BQ144" s="438" t="s">
        <v>4331</v>
      </c>
      <c r="BR144" s="438"/>
      <c r="BS144" s="469">
        <v>0</v>
      </c>
      <c r="BT144" s="469">
        <v>0</v>
      </c>
      <c r="BU144" s="469">
        <v>0</v>
      </c>
      <c r="BV144" s="469">
        <v>0</v>
      </c>
      <c r="BW144" s="469">
        <v>0</v>
      </c>
      <c r="BX144" s="469">
        <v>0</v>
      </c>
      <c r="BY144" s="469">
        <v>0</v>
      </c>
      <c r="BZ144" s="469">
        <v>0</v>
      </c>
      <c r="CA144" s="469">
        <v>0</v>
      </c>
      <c r="CB144" s="469">
        <v>0</v>
      </c>
      <c r="CC144" s="469"/>
      <c r="CD144" s="469"/>
      <c r="CG144"/>
      <c r="CH144"/>
      <c r="CI144"/>
      <c r="CJ144"/>
      <c r="CK144"/>
      <c r="CL144"/>
      <c r="CM144"/>
      <c r="CN144"/>
      <c r="CO144"/>
      <c r="CP144"/>
      <c r="CQ144"/>
      <c r="CR144"/>
      <c r="CS144"/>
    </row>
    <row r="145" spans="10:97">
      <c r="J145" s="422"/>
      <c r="R145"/>
      <c r="W145">
        <v>150</v>
      </c>
      <c r="X145" t="s">
        <v>1217</v>
      </c>
      <c r="Y145" t="s">
        <v>1217</v>
      </c>
      <c r="Z145" t="s">
        <v>1217</v>
      </c>
      <c r="AA145" t="s">
        <v>1217</v>
      </c>
      <c r="AB145" t="s">
        <v>1217</v>
      </c>
      <c r="AC145" t="s">
        <v>1217</v>
      </c>
      <c r="AD145" t="s">
        <v>1217</v>
      </c>
      <c r="AE145" t="s">
        <v>1217</v>
      </c>
      <c r="AF145" t="s">
        <v>1217</v>
      </c>
      <c r="AG145" t="s">
        <v>1217</v>
      </c>
      <c r="AH145"/>
      <c r="AI145" t="s">
        <v>1217</v>
      </c>
      <c r="AJ145" t="s">
        <v>1217</v>
      </c>
      <c r="AK145" t="s">
        <v>1217</v>
      </c>
      <c r="AL145" t="s">
        <v>1217</v>
      </c>
      <c r="AM145" t="s">
        <v>1217</v>
      </c>
      <c r="AN145" t="s">
        <v>1217</v>
      </c>
      <c r="AO145" t="s">
        <v>1217</v>
      </c>
      <c r="AP145"/>
      <c r="AQ145"/>
      <c r="AR145"/>
      <c r="AS145"/>
      <c r="AT145"/>
      <c r="AU145"/>
      <c r="AV145"/>
      <c r="AW145"/>
      <c r="BE145"/>
      <c r="BF145" t="str" cm="1">
        <f t="array" aca="1" ref="BF145" ca="1">IFERROR(INDIRECT(X145),"")</f>
        <v/>
      </c>
      <c r="BI145"/>
      <c r="BJ145" s="469" t="s">
        <v>1217</v>
      </c>
      <c r="BK145" s="469" t="s">
        <v>1217</v>
      </c>
      <c r="BL145" s="469" t="s">
        <v>0</v>
      </c>
      <c r="BM145" s="469" t="s">
        <v>3633</v>
      </c>
      <c r="BN145" s="469">
        <v>4</v>
      </c>
      <c r="BO145" s="469" t="s">
        <v>4302</v>
      </c>
      <c r="BP145" s="469">
        <v>0</v>
      </c>
      <c r="BQ145" s="438" t="s">
        <v>4332</v>
      </c>
      <c r="BR145" s="438"/>
      <c r="BS145" s="469">
        <v>0</v>
      </c>
      <c r="BT145" s="469">
        <v>0</v>
      </c>
      <c r="BU145" s="469">
        <v>0</v>
      </c>
      <c r="BV145" s="469">
        <v>0</v>
      </c>
      <c r="BW145" s="469">
        <v>0</v>
      </c>
      <c r="BX145" s="469">
        <v>0</v>
      </c>
      <c r="BY145" s="469">
        <v>0</v>
      </c>
      <c r="BZ145" s="469">
        <v>0</v>
      </c>
      <c r="CA145" s="469">
        <v>0</v>
      </c>
      <c r="CB145" s="469">
        <v>0</v>
      </c>
      <c r="CC145" s="469"/>
      <c r="CD145" s="469"/>
      <c r="CG145"/>
      <c r="CH145"/>
      <c r="CI145"/>
      <c r="CJ145"/>
      <c r="CK145"/>
      <c r="CL145"/>
      <c r="CM145"/>
      <c r="CN145"/>
      <c r="CO145"/>
      <c r="CP145"/>
      <c r="CQ145"/>
      <c r="CR145"/>
      <c r="CS145"/>
    </row>
    <row r="146" spans="10:97">
      <c r="J146" s="422"/>
      <c r="R146"/>
      <c r="W146">
        <v>151</v>
      </c>
      <c r="X146" t="s">
        <v>1217</v>
      </c>
      <c r="Y146" t="s">
        <v>1217</v>
      </c>
      <c r="Z146" t="s">
        <v>1217</v>
      </c>
      <c r="AA146" t="s">
        <v>1217</v>
      </c>
      <c r="AB146" t="s">
        <v>1217</v>
      </c>
      <c r="AC146" t="s">
        <v>1217</v>
      </c>
      <c r="AD146" t="s">
        <v>1217</v>
      </c>
      <c r="AE146" t="s">
        <v>1217</v>
      </c>
      <c r="AF146" t="s">
        <v>1217</v>
      </c>
      <c r="AG146" t="s">
        <v>1217</v>
      </c>
      <c r="AH146"/>
      <c r="AI146" t="s">
        <v>1217</v>
      </c>
      <c r="AJ146" t="s">
        <v>1217</v>
      </c>
      <c r="AK146" t="s">
        <v>1217</v>
      </c>
      <c r="AL146" t="s">
        <v>1217</v>
      </c>
      <c r="AM146" t="s">
        <v>1217</v>
      </c>
      <c r="AN146" t="s">
        <v>1217</v>
      </c>
      <c r="AO146" t="s">
        <v>1217</v>
      </c>
      <c r="AP146"/>
      <c r="AQ146"/>
      <c r="AR146"/>
      <c r="AS146"/>
      <c r="AT146"/>
      <c r="AU146"/>
      <c r="AV146"/>
      <c r="AW146"/>
      <c r="BE146"/>
      <c r="BF146" t="str" cm="1">
        <f t="array" aca="1" ref="BF146" ca="1">IFERROR(INDIRECT(X146),"")</f>
        <v/>
      </c>
      <c r="BI146"/>
      <c r="BJ146" s="469" t="s">
        <v>1217</v>
      </c>
      <c r="BK146" s="469" t="s">
        <v>1217</v>
      </c>
      <c r="BL146" s="469" t="s">
        <v>0</v>
      </c>
      <c r="BM146" s="469" t="s">
        <v>3633</v>
      </c>
      <c r="BN146" s="469">
        <v>5</v>
      </c>
      <c r="BO146" s="469" t="s">
        <v>4303</v>
      </c>
      <c r="BP146" s="469">
        <v>0</v>
      </c>
      <c r="BQ146" s="438" t="s">
        <v>4333</v>
      </c>
      <c r="BR146" s="438"/>
      <c r="BS146" s="469">
        <v>0</v>
      </c>
      <c r="BT146" s="469">
        <v>0</v>
      </c>
      <c r="BU146" s="469">
        <v>0</v>
      </c>
      <c r="BV146" s="469">
        <v>0</v>
      </c>
      <c r="BW146" s="469">
        <v>0</v>
      </c>
      <c r="BX146" s="469">
        <v>0</v>
      </c>
      <c r="BY146" s="469">
        <v>0</v>
      </c>
      <c r="BZ146" s="469">
        <v>0</v>
      </c>
      <c r="CA146" s="469">
        <v>0</v>
      </c>
      <c r="CB146" s="469">
        <v>0</v>
      </c>
      <c r="CC146" s="469"/>
      <c r="CD146" s="469"/>
      <c r="CG146"/>
      <c r="CH146"/>
      <c r="CI146"/>
      <c r="CJ146"/>
      <c r="CK146"/>
      <c r="CL146"/>
      <c r="CM146"/>
      <c r="CN146"/>
      <c r="CO146"/>
      <c r="CP146"/>
      <c r="CQ146"/>
      <c r="CR146"/>
      <c r="CS146"/>
    </row>
    <row r="147" spans="10:97">
      <c r="J147" s="422"/>
      <c r="R147"/>
      <c r="W147">
        <v>152</v>
      </c>
      <c r="X147" t="s">
        <v>1217</v>
      </c>
      <c r="Y147" t="s">
        <v>1217</v>
      </c>
      <c r="Z147" t="s">
        <v>1217</v>
      </c>
      <c r="AA147" t="s">
        <v>1217</v>
      </c>
      <c r="AB147" t="s">
        <v>1217</v>
      </c>
      <c r="AC147" t="s">
        <v>1217</v>
      </c>
      <c r="AD147" t="s">
        <v>1217</v>
      </c>
      <c r="AE147" t="s">
        <v>1217</v>
      </c>
      <c r="AF147" t="s">
        <v>1217</v>
      </c>
      <c r="AG147" t="s">
        <v>1217</v>
      </c>
      <c r="AH147"/>
      <c r="AI147" t="s">
        <v>1217</v>
      </c>
      <c r="AJ147" t="s">
        <v>1217</v>
      </c>
      <c r="AK147" t="s">
        <v>1217</v>
      </c>
      <c r="AL147" t="s">
        <v>1217</v>
      </c>
      <c r="AM147" t="s">
        <v>1217</v>
      </c>
      <c r="AN147" t="s">
        <v>1217</v>
      </c>
      <c r="AO147" t="s">
        <v>1217</v>
      </c>
      <c r="AP147"/>
      <c r="AQ147"/>
      <c r="AR147"/>
      <c r="AS147"/>
      <c r="AT147"/>
      <c r="AU147"/>
      <c r="AV147"/>
      <c r="AW147"/>
      <c r="BE147"/>
      <c r="BF147" t="str" cm="1">
        <f t="array" aca="1" ref="BF147" ca="1">IFERROR(INDIRECT(X147),"")</f>
        <v/>
      </c>
      <c r="BI147"/>
      <c r="BJ147" s="470" t="s">
        <v>1217</v>
      </c>
      <c r="BK147" s="470" t="s">
        <v>1217</v>
      </c>
      <c r="BL147" s="470" t="s">
        <v>0</v>
      </c>
      <c r="BM147" s="470" t="s">
        <v>3633</v>
      </c>
      <c r="BN147" s="470">
        <v>1</v>
      </c>
      <c r="BO147" s="470" t="s">
        <v>4299</v>
      </c>
      <c r="BP147" s="470">
        <v>4</v>
      </c>
      <c r="BQ147" s="438" t="s">
        <v>4329</v>
      </c>
      <c r="BR147" s="438"/>
      <c r="BS147" s="470">
        <v>0</v>
      </c>
      <c r="BT147" s="470">
        <v>0</v>
      </c>
      <c r="BU147" s="470">
        <v>0</v>
      </c>
      <c r="BV147" s="470">
        <v>0</v>
      </c>
      <c r="BW147" s="470">
        <v>0</v>
      </c>
      <c r="BX147" s="470">
        <v>0</v>
      </c>
      <c r="BY147" s="470">
        <v>0</v>
      </c>
      <c r="BZ147" s="470">
        <v>0</v>
      </c>
      <c r="CA147" s="470">
        <v>0</v>
      </c>
      <c r="CB147" s="470">
        <v>0</v>
      </c>
      <c r="CC147" s="470"/>
      <c r="CD147" s="470"/>
      <c r="CG147"/>
      <c r="CH147"/>
      <c r="CI147"/>
      <c r="CJ147"/>
      <c r="CK147"/>
      <c r="CL147"/>
      <c r="CM147"/>
      <c r="CN147"/>
      <c r="CO147"/>
      <c r="CP147"/>
      <c r="CQ147"/>
      <c r="CR147"/>
      <c r="CS147"/>
    </row>
    <row r="148" spans="10:97">
      <c r="J148" s="422"/>
      <c r="R148"/>
      <c r="W148">
        <v>153</v>
      </c>
      <c r="X148" t="s">
        <v>1217</v>
      </c>
      <c r="Y148" t="s">
        <v>1217</v>
      </c>
      <c r="Z148" t="s">
        <v>1217</v>
      </c>
      <c r="AA148" t="s">
        <v>1217</v>
      </c>
      <c r="AB148" t="s">
        <v>1217</v>
      </c>
      <c r="AC148" t="s">
        <v>1217</v>
      </c>
      <c r="AD148" t="s">
        <v>1217</v>
      </c>
      <c r="AE148" t="s">
        <v>1217</v>
      </c>
      <c r="AF148" t="s">
        <v>1217</v>
      </c>
      <c r="AG148" t="s">
        <v>1217</v>
      </c>
      <c r="AH148"/>
      <c r="AI148" t="s">
        <v>1217</v>
      </c>
      <c r="AJ148" t="s">
        <v>1217</v>
      </c>
      <c r="AK148" t="s">
        <v>1217</v>
      </c>
      <c r="AL148" t="s">
        <v>1217</v>
      </c>
      <c r="AM148" t="s">
        <v>1217</v>
      </c>
      <c r="AN148" t="s">
        <v>1217</v>
      </c>
      <c r="AO148" t="s">
        <v>1217</v>
      </c>
      <c r="AP148"/>
      <c r="AQ148"/>
      <c r="AR148"/>
      <c r="AS148"/>
      <c r="AT148"/>
      <c r="AU148"/>
      <c r="AV148"/>
      <c r="AW148"/>
      <c r="BE148"/>
      <c r="BF148" t="str" cm="1">
        <f t="array" aca="1" ref="BF148" ca="1">IFERROR(INDIRECT(X148),"")</f>
        <v/>
      </c>
      <c r="BI148"/>
      <c r="BJ148" s="470" t="s">
        <v>1217</v>
      </c>
      <c r="BK148" s="470" t="s">
        <v>1217</v>
      </c>
      <c r="BL148" s="470" t="s">
        <v>0</v>
      </c>
      <c r="BM148" s="470" t="s">
        <v>3633</v>
      </c>
      <c r="BN148" s="470">
        <v>2</v>
      </c>
      <c r="BO148" s="470" t="s">
        <v>4300</v>
      </c>
      <c r="BP148" s="470">
        <v>4</v>
      </c>
      <c r="BQ148" s="438" t="s">
        <v>4330</v>
      </c>
      <c r="BR148" s="438"/>
      <c r="BS148" s="470">
        <v>0</v>
      </c>
      <c r="BT148" s="470">
        <v>0</v>
      </c>
      <c r="BU148" s="470">
        <v>0</v>
      </c>
      <c r="BV148" s="470">
        <v>0</v>
      </c>
      <c r="BW148" s="470">
        <v>0</v>
      </c>
      <c r="BX148" s="470">
        <v>0</v>
      </c>
      <c r="BY148" s="470">
        <v>0</v>
      </c>
      <c r="BZ148" s="470">
        <v>0</v>
      </c>
      <c r="CA148" s="470">
        <v>0</v>
      </c>
      <c r="CB148" s="470">
        <v>0</v>
      </c>
      <c r="CC148" s="470"/>
      <c r="CD148" s="470"/>
      <c r="CG148"/>
      <c r="CH148"/>
      <c r="CI148"/>
      <c r="CJ148"/>
      <c r="CK148"/>
      <c r="CL148"/>
      <c r="CM148"/>
      <c r="CN148"/>
      <c r="CO148"/>
      <c r="CP148"/>
      <c r="CQ148"/>
      <c r="CR148"/>
      <c r="CS148"/>
    </row>
    <row r="149" spans="10:97">
      <c r="J149" s="422"/>
      <c r="R149"/>
      <c r="W149">
        <v>154</v>
      </c>
      <c r="X149" t="s">
        <v>1217</v>
      </c>
      <c r="Y149" t="s">
        <v>1217</v>
      </c>
      <c r="Z149" t="s">
        <v>1217</v>
      </c>
      <c r="AA149" t="s">
        <v>1217</v>
      </c>
      <c r="AB149" t="s">
        <v>1217</v>
      </c>
      <c r="AC149" t="s">
        <v>1217</v>
      </c>
      <c r="AD149" t="s">
        <v>1217</v>
      </c>
      <c r="AE149" t="s">
        <v>1217</v>
      </c>
      <c r="AF149" t="s">
        <v>1217</v>
      </c>
      <c r="AG149" t="s">
        <v>1217</v>
      </c>
      <c r="AH149"/>
      <c r="AI149" t="s">
        <v>1217</v>
      </c>
      <c r="AJ149" t="s">
        <v>1217</v>
      </c>
      <c r="AK149" t="s">
        <v>1217</v>
      </c>
      <c r="AL149" t="s">
        <v>1217</v>
      </c>
      <c r="AM149" t="s">
        <v>1217</v>
      </c>
      <c r="AN149" t="s">
        <v>1217</v>
      </c>
      <c r="AO149" t="s">
        <v>1217</v>
      </c>
      <c r="AP149"/>
      <c r="AQ149"/>
      <c r="AR149"/>
      <c r="AS149"/>
      <c r="AT149"/>
      <c r="AU149"/>
      <c r="AV149"/>
      <c r="AW149"/>
      <c r="BE149"/>
      <c r="BF149" t="str" cm="1">
        <f t="array" aca="1" ref="BF149" ca="1">IFERROR(INDIRECT(X149),"")</f>
        <v/>
      </c>
      <c r="BI149"/>
      <c r="BJ149" s="470" t="s">
        <v>1217</v>
      </c>
      <c r="BK149" s="470" t="s">
        <v>1217</v>
      </c>
      <c r="BL149" s="470" t="s">
        <v>0</v>
      </c>
      <c r="BM149" s="470" t="s">
        <v>3633</v>
      </c>
      <c r="BN149" s="470">
        <v>3</v>
      </c>
      <c r="BO149" s="470" t="s">
        <v>4301</v>
      </c>
      <c r="BP149" s="470">
        <v>19</v>
      </c>
      <c r="BQ149" s="438" t="s">
        <v>4331</v>
      </c>
      <c r="BR149" s="438"/>
      <c r="BS149" s="470">
        <v>0</v>
      </c>
      <c r="BT149" s="470">
        <v>0</v>
      </c>
      <c r="BU149" s="470">
        <v>0</v>
      </c>
      <c r="BV149" s="470">
        <v>0</v>
      </c>
      <c r="BW149" s="470">
        <v>0</v>
      </c>
      <c r="BX149" s="470">
        <v>0</v>
      </c>
      <c r="BY149" s="470">
        <v>0</v>
      </c>
      <c r="BZ149" s="470">
        <v>0</v>
      </c>
      <c r="CA149" s="470">
        <v>0</v>
      </c>
      <c r="CB149" s="470">
        <v>0</v>
      </c>
      <c r="CC149" s="470"/>
      <c r="CD149" s="470"/>
      <c r="CG149"/>
      <c r="CH149"/>
      <c r="CI149"/>
      <c r="CJ149"/>
      <c r="CK149"/>
      <c r="CL149"/>
      <c r="CM149"/>
      <c r="CN149"/>
      <c r="CO149"/>
      <c r="CP149"/>
      <c r="CQ149"/>
      <c r="CR149"/>
      <c r="CS149"/>
    </row>
    <row r="150" spans="10:97">
      <c r="J150" s="422"/>
      <c r="R150"/>
      <c r="W150">
        <v>155</v>
      </c>
      <c r="X150" t="s">
        <v>1217</v>
      </c>
      <c r="Y150" t="s">
        <v>1217</v>
      </c>
      <c r="Z150" t="s">
        <v>1217</v>
      </c>
      <c r="AA150" t="s">
        <v>1217</v>
      </c>
      <c r="AB150" t="s">
        <v>1217</v>
      </c>
      <c r="AC150" t="s">
        <v>1217</v>
      </c>
      <c r="AD150" t="s">
        <v>1217</v>
      </c>
      <c r="AE150" t="s">
        <v>1217</v>
      </c>
      <c r="AF150" t="s">
        <v>1217</v>
      </c>
      <c r="AG150" t="s">
        <v>1217</v>
      </c>
      <c r="AH150"/>
      <c r="AI150" t="s">
        <v>1217</v>
      </c>
      <c r="AJ150" t="s">
        <v>1217</v>
      </c>
      <c r="AK150" t="s">
        <v>1217</v>
      </c>
      <c r="AL150" t="s">
        <v>1217</v>
      </c>
      <c r="AM150" t="s">
        <v>1217</v>
      </c>
      <c r="AN150" t="s">
        <v>1217</v>
      </c>
      <c r="AO150" t="s">
        <v>1217</v>
      </c>
      <c r="AP150"/>
      <c r="AQ150"/>
      <c r="AR150"/>
      <c r="AS150"/>
      <c r="AT150"/>
      <c r="AU150"/>
      <c r="AV150"/>
      <c r="AW150"/>
      <c r="BE150"/>
      <c r="BF150" t="str" cm="1">
        <f t="array" aca="1" ref="BF150" ca="1">IFERROR(INDIRECT(X150),"")</f>
        <v/>
      </c>
      <c r="BI150"/>
      <c r="BJ150" s="470" t="s">
        <v>1217</v>
      </c>
      <c r="BK150" s="470" t="s">
        <v>1217</v>
      </c>
      <c r="BL150" s="470" t="s">
        <v>0</v>
      </c>
      <c r="BM150" s="470" t="s">
        <v>3633</v>
      </c>
      <c r="BN150" s="470">
        <v>4</v>
      </c>
      <c r="BO150" s="470" t="s">
        <v>4302</v>
      </c>
      <c r="BP150" s="470">
        <v>0</v>
      </c>
      <c r="BQ150" s="438" t="s">
        <v>4332</v>
      </c>
      <c r="BR150" s="438"/>
      <c r="BS150" s="470">
        <v>0</v>
      </c>
      <c r="BT150" s="470">
        <v>0</v>
      </c>
      <c r="BU150" s="470">
        <v>0</v>
      </c>
      <c r="BV150" s="470">
        <v>0</v>
      </c>
      <c r="BW150" s="470">
        <v>0</v>
      </c>
      <c r="BX150" s="470">
        <v>0</v>
      </c>
      <c r="BY150" s="470">
        <v>0</v>
      </c>
      <c r="BZ150" s="470">
        <v>0</v>
      </c>
      <c r="CA150" s="470">
        <v>0</v>
      </c>
      <c r="CB150" s="470">
        <v>0</v>
      </c>
      <c r="CC150" s="470"/>
      <c r="CD150" s="470"/>
      <c r="CG150"/>
      <c r="CH150"/>
      <c r="CI150"/>
      <c r="CJ150"/>
      <c r="CK150"/>
      <c r="CL150"/>
      <c r="CM150"/>
      <c r="CN150"/>
      <c r="CO150"/>
      <c r="CP150"/>
      <c r="CQ150"/>
      <c r="CR150"/>
      <c r="CS150"/>
    </row>
    <row r="151" spans="10:97">
      <c r="J151" s="422"/>
      <c r="R151"/>
      <c r="W151">
        <v>156</v>
      </c>
      <c r="X151" t="s">
        <v>1217</v>
      </c>
      <c r="Y151" t="s">
        <v>1217</v>
      </c>
      <c r="Z151" t="s">
        <v>1217</v>
      </c>
      <c r="AA151" t="s">
        <v>1217</v>
      </c>
      <c r="AB151" t="s">
        <v>1217</v>
      </c>
      <c r="AC151" t="s">
        <v>1217</v>
      </c>
      <c r="AD151" t="s">
        <v>1217</v>
      </c>
      <c r="AE151" t="s">
        <v>1217</v>
      </c>
      <c r="AF151" t="s">
        <v>1217</v>
      </c>
      <c r="AG151" t="s">
        <v>1217</v>
      </c>
      <c r="AH151"/>
      <c r="AI151" t="s">
        <v>1217</v>
      </c>
      <c r="AJ151" t="s">
        <v>1217</v>
      </c>
      <c r="AK151" t="s">
        <v>1217</v>
      </c>
      <c r="AL151" t="s">
        <v>1217</v>
      </c>
      <c r="AM151" t="s">
        <v>1217</v>
      </c>
      <c r="AN151" t="s">
        <v>1217</v>
      </c>
      <c r="AO151" t="s">
        <v>1217</v>
      </c>
      <c r="AP151"/>
      <c r="AQ151"/>
      <c r="AR151"/>
      <c r="AS151"/>
      <c r="AT151"/>
      <c r="AU151"/>
      <c r="AV151"/>
      <c r="AW151"/>
      <c r="BE151"/>
      <c r="BF151" t="str" cm="1">
        <f t="array" aca="1" ref="BF151" ca="1">IFERROR(INDIRECT(X151),"")</f>
        <v/>
      </c>
      <c r="BI151"/>
      <c r="BJ151" s="470" t="s">
        <v>1217</v>
      </c>
      <c r="BK151" s="470" t="s">
        <v>1217</v>
      </c>
      <c r="BL151" s="470" t="s">
        <v>0</v>
      </c>
      <c r="BM151" s="470" t="s">
        <v>3633</v>
      </c>
      <c r="BN151" s="470">
        <v>5</v>
      </c>
      <c r="BO151" s="470" t="s">
        <v>4303</v>
      </c>
      <c r="BP151" s="470">
        <v>0</v>
      </c>
      <c r="BQ151" s="438" t="s">
        <v>4333</v>
      </c>
      <c r="BR151" s="438"/>
      <c r="BS151" s="470">
        <v>0</v>
      </c>
      <c r="BT151" s="470">
        <v>0</v>
      </c>
      <c r="BU151" s="470">
        <v>0</v>
      </c>
      <c r="BV151" s="470">
        <v>0</v>
      </c>
      <c r="BW151" s="470">
        <v>0</v>
      </c>
      <c r="BX151" s="470">
        <v>0</v>
      </c>
      <c r="BY151" s="470">
        <v>0</v>
      </c>
      <c r="BZ151" s="470">
        <v>0</v>
      </c>
      <c r="CA151" s="470">
        <v>0</v>
      </c>
      <c r="CB151" s="470">
        <v>0</v>
      </c>
      <c r="CC151" s="470"/>
      <c r="CD151" s="470"/>
      <c r="CG151"/>
      <c r="CH151"/>
      <c r="CI151"/>
      <c r="CJ151"/>
      <c r="CK151"/>
      <c r="CL151"/>
      <c r="CM151"/>
      <c r="CN151"/>
      <c r="CO151"/>
      <c r="CP151"/>
      <c r="CQ151"/>
      <c r="CR151"/>
      <c r="CS151"/>
    </row>
    <row r="152" spans="10:97">
      <c r="J152" s="422"/>
      <c r="R152"/>
      <c r="W152">
        <v>157</v>
      </c>
      <c r="X152" t="s">
        <v>1217</v>
      </c>
      <c r="Y152" t="s">
        <v>1217</v>
      </c>
      <c r="Z152" t="s">
        <v>1217</v>
      </c>
      <c r="AA152" t="s">
        <v>1217</v>
      </c>
      <c r="AB152" t="s">
        <v>1217</v>
      </c>
      <c r="AC152" t="s">
        <v>1217</v>
      </c>
      <c r="AD152" t="s">
        <v>1217</v>
      </c>
      <c r="AE152" t="s">
        <v>1217</v>
      </c>
      <c r="AF152" t="s">
        <v>1217</v>
      </c>
      <c r="AG152" t="s">
        <v>1217</v>
      </c>
      <c r="AH152"/>
      <c r="AI152" t="s">
        <v>1217</v>
      </c>
      <c r="AJ152" t="s">
        <v>1217</v>
      </c>
      <c r="AK152" t="s">
        <v>1217</v>
      </c>
      <c r="AL152" t="s">
        <v>1217</v>
      </c>
      <c r="AM152" t="s">
        <v>1217</v>
      </c>
      <c r="AN152" t="s">
        <v>1217</v>
      </c>
      <c r="AO152" t="s">
        <v>1217</v>
      </c>
      <c r="AP152"/>
      <c r="AQ152"/>
      <c r="AR152"/>
      <c r="AS152"/>
      <c r="AT152"/>
      <c r="AU152"/>
      <c r="AV152"/>
      <c r="AW152"/>
      <c r="BE152"/>
      <c r="BF152" t="str" cm="1">
        <f t="array" aca="1" ref="BF152" ca="1">IFERROR(INDIRECT(X152),"")</f>
        <v/>
      </c>
      <c r="BI152"/>
      <c r="BJ152" s="438" t="s">
        <v>1217</v>
      </c>
      <c r="BK152" s="438" t="s">
        <v>1217</v>
      </c>
      <c r="BL152" s="438" t="s">
        <v>0</v>
      </c>
      <c r="BM152" s="438" t="s">
        <v>3633</v>
      </c>
      <c r="BN152" s="438">
        <v>1</v>
      </c>
      <c r="BO152" s="438" t="s">
        <v>4299</v>
      </c>
      <c r="BP152" s="438">
        <v>4</v>
      </c>
      <c r="BQ152" s="438" t="s">
        <v>4329</v>
      </c>
      <c r="BR152" s="438"/>
      <c r="BS152" s="438">
        <v>0</v>
      </c>
      <c r="BT152" s="438">
        <v>0</v>
      </c>
      <c r="BU152" s="438">
        <v>0</v>
      </c>
      <c r="BV152" s="438">
        <v>0</v>
      </c>
      <c r="BW152" s="438">
        <v>0</v>
      </c>
      <c r="BX152" s="438">
        <v>0</v>
      </c>
      <c r="BY152" s="438">
        <v>0</v>
      </c>
      <c r="BZ152" s="438">
        <v>0</v>
      </c>
      <c r="CA152" s="438">
        <v>0</v>
      </c>
      <c r="CB152" s="438">
        <v>0</v>
      </c>
      <c r="CC152" s="438"/>
      <c r="CD152" s="438"/>
      <c r="CG152"/>
      <c r="CH152"/>
      <c r="CI152"/>
      <c r="CJ152"/>
      <c r="CK152"/>
      <c r="CL152"/>
      <c r="CM152"/>
      <c r="CN152"/>
      <c r="CO152"/>
      <c r="CP152"/>
      <c r="CQ152"/>
      <c r="CR152"/>
      <c r="CS152"/>
    </row>
    <row r="153" spans="10:97">
      <c r="J153" s="422"/>
      <c r="R153"/>
      <c r="W153">
        <v>158</v>
      </c>
      <c r="X153" t="s">
        <v>1217</v>
      </c>
      <c r="Y153" t="s">
        <v>1217</v>
      </c>
      <c r="Z153" t="s">
        <v>1217</v>
      </c>
      <c r="AA153" t="s">
        <v>1217</v>
      </c>
      <c r="AB153" t="s">
        <v>1217</v>
      </c>
      <c r="AC153" t="s">
        <v>1217</v>
      </c>
      <c r="AD153" t="s">
        <v>1217</v>
      </c>
      <c r="AE153" t="s">
        <v>1217</v>
      </c>
      <c r="AF153" t="s">
        <v>1217</v>
      </c>
      <c r="AG153" t="s">
        <v>1217</v>
      </c>
      <c r="AH153"/>
      <c r="AI153" t="s">
        <v>1217</v>
      </c>
      <c r="AJ153" t="s">
        <v>1217</v>
      </c>
      <c r="AK153" t="s">
        <v>1217</v>
      </c>
      <c r="AL153" t="s">
        <v>1217</v>
      </c>
      <c r="AM153" t="s">
        <v>1217</v>
      </c>
      <c r="AN153" t="s">
        <v>1217</v>
      </c>
      <c r="AO153" t="s">
        <v>1217</v>
      </c>
      <c r="AP153"/>
      <c r="AQ153"/>
      <c r="AR153"/>
      <c r="AS153"/>
      <c r="AT153"/>
      <c r="AU153"/>
      <c r="AV153"/>
      <c r="AW153"/>
      <c r="BE153"/>
      <c r="BF153" t="str" cm="1">
        <f t="array" aca="1" ref="BF153" ca="1">IFERROR(INDIRECT(X153),"")</f>
        <v/>
      </c>
      <c r="BI153"/>
      <c r="BJ153" s="438" t="s">
        <v>1217</v>
      </c>
      <c r="BK153" s="438" t="s">
        <v>1217</v>
      </c>
      <c r="BL153" s="438" t="s">
        <v>0</v>
      </c>
      <c r="BM153" s="438" t="s">
        <v>3633</v>
      </c>
      <c r="BN153" s="438">
        <v>2</v>
      </c>
      <c r="BO153" s="438" t="s">
        <v>4300</v>
      </c>
      <c r="BP153" s="438">
        <v>4</v>
      </c>
      <c r="BQ153" s="438" t="s">
        <v>4330</v>
      </c>
      <c r="BR153" s="438"/>
      <c r="BS153" s="438">
        <v>0</v>
      </c>
      <c r="BT153" s="438">
        <v>0</v>
      </c>
      <c r="BU153" s="438">
        <v>0</v>
      </c>
      <c r="BV153" s="438">
        <v>0</v>
      </c>
      <c r="BW153" s="438">
        <v>0</v>
      </c>
      <c r="BX153" s="438">
        <v>0</v>
      </c>
      <c r="BY153" s="438">
        <v>0</v>
      </c>
      <c r="BZ153" s="438">
        <v>0</v>
      </c>
      <c r="CA153" s="438">
        <v>0</v>
      </c>
      <c r="CB153" s="438">
        <v>0</v>
      </c>
      <c r="CC153" s="438"/>
      <c r="CD153" s="438"/>
      <c r="CG153"/>
      <c r="CH153"/>
      <c r="CI153"/>
      <c r="CJ153"/>
      <c r="CK153"/>
      <c r="CL153"/>
      <c r="CM153"/>
      <c r="CN153"/>
      <c r="CO153"/>
      <c r="CP153"/>
      <c r="CQ153"/>
      <c r="CR153"/>
      <c r="CS153"/>
    </row>
    <row r="154" spans="10:97">
      <c r="J154" s="422"/>
      <c r="R154"/>
      <c r="W154">
        <v>159</v>
      </c>
      <c r="X154" s="566" t="s">
        <v>3759</v>
      </c>
      <c r="Y154" t="s">
        <v>3760</v>
      </c>
      <c r="Z154" t="s">
        <v>3761</v>
      </c>
      <c r="AA154">
        <v>0</v>
      </c>
      <c r="AB154" t="s">
        <v>3762</v>
      </c>
      <c r="AC154">
        <v>3</v>
      </c>
      <c r="AD154">
        <v>12</v>
      </c>
      <c r="AE154">
        <v>12</v>
      </c>
      <c r="AF154">
        <v>0</v>
      </c>
      <c r="AG154" t="s">
        <v>3763</v>
      </c>
      <c r="AH154"/>
      <c r="AI154" s="566" t="s">
        <v>3764</v>
      </c>
      <c r="AJ154" s="566" t="s">
        <v>3765</v>
      </c>
      <c r="AK154" s="566" t="s">
        <v>3766</v>
      </c>
      <c r="AL154" t="s">
        <v>3767</v>
      </c>
      <c r="AM154" s="566" t="s">
        <v>3768</v>
      </c>
      <c r="AN154" t="s">
        <v>3769</v>
      </c>
      <c r="AO154" t="s">
        <v>3770</v>
      </c>
      <c r="AP154"/>
      <c r="AQ154"/>
      <c r="AR154"/>
      <c r="AS154"/>
      <c r="AT154"/>
      <c r="AU154"/>
      <c r="AV154"/>
      <c r="AW154"/>
      <c r="BE154"/>
      <c r="BF154" cm="1">
        <f t="array" aca="1" ref="BF154" ca="1">IFERROR(INDIRECT(X154),"")</f>
        <v>0</v>
      </c>
      <c r="BI154"/>
      <c r="BJ154" s="438" t="s">
        <v>1217</v>
      </c>
      <c r="BK154" s="438" t="s">
        <v>1217</v>
      </c>
      <c r="BL154" s="438" t="s">
        <v>0</v>
      </c>
      <c r="BM154" s="438" t="s">
        <v>3633</v>
      </c>
      <c r="BN154" s="438">
        <v>3</v>
      </c>
      <c r="BO154" s="438" t="s">
        <v>4301</v>
      </c>
      <c r="BP154" s="438">
        <v>19</v>
      </c>
      <c r="BQ154" s="438" t="s">
        <v>4331</v>
      </c>
      <c r="BR154" s="438"/>
      <c r="BS154" s="438">
        <v>0</v>
      </c>
      <c r="BT154" s="438">
        <v>0</v>
      </c>
      <c r="BU154" s="438">
        <v>0</v>
      </c>
      <c r="BV154" s="438">
        <v>0</v>
      </c>
      <c r="BW154" s="438">
        <v>0</v>
      </c>
      <c r="BX154" s="438">
        <v>0</v>
      </c>
      <c r="BY154" s="438">
        <v>0</v>
      </c>
      <c r="BZ154" s="438">
        <v>0</v>
      </c>
      <c r="CA154" s="438">
        <v>0</v>
      </c>
      <c r="CB154" s="438">
        <v>0</v>
      </c>
      <c r="CC154" s="438"/>
      <c r="CD154" s="438"/>
      <c r="CG154"/>
      <c r="CH154"/>
      <c r="CI154"/>
      <c r="CJ154"/>
      <c r="CK154"/>
      <c r="CL154"/>
      <c r="CM154"/>
      <c r="CN154"/>
      <c r="CO154"/>
      <c r="CP154"/>
      <c r="CQ154"/>
      <c r="CR154"/>
      <c r="CS154"/>
    </row>
    <row r="155" spans="10:97">
      <c r="J155" s="422"/>
      <c r="R155"/>
      <c r="W155">
        <v>160</v>
      </c>
      <c r="X155" t="s">
        <v>1217</v>
      </c>
      <c r="Y155" t="s">
        <v>1217</v>
      </c>
      <c r="Z155" t="s">
        <v>1217</v>
      </c>
      <c r="AA155" t="s">
        <v>1217</v>
      </c>
      <c r="AB155" t="s">
        <v>1217</v>
      </c>
      <c r="AC155" t="s">
        <v>1217</v>
      </c>
      <c r="AD155" t="s">
        <v>1217</v>
      </c>
      <c r="AE155" t="s">
        <v>1217</v>
      </c>
      <c r="AF155" t="s">
        <v>1217</v>
      </c>
      <c r="AG155" t="s">
        <v>1217</v>
      </c>
      <c r="AH155"/>
      <c r="AI155" t="s">
        <v>1217</v>
      </c>
      <c r="AJ155" t="s">
        <v>1217</v>
      </c>
      <c r="AK155" t="s">
        <v>1217</v>
      </c>
      <c r="AL155" t="s">
        <v>1217</v>
      </c>
      <c r="AM155" t="s">
        <v>1217</v>
      </c>
      <c r="AN155" t="s">
        <v>1217</v>
      </c>
      <c r="AO155" t="s">
        <v>1217</v>
      </c>
      <c r="AP155"/>
      <c r="AQ155"/>
      <c r="AR155"/>
      <c r="AS155"/>
      <c r="AT155"/>
      <c r="AU155"/>
      <c r="AV155"/>
      <c r="AW155"/>
      <c r="BE155"/>
      <c r="BF155" t="str" cm="1">
        <f t="array" aca="1" ref="BF155" ca="1">IFERROR(INDIRECT(X155),"")</f>
        <v/>
      </c>
      <c r="BI155"/>
      <c r="BJ155" s="438" t="s">
        <v>1217</v>
      </c>
      <c r="BK155" s="438" t="s">
        <v>1217</v>
      </c>
      <c r="BL155" s="438" t="s">
        <v>0</v>
      </c>
      <c r="BM155" s="438" t="s">
        <v>3633</v>
      </c>
      <c r="BN155" s="438">
        <v>4</v>
      </c>
      <c r="BO155" s="438" t="s">
        <v>4302</v>
      </c>
      <c r="BP155" s="438">
        <v>0</v>
      </c>
      <c r="BQ155" s="438" t="s">
        <v>4332</v>
      </c>
      <c r="BR155" s="438"/>
      <c r="BS155" s="438">
        <v>0</v>
      </c>
      <c r="BT155" s="438">
        <v>0</v>
      </c>
      <c r="BU155" s="438">
        <v>0</v>
      </c>
      <c r="BV155" s="438">
        <v>0</v>
      </c>
      <c r="BW155" s="438">
        <v>0</v>
      </c>
      <c r="BX155" s="438">
        <v>0</v>
      </c>
      <c r="BY155" s="438">
        <v>0</v>
      </c>
      <c r="BZ155" s="438">
        <v>0</v>
      </c>
      <c r="CA155" s="438">
        <v>0</v>
      </c>
      <c r="CB155" s="438">
        <v>0</v>
      </c>
      <c r="CC155" s="438"/>
      <c r="CD155" s="438"/>
      <c r="CG155"/>
      <c r="CH155"/>
      <c r="CI155"/>
      <c r="CJ155"/>
      <c r="CK155"/>
      <c r="CL155"/>
      <c r="CM155"/>
      <c r="CN155"/>
      <c r="CO155"/>
      <c r="CP155"/>
      <c r="CQ155"/>
      <c r="CR155"/>
      <c r="CS155"/>
    </row>
    <row r="156" spans="10:97">
      <c r="J156" s="422"/>
      <c r="R156"/>
      <c r="W156">
        <v>161</v>
      </c>
      <c r="X156" t="s">
        <v>1217</v>
      </c>
      <c r="Y156" t="s">
        <v>1217</v>
      </c>
      <c r="Z156" t="s">
        <v>1217</v>
      </c>
      <c r="AA156" t="s">
        <v>1217</v>
      </c>
      <c r="AB156" t="s">
        <v>1217</v>
      </c>
      <c r="AC156" t="s">
        <v>1217</v>
      </c>
      <c r="AD156" t="s">
        <v>1217</v>
      </c>
      <c r="AE156" t="s">
        <v>1217</v>
      </c>
      <c r="AF156" t="s">
        <v>1217</v>
      </c>
      <c r="AG156" t="s">
        <v>1217</v>
      </c>
      <c r="AH156"/>
      <c r="AI156" t="s">
        <v>1217</v>
      </c>
      <c r="AJ156" t="s">
        <v>1217</v>
      </c>
      <c r="AK156" t="s">
        <v>1217</v>
      </c>
      <c r="AL156" t="s">
        <v>1217</v>
      </c>
      <c r="AM156" t="s">
        <v>1217</v>
      </c>
      <c r="AN156" t="s">
        <v>1217</v>
      </c>
      <c r="AO156" t="s">
        <v>1217</v>
      </c>
      <c r="AP156"/>
      <c r="AQ156"/>
      <c r="AR156"/>
      <c r="AS156"/>
      <c r="AT156"/>
      <c r="AU156"/>
      <c r="AV156"/>
      <c r="AW156"/>
      <c r="BE156"/>
      <c r="BF156" t="str" cm="1">
        <f t="array" aca="1" ref="BF156" ca="1">IFERROR(INDIRECT(X156),"")</f>
        <v/>
      </c>
      <c r="BI156"/>
      <c r="BJ156" s="438" t="s">
        <v>1217</v>
      </c>
      <c r="BK156" s="438" t="s">
        <v>1217</v>
      </c>
      <c r="BL156" s="438" t="s">
        <v>0</v>
      </c>
      <c r="BM156" s="438" t="s">
        <v>3633</v>
      </c>
      <c r="BN156" s="438">
        <v>5</v>
      </c>
      <c r="BO156" s="438" t="s">
        <v>4303</v>
      </c>
      <c r="BP156" s="438">
        <v>0</v>
      </c>
      <c r="BQ156" s="438" t="s">
        <v>4333</v>
      </c>
      <c r="BR156" s="438"/>
      <c r="BS156" s="438">
        <v>0</v>
      </c>
      <c r="BT156" s="438">
        <v>0</v>
      </c>
      <c r="BU156" s="438">
        <v>0</v>
      </c>
      <c r="BV156" s="438">
        <v>0</v>
      </c>
      <c r="BW156" s="438">
        <v>0</v>
      </c>
      <c r="BX156" s="438">
        <v>0</v>
      </c>
      <c r="BY156" s="438">
        <v>0</v>
      </c>
      <c r="BZ156" s="438">
        <v>0</v>
      </c>
      <c r="CA156" s="438">
        <v>0</v>
      </c>
      <c r="CB156" s="438">
        <v>0</v>
      </c>
      <c r="CC156" s="438"/>
      <c r="CD156" s="438"/>
      <c r="CG156"/>
      <c r="CH156"/>
      <c r="CI156"/>
      <c r="CJ156"/>
      <c r="CK156"/>
      <c r="CL156"/>
      <c r="CM156"/>
      <c r="CN156"/>
      <c r="CO156"/>
      <c r="CP156"/>
      <c r="CQ156"/>
      <c r="CR156"/>
      <c r="CS156"/>
    </row>
    <row r="157" spans="10:97">
      <c r="J157" s="422"/>
      <c r="R157"/>
      <c r="W157">
        <v>162</v>
      </c>
      <c r="X157" t="s">
        <v>1217</v>
      </c>
      <c r="Y157" t="s">
        <v>1217</v>
      </c>
      <c r="Z157" t="s">
        <v>1217</v>
      </c>
      <c r="AA157" t="s">
        <v>1217</v>
      </c>
      <c r="AB157" t="s">
        <v>1217</v>
      </c>
      <c r="AC157" t="s">
        <v>1217</v>
      </c>
      <c r="AD157" t="s">
        <v>1217</v>
      </c>
      <c r="AE157" t="s">
        <v>1217</v>
      </c>
      <c r="AF157" t="s">
        <v>1217</v>
      </c>
      <c r="AG157" t="s">
        <v>1217</v>
      </c>
      <c r="AH157"/>
      <c r="AI157" t="s">
        <v>1217</v>
      </c>
      <c r="AJ157" t="s">
        <v>1217</v>
      </c>
      <c r="AK157" t="s">
        <v>1217</v>
      </c>
      <c r="AL157" t="s">
        <v>1217</v>
      </c>
      <c r="AM157" t="s">
        <v>1217</v>
      </c>
      <c r="AN157" t="s">
        <v>1217</v>
      </c>
      <c r="AO157" t="s">
        <v>1217</v>
      </c>
      <c r="AP157"/>
      <c r="AQ157"/>
      <c r="AR157"/>
      <c r="AS157"/>
      <c r="AT157"/>
      <c r="AU157"/>
      <c r="AV157"/>
      <c r="AW157"/>
      <c r="BE157"/>
      <c r="BF157" t="str" cm="1">
        <f t="array" aca="1" ref="BF157" ca="1">IFERROR(INDIRECT(X157),"")</f>
        <v/>
      </c>
      <c r="BI157"/>
      <c r="BJ157" s="463" t="s">
        <v>1217</v>
      </c>
      <c r="BK157" s="463" t="s">
        <v>1217</v>
      </c>
      <c r="BL157" s="463" t="s">
        <v>0</v>
      </c>
      <c r="BM157" s="463" t="s">
        <v>3633</v>
      </c>
      <c r="BN157" s="463">
        <v>1</v>
      </c>
      <c r="BO157" s="463" t="s">
        <v>4299</v>
      </c>
      <c r="BP157" s="463">
        <v>4</v>
      </c>
      <c r="BQ157" s="438" t="s">
        <v>4329</v>
      </c>
      <c r="BR157" s="438"/>
      <c r="BS157" s="463">
        <v>0</v>
      </c>
      <c r="BT157" s="463">
        <v>0</v>
      </c>
      <c r="BU157" s="463">
        <v>0</v>
      </c>
      <c r="BV157" s="463">
        <v>0</v>
      </c>
      <c r="BW157" s="463">
        <v>0</v>
      </c>
      <c r="BX157" s="463">
        <v>0</v>
      </c>
      <c r="BY157" s="463">
        <v>0</v>
      </c>
      <c r="BZ157" s="463">
        <v>0</v>
      </c>
      <c r="CA157" s="463">
        <v>0</v>
      </c>
      <c r="CB157" s="463">
        <v>0</v>
      </c>
      <c r="CC157" s="463"/>
      <c r="CD157" s="463"/>
      <c r="CG157"/>
      <c r="CH157"/>
      <c r="CI157"/>
      <c r="CJ157"/>
      <c r="CK157"/>
      <c r="CL157"/>
      <c r="CM157"/>
      <c r="CN157"/>
      <c r="CO157"/>
      <c r="CP157"/>
      <c r="CQ157"/>
      <c r="CR157"/>
      <c r="CS157"/>
    </row>
    <row r="158" spans="10:97">
      <c r="J158" s="422"/>
      <c r="R158"/>
      <c r="W158">
        <v>163</v>
      </c>
      <c r="X158" t="s">
        <v>1217</v>
      </c>
      <c r="Y158" t="s">
        <v>1217</v>
      </c>
      <c r="Z158" t="s">
        <v>1217</v>
      </c>
      <c r="AA158" t="s">
        <v>1217</v>
      </c>
      <c r="AB158" t="s">
        <v>1217</v>
      </c>
      <c r="AC158" t="s">
        <v>1217</v>
      </c>
      <c r="AD158" t="s">
        <v>1217</v>
      </c>
      <c r="AE158" t="s">
        <v>1217</v>
      </c>
      <c r="AF158" t="s">
        <v>1217</v>
      </c>
      <c r="AG158" t="s">
        <v>1217</v>
      </c>
      <c r="AH158"/>
      <c r="AI158" t="s">
        <v>1217</v>
      </c>
      <c r="AJ158" t="s">
        <v>1217</v>
      </c>
      <c r="AK158" t="s">
        <v>1217</v>
      </c>
      <c r="AL158" t="s">
        <v>1217</v>
      </c>
      <c r="AM158" t="s">
        <v>1217</v>
      </c>
      <c r="AN158" t="s">
        <v>1217</v>
      </c>
      <c r="AO158" t="s">
        <v>1217</v>
      </c>
      <c r="AP158"/>
      <c r="AQ158"/>
      <c r="AR158"/>
      <c r="AS158"/>
      <c r="AT158"/>
      <c r="AU158"/>
      <c r="AV158"/>
      <c r="AW158"/>
      <c r="BE158"/>
      <c r="BF158" t="str" cm="1">
        <f t="array" aca="1" ref="BF158" ca="1">IFERROR(INDIRECT(X158),"")</f>
        <v/>
      </c>
      <c r="BI158"/>
      <c r="BJ158" s="463" t="s">
        <v>1217</v>
      </c>
      <c r="BK158" s="463" t="s">
        <v>1217</v>
      </c>
      <c r="BL158" s="463" t="s">
        <v>0</v>
      </c>
      <c r="BM158" s="463" t="s">
        <v>3633</v>
      </c>
      <c r="BN158" s="463">
        <v>2</v>
      </c>
      <c r="BO158" s="463" t="s">
        <v>4300</v>
      </c>
      <c r="BP158" s="463">
        <v>4</v>
      </c>
      <c r="BQ158" s="438" t="s">
        <v>4330</v>
      </c>
      <c r="BR158" s="438"/>
      <c r="BS158" s="463">
        <v>0</v>
      </c>
      <c r="BT158" s="463">
        <v>0</v>
      </c>
      <c r="BU158" s="463">
        <v>0</v>
      </c>
      <c r="BV158" s="463">
        <v>0</v>
      </c>
      <c r="BW158" s="463">
        <v>0</v>
      </c>
      <c r="BX158" s="463">
        <v>0</v>
      </c>
      <c r="BY158" s="463">
        <v>0</v>
      </c>
      <c r="BZ158" s="463">
        <v>0</v>
      </c>
      <c r="CA158" s="463">
        <v>0</v>
      </c>
      <c r="CB158" s="463">
        <v>0</v>
      </c>
      <c r="CC158" s="463"/>
      <c r="CD158" s="463"/>
      <c r="CG158"/>
      <c r="CH158"/>
      <c r="CI158"/>
      <c r="CJ158"/>
      <c r="CK158"/>
      <c r="CL158"/>
      <c r="CM158"/>
      <c r="CN158"/>
      <c r="CO158"/>
      <c r="CP158"/>
      <c r="CQ158"/>
      <c r="CR158"/>
      <c r="CS158"/>
    </row>
    <row r="159" spans="10:97">
      <c r="J159" s="422"/>
      <c r="R159"/>
      <c r="W159">
        <v>164</v>
      </c>
      <c r="X159" t="s">
        <v>1217</v>
      </c>
      <c r="Y159" t="s">
        <v>1217</v>
      </c>
      <c r="Z159" t="s">
        <v>1217</v>
      </c>
      <c r="AA159" t="s">
        <v>1217</v>
      </c>
      <c r="AB159" t="s">
        <v>1217</v>
      </c>
      <c r="AC159" t="s">
        <v>1217</v>
      </c>
      <c r="AD159" t="s">
        <v>1217</v>
      </c>
      <c r="AE159" t="s">
        <v>1217</v>
      </c>
      <c r="AF159" t="s">
        <v>1217</v>
      </c>
      <c r="AG159" t="s">
        <v>1217</v>
      </c>
      <c r="AH159"/>
      <c r="AI159" t="s">
        <v>1217</v>
      </c>
      <c r="AJ159" t="s">
        <v>1217</v>
      </c>
      <c r="AK159" t="s">
        <v>1217</v>
      </c>
      <c r="AL159" t="s">
        <v>1217</v>
      </c>
      <c r="AM159" t="s">
        <v>1217</v>
      </c>
      <c r="AN159" t="s">
        <v>1217</v>
      </c>
      <c r="AO159" t="s">
        <v>1217</v>
      </c>
      <c r="AP159"/>
      <c r="AQ159"/>
      <c r="AR159"/>
      <c r="AS159"/>
      <c r="AT159"/>
      <c r="AU159"/>
      <c r="AV159"/>
      <c r="AW159"/>
      <c r="BE159"/>
      <c r="BF159" t="str" cm="1">
        <f t="array" aca="1" ref="BF159" ca="1">IFERROR(INDIRECT(X159),"")</f>
        <v/>
      </c>
      <c r="BI159"/>
      <c r="BJ159" s="463" t="s">
        <v>1217</v>
      </c>
      <c r="BK159" s="463" t="s">
        <v>1217</v>
      </c>
      <c r="BL159" s="463" t="s">
        <v>0</v>
      </c>
      <c r="BM159" s="463" t="s">
        <v>3633</v>
      </c>
      <c r="BN159" s="463">
        <v>3</v>
      </c>
      <c r="BO159" s="463" t="s">
        <v>4301</v>
      </c>
      <c r="BP159" s="463">
        <v>19</v>
      </c>
      <c r="BQ159" s="438" t="s">
        <v>4331</v>
      </c>
      <c r="BR159" s="438"/>
      <c r="BS159" s="463">
        <v>0</v>
      </c>
      <c r="BT159" s="463">
        <v>0</v>
      </c>
      <c r="BU159" s="463">
        <v>0</v>
      </c>
      <c r="BV159" s="463">
        <v>0</v>
      </c>
      <c r="BW159" s="463">
        <v>0</v>
      </c>
      <c r="BX159" s="463">
        <v>0</v>
      </c>
      <c r="BY159" s="463">
        <v>0</v>
      </c>
      <c r="BZ159" s="463">
        <v>0</v>
      </c>
      <c r="CA159" s="463">
        <v>0</v>
      </c>
      <c r="CB159" s="463">
        <v>0</v>
      </c>
      <c r="CC159" s="463"/>
      <c r="CD159" s="463"/>
      <c r="CG159"/>
      <c r="CH159"/>
      <c r="CI159"/>
      <c r="CJ159"/>
      <c r="CK159"/>
      <c r="CL159"/>
      <c r="CM159"/>
      <c r="CN159"/>
      <c r="CO159"/>
      <c r="CP159"/>
      <c r="CQ159"/>
      <c r="CR159"/>
      <c r="CS159"/>
    </row>
    <row r="160" spans="10:97">
      <c r="J160" s="422"/>
      <c r="R160"/>
      <c r="W160">
        <v>165</v>
      </c>
      <c r="X160" t="s">
        <v>1217</v>
      </c>
      <c r="Y160" t="s">
        <v>1217</v>
      </c>
      <c r="Z160" t="s">
        <v>1217</v>
      </c>
      <c r="AA160" t="s">
        <v>1217</v>
      </c>
      <c r="AB160" t="s">
        <v>1217</v>
      </c>
      <c r="AC160" t="s">
        <v>1217</v>
      </c>
      <c r="AD160" t="s">
        <v>1217</v>
      </c>
      <c r="AE160" t="s">
        <v>1217</v>
      </c>
      <c r="AF160" t="s">
        <v>1217</v>
      </c>
      <c r="AG160" t="s">
        <v>1217</v>
      </c>
      <c r="AH160"/>
      <c r="AI160" t="s">
        <v>1217</v>
      </c>
      <c r="AJ160" t="s">
        <v>1217</v>
      </c>
      <c r="AK160" t="s">
        <v>1217</v>
      </c>
      <c r="AL160" t="s">
        <v>1217</v>
      </c>
      <c r="AM160" t="s">
        <v>1217</v>
      </c>
      <c r="AN160" t="s">
        <v>1217</v>
      </c>
      <c r="AO160" t="s">
        <v>1217</v>
      </c>
      <c r="AP160"/>
      <c r="AQ160"/>
      <c r="AR160"/>
      <c r="AS160"/>
      <c r="AT160"/>
      <c r="AU160"/>
      <c r="AV160"/>
      <c r="AW160"/>
      <c r="BE160"/>
      <c r="BF160" t="str" cm="1">
        <f t="array" aca="1" ref="BF160" ca="1">IFERROR(INDIRECT(X160),"")</f>
        <v/>
      </c>
      <c r="BI160"/>
      <c r="BJ160" s="463" t="s">
        <v>1217</v>
      </c>
      <c r="BK160" s="463" t="s">
        <v>1217</v>
      </c>
      <c r="BL160" s="463" t="s">
        <v>0</v>
      </c>
      <c r="BM160" s="463" t="s">
        <v>3633</v>
      </c>
      <c r="BN160" s="463">
        <v>4</v>
      </c>
      <c r="BO160" s="463" t="s">
        <v>4302</v>
      </c>
      <c r="BP160" s="463">
        <v>0</v>
      </c>
      <c r="BQ160" s="438" t="s">
        <v>4332</v>
      </c>
      <c r="BR160" s="438"/>
      <c r="BS160" s="463">
        <v>0</v>
      </c>
      <c r="BT160" s="463">
        <v>0</v>
      </c>
      <c r="BU160" s="463">
        <v>0</v>
      </c>
      <c r="BV160" s="463">
        <v>0</v>
      </c>
      <c r="BW160" s="463">
        <v>0</v>
      </c>
      <c r="BX160" s="463">
        <v>0</v>
      </c>
      <c r="BY160" s="463">
        <v>0</v>
      </c>
      <c r="BZ160" s="463">
        <v>0</v>
      </c>
      <c r="CA160" s="463">
        <v>0</v>
      </c>
      <c r="CB160" s="463">
        <v>0</v>
      </c>
      <c r="CC160" s="463"/>
      <c r="CD160" s="463"/>
      <c r="CG160"/>
      <c r="CH160"/>
      <c r="CI160"/>
      <c r="CJ160"/>
      <c r="CK160"/>
      <c r="CL160"/>
      <c r="CM160"/>
      <c r="CN160"/>
      <c r="CO160"/>
      <c r="CP160"/>
      <c r="CQ160"/>
      <c r="CR160"/>
      <c r="CS160"/>
    </row>
    <row r="161" spans="10:97">
      <c r="J161" s="422"/>
      <c r="R161"/>
      <c r="W161">
        <v>166</v>
      </c>
      <c r="X161" t="s">
        <v>1217</v>
      </c>
      <c r="Y161" t="s">
        <v>1217</v>
      </c>
      <c r="Z161" t="s">
        <v>1217</v>
      </c>
      <c r="AA161" t="s">
        <v>1217</v>
      </c>
      <c r="AB161" t="s">
        <v>1217</v>
      </c>
      <c r="AC161" t="s">
        <v>1217</v>
      </c>
      <c r="AD161" t="s">
        <v>1217</v>
      </c>
      <c r="AE161" t="s">
        <v>1217</v>
      </c>
      <c r="AF161" t="s">
        <v>1217</v>
      </c>
      <c r="AG161" t="s">
        <v>1217</v>
      </c>
      <c r="AH161"/>
      <c r="AI161" t="s">
        <v>1217</v>
      </c>
      <c r="AJ161" t="s">
        <v>1217</v>
      </c>
      <c r="AK161" t="s">
        <v>1217</v>
      </c>
      <c r="AL161" t="s">
        <v>1217</v>
      </c>
      <c r="AM161" t="s">
        <v>1217</v>
      </c>
      <c r="AN161" t="s">
        <v>1217</v>
      </c>
      <c r="AO161" t="s">
        <v>1217</v>
      </c>
      <c r="AP161"/>
      <c r="AQ161"/>
      <c r="AR161"/>
      <c r="AS161"/>
      <c r="AT161"/>
      <c r="AU161"/>
      <c r="AV161"/>
      <c r="AW161"/>
      <c r="BE161"/>
      <c r="BF161" t="str" cm="1">
        <f t="array" aca="1" ref="BF161" ca="1">IFERROR(INDIRECT(X161),"")</f>
        <v/>
      </c>
      <c r="BI161"/>
      <c r="BJ161" s="463" t="s">
        <v>1217</v>
      </c>
      <c r="BK161" s="463" t="s">
        <v>1217</v>
      </c>
      <c r="BL161" s="463" t="s">
        <v>0</v>
      </c>
      <c r="BM161" s="463" t="s">
        <v>3633</v>
      </c>
      <c r="BN161" s="463">
        <v>5</v>
      </c>
      <c r="BO161" s="463" t="s">
        <v>4303</v>
      </c>
      <c r="BP161" s="463">
        <v>0</v>
      </c>
      <c r="BQ161" s="438" t="s">
        <v>4333</v>
      </c>
      <c r="BR161" s="438"/>
      <c r="BS161" s="463">
        <v>0</v>
      </c>
      <c r="BT161" s="463">
        <v>0</v>
      </c>
      <c r="BU161" s="463">
        <v>0</v>
      </c>
      <c r="BV161" s="463">
        <v>0</v>
      </c>
      <c r="BW161" s="463">
        <v>0</v>
      </c>
      <c r="BX161" s="463">
        <v>0</v>
      </c>
      <c r="BY161" s="463">
        <v>0</v>
      </c>
      <c r="BZ161" s="463">
        <v>0</v>
      </c>
      <c r="CA161" s="463">
        <v>0</v>
      </c>
      <c r="CB161" s="463">
        <v>0</v>
      </c>
      <c r="CC161" s="463"/>
      <c r="CD161" s="463"/>
      <c r="CG161"/>
      <c r="CH161"/>
      <c r="CI161"/>
      <c r="CJ161"/>
      <c r="CK161"/>
      <c r="CL161"/>
      <c r="CM161"/>
      <c r="CN161"/>
      <c r="CO161"/>
      <c r="CP161"/>
      <c r="CQ161"/>
      <c r="CR161"/>
      <c r="CS161"/>
    </row>
    <row r="162" spans="10:97">
      <c r="J162" s="422"/>
      <c r="R162"/>
      <c r="W162">
        <v>167</v>
      </c>
      <c r="X162" t="s">
        <v>1217</v>
      </c>
      <c r="Y162" t="s">
        <v>1217</v>
      </c>
      <c r="Z162" t="s">
        <v>1217</v>
      </c>
      <c r="AA162" t="s">
        <v>1217</v>
      </c>
      <c r="AB162" t="s">
        <v>1217</v>
      </c>
      <c r="AC162" t="s">
        <v>1217</v>
      </c>
      <c r="AD162" t="s">
        <v>1217</v>
      </c>
      <c r="AE162" t="s">
        <v>1217</v>
      </c>
      <c r="AF162" t="s">
        <v>1217</v>
      </c>
      <c r="AG162" t="s">
        <v>1217</v>
      </c>
      <c r="AH162"/>
      <c r="AI162" t="s">
        <v>1217</v>
      </c>
      <c r="AJ162" t="s">
        <v>1217</v>
      </c>
      <c r="AK162" t="s">
        <v>1217</v>
      </c>
      <c r="AL162" t="s">
        <v>1217</v>
      </c>
      <c r="AM162" t="s">
        <v>1217</v>
      </c>
      <c r="AN162" t="s">
        <v>1217</v>
      </c>
      <c r="AO162" t="s">
        <v>1217</v>
      </c>
      <c r="AP162"/>
      <c r="AQ162"/>
      <c r="AR162"/>
      <c r="AS162"/>
      <c r="AT162"/>
      <c r="AU162"/>
      <c r="AV162"/>
      <c r="AW162"/>
      <c r="BE162"/>
      <c r="BF162" t="str" cm="1">
        <f t="array" aca="1" ref="BF162" ca="1">IFERROR(INDIRECT(X162),"")</f>
        <v/>
      </c>
      <c r="BI162"/>
      <c r="BJ162" s="466" t="s">
        <v>1217</v>
      </c>
      <c r="BK162" s="466" t="s">
        <v>1217</v>
      </c>
      <c r="BL162" s="466" t="s">
        <v>0</v>
      </c>
      <c r="BM162" s="466" t="s">
        <v>3633</v>
      </c>
      <c r="BN162" s="466">
        <v>1</v>
      </c>
      <c r="BO162" s="466" t="s">
        <v>4299</v>
      </c>
      <c r="BP162" s="466">
        <v>4</v>
      </c>
      <c r="BQ162" s="438" t="s">
        <v>4329</v>
      </c>
      <c r="BR162" s="438"/>
      <c r="BS162" s="466">
        <v>0</v>
      </c>
      <c r="BT162" s="466">
        <v>0</v>
      </c>
      <c r="BU162" s="466">
        <v>0</v>
      </c>
      <c r="BV162" s="466">
        <v>0</v>
      </c>
      <c r="BW162" s="466">
        <v>0</v>
      </c>
      <c r="BX162" s="466">
        <v>0</v>
      </c>
      <c r="BY162" s="466">
        <v>0</v>
      </c>
      <c r="BZ162" s="466">
        <v>0</v>
      </c>
      <c r="CA162" s="466">
        <v>0</v>
      </c>
      <c r="CB162" s="466">
        <v>0</v>
      </c>
      <c r="CC162" s="466"/>
      <c r="CD162" s="466"/>
      <c r="CG162"/>
      <c r="CH162"/>
      <c r="CI162"/>
      <c r="CJ162"/>
      <c r="CK162"/>
      <c r="CL162"/>
      <c r="CM162"/>
      <c r="CN162"/>
      <c r="CO162"/>
      <c r="CP162"/>
      <c r="CQ162"/>
      <c r="CR162"/>
      <c r="CS162"/>
    </row>
    <row r="163" spans="10:97">
      <c r="J163" s="422"/>
      <c r="R163"/>
      <c r="W163">
        <v>168</v>
      </c>
      <c r="X163" t="s">
        <v>1217</v>
      </c>
      <c r="Y163" t="s">
        <v>1217</v>
      </c>
      <c r="Z163" t="s">
        <v>1217</v>
      </c>
      <c r="AA163" t="s">
        <v>1217</v>
      </c>
      <c r="AB163" t="s">
        <v>1217</v>
      </c>
      <c r="AC163" t="s">
        <v>1217</v>
      </c>
      <c r="AD163" t="s">
        <v>1217</v>
      </c>
      <c r="AE163" t="s">
        <v>1217</v>
      </c>
      <c r="AF163" t="s">
        <v>1217</v>
      </c>
      <c r="AG163" t="s">
        <v>1217</v>
      </c>
      <c r="AH163"/>
      <c r="AI163" t="s">
        <v>1217</v>
      </c>
      <c r="AJ163" t="s">
        <v>1217</v>
      </c>
      <c r="AK163" t="s">
        <v>1217</v>
      </c>
      <c r="AL163" t="s">
        <v>1217</v>
      </c>
      <c r="AM163" t="s">
        <v>1217</v>
      </c>
      <c r="AN163" t="s">
        <v>1217</v>
      </c>
      <c r="AO163" t="s">
        <v>1217</v>
      </c>
      <c r="AP163"/>
      <c r="AQ163"/>
      <c r="AR163"/>
      <c r="AS163"/>
      <c r="AT163"/>
      <c r="AU163"/>
      <c r="AV163"/>
      <c r="AW163"/>
      <c r="BE163"/>
      <c r="BF163" t="str" cm="1">
        <f t="array" aca="1" ref="BF163" ca="1">IFERROR(INDIRECT(X163),"")</f>
        <v/>
      </c>
      <c r="BI163"/>
      <c r="BJ163" s="466" t="s">
        <v>1217</v>
      </c>
      <c r="BK163" s="466" t="s">
        <v>1217</v>
      </c>
      <c r="BL163" s="466" t="s">
        <v>0</v>
      </c>
      <c r="BM163" s="466" t="s">
        <v>3633</v>
      </c>
      <c r="BN163" s="466">
        <v>2</v>
      </c>
      <c r="BO163" s="466" t="s">
        <v>4300</v>
      </c>
      <c r="BP163" s="466">
        <v>4</v>
      </c>
      <c r="BQ163" s="438" t="s">
        <v>4330</v>
      </c>
      <c r="BR163" s="438"/>
      <c r="BS163" s="466">
        <v>0</v>
      </c>
      <c r="BT163" s="466">
        <v>0</v>
      </c>
      <c r="BU163" s="466">
        <v>0</v>
      </c>
      <c r="BV163" s="466">
        <v>0</v>
      </c>
      <c r="BW163" s="466">
        <v>0</v>
      </c>
      <c r="BX163" s="466">
        <v>0</v>
      </c>
      <c r="BY163" s="466">
        <v>0</v>
      </c>
      <c r="BZ163" s="466">
        <v>0</v>
      </c>
      <c r="CA163" s="466">
        <v>0</v>
      </c>
      <c r="CB163" s="466">
        <v>0</v>
      </c>
      <c r="CC163" s="466"/>
      <c r="CD163" s="466"/>
      <c r="CG163"/>
      <c r="CH163"/>
      <c r="CI163"/>
      <c r="CJ163"/>
      <c r="CK163"/>
      <c r="CL163"/>
      <c r="CM163"/>
      <c r="CN163"/>
      <c r="CO163"/>
      <c r="CP163"/>
      <c r="CQ163"/>
      <c r="CR163"/>
      <c r="CS163"/>
    </row>
    <row r="164" spans="10:97">
      <c r="J164" s="422"/>
      <c r="R164"/>
      <c r="W164">
        <v>169</v>
      </c>
      <c r="X164" t="s">
        <v>1217</v>
      </c>
      <c r="Y164" t="s">
        <v>1217</v>
      </c>
      <c r="Z164" t="s">
        <v>1217</v>
      </c>
      <c r="AA164" t="s">
        <v>1217</v>
      </c>
      <c r="AB164" t="s">
        <v>1217</v>
      </c>
      <c r="AC164" t="s">
        <v>1217</v>
      </c>
      <c r="AD164" t="s">
        <v>1217</v>
      </c>
      <c r="AE164" t="s">
        <v>1217</v>
      </c>
      <c r="AF164" t="s">
        <v>1217</v>
      </c>
      <c r="AG164" t="s">
        <v>1217</v>
      </c>
      <c r="AH164"/>
      <c r="AI164" t="s">
        <v>1217</v>
      </c>
      <c r="AJ164" t="s">
        <v>1217</v>
      </c>
      <c r="AK164" t="s">
        <v>1217</v>
      </c>
      <c r="AL164" t="s">
        <v>1217</v>
      </c>
      <c r="AM164" t="s">
        <v>1217</v>
      </c>
      <c r="AN164" t="s">
        <v>1217</v>
      </c>
      <c r="AO164" t="s">
        <v>1217</v>
      </c>
      <c r="AP164"/>
      <c r="AQ164"/>
      <c r="AR164"/>
      <c r="AS164"/>
      <c r="AT164"/>
      <c r="AU164"/>
      <c r="AV164"/>
      <c r="AW164"/>
      <c r="BE164"/>
      <c r="BF164" t="str" cm="1">
        <f t="array" aca="1" ref="BF164" ca="1">IFERROR(INDIRECT(X164),"")</f>
        <v/>
      </c>
      <c r="BI164"/>
      <c r="BJ164" s="466" t="s">
        <v>1217</v>
      </c>
      <c r="BK164" s="466" t="s">
        <v>1217</v>
      </c>
      <c r="BL164" s="466" t="s">
        <v>0</v>
      </c>
      <c r="BM164" s="466" t="s">
        <v>3633</v>
      </c>
      <c r="BN164" s="466">
        <v>3</v>
      </c>
      <c r="BO164" s="466" t="s">
        <v>4301</v>
      </c>
      <c r="BP164" s="466">
        <v>19</v>
      </c>
      <c r="BQ164" s="438" t="s">
        <v>4331</v>
      </c>
      <c r="BR164" s="438"/>
      <c r="BS164" s="466">
        <v>0</v>
      </c>
      <c r="BT164" s="466">
        <v>0</v>
      </c>
      <c r="BU164" s="466">
        <v>0</v>
      </c>
      <c r="BV164" s="466">
        <v>0</v>
      </c>
      <c r="BW164" s="466">
        <v>0</v>
      </c>
      <c r="BX164" s="466">
        <v>0</v>
      </c>
      <c r="BY164" s="466">
        <v>0</v>
      </c>
      <c r="BZ164" s="466">
        <v>0</v>
      </c>
      <c r="CA164" s="466">
        <v>0</v>
      </c>
      <c r="CB164" s="466">
        <v>0</v>
      </c>
      <c r="CC164" s="466"/>
      <c r="CD164" s="466"/>
      <c r="CG164"/>
      <c r="CH164"/>
      <c r="CI164"/>
      <c r="CJ164"/>
      <c r="CK164"/>
      <c r="CL164"/>
      <c r="CM164"/>
      <c r="CN164"/>
      <c r="CO164"/>
      <c r="CP164"/>
      <c r="CQ164"/>
      <c r="CR164"/>
      <c r="CS164"/>
    </row>
    <row r="165" spans="10:97">
      <c r="J165" s="422"/>
      <c r="R165"/>
      <c r="W165">
        <v>170</v>
      </c>
      <c r="X165" t="s">
        <v>1217</v>
      </c>
      <c r="Y165" t="s">
        <v>1217</v>
      </c>
      <c r="Z165" t="s">
        <v>1217</v>
      </c>
      <c r="AA165" t="s">
        <v>1217</v>
      </c>
      <c r="AB165" t="s">
        <v>1217</v>
      </c>
      <c r="AC165" t="s">
        <v>1217</v>
      </c>
      <c r="AD165" t="s">
        <v>1217</v>
      </c>
      <c r="AE165" t="s">
        <v>1217</v>
      </c>
      <c r="AF165" t="s">
        <v>1217</v>
      </c>
      <c r="AG165" t="s">
        <v>1217</v>
      </c>
      <c r="AH165"/>
      <c r="AI165" t="s">
        <v>1217</v>
      </c>
      <c r="AJ165" t="s">
        <v>1217</v>
      </c>
      <c r="AK165" t="s">
        <v>1217</v>
      </c>
      <c r="AL165" t="s">
        <v>1217</v>
      </c>
      <c r="AM165" t="s">
        <v>1217</v>
      </c>
      <c r="AN165" t="s">
        <v>1217</v>
      </c>
      <c r="AO165" t="s">
        <v>1217</v>
      </c>
      <c r="AP165"/>
      <c r="AQ165"/>
      <c r="AR165"/>
      <c r="AS165"/>
      <c r="AT165"/>
      <c r="AU165"/>
      <c r="AV165"/>
      <c r="AW165"/>
      <c r="BE165"/>
      <c r="BF165" t="str" cm="1">
        <f t="array" aca="1" ref="BF165" ca="1">IFERROR(INDIRECT(X165),"")</f>
        <v/>
      </c>
      <c r="BI165"/>
      <c r="BJ165" s="466" t="s">
        <v>1217</v>
      </c>
      <c r="BK165" s="466" t="s">
        <v>1217</v>
      </c>
      <c r="BL165" s="466" t="s">
        <v>0</v>
      </c>
      <c r="BM165" s="466" t="s">
        <v>3633</v>
      </c>
      <c r="BN165" s="466">
        <v>4</v>
      </c>
      <c r="BO165" s="466" t="s">
        <v>4302</v>
      </c>
      <c r="BP165" s="466">
        <v>0</v>
      </c>
      <c r="BQ165" s="438" t="s">
        <v>4332</v>
      </c>
      <c r="BR165" s="438"/>
      <c r="BS165" s="466">
        <v>0</v>
      </c>
      <c r="BT165" s="466">
        <v>0</v>
      </c>
      <c r="BU165" s="466">
        <v>0</v>
      </c>
      <c r="BV165" s="466">
        <v>0</v>
      </c>
      <c r="BW165" s="466">
        <v>0</v>
      </c>
      <c r="BX165" s="466">
        <v>0</v>
      </c>
      <c r="BY165" s="466">
        <v>0</v>
      </c>
      <c r="BZ165" s="466">
        <v>0</v>
      </c>
      <c r="CA165" s="466">
        <v>0</v>
      </c>
      <c r="CB165" s="466">
        <v>0</v>
      </c>
      <c r="CC165" s="466"/>
      <c r="CD165" s="466"/>
      <c r="CG165"/>
      <c r="CH165"/>
      <c r="CI165"/>
      <c r="CJ165"/>
      <c r="CK165"/>
      <c r="CL165"/>
      <c r="CM165"/>
      <c r="CN165"/>
      <c r="CO165"/>
      <c r="CP165"/>
      <c r="CQ165"/>
      <c r="CR165"/>
      <c r="CS165"/>
    </row>
    <row r="166" spans="10:97">
      <c r="J166" s="422"/>
      <c r="R166"/>
      <c r="W166">
        <v>171</v>
      </c>
      <c r="X166" t="s">
        <v>1217</v>
      </c>
      <c r="Y166" t="s">
        <v>1217</v>
      </c>
      <c r="Z166" t="s">
        <v>1217</v>
      </c>
      <c r="AA166" t="s">
        <v>1217</v>
      </c>
      <c r="AB166" t="s">
        <v>1217</v>
      </c>
      <c r="AC166" t="s">
        <v>1217</v>
      </c>
      <c r="AD166" t="s">
        <v>1217</v>
      </c>
      <c r="AE166" t="s">
        <v>1217</v>
      </c>
      <c r="AF166" t="s">
        <v>1217</v>
      </c>
      <c r="AG166" t="s">
        <v>1217</v>
      </c>
      <c r="AH166"/>
      <c r="AI166" t="s">
        <v>1217</v>
      </c>
      <c r="AJ166" t="s">
        <v>1217</v>
      </c>
      <c r="AK166" t="s">
        <v>1217</v>
      </c>
      <c r="AL166" t="s">
        <v>1217</v>
      </c>
      <c r="AM166" t="s">
        <v>1217</v>
      </c>
      <c r="AN166" t="s">
        <v>1217</v>
      </c>
      <c r="AO166" t="s">
        <v>1217</v>
      </c>
      <c r="AP166"/>
      <c r="AQ166"/>
      <c r="AR166"/>
      <c r="AS166"/>
      <c r="AT166"/>
      <c r="AU166"/>
      <c r="AV166"/>
      <c r="AW166"/>
      <c r="BE166"/>
      <c r="BF166" t="str" cm="1">
        <f t="array" aca="1" ref="BF166" ca="1">IFERROR(INDIRECT(X166),"")</f>
        <v/>
      </c>
      <c r="BI166"/>
      <c r="BJ166" s="466" t="s">
        <v>1217</v>
      </c>
      <c r="BK166" s="466" t="s">
        <v>1217</v>
      </c>
      <c r="BL166" s="466" t="s">
        <v>0</v>
      </c>
      <c r="BM166" s="466" t="s">
        <v>3633</v>
      </c>
      <c r="BN166" s="466">
        <v>5</v>
      </c>
      <c r="BO166" s="466" t="s">
        <v>4303</v>
      </c>
      <c r="BP166" s="466">
        <v>0</v>
      </c>
      <c r="BQ166" s="438" t="s">
        <v>4333</v>
      </c>
      <c r="BR166" s="438"/>
      <c r="BS166" s="466">
        <v>0</v>
      </c>
      <c r="BT166" s="466">
        <v>0</v>
      </c>
      <c r="BU166" s="466">
        <v>0</v>
      </c>
      <c r="BV166" s="466">
        <v>0</v>
      </c>
      <c r="BW166" s="466">
        <v>0</v>
      </c>
      <c r="BX166" s="466">
        <v>0</v>
      </c>
      <c r="BY166" s="466">
        <v>0</v>
      </c>
      <c r="BZ166" s="466">
        <v>0</v>
      </c>
      <c r="CA166" s="466">
        <v>0</v>
      </c>
      <c r="CB166" s="466">
        <v>0</v>
      </c>
      <c r="CC166" s="466"/>
      <c r="CD166" s="466"/>
      <c r="CG166"/>
      <c r="CH166"/>
      <c r="CI166"/>
      <c r="CJ166"/>
      <c r="CK166"/>
      <c r="CL166"/>
      <c r="CM166"/>
      <c r="CN166"/>
      <c r="CO166"/>
      <c r="CP166"/>
      <c r="CQ166"/>
      <c r="CR166"/>
      <c r="CS166"/>
    </row>
    <row r="167" spans="10:97">
      <c r="J167" s="422"/>
      <c r="R167"/>
      <c r="W167">
        <v>172</v>
      </c>
      <c r="X167" t="s">
        <v>1217</v>
      </c>
      <c r="Y167" t="s">
        <v>1217</v>
      </c>
      <c r="Z167" t="s">
        <v>1217</v>
      </c>
      <c r="AA167" t="s">
        <v>1217</v>
      </c>
      <c r="AB167" t="s">
        <v>1217</v>
      </c>
      <c r="AC167" t="s">
        <v>1217</v>
      </c>
      <c r="AD167" t="s">
        <v>1217</v>
      </c>
      <c r="AE167" t="s">
        <v>1217</v>
      </c>
      <c r="AF167" t="s">
        <v>1217</v>
      </c>
      <c r="AG167" t="s">
        <v>1217</v>
      </c>
      <c r="AH167"/>
      <c r="AI167" t="s">
        <v>1217</v>
      </c>
      <c r="AJ167" t="s">
        <v>1217</v>
      </c>
      <c r="AK167" t="s">
        <v>1217</v>
      </c>
      <c r="AL167" t="s">
        <v>1217</v>
      </c>
      <c r="AM167" t="s">
        <v>1217</v>
      </c>
      <c r="AN167" t="s">
        <v>1217</v>
      </c>
      <c r="AO167" t="s">
        <v>1217</v>
      </c>
      <c r="AP167"/>
      <c r="AQ167"/>
      <c r="AR167"/>
      <c r="AS167"/>
      <c r="AT167"/>
      <c r="AU167"/>
      <c r="AV167"/>
      <c r="AW167"/>
      <c r="BE167"/>
      <c r="BF167" t="str" cm="1">
        <f t="array" aca="1" ref="BF167" ca="1">IFERROR(INDIRECT(X167),"")</f>
        <v/>
      </c>
      <c r="BI167"/>
      <c r="BJ167" s="467" t="s">
        <v>1217</v>
      </c>
      <c r="BK167" s="467" t="s">
        <v>1217</v>
      </c>
      <c r="BL167" s="467" t="s">
        <v>0</v>
      </c>
      <c r="BM167" s="467" t="s">
        <v>3633</v>
      </c>
      <c r="BN167" s="467">
        <v>1</v>
      </c>
      <c r="BO167" s="467" t="s">
        <v>4299</v>
      </c>
      <c r="BP167" s="467">
        <v>4</v>
      </c>
      <c r="BQ167" s="438" t="s">
        <v>4329</v>
      </c>
      <c r="BR167" s="438"/>
      <c r="BS167" s="467">
        <v>0</v>
      </c>
      <c r="BT167" s="467">
        <v>0</v>
      </c>
      <c r="BU167" s="467">
        <v>0</v>
      </c>
      <c r="BV167" s="467">
        <v>0</v>
      </c>
      <c r="BW167" s="467">
        <v>0</v>
      </c>
      <c r="BX167" s="467">
        <v>0</v>
      </c>
      <c r="BY167" s="467">
        <v>0</v>
      </c>
      <c r="BZ167" s="467">
        <v>0</v>
      </c>
      <c r="CA167" s="467">
        <v>0</v>
      </c>
      <c r="CB167" s="467">
        <v>0</v>
      </c>
      <c r="CC167" s="467"/>
      <c r="CD167" s="467"/>
      <c r="CG167"/>
      <c r="CH167"/>
      <c r="CI167"/>
      <c r="CJ167"/>
      <c r="CK167"/>
      <c r="CL167"/>
      <c r="CM167"/>
      <c r="CN167"/>
      <c r="CO167"/>
      <c r="CP167"/>
      <c r="CQ167"/>
      <c r="CR167"/>
      <c r="CS167"/>
    </row>
    <row r="168" spans="10:97">
      <c r="J168" s="422"/>
      <c r="R168"/>
      <c r="W168">
        <v>173</v>
      </c>
      <c r="X168" t="s">
        <v>1217</v>
      </c>
      <c r="Y168" t="s">
        <v>1217</v>
      </c>
      <c r="Z168" t="s">
        <v>1217</v>
      </c>
      <c r="AA168" t="s">
        <v>1217</v>
      </c>
      <c r="AB168" t="s">
        <v>1217</v>
      </c>
      <c r="AC168" t="s">
        <v>1217</v>
      </c>
      <c r="AD168" t="s">
        <v>1217</v>
      </c>
      <c r="AE168" t="s">
        <v>1217</v>
      </c>
      <c r="AF168" t="s">
        <v>1217</v>
      </c>
      <c r="AG168" t="s">
        <v>1217</v>
      </c>
      <c r="AH168"/>
      <c r="AI168" t="s">
        <v>1217</v>
      </c>
      <c r="AJ168" t="s">
        <v>1217</v>
      </c>
      <c r="AK168" t="s">
        <v>1217</v>
      </c>
      <c r="AL168" t="s">
        <v>1217</v>
      </c>
      <c r="AM168" t="s">
        <v>1217</v>
      </c>
      <c r="AN168" t="s">
        <v>1217</v>
      </c>
      <c r="AO168" t="s">
        <v>1217</v>
      </c>
      <c r="AP168"/>
      <c r="AQ168"/>
      <c r="AR168"/>
      <c r="AS168"/>
      <c r="AT168"/>
      <c r="AU168"/>
      <c r="AV168"/>
      <c r="AW168"/>
      <c r="BE168"/>
      <c r="BF168" t="str" cm="1">
        <f t="array" aca="1" ref="BF168" ca="1">IFERROR(INDIRECT(X168),"")</f>
        <v/>
      </c>
      <c r="BI168"/>
      <c r="BJ168" s="467" t="s">
        <v>1217</v>
      </c>
      <c r="BK168" s="467" t="s">
        <v>1217</v>
      </c>
      <c r="BL168" s="467" t="s">
        <v>0</v>
      </c>
      <c r="BM168" s="467" t="s">
        <v>3633</v>
      </c>
      <c r="BN168" s="467">
        <v>2</v>
      </c>
      <c r="BO168" s="467" t="s">
        <v>4300</v>
      </c>
      <c r="BP168" s="467">
        <v>4</v>
      </c>
      <c r="BQ168" s="438" t="s">
        <v>4330</v>
      </c>
      <c r="BR168" s="438"/>
      <c r="BS168" s="467">
        <v>0</v>
      </c>
      <c r="BT168" s="467">
        <v>0</v>
      </c>
      <c r="BU168" s="467">
        <v>0</v>
      </c>
      <c r="BV168" s="467">
        <v>0</v>
      </c>
      <c r="BW168" s="467">
        <v>0</v>
      </c>
      <c r="BX168" s="467">
        <v>0</v>
      </c>
      <c r="BY168" s="467">
        <v>0</v>
      </c>
      <c r="BZ168" s="467">
        <v>0</v>
      </c>
      <c r="CA168" s="467">
        <v>0</v>
      </c>
      <c r="CB168" s="467">
        <v>0</v>
      </c>
      <c r="CC168" s="467"/>
      <c r="CD168" s="467"/>
      <c r="CG168"/>
      <c r="CH168"/>
      <c r="CI168"/>
      <c r="CJ168"/>
      <c r="CK168"/>
      <c r="CL168"/>
      <c r="CM168"/>
      <c r="CN168"/>
      <c r="CO168"/>
      <c r="CP168"/>
      <c r="CQ168"/>
      <c r="CR168"/>
      <c r="CS168"/>
    </row>
    <row r="169" spans="10:97">
      <c r="J169" s="422"/>
      <c r="R169"/>
      <c r="W169">
        <v>174</v>
      </c>
      <c r="X169" t="s">
        <v>1217</v>
      </c>
      <c r="Y169" t="s">
        <v>1217</v>
      </c>
      <c r="Z169" t="s">
        <v>1217</v>
      </c>
      <c r="AA169" t="s">
        <v>1217</v>
      </c>
      <c r="AB169" t="s">
        <v>1217</v>
      </c>
      <c r="AC169" t="s">
        <v>1217</v>
      </c>
      <c r="AD169" t="s">
        <v>1217</v>
      </c>
      <c r="AE169" t="s">
        <v>1217</v>
      </c>
      <c r="AF169" t="s">
        <v>1217</v>
      </c>
      <c r="AG169" t="s">
        <v>1217</v>
      </c>
      <c r="AH169"/>
      <c r="AI169" t="s">
        <v>1217</v>
      </c>
      <c r="AJ169" t="s">
        <v>1217</v>
      </c>
      <c r="AK169" t="s">
        <v>1217</v>
      </c>
      <c r="AL169" t="s">
        <v>1217</v>
      </c>
      <c r="AM169" t="s">
        <v>1217</v>
      </c>
      <c r="AN169" t="s">
        <v>1217</v>
      </c>
      <c r="AO169" t="s">
        <v>1217</v>
      </c>
      <c r="AP169"/>
      <c r="AQ169"/>
      <c r="AR169"/>
      <c r="AS169"/>
      <c r="AT169"/>
      <c r="AU169"/>
      <c r="AV169"/>
      <c r="AW169"/>
      <c r="BE169"/>
      <c r="BF169" t="str" cm="1">
        <f t="array" aca="1" ref="BF169" ca="1">IFERROR(INDIRECT(X169),"")</f>
        <v/>
      </c>
      <c r="BI169"/>
      <c r="BJ169" s="467" t="s">
        <v>1217</v>
      </c>
      <c r="BK169" s="467" t="s">
        <v>1217</v>
      </c>
      <c r="BL169" s="467" t="s">
        <v>0</v>
      </c>
      <c r="BM169" s="467" t="s">
        <v>3633</v>
      </c>
      <c r="BN169" s="467">
        <v>3</v>
      </c>
      <c r="BO169" s="467" t="s">
        <v>4301</v>
      </c>
      <c r="BP169" s="467">
        <v>19</v>
      </c>
      <c r="BQ169" s="438" t="s">
        <v>4331</v>
      </c>
      <c r="BR169" s="438"/>
      <c r="BS169" s="467">
        <v>0</v>
      </c>
      <c r="BT169" s="467">
        <v>0</v>
      </c>
      <c r="BU169" s="467">
        <v>0</v>
      </c>
      <c r="BV169" s="467">
        <v>0</v>
      </c>
      <c r="BW169" s="467">
        <v>0</v>
      </c>
      <c r="BX169" s="467">
        <v>0</v>
      </c>
      <c r="BY169" s="467">
        <v>0</v>
      </c>
      <c r="BZ169" s="467">
        <v>0</v>
      </c>
      <c r="CA169" s="467">
        <v>0</v>
      </c>
      <c r="CB169" s="467">
        <v>0</v>
      </c>
      <c r="CC169" s="467"/>
      <c r="CD169" s="467"/>
      <c r="CG169"/>
      <c r="CH169"/>
      <c r="CI169"/>
      <c r="CJ169"/>
      <c r="CK169"/>
      <c r="CL169"/>
      <c r="CM169"/>
      <c r="CN169"/>
      <c r="CO169"/>
      <c r="CP169"/>
      <c r="CQ169"/>
      <c r="CR169"/>
      <c r="CS169"/>
    </row>
    <row r="170" spans="10:97">
      <c r="J170" s="422"/>
      <c r="R170"/>
      <c r="W170">
        <v>175</v>
      </c>
      <c r="X170" t="s">
        <v>1217</v>
      </c>
      <c r="Y170" t="s">
        <v>1217</v>
      </c>
      <c r="Z170" t="s">
        <v>1217</v>
      </c>
      <c r="AA170" t="s">
        <v>1217</v>
      </c>
      <c r="AB170" t="s">
        <v>1217</v>
      </c>
      <c r="AC170" t="s">
        <v>1217</v>
      </c>
      <c r="AD170" t="s">
        <v>1217</v>
      </c>
      <c r="AE170" t="s">
        <v>1217</v>
      </c>
      <c r="AF170" t="s">
        <v>1217</v>
      </c>
      <c r="AG170" t="s">
        <v>1217</v>
      </c>
      <c r="AH170"/>
      <c r="AI170" t="s">
        <v>1217</v>
      </c>
      <c r="AJ170" t="s">
        <v>1217</v>
      </c>
      <c r="AK170" t="s">
        <v>1217</v>
      </c>
      <c r="AL170" t="s">
        <v>1217</v>
      </c>
      <c r="AM170" t="s">
        <v>1217</v>
      </c>
      <c r="AN170" t="s">
        <v>1217</v>
      </c>
      <c r="AO170" t="s">
        <v>1217</v>
      </c>
      <c r="AP170"/>
      <c r="AQ170"/>
      <c r="AR170"/>
      <c r="AS170"/>
      <c r="AT170"/>
      <c r="AU170"/>
      <c r="AV170"/>
      <c r="AW170"/>
      <c r="BE170"/>
      <c r="BF170" t="str" cm="1">
        <f t="array" aca="1" ref="BF170" ca="1">IFERROR(INDIRECT(X170),"")</f>
        <v/>
      </c>
      <c r="BI170"/>
      <c r="BJ170" s="467" t="s">
        <v>1217</v>
      </c>
      <c r="BK170" s="467" t="s">
        <v>1217</v>
      </c>
      <c r="BL170" s="467" t="s">
        <v>0</v>
      </c>
      <c r="BM170" s="467" t="s">
        <v>3633</v>
      </c>
      <c r="BN170" s="467">
        <v>4</v>
      </c>
      <c r="BO170" s="467" t="s">
        <v>4302</v>
      </c>
      <c r="BP170" s="467">
        <v>0</v>
      </c>
      <c r="BQ170" s="438" t="s">
        <v>4332</v>
      </c>
      <c r="BR170" s="438"/>
      <c r="BS170" s="467">
        <v>0</v>
      </c>
      <c r="BT170" s="467">
        <v>0</v>
      </c>
      <c r="BU170" s="467">
        <v>0</v>
      </c>
      <c r="BV170" s="467">
        <v>0</v>
      </c>
      <c r="BW170" s="467">
        <v>0</v>
      </c>
      <c r="BX170" s="467">
        <v>0</v>
      </c>
      <c r="BY170" s="467">
        <v>0</v>
      </c>
      <c r="BZ170" s="467">
        <v>0</v>
      </c>
      <c r="CA170" s="467">
        <v>0</v>
      </c>
      <c r="CB170" s="467">
        <v>0</v>
      </c>
      <c r="CC170" s="467"/>
      <c r="CD170" s="467"/>
      <c r="CG170"/>
      <c r="CH170"/>
      <c r="CI170"/>
      <c r="CJ170"/>
      <c r="CK170"/>
      <c r="CL170"/>
      <c r="CM170"/>
      <c r="CN170"/>
      <c r="CO170"/>
      <c r="CP170"/>
      <c r="CQ170"/>
      <c r="CR170"/>
      <c r="CS170"/>
    </row>
    <row r="171" spans="10:97">
      <c r="J171" s="422"/>
      <c r="R171"/>
      <c r="W171">
        <v>176</v>
      </c>
      <c r="X171" t="s">
        <v>1217</v>
      </c>
      <c r="Y171" t="s">
        <v>1217</v>
      </c>
      <c r="Z171" t="s">
        <v>1217</v>
      </c>
      <c r="AA171" t="s">
        <v>1217</v>
      </c>
      <c r="AB171" t="s">
        <v>1217</v>
      </c>
      <c r="AC171" t="s">
        <v>1217</v>
      </c>
      <c r="AD171" t="s">
        <v>1217</v>
      </c>
      <c r="AE171" t="s">
        <v>1217</v>
      </c>
      <c r="AF171" t="s">
        <v>1217</v>
      </c>
      <c r="AG171" t="s">
        <v>1217</v>
      </c>
      <c r="AH171"/>
      <c r="AI171" t="s">
        <v>1217</v>
      </c>
      <c r="AJ171" t="s">
        <v>1217</v>
      </c>
      <c r="AK171" t="s">
        <v>1217</v>
      </c>
      <c r="AL171" t="s">
        <v>1217</v>
      </c>
      <c r="AM171" t="s">
        <v>1217</v>
      </c>
      <c r="AN171" t="s">
        <v>1217</v>
      </c>
      <c r="AO171" t="s">
        <v>1217</v>
      </c>
      <c r="AP171"/>
      <c r="AQ171"/>
      <c r="AR171"/>
      <c r="AS171"/>
      <c r="AT171"/>
      <c r="AU171"/>
      <c r="AV171"/>
      <c r="AW171"/>
      <c r="BE171"/>
      <c r="BF171" t="str" cm="1">
        <f t="array" aca="1" ref="BF171" ca="1">IFERROR(INDIRECT(X171),"")</f>
        <v/>
      </c>
      <c r="BI171"/>
      <c r="BJ171" s="467" t="s">
        <v>1217</v>
      </c>
      <c r="BK171" s="467" t="s">
        <v>1217</v>
      </c>
      <c r="BL171" s="467" t="s">
        <v>0</v>
      </c>
      <c r="BM171" s="467" t="s">
        <v>3633</v>
      </c>
      <c r="BN171" s="467">
        <v>5</v>
      </c>
      <c r="BO171" s="467" t="s">
        <v>4303</v>
      </c>
      <c r="BP171" s="467">
        <v>0</v>
      </c>
      <c r="BQ171" s="438" t="s">
        <v>4333</v>
      </c>
      <c r="BR171" s="438"/>
      <c r="BS171" s="467">
        <v>0</v>
      </c>
      <c r="BT171" s="467">
        <v>0</v>
      </c>
      <c r="BU171" s="467">
        <v>0</v>
      </c>
      <c r="BV171" s="467">
        <v>0</v>
      </c>
      <c r="BW171" s="467">
        <v>0</v>
      </c>
      <c r="BX171" s="467">
        <v>0</v>
      </c>
      <c r="BY171" s="467">
        <v>0</v>
      </c>
      <c r="BZ171" s="467">
        <v>0</v>
      </c>
      <c r="CA171" s="467">
        <v>0</v>
      </c>
      <c r="CB171" s="467">
        <v>0</v>
      </c>
      <c r="CC171" s="467"/>
      <c r="CD171" s="467"/>
      <c r="CG171"/>
      <c r="CH171"/>
      <c r="CI171"/>
      <c r="CJ171"/>
      <c r="CK171"/>
      <c r="CL171"/>
      <c r="CM171"/>
      <c r="CN171"/>
      <c r="CO171"/>
      <c r="CP171"/>
      <c r="CQ171"/>
      <c r="CR171"/>
      <c r="CS171"/>
    </row>
    <row r="172" spans="10:97">
      <c r="J172" s="422"/>
      <c r="R172"/>
      <c r="W172">
        <v>177</v>
      </c>
      <c r="X172" t="s">
        <v>1217</v>
      </c>
      <c r="Y172" t="s">
        <v>1217</v>
      </c>
      <c r="Z172" t="s">
        <v>1217</v>
      </c>
      <c r="AA172" t="s">
        <v>1217</v>
      </c>
      <c r="AB172" t="s">
        <v>1217</v>
      </c>
      <c r="AC172" t="s">
        <v>1217</v>
      </c>
      <c r="AD172" t="s">
        <v>1217</v>
      </c>
      <c r="AE172" t="s">
        <v>1217</v>
      </c>
      <c r="AF172" t="s">
        <v>1217</v>
      </c>
      <c r="AG172" t="s">
        <v>1217</v>
      </c>
      <c r="AH172"/>
      <c r="AI172" t="s">
        <v>1217</v>
      </c>
      <c r="AJ172" t="s">
        <v>1217</v>
      </c>
      <c r="AK172" t="s">
        <v>1217</v>
      </c>
      <c r="AL172" t="s">
        <v>1217</v>
      </c>
      <c r="AM172" t="s">
        <v>1217</v>
      </c>
      <c r="AN172" t="s">
        <v>1217</v>
      </c>
      <c r="AO172" t="s">
        <v>1217</v>
      </c>
      <c r="AP172"/>
      <c r="AQ172"/>
      <c r="AR172"/>
      <c r="AS172"/>
      <c r="AT172"/>
      <c r="AU172"/>
      <c r="AV172"/>
      <c r="AW172"/>
      <c r="BE172"/>
      <c r="BF172" t="str" cm="1">
        <f t="array" aca="1" ref="BF172" ca="1">IFERROR(INDIRECT(X172),"")</f>
        <v/>
      </c>
      <c r="BI172"/>
      <c r="BJ172" s="469" t="s">
        <v>1217</v>
      </c>
      <c r="BK172" s="469" t="s">
        <v>1217</v>
      </c>
      <c r="BL172" s="469" t="s">
        <v>0</v>
      </c>
      <c r="BM172" s="469" t="s">
        <v>3633</v>
      </c>
      <c r="BN172" s="469">
        <v>1</v>
      </c>
      <c r="BO172" s="469" t="s">
        <v>4299</v>
      </c>
      <c r="BP172" s="469">
        <v>4</v>
      </c>
      <c r="BQ172" s="438" t="s">
        <v>4329</v>
      </c>
      <c r="BR172" s="438"/>
      <c r="BS172" s="469">
        <v>0</v>
      </c>
      <c r="BT172" s="469">
        <v>0</v>
      </c>
      <c r="BU172" s="469">
        <v>0</v>
      </c>
      <c r="BV172" s="469">
        <v>0</v>
      </c>
      <c r="BW172" s="469">
        <v>0</v>
      </c>
      <c r="BX172" s="469">
        <v>0</v>
      </c>
      <c r="BY172" s="469">
        <v>0</v>
      </c>
      <c r="BZ172" s="469">
        <v>0</v>
      </c>
      <c r="CA172" s="469">
        <v>0</v>
      </c>
      <c r="CB172" s="469">
        <v>0</v>
      </c>
      <c r="CC172" s="469"/>
      <c r="CD172" s="469"/>
      <c r="CG172"/>
      <c r="CH172"/>
      <c r="CI172"/>
      <c r="CJ172"/>
      <c r="CK172"/>
      <c r="CL172"/>
      <c r="CM172"/>
      <c r="CN172"/>
      <c r="CO172"/>
      <c r="CP172"/>
      <c r="CQ172"/>
      <c r="CR172"/>
      <c r="CS172"/>
    </row>
    <row r="173" spans="10:97">
      <c r="J173" s="422"/>
      <c r="R173"/>
      <c r="W173">
        <v>178</v>
      </c>
      <c r="X173" t="s">
        <v>1217</v>
      </c>
      <c r="Y173" t="s">
        <v>1217</v>
      </c>
      <c r="Z173" t="s">
        <v>1217</v>
      </c>
      <c r="AA173" t="s">
        <v>1217</v>
      </c>
      <c r="AB173" t="s">
        <v>1217</v>
      </c>
      <c r="AC173" t="s">
        <v>1217</v>
      </c>
      <c r="AD173" t="s">
        <v>1217</v>
      </c>
      <c r="AE173" t="s">
        <v>1217</v>
      </c>
      <c r="AF173" t="s">
        <v>1217</v>
      </c>
      <c r="AG173" t="s">
        <v>1217</v>
      </c>
      <c r="AH173"/>
      <c r="AI173" t="s">
        <v>1217</v>
      </c>
      <c r="AJ173" t="s">
        <v>1217</v>
      </c>
      <c r="AK173" t="s">
        <v>1217</v>
      </c>
      <c r="AL173" t="s">
        <v>1217</v>
      </c>
      <c r="AM173" t="s">
        <v>1217</v>
      </c>
      <c r="AN173" t="s">
        <v>1217</v>
      </c>
      <c r="AO173" t="s">
        <v>1217</v>
      </c>
      <c r="AP173"/>
      <c r="AQ173"/>
      <c r="AR173"/>
      <c r="AS173"/>
      <c r="AT173"/>
      <c r="AU173"/>
      <c r="AV173"/>
      <c r="AW173"/>
      <c r="BE173"/>
      <c r="BF173" t="str" cm="1">
        <f t="array" aca="1" ref="BF173" ca="1">IFERROR(INDIRECT(X173),"")</f>
        <v/>
      </c>
      <c r="BI173"/>
      <c r="BJ173" s="469" t="s">
        <v>1217</v>
      </c>
      <c r="BK173" s="469" t="s">
        <v>1217</v>
      </c>
      <c r="BL173" s="469" t="s">
        <v>0</v>
      </c>
      <c r="BM173" s="469" t="s">
        <v>3633</v>
      </c>
      <c r="BN173" s="469">
        <v>2</v>
      </c>
      <c r="BO173" s="469" t="s">
        <v>4300</v>
      </c>
      <c r="BP173" s="469">
        <v>4</v>
      </c>
      <c r="BQ173" s="438" t="s">
        <v>4330</v>
      </c>
      <c r="BR173" s="438"/>
      <c r="BS173" s="469">
        <v>0</v>
      </c>
      <c r="BT173" s="469">
        <v>0</v>
      </c>
      <c r="BU173" s="469">
        <v>0</v>
      </c>
      <c r="BV173" s="469">
        <v>0</v>
      </c>
      <c r="BW173" s="469">
        <v>0</v>
      </c>
      <c r="BX173" s="469">
        <v>0</v>
      </c>
      <c r="BY173" s="469">
        <v>0</v>
      </c>
      <c r="BZ173" s="469">
        <v>0</v>
      </c>
      <c r="CA173" s="469">
        <v>0</v>
      </c>
      <c r="CB173" s="469">
        <v>0</v>
      </c>
      <c r="CC173" s="469"/>
      <c r="CD173" s="469"/>
      <c r="CG173"/>
      <c r="CH173"/>
      <c r="CI173"/>
      <c r="CJ173"/>
      <c r="CK173"/>
      <c r="CL173"/>
      <c r="CM173"/>
      <c r="CN173"/>
      <c r="CO173"/>
      <c r="CP173"/>
      <c r="CQ173"/>
      <c r="CR173"/>
      <c r="CS173"/>
    </row>
    <row r="174" spans="10:97">
      <c r="J174" s="422"/>
      <c r="R174"/>
      <c r="W174">
        <v>179</v>
      </c>
      <c r="X174" t="s">
        <v>1217</v>
      </c>
      <c r="Y174" t="s">
        <v>1217</v>
      </c>
      <c r="Z174" t="s">
        <v>1217</v>
      </c>
      <c r="AA174" t="s">
        <v>1217</v>
      </c>
      <c r="AB174" t="s">
        <v>1217</v>
      </c>
      <c r="AC174" t="s">
        <v>1217</v>
      </c>
      <c r="AD174" t="s">
        <v>1217</v>
      </c>
      <c r="AE174" t="s">
        <v>1217</v>
      </c>
      <c r="AF174" t="s">
        <v>1217</v>
      </c>
      <c r="AG174" t="s">
        <v>1217</v>
      </c>
      <c r="AH174"/>
      <c r="AI174" t="s">
        <v>1217</v>
      </c>
      <c r="AJ174" t="s">
        <v>1217</v>
      </c>
      <c r="AK174" t="s">
        <v>1217</v>
      </c>
      <c r="AL174" t="s">
        <v>1217</v>
      </c>
      <c r="AM174" t="s">
        <v>1217</v>
      </c>
      <c r="AN174" t="s">
        <v>1217</v>
      </c>
      <c r="AO174" t="s">
        <v>1217</v>
      </c>
      <c r="AP174"/>
      <c r="AQ174"/>
      <c r="AR174"/>
      <c r="AS174"/>
      <c r="AT174"/>
      <c r="AU174"/>
      <c r="AV174"/>
      <c r="AW174"/>
      <c r="BE174"/>
      <c r="BF174" t="str" cm="1">
        <f t="array" aca="1" ref="BF174" ca="1">IFERROR(INDIRECT(X174),"")</f>
        <v/>
      </c>
      <c r="BI174"/>
      <c r="BJ174" s="469" t="s">
        <v>1217</v>
      </c>
      <c r="BK174" s="469" t="s">
        <v>1217</v>
      </c>
      <c r="BL174" s="469" t="s">
        <v>0</v>
      </c>
      <c r="BM174" s="469" t="s">
        <v>3633</v>
      </c>
      <c r="BN174" s="469">
        <v>3</v>
      </c>
      <c r="BO174" s="469" t="s">
        <v>4301</v>
      </c>
      <c r="BP174" s="469">
        <v>19</v>
      </c>
      <c r="BQ174" s="438" t="s">
        <v>4331</v>
      </c>
      <c r="BR174" s="438"/>
      <c r="BS174" s="469">
        <v>0</v>
      </c>
      <c r="BT174" s="469">
        <v>0</v>
      </c>
      <c r="BU174" s="469">
        <v>0</v>
      </c>
      <c r="BV174" s="469">
        <v>0</v>
      </c>
      <c r="BW174" s="469">
        <v>0</v>
      </c>
      <c r="BX174" s="469">
        <v>0</v>
      </c>
      <c r="BY174" s="469">
        <v>0</v>
      </c>
      <c r="BZ174" s="469">
        <v>0</v>
      </c>
      <c r="CA174" s="469">
        <v>0</v>
      </c>
      <c r="CB174" s="469">
        <v>0</v>
      </c>
      <c r="CC174" s="469"/>
      <c r="CD174" s="469"/>
      <c r="CG174"/>
      <c r="CH174"/>
      <c r="CI174"/>
      <c r="CJ174"/>
      <c r="CK174"/>
      <c r="CL174"/>
      <c r="CM174"/>
      <c r="CN174"/>
      <c r="CO174"/>
      <c r="CP174"/>
      <c r="CQ174"/>
      <c r="CR174"/>
      <c r="CS174"/>
    </row>
    <row r="175" spans="10:97">
      <c r="J175" s="422"/>
      <c r="R175"/>
      <c r="W175">
        <v>180</v>
      </c>
      <c r="X175" t="s">
        <v>1217</v>
      </c>
      <c r="Y175" t="s">
        <v>1217</v>
      </c>
      <c r="Z175" t="s">
        <v>1217</v>
      </c>
      <c r="AA175" t="s">
        <v>1217</v>
      </c>
      <c r="AB175" t="s">
        <v>1217</v>
      </c>
      <c r="AC175" t="s">
        <v>1217</v>
      </c>
      <c r="AD175" t="s">
        <v>1217</v>
      </c>
      <c r="AE175" t="s">
        <v>1217</v>
      </c>
      <c r="AF175" t="s">
        <v>1217</v>
      </c>
      <c r="AG175" t="s">
        <v>1217</v>
      </c>
      <c r="AH175"/>
      <c r="AI175" t="s">
        <v>1217</v>
      </c>
      <c r="AJ175" t="s">
        <v>1217</v>
      </c>
      <c r="AK175" t="s">
        <v>1217</v>
      </c>
      <c r="AL175" t="s">
        <v>1217</v>
      </c>
      <c r="AM175" t="s">
        <v>1217</v>
      </c>
      <c r="AN175" t="s">
        <v>1217</v>
      </c>
      <c r="AO175" t="s">
        <v>1217</v>
      </c>
      <c r="AP175"/>
      <c r="AQ175"/>
      <c r="AR175"/>
      <c r="AS175"/>
      <c r="AT175"/>
      <c r="AU175"/>
      <c r="AV175"/>
      <c r="AW175"/>
      <c r="BE175"/>
      <c r="BF175" t="str" cm="1">
        <f t="array" aca="1" ref="BF175" ca="1">IFERROR(INDIRECT(X175),"")</f>
        <v/>
      </c>
      <c r="BI175"/>
      <c r="BJ175" s="469" t="s">
        <v>1217</v>
      </c>
      <c r="BK175" s="469" t="s">
        <v>1217</v>
      </c>
      <c r="BL175" s="469" t="s">
        <v>0</v>
      </c>
      <c r="BM175" s="469" t="s">
        <v>3633</v>
      </c>
      <c r="BN175" s="469">
        <v>4</v>
      </c>
      <c r="BO175" s="469" t="s">
        <v>4302</v>
      </c>
      <c r="BP175" s="469">
        <v>0</v>
      </c>
      <c r="BQ175" s="438" t="s">
        <v>4332</v>
      </c>
      <c r="BR175" s="438"/>
      <c r="BS175" s="469">
        <v>0</v>
      </c>
      <c r="BT175" s="469">
        <v>0</v>
      </c>
      <c r="BU175" s="469">
        <v>0</v>
      </c>
      <c r="BV175" s="469">
        <v>0</v>
      </c>
      <c r="BW175" s="469">
        <v>0</v>
      </c>
      <c r="BX175" s="469">
        <v>0</v>
      </c>
      <c r="BY175" s="469">
        <v>0</v>
      </c>
      <c r="BZ175" s="469">
        <v>0</v>
      </c>
      <c r="CA175" s="469">
        <v>0</v>
      </c>
      <c r="CB175" s="469">
        <v>0</v>
      </c>
      <c r="CC175" s="469"/>
      <c r="CD175" s="469"/>
      <c r="CG175"/>
      <c r="CH175"/>
      <c r="CI175"/>
      <c r="CJ175"/>
      <c r="CK175"/>
      <c r="CL175"/>
      <c r="CM175"/>
      <c r="CN175"/>
      <c r="CO175"/>
      <c r="CP175"/>
      <c r="CQ175"/>
      <c r="CR175"/>
      <c r="CS175"/>
    </row>
    <row r="176" spans="10:97">
      <c r="J176" s="422"/>
      <c r="R176"/>
      <c r="W176">
        <v>181</v>
      </c>
      <c r="X176" t="s">
        <v>1217</v>
      </c>
      <c r="Y176" t="s">
        <v>1217</v>
      </c>
      <c r="Z176" t="s">
        <v>1217</v>
      </c>
      <c r="AA176" t="s">
        <v>1217</v>
      </c>
      <c r="AB176" t="s">
        <v>1217</v>
      </c>
      <c r="AC176" t="s">
        <v>1217</v>
      </c>
      <c r="AD176" t="s">
        <v>1217</v>
      </c>
      <c r="AE176" t="s">
        <v>1217</v>
      </c>
      <c r="AF176" t="s">
        <v>1217</v>
      </c>
      <c r="AG176" t="s">
        <v>1217</v>
      </c>
      <c r="AH176"/>
      <c r="AI176" t="s">
        <v>1217</v>
      </c>
      <c r="AJ176" t="s">
        <v>1217</v>
      </c>
      <c r="AK176" t="s">
        <v>1217</v>
      </c>
      <c r="AL176" t="s">
        <v>1217</v>
      </c>
      <c r="AM176" t="s">
        <v>1217</v>
      </c>
      <c r="AN176" t="s">
        <v>1217</v>
      </c>
      <c r="AO176" t="s">
        <v>1217</v>
      </c>
      <c r="AP176"/>
      <c r="AQ176"/>
      <c r="AR176"/>
      <c r="AS176"/>
      <c r="AT176"/>
      <c r="AU176"/>
      <c r="AV176"/>
      <c r="AW176"/>
      <c r="BE176"/>
      <c r="BF176" t="str" cm="1">
        <f t="array" aca="1" ref="BF176" ca="1">IFERROR(INDIRECT(X176),"")</f>
        <v/>
      </c>
      <c r="BI176"/>
      <c r="BJ176" s="469" t="s">
        <v>1217</v>
      </c>
      <c r="BK176" s="469" t="s">
        <v>1217</v>
      </c>
      <c r="BL176" s="469" t="s">
        <v>0</v>
      </c>
      <c r="BM176" s="469" t="s">
        <v>3633</v>
      </c>
      <c r="BN176" s="469">
        <v>5</v>
      </c>
      <c r="BO176" s="469" t="s">
        <v>4303</v>
      </c>
      <c r="BP176" s="469">
        <v>0</v>
      </c>
      <c r="BQ176" s="438" t="s">
        <v>4333</v>
      </c>
      <c r="BR176" s="438"/>
      <c r="BS176" s="469">
        <v>0</v>
      </c>
      <c r="BT176" s="469">
        <v>0</v>
      </c>
      <c r="BU176" s="469">
        <v>0</v>
      </c>
      <c r="BV176" s="469">
        <v>0</v>
      </c>
      <c r="BW176" s="469">
        <v>0</v>
      </c>
      <c r="BX176" s="469">
        <v>0</v>
      </c>
      <c r="BY176" s="469">
        <v>0</v>
      </c>
      <c r="BZ176" s="469">
        <v>0</v>
      </c>
      <c r="CA176" s="469">
        <v>0</v>
      </c>
      <c r="CB176" s="469">
        <v>0</v>
      </c>
      <c r="CC176" s="469"/>
      <c r="CD176" s="469"/>
      <c r="CG176"/>
      <c r="CH176"/>
      <c r="CI176"/>
      <c r="CJ176"/>
      <c r="CK176"/>
      <c r="CL176"/>
      <c r="CM176"/>
      <c r="CN176"/>
      <c r="CO176"/>
      <c r="CP176"/>
      <c r="CQ176"/>
      <c r="CR176"/>
      <c r="CS176"/>
    </row>
    <row r="177" spans="10:97">
      <c r="J177" s="422"/>
      <c r="R177"/>
      <c r="W177">
        <v>182</v>
      </c>
      <c r="X177" t="s">
        <v>1217</v>
      </c>
      <c r="Y177" t="s">
        <v>1217</v>
      </c>
      <c r="Z177" t="s">
        <v>1217</v>
      </c>
      <c r="AA177" t="s">
        <v>1217</v>
      </c>
      <c r="AB177" t="s">
        <v>1217</v>
      </c>
      <c r="AC177" t="s">
        <v>1217</v>
      </c>
      <c r="AD177" t="s">
        <v>1217</v>
      </c>
      <c r="AE177" t="s">
        <v>1217</v>
      </c>
      <c r="AF177" t="s">
        <v>1217</v>
      </c>
      <c r="AG177" t="s">
        <v>1217</v>
      </c>
      <c r="AH177"/>
      <c r="AI177" t="s">
        <v>1217</v>
      </c>
      <c r="AJ177" t="s">
        <v>1217</v>
      </c>
      <c r="AK177" t="s">
        <v>1217</v>
      </c>
      <c r="AL177" t="s">
        <v>1217</v>
      </c>
      <c r="AM177" t="s">
        <v>1217</v>
      </c>
      <c r="AN177" t="s">
        <v>1217</v>
      </c>
      <c r="AO177" t="s">
        <v>1217</v>
      </c>
      <c r="AP177"/>
      <c r="AQ177"/>
      <c r="AR177"/>
      <c r="AS177"/>
      <c r="AT177"/>
      <c r="AU177"/>
      <c r="AV177"/>
      <c r="AW177"/>
      <c r="BE177"/>
      <c r="BF177" t="str" cm="1">
        <f t="array" aca="1" ref="BF177" ca="1">IFERROR(INDIRECT(X177),"")</f>
        <v/>
      </c>
      <c r="BI177"/>
      <c r="BJ177" s="470" t="s">
        <v>1217</v>
      </c>
      <c r="BK177" s="470" t="s">
        <v>1217</v>
      </c>
      <c r="BL177" s="470" t="s">
        <v>0</v>
      </c>
      <c r="BM177" s="470" t="s">
        <v>3633</v>
      </c>
      <c r="BN177" s="470">
        <v>1</v>
      </c>
      <c r="BO177" s="470" t="s">
        <v>4299</v>
      </c>
      <c r="BP177" s="470">
        <v>4</v>
      </c>
      <c r="BQ177" s="438" t="s">
        <v>4329</v>
      </c>
      <c r="BR177" s="438"/>
      <c r="BS177" s="470">
        <v>0</v>
      </c>
      <c r="BT177" s="470">
        <v>0</v>
      </c>
      <c r="BU177" s="470">
        <v>0</v>
      </c>
      <c r="BV177" s="470">
        <v>0</v>
      </c>
      <c r="BW177" s="470">
        <v>0</v>
      </c>
      <c r="BX177" s="470">
        <v>0</v>
      </c>
      <c r="BY177" s="470">
        <v>0</v>
      </c>
      <c r="BZ177" s="470">
        <v>0</v>
      </c>
      <c r="CA177" s="470">
        <v>0</v>
      </c>
      <c r="CB177" s="470">
        <v>0</v>
      </c>
      <c r="CC177" s="470"/>
      <c r="CD177" s="470"/>
      <c r="CG177"/>
      <c r="CH177"/>
      <c r="CI177"/>
      <c r="CJ177"/>
      <c r="CK177"/>
      <c r="CL177"/>
      <c r="CM177"/>
      <c r="CN177"/>
      <c r="CO177"/>
      <c r="CP177"/>
      <c r="CQ177"/>
      <c r="CR177"/>
      <c r="CS177"/>
    </row>
    <row r="178" spans="10:97">
      <c r="J178" s="422"/>
      <c r="R178"/>
      <c r="W178">
        <v>183</v>
      </c>
      <c r="X178" s="566" t="s">
        <v>3771</v>
      </c>
      <c r="Y178" t="s">
        <v>3772</v>
      </c>
      <c r="Z178" t="s">
        <v>3773</v>
      </c>
      <c r="AA178">
        <v>0</v>
      </c>
      <c r="AB178" t="s">
        <v>3774</v>
      </c>
      <c r="AC178">
        <v>1</v>
      </c>
      <c r="AD178">
        <v>13</v>
      </c>
      <c r="AE178">
        <v>0</v>
      </c>
      <c r="AF178">
        <v>13</v>
      </c>
      <c r="AG178" t="s">
        <v>3775</v>
      </c>
      <c r="AH178"/>
      <c r="AI178" s="566" t="s">
        <v>3776</v>
      </c>
      <c r="AJ178" s="566" t="s">
        <v>3777</v>
      </c>
      <c r="AK178" s="566" t="s">
        <v>3778</v>
      </c>
      <c r="AL178" t="s">
        <v>3779</v>
      </c>
      <c r="AM178" s="566" t="s">
        <v>3780</v>
      </c>
      <c r="AN178" t="s">
        <v>3781</v>
      </c>
      <c r="AO178" t="s">
        <v>3782</v>
      </c>
      <c r="AP178"/>
      <c r="AQ178"/>
      <c r="AR178"/>
      <c r="AS178"/>
      <c r="AT178"/>
      <c r="AU178"/>
      <c r="AV178"/>
      <c r="AW178"/>
      <c r="BE178"/>
      <c r="BF178" cm="1">
        <f t="array" aca="1" ref="BF178" ca="1">IFERROR(INDIRECT(X178),"")</f>
        <v>0</v>
      </c>
      <c r="BI178"/>
      <c r="BJ178" s="470" t="s">
        <v>1217</v>
      </c>
      <c r="BK178" s="470" t="s">
        <v>1217</v>
      </c>
      <c r="BL178" s="470" t="s">
        <v>0</v>
      </c>
      <c r="BM178" s="470" t="s">
        <v>3633</v>
      </c>
      <c r="BN178" s="470">
        <v>2</v>
      </c>
      <c r="BO178" s="470" t="s">
        <v>4300</v>
      </c>
      <c r="BP178" s="470">
        <v>4</v>
      </c>
      <c r="BQ178" s="438" t="s">
        <v>4330</v>
      </c>
      <c r="BR178" s="438"/>
      <c r="BS178" s="470">
        <v>0</v>
      </c>
      <c r="BT178" s="470">
        <v>0</v>
      </c>
      <c r="BU178" s="470">
        <v>0</v>
      </c>
      <c r="BV178" s="470">
        <v>0</v>
      </c>
      <c r="BW178" s="470">
        <v>0</v>
      </c>
      <c r="BX178" s="470">
        <v>0</v>
      </c>
      <c r="BY178" s="470">
        <v>0</v>
      </c>
      <c r="BZ178" s="470">
        <v>0</v>
      </c>
      <c r="CA178" s="470">
        <v>0</v>
      </c>
      <c r="CB178" s="470">
        <v>0</v>
      </c>
      <c r="CC178" s="470"/>
      <c r="CD178" s="470"/>
      <c r="CG178"/>
      <c r="CH178"/>
      <c r="CI178"/>
      <c r="CJ178"/>
      <c r="CK178"/>
      <c r="CL178"/>
      <c r="CM178"/>
      <c r="CN178"/>
      <c r="CO178"/>
      <c r="CP178"/>
      <c r="CQ178"/>
      <c r="CR178"/>
      <c r="CS178"/>
    </row>
    <row r="179" spans="10:97">
      <c r="J179" s="422"/>
      <c r="R179"/>
      <c r="W179">
        <v>184</v>
      </c>
      <c r="X179" t="s">
        <v>1217</v>
      </c>
      <c r="Y179" t="s">
        <v>1217</v>
      </c>
      <c r="Z179" t="s">
        <v>1217</v>
      </c>
      <c r="AA179" t="s">
        <v>1217</v>
      </c>
      <c r="AB179" t="s">
        <v>1217</v>
      </c>
      <c r="AC179" t="s">
        <v>1217</v>
      </c>
      <c r="AD179" t="s">
        <v>1217</v>
      </c>
      <c r="AE179" t="s">
        <v>1217</v>
      </c>
      <c r="AF179" t="s">
        <v>1217</v>
      </c>
      <c r="AG179" t="s">
        <v>1217</v>
      </c>
      <c r="AH179"/>
      <c r="AI179" t="s">
        <v>1217</v>
      </c>
      <c r="AJ179" t="s">
        <v>1217</v>
      </c>
      <c r="AK179" t="s">
        <v>1217</v>
      </c>
      <c r="AL179" t="s">
        <v>1217</v>
      </c>
      <c r="AM179" t="s">
        <v>1217</v>
      </c>
      <c r="AN179" t="s">
        <v>1217</v>
      </c>
      <c r="AO179" t="s">
        <v>1217</v>
      </c>
      <c r="AP179"/>
      <c r="AQ179"/>
      <c r="AR179"/>
      <c r="AS179"/>
      <c r="AT179"/>
      <c r="AU179"/>
      <c r="AV179"/>
      <c r="AW179"/>
      <c r="BE179"/>
      <c r="BF179" t="str" cm="1">
        <f t="array" aca="1" ref="BF179" ca="1">IFERROR(INDIRECT(X179),"")</f>
        <v/>
      </c>
      <c r="BI179"/>
      <c r="BJ179" s="470" t="s">
        <v>1217</v>
      </c>
      <c r="BK179" s="470" t="s">
        <v>1217</v>
      </c>
      <c r="BL179" s="470" t="s">
        <v>0</v>
      </c>
      <c r="BM179" s="470" t="s">
        <v>3633</v>
      </c>
      <c r="BN179" s="470">
        <v>3</v>
      </c>
      <c r="BO179" s="470" t="s">
        <v>4301</v>
      </c>
      <c r="BP179" s="470">
        <v>19</v>
      </c>
      <c r="BQ179" s="438" t="s">
        <v>4331</v>
      </c>
      <c r="BR179" s="438"/>
      <c r="BS179" s="470">
        <v>0</v>
      </c>
      <c r="BT179" s="470">
        <v>0</v>
      </c>
      <c r="BU179" s="470">
        <v>0</v>
      </c>
      <c r="BV179" s="470">
        <v>0</v>
      </c>
      <c r="BW179" s="470">
        <v>0</v>
      </c>
      <c r="BX179" s="470">
        <v>0</v>
      </c>
      <c r="BY179" s="470">
        <v>0</v>
      </c>
      <c r="BZ179" s="470">
        <v>0</v>
      </c>
      <c r="CA179" s="470">
        <v>0</v>
      </c>
      <c r="CB179" s="470">
        <v>0</v>
      </c>
      <c r="CC179" s="470"/>
      <c r="CD179" s="470"/>
      <c r="CG179"/>
      <c r="CH179"/>
      <c r="CI179"/>
      <c r="CJ179"/>
      <c r="CK179"/>
      <c r="CL179"/>
      <c r="CM179"/>
      <c r="CN179"/>
      <c r="CO179"/>
      <c r="CP179"/>
      <c r="CQ179"/>
      <c r="CR179"/>
      <c r="CS179"/>
    </row>
    <row r="180" spans="10:97">
      <c r="J180" s="422"/>
      <c r="R180"/>
      <c r="W180">
        <v>185</v>
      </c>
      <c r="X180" t="s">
        <v>1217</v>
      </c>
      <c r="Y180" t="s">
        <v>1217</v>
      </c>
      <c r="Z180" t="s">
        <v>1217</v>
      </c>
      <c r="AA180" t="s">
        <v>1217</v>
      </c>
      <c r="AB180" t="s">
        <v>1217</v>
      </c>
      <c r="AC180" t="s">
        <v>1217</v>
      </c>
      <c r="AD180" t="s">
        <v>1217</v>
      </c>
      <c r="AE180" t="s">
        <v>1217</v>
      </c>
      <c r="AF180" t="s">
        <v>1217</v>
      </c>
      <c r="AG180" t="s">
        <v>1217</v>
      </c>
      <c r="AH180"/>
      <c r="AI180" t="s">
        <v>1217</v>
      </c>
      <c r="AJ180" t="s">
        <v>1217</v>
      </c>
      <c r="AK180" t="s">
        <v>1217</v>
      </c>
      <c r="AL180" t="s">
        <v>1217</v>
      </c>
      <c r="AM180" t="s">
        <v>1217</v>
      </c>
      <c r="AN180" t="s">
        <v>1217</v>
      </c>
      <c r="AO180" t="s">
        <v>1217</v>
      </c>
      <c r="AP180"/>
      <c r="AQ180"/>
      <c r="AR180"/>
      <c r="AS180"/>
      <c r="AT180"/>
      <c r="AU180"/>
      <c r="AV180"/>
      <c r="AW180"/>
      <c r="BE180"/>
      <c r="BF180" t="str" cm="1">
        <f t="array" aca="1" ref="BF180" ca="1">IFERROR(INDIRECT(X180),"")</f>
        <v/>
      </c>
      <c r="BI180"/>
      <c r="BJ180" s="470" t="s">
        <v>1217</v>
      </c>
      <c r="BK180" s="470" t="s">
        <v>1217</v>
      </c>
      <c r="BL180" s="470" t="s">
        <v>0</v>
      </c>
      <c r="BM180" s="470" t="s">
        <v>3633</v>
      </c>
      <c r="BN180" s="470">
        <v>4</v>
      </c>
      <c r="BO180" s="470" t="s">
        <v>4302</v>
      </c>
      <c r="BP180" s="470">
        <v>0</v>
      </c>
      <c r="BQ180" s="438" t="s">
        <v>4332</v>
      </c>
      <c r="BR180" s="438"/>
      <c r="BS180" s="470">
        <v>0</v>
      </c>
      <c r="BT180" s="470">
        <v>0</v>
      </c>
      <c r="BU180" s="470">
        <v>0</v>
      </c>
      <c r="BV180" s="470">
        <v>0</v>
      </c>
      <c r="BW180" s="470">
        <v>0</v>
      </c>
      <c r="BX180" s="470">
        <v>0</v>
      </c>
      <c r="BY180" s="470">
        <v>0</v>
      </c>
      <c r="BZ180" s="470">
        <v>0</v>
      </c>
      <c r="CA180" s="470">
        <v>0</v>
      </c>
      <c r="CB180" s="470">
        <v>0</v>
      </c>
      <c r="CC180" s="470"/>
      <c r="CD180" s="470"/>
      <c r="CG180"/>
      <c r="CH180"/>
      <c r="CI180"/>
      <c r="CJ180"/>
      <c r="CK180"/>
      <c r="CL180"/>
      <c r="CM180"/>
      <c r="CN180"/>
      <c r="CO180"/>
      <c r="CP180"/>
      <c r="CQ180"/>
      <c r="CR180"/>
      <c r="CS180"/>
    </row>
    <row r="181" spans="10:97">
      <c r="J181" s="422"/>
      <c r="R181"/>
      <c r="W181">
        <v>186</v>
      </c>
      <c r="X181" t="s">
        <v>1217</v>
      </c>
      <c r="Y181" t="s">
        <v>1217</v>
      </c>
      <c r="Z181" t="s">
        <v>1217</v>
      </c>
      <c r="AA181" t="s">
        <v>1217</v>
      </c>
      <c r="AB181" t="s">
        <v>1217</v>
      </c>
      <c r="AC181" t="s">
        <v>1217</v>
      </c>
      <c r="AD181" t="s">
        <v>1217</v>
      </c>
      <c r="AE181" t="s">
        <v>1217</v>
      </c>
      <c r="AF181" t="s">
        <v>1217</v>
      </c>
      <c r="AG181" t="s">
        <v>1217</v>
      </c>
      <c r="AH181"/>
      <c r="AI181" t="s">
        <v>1217</v>
      </c>
      <c r="AJ181" t="s">
        <v>1217</v>
      </c>
      <c r="AK181" t="s">
        <v>1217</v>
      </c>
      <c r="AL181" t="s">
        <v>1217</v>
      </c>
      <c r="AM181" t="s">
        <v>1217</v>
      </c>
      <c r="AN181" t="s">
        <v>1217</v>
      </c>
      <c r="AO181" t="s">
        <v>1217</v>
      </c>
      <c r="AP181"/>
      <c r="AQ181"/>
      <c r="AR181"/>
      <c r="AS181"/>
      <c r="AT181"/>
      <c r="AU181"/>
      <c r="AV181"/>
      <c r="AW181"/>
      <c r="BE181"/>
      <c r="BF181" t="str" cm="1">
        <f t="array" aca="1" ref="BF181" ca="1">IFERROR(INDIRECT(X181),"")</f>
        <v/>
      </c>
      <c r="BI181"/>
      <c r="BJ181" s="470" t="s">
        <v>1217</v>
      </c>
      <c r="BK181" s="470" t="s">
        <v>1217</v>
      </c>
      <c r="BL181" s="470" t="s">
        <v>0</v>
      </c>
      <c r="BM181" s="470" t="s">
        <v>3633</v>
      </c>
      <c r="BN181" s="470">
        <v>5</v>
      </c>
      <c r="BO181" s="470" t="s">
        <v>4303</v>
      </c>
      <c r="BP181" s="470">
        <v>0</v>
      </c>
      <c r="BQ181" s="438" t="s">
        <v>4333</v>
      </c>
      <c r="BR181" s="438"/>
      <c r="BS181" s="470">
        <v>0</v>
      </c>
      <c r="BT181" s="470">
        <v>0</v>
      </c>
      <c r="BU181" s="470">
        <v>0</v>
      </c>
      <c r="BV181" s="470">
        <v>0</v>
      </c>
      <c r="BW181" s="470">
        <v>0</v>
      </c>
      <c r="BX181" s="470">
        <v>0</v>
      </c>
      <c r="BY181" s="470">
        <v>0</v>
      </c>
      <c r="BZ181" s="470">
        <v>0</v>
      </c>
      <c r="CA181" s="470">
        <v>0</v>
      </c>
      <c r="CB181" s="470">
        <v>0</v>
      </c>
      <c r="CC181" s="470"/>
      <c r="CD181" s="470"/>
      <c r="CG181"/>
      <c r="CH181"/>
      <c r="CI181"/>
      <c r="CJ181"/>
      <c r="CK181"/>
      <c r="CL181"/>
      <c r="CM181"/>
      <c r="CN181"/>
      <c r="CO181"/>
      <c r="CP181"/>
      <c r="CQ181"/>
      <c r="CR181"/>
      <c r="CS181"/>
    </row>
    <row r="182" spans="10:97">
      <c r="J182" s="422"/>
      <c r="R182"/>
      <c r="W182">
        <v>187</v>
      </c>
      <c r="X182" t="s">
        <v>1217</v>
      </c>
      <c r="Y182" t="s">
        <v>1217</v>
      </c>
      <c r="Z182" t="s">
        <v>1217</v>
      </c>
      <c r="AA182" t="s">
        <v>1217</v>
      </c>
      <c r="AB182" t="s">
        <v>1217</v>
      </c>
      <c r="AC182" t="s">
        <v>1217</v>
      </c>
      <c r="AD182" t="s">
        <v>1217</v>
      </c>
      <c r="AE182" t="s">
        <v>1217</v>
      </c>
      <c r="AF182" t="s">
        <v>1217</v>
      </c>
      <c r="AG182" t="s">
        <v>1217</v>
      </c>
      <c r="AH182"/>
      <c r="AI182" t="s">
        <v>1217</v>
      </c>
      <c r="AJ182" t="s">
        <v>1217</v>
      </c>
      <c r="AK182" t="s">
        <v>1217</v>
      </c>
      <c r="AL182" t="s">
        <v>1217</v>
      </c>
      <c r="AM182" t="s">
        <v>1217</v>
      </c>
      <c r="AN182" t="s">
        <v>1217</v>
      </c>
      <c r="AO182" t="s">
        <v>1217</v>
      </c>
      <c r="AP182"/>
      <c r="AQ182"/>
      <c r="AR182"/>
      <c r="AS182"/>
      <c r="AT182"/>
      <c r="AU182"/>
      <c r="AV182"/>
      <c r="AW182"/>
      <c r="BE182"/>
      <c r="BF182" t="str" cm="1">
        <f t="array" aca="1" ref="BF182" ca="1">IFERROR(INDIRECT(X182),"")</f>
        <v/>
      </c>
      <c r="BI182"/>
      <c r="BJ182" s="438" t="s">
        <v>1217</v>
      </c>
      <c r="BK182" s="438" t="s">
        <v>1217</v>
      </c>
      <c r="BL182" s="438" t="s">
        <v>0</v>
      </c>
      <c r="BM182" s="438" t="s">
        <v>3633</v>
      </c>
      <c r="BN182" s="438">
        <v>1</v>
      </c>
      <c r="BO182" s="438" t="s">
        <v>4299</v>
      </c>
      <c r="BP182" s="438">
        <v>4</v>
      </c>
      <c r="BQ182" s="438" t="s">
        <v>4329</v>
      </c>
      <c r="BR182" s="438"/>
      <c r="BS182" s="438">
        <v>0</v>
      </c>
      <c r="BT182" s="438">
        <v>0</v>
      </c>
      <c r="BU182" s="438">
        <v>0</v>
      </c>
      <c r="BV182" s="438">
        <v>0</v>
      </c>
      <c r="BW182" s="438">
        <v>0</v>
      </c>
      <c r="BX182" s="438">
        <v>0</v>
      </c>
      <c r="BY182" s="438">
        <v>0</v>
      </c>
      <c r="BZ182" s="438">
        <v>0</v>
      </c>
      <c r="CA182" s="438">
        <v>0</v>
      </c>
      <c r="CB182" s="438">
        <v>0</v>
      </c>
      <c r="CC182" s="438"/>
      <c r="CD182" s="438"/>
      <c r="CG182"/>
      <c r="CH182"/>
      <c r="CI182"/>
      <c r="CJ182"/>
      <c r="CK182"/>
      <c r="CL182"/>
      <c r="CM182"/>
      <c r="CN182"/>
      <c r="CO182"/>
      <c r="CP182"/>
      <c r="CQ182"/>
      <c r="CR182"/>
      <c r="CS182"/>
    </row>
    <row r="183" spans="10:97">
      <c r="J183" s="422"/>
      <c r="R183"/>
      <c r="W183">
        <v>188</v>
      </c>
      <c r="X183" t="s">
        <v>1217</v>
      </c>
      <c r="Y183" t="s">
        <v>1217</v>
      </c>
      <c r="Z183" t="s">
        <v>1217</v>
      </c>
      <c r="AA183" t="s">
        <v>1217</v>
      </c>
      <c r="AB183" t="s">
        <v>1217</v>
      </c>
      <c r="AC183" t="s">
        <v>1217</v>
      </c>
      <c r="AD183" t="s">
        <v>1217</v>
      </c>
      <c r="AE183" t="s">
        <v>1217</v>
      </c>
      <c r="AF183" t="s">
        <v>1217</v>
      </c>
      <c r="AG183" t="s">
        <v>1217</v>
      </c>
      <c r="AH183"/>
      <c r="AI183" t="s">
        <v>1217</v>
      </c>
      <c r="AJ183" t="s">
        <v>1217</v>
      </c>
      <c r="AK183" t="s">
        <v>1217</v>
      </c>
      <c r="AL183" t="s">
        <v>1217</v>
      </c>
      <c r="AM183" t="s">
        <v>1217</v>
      </c>
      <c r="AN183" t="s">
        <v>1217</v>
      </c>
      <c r="AO183" t="s">
        <v>1217</v>
      </c>
      <c r="AP183"/>
      <c r="AQ183"/>
      <c r="AR183"/>
      <c r="AS183"/>
      <c r="AT183"/>
      <c r="AU183"/>
      <c r="AV183"/>
      <c r="AW183"/>
      <c r="BE183"/>
      <c r="BF183" t="str" cm="1">
        <f t="array" aca="1" ref="BF183" ca="1">IFERROR(INDIRECT(X183),"")</f>
        <v/>
      </c>
      <c r="BI183"/>
      <c r="BJ183" s="438" t="s">
        <v>1217</v>
      </c>
      <c r="BK183" s="438" t="s">
        <v>1217</v>
      </c>
      <c r="BL183" s="438" t="s">
        <v>0</v>
      </c>
      <c r="BM183" s="438" t="s">
        <v>3633</v>
      </c>
      <c r="BN183" s="438">
        <v>2</v>
      </c>
      <c r="BO183" s="438" t="s">
        <v>4300</v>
      </c>
      <c r="BP183" s="438">
        <v>4</v>
      </c>
      <c r="BQ183" s="438" t="s">
        <v>4330</v>
      </c>
      <c r="BR183" s="438"/>
      <c r="BS183" s="438">
        <v>0</v>
      </c>
      <c r="BT183" s="438">
        <v>0</v>
      </c>
      <c r="BU183" s="438">
        <v>0</v>
      </c>
      <c r="BV183" s="438">
        <v>0</v>
      </c>
      <c r="BW183" s="438">
        <v>0</v>
      </c>
      <c r="BX183" s="438">
        <v>0</v>
      </c>
      <c r="BY183" s="438">
        <v>0</v>
      </c>
      <c r="BZ183" s="438">
        <v>0</v>
      </c>
      <c r="CA183" s="438">
        <v>0</v>
      </c>
      <c r="CB183" s="438">
        <v>0</v>
      </c>
      <c r="CC183" s="438"/>
      <c r="CD183" s="438"/>
      <c r="CG183"/>
      <c r="CH183"/>
      <c r="CI183"/>
      <c r="CJ183"/>
      <c r="CK183"/>
      <c r="CL183"/>
      <c r="CM183"/>
      <c r="CN183"/>
      <c r="CO183"/>
      <c r="CP183"/>
      <c r="CQ183"/>
      <c r="CR183"/>
      <c r="CS183"/>
    </row>
    <row r="184" spans="10:97">
      <c r="J184" s="422"/>
      <c r="R184"/>
      <c r="W184">
        <v>189</v>
      </c>
      <c r="X184" t="s">
        <v>1217</v>
      </c>
      <c r="Y184" t="s">
        <v>1217</v>
      </c>
      <c r="Z184" t="s">
        <v>1217</v>
      </c>
      <c r="AA184" t="s">
        <v>1217</v>
      </c>
      <c r="AB184" t="s">
        <v>1217</v>
      </c>
      <c r="AC184" t="s">
        <v>1217</v>
      </c>
      <c r="AD184" t="s">
        <v>1217</v>
      </c>
      <c r="AE184" t="s">
        <v>1217</v>
      </c>
      <c r="AF184" t="s">
        <v>1217</v>
      </c>
      <c r="AG184" t="s">
        <v>1217</v>
      </c>
      <c r="AH184"/>
      <c r="AI184" t="s">
        <v>1217</v>
      </c>
      <c r="AJ184" t="s">
        <v>1217</v>
      </c>
      <c r="AK184" t="s">
        <v>1217</v>
      </c>
      <c r="AL184" t="s">
        <v>1217</v>
      </c>
      <c r="AM184" t="s">
        <v>1217</v>
      </c>
      <c r="AN184" t="s">
        <v>1217</v>
      </c>
      <c r="AO184" t="s">
        <v>1217</v>
      </c>
      <c r="AP184"/>
      <c r="AQ184"/>
      <c r="AR184"/>
      <c r="AS184"/>
      <c r="AT184"/>
      <c r="AU184"/>
      <c r="AV184"/>
      <c r="AW184"/>
      <c r="BE184"/>
      <c r="BF184" t="str" cm="1">
        <f t="array" aca="1" ref="BF184" ca="1">IFERROR(INDIRECT(X184),"")</f>
        <v/>
      </c>
      <c r="BI184"/>
      <c r="BJ184" s="438" t="s">
        <v>1217</v>
      </c>
      <c r="BK184" s="438" t="s">
        <v>1217</v>
      </c>
      <c r="BL184" s="438" t="s">
        <v>0</v>
      </c>
      <c r="BM184" s="438" t="s">
        <v>3633</v>
      </c>
      <c r="BN184" s="438">
        <v>3</v>
      </c>
      <c r="BO184" s="438" t="s">
        <v>4301</v>
      </c>
      <c r="BP184" s="438">
        <v>19</v>
      </c>
      <c r="BQ184" s="438" t="s">
        <v>4331</v>
      </c>
      <c r="BR184" s="438"/>
      <c r="BS184" s="438">
        <v>0</v>
      </c>
      <c r="BT184" s="438">
        <v>0</v>
      </c>
      <c r="BU184" s="438">
        <v>0</v>
      </c>
      <c r="BV184" s="438">
        <v>0</v>
      </c>
      <c r="BW184" s="438">
        <v>0</v>
      </c>
      <c r="BX184" s="438">
        <v>0</v>
      </c>
      <c r="BY184" s="438">
        <v>0</v>
      </c>
      <c r="BZ184" s="438">
        <v>0</v>
      </c>
      <c r="CA184" s="438">
        <v>0</v>
      </c>
      <c r="CB184" s="438">
        <v>0</v>
      </c>
      <c r="CC184" s="438"/>
      <c r="CD184" s="438"/>
      <c r="CG184"/>
      <c r="CH184"/>
      <c r="CI184"/>
      <c r="CJ184"/>
      <c r="CK184"/>
      <c r="CL184"/>
      <c r="CM184"/>
      <c r="CN184"/>
      <c r="CO184"/>
      <c r="CP184"/>
      <c r="CQ184"/>
      <c r="CR184"/>
      <c r="CS184"/>
    </row>
    <row r="185" spans="10:97">
      <c r="J185" s="422"/>
      <c r="R185"/>
      <c r="W185">
        <v>190</v>
      </c>
      <c r="X185" t="s">
        <v>1217</v>
      </c>
      <c r="Y185" t="s">
        <v>1217</v>
      </c>
      <c r="Z185" t="s">
        <v>1217</v>
      </c>
      <c r="AA185" t="s">
        <v>1217</v>
      </c>
      <c r="AB185" t="s">
        <v>1217</v>
      </c>
      <c r="AC185" t="s">
        <v>1217</v>
      </c>
      <c r="AD185" t="s">
        <v>1217</v>
      </c>
      <c r="AE185" t="s">
        <v>1217</v>
      </c>
      <c r="AF185" t="s">
        <v>1217</v>
      </c>
      <c r="AG185" t="s">
        <v>1217</v>
      </c>
      <c r="AH185"/>
      <c r="AI185" t="s">
        <v>1217</v>
      </c>
      <c r="AJ185" t="s">
        <v>1217</v>
      </c>
      <c r="AK185" t="s">
        <v>1217</v>
      </c>
      <c r="AL185" t="s">
        <v>1217</v>
      </c>
      <c r="AM185" t="s">
        <v>1217</v>
      </c>
      <c r="AN185" t="s">
        <v>1217</v>
      </c>
      <c r="AO185" t="s">
        <v>1217</v>
      </c>
      <c r="AP185"/>
      <c r="AQ185"/>
      <c r="AR185"/>
      <c r="AS185"/>
      <c r="AT185"/>
      <c r="AU185"/>
      <c r="AV185"/>
      <c r="AW185"/>
      <c r="BE185"/>
      <c r="BF185" t="str" cm="1">
        <f t="array" aca="1" ref="BF185" ca="1">IFERROR(INDIRECT(X185),"")</f>
        <v/>
      </c>
      <c r="BI185"/>
      <c r="BJ185" s="438" t="s">
        <v>1217</v>
      </c>
      <c r="BK185" s="438" t="s">
        <v>1217</v>
      </c>
      <c r="BL185" s="438" t="s">
        <v>0</v>
      </c>
      <c r="BM185" s="438" t="s">
        <v>3633</v>
      </c>
      <c r="BN185" s="438">
        <v>4</v>
      </c>
      <c r="BO185" s="438" t="s">
        <v>4302</v>
      </c>
      <c r="BP185" s="438">
        <v>0</v>
      </c>
      <c r="BQ185" s="438" t="s">
        <v>4332</v>
      </c>
      <c r="BR185" s="438"/>
      <c r="BS185" s="438">
        <v>0</v>
      </c>
      <c r="BT185" s="438">
        <v>0</v>
      </c>
      <c r="BU185" s="438">
        <v>0</v>
      </c>
      <c r="BV185" s="438">
        <v>0</v>
      </c>
      <c r="BW185" s="438">
        <v>0</v>
      </c>
      <c r="BX185" s="438">
        <v>0</v>
      </c>
      <c r="BY185" s="438">
        <v>0</v>
      </c>
      <c r="BZ185" s="438">
        <v>0</v>
      </c>
      <c r="CA185" s="438">
        <v>0</v>
      </c>
      <c r="CB185" s="438">
        <v>0</v>
      </c>
      <c r="CC185" s="438"/>
      <c r="CD185" s="438"/>
      <c r="CG185"/>
      <c r="CH185"/>
      <c r="CI185"/>
      <c r="CJ185"/>
      <c r="CK185"/>
      <c r="CL185"/>
      <c r="CM185"/>
      <c r="CN185"/>
      <c r="CO185"/>
      <c r="CP185"/>
      <c r="CQ185"/>
      <c r="CR185"/>
      <c r="CS185"/>
    </row>
    <row r="186" spans="10:97">
      <c r="J186" s="422"/>
      <c r="R186"/>
      <c r="W186">
        <v>191</v>
      </c>
      <c r="X186" t="s">
        <v>1217</v>
      </c>
      <c r="Y186" t="s">
        <v>1217</v>
      </c>
      <c r="Z186" t="s">
        <v>1217</v>
      </c>
      <c r="AA186" t="s">
        <v>1217</v>
      </c>
      <c r="AB186" t="s">
        <v>1217</v>
      </c>
      <c r="AC186" t="s">
        <v>1217</v>
      </c>
      <c r="AD186" t="s">
        <v>1217</v>
      </c>
      <c r="AE186" t="s">
        <v>1217</v>
      </c>
      <c r="AF186" t="s">
        <v>1217</v>
      </c>
      <c r="AG186" t="s">
        <v>1217</v>
      </c>
      <c r="AH186"/>
      <c r="AI186" t="s">
        <v>1217</v>
      </c>
      <c r="AJ186" t="s">
        <v>1217</v>
      </c>
      <c r="AK186" t="s">
        <v>1217</v>
      </c>
      <c r="AL186" t="s">
        <v>1217</v>
      </c>
      <c r="AM186" t="s">
        <v>1217</v>
      </c>
      <c r="AN186" t="s">
        <v>1217</v>
      </c>
      <c r="AO186" t="s">
        <v>1217</v>
      </c>
      <c r="AP186"/>
      <c r="AQ186"/>
      <c r="AR186"/>
      <c r="AS186"/>
      <c r="AT186"/>
      <c r="AU186"/>
      <c r="AV186"/>
      <c r="AW186"/>
      <c r="BE186"/>
      <c r="BF186" t="str" cm="1">
        <f t="array" aca="1" ref="BF186" ca="1">IFERROR(INDIRECT(X186),"")</f>
        <v/>
      </c>
      <c r="BI186"/>
      <c r="BJ186" s="438" t="s">
        <v>1217</v>
      </c>
      <c r="BK186" s="438" t="s">
        <v>1217</v>
      </c>
      <c r="BL186" s="438" t="s">
        <v>0</v>
      </c>
      <c r="BM186" s="438" t="s">
        <v>3633</v>
      </c>
      <c r="BN186" s="438">
        <v>5</v>
      </c>
      <c r="BO186" s="438" t="s">
        <v>4303</v>
      </c>
      <c r="BP186" s="438">
        <v>0</v>
      </c>
      <c r="BQ186" s="438" t="s">
        <v>4333</v>
      </c>
      <c r="BR186" s="438"/>
      <c r="BS186" s="438">
        <v>0</v>
      </c>
      <c r="BT186" s="438">
        <v>0</v>
      </c>
      <c r="BU186" s="438">
        <v>0</v>
      </c>
      <c r="BV186" s="438">
        <v>0</v>
      </c>
      <c r="BW186" s="438">
        <v>0</v>
      </c>
      <c r="BX186" s="438">
        <v>0</v>
      </c>
      <c r="BY186" s="438">
        <v>0</v>
      </c>
      <c r="BZ186" s="438">
        <v>0</v>
      </c>
      <c r="CA186" s="438">
        <v>0</v>
      </c>
      <c r="CB186" s="438">
        <v>0</v>
      </c>
      <c r="CC186" s="438"/>
      <c r="CD186" s="438"/>
      <c r="CG186"/>
      <c r="CH186"/>
      <c r="CI186"/>
      <c r="CJ186"/>
      <c r="CK186"/>
      <c r="CL186"/>
      <c r="CM186"/>
      <c r="CN186"/>
      <c r="CO186"/>
      <c r="CP186"/>
      <c r="CQ186"/>
      <c r="CR186"/>
      <c r="CS186"/>
    </row>
    <row r="187" spans="10:97">
      <c r="J187" s="422"/>
      <c r="R187"/>
      <c r="W187">
        <v>192</v>
      </c>
      <c r="X187" t="s">
        <v>1217</v>
      </c>
      <c r="Y187" t="s">
        <v>1217</v>
      </c>
      <c r="Z187" t="s">
        <v>1217</v>
      </c>
      <c r="AA187" t="s">
        <v>1217</v>
      </c>
      <c r="AB187" t="s">
        <v>1217</v>
      </c>
      <c r="AC187" t="s">
        <v>1217</v>
      </c>
      <c r="AD187" t="s">
        <v>1217</v>
      </c>
      <c r="AE187" t="s">
        <v>1217</v>
      </c>
      <c r="AF187" t="s">
        <v>1217</v>
      </c>
      <c r="AG187" t="s">
        <v>1217</v>
      </c>
      <c r="AH187"/>
      <c r="AI187" t="s">
        <v>1217</v>
      </c>
      <c r="AJ187" t="s">
        <v>1217</v>
      </c>
      <c r="AK187" t="s">
        <v>1217</v>
      </c>
      <c r="AL187" t="s">
        <v>1217</v>
      </c>
      <c r="AM187" t="s">
        <v>1217</v>
      </c>
      <c r="AN187" t="s">
        <v>1217</v>
      </c>
      <c r="AO187" t="s">
        <v>1217</v>
      </c>
      <c r="AP187"/>
      <c r="AQ187"/>
      <c r="AR187"/>
      <c r="AS187"/>
      <c r="AT187"/>
      <c r="AU187"/>
      <c r="AV187"/>
      <c r="AW187"/>
      <c r="BE187"/>
      <c r="BF187" t="str" cm="1">
        <f t="array" aca="1" ref="BF187" ca="1">IFERROR(INDIRECT(X187),"")</f>
        <v/>
      </c>
      <c r="BI187"/>
      <c r="BJ187" s="463" t="s">
        <v>1217</v>
      </c>
      <c r="BK187" s="463" t="s">
        <v>1217</v>
      </c>
      <c r="BL187" s="463" t="s">
        <v>0</v>
      </c>
      <c r="BM187" s="463" t="s">
        <v>3633</v>
      </c>
      <c r="BN187" s="463">
        <v>1</v>
      </c>
      <c r="BO187" s="463" t="s">
        <v>4299</v>
      </c>
      <c r="BP187" s="463">
        <v>4</v>
      </c>
      <c r="BQ187" s="438" t="s">
        <v>4329</v>
      </c>
      <c r="BR187" s="438"/>
      <c r="BS187" s="463">
        <v>0</v>
      </c>
      <c r="BT187" s="463">
        <v>0</v>
      </c>
      <c r="BU187" s="463">
        <v>0</v>
      </c>
      <c r="BV187" s="463">
        <v>0</v>
      </c>
      <c r="BW187" s="463">
        <v>0</v>
      </c>
      <c r="BX187" s="463">
        <v>0</v>
      </c>
      <c r="BY187" s="463">
        <v>0</v>
      </c>
      <c r="BZ187" s="463">
        <v>0</v>
      </c>
      <c r="CA187" s="463">
        <v>0</v>
      </c>
      <c r="CB187" s="463">
        <v>0</v>
      </c>
      <c r="CC187" s="463"/>
      <c r="CD187" s="463"/>
      <c r="CG187"/>
      <c r="CH187"/>
      <c r="CI187"/>
      <c r="CJ187"/>
      <c r="CK187"/>
      <c r="CL187"/>
      <c r="CM187"/>
      <c r="CN187"/>
      <c r="CO187"/>
      <c r="CP187"/>
      <c r="CQ187"/>
      <c r="CR187"/>
      <c r="CS187"/>
    </row>
    <row r="188" spans="10:97">
      <c r="J188" s="422"/>
      <c r="R188"/>
      <c r="W188">
        <v>193</v>
      </c>
      <c r="X188" t="s">
        <v>1217</v>
      </c>
      <c r="Y188" t="s">
        <v>1217</v>
      </c>
      <c r="Z188" t="s">
        <v>1217</v>
      </c>
      <c r="AA188" t="s">
        <v>1217</v>
      </c>
      <c r="AB188" t="s">
        <v>1217</v>
      </c>
      <c r="AC188" t="s">
        <v>1217</v>
      </c>
      <c r="AD188" t="s">
        <v>1217</v>
      </c>
      <c r="AE188" t="s">
        <v>1217</v>
      </c>
      <c r="AF188" t="s">
        <v>1217</v>
      </c>
      <c r="AG188" t="s">
        <v>1217</v>
      </c>
      <c r="AH188"/>
      <c r="AI188" t="s">
        <v>1217</v>
      </c>
      <c r="AJ188" t="s">
        <v>1217</v>
      </c>
      <c r="AK188" t="s">
        <v>1217</v>
      </c>
      <c r="AL188" t="s">
        <v>1217</v>
      </c>
      <c r="AM188" t="s">
        <v>1217</v>
      </c>
      <c r="AN188" t="s">
        <v>1217</v>
      </c>
      <c r="AO188" t="s">
        <v>1217</v>
      </c>
      <c r="AP188"/>
      <c r="AQ188"/>
      <c r="AR188"/>
      <c r="AS188"/>
      <c r="AT188"/>
      <c r="AU188"/>
      <c r="AV188"/>
      <c r="AW188"/>
      <c r="BE188"/>
      <c r="BF188" t="str" cm="1">
        <f t="array" aca="1" ref="BF188" ca="1">IFERROR(INDIRECT(X188),"")</f>
        <v/>
      </c>
      <c r="BI188"/>
      <c r="BJ188" s="463" t="s">
        <v>1217</v>
      </c>
      <c r="BK188" s="463" t="s">
        <v>1217</v>
      </c>
      <c r="BL188" s="463" t="s">
        <v>0</v>
      </c>
      <c r="BM188" s="463" t="s">
        <v>3633</v>
      </c>
      <c r="BN188" s="463">
        <v>2</v>
      </c>
      <c r="BO188" s="463" t="s">
        <v>4300</v>
      </c>
      <c r="BP188" s="463">
        <v>4</v>
      </c>
      <c r="BQ188" s="438" t="s">
        <v>4330</v>
      </c>
      <c r="BR188" s="438"/>
      <c r="BS188" s="463">
        <v>0</v>
      </c>
      <c r="BT188" s="463">
        <v>0</v>
      </c>
      <c r="BU188" s="463">
        <v>0</v>
      </c>
      <c r="BV188" s="463">
        <v>0</v>
      </c>
      <c r="BW188" s="463">
        <v>0</v>
      </c>
      <c r="BX188" s="463">
        <v>0</v>
      </c>
      <c r="BY188" s="463">
        <v>0</v>
      </c>
      <c r="BZ188" s="463">
        <v>0</v>
      </c>
      <c r="CA188" s="463">
        <v>0</v>
      </c>
      <c r="CB188" s="463">
        <v>0</v>
      </c>
      <c r="CC188" s="463"/>
      <c r="CD188" s="463"/>
      <c r="CG188"/>
      <c r="CH188"/>
      <c r="CI188"/>
      <c r="CJ188"/>
      <c r="CK188"/>
      <c r="CL188"/>
      <c r="CM188"/>
      <c r="CN188"/>
      <c r="CO188"/>
      <c r="CP188"/>
      <c r="CQ188"/>
      <c r="CR188"/>
      <c r="CS188"/>
    </row>
    <row r="189" spans="10:97">
      <c r="J189" s="422"/>
      <c r="R189"/>
      <c r="W189">
        <v>194</v>
      </c>
      <c r="X189" s="566" t="s">
        <v>3783</v>
      </c>
      <c r="Y189" t="s">
        <v>3784</v>
      </c>
      <c r="Z189" t="s">
        <v>3785</v>
      </c>
      <c r="AA189">
        <v>14</v>
      </c>
      <c r="AB189" t="s">
        <v>3786</v>
      </c>
      <c r="AC189">
        <v>2</v>
      </c>
      <c r="AD189">
        <v>14</v>
      </c>
      <c r="AE189">
        <v>0</v>
      </c>
      <c r="AF189">
        <v>0</v>
      </c>
      <c r="AG189" t="s">
        <v>3787</v>
      </c>
      <c r="AH189"/>
      <c r="AI189" s="566" t="s">
        <v>3788</v>
      </c>
      <c r="AJ189" s="566" t="s">
        <v>3789</v>
      </c>
      <c r="AK189" s="566" t="s">
        <v>3790</v>
      </c>
      <c r="AL189" t="s">
        <v>3791</v>
      </c>
      <c r="AM189" s="566" t="s">
        <v>3792</v>
      </c>
      <c r="AN189" t="s">
        <v>3793</v>
      </c>
      <c r="AO189" t="s">
        <v>1846</v>
      </c>
      <c r="AP189"/>
      <c r="AQ189"/>
      <c r="AR189"/>
      <c r="AS189"/>
      <c r="AT189"/>
      <c r="AU189"/>
      <c r="AV189"/>
      <c r="AW189"/>
      <c r="BE189"/>
      <c r="BF189" cm="1">
        <f t="array" aca="1" ref="BF189" ca="1">IFERROR(INDIRECT(X189),"")</f>
        <v>0</v>
      </c>
      <c r="BI189"/>
      <c r="BJ189" s="463" t="s">
        <v>1217</v>
      </c>
      <c r="BK189" s="463" t="s">
        <v>1217</v>
      </c>
      <c r="BL189" s="463" t="s">
        <v>0</v>
      </c>
      <c r="BM189" s="463" t="s">
        <v>3633</v>
      </c>
      <c r="BN189" s="463">
        <v>3</v>
      </c>
      <c r="BO189" s="463" t="s">
        <v>4301</v>
      </c>
      <c r="BP189" s="463">
        <v>19</v>
      </c>
      <c r="BQ189" s="438" t="s">
        <v>4331</v>
      </c>
      <c r="BR189" s="438"/>
      <c r="BS189" s="463">
        <v>0</v>
      </c>
      <c r="BT189" s="463">
        <v>0</v>
      </c>
      <c r="BU189" s="463">
        <v>0</v>
      </c>
      <c r="BV189" s="463">
        <v>0</v>
      </c>
      <c r="BW189" s="463">
        <v>0</v>
      </c>
      <c r="BX189" s="463">
        <v>0</v>
      </c>
      <c r="BY189" s="463">
        <v>0</v>
      </c>
      <c r="BZ189" s="463">
        <v>0</v>
      </c>
      <c r="CA189" s="463">
        <v>0</v>
      </c>
      <c r="CB189" s="463">
        <v>0</v>
      </c>
      <c r="CC189" s="463"/>
      <c r="CD189" s="463"/>
      <c r="CG189"/>
      <c r="CH189"/>
      <c r="CI189"/>
      <c r="CJ189"/>
      <c r="CK189"/>
      <c r="CL189"/>
      <c r="CM189"/>
      <c r="CN189"/>
      <c r="CO189"/>
      <c r="CP189"/>
      <c r="CQ189"/>
      <c r="CR189"/>
      <c r="CS189"/>
    </row>
    <row r="190" spans="10:97">
      <c r="J190" s="422"/>
      <c r="R190"/>
      <c r="W190">
        <v>195</v>
      </c>
      <c r="X190" t="s">
        <v>1217</v>
      </c>
      <c r="Y190" t="s">
        <v>1217</v>
      </c>
      <c r="Z190" t="s">
        <v>1217</v>
      </c>
      <c r="AA190" t="s">
        <v>1217</v>
      </c>
      <c r="AB190" t="s">
        <v>1217</v>
      </c>
      <c r="AC190" t="s">
        <v>1217</v>
      </c>
      <c r="AD190" t="s">
        <v>1217</v>
      </c>
      <c r="AE190" t="s">
        <v>1217</v>
      </c>
      <c r="AF190" t="s">
        <v>1217</v>
      </c>
      <c r="AG190" t="s">
        <v>1217</v>
      </c>
      <c r="AH190"/>
      <c r="AI190" t="s">
        <v>1217</v>
      </c>
      <c r="AJ190" t="s">
        <v>1217</v>
      </c>
      <c r="AK190" t="s">
        <v>1217</v>
      </c>
      <c r="AL190" t="s">
        <v>1217</v>
      </c>
      <c r="AM190" t="s">
        <v>1217</v>
      </c>
      <c r="AN190" t="s">
        <v>1217</v>
      </c>
      <c r="AO190" t="s">
        <v>1217</v>
      </c>
      <c r="AP190"/>
      <c r="AQ190"/>
      <c r="AR190"/>
      <c r="AS190"/>
      <c r="AT190"/>
      <c r="AU190"/>
      <c r="AV190"/>
      <c r="AW190"/>
      <c r="BE190"/>
      <c r="BF190" t="str" cm="1">
        <f t="array" aca="1" ref="BF190" ca="1">IFERROR(INDIRECT(X190),"")</f>
        <v/>
      </c>
      <c r="BI190"/>
      <c r="BJ190" s="463" t="s">
        <v>1217</v>
      </c>
      <c r="BK190" s="463" t="s">
        <v>1217</v>
      </c>
      <c r="BL190" s="463" t="s">
        <v>0</v>
      </c>
      <c r="BM190" s="463" t="s">
        <v>3633</v>
      </c>
      <c r="BN190" s="463">
        <v>4</v>
      </c>
      <c r="BO190" s="463" t="s">
        <v>4302</v>
      </c>
      <c r="BP190" s="463">
        <v>0</v>
      </c>
      <c r="BQ190" s="438" t="s">
        <v>4332</v>
      </c>
      <c r="BR190" s="438"/>
      <c r="BS190" s="463">
        <v>0</v>
      </c>
      <c r="BT190" s="463">
        <v>0</v>
      </c>
      <c r="BU190" s="463">
        <v>0</v>
      </c>
      <c r="BV190" s="463">
        <v>0</v>
      </c>
      <c r="BW190" s="463">
        <v>0</v>
      </c>
      <c r="BX190" s="463">
        <v>0</v>
      </c>
      <c r="BY190" s="463">
        <v>0</v>
      </c>
      <c r="BZ190" s="463">
        <v>0</v>
      </c>
      <c r="CA190" s="463">
        <v>0</v>
      </c>
      <c r="CB190" s="463">
        <v>0</v>
      </c>
      <c r="CC190" s="463"/>
      <c r="CD190" s="463"/>
      <c r="CG190"/>
      <c r="CH190"/>
      <c r="CI190"/>
      <c r="CJ190"/>
      <c r="CK190"/>
      <c r="CL190"/>
      <c r="CM190"/>
      <c r="CN190"/>
      <c r="CO190"/>
      <c r="CP190"/>
      <c r="CQ190"/>
      <c r="CR190"/>
      <c r="CS190"/>
    </row>
    <row r="191" spans="10:97">
      <c r="J191" s="422"/>
      <c r="R191"/>
      <c r="W191">
        <v>196</v>
      </c>
      <c r="X191" t="s">
        <v>1217</v>
      </c>
      <c r="Y191" t="s">
        <v>1217</v>
      </c>
      <c r="Z191" t="s">
        <v>1217</v>
      </c>
      <c r="AA191" t="s">
        <v>1217</v>
      </c>
      <c r="AB191" t="s">
        <v>1217</v>
      </c>
      <c r="AC191" t="s">
        <v>1217</v>
      </c>
      <c r="AD191" t="s">
        <v>1217</v>
      </c>
      <c r="AE191" t="s">
        <v>1217</v>
      </c>
      <c r="AF191" t="s">
        <v>1217</v>
      </c>
      <c r="AG191" t="s">
        <v>1217</v>
      </c>
      <c r="AH191"/>
      <c r="AI191" t="s">
        <v>1217</v>
      </c>
      <c r="AJ191" t="s">
        <v>1217</v>
      </c>
      <c r="AK191" t="s">
        <v>1217</v>
      </c>
      <c r="AL191" t="s">
        <v>1217</v>
      </c>
      <c r="AM191" t="s">
        <v>1217</v>
      </c>
      <c r="AN191" t="s">
        <v>1217</v>
      </c>
      <c r="AO191" t="s">
        <v>1217</v>
      </c>
      <c r="AP191"/>
      <c r="AQ191"/>
      <c r="AR191"/>
      <c r="AS191"/>
      <c r="AT191"/>
      <c r="AU191"/>
      <c r="AV191"/>
      <c r="AW191"/>
      <c r="BE191"/>
      <c r="BF191" t="str" cm="1">
        <f t="array" aca="1" ref="BF191" ca="1">IFERROR(INDIRECT(X191),"")</f>
        <v/>
      </c>
      <c r="BI191"/>
      <c r="BJ191" s="463" t="s">
        <v>1217</v>
      </c>
      <c r="BK191" s="463" t="s">
        <v>1217</v>
      </c>
      <c r="BL191" s="463" t="s">
        <v>0</v>
      </c>
      <c r="BM191" s="463" t="s">
        <v>3633</v>
      </c>
      <c r="BN191" s="463">
        <v>5</v>
      </c>
      <c r="BO191" s="463" t="s">
        <v>4303</v>
      </c>
      <c r="BP191" s="463">
        <v>0</v>
      </c>
      <c r="BQ191" s="438" t="s">
        <v>4333</v>
      </c>
      <c r="BR191" s="438"/>
      <c r="BS191" s="463">
        <v>0</v>
      </c>
      <c r="BT191" s="463">
        <v>0</v>
      </c>
      <c r="BU191" s="463">
        <v>0</v>
      </c>
      <c r="BV191" s="463">
        <v>0</v>
      </c>
      <c r="BW191" s="463">
        <v>0</v>
      </c>
      <c r="BX191" s="463">
        <v>0</v>
      </c>
      <c r="BY191" s="463">
        <v>0</v>
      </c>
      <c r="BZ191" s="463">
        <v>0</v>
      </c>
      <c r="CA191" s="463">
        <v>0</v>
      </c>
      <c r="CB191" s="463">
        <v>0</v>
      </c>
      <c r="CC191" s="463"/>
      <c r="CD191" s="463"/>
      <c r="CG191"/>
      <c r="CH191"/>
      <c r="CI191"/>
      <c r="CJ191"/>
      <c r="CK191"/>
      <c r="CL191"/>
      <c r="CM191"/>
      <c r="CN191"/>
      <c r="CO191"/>
      <c r="CP191"/>
      <c r="CQ191"/>
      <c r="CR191"/>
      <c r="CS191"/>
    </row>
    <row r="192" spans="10:97">
      <c r="J192" s="422"/>
      <c r="R192"/>
      <c r="W192">
        <v>197</v>
      </c>
      <c r="X192" t="s">
        <v>1217</v>
      </c>
      <c r="Y192" t="s">
        <v>1217</v>
      </c>
      <c r="Z192" t="s">
        <v>1217</v>
      </c>
      <c r="AA192" t="s">
        <v>1217</v>
      </c>
      <c r="AB192" t="s">
        <v>1217</v>
      </c>
      <c r="AC192" t="s">
        <v>1217</v>
      </c>
      <c r="AD192" t="s">
        <v>1217</v>
      </c>
      <c r="AE192" t="s">
        <v>1217</v>
      </c>
      <c r="AF192" t="s">
        <v>1217</v>
      </c>
      <c r="AG192" t="s">
        <v>1217</v>
      </c>
      <c r="AH192"/>
      <c r="AI192" t="s">
        <v>1217</v>
      </c>
      <c r="AJ192" t="s">
        <v>1217</v>
      </c>
      <c r="AK192" t="s">
        <v>1217</v>
      </c>
      <c r="AL192" t="s">
        <v>1217</v>
      </c>
      <c r="AM192" t="s">
        <v>1217</v>
      </c>
      <c r="AN192" t="s">
        <v>1217</v>
      </c>
      <c r="AO192" t="s">
        <v>1217</v>
      </c>
      <c r="AP192"/>
      <c r="AQ192"/>
      <c r="AR192"/>
      <c r="AS192"/>
      <c r="AT192"/>
      <c r="AU192"/>
      <c r="AV192"/>
      <c r="AW192"/>
      <c r="BE192"/>
      <c r="BF192" t="str" cm="1">
        <f t="array" aca="1" ref="BF192" ca="1">IFERROR(INDIRECT(X192),"")</f>
        <v/>
      </c>
      <c r="BI192"/>
      <c r="BJ192" s="466" t="s">
        <v>1217</v>
      </c>
      <c r="BK192" s="466" t="s">
        <v>1217</v>
      </c>
      <c r="BL192" s="466" t="s">
        <v>0</v>
      </c>
      <c r="BM192" s="466" t="s">
        <v>3633</v>
      </c>
      <c r="BN192" s="466">
        <v>1</v>
      </c>
      <c r="BO192" s="466" t="s">
        <v>4299</v>
      </c>
      <c r="BP192" s="466">
        <v>4</v>
      </c>
      <c r="BQ192" s="438" t="s">
        <v>4329</v>
      </c>
      <c r="BR192" s="438"/>
      <c r="BS192" s="466">
        <v>0</v>
      </c>
      <c r="BT192" s="466">
        <v>0</v>
      </c>
      <c r="BU192" s="466">
        <v>0</v>
      </c>
      <c r="BV192" s="466">
        <v>0</v>
      </c>
      <c r="BW192" s="466">
        <v>0</v>
      </c>
      <c r="BX192" s="466">
        <v>0</v>
      </c>
      <c r="BY192" s="466">
        <v>0</v>
      </c>
      <c r="BZ192" s="466">
        <v>0</v>
      </c>
      <c r="CA192" s="466">
        <v>0</v>
      </c>
      <c r="CB192" s="466">
        <v>0</v>
      </c>
      <c r="CC192" s="466"/>
      <c r="CD192" s="466"/>
      <c r="CG192"/>
      <c r="CH192"/>
      <c r="CI192"/>
      <c r="CJ192"/>
      <c r="CK192"/>
      <c r="CL192"/>
      <c r="CM192"/>
      <c r="CN192"/>
      <c r="CO192"/>
      <c r="CP192"/>
      <c r="CQ192"/>
      <c r="CR192"/>
      <c r="CS192"/>
    </row>
    <row r="193" spans="10:97">
      <c r="J193" s="422"/>
      <c r="R193"/>
      <c r="W193">
        <v>198</v>
      </c>
      <c r="X193" t="s">
        <v>1217</v>
      </c>
      <c r="Y193" t="s">
        <v>1217</v>
      </c>
      <c r="Z193" t="s">
        <v>1217</v>
      </c>
      <c r="AA193" t="s">
        <v>1217</v>
      </c>
      <c r="AB193" t="s">
        <v>1217</v>
      </c>
      <c r="AC193" t="s">
        <v>1217</v>
      </c>
      <c r="AD193" t="s">
        <v>1217</v>
      </c>
      <c r="AE193" t="s">
        <v>1217</v>
      </c>
      <c r="AF193" t="s">
        <v>1217</v>
      </c>
      <c r="AG193" t="s">
        <v>1217</v>
      </c>
      <c r="AH193"/>
      <c r="AI193" t="s">
        <v>1217</v>
      </c>
      <c r="AJ193" t="s">
        <v>1217</v>
      </c>
      <c r="AK193" t="s">
        <v>1217</v>
      </c>
      <c r="AL193" t="s">
        <v>1217</v>
      </c>
      <c r="AM193" t="s">
        <v>1217</v>
      </c>
      <c r="AN193" t="s">
        <v>1217</v>
      </c>
      <c r="AO193" t="s">
        <v>1217</v>
      </c>
      <c r="AP193"/>
      <c r="AQ193"/>
      <c r="AR193"/>
      <c r="AS193"/>
      <c r="AT193"/>
      <c r="AU193"/>
      <c r="AV193"/>
      <c r="AW193"/>
      <c r="BE193"/>
      <c r="BF193" t="str" cm="1">
        <f t="array" aca="1" ref="BF193" ca="1">IFERROR(INDIRECT(X193),"")</f>
        <v/>
      </c>
      <c r="BI193"/>
      <c r="BJ193" s="466" t="s">
        <v>1217</v>
      </c>
      <c r="BK193" s="466" t="s">
        <v>1217</v>
      </c>
      <c r="BL193" s="466" t="s">
        <v>0</v>
      </c>
      <c r="BM193" s="466" t="s">
        <v>3633</v>
      </c>
      <c r="BN193" s="466">
        <v>2</v>
      </c>
      <c r="BO193" s="466" t="s">
        <v>4300</v>
      </c>
      <c r="BP193" s="466">
        <v>4</v>
      </c>
      <c r="BQ193" s="438" t="s">
        <v>4330</v>
      </c>
      <c r="BR193" s="438"/>
      <c r="BS193" s="466">
        <v>0</v>
      </c>
      <c r="BT193" s="466">
        <v>0</v>
      </c>
      <c r="BU193" s="466">
        <v>0</v>
      </c>
      <c r="BV193" s="466">
        <v>0</v>
      </c>
      <c r="BW193" s="466">
        <v>0</v>
      </c>
      <c r="BX193" s="466">
        <v>0</v>
      </c>
      <c r="BY193" s="466">
        <v>0</v>
      </c>
      <c r="BZ193" s="466">
        <v>0</v>
      </c>
      <c r="CA193" s="466">
        <v>0</v>
      </c>
      <c r="CB193" s="466">
        <v>0</v>
      </c>
      <c r="CC193" s="466"/>
      <c r="CD193" s="466"/>
      <c r="CG193"/>
      <c r="CH193"/>
      <c r="CI193"/>
      <c r="CJ193"/>
      <c r="CK193"/>
      <c r="CL193"/>
      <c r="CM193"/>
      <c r="CN193"/>
      <c r="CO193"/>
      <c r="CP193"/>
      <c r="CQ193"/>
      <c r="CR193"/>
      <c r="CS193"/>
    </row>
    <row r="194" spans="10:97">
      <c r="J194" s="422"/>
      <c r="R194"/>
      <c r="W194">
        <v>199</v>
      </c>
      <c r="X194" t="s">
        <v>1217</v>
      </c>
      <c r="Y194" t="s">
        <v>1217</v>
      </c>
      <c r="Z194" t="s">
        <v>1217</v>
      </c>
      <c r="AA194" t="s">
        <v>1217</v>
      </c>
      <c r="AB194" t="s">
        <v>1217</v>
      </c>
      <c r="AC194" t="s">
        <v>1217</v>
      </c>
      <c r="AD194" t="s">
        <v>1217</v>
      </c>
      <c r="AE194" t="s">
        <v>1217</v>
      </c>
      <c r="AF194" t="s">
        <v>1217</v>
      </c>
      <c r="AG194" t="s">
        <v>1217</v>
      </c>
      <c r="AH194"/>
      <c r="AI194" t="s">
        <v>1217</v>
      </c>
      <c r="AJ194" t="s">
        <v>1217</v>
      </c>
      <c r="AK194" t="s">
        <v>1217</v>
      </c>
      <c r="AL194" t="s">
        <v>1217</v>
      </c>
      <c r="AM194" t="s">
        <v>1217</v>
      </c>
      <c r="AN194" t="s">
        <v>1217</v>
      </c>
      <c r="AO194" t="s">
        <v>1217</v>
      </c>
      <c r="AP194"/>
      <c r="AQ194"/>
      <c r="AR194"/>
      <c r="AS194"/>
      <c r="AT194"/>
      <c r="AU194"/>
      <c r="AV194"/>
      <c r="AW194"/>
      <c r="BE194"/>
      <c r="BF194" t="str" cm="1">
        <f t="array" aca="1" ref="BF194" ca="1">IFERROR(INDIRECT(X194),"")</f>
        <v/>
      </c>
      <c r="BI194"/>
      <c r="BJ194" s="466" t="s">
        <v>1217</v>
      </c>
      <c r="BK194" s="466" t="s">
        <v>1217</v>
      </c>
      <c r="BL194" s="466" t="s">
        <v>0</v>
      </c>
      <c r="BM194" s="466" t="s">
        <v>3633</v>
      </c>
      <c r="BN194" s="466">
        <v>3</v>
      </c>
      <c r="BO194" s="466" t="s">
        <v>4301</v>
      </c>
      <c r="BP194" s="466">
        <v>19</v>
      </c>
      <c r="BQ194" s="438" t="s">
        <v>4331</v>
      </c>
      <c r="BR194" s="438"/>
      <c r="BS194" s="466">
        <v>0</v>
      </c>
      <c r="BT194" s="466">
        <v>0</v>
      </c>
      <c r="BU194" s="466">
        <v>0</v>
      </c>
      <c r="BV194" s="466">
        <v>0</v>
      </c>
      <c r="BW194" s="466">
        <v>0</v>
      </c>
      <c r="BX194" s="466">
        <v>0</v>
      </c>
      <c r="BY194" s="466">
        <v>0</v>
      </c>
      <c r="BZ194" s="466">
        <v>0</v>
      </c>
      <c r="CA194" s="466">
        <v>0</v>
      </c>
      <c r="CB194" s="466">
        <v>0</v>
      </c>
      <c r="CC194" s="466"/>
      <c r="CD194" s="466"/>
      <c r="CG194"/>
      <c r="CH194"/>
      <c r="CI194"/>
      <c r="CJ194"/>
      <c r="CK194"/>
      <c r="CL194"/>
      <c r="CM194"/>
      <c r="CN194"/>
      <c r="CO194"/>
      <c r="CP194"/>
      <c r="CQ194"/>
      <c r="CR194"/>
      <c r="CS194"/>
    </row>
    <row r="195" spans="10:97">
      <c r="J195" s="422"/>
      <c r="R195"/>
      <c r="W195">
        <v>200</v>
      </c>
      <c r="X195" t="s">
        <v>1217</v>
      </c>
      <c r="Y195" t="s">
        <v>1217</v>
      </c>
      <c r="Z195" t="s">
        <v>1217</v>
      </c>
      <c r="AA195" t="s">
        <v>1217</v>
      </c>
      <c r="AB195" t="s">
        <v>1217</v>
      </c>
      <c r="AC195" t="s">
        <v>1217</v>
      </c>
      <c r="AD195" t="s">
        <v>1217</v>
      </c>
      <c r="AE195" t="s">
        <v>1217</v>
      </c>
      <c r="AF195" t="s">
        <v>1217</v>
      </c>
      <c r="AG195" t="s">
        <v>1217</v>
      </c>
      <c r="AH195"/>
      <c r="AI195" t="s">
        <v>1217</v>
      </c>
      <c r="AJ195" t="s">
        <v>1217</v>
      </c>
      <c r="AK195" t="s">
        <v>1217</v>
      </c>
      <c r="AL195" t="s">
        <v>1217</v>
      </c>
      <c r="AM195" t="s">
        <v>1217</v>
      </c>
      <c r="AN195" t="s">
        <v>1217</v>
      </c>
      <c r="AO195" t="s">
        <v>1217</v>
      </c>
      <c r="AP195"/>
      <c r="AQ195"/>
      <c r="AR195"/>
      <c r="AS195"/>
      <c r="AT195"/>
      <c r="AU195"/>
      <c r="AV195"/>
      <c r="AW195"/>
      <c r="BE195"/>
      <c r="BF195" t="str" cm="1">
        <f t="array" aca="1" ref="BF195" ca="1">IFERROR(INDIRECT(X195),"")</f>
        <v/>
      </c>
      <c r="BI195"/>
      <c r="BJ195" s="466" t="s">
        <v>1217</v>
      </c>
      <c r="BK195" s="466" t="s">
        <v>1217</v>
      </c>
      <c r="BL195" s="466" t="s">
        <v>0</v>
      </c>
      <c r="BM195" s="466" t="s">
        <v>3633</v>
      </c>
      <c r="BN195" s="466">
        <v>4</v>
      </c>
      <c r="BO195" s="466" t="s">
        <v>4302</v>
      </c>
      <c r="BP195" s="466">
        <v>0</v>
      </c>
      <c r="BQ195" s="438" t="s">
        <v>4332</v>
      </c>
      <c r="BR195" s="438"/>
      <c r="BS195" s="466">
        <v>0</v>
      </c>
      <c r="BT195" s="466">
        <v>0</v>
      </c>
      <c r="BU195" s="466">
        <v>0</v>
      </c>
      <c r="BV195" s="466">
        <v>0</v>
      </c>
      <c r="BW195" s="466">
        <v>0</v>
      </c>
      <c r="BX195" s="466">
        <v>0</v>
      </c>
      <c r="BY195" s="466">
        <v>0</v>
      </c>
      <c r="BZ195" s="466">
        <v>0</v>
      </c>
      <c r="CA195" s="466">
        <v>0</v>
      </c>
      <c r="CB195" s="466">
        <v>0</v>
      </c>
      <c r="CC195" s="466"/>
      <c r="CD195" s="466"/>
      <c r="CG195"/>
      <c r="CH195"/>
      <c r="CI195"/>
      <c r="CJ195"/>
      <c r="CK195"/>
      <c r="CL195"/>
      <c r="CM195"/>
      <c r="CN195"/>
      <c r="CO195"/>
      <c r="CP195"/>
      <c r="CQ195"/>
      <c r="CR195"/>
      <c r="CS195"/>
    </row>
    <row r="196" spans="10:97">
      <c r="J196" s="422"/>
      <c r="R196"/>
      <c r="W196">
        <v>201</v>
      </c>
      <c r="X196" t="s">
        <v>1217</v>
      </c>
      <c r="Y196" t="s">
        <v>1217</v>
      </c>
      <c r="Z196" t="s">
        <v>1217</v>
      </c>
      <c r="AA196" t="s">
        <v>1217</v>
      </c>
      <c r="AB196" t="s">
        <v>1217</v>
      </c>
      <c r="AC196" t="s">
        <v>1217</v>
      </c>
      <c r="AD196" t="s">
        <v>1217</v>
      </c>
      <c r="AE196" t="s">
        <v>1217</v>
      </c>
      <c r="AF196" t="s">
        <v>1217</v>
      </c>
      <c r="AG196" t="s">
        <v>1217</v>
      </c>
      <c r="AH196"/>
      <c r="AI196" t="s">
        <v>1217</v>
      </c>
      <c r="AJ196" t="s">
        <v>1217</v>
      </c>
      <c r="AK196" t="s">
        <v>1217</v>
      </c>
      <c r="AL196" t="s">
        <v>1217</v>
      </c>
      <c r="AM196" t="s">
        <v>1217</v>
      </c>
      <c r="AN196" t="s">
        <v>1217</v>
      </c>
      <c r="AO196" t="s">
        <v>1217</v>
      </c>
      <c r="AP196"/>
      <c r="AQ196"/>
      <c r="AR196"/>
      <c r="AS196"/>
      <c r="AT196"/>
      <c r="AU196"/>
      <c r="AV196"/>
      <c r="AW196"/>
      <c r="BE196"/>
      <c r="BF196" t="str" cm="1">
        <f t="array" aca="1" ref="BF196" ca="1">IFERROR(INDIRECT(X196),"")</f>
        <v/>
      </c>
      <c r="BI196"/>
      <c r="BJ196" s="466" t="s">
        <v>1217</v>
      </c>
      <c r="BK196" s="466" t="s">
        <v>1217</v>
      </c>
      <c r="BL196" s="466" t="s">
        <v>0</v>
      </c>
      <c r="BM196" s="466" t="s">
        <v>3633</v>
      </c>
      <c r="BN196" s="466">
        <v>5</v>
      </c>
      <c r="BO196" s="466" t="s">
        <v>4303</v>
      </c>
      <c r="BP196" s="466">
        <v>0</v>
      </c>
      <c r="BQ196" s="438" t="s">
        <v>4333</v>
      </c>
      <c r="BR196" s="438"/>
      <c r="BS196" s="466">
        <v>0</v>
      </c>
      <c r="BT196" s="466">
        <v>0</v>
      </c>
      <c r="BU196" s="466">
        <v>0</v>
      </c>
      <c r="BV196" s="466">
        <v>0</v>
      </c>
      <c r="BW196" s="466">
        <v>0</v>
      </c>
      <c r="BX196" s="466">
        <v>0</v>
      </c>
      <c r="BY196" s="466">
        <v>0</v>
      </c>
      <c r="BZ196" s="466">
        <v>0</v>
      </c>
      <c r="CA196" s="466">
        <v>0</v>
      </c>
      <c r="CB196" s="466">
        <v>0</v>
      </c>
      <c r="CC196" s="466"/>
      <c r="CD196" s="466"/>
      <c r="CG196"/>
      <c r="CH196"/>
      <c r="CI196"/>
      <c r="CJ196"/>
      <c r="CK196"/>
      <c r="CL196"/>
      <c r="CM196"/>
      <c r="CN196"/>
      <c r="CO196"/>
      <c r="CP196"/>
      <c r="CQ196"/>
      <c r="CR196"/>
      <c r="CS196"/>
    </row>
    <row r="197" spans="10:97">
      <c r="J197" s="422"/>
      <c r="R197"/>
      <c r="W197">
        <v>202</v>
      </c>
      <c r="X197" t="s">
        <v>1217</v>
      </c>
      <c r="Y197" t="s">
        <v>1217</v>
      </c>
      <c r="Z197" t="s">
        <v>1217</v>
      </c>
      <c r="AA197" t="s">
        <v>1217</v>
      </c>
      <c r="AB197" t="s">
        <v>1217</v>
      </c>
      <c r="AC197" t="s">
        <v>1217</v>
      </c>
      <c r="AD197" t="s">
        <v>1217</v>
      </c>
      <c r="AE197" t="s">
        <v>1217</v>
      </c>
      <c r="AF197" t="s">
        <v>1217</v>
      </c>
      <c r="AG197" t="s">
        <v>1217</v>
      </c>
      <c r="AH197"/>
      <c r="AI197" t="s">
        <v>1217</v>
      </c>
      <c r="AJ197" t="s">
        <v>1217</v>
      </c>
      <c r="AK197" t="s">
        <v>1217</v>
      </c>
      <c r="AL197" t="s">
        <v>1217</v>
      </c>
      <c r="AM197" t="s">
        <v>1217</v>
      </c>
      <c r="AN197" t="s">
        <v>1217</v>
      </c>
      <c r="AO197" t="s">
        <v>1217</v>
      </c>
      <c r="AP197"/>
      <c r="AQ197"/>
      <c r="AR197"/>
      <c r="AS197"/>
      <c r="AT197"/>
      <c r="AU197"/>
      <c r="AV197"/>
      <c r="AW197"/>
      <c r="BE197"/>
      <c r="BF197" t="str" cm="1">
        <f t="array" aca="1" ref="BF197" ca="1">IFERROR(INDIRECT(X197),"")</f>
        <v/>
      </c>
      <c r="BI197"/>
      <c r="BJ197" s="467" t="s">
        <v>1217</v>
      </c>
      <c r="BK197" s="467" t="s">
        <v>1217</v>
      </c>
      <c r="BL197" s="467" t="s">
        <v>0</v>
      </c>
      <c r="BM197" s="467" t="s">
        <v>3633</v>
      </c>
      <c r="BN197" s="467">
        <v>1</v>
      </c>
      <c r="BO197" s="467" t="s">
        <v>4299</v>
      </c>
      <c r="BP197" s="467">
        <v>4</v>
      </c>
      <c r="BQ197" s="438" t="s">
        <v>4329</v>
      </c>
      <c r="BR197" s="438"/>
      <c r="BS197" s="467">
        <v>0</v>
      </c>
      <c r="BT197" s="467">
        <v>0</v>
      </c>
      <c r="BU197" s="467">
        <v>0</v>
      </c>
      <c r="BV197" s="467">
        <v>0</v>
      </c>
      <c r="BW197" s="467">
        <v>0</v>
      </c>
      <c r="BX197" s="467">
        <v>0</v>
      </c>
      <c r="BY197" s="467">
        <v>0</v>
      </c>
      <c r="BZ197" s="467">
        <v>0</v>
      </c>
      <c r="CA197" s="467">
        <v>0</v>
      </c>
      <c r="CB197" s="467">
        <v>0</v>
      </c>
      <c r="CC197" s="467"/>
      <c r="CD197" s="467"/>
      <c r="CG197"/>
      <c r="CH197"/>
      <c r="CI197"/>
      <c r="CJ197"/>
      <c r="CK197"/>
      <c r="CL197"/>
      <c r="CM197"/>
      <c r="CN197"/>
      <c r="CO197"/>
      <c r="CP197"/>
      <c r="CQ197"/>
      <c r="CR197"/>
      <c r="CS197"/>
    </row>
    <row r="198" spans="10:97">
      <c r="J198" s="422"/>
      <c r="R198"/>
      <c r="W198">
        <v>203</v>
      </c>
      <c r="X198" t="s">
        <v>1217</v>
      </c>
      <c r="Y198" t="s">
        <v>1217</v>
      </c>
      <c r="Z198" t="s">
        <v>1217</v>
      </c>
      <c r="AA198" t="s">
        <v>1217</v>
      </c>
      <c r="AB198" t="s">
        <v>1217</v>
      </c>
      <c r="AC198" t="s">
        <v>1217</v>
      </c>
      <c r="AD198" t="s">
        <v>1217</v>
      </c>
      <c r="AE198" t="s">
        <v>1217</v>
      </c>
      <c r="AF198" t="s">
        <v>1217</v>
      </c>
      <c r="AG198" t="s">
        <v>1217</v>
      </c>
      <c r="AH198"/>
      <c r="AI198" t="s">
        <v>1217</v>
      </c>
      <c r="AJ198" t="s">
        <v>1217</v>
      </c>
      <c r="AK198" t="s">
        <v>1217</v>
      </c>
      <c r="AL198" t="s">
        <v>1217</v>
      </c>
      <c r="AM198" t="s">
        <v>1217</v>
      </c>
      <c r="AN198" t="s">
        <v>1217</v>
      </c>
      <c r="AO198" t="s">
        <v>1217</v>
      </c>
      <c r="AP198"/>
      <c r="AQ198"/>
      <c r="AR198"/>
      <c r="AS198"/>
      <c r="AT198"/>
      <c r="AU198"/>
      <c r="AV198"/>
      <c r="AW198"/>
      <c r="BE198"/>
      <c r="BF198" t="str" cm="1">
        <f t="array" aca="1" ref="BF198" ca="1">IFERROR(INDIRECT(X198),"")</f>
        <v/>
      </c>
      <c r="BI198"/>
      <c r="BJ198" s="467" t="s">
        <v>1217</v>
      </c>
      <c r="BK198" s="467" t="s">
        <v>1217</v>
      </c>
      <c r="BL198" s="467" t="s">
        <v>0</v>
      </c>
      <c r="BM198" s="467" t="s">
        <v>3633</v>
      </c>
      <c r="BN198" s="467">
        <v>2</v>
      </c>
      <c r="BO198" s="467" t="s">
        <v>4300</v>
      </c>
      <c r="BP198" s="467">
        <v>4</v>
      </c>
      <c r="BQ198" s="438" t="s">
        <v>4330</v>
      </c>
      <c r="BR198" s="438"/>
      <c r="BS198" s="467">
        <v>0</v>
      </c>
      <c r="BT198" s="467">
        <v>0</v>
      </c>
      <c r="BU198" s="467">
        <v>0</v>
      </c>
      <c r="BV198" s="467">
        <v>0</v>
      </c>
      <c r="BW198" s="467">
        <v>0</v>
      </c>
      <c r="BX198" s="467">
        <v>0</v>
      </c>
      <c r="BY198" s="467">
        <v>0</v>
      </c>
      <c r="BZ198" s="467">
        <v>0</v>
      </c>
      <c r="CA198" s="467">
        <v>0</v>
      </c>
      <c r="CB198" s="467">
        <v>0</v>
      </c>
      <c r="CC198" s="467"/>
      <c r="CD198" s="467"/>
      <c r="CG198"/>
      <c r="CH198"/>
      <c r="CI198"/>
      <c r="CJ198"/>
      <c r="CK198"/>
      <c r="CL198"/>
      <c r="CM198"/>
      <c r="CN198"/>
      <c r="CO198"/>
      <c r="CP198"/>
      <c r="CQ198"/>
      <c r="CR198"/>
      <c r="CS198"/>
    </row>
    <row r="199" spans="10:97">
      <c r="J199" s="422"/>
      <c r="R199"/>
      <c r="W199">
        <v>204</v>
      </c>
      <c r="X199" t="s">
        <v>1217</v>
      </c>
      <c r="Y199" t="s">
        <v>1217</v>
      </c>
      <c r="Z199" t="s">
        <v>1217</v>
      </c>
      <c r="AA199" t="s">
        <v>1217</v>
      </c>
      <c r="AB199" t="s">
        <v>1217</v>
      </c>
      <c r="AC199" t="s">
        <v>1217</v>
      </c>
      <c r="AD199" t="s">
        <v>1217</v>
      </c>
      <c r="AE199" t="s">
        <v>1217</v>
      </c>
      <c r="AF199" t="s">
        <v>1217</v>
      </c>
      <c r="AG199" t="s">
        <v>1217</v>
      </c>
      <c r="AH199"/>
      <c r="AI199" t="s">
        <v>1217</v>
      </c>
      <c r="AJ199" t="s">
        <v>1217</v>
      </c>
      <c r="AK199" t="s">
        <v>1217</v>
      </c>
      <c r="AL199" t="s">
        <v>1217</v>
      </c>
      <c r="AM199" t="s">
        <v>1217</v>
      </c>
      <c r="AN199" t="s">
        <v>1217</v>
      </c>
      <c r="AO199" t="s">
        <v>1217</v>
      </c>
      <c r="AP199"/>
      <c r="AQ199"/>
      <c r="AR199"/>
      <c r="AS199"/>
      <c r="AT199"/>
      <c r="AU199"/>
      <c r="AV199"/>
      <c r="AW199"/>
      <c r="BE199"/>
      <c r="BF199" t="str" cm="1">
        <f t="array" aca="1" ref="BF199" ca="1">IFERROR(INDIRECT(X199),"")</f>
        <v/>
      </c>
      <c r="BI199"/>
      <c r="BJ199" s="467" t="s">
        <v>1217</v>
      </c>
      <c r="BK199" s="467" t="s">
        <v>1217</v>
      </c>
      <c r="BL199" s="467" t="s">
        <v>0</v>
      </c>
      <c r="BM199" s="467" t="s">
        <v>3633</v>
      </c>
      <c r="BN199" s="467">
        <v>3</v>
      </c>
      <c r="BO199" s="467" t="s">
        <v>4301</v>
      </c>
      <c r="BP199" s="467">
        <v>19</v>
      </c>
      <c r="BQ199" s="438" t="s">
        <v>4331</v>
      </c>
      <c r="BR199" s="438"/>
      <c r="BS199" s="467">
        <v>0</v>
      </c>
      <c r="BT199" s="467">
        <v>0</v>
      </c>
      <c r="BU199" s="467">
        <v>0</v>
      </c>
      <c r="BV199" s="467">
        <v>0</v>
      </c>
      <c r="BW199" s="467">
        <v>0</v>
      </c>
      <c r="BX199" s="467">
        <v>0</v>
      </c>
      <c r="BY199" s="467">
        <v>0</v>
      </c>
      <c r="BZ199" s="467">
        <v>0</v>
      </c>
      <c r="CA199" s="467">
        <v>0</v>
      </c>
      <c r="CB199" s="467">
        <v>0</v>
      </c>
      <c r="CC199" s="467"/>
      <c r="CD199" s="467"/>
      <c r="CG199"/>
      <c r="CH199"/>
      <c r="CI199"/>
      <c r="CJ199"/>
      <c r="CK199"/>
      <c r="CL199"/>
      <c r="CM199"/>
      <c r="CN199"/>
      <c r="CO199"/>
      <c r="CP199"/>
      <c r="CQ199"/>
      <c r="CR199"/>
      <c r="CS199"/>
    </row>
    <row r="200" spans="10:97">
      <c r="J200" s="422"/>
      <c r="R200"/>
      <c r="W200">
        <v>205</v>
      </c>
      <c r="X200" t="s">
        <v>1217</v>
      </c>
      <c r="Y200" t="s">
        <v>1217</v>
      </c>
      <c r="Z200" t="s">
        <v>1217</v>
      </c>
      <c r="AA200" t="s">
        <v>1217</v>
      </c>
      <c r="AB200" t="s">
        <v>1217</v>
      </c>
      <c r="AC200" t="s">
        <v>1217</v>
      </c>
      <c r="AD200" t="s">
        <v>1217</v>
      </c>
      <c r="AE200" t="s">
        <v>1217</v>
      </c>
      <c r="AF200" t="s">
        <v>1217</v>
      </c>
      <c r="AG200" t="s">
        <v>1217</v>
      </c>
      <c r="AH200"/>
      <c r="AI200" t="s">
        <v>1217</v>
      </c>
      <c r="AJ200" t="s">
        <v>1217</v>
      </c>
      <c r="AK200" t="s">
        <v>1217</v>
      </c>
      <c r="AL200" t="s">
        <v>1217</v>
      </c>
      <c r="AM200" t="s">
        <v>1217</v>
      </c>
      <c r="AN200" t="s">
        <v>1217</v>
      </c>
      <c r="AO200" t="s">
        <v>1217</v>
      </c>
      <c r="AP200"/>
      <c r="AQ200"/>
      <c r="AR200"/>
      <c r="AS200"/>
      <c r="AT200"/>
      <c r="AU200"/>
      <c r="AV200"/>
      <c r="AW200"/>
      <c r="BE200"/>
      <c r="BF200" t="str" cm="1">
        <f t="array" aca="1" ref="BF200" ca="1">IFERROR(INDIRECT(X200),"")</f>
        <v/>
      </c>
      <c r="BI200"/>
      <c r="BJ200" s="467" t="s">
        <v>1217</v>
      </c>
      <c r="BK200" s="467" t="s">
        <v>1217</v>
      </c>
      <c r="BL200" s="467" t="s">
        <v>0</v>
      </c>
      <c r="BM200" s="467" t="s">
        <v>3633</v>
      </c>
      <c r="BN200" s="467">
        <v>4</v>
      </c>
      <c r="BO200" s="467" t="s">
        <v>4302</v>
      </c>
      <c r="BP200" s="467">
        <v>0</v>
      </c>
      <c r="BQ200" s="438" t="s">
        <v>4332</v>
      </c>
      <c r="BR200" s="438"/>
      <c r="BS200" s="467">
        <v>0</v>
      </c>
      <c r="BT200" s="467">
        <v>0</v>
      </c>
      <c r="BU200" s="467">
        <v>0</v>
      </c>
      <c r="BV200" s="467">
        <v>0</v>
      </c>
      <c r="BW200" s="467">
        <v>0</v>
      </c>
      <c r="BX200" s="467">
        <v>0</v>
      </c>
      <c r="BY200" s="467">
        <v>0</v>
      </c>
      <c r="BZ200" s="467">
        <v>0</v>
      </c>
      <c r="CA200" s="467">
        <v>0</v>
      </c>
      <c r="CB200" s="467">
        <v>0</v>
      </c>
      <c r="CC200" s="467"/>
      <c r="CD200" s="467"/>
      <c r="CG200"/>
      <c r="CH200"/>
      <c r="CI200"/>
      <c r="CJ200"/>
      <c r="CK200"/>
      <c r="CL200"/>
      <c r="CM200"/>
      <c r="CN200"/>
      <c r="CO200"/>
      <c r="CP200"/>
      <c r="CQ200"/>
      <c r="CR200"/>
      <c r="CS200"/>
    </row>
    <row r="201" spans="10:97">
      <c r="J201" s="422"/>
      <c r="R201"/>
      <c r="W201">
        <v>206</v>
      </c>
      <c r="X201" t="s">
        <v>1217</v>
      </c>
      <c r="Y201" t="s">
        <v>1217</v>
      </c>
      <c r="Z201" t="s">
        <v>1217</v>
      </c>
      <c r="AA201" t="s">
        <v>1217</v>
      </c>
      <c r="AB201" t="s">
        <v>1217</v>
      </c>
      <c r="AC201" t="s">
        <v>1217</v>
      </c>
      <c r="AD201" t="s">
        <v>1217</v>
      </c>
      <c r="AE201" t="s">
        <v>1217</v>
      </c>
      <c r="AF201" t="s">
        <v>1217</v>
      </c>
      <c r="AG201" t="s">
        <v>1217</v>
      </c>
      <c r="AH201"/>
      <c r="AI201" t="s">
        <v>1217</v>
      </c>
      <c r="AJ201" t="s">
        <v>1217</v>
      </c>
      <c r="AK201" t="s">
        <v>1217</v>
      </c>
      <c r="AL201" t="s">
        <v>1217</v>
      </c>
      <c r="AM201" t="s">
        <v>1217</v>
      </c>
      <c r="AN201" t="s">
        <v>1217</v>
      </c>
      <c r="AO201" t="s">
        <v>1217</v>
      </c>
      <c r="AP201"/>
      <c r="AQ201"/>
      <c r="AR201"/>
      <c r="AS201"/>
      <c r="AT201"/>
      <c r="AU201"/>
      <c r="AV201"/>
      <c r="AW201"/>
      <c r="BE201"/>
      <c r="BF201" t="str" cm="1">
        <f t="array" aca="1" ref="BF201" ca="1">IFERROR(INDIRECT(X201),"")</f>
        <v/>
      </c>
      <c r="BI201"/>
      <c r="BJ201" s="467" t="s">
        <v>1217</v>
      </c>
      <c r="BK201" s="467" t="s">
        <v>1217</v>
      </c>
      <c r="BL201" s="467" t="s">
        <v>0</v>
      </c>
      <c r="BM201" s="467" t="s">
        <v>3633</v>
      </c>
      <c r="BN201" s="467">
        <v>5</v>
      </c>
      <c r="BO201" s="467" t="s">
        <v>4303</v>
      </c>
      <c r="BP201" s="467">
        <v>0</v>
      </c>
      <c r="BQ201" s="438" t="s">
        <v>4333</v>
      </c>
      <c r="BR201" s="438"/>
      <c r="BS201" s="467">
        <v>0</v>
      </c>
      <c r="BT201" s="467">
        <v>0</v>
      </c>
      <c r="BU201" s="467">
        <v>0</v>
      </c>
      <c r="BV201" s="467">
        <v>0</v>
      </c>
      <c r="BW201" s="467">
        <v>0</v>
      </c>
      <c r="BX201" s="467">
        <v>0</v>
      </c>
      <c r="BY201" s="467">
        <v>0</v>
      </c>
      <c r="BZ201" s="467">
        <v>0</v>
      </c>
      <c r="CA201" s="467">
        <v>0</v>
      </c>
      <c r="CB201" s="467">
        <v>0</v>
      </c>
      <c r="CC201" s="467"/>
      <c r="CD201" s="467"/>
      <c r="CG201"/>
      <c r="CH201"/>
      <c r="CI201"/>
      <c r="CJ201"/>
      <c r="CK201"/>
      <c r="CL201"/>
      <c r="CM201"/>
      <c r="CN201"/>
      <c r="CO201"/>
      <c r="CP201"/>
      <c r="CQ201"/>
      <c r="CR201"/>
      <c r="CS201"/>
    </row>
    <row r="202" spans="10:97">
      <c r="J202" s="422"/>
      <c r="R202"/>
      <c r="W202">
        <v>207</v>
      </c>
      <c r="X202" t="s">
        <v>1217</v>
      </c>
      <c r="Y202" t="s">
        <v>1217</v>
      </c>
      <c r="Z202" t="s">
        <v>1217</v>
      </c>
      <c r="AA202" t="s">
        <v>1217</v>
      </c>
      <c r="AB202" t="s">
        <v>1217</v>
      </c>
      <c r="AC202" t="s">
        <v>1217</v>
      </c>
      <c r="AD202" t="s">
        <v>1217</v>
      </c>
      <c r="AE202" t="s">
        <v>1217</v>
      </c>
      <c r="AF202" t="s">
        <v>1217</v>
      </c>
      <c r="AG202" t="s">
        <v>1217</v>
      </c>
      <c r="AH202"/>
      <c r="AI202" t="s">
        <v>1217</v>
      </c>
      <c r="AJ202" t="s">
        <v>1217</v>
      </c>
      <c r="AK202" t="s">
        <v>1217</v>
      </c>
      <c r="AL202" t="s">
        <v>1217</v>
      </c>
      <c r="AM202" t="s">
        <v>1217</v>
      </c>
      <c r="AN202" t="s">
        <v>1217</v>
      </c>
      <c r="AO202" t="s">
        <v>1217</v>
      </c>
      <c r="AP202"/>
      <c r="AQ202"/>
      <c r="AR202"/>
      <c r="AS202"/>
      <c r="AT202"/>
      <c r="AU202"/>
      <c r="AV202"/>
      <c r="AW202"/>
      <c r="BE202"/>
      <c r="BF202" t="str" cm="1">
        <f t="array" aca="1" ref="BF202" ca="1">IFERROR(INDIRECT(X202),"")</f>
        <v/>
      </c>
      <c r="BI202"/>
      <c r="BJ202" s="469" t="s">
        <v>1217</v>
      </c>
      <c r="BK202" s="469" t="s">
        <v>1217</v>
      </c>
      <c r="BL202" s="469" t="s">
        <v>0</v>
      </c>
      <c r="BM202" s="469" t="s">
        <v>3633</v>
      </c>
      <c r="BN202" s="469">
        <v>1</v>
      </c>
      <c r="BO202" s="469" t="s">
        <v>4299</v>
      </c>
      <c r="BP202" s="469">
        <v>4</v>
      </c>
      <c r="BQ202" s="438" t="s">
        <v>4329</v>
      </c>
      <c r="BR202" s="438"/>
      <c r="BS202" s="469">
        <v>0</v>
      </c>
      <c r="BT202" s="469">
        <v>0</v>
      </c>
      <c r="BU202" s="469">
        <v>0</v>
      </c>
      <c r="BV202" s="469">
        <v>0</v>
      </c>
      <c r="BW202" s="469">
        <v>0</v>
      </c>
      <c r="BX202" s="469">
        <v>0</v>
      </c>
      <c r="BY202" s="469">
        <v>0</v>
      </c>
      <c r="BZ202" s="469">
        <v>0</v>
      </c>
      <c r="CA202" s="469">
        <v>0</v>
      </c>
      <c r="CB202" s="469">
        <v>0</v>
      </c>
      <c r="CC202" s="469"/>
      <c r="CD202" s="469"/>
      <c r="CG202"/>
      <c r="CH202"/>
      <c r="CI202"/>
      <c r="CJ202"/>
      <c r="CK202"/>
      <c r="CL202"/>
      <c r="CM202"/>
      <c r="CN202"/>
      <c r="CO202"/>
      <c r="CP202"/>
      <c r="CQ202"/>
      <c r="CR202"/>
      <c r="CS202"/>
    </row>
    <row r="203" spans="10:97">
      <c r="J203" s="422"/>
      <c r="R203"/>
      <c r="W203">
        <v>208</v>
      </c>
      <c r="X203" s="566" t="s">
        <v>3794</v>
      </c>
      <c r="Y203" t="s">
        <v>3795</v>
      </c>
      <c r="Z203" t="s">
        <v>3796</v>
      </c>
      <c r="AA203">
        <v>0</v>
      </c>
      <c r="AB203" t="s">
        <v>3797</v>
      </c>
      <c r="AC203">
        <v>3</v>
      </c>
      <c r="AD203">
        <v>15</v>
      </c>
      <c r="AE203">
        <v>0</v>
      </c>
      <c r="AF203">
        <v>15</v>
      </c>
      <c r="AG203" t="s">
        <v>3798</v>
      </c>
      <c r="AH203"/>
      <c r="AI203" s="566" t="s">
        <v>3799</v>
      </c>
      <c r="AJ203" s="566" t="s">
        <v>3800</v>
      </c>
      <c r="AK203" s="566" t="s">
        <v>3801</v>
      </c>
      <c r="AL203" t="s">
        <v>3802</v>
      </c>
      <c r="AM203" s="566" t="s">
        <v>3803</v>
      </c>
      <c r="AN203" t="s">
        <v>3804</v>
      </c>
      <c r="AO203" t="s">
        <v>1885</v>
      </c>
      <c r="AP203"/>
      <c r="AQ203"/>
      <c r="AR203"/>
      <c r="AS203"/>
      <c r="AT203"/>
      <c r="AU203"/>
      <c r="AV203"/>
      <c r="AW203"/>
      <c r="BE203"/>
      <c r="BF203" cm="1">
        <f t="array" aca="1" ref="BF203" ca="1">IFERROR(INDIRECT(X203),"")</f>
        <v>0</v>
      </c>
      <c r="BI203"/>
      <c r="BJ203" s="469" t="s">
        <v>1217</v>
      </c>
      <c r="BK203" s="469" t="s">
        <v>1217</v>
      </c>
      <c r="BL203" s="469" t="s">
        <v>0</v>
      </c>
      <c r="BM203" s="469" t="s">
        <v>3633</v>
      </c>
      <c r="BN203" s="469">
        <v>2</v>
      </c>
      <c r="BO203" s="469" t="s">
        <v>4300</v>
      </c>
      <c r="BP203" s="469">
        <v>4</v>
      </c>
      <c r="BQ203" s="438" t="s">
        <v>4330</v>
      </c>
      <c r="BR203" s="438"/>
      <c r="BS203" s="469">
        <v>0</v>
      </c>
      <c r="BT203" s="469">
        <v>0</v>
      </c>
      <c r="BU203" s="469">
        <v>0</v>
      </c>
      <c r="BV203" s="469">
        <v>0</v>
      </c>
      <c r="BW203" s="469">
        <v>0</v>
      </c>
      <c r="BX203" s="469">
        <v>0</v>
      </c>
      <c r="BY203" s="469">
        <v>0</v>
      </c>
      <c r="BZ203" s="469">
        <v>0</v>
      </c>
      <c r="CA203" s="469">
        <v>0</v>
      </c>
      <c r="CB203" s="469">
        <v>0</v>
      </c>
      <c r="CC203" s="469"/>
      <c r="CD203" s="469"/>
      <c r="CG203"/>
      <c r="CH203"/>
      <c r="CI203"/>
      <c r="CJ203"/>
      <c r="CK203"/>
      <c r="CL203"/>
      <c r="CM203"/>
      <c r="CN203"/>
      <c r="CO203"/>
      <c r="CP203"/>
      <c r="CQ203"/>
      <c r="CR203"/>
      <c r="CS203"/>
    </row>
    <row r="204" spans="10:97">
      <c r="J204" s="422"/>
      <c r="R204"/>
      <c r="W204">
        <v>209</v>
      </c>
      <c r="X204" t="s">
        <v>1217</v>
      </c>
      <c r="Y204" t="s">
        <v>1217</v>
      </c>
      <c r="Z204" t="s">
        <v>1217</v>
      </c>
      <c r="AA204" t="s">
        <v>1217</v>
      </c>
      <c r="AB204" t="s">
        <v>1217</v>
      </c>
      <c r="AC204" t="s">
        <v>1217</v>
      </c>
      <c r="AD204" t="s">
        <v>1217</v>
      </c>
      <c r="AE204" t="s">
        <v>1217</v>
      </c>
      <c r="AF204" t="s">
        <v>1217</v>
      </c>
      <c r="AG204" t="s">
        <v>1217</v>
      </c>
      <c r="AH204"/>
      <c r="AI204" t="s">
        <v>1217</v>
      </c>
      <c r="AJ204" t="s">
        <v>1217</v>
      </c>
      <c r="AK204" t="s">
        <v>1217</v>
      </c>
      <c r="AL204" t="s">
        <v>1217</v>
      </c>
      <c r="AM204" t="s">
        <v>1217</v>
      </c>
      <c r="AN204" t="s">
        <v>1217</v>
      </c>
      <c r="AO204" t="s">
        <v>1217</v>
      </c>
      <c r="AP204"/>
      <c r="AQ204"/>
      <c r="AR204"/>
      <c r="AS204"/>
      <c r="AT204"/>
      <c r="AU204"/>
      <c r="AV204"/>
      <c r="AW204"/>
      <c r="BE204"/>
      <c r="BF204" t="str" cm="1">
        <f t="array" aca="1" ref="BF204" ca="1">IFERROR(INDIRECT(X204),"")</f>
        <v/>
      </c>
      <c r="BI204"/>
      <c r="BJ204" s="469" t="s">
        <v>1217</v>
      </c>
      <c r="BK204" s="469" t="s">
        <v>1217</v>
      </c>
      <c r="BL204" s="469" t="s">
        <v>0</v>
      </c>
      <c r="BM204" s="469" t="s">
        <v>3633</v>
      </c>
      <c r="BN204" s="469">
        <v>3</v>
      </c>
      <c r="BO204" s="469" t="s">
        <v>4301</v>
      </c>
      <c r="BP204" s="469">
        <v>19</v>
      </c>
      <c r="BQ204" s="438" t="s">
        <v>4331</v>
      </c>
      <c r="BR204" s="438"/>
      <c r="BS204" s="469">
        <v>0</v>
      </c>
      <c r="BT204" s="469">
        <v>0</v>
      </c>
      <c r="BU204" s="469">
        <v>0</v>
      </c>
      <c r="BV204" s="469">
        <v>0</v>
      </c>
      <c r="BW204" s="469">
        <v>0</v>
      </c>
      <c r="BX204" s="469">
        <v>0</v>
      </c>
      <c r="BY204" s="469">
        <v>0</v>
      </c>
      <c r="BZ204" s="469">
        <v>0</v>
      </c>
      <c r="CA204" s="469">
        <v>0</v>
      </c>
      <c r="CB204" s="469">
        <v>0</v>
      </c>
      <c r="CC204" s="469"/>
      <c r="CD204" s="469"/>
      <c r="CG204"/>
      <c r="CH204"/>
      <c r="CI204"/>
      <c r="CJ204"/>
      <c r="CK204"/>
      <c r="CL204"/>
      <c r="CM204"/>
      <c r="CN204"/>
      <c r="CO204"/>
      <c r="CP204"/>
      <c r="CQ204"/>
      <c r="CR204"/>
      <c r="CS204"/>
    </row>
    <row r="205" spans="10:97">
      <c r="J205" s="422"/>
      <c r="R205"/>
      <c r="W205">
        <v>210</v>
      </c>
      <c r="X205" t="s">
        <v>1217</v>
      </c>
      <c r="Y205" t="s">
        <v>1217</v>
      </c>
      <c r="Z205" t="s">
        <v>1217</v>
      </c>
      <c r="AA205" t="s">
        <v>1217</v>
      </c>
      <c r="AB205" t="s">
        <v>1217</v>
      </c>
      <c r="AC205" t="s">
        <v>1217</v>
      </c>
      <c r="AD205" t="s">
        <v>1217</v>
      </c>
      <c r="AE205" t="s">
        <v>1217</v>
      </c>
      <c r="AF205" t="s">
        <v>1217</v>
      </c>
      <c r="AG205" t="s">
        <v>1217</v>
      </c>
      <c r="AH205"/>
      <c r="AI205" t="s">
        <v>1217</v>
      </c>
      <c r="AJ205" t="s">
        <v>1217</v>
      </c>
      <c r="AK205" t="s">
        <v>1217</v>
      </c>
      <c r="AL205" t="s">
        <v>1217</v>
      </c>
      <c r="AM205" t="s">
        <v>1217</v>
      </c>
      <c r="AN205" t="s">
        <v>1217</v>
      </c>
      <c r="AO205" t="s">
        <v>1217</v>
      </c>
      <c r="AP205"/>
      <c r="AQ205"/>
      <c r="AR205"/>
      <c r="AS205"/>
      <c r="AT205"/>
      <c r="AU205"/>
      <c r="AV205"/>
      <c r="AW205"/>
      <c r="BE205"/>
      <c r="BF205" t="str" cm="1">
        <f t="array" aca="1" ref="BF205" ca="1">IFERROR(INDIRECT(X205),"")</f>
        <v/>
      </c>
      <c r="BI205"/>
      <c r="BJ205" s="469" t="s">
        <v>1217</v>
      </c>
      <c r="BK205" s="469" t="s">
        <v>1217</v>
      </c>
      <c r="BL205" s="469" t="s">
        <v>0</v>
      </c>
      <c r="BM205" s="469" t="s">
        <v>3633</v>
      </c>
      <c r="BN205" s="469">
        <v>4</v>
      </c>
      <c r="BO205" s="469" t="s">
        <v>4302</v>
      </c>
      <c r="BP205" s="469">
        <v>0</v>
      </c>
      <c r="BQ205" s="438" t="s">
        <v>4332</v>
      </c>
      <c r="BR205" s="438"/>
      <c r="BS205" s="469">
        <v>0</v>
      </c>
      <c r="BT205" s="469">
        <v>0</v>
      </c>
      <c r="BU205" s="469">
        <v>0</v>
      </c>
      <c r="BV205" s="469">
        <v>0</v>
      </c>
      <c r="BW205" s="469">
        <v>0</v>
      </c>
      <c r="BX205" s="469">
        <v>0</v>
      </c>
      <c r="BY205" s="469">
        <v>0</v>
      </c>
      <c r="BZ205" s="469">
        <v>0</v>
      </c>
      <c r="CA205" s="469">
        <v>0</v>
      </c>
      <c r="CB205" s="469">
        <v>0</v>
      </c>
      <c r="CC205" s="469"/>
      <c r="CD205" s="469"/>
      <c r="CG205"/>
      <c r="CH205"/>
      <c r="CI205"/>
      <c r="CJ205"/>
      <c r="CK205"/>
      <c r="CL205"/>
      <c r="CM205"/>
      <c r="CN205"/>
      <c r="CO205"/>
      <c r="CP205"/>
      <c r="CQ205"/>
      <c r="CR205"/>
      <c r="CS205"/>
    </row>
    <row r="206" spans="10:97">
      <c r="J206" s="422"/>
      <c r="R206"/>
      <c r="W206">
        <v>211</v>
      </c>
      <c r="X206" t="s">
        <v>1217</v>
      </c>
      <c r="Y206" t="s">
        <v>1217</v>
      </c>
      <c r="Z206" t="s">
        <v>1217</v>
      </c>
      <c r="AA206" t="s">
        <v>1217</v>
      </c>
      <c r="AB206" t="s">
        <v>1217</v>
      </c>
      <c r="AC206" t="s">
        <v>1217</v>
      </c>
      <c r="AD206" t="s">
        <v>1217</v>
      </c>
      <c r="AE206" t="s">
        <v>1217</v>
      </c>
      <c r="AF206" t="s">
        <v>1217</v>
      </c>
      <c r="AG206" t="s">
        <v>1217</v>
      </c>
      <c r="AH206"/>
      <c r="AI206" t="s">
        <v>1217</v>
      </c>
      <c r="AJ206" t="s">
        <v>1217</v>
      </c>
      <c r="AK206" t="s">
        <v>1217</v>
      </c>
      <c r="AL206" t="s">
        <v>1217</v>
      </c>
      <c r="AM206" t="s">
        <v>1217</v>
      </c>
      <c r="AN206" t="s">
        <v>1217</v>
      </c>
      <c r="AO206" t="s">
        <v>1217</v>
      </c>
      <c r="AP206"/>
      <c r="AQ206"/>
      <c r="AR206"/>
      <c r="AS206"/>
      <c r="AT206"/>
      <c r="AU206"/>
      <c r="AV206"/>
      <c r="AW206"/>
      <c r="BE206"/>
      <c r="BF206" t="str" cm="1">
        <f t="array" aca="1" ref="BF206" ca="1">IFERROR(INDIRECT(X206),"")</f>
        <v/>
      </c>
      <c r="BI206"/>
      <c r="BJ206" s="469" t="s">
        <v>1217</v>
      </c>
      <c r="BK206" s="469" t="s">
        <v>1217</v>
      </c>
      <c r="BL206" s="469" t="s">
        <v>0</v>
      </c>
      <c r="BM206" s="469" t="s">
        <v>3633</v>
      </c>
      <c r="BN206" s="469">
        <v>5</v>
      </c>
      <c r="BO206" s="469" t="s">
        <v>4303</v>
      </c>
      <c r="BP206" s="469">
        <v>0</v>
      </c>
      <c r="BQ206" s="438" t="s">
        <v>4333</v>
      </c>
      <c r="BR206" s="438"/>
      <c r="BS206" s="469">
        <v>0</v>
      </c>
      <c r="BT206" s="469">
        <v>0</v>
      </c>
      <c r="BU206" s="469">
        <v>0</v>
      </c>
      <c r="BV206" s="469">
        <v>0</v>
      </c>
      <c r="BW206" s="469">
        <v>0</v>
      </c>
      <c r="BX206" s="469">
        <v>0</v>
      </c>
      <c r="BY206" s="469">
        <v>0</v>
      </c>
      <c r="BZ206" s="469">
        <v>0</v>
      </c>
      <c r="CA206" s="469">
        <v>0</v>
      </c>
      <c r="CB206" s="469">
        <v>0</v>
      </c>
      <c r="CC206" s="469"/>
      <c r="CD206" s="469"/>
      <c r="CG206"/>
      <c r="CH206"/>
      <c r="CI206"/>
      <c r="CJ206"/>
      <c r="CK206"/>
      <c r="CL206"/>
      <c r="CM206"/>
      <c r="CN206"/>
      <c r="CO206"/>
      <c r="CP206"/>
      <c r="CQ206"/>
      <c r="CR206"/>
      <c r="CS206"/>
    </row>
    <row r="207" spans="10:97">
      <c r="J207" s="422"/>
      <c r="R207"/>
      <c r="W207">
        <v>212</v>
      </c>
      <c r="X207" t="s">
        <v>1217</v>
      </c>
      <c r="Y207" t="s">
        <v>1217</v>
      </c>
      <c r="Z207" t="s">
        <v>1217</v>
      </c>
      <c r="AA207" t="s">
        <v>1217</v>
      </c>
      <c r="AB207" t="s">
        <v>1217</v>
      </c>
      <c r="AC207" t="s">
        <v>1217</v>
      </c>
      <c r="AD207" t="s">
        <v>1217</v>
      </c>
      <c r="AE207" t="s">
        <v>1217</v>
      </c>
      <c r="AF207" t="s">
        <v>1217</v>
      </c>
      <c r="AG207" t="s">
        <v>1217</v>
      </c>
      <c r="AH207"/>
      <c r="AI207" t="s">
        <v>1217</v>
      </c>
      <c r="AJ207" t="s">
        <v>1217</v>
      </c>
      <c r="AK207" t="s">
        <v>1217</v>
      </c>
      <c r="AL207" t="s">
        <v>1217</v>
      </c>
      <c r="AM207" t="s">
        <v>1217</v>
      </c>
      <c r="AN207" t="s">
        <v>1217</v>
      </c>
      <c r="AO207" t="s">
        <v>1217</v>
      </c>
      <c r="AP207"/>
      <c r="AQ207"/>
      <c r="AR207"/>
      <c r="AS207"/>
      <c r="AT207"/>
      <c r="AU207"/>
      <c r="AV207"/>
      <c r="AW207"/>
      <c r="BE207"/>
      <c r="BF207" t="str" cm="1">
        <f t="array" aca="1" ref="BF207" ca="1">IFERROR(INDIRECT(X207),"")</f>
        <v/>
      </c>
      <c r="BI207"/>
      <c r="BJ207" s="470" t="s">
        <v>1217</v>
      </c>
      <c r="BK207" s="470" t="s">
        <v>1217</v>
      </c>
      <c r="BL207" s="470" t="s">
        <v>0</v>
      </c>
      <c r="BM207" s="470" t="s">
        <v>3633</v>
      </c>
      <c r="BN207" s="470">
        <v>1</v>
      </c>
      <c r="BO207" s="470" t="s">
        <v>4299</v>
      </c>
      <c r="BP207" s="470">
        <v>4</v>
      </c>
      <c r="BQ207" s="438" t="s">
        <v>4329</v>
      </c>
      <c r="BR207" s="438"/>
      <c r="BS207" s="470">
        <v>0</v>
      </c>
      <c r="BT207" s="470">
        <v>0</v>
      </c>
      <c r="BU207" s="470">
        <v>0</v>
      </c>
      <c r="BV207" s="470">
        <v>0</v>
      </c>
      <c r="BW207" s="470">
        <v>0</v>
      </c>
      <c r="BX207" s="470">
        <v>0</v>
      </c>
      <c r="BY207" s="470">
        <v>0</v>
      </c>
      <c r="BZ207" s="470">
        <v>0</v>
      </c>
      <c r="CA207" s="470">
        <v>0</v>
      </c>
      <c r="CB207" s="470">
        <v>0</v>
      </c>
      <c r="CC207" s="470"/>
      <c r="CD207" s="470"/>
      <c r="CG207"/>
      <c r="CH207"/>
      <c r="CI207"/>
      <c r="CJ207"/>
      <c r="CK207"/>
      <c r="CL207"/>
      <c r="CM207"/>
      <c r="CN207"/>
      <c r="CO207"/>
      <c r="CP207"/>
      <c r="CQ207"/>
      <c r="CR207"/>
      <c r="CS207"/>
    </row>
    <row r="208" spans="10:97">
      <c r="J208" s="422"/>
      <c r="R208"/>
      <c r="W208">
        <v>213</v>
      </c>
      <c r="X208" t="s">
        <v>1217</v>
      </c>
      <c r="Y208" t="s">
        <v>1217</v>
      </c>
      <c r="Z208" t="s">
        <v>1217</v>
      </c>
      <c r="AA208" t="s">
        <v>1217</v>
      </c>
      <c r="AB208" t="s">
        <v>1217</v>
      </c>
      <c r="AC208" t="s">
        <v>1217</v>
      </c>
      <c r="AD208" t="s">
        <v>1217</v>
      </c>
      <c r="AE208" t="s">
        <v>1217</v>
      </c>
      <c r="AF208" t="s">
        <v>1217</v>
      </c>
      <c r="AG208" t="s">
        <v>1217</v>
      </c>
      <c r="AH208"/>
      <c r="AI208" t="s">
        <v>1217</v>
      </c>
      <c r="AJ208" t="s">
        <v>1217</v>
      </c>
      <c r="AK208" t="s">
        <v>1217</v>
      </c>
      <c r="AL208" t="s">
        <v>1217</v>
      </c>
      <c r="AM208" t="s">
        <v>1217</v>
      </c>
      <c r="AN208" t="s">
        <v>1217</v>
      </c>
      <c r="AO208" t="s">
        <v>1217</v>
      </c>
      <c r="AP208"/>
      <c r="AQ208"/>
      <c r="AR208"/>
      <c r="AS208"/>
      <c r="AT208"/>
      <c r="AU208"/>
      <c r="AV208"/>
      <c r="AW208"/>
      <c r="BE208"/>
      <c r="BF208" t="str" cm="1">
        <f t="array" aca="1" ref="BF208" ca="1">IFERROR(INDIRECT(X208),"")</f>
        <v/>
      </c>
      <c r="BI208"/>
      <c r="BJ208" s="470" t="s">
        <v>1217</v>
      </c>
      <c r="BK208" s="470" t="s">
        <v>1217</v>
      </c>
      <c r="BL208" s="470" t="s">
        <v>0</v>
      </c>
      <c r="BM208" s="470" t="s">
        <v>3633</v>
      </c>
      <c r="BN208" s="470">
        <v>2</v>
      </c>
      <c r="BO208" s="470" t="s">
        <v>4300</v>
      </c>
      <c r="BP208" s="470">
        <v>4</v>
      </c>
      <c r="BQ208" s="438" t="s">
        <v>4330</v>
      </c>
      <c r="BR208" s="438"/>
      <c r="BS208" s="470">
        <v>0</v>
      </c>
      <c r="BT208" s="470">
        <v>0</v>
      </c>
      <c r="BU208" s="470">
        <v>0</v>
      </c>
      <c r="BV208" s="470">
        <v>0</v>
      </c>
      <c r="BW208" s="470">
        <v>0</v>
      </c>
      <c r="BX208" s="470">
        <v>0</v>
      </c>
      <c r="BY208" s="470">
        <v>0</v>
      </c>
      <c r="BZ208" s="470">
        <v>0</v>
      </c>
      <c r="CA208" s="470">
        <v>0</v>
      </c>
      <c r="CB208" s="470">
        <v>0</v>
      </c>
      <c r="CC208" s="470"/>
      <c r="CD208" s="470"/>
      <c r="CG208"/>
      <c r="CH208"/>
      <c r="CI208"/>
      <c r="CJ208"/>
      <c r="CK208"/>
      <c r="CL208"/>
      <c r="CM208"/>
      <c r="CN208"/>
      <c r="CO208"/>
      <c r="CP208"/>
      <c r="CQ208"/>
      <c r="CR208"/>
      <c r="CS208"/>
    </row>
    <row r="209" spans="10:97">
      <c r="J209" s="422"/>
      <c r="R209"/>
      <c r="W209">
        <v>214</v>
      </c>
      <c r="X209" t="s">
        <v>1217</v>
      </c>
      <c r="Y209" t="s">
        <v>1217</v>
      </c>
      <c r="Z209" t="s">
        <v>1217</v>
      </c>
      <c r="AA209" t="s">
        <v>1217</v>
      </c>
      <c r="AB209" t="s">
        <v>1217</v>
      </c>
      <c r="AC209" t="s">
        <v>1217</v>
      </c>
      <c r="AD209" t="s">
        <v>1217</v>
      </c>
      <c r="AE209" t="s">
        <v>1217</v>
      </c>
      <c r="AF209" t="s">
        <v>1217</v>
      </c>
      <c r="AG209" t="s">
        <v>1217</v>
      </c>
      <c r="AH209"/>
      <c r="AI209" t="s">
        <v>1217</v>
      </c>
      <c r="AJ209" t="s">
        <v>1217</v>
      </c>
      <c r="AK209" t="s">
        <v>1217</v>
      </c>
      <c r="AL209" t="s">
        <v>1217</v>
      </c>
      <c r="AM209" t="s">
        <v>1217</v>
      </c>
      <c r="AN209" t="s">
        <v>1217</v>
      </c>
      <c r="AO209" t="s">
        <v>1217</v>
      </c>
      <c r="AP209"/>
      <c r="AQ209"/>
      <c r="AR209"/>
      <c r="AS209"/>
      <c r="AT209"/>
      <c r="AU209"/>
      <c r="AV209"/>
      <c r="AW209"/>
      <c r="BE209"/>
      <c r="BF209" t="str" cm="1">
        <f t="array" aca="1" ref="BF209" ca="1">IFERROR(INDIRECT(X209),"")</f>
        <v/>
      </c>
      <c r="BI209"/>
      <c r="BJ209" s="470" t="s">
        <v>1217</v>
      </c>
      <c r="BK209" s="470" t="s">
        <v>1217</v>
      </c>
      <c r="BL209" s="470" t="s">
        <v>0</v>
      </c>
      <c r="BM209" s="470" t="s">
        <v>3633</v>
      </c>
      <c r="BN209" s="470">
        <v>3</v>
      </c>
      <c r="BO209" s="470" t="s">
        <v>4301</v>
      </c>
      <c r="BP209" s="470">
        <v>19</v>
      </c>
      <c r="BQ209" s="438" t="s">
        <v>4331</v>
      </c>
      <c r="BR209" s="438"/>
      <c r="BS209" s="470">
        <v>0</v>
      </c>
      <c r="BT209" s="470">
        <v>0</v>
      </c>
      <c r="BU209" s="470">
        <v>0</v>
      </c>
      <c r="BV209" s="470">
        <v>0</v>
      </c>
      <c r="BW209" s="470">
        <v>0</v>
      </c>
      <c r="BX209" s="470">
        <v>0</v>
      </c>
      <c r="BY209" s="470">
        <v>0</v>
      </c>
      <c r="BZ209" s="470">
        <v>0</v>
      </c>
      <c r="CA209" s="470">
        <v>0</v>
      </c>
      <c r="CB209" s="470">
        <v>0</v>
      </c>
      <c r="CC209" s="470"/>
      <c r="CD209" s="470"/>
      <c r="CG209"/>
      <c r="CH209"/>
      <c r="CI209"/>
      <c r="CJ209"/>
      <c r="CK209"/>
      <c r="CL209"/>
      <c r="CM209"/>
      <c r="CN209"/>
      <c r="CO209"/>
      <c r="CP209"/>
      <c r="CQ209"/>
      <c r="CR209"/>
      <c r="CS209"/>
    </row>
    <row r="210" spans="10:97">
      <c r="J210" s="422"/>
      <c r="R210"/>
      <c r="W210">
        <v>215</v>
      </c>
      <c r="X210" t="s">
        <v>1217</v>
      </c>
      <c r="Y210" t="s">
        <v>1217</v>
      </c>
      <c r="Z210" t="s">
        <v>1217</v>
      </c>
      <c r="AA210" t="s">
        <v>1217</v>
      </c>
      <c r="AB210" t="s">
        <v>1217</v>
      </c>
      <c r="AC210" t="s">
        <v>1217</v>
      </c>
      <c r="AD210" t="s">
        <v>1217</v>
      </c>
      <c r="AE210" t="s">
        <v>1217</v>
      </c>
      <c r="AF210" t="s">
        <v>1217</v>
      </c>
      <c r="AG210" t="s">
        <v>1217</v>
      </c>
      <c r="AH210"/>
      <c r="AI210" t="s">
        <v>1217</v>
      </c>
      <c r="AJ210" t="s">
        <v>1217</v>
      </c>
      <c r="AK210" t="s">
        <v>1217</v>
      </c>
      <c r="AL210" t="s">
        <v>1217</v>
      </c>
      <c r="AM210" t="s">
        <v>1217</v>
      </c>
      <c r="AN210" t="s">
        <v>1217</v>
      </c>
      <c r="AO210" t="s">
        <v>1217</v>
      </c>
      <c r="AP210"/>
      <c r="AQ210"/>
      <c r="AR210"/>
      <c r="AS210"/>
      <c r="AT210"/>
      <c r="AU210"/>
      <c r="AV210"/>
      <c r="AW210"/>
      <c r="BE210"/>
      <c r="BF210" t="str" cm="1">
        <f t="array" aca="1" ref="BF210" ca="1">IFERROR(INDIRECT(X210),"")</f>
        <v/>
      </c>
      <c r="BI210"/>
      <c r="BJ210" s="470" t="s">
        <v>1217</v>
      </c>
      <c r="BK210" s="470" t="s">
        <v>1217</v>
      </c>
      <c r="BL210" s="470" t="s">
        <v>0</v>
      </c>
      <c r="BM210" s="470" t="s">
        <v>3633</v>
      </c>
      <c r="BN210" s="470">
        <v>4</v>
      </c>
      <c r="BO210" s="470" t="s">
        <v>4302</v>
      </c>
      <c r="BP210" s="470">
        <v>0</v>
      </c>
      <c r="BQ210" s="438" t="s">
        <v>4332</v>
      </c>
      <c r="BR210" s="438"/>
      <c r="BS210" s="470">
        <v>0</v>
      </c>
      <c r="BT210" s="470">
        <v>0</v>
      </c>
      <c r="BU210" s="470">
        <v>0</v>
      </c>
      <c r="BV210" s="470">
        <v>0</v>
      </c>
      <c r="BW210" s="470">
        <v>0</v>
      </c>
      <c r="BX210" s="470">
        <v>0</v>
      </c>
      <c r="BY210" s="470">
        <v>0</v>
      </c>
      <c r="BZ210" s="470">
        <v>0</v>
      </c>
      <c r="CA210" s="470">
        <v>0</v>
      </c>
      <c r="CB210" s="470">
        <v>0</v>
      </c>
      <c r="CC210" s="470"/>
      <c r="CD210" s="470"/>
      <c r="CG210"/>
      <c r="CH210"/>
      <c r="CI210"/>
      <c r="CJ210"/>
      <c r="CK210"/>
      <c r="CL210"/>
      <c r="CM210"/>
      <c r="CN210"/>
      <c r="CO210"/>
      <c r="CP210"/>
      <c r="CQ210"/>
      <c r="CR210"/>
      <c r="CS210"/>
    </row>
    <row r="211" spans="10:97">
      <c r="J211" s="422"/>
      <c r="R211"/>
      <c r="W211">
        <v>216</v>
      </c>
      <c r="X211" t="s">
        <v>1217</v>
      </c>
      <c r="Y211" t="s">
        <v>1217</v>
      </c>
      <c r="Z211" t="s">
        <v>1217</v>
      </c>
      <c r="AA211" t="s">
        <v>1217</v>
      </c>
      <c r="AB211" t="s">
        <v>1217</v>
      </c>
      <c r="AC211" t="s">
        <v>1217</v>
      </c>
      <c r="AD211" t="s">
        <v>1217</v>
      </c>
      <c r="AE211" t="s">
        <v>1217</v>
      </c>
      <c r="AF211" t="s">
        <v>1217</v>
      </c>
      <c r="AG211" t="s">
        <v>1217</v>
      </c>
      <c r="AH211"/>
      <c r="AI211" t="s">
        <v>1217</v>
      </c>
      <c r="AJ211" t="s">
        <v>1217</v>
      </c>
      <c r="AK211" t="s">
        <v>1217</v>
      </c>
      <c r="AL211" t="s">
        <v>1217</v>
      </c>
      <c r="AM211" t="s">
        <v>1217</v>
      </c>
      <c r="AN211" t="s">
        <v>1217</v>
      </c>
      <c r="AO211" t="s">
        <v>1217</v>
      </c>
      <c r="AP211"/>
      <c r="AQ211"/>
      <c r="AR211"/>
      <c r="AS211"/>
      <c r="AT211"/>
      <c r="AU211"/>
      <c r="AV211"/>
      <c r="AW211"/>
      <c r="BE211"/>
      <c r="BF211" t="str" cm="1">
        <f t="array" aca="1" ref="BF211" ca="1">IFERROR(INDIRECT(X211),"")</f>
        <v/>
      </c>
      <c r="BI211"/>
      <c r="BJ211" s="470" t="s">
        <v>1217</v>
      </c>
      <c r="BK211" s="470" t="s">
        <v>1217</v>
      </c>
      <c r="BL211" s="470" t="s">
        <v>0</v>
      </c>
      <c r="BM211" s="470" t="s">
        <v>3633</v>
      </c>
      <c r="BN211" s="470">
        <v>5</v>
      </c>
      <c r="BO211" s="470" t="s">
        <v>4303</v>
      </c>
      <c r="BP211" s="470">
        <v>0</v>
      </c>
      <c r="BQ211" s="438" t="s">
        <v>4333</v>
      </c>
      <c r="BR211" s="438"/>
      <c r="BS211" s="470">
        <v>0</v>
      </c>
      <c r="BT211" s="470">
        <v>0</v>
      </c>
      <c r="BU211" s="470">
        <v>0</v>
      </c>
      <c r="BV211" s="470">
        <v>0</v>
      </c>
      <c r="BW211" s="470">
        <v>0</v>
      </c>
      <c r="BX211" s="470">
        <v>0</v>
      </c>
      <c r="BY211" s="470">
        <v>0</v>
      </c>
      <c r="BZ211" s="470">
        <v>0</v>
      </c>
      <c r="CA211" s="470">
        <v>0</v>
      </c>
      <c r="CB211" s="470">
        <v>0</v>
      </c>
      <c r="CC211" s="470"/>
      <c r="CD211" s="470"/>
      <c r="CG211"/>
      <c r="CH211"/>
      <c r="CI211"/>
      <c r="CJ211"/>
      <c r="CK211"/>
      <c r="CL211"/>
      <c r="CM211"/>
      <c r="CN211"/>
      <c r="CO211"/>
      <c r="CP211"/>
      <c r="CQ211"/>
      <c r="CR211"/>
      <c r="CS211"/>
    </row>
    <row r="212" spans="10:97">
      <c r="R212"/>
      <c r="W212">
        <v>217</v>
      </c>
      <c r="X212" t="s">
        <v>1217</v>
      </c>
      <c r="Y212" t="s">
        <v>1217</v>
      </c>
      <c r="Z212" t="s">
        <v>1217</v>
      </c>
      <c r="AA212" t="s">
        <v>1217</v>
      </c>
      <c r="AB212" t="s">
        <v>1217</v>
      </c>
      <c r="AC212" t="s">
        <v>1217</v>
      </c>
      <c r="AD212" t="s">
        <v>1217</v>
      </c>
      <c r="AE212" t="s">
        <v>1217</v>
      </c>
      <c r="AF212" t="s">
        <v>1217</v>
      </c>
      <c r="AG212" t="s">
        <v>1217</v>
      </c>
      <c r="AH212"/>
      <c r="AI212" t="s">
        <v>1217</v>
      </c>
      <c r="AJ212" t="s">
        <v>1217</v>
      </c>
      <c r="AK212" t="s">
        <v>1217</v>
      </c>
      <c r="AL212" t="s">
        <v>1217</v>
      </c>
      <c r="AM212" t="s">
        <v>1217</v>
      </c>
      <c r="AN212" t="s">
        <v>1217</v>
      </c>
      <c r="AO212" t="s">
        <v>1217</v>
      </c>
      <c r="AP212"/>
      <c r="AQ212"/>
      <c r="AR212"/>
      <c r="AS212"/>
      <c r="AT212"/>
      <c r="AU212"/>
      <c r="AV212"/>
      <c r="AW212"/>
      <c r="BE212"/>
      <c r="BF212" t="str" cm="1">
        <f t="array" aca="1" ref="BF212" ca="1">IFERROR(INDIRECT(X212),"")</f>
        <v/>
      </c>
      <c r="BI212"/>
      <c r="BJ212" s="438" t="s">
        <v>1217</v>
      </c>
      <c r="BK212" s="438" t="s">
        <v>1217</v>
      </c>
      <c r="BL212" s="438" t="s">
        <v>0</v>
      </c>
      <c r="BM212" s="438" t="s">
        <v>3633</v>
      </c>
      <c r="BN212" s="438">
        <v>1</v>
      </c>
      <c r="BO212" s="438" t="s">
        <v>4299</v>
      </c>
      <c r="BP212" s="438">
        <v>4</v>
      </c>
      <c r="BQ212" s="438" t="s">
        <v>4329</v>
      </c>
      <c r="BR212" s="438"/>
      <c r="BS212" s="438">
        <v>0</v>
      </c>
      <c r="BT212" s="438">
        <v>0</v>
      </c>
      <c r="BU212" s="438">
        <v>0</v>
      </c>
      <c r="BV212" s="438">
        <v>0</v>
      </c>
      <c r="BW212" s="438">
        <v>0</v>
      </c>
      <c r="BX212" s="438">
        <v>0</v>
      </c>
      <c r="BY212" s="438">
        <v>0</v>
      </c>
      <c r="BZ212" s="438">
        <v>0</v>
      </c>
      <c r="CA212" s="438">
        <v>0</v>
      </c>
      <c r="CB212" s="438">
        <v>0</v>
      </c>
      <c r="CC212" s="438"/>
      <c r="CD212" s="438"/>
      <c r="CG212"/>
      <c r="CH212"/>
      <c r="CI212"/>
      <c r="CJ212"/>
      <c r="CK212"/>
      <c r="CL212"/>
      <c r="CM212"/>
      <c r="CN212"/>
      <c r="CO212"/>
      <c r="CP212"/>
      <c r="CQ212"/>
      <c r="CR212"/>
      <c r="CS212"/>
    </row>
    <row r="213" spans="10:97">
      <c r="R213"/>
      <c r="W213">
        <v>218</v>
      </c>
      <c r="X213" t="s">
        <v>1217</v>
      </c>
      <c r="Y213" t="s">
        <v>1217</v>
      </c>
      <c r="Z213" t="s">
        <v>1217</v>
      </c>
      <c r="AA213" t="s">
        <v>1217</v>
      </c>
      <c r="AB213" t="s">
        <v>1217</v>
      </c>
      <c r="AC213" t="s">
        <v>1217</v>
      </c>
      <c r="AD213" t="s">
        <v>1217</v>
      </c>
      <c r="AE213" t="s">
        <v>1217</v>
      </c>
      <c r="AF213" t="s">
        <v>1217</v>
      </c>
      <c r="AG213" t="s">
        <v>1217</v>
      </c>
      <c r="AH213"/>
      <c r="AI213" t="s">
        <v>1217</v>
      </c>
      <c r="AJ213" t="s">
        <v>1217</v>
      </c>
      <c r="AK213" t="s">
        <v>1217</v>
      </c>
      <c r="AL213" t="s">
        <v>1217</v>
      </c>
      <c r="AM213" t="s">
        <v>1217</v>
      </c>
      <c r="AN213" t="s">
        <v>1217</v>
      </c>
      <c r="AO213" t="s">
        <v>1217</v>
      </c>
      <c r="AP213"/>
      <c r="AQ213"/>
      <c r="AR213"/>
      <c r="AS213"/>
      <c r="AT213"/>
      <c r="AU213"/>
      <c r="AV213"/>
      <c r="AW213"/>
      <c r="BE213"/>
      <c r="BF213" t="str" cm="1">
        <f t="array" aca="1" ref="BF213" ca="1">IFERROR(INDIRECT(X213),"")</f>
        <v/>
      </c>
      <c r="BI213"/>
      <c r="BJ213" s="438" t="s">
        <v>1217</v>
      </c>
      <c r="BK213" s="438" t="s">
        <v>1217</v>
      </c>
      <c r="BL213" s="438" t="s">
        <v>0</v>
      </c>
      <c r="BM213" s="438" t="s">
        <v>3633</v>
      </c>
      <c r="BN213" s="438">
        <v>2</v>
      </c>
      <c r="BO213" s="438" t="s">
        <v>4300</v>
      </c>
      <c r="BP213" s="438">
        <v>4</v>
      </c>
      <c r="BQ213" s="438" t="s">
        <v>4330</v>
      </c>
      <c r="BR213" s="438"/>
      <c r="BS213" s="438">
        <v>0</v>
      </c>
      <c r="BT213" s="438">
        <v>0</v>
      </c>
      <c r="BU213" s="438">
        <v>0</v>
      </c>
      <c r="BV213" s="438">
        <v>0</v>
      </c>
      <c r="BW213" s="438">
        <v>0</v>
      </c>
      <c r="BX213" s="438">
        <v>0</v>
      </c>
      <c r="BY213" s="438">
        <v>0</v>
      </c>
      <c r="BZ213" s="438">
        <v>0</v>
      </c>
      <c r="CA213" s="438">
        <v>0</v>
      </c>
      <c r="CB213" s="438">
        <v>0</v>
      </c>
      <c r="CC213" s="438"/>
      <c r="CD213" s="438"/>
      <c r="CG213"/>
      <c r="CH213"/>
      <c r="CI213"/>
      <c r="CJ213"/>
      <c r="CK213"/>
      <c r="CL213"/>
      <c r="CM213"/>
      <c r="CN213"/>
      <c r="CO213"/>
      <c r="CP213"/>
      <c r="CQ213"/>
      <c r="CR213"/>
      <c r="CS213"/>
    </row>
    <row r="214" spans="10:97">
      <c r="R214"/>
      <c r="W214">
        <v>219</v>
      </c>
      <c r="X214" t="s">
        <v>1217</v>
      </c>
      <c r="Y214" t="s">
        <v>1217</v>
      </c>
      <c r="Z214" t="s">
        <v>1217</v>
      </c>
      <c r="AA214" t="s">
        <v>1217</v>
      </c>
      <c r="AB214" t="s">
        <v>1217</v>
      </c>
      <c r="AC214" t="s">
        <v>1217</v>
      </c>
      <c r="AD214" t="s">
        <v>1217</v>
      </c>
      <c r="AE214" t="s">
        <v>1217</v>
      </c>
      <c r="AF214" t="s">
        <v>1217</v>
      </c>
      <c r="AG214" t="s">
        <v>1217</v>
      </c>
      <c r="AH214"/>
      <c r="AI214" t="s">
        <v>1217</v>
      </c>
      <c r="AJ214" t="s">
        <v>1217</v>
      </c>
      <c r="AK214" t="s">
        <v>1217</v>
      </c>
      <c r="AL214" t="s">
        <v>1217</v>
      </c>
      <c r="AM214" t="s">
        <v>1217</v>
      </c>
      <c r="AN214" t="s">
        <v>1217</v>
      </c>
      <c r="AO214" t="s">
        <v>1217</v>
      </c>
      <c r="AP214"/>
      <c r="AQ214"/>
      <c r="AR214"/>
      <c r="AS214"/>
      <c r="AT214"/>
      <c r="AU214"/>
      <c r="AV214"/>
      <c r="AW214"/>
      <c r="BE214"/>
      <c r="BF214" t="str" cm="1">
        <f t="array" aca="1" ref="BF214" ca="1">IFERROR(INDIRECT(X214),"")</f>
        <v/>
      </c>
      <c r="BI214"/>
      <c r="BJ214" s="438" t="s">
        <v>1217</v>
      </c>
      <c r="BK214" s="438" t="s">
        <v>1217</v>
      </c>
      <c r="BL214" s="438" t="s">
        <v>0</v>
      </c>
      <c r="BM214" s="438" t="s">
        <v>3633</v>
      </c>
      <c r="BN214" s="438">
        <v>3</v>
      </c>
      <c r="BO214" s="438" t="s">
        <v>4301</v>
      </c>
      <c r="BP214" s="438">
        <v>19</v>
      </c>
      <c r="BQ214" s="438" t="s">
        <v>4331</v>
      </c>
      <c r="BR214" s="438"/>
      <c r="BS214" s="438">
        <v>0</v>
      </c>
      <c r="BT214" s="438">
        <v>0</v>
      </c>
      <c r="BU214" s="438">
        <v>0</v>
      </c>
      <c r="BV214" s="438">
        <v>0</v>
      </c>
      <c r="BW214" s="438">
        <v>0</v>
      </c>
      <c r="BX214" s="438">
        <v>0</v>
      </c>
      <c r="BY214" s="438">
        <v>0</v>
      </c>
      <c r="BZ214" s="438">
        <v>0</v>
      </c>
      <c r="CA214" s="438">
        <v>0</v>
      </c>
      <c r="CB214" s="438">
        <v>0</v>
      </c>
      <c r="CC214" s="438"/>
      <c r="CD214" s="438"/>
      <c r="CG214"/>
      <c r="CH214"/>
      <c r="CI214"/>
      <c r="CJ214"/>
      <c r="CK214"/>
      <c r="CL214"/>
      <c r="CM214"/>
      <c r="CN214"/>
      <c r="CO214"/>
      <c r="CP214"/>
      <c r="CQ214"/>
      <c r="CR214"/>
      <c r="CS214"/>
    </row>
    <row r="215" spans="10:97">
      <c r="R215"/>
      <c r="W215">
        <v>220</v>
      </c>
      <c r="X215" t="s">
        <v>1217</v>
      </c>
      <c r="Y215" t="s">
        <v>1217</v>
      </c>
      <c r="Z215" t="s">
        <v>1217</v>
      </c>
      <c r="AA215" t="s">
        <v>1217</v>
      </c>
      <c r="AB215" t="s">
        <v>1217</v>
      </c>
      <c r="AC215" t="s">
        <v>1217</v>
      </c>
      <c r="AD215" t="s">
        <v>1217</v>
      </c>
      <c r="AE215" t="s">
        <v>1217</v>
      </c>
      <c r="AF215" t="s">
        <v>1217</v>
      </c>
      <c r="AG215" t="s">
        <v>1217</v>
      </c>
      <c r="AH215"/>
      <c r="AI215" t="s">
        <v>1217</v>
      </c>
      <c r="AJ215" t="s">
        <v>1217</v>
      </c>
      <c r="AK215" t="s">
        <v>1217</v>
      </c>
      <c r="AL215" t="s">
        <v>1217</v>
      </c>
      <c r="AM215" t="s">
        <v>1217</v>
      </c>
      <c r="AN215" t="s">
        <v>1217</v>
      </c>
      <c r="AO215" t="s">
        <v>1217</v>
      </c>
      <c r="AP215"/>
      <c r="AQ215"/>
      <c r="AR215"/>
      <c r="AS215"/>
      <c r="AT215"/>
      <c r="AU215"/>
      <c r="AV215"/>
      <c r="AW215"/>
      <c r="BE215"/>
      <c r="BF215" t="str" cm="1">
        <f t="array" aca="1" ref="BF215" ca="1">IFERROR(INDIRECT(X215),"")</f>
        <v/>
      </c>
      <c r="BI215"/>
      <c r="BJ215" s="438" t="s">
        <v>1217</v>
      </c>
      <c r="BK215" s="438" t="s">
        <v>1217</v>
      </c>
      <c r="BL215" s="438" t="s">
        <v>0</v>
      </c>
      <c r="BM215" s="438" t="s">
        <v>3633</v>
      </c>
      <c r="BN215" s="438">
        <v>4</v>
      </c>
      <c r="BO215" s="438" t="s">
        <v>4302</v>
      </c>
      <c r="BP215" s="438">
        <v>0</v>
      </c>
      <c r="BQ215" s="438" t="s">
        <v>4332</v>
      </c>
      <c r="BR215" s="438"/>
      <c r="BS215" s="438">
        <v>0</v>
      </c>
      <c r="BT215" s="438">
        <v>0</v>
      </c>
      <c r="BU215" s="438">
        <v>0</v>
      </c>
      <c r="BV215" s="438">
        <v>0</v>
      </c>
      <c r="BW215" s="438">
        <v>0</v>
      </c>
      <c r="BX215" s="438">
        <v>0</v>
      </c>
      <c r="BY215" s="438">
        <v>0</v>
      </c>
      <c r="BZ215" s="438">
        <v>0</v>
      </c>
      <c r="CA215" s="438">
        <v>0</v>
      </c>
      <c r="CB215" s="438">
        <v>0</v>
      </c>
      <c r="CC215" s="438"/>
      <c r="CD215" s="438"/>
      <c r="CG215"/>
      <c r="CH215"/>
      <c r="CI215"/>
      <c r="CJ215"/>
      <c r="CK215"/>
      <c r="CL215"/>
      <c r="CM215"/>
      <c r="CN215"/>
      <c r="CO215"/>
      <c r="CP215"/>
      <c r="CQ215"/>
      <c r="CR215"/>
      <c r="CS215"/>
    </row>
    <row r="216" spans="10:97">
      <c r="R216"/>
      <c r="W216">
        <v>221</v>
      </c>
      <c r="X216" t="s">
        <v>1217</v>
      </c>
      <c r="Y216" t="s">
        <v>1217</v>
      </c>
      <c r="Z216" t="s">
        <v>1217</v>
      </c>
      <c r="AA216" t="s">
        <v>1217</v>
      </c>
      <c r="AB216" t="s">
        <v>1217</v>
      </c>
      <c r="AC216" t="s">
        <v>1217</v>
      </c>
      <c r="AD216" t="s">
        <v>1217</v>
      </c>
      <c r="AE216" t="s">
        <v>1217</v>
      </c>
      <c r="AF216" t="s">
        <v>1217</v>
      </c>
      <c r="AG216" t="s">
        <v>1217</v>
      </c>
      <c r="AH216"/>
      <c r="AI216" t="s">
        <v>1217</v>
      </c>
      <c r="AJ216" t="s">
        <v>1217</v>
      </c>
      <c r="AK216" t="s">
        <v>1217</v>
      </c>
      <c r="AL216" t="s">
        <v>1217</v>
      </c>
      <c r="AM216" t="s">
        <v>1217</v>
      </c>
      <c r="AN216" t="s">
        <v>1217</v>
      </c>
      <c r="AO216" t="s">
        <v>1217</v>
      </c>
      <c r="AP216"/>
      <c r="AQ216"/>
      <c r="AR216"/>
      <c r="AS216"/>
      <c r="AT216"/>
      <c r="AU216"/>
      <c r="AV216"/>
      <c r="AW216"/>
      <c r="BE216"/>
      <c r="BF216" t="str" cm="1">
        <f t="array" aca="1" ref="BF216" ca="1">IFERROR(INDIRECT(X216),"")</f>
        <v/>
      </c>
      <c r="BI216"/>
      <c r="BJ216" s="438" t="s">
        <v>1217</v>
      </c>
      <c r="BK216" s="438" t="s">
        <v>1217</v>
      </c>
      <c r="BL216" s="438" t="s">
        <v>0</v>
      </c>
      <c r="BM216" s="438" t="s">
        <v>3633</v>
      </c>
      <c r="BN216" s="438">
        <v>5</v>
      </c>
      <c r="BO216" s="438" t="s">
        <v>4303</v>
      </c>
      <c r="BP216" s="438">
        <v>0</v>
      </c>
      <c r="BQ216" s="438" t="s">
        <v>4333</v>
      </c>
      <c r="BR216" s="438"/>
      <c r="BS216" s="438">
        <v>0</v>
      </c>
      <c r="BT216" s="438">
        <v>0</v>
      </c>
      <c r="BU216" s="438">
        <v>0</v>
      </c>
      <c r="BV216" s="438">
        <v>0</v>
      </c>
      <c r="BW216" s="438">
        <v>0</v>
      </c>
      <c r="BX216" s="438">
        <v>0</v>
      </c>
      <c r="BY216" s="438">
        <v>0</v>
      </c>
      <c r="BZ216" s="438">
        <v>0</v>
      </c>
      <c r="CA216" s="438">
        <v>0</v>
      </c>
      <c r="CB216" s="438">
        <v>0</v>
      </c>
      <c r="CC216" s="438"/>
      <c r="CD216" s="438"/>
      <c r="CG216"/>
      <c r="CH216"/>
      <c r="CI216"/>
      <c r="CJ216"/>
      <c r="CK216"/>
      <c r="CL216"/>
      <c r="CM216"/>
      <c r="CN216"/>
      <c r="CO216"/>
      <c r="CP216"/>
      <c r="CQ216"/>
      <c r="CR216"/>
      <c r="CS216"/>
    </row>
    <row r="217" spans="10:97">
      <c r="R217"/>
      <c r="W217">
        <v>222</v>
      </c>
      <c r="X217" t="s">
        <v>1217</v>
      </c>
      <c r="Y217" t="s">
        <v>1217</v>
      </c>
      <c r="Z217" t="s">
        <v>1217</v>
      </c>
      <c r="AA217" t="s">
        <v>1217</v>
      </c>
      <c r="AB217" t="s">
        <v>1217</v>
      </c>
      <c r="AC217" t="s">
        <v>1217</v>
      </c>
      <c r="AD217" t="s">
        <v>1217</v>
      </c>
      <c r="AE217" t="s">
        <v>1217</v>
      </c>
      <c r="AF217" t="s">
        <v>1217</v>
      </c>
      <c r="AG217" t="s">
        <v>1217</v>
      </c>
      <c r="AH217"/>
      <c r="AI217" t="s">
        <v>1217</v>
      </c>
      <c r="AJ217" t="s">
        <v>1217</v>
      </c>
      <c r="AK217" t="s">
        <v>1217</v>
      </c>
      <c r="AL217" t="s">
        <v>1217</v>
      </c>
      <c r="AM217" t="s">
        <v>1217</v>
      </c>
      <c r="AN217" t="s">
        <v>1217</v>
      </c>
      <c r="AO217" t="s">
        <v>1217</v>
      </c>
      <c r="AP217"/>
      <c r="AQ217"/>
      <c r="AR217"/>
      <c r="AS217"/>
      <c r="AT217"/>
      <c r="AU217"/>
      <c r="AV217"/>
      <c r="AW217"/>
      <c r="BE217"/>
      <c r="BF217" t="str" cm="1">
        <f t="array" aca="1" ref="BF217" ca="1">IFERROR(INDIRECT(X217),"")</f>
        <v/>
      </c>
      <c r="BI217"/>
      <c r="BJ217" s="463" t="s">
        <v>1217</v>
      </c>
      <c r="BK217" s="463" t="s">
        <v>1217</v>
      </c>
      <c r="BL217" s="463" t="s">
        <v>0</v>
      </c>
      <c r="BM217" s="463" t="s">
        <v>3633</v>
      </c>
      <c r="BN217" s="463">
        <v>1</v>
      </c>
      <c r="BO217" s="463" t="s">
        <v>4299</v>
      </c>
      <c r="BP217" s="463">
        <v>4</v>
      </c>
      <c r="BQ217" s="438" t="s">
        <v>4329</v>
      </c>
      <c r="BR217" s="438"/>
      <c r="BS217" s="463">
        <v>0</v>
      </c>
      <c r="BT217" s="463">
        <v>0</v>
      </c>
      <c r="BU217" s="463">
        <v>0</v>
      </c>
      <c r="BV217" s="463">
        <v>0</v>
      </c>
      <c r="BW217" s="463">
        <v>0</v>
      </c>
      <c r="BX217" s="463">
        <v>0</v>
      </c>
      <c r="BY217" s="463">
        <v>0</v>
      </c>
      <c r="BZ217" s="463">
        <v>0</v>
      </c>
      <c r="CA217" s="463">
        <v>0</v>
      </c>
      <c r="CB217" s="463">
        <v>0</v>
      </c>
      <c r="CC217" s="463"/>
      <c r="CD217" s="463"/>
      <c r="CG217"/>
      <c r="CH217"/>
      <c r="CI217"/>
      <c r="CJ217"/>
      <c r="CK217"/>
      <c r="CL217"/>
      <c r="CM217"/>
      <c r="CN217"/>
      <c r="CO217"/>
      <c r="CP217"/>
      <c r="CQ217"/>
      <c r="CR217"/>
      <c r="CS217"/>
    </row>
    <row r="218" spans="10:97">
      <c r="R218"/>
      <c r="W218">
        <v>223</v>
      </c>
      <c r="X218" t="s">
        <v>1217</v>
      </c>
      <c r="Y218" t="s">
        <v>1217</v>
      </c>
      <c r="Z218" t="s">
        <v>1217</v>
      </c>
      <c r="AA218" t="s">
        <v>1217</v>
      </c>
      <c r="AB218" t="s">
        <v>1217</v>
      </c>
      <c r="AC218" t="s">
        <v>1217</v>
      </c>
      <c r="AD218" t="s">
        <v>1217</v>
      </c>
      <c r="AE218" t="s">
        <v>1217</v>
      </c>
      <c r="AF218" t="s">
        <v>1217</v>
      </c>
      <c r="AG218" t="s">
        <v>1217</v>
      </c>
      <c r="AH218"/>
      <c r="AI218" t="s">
        <v>1217</v>
      </c>
      <c r="AJ218" t="s">
        <v>1217</v>
      </c>
      <c r="AK218" t="s">
        <v>1217</v>
      </c>
      <c r="AL218" t="s">
        <v>1217</v>
      </c>
      <c r="AM218" t="s">
        <v>1217</v>
      </c>
      <c r="AN218" t="s">
        <v>1217</v>
      </c>
      <c r="AO218" t="s">
        <v>1217</v>
      </c>
      <c r="AP218"/>
      <c r="AQ218"/>
      <c r="AR218"/>
      <c r="AS218"/>
      <c r="AT218"/>
      <c r="AU218"/>
      <c r="AV218"/>
      <c r="AW218"/>
      <c r="BE218"/>
      <c r="BF218" t="str" cm="1">
        <f t="array" aca="1" ref="BF218" ca="1">IFERROR(INDIRECT(X218),"")</f>
        <v/>
      </c>
      <c r="BI218"/>
      <c r="BJ218" s="463" t="s">
        <v>1217</v>
      </c>
      <c r="BK218" s="463" t="s">
        <v>1217</v>
      </c>
      <c r="BL218" s="463" t="s">
        <v>0</v>
      </c>
      <c r="BM218" s="463" t="s">
        <v>3633</v>
      </c>
      <c r="BN218" s="463">
        <v>2</v>
      </c>
      <c r="BO218" s="463" t="s">
        <v>4300</v>
      </c>
      <c r="BP218" s="463">
        <v>4</v>
      </c>
      <c r="BQ218" s="438" t="s">
        <v>4330</v>
      </c>
      <c r="BR218" s="438"/>
      <c r="BS218" s="463">
        <v>0</v>
      </c>
      <c r="BT218" s="463">
        <v>0</v>
      </c>
      <c r="BU218" s="463">
        <v>0</v>
      </c>
      <c r="BV218" s="463">
        <v>0</v>
      </c>
      <c r="BW218" s="463">
        <v>0</v>
      </c>
      <c r="BX218" s="463">
        <v>0</v>
      </c>
      <c r="BY218" s="463">
        <v>0</v>
      </c>
      <c r="BZ218" s="463">
        <v>0</v>
      </c>
      <c r="CA218" s="463">
        <v>0</v>
      </c>
      <c r="CB218" s="463">
        <v>0</v>
      </c>
      <c r="CC218" s="463"/>
      <c r="CD218" s="463"/>
      <c r="CG218"/>
      <c r="CH218"/>
      <c r="CI218"/>
      <c r="CJ218"/>
      <c r="CK218"/>
      <c r="CL218"/>
      <c r="CM218"/>
      <c r="CN218"/>
      <c r="CO218"/>
      <c r="CP218"/>
      <c r="CQ218"/>
      <c r="CR218"/>
      <c r="CS218"/>
    </row>
    <row r="219" spans="10:97">
      <c r="R219"/>
      <c r="W219">
        <v>224</v>
      </c>
      <c r="X219" t="s">
        <v>1217</v>
      </c>
      <c r="Y219" t="s">
        <v>1217</v>
      </c>
      <c r="Z219" t="s">
        <v>1217</v>
      </c>
      <c r="AA219" t="s">
        <v>1217</v>
      </c>
      <c r="AB219" t="s">
        <v>1217</v>
      </c>
      <c r="AC219" t="s">
        <v>1217</v>
      </c>
      <c r="AD219" t="s">
        <v>1217</v>
      </c>
      <c r="AE219" t="s">
        <v>1217</v>
      </c>
      <c r="AF219" t="s">
        <v>1217</v>
      </c>
      <c r="AG219" t="s">
        <v>1217</v>
      </c>
      <c r="AH219"/>
      <c r="AI219" t="s">
        <v>1217</v>
      </c>
      <c r="AJ219" t="s">
        <v>1217</v>
      </c>
      <c r="AK219" t="s">
        <v>1217</v>
      </c>
      <c r="AL219" t="s">
        <v>1217</v>
      </c>
      <c r="AM219" t="s">
        <v>1217</v>
      </c>
      <c r="AN219" t="s">
        <v>1217</v>
      </c>
      <c r="AO219" t="s">
        <v>1217</v>
      </c>
      <c r="AP219"/>
      <c r="AQ219"/>
      <c r="AR219"/>
      <c r="AS219"/>
      <c r="AT219"/>
      <c r="AU219"/>
      <c r="AV219"/>
      <c r="AW219"/>
      <c r="BE219"/>
      <c r="BF219" t="str" cm="1">
        <f t="array" aca="1" ref="BF219" ca="1">IFERROR(INDIRECT(X219),"")</f>
        <v/>
      </c>
      <c r="BI219"/>
      <c r="BJ219" s="463" t="s">
        <v>1217</v>
      </c>
      <c r="BK219" s="463" t="s">
        <v>1217</v>
      </c>
      <c r="BL219" s="463" t="s">
        <v>0</v>
      </c>
      <c r="BM219" s="463" t="s">
        <v>3633</v>
      </c>
      <c r="BN219" s="463">
        <v>3</v>
      </c>
      <c r="BO219" s="463" t="s">
        <v>4301</v>
      </c>
      <c r="BP219" s="463">
        <v>19</v>
      </c>
      <c r="BQ219" s="438" t="s">
        <v>4331</v>
      </c>
      <c r="BR219" s="438"/>
      <c r="BS219" s="463">
        <v>0</v>
      </c>
      <c r="BT219" s="463">
        <v>0</v>
      </c>
      <c r="BU219" s="463">
        <v>0</v>
      </c>
      <c r="BV219" s="463">
        <v>0</v>
      </c>
      <c r="BW219" s="463">
        <v>0</v>
      </c>
      <c r="BX219" s="463">
        <v>0</v>
      </c>
      <c r="BY219" s="463">
        <v>0</v>
      </c>
      <c r="BZ219" s="463">
        <v>0</v>
      </c>
      <c r="CA219" s="463">
        <v>0</v>
      </c>
      <c r="CB219" s="463">
        <v>0</v>
      </c>
      <c r="CC219" s="463"/>
      <c r="CD219" s="463"/>
      <c r="CG219"/>
      <c r="CH219"/>
      <c r="CI219"/>
      <c r="CJ219"/>
      <c r="CK219"/>
      <c r="CL219"/>
      <c r="CM219"/>
      <c r="CN219"/>
      <c r="CO219"/>
      <c r="CP219"/>
      <c r="CQ219"/>
      <c r="CR219"/>
      <c r="CS219"/>
    </row>
    <row r="220" spans="10:97">
      <c r="R220"/>
      <c r="W220">
        <v>225</v>
      </c>
      <c r="X220" t="s">
        <v>1217</v>
      </c>
      <c r="Y220" t="s">
        <v>1217</v>
      </c>
      <c r="Z220" t="s">
        <v>1217</v>
      </c>
      <c r="AA220" t="s">
        <v>1217</v>
      </c>
      <c r="AB220" t="s">
        <v>1217</v>
      </c>
      <c r="AC220" t="s">
        <v>1217</v>
      </c>
      <c r="AD220" t="s">
        <v>1217</v>
      </c>
      <c r="AE220" t="s">
        <v>1217</v>
      </c>
      <c r="AF220" t="s">
        <v>1217</v>
      </c>
      <c r="AG220" t="s">
        <v>1217</v>
      </c>
      <c r="AH220"/>
      <c r="AI220" t="s">
        <v>1217</v>
      </c>
      <c r="AJ220" t="s">
        <v>1217</v>
      </c>
      <c r="AK220" t="s">
        <v>1217</v>
      </c>
      <c r="AL220" t="s">
        <v>1217</v>
      </c>
      <c r="AM220" t="s">
        <v>1217</v>
      </c>
      <c r="AN220" t="s">
        <v>1217</v>
      </c>
      <c r="AO220" t="s">
        <v>1217</v>
      </c>
      <c r="AP220"/>
      <c r="AQ220"/>
      <c r="AR220"/>
      <c r="AS220"/>
      <c r="AT220"/>
      <c r="AU220"/>
      <c r="AV220"/>
      <c r="AW220"/>
      <c r="BE220"/>
      <c r="BF220" t="str" cm="1">
        <f t="array" aca="1" ref="BF220" ca="1">IFERROR(INDIRECT(X220),"")</f>
        <v/>
      </c>
      <c r="BI220"/>
      <c r="BJ220" s="463" t="s">
        <v>1217</v>
      </c>
      <c r="BK220" s="463" t="s">
        <v>1217</v>
      </c>
      <c r="BL220" s="463" t="s">
        <v>0</v>
      </c>
      <c r="BM220" s="463" t="s">
        <v>3633</v>
      </c>
      <c r="BN220" s="463">
        <v>4</v>
      </c>
      <c r="BO220" s="463" t="s">
        <v>4302</v>
      </c>
      <c r="BP220" s="463">
        <v>0</v>
      </c>
      <c r="BQ220" s="438" t="s">
        <v>4332</v>
      </c>
      <c r="BR220" s="438"/>
      <c r="BS220" s="463">
        <v>0</v>
      </c>
      <c r="BT220" s="463">
        <v>0</v>
      </c>
      <c r="BU220" s="463">
        <v>0</v>
      </c>
      <c r="BV220" s="463">
        <v>0</v>
      </c>
      <c r="BW220" s="463">
        <v>0</v>
      </c>
      <c r="BX220" s="463">
        <v>0</v>
      </c>
      <c r="BY220" s="463">
        <v>0</v>
      </c>
      <c r="BZ220" s="463">
        <v>0</v>
      </c>
      <c r="CA220" s="463">
        <v>0</v>
      </c>
      <c r="CB220" s="463">
        <v>0</v>
      </c>
      <c r="CC220" s="463"/>
      <c r="CD220" s="463"/>
      <c r="CG220"/>
      <c r="CH220"/>
      <c r="CI220"/>
      <c r="CJ220"/>
      <c r="CK220"/>
      <c r="CL220"/>
      <c r="CM220"/>
      <c r="CN220"/>
      <c r="CO220"/>
      <c r="CP220"/>
      <c r="CQ220"/>
      <c r="CR220"/>
      <c r="CS220"/>
    </row>
    <row r="221" spans="10:97">
      <c r="R221"/>
      <c r="W221">
        <v>226</v>
      </c>
      <c r="X221" t="s">
        <v>1217</v>
      </c>
      <c r="Y221" t="s">
        <v>1217</v>
      </c>
      <c r="Z221" t="s">
        <v>1217</v>
      </c>
      <c r="AA221" t="s">
        <v>1217</v>
      </c>
      <c r="AB221" t="s">
        <v>1217</v>
      </c>
      <c r="AC221" t="s">
        <v>1217</v>
      </c>
      <c r="AD221" t="s">
        <v>1217</v>
      </c>
      <c r="AE221" t="s">
        <v>1217</v>
      </c>
      <c r="AF221" t="s">
        <v>1217</v>
      </c>
      <c r="AG221" t="s">
        <v>1217</v>
      </c>
      <c r="AH221"/>
      <c r="AI221" t="s">
        <v>1217</v>
      </c>
      <c r="AJ221" t="s">
        <v>1217</v>
      </c>
      <c r="AK221" t="s">
        <v>1217</v>
      </c>
      <c r="AL221" t="s">
        <v>1217</v>
      </c>
      <c r="AM221" t="s">
        <v>1217</v>
      </c>
      <c r="AN221" t="s">
        <v>1217</v>
      </c>
      <c r="AO221" t="s">
        <v>1217</v>
      </c>
      <c r="AP221"/>
      <c r="AQ221"/>
      <c r="AR221"/>
      <c r="AS221"/>
      <c r="AT221"/>
      <c r="AU221"/>
      <c r="AV221"/>
      <c r="AW221"/>
      <c r="BE221"/>
      <c r="BF221" t="str" cm="1">
        <f t="array" aca="1" ref="BF221" ca="1">IFERROR(INDIRECT(X221),"")</f>
        <v/>
      </c>
      <c r="BI221"/>
      <c r="BJ221" s="463" t="s">
        <v>1217</v>
      </c>
      <c r="BK221" s="463" t="s">
        <v>1217</v>
      </c>
      <c r="BL221" s="463" t="s">
        <v>0</v>
      </c>
      <c r="BM221" s="463" t="s">
        <v>3633</v>
      </c>
      <c r="BN221" s="463">
        <v>5</v>
      </c>
      <c r="BO221" s="463" t="s">
        <v>4303</v>
      </c>
      <c r="BP221" s="463">
        <v>0</v>
      </c>
      <c r="BQ221" s="438" t="s">
        <v>4333</v>
      </c>
      <c r="BR221" s="438"/>
      <c r="BS221" s="463">
        <v>0</v>
      </c>
      <c r="BT221" s="463">
        <v>0</v>
      </c>
      <c r="BU221" s="463">
        <v>0</v>
      </c>
      <c r="BV221" s="463">
        <v>0</v>
      </c>
      <c r="BW221" s="463">
        <v>0</v>
      </c>
      <c r="BX221" s="463">
        <v>0</v>
      </c>
      <c r="BY221" s="463">
        <v>0</v>
      </c>
      <c r="BZ221" s="463">
        <v>0</v>
      </c>
      <c r="CA221" s="463">
        <v>0</v>
      </c>
      <c r="CB221" s="463">
        <v>0</v>
      </c>
      <c r="CC221" s="463"/>
      <c r="CD221" s="463"/>
      <c r="CG221"/>
      <c r="CH221"/>
      <c r="CI221"/>
      <c r="CJ221"/>
      <c r="CK221"/>
      <c r="CL221"/>
      <c r="CM221"/>
      <c r="CN221"/>
      <c r="CO221"/>
      <c r="CP221"/>
      <c r="CQ221"/>
      <c r="CR221"/>
      <c r="CS221"/>
    </row>
    <row r="222" spans="10:97">
      <c r="R222"/>
      <c r="W222">
        <v>227</v>
      </c>
      <c r="X222" t="s">
        <v>1217</v>
      </c>
      <c r="Y222" t="s">
        <v>1217</v>
      </c>
      <c r="Z222" t="s">
        <v>1217</v>
      </c>
      <c r="AA222" t="s">
        <v>1217</v>
      </c>
      <c r="AB222" t="s">
        <v>1217</v>
      </c>
      <c r="AC222" t="s">
        <v>1217</v>
      </c>
      <c r="AD222" t="s">
        <v>1217</v>
      </c>
      <c r="AE222" t="s">
        <v>1217</v>
      </c>
      <c r="AF222" t="s">
        <v>1217</v>
      </c>
      <c r="AG222" t="s">
        <v>1217</v>
      </c>
      <c r="AH222"/>
      <c r="AI222" t="s">
        <v>1217</v>
      </c>
      <c r="AJ222" t="s">
        <v>1217</v>
      </c>
      <c r="AK222" t="s">
        <v>1217</v>
      </c>
      <c r="AL222" t="s">
        <v>1217</v>
      </c>
      <c r="AM222" t="s">
        <v>1217</v>
      </c>
      <c r="AN222" t="s">
        <v>1217</v>
      </c>
      <c r="AO222" t="s">
        <v>1217</v>
      </c>
      <c r="AP222"/>
      <c r="AQ222"/>
      <c r="AR222"/>
      <c r="AS222"/>
      <c r="AT222"/>
      <c r="AU222"/>
      <c r="AV222"/>
      <c r="AW222"/>
      <c r="BE222"/>
      <c r="BF222" t="str" cm="1">
        <f t="array" aca="1" ref="BF222" ca="1">IFERROR(INDIRECT(X222),"")</f>
        <v/>
      </c>
      <c r="BI222"/>
      <c r="BJ222" s="466" t="s">
        <v>1217</v>
      </c>
      <c r="BK222" s="466" t="s">
        <v>1217</v>
      </c>
      <c r="BL222" s="466" t="s">
        <v>0</v>
      </c>
      <c r="BM222" s="466" t="s">
        <v>3633</v>
      </c>
      <c r="BN222" s="466">
        <v>1</v>
      </c>
      <c r="BO222" s="466" t="s">
        <v>4299</v>
      </c>
      <c r="BP222" s="466">
        <v>4</v>
      </c>
      <c r="BQ222" s="438" t="s">
        <v>4329</v>
      </c>
      <c r="BR222" s="438"/>
      <c r="BS222" s="466">
        <v>0</v>
      </c>
      <c r="BT222" s="466">
        <v>0</v>
      </c>
      <c r="BU222" s="466">
        <v>0</v>
      </c>
      <c r="BV222" s="466">
        <v>0</v>
      </c>
      <c r="BW222" s="466">
        <v>0</v>
      </c>
      <c r="BX222" s="466">
        <v>0</v>
      </c>
      <c r="BY222" s="466">
        <v>0</v>
      </c>
      <c r="BZ222" s="466">
        <v>0</v>
      </c>
      <c r="CA222" s="466">
        <v>0</v>
      </c>
      <c r="CB222" s="466">
        <v>0</v>
      </c>
      <c r="CC222" s="466"/>
      <c r="CD222" s="466"/>
      <c r="CG222"/>
      <c r="CH222"/>
      <c r="CI222"/>
      <c r="CJ222"/>
      <c r="CK222"/>
      <c r="CL222"/>
      <c r="CM222"/>
      <c r="CN222"/>
      <c r="CO222"/>
      <c r="CP222"/>
      <c r="CQ222"/>
      <c r="CR222"/>
      <c r="CS222"/>
    </row>
    <row r="223" spans="10:97">
      <c r="R223"/>
      <c r="W223">
        <v>228</v>
      </c>
      <c r="X223" t="s">
        <v>1217</v>
      </c>
      <c r="Y223" t="s">
        <v>1217</v>
      </c>
      <c r="Z223" t="s">
        <v>1217</v>
      </c>
      <c r="AA223" t="s">
        <v>1217</v>
      </c>
      <c r="AB223" t="s">
        <v>1217</v>
      </c>
      <c r="AC223" t="s">
        <v>1217</v>
      </c>
      <c r="AD223" t="s">
        <v>1217</v>
      </c>
      <c r="AE223" t="s">
        <v>1217</v>
      </c>
      <c r="AF223" t="s">
        <v>1217</v>
      </c>
      <c r="AG223" t="s">
        <v>1217</v>
      </c>
      <c r="AH223"/>
      <c r="AI223" t="s">
        <v>1217</v>
      </c>
      <c r="AJ223" t="s">
        <v>1217</v>
      </c>
      <c r="AK223" t="s">
        <v>1217</v>
      </c>
      <c r="AL223" t="s">
        <v>1217</v>
      </c>
      <c r="AM223" t="s">
        <v>1217</v>
      </c>
      <c r="AN223" t="s">
        <v>1217</v>
      </c>
      <c r="AO223" t="s">
        <v>1217</v>
      </c>
      <c r="AP223"/>
      <c r="AQ223"/>
      <c r="AR223"/>
      <c r="AS223"/>
      <c r="AT223"/>
      <c r="AU223"/>
      <c r="AV223"/>
      <c r="AW223"/>
      <c r="BE223"/>
      <c r="BF223" t="str" cm="1">
        <f t="array" aca="1" ref="BF223" ca="1">IFERROR(INDIRECT(X223),"")</f>
        <v/>
      </c>
      <c r="BI223"/>
      <c r="BJ223" s="466" t="s">
        <v>1217</v>
      </c>
      <c r="BK223" s="466" t="s">
        <v>1217</v>
      </c>
      <c r="BL223" s="466" t="s">
        <v>0</v>
      </c>
      <c r="BM223" s="466" t="s">
        <v>3633</v>
      </c>
      <c r="BN223" s="466">
        <v>2</v>
      </c>
      <c r="BO223" s="466" t="s">
        <v>4300</v>
      </c>
      <c r="BP223" s="466">
        <v>4</v>
      </c>
      <c r="BQ223" s="438" t="s">
        <v>4330</v>
      </c>
      <c r="BR223" s="438"/>
      <c r="BS223" s="466">
        <v>0</v>
      </c>
      <c r="BT223" s="466">
        <v>0</v>
      </c>
      <c r="BU223" s="466">
        <v>0</v>
      </c>
      <c r="BV223" s="466">
        <v>0</v>
      </c>
      <c r="BW223" s="466">
        <v>0</v>
      </c>
      <c r="BX223" s="466">
        <v>0</v>
      </c>
      <c r="BY223" s="466">
        <v>0</v>
      </c>
      <c r="BZ223" s="466">
        <v>0</v>
      </c>
      <c r="CA223" s="466">
        <v>0</v>
      </c>
      <c r="CB223" s="466">
        <v>0</v>
      </c>
      <c r="CC223" s="466"/>
      <c r="CD223" s="466"/>
      <c r="CG223"/>
      <c r="CH223"/>
      <c r="CI223"/>
      <c r="CJ223"/>
      <c r="CK223"/>
      <c r="CL223"/>
      <c r="CM223"/>
      <c r="CN223"/>
      <c r="CO223"/>
      <c r="CP223"/>
      <c r="CQ223"/>
      <c r="CR223"/>
      <c r="CS223"/>
    </row>
    <row r="224" spans="10:97">
      <c r="R224"/>
      <c r="W224">
        <v>229</v>
      </c>
      <c r="X224" t="s">
        <v>1217</v>
      </c>
      <c r="Y224" t="s">
        <v>1217</v>
      </c>
      <c r="Z224" t="s">
        <v>1217</v>
      </c>
      <c r="AA224" t="s">
        <v>1217</v>
      </c>
      <c r="AB224" t="s">
        <v>1217</v>
      </c>
      <c r="AC224" t="s">
        <v>1217</v>
      </c>
      <c r="AD224" t="s">
        <v>1217</v>
      </c>
      <c r="AE224" t="s">
        <v>1217</v>
      </c>
      <c r="AF224" t="s">
        <v>1217</v>
      </c>
      <c r="AG224" t="s">
        <v>1217</v>
      </c>
      <c r="AH224"/>
      <c r="AI224" t="s">
        <v>1217</v>
      </c>
      <c r="AJ224" t="s">
        <v>1217</v>
      </c>
      <c r="AK224" t="s">
        <v>1217</v>
      </c>
      <c r="AL224" t="s">
        <v>1217</v>
      </c>
      <c r="AM224" t="s">
        <v>1217</v>
      </c>
      <c r="AN224" t="s">
        <v>1217</v>
      </c>
      <c r="AO224" t="s">
        <v>1217</v>
      </c>
      <c r="AP224"/>
      <c r="AQ224"/>
      <c r="AR224"/>
      <c r="AS224"/>
      <c r="AT224"/>
      <c r="AU224"/>
      <c r="AV224"/>
      <c r="AW224"/>
      <c r="BE224"/>
      <c r="BF224" t="str" cm="1">
        <f t="array" aca="1" ref="BF224" ca="1">IFERROR(INDIRECT(X224),"")</f>
        <v/>
      </c>
      <c r="BI224"/>
      <c r="BJ224" s="466" t="s">
        <v>1217</v>
      </c>
      <c r="BK224" s="466" t="s">
        <v>1217</v>
      </c>
      <c r="BL224" s="466" t="s">
        <v>0</v>
      </c>
      <c r="BM224" s="466" t="s">
        <v>3633</v>
      </c>
      <c r="BN224" s="466">
        <v>3</v>
      </c>
      <c r="BO224" s="466" t="s">
        <v>4301</v>
      </c>
      <c r="BP224" s="466">
        <v>19</v>
      </c>
      <c r="BQ224" s="438" t="s">
        <v>4331</v>
      </c>
      <c r="BR224" s="438"/>
      <c r="BS224" s="466">
        <v>0</v>
      </c>
      <c r="BT224" s="466">
        <v>0</v>
      </c>
      <c r="BU224" s="466">
        <v>0</v>
      </c>
      <c r="BV224" s="466">
        <v>0</v>
      </c>
      <c r="BW224" s="466">
        <v>0</v>
      </c>
      <c r="BX224" s="466">
        <v>0</v>
      </c>
      <c r="BY224" s="466">
        <v>0</v>
      </c>
      <c r="BZ224" s="466">
        <v>0</v>
      </c>
      <c r="CA224" s="466">
        <v>0</v>
      </c>
      <c r="CB224" s="466">
        <v>0</v>
      </c>
      <c r="CC224" s="466"/>
      <c r="CD224" s="466"/>
      <c r="CG224"/>
      <c r="CH224"/>
      <c r="CI224"/>
      <c r="CJ224"/>
      <c r="CK224"/>
      <c r="CL224"/>
      <c r="CM224"/>
      <c r="CN224"/>
      <c r="CO224"/>
      <c r="CP224"/>
      <c r="CQ224"/>
      <c r="CR224"/>
      <c r="CS224"/>
    </row>
    <row r="225" spans="18:97">
      <c r="R225"/>
      <c r="W225">
        <v>230</v>
      </c>
      <c r="X225" t="s">
        <v>1217</v>
      </c>
      <c r="Y225" t="s">
        <v>1217</v>
      </c>
      <c r="Z225" t="s">
        <v>1217</v>
      </c>
      <c r="AA225" t="s">
        <v>1217</v>
      </c>
      <c r="AB225" t="s">
        <v>1217</v>
      </c>
      <c r="AC225" t="s">
        <v>1217</v>
      </c>
      <c r="AD225" t="s">
        <v>1217</v>
      </c>
      <c r="AE225" t="s">
        <v>1217</v>
      </c>
      <c r="AF225" t="s">
        <v>1217</v>
      </c>
      <c r="AG225" t="s">
        <v>1217</v>
      </c>
      <c r="AH225"/>
      <c r="AI225" t="s">
        <v>1217</v>
      </c>
      <c r="AJ225" t="s">
        <v>1217</v>
      </c>
      <c r="AK225" t="s">
        <v>1217</v>
      </c>
      <c r="AL225" t="s">
        <v>1217</v>
      </c>
      <c r="AM225" t="s">
        <v>1217</v>
      </c>
      <c r="AN225" t="s">
        <v>1217</v>
      </c>
      <c r="AO225" t="s">
        <v>1217</v>
      </c>
      <c r="AP225"/>
      <c r="AQ225"/>
      <c r="AR225"/>
      <c r="AS225"/>
      <c r="AT225"/>
      <c r="AU225"/>
      <c r="AV225"/>
      <c r="AW225"/>
      <c r="BE225"/>
      <c r="BF225" t="str" cm="1">
        <f t="array" aca="1" ref="BF225" ca="1">IFERROR(INDIRECT(X225),"")</f>
        <v/>
      </c>
      <c r="BI225"/>
      <c r="BJ225" s="466" t="s">
        <v>1217</v>
      </c>
      <c r="BK225" s="466" t="s">
        <v>1217</v>
      </c>
      <c r="BL225" s="466" t="s">
        <v>0</v>
      </c>
      <c r="BM225" s="466" t="s">
        <v>3633</v>
      </c>
      <c r="BN225" s="466">
        <v>4</v>
      </c>
      <c r="BO225" s="466" t="s">
        <v>4302</v>
      </c>
      <c r="BP225" s="466">
        <v>0</v>
      </c>
      <c r="BQ225" s="438" t="s">
        <v>4332</v>
      </c>
      <c r="BR225" s="438"/>
      <c r="BS225" s="466">
        <v>0</v>
      </c>
      <c r="BT225" s="466">
        <v>0</v>
      </c>
      <c r="BU225" s="466">
        <v>0</v>
      </c>
      <c r="BV225" s="466">
        <v>0</v>
      </c>
      <c r="BW225" s="466">
        <v>0</v>
      </c>
      <c r="BX225" s="466">
        <v>0</v>
      </c>
      <c r="BY225" s="466">
        <v>0</v>
      </c>
      <c r="BZ225" s="466">
        <v>0</v>
      </c>
      <c r="CA225" s="466">
        <v>0</v>
      </c>
      <c r="CB225" s="466">
        <v>0</v>
      </c>
      <c r="CC225" s="466"/>
      <c r="CD225" s="466"/>
      <c r="CG225"/>
      <c r="CH225"/>
      <c r="CI225"/>
      <c r="CJ225"/>
      <c r="CK225"/>
      <c r="CL225"/>
      <c r="CM225"/>
      <c r="CN225"/>
      <c r="CO225"/>
      <c r="CP225"/>
      <c r="CQ225"/>
      <c r="CR225"/>
      <c r="CS225"/>
    </row>
    <row r="226" spans="18:97">
      <c r="R226"/>
      <c r="W226">
        <v>231</v>
      </c>
      <c r="X226" t="s">
        <v>1217</v>
      </c>
      <c r="Y226" t="s">
        <v>1217</v>
      </c>
      <c r="Z226" t="s">
        <v>1217</v>
      </c>
      <c r="AA226" t="s">
        <v>1217</v>
      </c>
      <c r="AB226" t="s">
        <v>1217</v>
      </c>
      <c r="AC226" t="s">
        <v>1217</v>
      </c>
      <c r="AD226" t="s">
        <v>1217</v>
      </c>
      <c r="AE226" t="s">
        <v>1217</v>
      </c>
      <c r="AF226" t="s">
        <v>1217</v>
      </c>
      <c r="AG226" t="s">
        <v>1217</v>
      </c>
      <c r="AH226"/>
      <c r="AI226" t="s">
        <v>1217</v>
      </c>
      <c r="AJ226" t="s">
        <v>1217</v>
      </c>
      <c r="AK226" t="s">
        <v>1217</v>
      </c>
      <c r="AL226" t="s">
        <v>1217</v>
      </c>
      <c r="AM226" t="s">
        <v>1217</v>
      </c>
      <c r="AN226" t="s">
        <v>1217</v>
      </c>
      <c r="AO226" t="s">
        <v>1217</v>
      </c>
      <c r="AP226"/>
      <c r="AQ226"/>
      <c r="AR226"/>
      <c r="AS226"/>
      <c r="AT226"/>
      <c r="AU226"/>
      <c r="AV226"/>
      <c r="AW226"/>
      <c r="BE226"/>
      <c r="BF226" t="str" cm="1">
        <f t="array" aca="1" ref="BF226" ca="1">IFERROR(INDIRECT(X226),"")</f>
        <v/>
      </c>
      <c r="BI226"/>
      <c r="BJ226" s="466" t="s">
        <v>1217</v>
      </c>
      <c r="BK226" s="466" t="s">
        <v>1217</v>
      </c>
      <c r="BL226" s="466" t="s">
        <v>0</v>
      </c>
      <c r="BM226" s="466" t="s">
        <v>3633</v>
      </c>
      <c r="BN226" s="466">
        <v>5</v>
      </c>
      <c r="BO226" s="466" t="s">
        <v>4303</v>
      </c>
      <c r="BP226" s="466">
        <v>0</v>
      </c>
      <c r="BQ226" s="438" t="s">
        <v>4333</v>
      </c>
      <c r="BR226" s="438"/>
      <c r="BS226" s="466">
        <v>0</v>
      </c>
      <c r="BT226" s="466">
        <v>0</v>
      </c>
      <c r="BU226" s="466">
        <v>0</v>
      </c>
      <c r="BV226" s="466">
        <v>0</v>
      </c>
      <c r="BW226" s="466">
        <v>0</v>
      </c>
      <c r="BX226" s="466">
        <v>0</v>
      </c>
      <c r="BY226" s="466">
        <v>0</v>
      </c>
      <c r="BZ226" s="466">
        <v>0</v>
      </c>
      <c r="CA226" s="466">
        <v>0</v>
      </c>
      <c r="CB226" s="466">
        <v>0</v>
      </c>
      <c r="CC226" s="466"/>
      <c r="CD226" s="466"/>
      <c r="CG226"/>
      <c r="CH226"/>
      <c r="CI226"/>
      <c r="CJ226"/>
      <c r="CK226"/>
      <c r="CL226"/>
      <c r="CM226"/>
      <c r="CN226"/>
      <c r="CO226"/>
      <c r="CP226"/>
      <c r="CQ226"/>
      <c r="CR226"/>
      <c r="CS226"/>
    </row>
    <row r="227" spans="18:97">
      <c r="R227"/>
      <c r="W227">
        <v>232</v>
      </c>
      <c r="X227" t="s">
        <v>1217</v>
      </c>
      <c r="Y227" t="s">
        <v>1217</v>
      </c>
      <c r="Z227" t="s">
        <v>1217</v>
      </c>
      <c r="AA227" t="s">
        <v>1217</v>
      </c>
      <c r="AB227" t="s">
        <v>1217</v>
      </c>
      <c r="AC227" t="s">
        <v>1217</v>
      </c>
      <c r="AD227" t="s">
        <v>1217</v>
      </c>
      <c r="AE227" t="s">
        <v>1217</v>
      </c>
      <c r="AF227" t="s">
        <v>1217</v>
      </c>
      <c r="AG227" t="s">
        <v>1217</v>
      </c>
      <c r="AH227"/>
      <c r="AI227" t="s">
        <v>1217</v>
      </c>
      <c r="AJ227" t="s">
        <v>1217</v>
      </c>
      <c r="AK227" t="s">
        <v>1217</v>
      </c>
      <c r="AL227" t="s">
        <v>1217</v>
      </c>
      <c r="AM227" t="s">
        <v>1217</v>
      </c>
      <c r="AN227" t="s">
        <v>1217</v>
      </c>
      <c r="AO227" t="s">
        <v>1217</v>
      </c>
      <c r="AP227"/>
      <c r="AQ227"/>
      <c r="AR227"/>
      <c r="AS227"/>
      <c r="AT227"/>
      <c r="AU227"/>
      <c r="AV227"/>
      <c r="AW227"/>
      <c r="BE227"/>
      <c r="BF227" t="str" cm="1">
        <f t="array" aca="1" ref="BF227" ca="1">IFERROR(INDIRECT(X227),"")</f>
        <v/>
      </c>
      <c r="BI227"/>
      <c r="BJ227" s="467" t="s">
        <v>1217</v>
      </c>
      <c r="BK227" s="467" t="s">
        <v>1217</v>
      </c>
      <c r="BL227" s="467" t="s">
        <v>0</v>
      </c>
      <c r="BM227" s="467" t="s">
        <v>3633</v>
      </c>
      <c r="BN227" s="467">
        <v>1</v>
      </c>
      <c r="BO227" s="467" t="s">
        <v>4299</v>
      </c>
      <c r="BP227" s="467">
        <v>4</v>
      </c>
      <c r="BQ227" s="438" t="s">
        <v>4329</v>
      </c>
      <c r="BR227" s="438"/>
      <c r="BS227" s="467">
        <v>0</v>
      </c>
      <c r="BT227" s="467">
        <v>0</v>
      </c>
      <c r="BU227" s="467">
        <v>0</v>
      </c>
      <c r="BV227" s="467">
        <v>0</v>
      </c>
      <c r="BW227" s="467">
        <v>0</v>
      </c>
      <c r="BX227" s="467">
        <v>0</v>
      </c>
      <c r="BY227" s="467">
        <v>0</v>
      </c>
      <c r="BZ227" s="467">
        <v>0</v>
      </c>
      <c r="CA227" s="467">
        <v>0</v>
      </c>
      <c r="CB227" s="467">
        <v>0</v>
      </c>
      <c r="CC227" s="467"/>
      <c r="CD227" s="467"/>
      <c r="CG227"/>
      <c r="CH227"/>
      <c r="CI227"/>
      <c r="CJ227"/>
      <c r="CK227"/>
      <c r="CL227"/>
      <c r="CM227"/>
      <c r="CN227"/>
      <c r="CO227"/>
      <c r="CP227"/>
      <c r="CQ227"/>
      <c r="CR227"/>
      <c r="CS227"/>
    </row>
    <row r="228" spans="18:97">
      <c r="R228"/>
      <c r="W228">
        <v>233</v>
      </c>
      <c r="X228" t="s">
        <v>1217</v>
      </c>
      <c r="Y228" t="s">
        <v>1217</v>
      </c>
      <c r="Z228" t="s">
        <v>1217</v>
      </c>
      <c r="AA228" t="s">
        <v>1217</v>
      </c>
      <c r="AB228" t="s">
        <v>1217</v>
      </c>
      <c r="AC228" t="s">
        <v>1217</v>
      </c>
      <c r="AD228" t="s">
        <v>1217</v>
      </c>
      <c r="AE228" t="s">
        <v>1217</v>
      </c>
      <c r="AF228" t="s">
        <v>1217</v>
      </c>
      <c r="AG228" t="s">
        <v>1217</v>
      </c>
      <c r="AH228"/>
      <c r="AI228" t="s">
        <v>1217</v>
      </c>
      <c r="AJ228" t="s">
        <v>1217</v>
      </c>
      <c r="AK228" t="s">
        <v>1217</v>
      </c>
      <c r="AL228" t="s">
        <v>1217</v>
      </c>
      <c r="AM228" t="s">
        <v>1217</v>
      </c>
      <c r="AN228" t="s">
        <v>1217</v>
      </c>
      <c r="AO228" t="s">
        <v>1217</v>
      </c>
      <c r="AP228"/>
      <c r="AQ228"/>
      <c r="AR228"/>
      <c r="AS228"/>
      <c r="AT228"/>
      <c r="AU228"/>
      <c r="AV228"/>
      <c r="AW228"/>
      <c r="BE228"/>
      <c r="BF228" t="str" cm="1">
        <f t="array" aca="1" ref="BF228" ca="1">IFERROR(INDIRECT(X228),"")</f>
        <v/>
      </c>
      <c r="BI228"/>
      <c r="BJ228" s="467" t="s">
        <v>1217</v>
      </c>
      <c r="BK228" s="467" t="s">
        <v>1217</v>
      </c>
      <c r="BL228" s="467" t="s">
        <v>0</v>
      </c>
      <c r="BM228" s="467" t="s">
        <v>3633</v>
      </c>
      <c r="BN228" s="467">
        <v>2</v>
      </c>
      <c r="BO228" s="467" t="s">
        <v>4300</v>
      </c>
      <c r="BP228" s="467">
        <v>4</v>
      </c>
      <c r="BQ228" s="438" t="s">
        <v>4330</v>
      </c>
      <c r="BR228" s="438"/>
      <c r="BS228" s="467">
        <v>0</v>
      </c>
      <c r="BT228" s="467">
        <v>0</v>
      </c>
      <c r="BU228" s="467">
        <v>0</v>
      </c>
      <c r="BV228" s="467">
        <v>0</v>
      </c>
      <c r="BW228" s="467">
        <v>0</v>
      </c>
      <c r="BX228" s="467">
        <v>0</v>
      </c>
      <c r="BY228" s="467">
        <v>0</v>
      </c>
      <c r="BZ228" s="467">
        <v>0</v>
      </c>
      <c r="CA228" s="467">
        <v>0</v>
      </c>
      <c r="CB228" s="467">
        <v>0</v>
      </c>
      <c r="CC228" s="467"/>
      <c r="CD228" s="467"/>
      <c r="CG228"/>
      <c r="CH228"/>
      <c r="CI228"/>
      <c r="CJ228"/>
      <c r="CK228"/>
      <c r="CL228"/>
      <c r="CM228"/>
      <c r="CN228"/>
      <c r="CO228"/>
      <c r="CP228"/>
      <c r="CQ228"/>
      <c r="CR228"/>
      <c r="CS228"/>
    </row>
    <row r="229" spans="18:97">
      <c r="R229"/>
      <c r="W229">
        <v>234</v>
      </c>
      <c r="X229" t="s">
        <v>1217</v>
      </c>
      <c r="Y229" t="s">
        <v>1217</v>
      </c>
      <c r="Z229" t="s">
        <v>1217</v>
      </c>
      <c r="AA229" t="s">
        <v>1217</v>
      </c>
      <c r="AB229" t="s">
        <v>1217</v>
      </c>
      <c r="AC229" t="s">
        <v>1217</v>
      </c>
      <c r="AD229" t="s">
        <v>1217</v>
      </c>
      <c r="AE229" t="s">
        <v>1217</v>
      </c>
      <c r="AF229" t="s">
        <v>1217</v>
      </c>
      <c r="AG229" t="s">
        <v>1217</v>
      </c>
      <c r="AH229"/>
      <c r="AI229" t="s">
        <v>1217</v>
      </c>
      <c r="AJ229" t="s">
        <v>1217</v>
      </c>
      <c r="AK229" t="s">
        <v>1217</v>
      </c>
      <c r="AL229" t="s">
        <v>1217</v>
      </c>
      <c r="AM229" t="s">
        <v>1217</v>
      </c>
      <c r="AN229" t="s">
        <v>1217</v>
      </c>
      <c r="AO229" t="s">
        <v>1217</v>
      </c>
      <c r="AP229"/>
      <c r="AQ229"/>
      <c r="AR229"/>
      <c r="AS229"/>
      <c r="AT229"/>
      <c r="AU229"/>
      <c r="AV229"/>
      <c r="AW229"/>
      <c r="BE229"/>
      <c r="BF229" t="str" cm="1">
        <f t="array" aca="1" ref="BF229" ca="1">IFERROR(INDIRECT(X229),"")</f>
        <v/>
      </c>
      <c r="BI229"/>
      <c r="BJ229" s="467" t="s">
        <v>1217</v>
      </c>
      <c r="BK229" s="467" t="s">
        <v>1217</v>
      </c>
      <c r="BL229" s="467" t="s">
        <v>0</v>
      </c>
      <c r="BM229" s="467" t="s">
        <v>3633</v>
      </c>
      <c r="BN229" s="467">
        <v>3</v>
      </c>
      <c r="BO229" s="467" t="s">
        <v>4301</v>
      </c>
      <c r="BP229" s="467">
        <v>19</v>
      </c>
      <c r="BQ229" s="438" t="s">
        <v>4331</v>
      </c>
      <c r="BR229" s="438"/>
      <c r="BS229" s="467">
        <v>0</v>
      </c>
      <c r="BT229" s="467">
        <v>0</v>
      </c>
      <c r="BU229" s="467">
        <v>0</v>
      </c>
      <c r="BV229" s="467">
        <v>0</v>
      </c>
      <c r="BW229" s="467">
        <v>0</v>
      </c>
      <c r="BX229" s="467">
        <v>0</v>
      </c>
      <c r="BY229" s="467">
        <v>0</v>
      </c>
      <c r="BZ229" s="467">
        <v>0</v>
      </c>
      <c r="CA229" s="467">
        <v>0</v>
      </c>
      <c r="CB229" s="467">
        <v>0</v>
      </c>
      <c r="CC229" s="467"/>
      <c r="CD229" s="467"/>
      <c r="CG229"/>
      <c r="CH229"/>
      <c r="CI229"/>
      <c r="CJ229"/>
      <c r="CK229"/>
      <c r="CL229"/>
      <c r="CM229"/>
      <c r="CN229"/>
      <c r="CO229"/>
      <c r="CP229"/>
      <c r="CQ229"/>
      <c r="CR229"/>
      <c r="CS229"/>
    </row>
    <row r="230" spans="18:97">
      <c r="R230"/>
      <c r="W230">
        <v>235</v>
      </c>
      <c r="X230" t="s">
        <v>1217</v>
      </c>
      <c r="Y230" t="s">
        <v>1217</v>
      </c>
      <c r="Z230" t="s">
        <v>1217</v>
      </c>
      <c r="AA230" t="s">
        <v>1217</v>
      </c>
      <c r="AB230" t="s">
        <v>1217</v>
      </c>
      <c r="AC230" t="s">
        <v>1217</v>
      </c>
      <c r="AD230" t="s">
        <v>1217</v>
      </c>
      <c r="AE230" t="s">
        <v>1217</v>
      </c>
      <c r="AF230" t="s">
        <v>1217</v>
      </c>
      <c r="AG230" t="s">
        <v>1217</v>
      </c>
      <c r="AH230"/>
      <c r="AI230" t="s">
        <v>1217</v>
      </c>
      <c r="AJ230" t="s">
        <v>1217</v>
      </c>
      <c r="AK230" t="s">
        <v>1217</v>
      </c>
      <c r="AL230" t="s">
        <v>1217</v>
      </c>
      <c r="AM230" t="s">
        <v>1217</v>
      </c>
      <c r="AN230" t="s">
        <v>1217</v>
      </c>
      <c r="AO230" t="s">
        <v>1217</v>
      </c>
      <c r="AP230"/>
      <c r="AQ230"/>
      <c r="AR230"/>
      <c r="AS230"/>
      <c r="AT230"/>
      <c r="AU230"/>
      <c r="AV230"/>
      <c r="AW230"/>
      <c r="BE230"/>
      <c r="BF230" t="str" cm="1">
        <f t="array" aca="1" ref="BF230" ca="1">IFERROR(INDIRECT(X230),"")</f>
        <v/>
      </c>
      <c r="BI230"/>
      <c r="BJ230" s="467" t="s">
        <v>1217</v>
      </c>
      <c r="BK230" s="467" t="s">
        <v>1217</v>
      </c>
      <c r="BL230" s="467" t="s">
        <v>0</v>
      </c>
      <c r="BM230" s="467" t="s">
        <v>3633</v>
      </c>
      <c r="BN230" s="467">
        <v>4</v>
      </c>
      <c r="BO230" s="467" t="s">
        <v>4302</v>
      </c>
      <c r="BP230" s="467">
        <v>0</v>
      </c>
      <c r="BQ230" s="438" t="s">
        <v>4332</v>
      </c>
      <c r="BR230" s="438"/>
      <c r="BS230" s="467">
        <v>0</v>
      </c>
      <c r="BT230" s="467">
        <v>0</v>
      </c>
      <c r="BU230" s="467">
        <v>0</v>
      </c>
      <c r="BV230" s="467">
        <v>0</v>
      </c>
      <c r="BW230" s="467">
        <v>0</v>
      </c>
      <c r="BX230" s="467">
        <v>0</v>
      </c>
      <c r="BY230" s="467">
        <v>0</v>
      </c>
      <c r="BZ230" s="467">
        <v>0</v>
      </c>
      <c r="CA230" s="467">
        <v>0</v>
      </c>
      <c r="CB230" s="467">
        <v>0</v>
      </c>
      <c r="CC230" s="467"/>
      <c r="CD230" s="467"/>
      <c r="CG230"/>
      <c r="CH230"/>
      <c r="CI230"/>
      <c r="CJ230"/>
      <c r="CK230"/>
      <c r="CL230"/>
      <c r="CM230"/>
      <c r="CN230"/>
      <c r="CO230"/>
      <c r="CP230"/>
      <c r="CQ230"/>
      <c r="CR230"/>
      <c r="CS230"/>
    </row>
    <row r="231" spans="18:97">
      <c r="R231"/>
      <c r="W231">
        <v>236</v>
      </c>
      <c r="X231" t="s">
        <v>1217</v>
      </c>
      <c r="Y231" t="s">
        <v>1217</v>
      </c>
      <c r="Z231" t="s">
        <v>1217</v>
      </c>
      <c r="AA231" t="s">
        <v>1217</v>
      </c>
      <c r="AB231" t="s">
        <v>1217</v>
      </c>
      <c r="AC231" t="s">
        <v>1217</v>
      </c>
      <c r="AD231" t="s">
        <v>1217</v>
      </c>
      <c r="AE231" t="s">
        <v>1217</v>
      </c>
      <c r="AF231" t="s">
        <v>1217</v>
      </c>
      <c r="AG231" t="s">
        <v>1217</v>
      </c>
      <c r="AH231"/>
      <c r="AI231" t="s">
        <v>1217</v>
      </c>
      <c r="AJ231" t="s">
        <v>1217</v>
      </c>
      <c r="AK231" t="s">
        <v>1217</v>
      </c>
      <c r="AL231" t="s">
        <v>1217</v>
      </c>
      <c r="AM231" t="s">
        <v>1217</v>
      </c>
      <c r="AN231" t="s">
        <v>1217</v>
      </c>
      <c r="AO231" t="s">
        <v>1217</v>
      </c>
      <c r="AP231"/>
      <c r="AQ231"/>
      <c r="AR231"/>
      <c r="AS231"/>
      <c r="AT231"/>
      <c r="AU231"/>
      <c r="AV231"/>
      <c r="AW231"/>
      <c r="BE231"/>
      <c r="BF231" t="str" cm="1">
        <f t="array" aca="1" ref="BF231" ca="1">IFERROR(INDIRECT(X231),"")</f>
        <v/>
      </c>
      <c r="BI231"/>
      <c r="BJ231" s="467" t="s">
        <v>1217</v>
      </c>
      <c r="BK231" s="467" t="s">
        <v>1217</v>
      </c>
      <c r="BL231" s="467" t="s">
        <v>0</v>
      </c>
      <c r="BM231" s="467" t="s">
        <v>3633</v>
      </c>
      <c r="BN231" s="467">
        <v>5</v>
      </c>
      <c r="BO231" s="467" t="s">
        <v>4303</v>
      </c>
      <c r="BP231" s="467">
        <v>0</v>
      </c>
      <c r="BQ231" s="438" t="s">
        <v>4333</v>
      </c>
      <c r="BR231" s="438"/>
      <c r="BS231" s="467">
        <v>0</v>
      </c>
      <c r="BT231" s="467">
        <v>0</v>
      </c>
      <c r="BU231" s="467">
        <v>0</v>
      </c>
      <c r="BV231" s="467">
        <v>0</v>
      </c>
      <c r="BW231" s="467">
        <v>0</v>
      </c>
      <c r="BX231" s="467">
        <v>0</v>
      </c>
      <c r="BY231" s="467">
        <v>0</v>
      </c>
      <c r="BZ231" s="467">
        <v>0</v>
      </c>
      <c r="CA231" s="467">
        <v>0</v>
      </c>
      <c r="CB231" s="467">
        <v>0</v>
      </c>
      <c r="CC231" s="467"/>
      <c r="CD231" s="467"/>
      <c r="CG231"/>
      <c r="CH231"/>
      <c r="CI231"/>
      <c r="CJ231"/>
      <c r="CK231"/>
      <c r="CL231"/>
      <c r="CM231"/>
      <c r="CN231"/>
      <c r="CO231"/>
      <c r="CP231"/>
      <c r="CQ231"/>
      <c r="CR231"/>
      <c r="CS231"/>
    </row>
    <row r="232" spans="18:97">
      <c r="R232"/>
      <c r="W232">
        <v>237</v>
      </c>
      <c r="X232" t="s">
        <v>1217</v>
      </c>
      <c r="Y232" t="s">
        <v>1217</v>
      </c>
      <c r="Z232" t="s">
        <v>1217</v>
      </c>
      <c r="AA232" t="s">
        <v>1217</v>
      </c>
      <c r="AB232" t="s">
        <v>1217</v>
      </c>
      <c r="AC232" t="s">
        <v>1217</v>
      </c>
      <c r="AD232" t="s">
        <v>1217</v>
      </c>
      <c r="AE232" t="s">
        <v>1217</v>
      </c>
      <c r="AF232" t="s">
        <v>1217</v>
      </c>
      <c r="AG232" t="s">
        <v>1217</v>
      </c>
      <c r="AH232"/>
      <c r="AI232" t="s">
        <v>1217</v>
      </c>
      <c r="AJ232" t="s">
        <v>1217</v>
      </c>
      <c r="AK232" t="s">
        <v>1217</v>
      </c>
      <c r="AL232" t="s">
        <v>1217</v>
      </c>
      <c r="AM232" t="s">
        <v>1217</v>
      </c>
      <c r="AN232" t="s">
        <v>1217</v>
      </c>
      <c r="AO232" t="s">
        <v>1217</v>
      </c>
      <c r="AP232"/>
      <c r="AQ232"/>
      <c r="AR232"/>
      <c r="AS232"/>
      <c r="AT232"/>
      <c r="AU232"/>
      <c r="AV232"/>
      <c r="AW232"/>
      <c r="BE232"/>
      <c r="BF232" t="str" cm="1">
        <f t="array" aca="1" ref="BF232" ca="1">IFERROR(INDIRECT(X232),"")</f>
        <v/>
      </c>
      <c r="BI232"/>
      <c r="BJ232" s="469" t="s">
        <v>1217</v>
      </c>
      <c r="BK232" s="469" t="s">
        <v>1217</v>
      </c>
      <c r="BL232" s="469" t="s">
        <v>0</v>
      </c>
      <c r="BM232" s="469" t="s">
        <v>3633</v>
      </c>
      <c r="BN232" s="469">
        <v>1</v>
      </c>
      <c r="BO232" s="469" t="s">
        <v>4299</v>
      </c>
      <c r="BP232" s="469">
        <v>4</v>
      </c>
      <c r="BQ232" s="438" t="s">
        <v>4329</v>
      </c>
      <c r="BR232" s="438"/>
      <c r="BS232" s="469">
        <v>0</v>
      </c>
      <c r="BT232" s="469">
        <v>0</v>
      </c>
      <c r="BU232" s="469">
        <v>0</v>
      </c>
      <c r="BV232" s="469">
        <v>0</v>
      </c>
      <c r="BW232" s="469">
        <v>0</v>
      </c>
      <c r="BX232" s="469">
        <v>0</v>
      </c>
      <c r="BY232" s="469">
        <v>0</v>
      </c>
      <c r="BZ232" s="469">
        <v>0</v>
      </c>
      <c r="CA232" s="469">
        <v>0</v>
      </c>
      <c r="CB232" s="469">
        <v>0</v>
      </c>
      <c r="CC232" s="469"/>
      <c r="CD232" s="469"/>
      <c r="CG232"/>
      <c r="CH232"/>
      <c r="CI232"/>
      <c r="CJ232"/>
      <c r="CK232"/>
      <c r="CL232"/>
      <c r="CM232"/>
      <c r="CN232"/>
      <c r="CO232"/>
      <c r="CP232"/>
      <c r="CQ232"/>
      <c r="CR232"/>
      <c r="CS232"/>
    </row>
    <row r="233" spans="18:97">
      <c r="R233"/>
      <c r="W233">
        <v>238</v>
      </c>
      <c r="X233" t="s">
        <v>1217</v>
      </c>
      <c r="Y233" t="s">
        <v>1217</v>
      </c>
      <c r="Z233" t="s">
        <v>1217</v>
      </c>
      <c r="AA233" t="s">
        <v>1217</v>
      </c>
      <c r="AB233" t="s">
        <v>1217</v>
      </c>
      <c r="AC233" t="s">
        <v>1217</v>
      </c>
      <c r="AD233" t="s">
        <v>1217</v>
      </c>
      <c r="AE233" t="s">
        <v>1217</v>
      </c>
      <c r="AF233" t="s">
        <v>1217</v>
      </c>
      <c r="AG233" t="s">
        <v>1217</v>
      </c>
      <c r="AH233"/>
      <c r="AI233" t="s">
        <v>1217</v>
      </c>
      <c r="AJ233" t="s">
        <v>1217</v>
      </c>
      <c r="AK233" t="s">
        <v>1217</v>
      </c>
      <c r="AL233" t="s">
        <v>1217</v>
      </c>
      <c r="AM233" t="s">
        <v>1217</v>
      </c>
      <c r="AN233" t="s">
        <v>1217</v>
      </c>
      <c r="AO233" t="s">
        <v>1217</v>
      </c>
      <c r="AP233"/>
      <c r="AQ233"/>
      <c r="AR233"/>
      <c r="AS233"/>
      <c r="AT233"/>
      <c r="AU233"/>
      <c r="AV233"/>
      <c r="AW233"/>
      <c r="BE233"/>
      <c r="BF233" t="str" cm="1">
        <f t="array" aca="1" ref="BF233" ca="1">IFERROR(INDIRECT(X233),"")</f>
        <v/>
      </c>
      <c r="BI233"/>
      <c r="BJ233" s="469" t="s">
        <v>1217</v>
      </c>
      <c r="BK233" s="469" t="s">
        <v>1217</v>
      </c>
      <c r="BL233" s="469" t="s">
        <v>0</v>
      </c>
      <c r="BM233" s="469" t="s">
        <v>3633</v>
      </c>
      <c r="BN233" s="469">
        <v>2</v>
      </c>
      <c r="BO233" s="469" t="s">
        <v>4300</v>
      </c>
      <c r="BP233" s="469">
        <v>4</v>
      </c>
      <c r="BQ233" s="438" t="s">
        <v>4330</v>
      </c>
      <c r="BR233" s="438"/>
      <c r="BS233" s="469">
        <v>0</v>
      </c>
      <c r="BT233" s="469">
        <v>0</v>
      </c>
      <c r="BU233" s="469">
        <v>0</v>
      </c>
      <c r="BV233" s="469">
        <v>0</v>
      </c>
      <c r="BW233" s="469">
        <v>0</v>
      </c>
      <c r="BX233" s="469">
        <v>0</v>
      </c>
      <c r="BY233" s="469">
        <v>0</v>
      </c>
      <c r="BZ233" s="469">
        <v>0</v>
      </c>
      <c r="CA233" s="469">
        <v>0</v>
      </c>
      <c r="CB233" s="469">
        <v>0</v>
      </c>
      <c r="CC233" s="469"/>
      <c r="CD233" s="469"/>
      <c r="CG233"/>
      <c r="CH233"/>
      <c r="CI233"/>
      <c r="CJ233"/>
      <c r="CK233"/>
      <c r="CL233"/>
      <c r="CM233"/>
      <c r="CN233"/>
      <c r="CO233"/>
      <c r="CP233"/>
      <c r="CQ233"/>
      <c r="CR233"/>
      <c r="CS233"/>
    </row>
    <row r="234" spans="18:97">
      <c r="R234"/>
      <c r="W234">
        <v>239</v>
      </c>
      <c r="X234" t="s">
        <v>1217</v>
      </c>
      <c r="Y234" t="s">
        <v>1217</v>
      </c>
      <c r="Z234" t="s">
        <v>1217</v>
      </c>
      <c r="AA234" t="s">
        <v>1217</v>
      </c>
      <c r="AB234" t="s">
        <v>1217</v>
      </c>
      <c r="AC234" t="s">
        <v>1217</v>
      </c>
      <c r="AD234" t="s">
        <v>1217</v>
      </c>
      <c r="AE234" t="s">
        <v>1217</v>
      </c>
      <c r="AF234" t="s">
        <v>1217</v>
      </c>
      <c r="AG234" t="s">
        <v>1217</v>
      </c>
      <c r="AH234"/>
      <c r="AI234" t="s">
        <v>1217</v>
      </c>
      <c r="AJ234" t="s">
        <v>1217</v>
      </c>
      <c r="AK234" t="s">
        <v>1217</v>
      </c>
      <c r="AL234" t="s">
        <v>1217</v>
      </c>
      <c r="AM234" t="s">
        <v>1217</v>
      </c>
      <c r="AN234" t="s">
        <v>1217</v>
      </c>
      <c r="AO234" t="s">
        <v>1217</v>
      </c>
      <c r="AP234"/>
      <c r="AQ234"/>
      <c r="AR234"/>
      <c r="AS234"/>
      <c r="AT234"/>
      <c r="AU234"/>
      <c r="AV234"/>
      <c r="AW234"/>
      <c r="BE234"/>
      <c r="BF234" t="str" cm="1">
        <f t="array" aca="1" ref="BF234" ca="1">IFERROR(INDIRECT(X234),"")</f>
        <v/>
      </c>
      <c r="BI234"/>
      <c r="BJ234" s="469" t="s">
        <v>1217</v>
      </c>
      <c r="BK234" s="469" t="s">
        <v>1217</v>
      </c>
      <c r="BL234" s="469" t="s">
        <v>0</v>
      </c>
      <c r="BM234" s="469" t="s">
        <v>3633</v>
      </c>
      <c r="BN234" s="469">
        <v>3</v>
      </c>
      <c r="BO234" s="469" t="s">
        <v>4301</v>
      </c>
      <c r="BP234" s="469">
        <v>19</v>
      </c>
      <c r="BQ234" s="438" t="s">
        <v>4331</v>
      </c>
      <c r="BR234" s="438"/>
      <c r="BS234" s="469">
        <v>0</v>
      </c>
      <c r="BT234" s="469">
        <v>0</v>
      </c>
      <c r="BU234" s="469">
        <v>0</v>
      </c>
      <c r="BV234" s="469">
        <v>0</v>
      </c>
      <c r="BW234" s="469">
        <v>0</v>
      </c>
      <c r="BX234" s="469">
        <v>0</v>
      </c>
      <c r="BY234" s="469">
        <v>0</v>
      </c>
      <c r="BZ234" s="469">
        <v>0</v>
      </c>
      <c r="CA234" s="469">
        <v>0</v>
      </c>
      <c r="CB234" s="469">
        <v>0</v>
      </c>
      <c r="CC234" s="469"/>
      <c r="CD234" s="469"/>
      <c r="CG234"/>
      <c r="CH234"/>
      <c r="CI234"/>
      <c r="CJ234"/>
      <c r="CK234"/>
      <c r="CL234"/>
      <c r="CM234"/>
      <c r="CN234"/>
      <c r="CO234"/>
      <c r="CP234"/>
      <c r="CQ234"/>
      <c r="CR234"/>
      <c r="CS234"/>
    </row>
    <row r="235" spans="18:97">
      <c r="R235"/>
      <c r="W235">
        <v>240</v>
      </c>
      <c r="X235" t="s">
        <v>1217</v>
      </c>
      <c r="Y235" t="s">
        <v>1217</v>
      </c>
      <c r="Z235" t="s">
        <v>1217</v>
      </c>
      <c r="AA235" t="s">
        <v>1217</v>
      </c>
      <c r="AB235" t="s">
        <v>1217</v>
      </c>
      <c r="AC235" t="s">
        <v>1217</v>
      </c>
      <c r="AD235" t="s">
        <v>1217</v>
      </c>
      <c r="AE235" t="s">
        <v>1217</v>
      </c>
      <c r="AF235" t="s">
        <v>1217</v>
      </c>
      <c r="AG235" t="s">
        <v>1217</v>
      </c>
      <c r="AH235"/>
      <c r="AI235" t="s">
        <v>1217</v>
      </c>
      <c r="AJ235" t="s">
        <v>1217</v>
      </c>
      <c r="AK235" t="s">
        <v>1217</v>
      </c>
      <c r="AL235" t="s">
        <v>1217</v>
      </c>
      <c r="AM235" t="s">
        <v>1217</v>
      </c>
      <c r="AN235" t="s">
        <v>1217</v>
      </c>
      <c r="AO235" t="s">
        <v>1217</v>
      </c>
      <c r="AP235"/>
      <c r="AQ235"/>
      <c r="AR235"/>
      <c r="AS235"/>
      <c r="AT235"/>
      <c r="AU235"/>
      <c r="AV235"/>
      <c r="AW235"/>
      <c r="BE235"/>
      <c r="BF235" t="str" cm="1">
        <f t="array" aca="1" ref="BF235" ca="1">IFERROR(INDIRECT(X235),"")</f>
        <v/>
      </c>
      <c r="BI235"/>
      <c r="BJ235" s="469" t="s">
        <v>1217</v>
      </c>
      <c r="BK235" s="469" t="s">
        <v>1217</v>
      </c>
      <c r="BL235" s="469" t="s">
        <v>0</v>
      </c>
      <c r="BM235" s="469" t="s">
        <v>3633</v>
      </c>
      <c r="BN235" s="469">
        <v>4</v>
      </c>
      <c r="BO235" s="469" t="s">
        <v>4302</v>
      </c>
      <c r="BP235" s="469">
        <v>0</v>
      </c>
      <c r="BQ235" s="438" t="s">
        <v>4332</v>
      </c>
      <c r="BR235" s="438"/>
      <c r="BS235" s="469">
        <v>0</v>
      </c>
      <c r="BT235" s="469">
        <v>0</v>
      </c>
      <c r="BU235" s="469">
        <v>0</v>
      </c>
      <c r="BV235" s="469">
        <v>0</v>
      </c>
      <c r="BW235" s="469">
        <v>0</v>
      </c>
      <c r="BX235" s="469">
        <v>0</v>
      </c>
      <c r="BY235" s="469">
        <v>0</v>
      </c>
      <c r="BZ235" s="469">
        <v>0</v>
      </c>
      <c r="CA235" s="469">
        <v>0</v>
      </c>
      <c r="CB235" s="469">
        <v>0</v>
      </c>
      <c r="CC235" s="469"/>
      <c r="CD235" s="469"/>
      <c r="CG235"/>
      <c r="CH235"/>
      <c r="CI235"/>
      <c r="CJ235"/>
      <c r="CK235"/>
      <c r="CL235"/>
      <c r="CM235"/>
      <c r="CN235"/>
      <c r="CO235"/>
      <c r="CP235"/>
      <c r="CQ235"/>
      <c r="CR235"/>
      <c r="CS235"/>
    </row>
    <row r="236" spans="18:97">
      <c r="R236"/>
      <c r="W236">
        <v>241</v>
      </c>
      <c r="X236" t="s">
        <v>1217</v>
      </c>
      <c r="Y236" t="s">
        <v>1217</v>
      </c>
      <c r="Z236" t="s">
        <v>1217</v>
      </c>
      <c r="AA236" t="s">
        <v>1217</v>
      </c>
      <c r="AB236" t="s">
        <v>1217</v>
      </c>
      <c r="AC236" t="s">
        <v>1217</v>
      </c>
      <c r="AD236" t="s">
        <v>1217</v>
      </c>
      <c r="AE236" t="s">
        <v>1217</v>
      </c>
      <c r="AF236" t="s">
        <v>1217</v>
      </c>
      <c r="AG236" t="s">
        <v>1217</v>
      </c>
      <c r="AH236"/>
      <c r="AI236" t="s">
        <v>1217</v>
      </c>
      <c r="AJ236" t="s">
        <v>1217</v>
      </c>
      <c r="AK236" t="s">
        <v>1217</v>
      </c>
      <c r="AL236" t="s">
        <v>1217</v>
      </c>
      <c r="AM236" t="s">
        <v>1217</v>
      </c>
      <c r="AN236" t="s">
        <v>1217</v>
      </c>
      <c r="AO236" t="s">
        <v>1217</v>
      </c>
      <c r="AP236"/>
      <c r="AQ236"/>
      <c r="AR236"/>
      <c r="AS236"/>
      <c r="AT236"/>
      <c r="AU236"/>
      <c r="AV236"/>
      <c r="AW236"/>
      <c r="BE236"/>
      <c r="BF236" t="str" cm="1">
        <f t="array" aca="1" ref="BF236" ca="1">IFERROR(INDIRECT(X236),"")</f>
        <v/>
      </c>
      <c r="BI236"/>
      <c r="BJ236" s="469" t="s">
        <v>1217</v>
      </c>
      <c r="BK236" s="469" t="s">
        <v>1217</v>
      </c>
      <c r="BL236" s="469" t="s">
        <v>0</v>
      </c>
      <c r="BM236" s="469" t="s">
        <v>3633</v>
      </c>
      <c r="BN236" s="469">
        <v>5</v>
      </c>
      <c r="BO236" s="469" t="s">
        <v>4303</v>
      </c>
      <c r="BP236" s="469">
        <v>0</v>
      </c>
      <c r="BQ236" s="438" t="s">
        <v>4333</v>
      </c>
      <c r="BR236" s="438"/>
      <c r="BS236" s="469">
        <v>0</v>
      </c>
      <c r="BT236" s="469">
        <v>0</v>
      </c>
      <c r="BU236" s="469">
        <v>0</v>
      </c>
      <c r="BV236" s="469">
        <v>0</v>
      </c>
      <c r="BW236" s="469">
        <v>0</v>
      </c>
      <c r="BX236" s="469">
        <v>0</v>
      </c>
      <c r="BY236" s="469">
        <v>0</v>
      </c>
      <c r="BZ236" s="469">
        <v>0</v>
      </c>
      <c r="CA236" s="469">
        <v>0</v>
      </c>
      <c r="CB236" s="469">
        <v>0</v>
      </c>
      <c r="CC236" s="469"/>
      <c r="CD236" s="469"/>
      <c r="CG236"/>
      <c r="CH236"/>
      <c r="CI236"/>
      <c r="CJ236"/>
      <c r="CK236"/>
      <c r="CL236"/>
      <c r="CM236"/>
      <c r="CN236"/>
      <c r="CO236"/>
      <c r="CP236"/>
      <c r="CQ236"/>
      <c r="CR236"/>
      <c r="CS236"/>
    </row>
    <row r="237" spans="18:97">
      <c r="R237"/>
      <c r="W237">
        <v>242</v>
      </c>
      <c r="X237" t="s">
        <v>1217</v>
      </c>
      <c r="Y237" t="s">
        <v>1217</v>
      </c>
      <c r="Z237" t="s">
        <v>1217</v>
      </c>
      <c r="AA237" t="s">
        <v>1217</v>
      </c>
      <c r="AB237" t="s">
        <v>1217</v>
      </c>
      <c r="AC237" t="s">
        <v>1217</v>
      </c>
      <c r="AD237" t="s">
        <v>1217</v>
      </c>
      <c r="AE237" t="s">
        <v>1217</v>
      </c>
      <c r="AF237" t="s">
        <v>1217</v>
      </c>
      <c r="AG237" t="s">
        <v>1217</v>
      </c>
      <c r="AH237"/>
      <c r="AI237" t="s">
        <v>1217</v>
      </c>
      <c r="AJ237" t="s">
        <v>1217</v>
      </c>
      <c r="AK237" t="s">
        <v>1217</v>
      </c>
      <c r="AL237" t="s">
        <v>1217</v>
      </c>
      <c r="AM237" t="s">
        <v>1217</v>
      </c>
      <c r="AN237" t="s">
        <v>1217</v>
      </c>
      <c r="AO237" t="s">
        <v>1217</v>
      </c>
      <c r="AP237"/>
      <c r="AQ237"/>
      <c r="AR237"/>
      <c r="AS237"/>
      <c r="AT237"/>
      <c r="AU237"/>
      <c r="AV237"/>
      <c r="AW237"/>
      <c r="BE237"/>
      <c r="BF237" t="str" cm="1">
        <f t="array" aca="1" ref="BF237" ca="1">IFERROR(INDIRECT(X237),"")</f>
        <v/>
      </c>
      <c r="BI237"/>
      <c r="BJ237" s="470" t="s">
        <v>1217</v>
      </c>
      <c r="BK237" s="470" t="s">
        <v>1217</v>
      </c>
      <c r="BL237" s="470" t="s">
        <v>0</v>
      </c>
      <c r="BM237" s="470" t="s">
        <v>3633</v>
      </c>
      <c r="BN237" s="470">
        <v>1</v>
      </c>
      <c r="BO237" s="470" t="s">
        <v>4299</v>
      </c>
      <c r="BP237" s="470">
        <v>4</v>
      </c>
      <c r="BQ237" s="438" t="s">
        <v>4329</v>
      </c>
      <c r="BR237" s="438"/>
      <c r="BS237" s="470">
        <v>0</v>
      </c>
      <c r="BT237" s="470">
        <v>0</v>
      </c>
      <c r="BU237" s="470">
        <v>0</v>
      </c>
      <c r="BV237" s="470">
        <v>0</v>
      </c>
      <c r="BW237" s="470">
        <v>0</v>
      </c>
      <c r="BX237" s="470">
        <v>0</v>
      </c>
      <c r="BY237" s="470">
        <v>0</v>
      </c>
      <c r="BZ237" s="470">
        <v>0</v>
      </c>
      <c r="CA237" s="470">
        <v>0</v>
      </c>
      <c r="CB237" s="470">
        <v>0</v>
      </c>
      <c r="CC237" s="470"/>
      <c r="CD237" s="470"/>
      <c r="CG237"/>
      <c r="CH237"/>
      <c r="CI237"/>
      <c r="CJ237"/>
      <c r="CK237"/>
      <c r="CL237"/>
      <c r="CM237"/>
      <c r="CN237"/>
      <c r="CO237"/>
      <c r="CP237"/>
      <c r="CQ237"/>
      <c r="CR237"/>
      <c r="CS237"/>
    </row>
    <row r="238" spans="18:97">
      <c r="R238"/>
      <c r="W238">
        <v>243</v>
      </c>
      <c r="X238" t="s">
        <v>1217</v>
      </c>
      <c r="Y238" t="s">
        <v>1217</v>
      </c>
      <c r="Z238" t="s">
        <v>1217</v>
      </c>
      <c r="AA238" t="s">
        <v>1217</v>
      </c>
      <c r="AB238" t="s">
        <v>1217</v>
      </c>
      <c r="AC238" t="s">
        <v>1217</v>
      </c>
      <c r="AD238" t="s">
        <v>1217</v>
      </c>
      <c r="AE238" t="s">
        <v>1217</v>
      </c>
      <c r="AF238" t="s">
        <v>1217</v>
      </c>
      <c r="AG238" t="s">
        <v>1217</v>
      </c>
      <c r="AH238"/>
      <c r="AI238" t="s">
        <v>1217</v>
      </c>
      <c r="AJ238" t="s">
        <v>1217</v>
      </c>
      <c r="AK238" t="s">
        <v>1217</v>
      </c>
      <c r="AL238" t="s">
        <v>1217</v>
      </c>
      <c r="AM238" t="s">
        <v>1217</v>
      </c>
      <c r="AN238" t="s">
        <v>1217</v>
      </c>
      <c r="AO238" t="s">
        <v>1217</v>
      </c>
      <c r="AP238"/>
      <c r="AQ238"/>
      <c r="AR238"/>
      <c r="AS238"/>
      <c r="AT238"/>
      <c r="AU238"/>
      <c r="AV238"/>
      <c r="AW238"/>
      <c r="BE238"/>
      <c r="BF238" t="str" cm="1">
        <f t="array" aca="1" ref="BF238" ca="1">IFERROR(INDIRECT(X238),"")</f>
        <v/>
      </c>
      <c r="BI238"/>
      <c r="BJ238" s="470" t="s">
        <v>1217</v>
      </c>
      <c r="BK238" s="470" t="s">
        <v>1217</v>
      </c>
      <c r="BL238" s="470" t="s">
        <v>0</v>
      </c>
      <c r="BM238" s="470" t="s">
        <v>3633</v>
      </c>
      <c r="BN238" s="470">
        <v>2</v>
      </c>
      <c r="BO238" s="470" t="s">
        <v>4300</v>
      </c>
      <c r="BP238" s="470">
        <v>4</v>
      </c>
      <c r="BQ238" s="438" t="s">
        <v>4330</v>
      </c>
      <c r="BR238" s="438"/>
      <c r="BS238" s="470">
        <v>0</v>
      </c>
      <c r="BT238" s="470">
        <v>0</v>
      </c>
      <c r="BU238" s="470">
        <v>0</v>
      </c>
      <c r="BV238" s="470">
        <v>0</v>
      </c>
      <c r="BW238" s="470">
        <v>0</v>
      </c>
      <c r="BX238" s="470">
        <v>0</v>
      </c>
      <c r="BY238" s="470">
        <v>0</v>
      </c>
      <c r="BZ238" s="470">
        <v>0</v>
      </c>
      <c r="CA238" s="470">
        <v>0</v>
      </c>
      <c r="CB238" s="470">
        <v>0</v>
      </c>
      <c r="CC238" s="470"/>
      <c r="CD238" s="470"/>
      <c r="CG238"/>
      <c r="CH238"/>
      <c r="CI238"/>
      <c r="CJ238"/>
      <c r="CK238"/>
      <c r="CL238"/>
      <c r="CM238"/>
      <c r="CN238"/>
      <c r="CO238"/>
      <c r="CP238"/>
      <c r="CQ238"/>
      <c r="CR238"/>
      <c r="CS238"/>
    </row>
    <row r="239" spans="18:97">
      <c r="R239"/>
      <c r="W239">
        <v>244</v>
      </c>
      <c r="X239" t="s">
        <v>1217</v>
      </c>
      <c r="Y239" t="s">
        <v>1217</v>
      </c>
      <c r="Z239" t="s">
        <v>1217</v>
      </c>
      <c r="AA239" t="s">
        <v>1217</v>
      </c>
      <c r="AB239" t="s">
        <v>1217</v>
      </c>
      <c r="AC239" t="s">
        <v>1217</v>
      </c>
      <c r="AD239" t="s">
        <v>1217</v>
      </c>
      <c r="AE239" t="s">
        <v>1217</v>
      </c>
      <c r="AF239" t="s">
        <v>1217</v>
      </c>
      <c r="AG239" t="s">
        <v>1217</v>
      </c>
      <c r="AH239"/>
      <c r="AI239" t="s">
        <v>1217</v>
      </c>
      <c r="AJ239" t="s">
        <v>1217</v>
      </c>
      <c r="AK239" t="s">
        <v>1217</v>
      </c>
      <c r="AL239" t="s">
        <v>1217</v>
      </c>
      <c r="AM239" t="s">
        <v>1217</v>
      </c>
      <c r="AN239" t="s">
        <v>1217</v>
      </c>
      <c r="AO239" t="s">
        <v>1217</v>
      </c>
      <c r="AP239"/>
      <c r="AQ239"/>
      <c r="AR239"/>
      <c r="AS239"/>
      <c r="AT239"/>
      <c r="AU239"/>
      <c r="AV239"/>
      <c r="AW239"/>
      <c r="BE239"/>
      <c r="BF239" t="str" cm="1">
        <f t="array" aca="1" ref="BF239" ca="1">IFERROR(INDIRECT(X239),"")</f>
        <v/>
      </c>
      <c r="BI239"/>
      <c r="BJ239" s="470" t="s">
        <v>1217</v>
      </c>
      <c r="BK239" s="470" t="s">
        <v>1217</v>
      </c>
      <c r="BL239" s="470" t="s">
        <v>0</v>
      </c>
      <c r="BM239" s="470" t="s">
        <v>3633</v>
      </c>
      <c r="BN239" s="470">
        <v>3</v>
      </c>
      <c r="BO239" s="470" t="s">
        <v>4301</v>
      </c>
      <c r="BP239" s="470">
        <v>19</v>
      </c>
      <c r="BQ239" s="438" t="s">
        <v>4331</v>
      </c>
      <c r="BR239" s="438"/>
      <c r="BS239" s="470">
        <v>0</v>
      </c>
      <c r="BT239" s="470">
        <v>0</v>
      </c>
      <c r="BU239" s="470">
        <v>0</v>
      </c>
      <c r="BV239" s="470">
        <v>0</v>
      </c>
      <c r="BW239" s="470">
        <v>0</v>
      </c>
      <c r="BX239" s="470">
        <v>0</v>
      </c>
      <c r="BY239" s="470">
        <v>0</v>
      </c>
      <c r="BZ239" s="470">
        <v>0</v>
      </c>
      <c r="CA239" s="470">
        <v>0</v>
      </c>
      <c r="CB239" s="470">
        <v>0</v>
      </c>
      <c r="CC239" s="470"/>
      <c r="CD239" s="470"/>
      <c r="CG239"/>
      <c r="CH239"/>
      <c r="CI239"/>
      <c r="CJ239"/>
      <c r="CK239"/>
      <c r="CL239"/>
      <c r="CM239"/>
      <c r="CN239"/>
      <c r="CO239"/>
      <c r="CP239"/>
      <c r="CQ239"/>
      <c r="CR239"/>
      <c r="CS239"/>
    </row>
    <row r="240" spans="18:97">
      <c r="R240"/>
      <c r="W240">
        <v>245</v>
      </c>
      <c r="X240" t="s">
        <v>1217</v>
      </c>
      <c r="Y240" t="s">
        <v>1217</v>
      </c>
      <c r="Z240" t="s">
        <v>1217</v>
      </c>
      <c r="AA240" t="s">
        <v>1217</v>
      </c>
      <c r="AB240" t="s">
        <v>1217</v>
      </c>
      <c r="AC240" t="s">
        <v>1217</v>
      </c>
      <c r="AD240" t="s">
        <v>1217</v>
      </c>
      <c r="AE240" t="s">
        <v>1217</v>
      </c>
      <c r="AF240" t="s">
        <v>1217</v>
      </c>
      <c r="AG240" t="s">
        <v>1217</v>
      </c>
      <c r="AH240"/>
      <c r="AI240" t="s">
        <v>1217</v>
      </c>
      <c r="AJ240" t="s">
        <v>1217</v>
      </c>
      <c r="AK240" t="s">
        <v>1217</v>
      </c>
      <c r="AL240" t="s">
        <v>1217</v>
      </c>
      <c r="AM240" t="s">
        <v>1217</v>
      </c>
      <c r="AN240" t="s">
        <v>1217</v>
      </c>
      <c r="AO240" t="s">
        <v>1217</v>
      </c>
      <c r="AP240"/>
      <c r="AQ240"/>
      <c r="AR240"/>
      <c r="AS240"/>
      <c r="AT240"/>
      <c r="AU240"/>
      <c r="AV240"/>
      <c r="AW240"/>
      <c r="BE240"/>
      <c r="BF240" t="str" cm="1">
        <f t="array" aca="1" ref="BF240" ca="1">IFERROR(INDIRECT(X240),"")</f>
        <v/>
      </c>
      <c r="BI240"/>
      <c r="BJ240" s="470" t="s">
        <v>1217</v>
      </c>
      <c r="BK240" s="470" t="s">
        <v>1217</v>
      </c>
      <c r="BL240" s="470" t="s">
        <v>0</v>
      </c>
      <c r="BM240" s="470" t="s">
        <v>3633</v>
      </c>
      <c r="BN240" s="470">
        <v>4</v>
      </c>
      <c r="BO240" s="470" t="s">
        <v>4302</v>
      </c>
      <c r="BP240" s="470">
        <v>0</v>
      </c>
      <c r="BQ240" s="438" t="s">
        <v>4332</v>
      </c>
      <c r="BR240" s="438"/>
      <c r="BS240" s="470">
        <v>0</v>
      </c>
      <c r="BT240" s="470">
        <v>0</v>
      </c>
      <c r="BU240" s="470">
        <v>0</v>
      </c>
      <c r="BV240" s="470">
        <v>0</v>
      </c>
      <c r="BW240" s="470">
        <v>0</v>
      </c>
      <c r="BX240" s="470">
        <v>0</v>
      </c>
      <c r="BY240" s="470">
        <v>0</v>
      </c>
      <c r="BZ240" s="470">
        <v>0</v>
      </c>
      <c r="CA240" s="470">
        <v>0</v>
      </c>
      <c r="CB240" s="470">
        <v>0</v>
      </c>
      <c r="CC240" s="470"/>
      <c r="CD240" s="470"/>
      <c r="CG240"/>
      <c r="CH240"/>
      <c r="CI240"/>
      <c r="CJ240"/>
      <c r="CK240"/>
      <c r="CL240"/>
      <c r="CM240"/>
      <c r="CN240"/>
      <c r="CO240"/>
      <c r="CP240"/>
      <c r="CQ240"/>
      <c r="CR240"/>
      <c r="CS240"/>
    </row>
    <row r="241" spans="18:97">
      <c r="R241"/>
      <c r="W241">
        <v>246</v>
      </c>
      <c r="X241" t="s">
        <v>1217</v>
      </c>
      <c r="Y241" t="s">
        <v>1217</v>
      </c>
      <c r="Z241" t="s">
        <v>1217</v>
      </c>
      <c r="AA241" t="s">
        <v>1217</v>
      </c>
      <c r="AB241" t="s">
        <v>1217</v>
      </c>
      <c r="AC241" t="s">
        <v>1217</v>
      </c>
      <c r="AD241" t="s">
        <v>1217</v>
      </c>
      <c r="AE241" t="s">
        <v>1217</v>
      </c>
      <c r="AF241" t="s">
        <v>1217</v>
      </c>
      <c r="AG241" t="s">
        <v>1217</v>
      </c>
      <c r="AH241"/>
      <c r="AI241" t="s">
        <v>1217</v>
      </c>
      <c r="AJ241" t="s">
        <v>1217</v>
      </c>
      <c r="AK241" t="s">
        <v>1217</v>
      </c>
      <c r="AL241" t="s">
        <v>1217</v>
      </c>
      <c r="AM241" t="s">
        <v>1217</v>
      </c>
      <c r="AN241" t="s">
        <v>1217</v>
      </c>
      <c r="AO241" t="s">
        <v>1217</v>
      </c>
      <c r="AP241"/>
      <c r="AQ241"/>
      <c r="AR241"/>
      <c r="AS241"/>
      <c r="AT241"/>
      <c r="AU241"/>
      <c r="AV241"/>
      <c r="AW241"/>
      <c r="BE241"/>
      <c r="BF241" t="str" cm="1">
        <f t="array" aca="1" ref="BF241" ca="1">IFERROR(INDIRECT(X241),"")</f>
        <v/>
      </c>
      <c r="BI241"/>
      <c r="BJ241" s="470" t="s">
        <v>1217</v>
      </c>
      <c r="BK241" s="470" t="s">
        <v>1217</v>
      </c>
      <c r="BL241" s="470" t="s">
        <v>0</v>
      </c>
      <c r="BM241" s="470" t="s">
        <v>3633</v>
      </c>
      <c r="BN241" s="470">
        <v>5</v>
      </c>
      <c r="BO241" s="470" t="s">
        <v>4303</v>
      </c>
      <c r="BP241" s="470">
        <v>0</v>
      </c>
      <c r="BQ241" s="438" t="s">
        <v>4333</v>
      </c>
      <c r="BR241" s="438"/>
      <c r="BS241" s="470">
        <v>0</v>
      </c>
      <c r="BT241" s="470">
        <v>0</v>
      </c>
      <c r="BU241" s="470">
        <v>0</v>
      </c>
      <c r="BV241" s="470">
        <v>0</v>
      </c>
      <c r="BW241" s="470">
        <v>0</v>
      </c>
      <c r="BX241" s="470">
        <v>0</v>
      </c>
      <c r="BY241" s="470">
        <v>0</v>
      </c>
      <c r="BZ241" s="470">
        <v>0</v>
      </c>
      <c r="CA241" s="470">
        <v>0</v>
      </c>
      <c r="CB241" s="470">
        <v>0</v>
      </c>
      <c r="CC241" s="470"/>
      <c r="CD241" s="470"/>
      <c r="CG241"/>
      <c r="CH241"/>
      <c r="CI241"/>
      <c r="CJ241"/>
      <c r="CK241"/>
      <c r="CL241"/>
      <c r="CM241"/>
      <c r="CN241"/>
      <c r="CO241"/>
      <c r="CP241"/>
      <c r="CQ241"/>
      <c r="CR241"/>
      <c r="CS241"/>
    </row>
    <row r="242" spans="18:97">
      <c r="R242"/>
      <c r="W242">
        <v>247</v>
      </c>
      <c r="X242" t="s">
        <v>1217</v>
      </c>
      <c r="Y242" t="s">
        <v>1217</v>
      </c>
      <c r="Z242" t="s">
        <v>1217</v>
      </c>
      <c r="AA242" t="s">
        <v>1217</v>
      </c>
      <c r="AB242" t="s">
        <v>1217</v>
      </c>
      <c r="AC242" t="s">
        <v>1217</v>
      </c>
      <c r="AD242" t="s">
        <v>1217</v>
      </c>
      <c r="AE242" t="s">
        <v>1217</v>
      </c>
      <c r="AF242" t="s">
        <v>1217</v>
      </c>
      <c r="AG242" t="s">
        <v>1217</v>
      </c>
      <c r="AH242"/>
      <c r="AI242" t="s">
        <v>1217</v>
      </c>
      <c r="AJ242" t="s">
        <v>1217</v>
      </c>
      <c r="AK242" t="s">
        <v>1217</v>
      </c>
      <c r="AL242" t="s">
        <v>1217</v>
      </c>
      <c r="AM242" t="s">
        <v>1217</v>
      </c>
      <c r="AN242" t="s">
        <v>1217</v>
      </c>
      <c r="AO242" t="s">
        <v>1217</v>
      </c>
      <c r="AP242"/>
      <c r="AQ242"/>
      <c r="AR242"/>
      <c r="AS242"/>
      <c r="AT242"/>
      <c r="AU242"/>
      <c r="AV242"/>
      <c r="AW242"/>
      <c r="BE242"/>
      <c r="BF242" t="str" cm="1">
        <f t="array" aca="1" ref="BF242" ca="1">IFERROR(INDIRECT(X242),"")</f>
        <v/>
      </c>
      <c r="BI242"/>
      <c r="BJ242" s="438" t="s">
        <v>1217</v>
      </c>
      <c r="BK242" s="438" t="s">
        <v>1217</v>
      </c>
      <c r="BL242" s="438" t="s">
        <v>0</v>
      </c>
      <c r="BM242" s="438" t="s">
        <v>3633</v>
      </c>
      <c r="BN242" s="438">
        <v>1</v>
      </c>
      <c r="BO242" s="438" t="s">
        <v>4299</v>
      </c>
      <c r="BP242" s="438">
        <v>4</v>
      </c>
      <c r="BQ242" s="438" t="s">
        <v>4329</v>
      </c>
      <c r="BR242" s="438"/>
      <c r="BS242" s="438">
        <v>0</v>
      </c>
      <c r="BT242" s="438">
        <v>0</v>
      </c>
      <c r="BU242" s="438">
        <v>0</v>
      </c>
      <c r="BV242" s="438">
        <v>0</v>
      </c>
      <c r="BW242" s="438">
        <v>0</v>
      </c>
      <c r="BX242" s="438">
        <v>0</v>
      </c>
      <c r="BY242" s="438">
        <v>0</v>
      </c>
      <c r="BZ242" s="438">
        <v>0</v>
      </c>
      <c r="CA242" s="438">
        <v>0</v>
      </c>
      <c r="CB242" s="438">
        <v>0</v>
      </c>
      <c r="CC242" s="438"/>
      <c r="CD242" s="438"/>
      <c r="CG242"/>
      <c r="CH242"/>
      <c r="CI242"/>
      <c r="CJ242"/>
      <c r="CK242"/>
      <c r="CL242"/>
      <c r="CM242"/>
      <c r="CN242"/>
      <c r="CO242"/>
      <c r="CP242"/>
      <c r="CQ242"/>
      <c r="CR242"/>
      <c r="CS242"/>
    </row>
    <row r="243" spans="18:97">
      <c r="R243"/>
      <c r="W243">
        <v>248</v>
      </c>
      <c r="X243" t="s">
        <v>1217</v>
      </c>
      <c r="Y243" t="s">
        <v>1217</v>
      </c>
      <c r="Z243" t="s">
        <v>1217</v>
      </c>
      <c r="AA243" t="s">
        <v>1217</v>
      </c>
      <c r="AB243" t="s">
        <v>1217</v>
      </c>
      <c r="AC243" t="s">
        <v>1217</v>
      </c>
      <c r="AD243" t="s">
        <v>1217</v>
      </c>
      <c r="AE243" t="s">
        <v>1217</v>
      </c>
      <c r="AF243" t="s">
        <v>1217</v>
      </c>
      <c r="AG243" t="s">
        <v>1217</v>
      </c>
      <c r="AH243"/>
      <c r="AI243" t="s">
        <v>1217</v>
      </c>
      <c r="AJ243" t="s">
        <v>1217</v>
      </c>
      <c r="AK243" t="s">
        <v>1217</v>
      </c>
      <c r="AL243" t="s">
        <v>1217</v>
      </c>
      <c r="AM243" t="s">
        <v>1217</v>
      </c>
      <c r="AN243" t="s">
        <v>1217</v>
      </c>
      <c r="AO243" t="s">
        <v>1217</v>
      </c>
      <c r="AP243"/>
      <c r="AQ243"/>
      <c r="AR243"/>
      <c r="AS243"/>
      <c r="AT243"/>
      <c r="AU243"/>
      <c r="AV243"/>
      <c r="AW243"/>
      <c r="BE243"/>
      <c r="BF243" t="str" cm="1">
        <f t="array" aca="1" ref="BF243" ca="1">IFERROR(INDIRECT(X243),"")</f>
        <v/>
      </c>
      <c r="BI243"/>
      <c r="BJ243" s="438" t="s">
        <v>1217</v>
      </c>
      <c r="BK243" s="438" t="s">
        <v>1217</v>
      </c>
      <c r="BL243" s="438" t="s">
        <v>0</v>
      </c>
      <c r="BM243" s="438" t="s">
        <v>3633</v>
      </c>
      <c r="BN243" s="438">
        <v>2</v>
      </c>
      <c r="BO243" s="438" t="s">
        <v>4300</v>
      </c>
      <c r="BP243" s="438">
        <v>4</v>
      </c>
      <c r="BQ243" s="438" t="s">
        <v>4330</v>
      </c>
      <c r="BR243" s="438"/>
      <c r="BS243" s="438">
        <v>0</v>
      </c>
      <c r="BT243" s="438">
        <v>0</v>
      </c>
      <c r="BU243" s="438">
        <v>0</v>
      </c>
      <c r="BV243" s="438">
        <v>0</v>
      </c>
      <c r="BW243" s="438">
        <v>0</v>
      </c>
      <c r="BX243" s="438">
        <v>0</v>
      </c>
      <c r="BY243" s="438">
        <v>0</v>
      </c>
      <c r="BZ243" s="438">
        <v>0</v>
      </c>
      <c r="CA243" s="438">
        <v>0</v>
      </c>
      <c r="CB243" s="438">
        <v>0</v>
      </c>
      <c r="CC243" s="438"/>
      <c r="CD243" s="438"/>
      <c r="CG243"/>
      <c r="CH243"/>
      <c r="CI243"/>
      <c r="CJ243"/>
      <c r="CK243"/>
      <c r="CL243"/>
      <c r="CM243"/>
      <c r="CN243"/>
      <c r="CO243"/>
      <c r="CP243"/>
      <c r="CQ243"/>
      <c r="CR243"/>
      <c r="CS243"/>
    </row>
    <row r="244" spans="18:97">
      <c r="R244"/>
      <c r="W244">
        <v>249</v>
      </c>
      <c r="X244" t="s">
        <v>1217</v>
      </c>
      <c r="Y244" t="s">
        <v>1217</v>
      </c>
      <c r="Z244" t="s">
        <v>1217</v>
      </c>
      <c r="AA244" t="s">
        <v>1217</v>
      </c>
      <c r="AB244" t="s">
        <v>1217</v>
      </c>
      <c r="AC244" t="s">
        <v>1217</v>
      </c>
      <c r="AD244" t="s">
        <v>1217</v>
      </c>
      <c r="AE244" t="s">
        <v>1217</v>
      </c>
      <c r="AF244" t="s">
        <v>1217</v>
      </c>
      <c r="AG244" t="s">
        <v>1217</v>
      </c>
      <c r="AH244"/>
      <c r="AI244" t="s">
        <v>1217</v>
      </c>
      <c r="AJ244" t="s">
        <v>1217</v>
      </c>
      <c r="AK244" t="s">
        <v>1217</v>
      </c>
      <c r="AL244" t="s">
        <v>1217</v>
      </c>
      <c r="AM244" t="s">
        <v>1217</v>
      </c>
      <c r="AN244" t="s">
        <v>1217</v>
      </c>
      <c r="AO244" t="s">
        <v>1217</v>
      </c>
      <c r="AP244"/>
      <c r="AQ244"/>
      <c r="AR244"/>
      <c r="AS244"/>
      <c r="AT244"/>
      <c r="AU244"/>
      <c r="AV244"/>
      <c r="AW244"/>
      <c r="BE244"/>
      <c r="BF244" t="str" cm="1">
        <f t="array" aca="1" ref="BF244" ca="1">IFERROR(INDIRECT(X244),"")</f>
        <v/>
      </c>
      <c r="BI244"/>
      <c r="BJ244" s="438" t="s">
        <v>1217</v>
      </c>
      <c r="BK244" s="438" t="s">
        <v>1217</v>
      </c>
      <c r="BL244" s="438" t="s">
        <v>0</v>
      </c>
      <c r="BM244" s="438" t="s">
        <v>3633</v>
      </c>
      <c r="BN244" s="438">
        <v>3</v>
      </c>
      <c r="BO244" s="438" t="s">
        <v>4301</v>
      </c>
      <c r="BP244" s="438">
        <v>19</v>
      </c>
      <c r="BQ244" s="438" t="s">
        <v>4331</v>
      </c>
      <c r="BR244" s="438"/>
      <c r="BS244" s="438">
        <v>0</v>
      </c>
      <c r="BT244" s="438">
        <v>0</v>
      </c>
      <c r="BU244" s="438">
        <v>0</v>
      </c>
      <c r="BV244" s="438">
        <v>0</v>
      </c>
      <c r="BW244" s="438">
        <v>0</v>
      </c>
      <c r="BX244" s="438">
        <v>0</v>
      </c>
      <c r="BY244" s="438">
        <v>0</v>
      </c>
      <c r="BZ244" s="438">
        <v>0</v>
      </c>
      <c r="CA244" s="438">
        <v>0</v>
      </c>
      <c r="CB244" s="438">
        <v>0</v>
      </c>
      <c r="CC244" s="438"/>
      <c r="CD244" s="438"/>
      <c r="CG244"/>
      <c r="CH244"/>
      <c r="CI244"/>
      <c r="CJ244"/>
      <c r="CK244"/>
      <c r="CL244"/>
      <c r="CM244"/>
      <c r="CN244"/>
      <c r="CO244"/>
      <c r="CP244"/>
      <c r="CQ244"/>
      <c r="CR244"/>
      <c r="CS244"/>
    </row>
    <row r="245" spans="18:97">
      <c r="R245"/>
      <c r="W245">
        <v>250</v>
      </c>
      <c r="X245" t="s">
        <v>1217</v>
      </c>
      <c r="Y245" t="s">
        <v>1217</v>
      </c>
      <c r="Z245" t="s">
        <v>1217</v>
      </c>
      <c r="AA245" t="s">
        <v>1217</v>
      </c>
      <c r="AB245" t="s">
        <v>1217</v>
      </c>
      <c r="AC245" t="s">
        <v>1217</v>
      </c>
      <c r="AD245" t="s">
        <v>1217</v>
      </c>
      <c r="AE245" t="s">
        <v>1217</v>
      </c>
      <c r="AF245" t="s">
        <v>1217</v>
      </c>
      <c r="AG245" t="s">
        <v>1217</v>
      </c>
      <c r="AH245"/>
      <c r="AI245" t="s">
        <v>1217</v>
      </c>
      <c r="AJ245" t="s">
        <v>1217</v>
      </c>
      <c r="AK245" t="s">
        <v>1217</v>
      </c>
      <c r="AL245" t="s">
        <v>1217</v>
      </c>
      <c r="AM245" t="s">
        <v>1217</v>
      </c>
      <c r="AN245" t="s">
        <v>1217</v>
      </c>
      <c r="AO245" t="s">
        <v>1217</v>
      </c>
      <c r="AP245"/>
      <c r="AQ245"/>
      <c r="AR245"/>
      <c r="AS245"/>
      <c r="AT245"/>
      <c r="AU245"/>
      <c r="AV245"/>
      <c r="AW245"/>
      <c r="BE245"/>
      <c r="BF245" t="str" cm="1">
        <f t="array" aca="1" ref="BF245" ca="1">IFERROR(INDIRECT(X245),"")</f>
        <v/>
      </c>
      <c r="BI245"/>
      <c r="BJ245" s="438" t="s">
        <v>1217</v>
      </c>
      <c r="BK245" s="438" t="s">
        <v>1217</v>
      </c>
      <c r="BL245" s="438" t="s">
        <v>0</v>
      </c>
      <c r="BM245" s="438" t="s">
        <v>3633</v>
      </c>
      <c r="BN245" s="438">
        <v>4</v>
      </c>
      <c r="BO245" s="438" t="s">
        <v>4302</v>
      </c>
      <c r="BP245" s="438">
        <v>0</v>
      </c>
      <c r="BQ245" s="438" t="s">
        <v>4332</v>
      </c>
      <c r="BR245" s="438"/>
      <c r="BS245" s="438">
        <v>0</v>
      </c>
      <c r="BT245" s="438">
        <v>0</v>
      </c>
      <c r="BU245" s="438">
        <v>0</v>
      </c>
      <c r="BV245" s="438">
        <v>0</v>
      </c>
      <c r="BW245" s="438">
        <v>0</v>
      </c>
      <c r="BX245" s="438">
        <v>0</v>
      </c>
      <c r="BY245" s="438">
        <v>0</v>
      </c>
      <c r="BZ245" s="438">
        <v>0</v>
      </c>
      <c r="CA245" s="438">
        <v>0</v>
      </c>
      <c r="CB245" s="438">
        <v>0</v>
      </c>
      <c r="CC245" s="438"/>
      <c r="CD245" s="438"/>
      <c r="CG245"/>
      <c r="CH245"/>
      <c r="CI245"/>
      <c r="CJ245"/>
      <c r="CK245"/>
      <c r="CL245"/>
      <c r="CM245"/>
      <c r="CN245"/>
      <c r="CO245"/>
      <c r="CP245"/>
      <c r="CQ245"/>
      <c r="CR245"/>
      <c r="CS245"/>
    </row>
    <row r="246" spans="18:97">
      <c r="R246"/>
      <c r="W246">
        <v>251</v>
      </c>
      <c r="X246" t="s">
        <v>1217</v>
      </c>
      <c r="Y246" t="s">
        <v>1217</v>
      </c>
      <c r="Z246" t="s">
        <v>1217</v>
      </c>
      <c r="AA246" t="s">
        <v>1217</v>
      </c>
      <c r="AB246" t="s">
        <v>1217</v>
      </c>
      <c r="AC246" t="s">
        <v>1217</v>
      </c>
      <c r="AD246" t="s">
        <v>1217</v>
      </c>
      <c r="AE246" t="s">
        <v>1217</v>
      </c>
      <c r="AF246" t="s">
        <v>1217</v>
      </c>
      <c r="AG246" t="s">
        <v>1217</v>
      </c>
      <c r="AH246"/>
      <c r="AI246" t="s">
        <v>1217</v>
      </c>
      <c r="AJ246" t="s">
        <v>1217</v>
      </c>
      <c r="AK246" t="s">
        <v>1217</v>
      </c>
      <c r="AL246" t="s">
        <v>1217</v>
      </c>
      <c r="AM246" t="s">
        <v>1217</v>
      </c>
      <c r="AN246" t="s">
        <v>1217</v>
      </c>
      <c r="AO246" t="s">
        <v>1217</v>
      </c>
      <c r="AP246"/>
      <c r="AQ246"/>
      <c r="AR246"/>
      <c r="AS246"/>
      <c r="AT246"/>
      <c r="AU246"/>
      <c r="AV246"/>
      <c r="AW246"/>
      <c r="BE246"/>
      <c r="BF246" t="str" cm="1">
        <f t="array" aca="1" ref="BF246" ca="1">IFERROR(INDIRECT(X246),"")</f>
        <v/>
      </c>
      <c r="BI246"/>
      <c r="BJ246" s="438" t="s">
        <v>1217</v>
      </c>
      <c r="BK246" s="438" t="s">
        <v>1217</v>
      </c>
      <c r="BL246" s="438" t="s">
        <v>0</v>
      </c>
      <c r="BM246" s="438" t="s">
        <v>3633</v>
      </c>
      <c r="BN246" s="438">
        <v>5</v>
      </c>
      <c r="BO246" s="438" t="s">
        <v>4303</v>
      </c>
      <c r="BP246" s="438">
        <v>0</v>
      </c>
      <c r="BQ246" s="438" t="s">
        <v>4333</v>
      </c>
      <c r="BR246" s="438"/>
      <c r="BS246" s="438">
        <v>0</v>
      </c>
      <c r="BT246" s="438">
        <v>0</v>
      </c>
      <c r="BU246" s="438">
        <v>0</v>
      </c>
      <c r="BV246" s="438">
        <v>0</v>
      </c>
      <c r="BW246" s="438">
        <v>0</v>
      </c>
      <c r="BX246" s="438">
        <v>0</v>
      </c>
      <c r="BY246" s="438">
        <v>0</v>
      </c>
      <c r="BZ246" s="438">
        <v>0</v>
      </c>
      <c r="CA246" s="438">
        <v>0</v>
      </c>
      <c r="CB246" s="438">
        <v>0</v>
      </c>
      <c r="CC246" s="438"/>
      <c r="CD246" s="438"/>
      <c r="CG246"/>
      <c r="CH246"/>
      <c r="CI246"/>
      <c r="CJ246"/>
      <c r="CK246"/>
      <c r="CL246"/>
      <c r="CM246"/>
      <c r="CN246"/>
      <c r="CO246"/>
      <c r="CP246"/>
      <c r="CQ246"/>
      <c r="CR246"/>
      <c r="CS246"/>
    </row>
    <row r="247" spans="18:97">
      <c r="R247"/>
      <c r="W247">
        <v>252</v>
      </c>
      <c r="X247" t="s">
        <v>1217</v>
      </c>
      <c r="Y247" t="s">
        <v>1217</v>
      </c>
      <c r="Z247" t="s">
        <v>1217</v>
      </c>
      <c r="AA247" t="s">
        <v>1217</v>
      </c>
      <c r="AB247" t="s">
        <v>1217</v>
      </c>
      <c r="AC247" t="s">
        <v>1217</v>
      </c>
      <c r="AD247" t="s">
        <v>1217</v>
      </c>
      <c r="AE247" t="s">
        <v>1217</v>
      </c>
      <c r="AF247" t="s">
        <v>1217</v>
      </c>
      <c r="AG247" t="s">
        <v>1217</v>
      </c>
      <c r="AH247"/>
      <c r="AI247" t="s">
        <v>1217</v>
      </c>
      <c r="AJ247" t="s">
        <v>1217</v>
      </c>
      <c r="AK247" t="s">
        <v>1217</v>
      </c>
      <c r="AL247" t="s">
        <v>1217</v>
      </c>
      <c r="AM247" t="s">
        <v>1217</v>
      </c>
      <c r="AN247" t="s">
        <v>1217</v>
      </c>
      <c r="AO247" t="s">
        <v>1217</v>
      </c>
      <c r="AP247"/>
      <c r="AQ247"/>
      <c r="AR247"/>
      <c r="AS247"/>
      <c r="AT247"/>
      <c r="AU247"/>
      <c r="AV247"/>
      <c r="AW247"/>
      <c r="BE247"/>
      <c r="BF247" t="str" cm="1">
        <f t="array" aca="1" ref="BF247" ca="1">IFERROR(INDIRECT(X247),"")</f>
        <v/>
      </c>
      <c r="BI247"/>
      <c r="BJ247" s="463" t="s">
        <v>1217</v>
      </c>
      <c r="BK247" s="463" t="s">
        <v>1217</v>
      </c>
      <c r="BL247" s="463" t="s">
        <v>0</v>
      </c>
      <c r="BM247" s="463" t="s">
        <v>3633</v>
      </c>
      <c r="BN247" s="463">
        <v>1</v>
      </c>
      <c r="BO247" s="463" t="s">
        <v>4299</v>
      </c>
      <c r="BP247" s="463">
        <v>4</v>
      </c>
      <c r="BQ247" s="438" t="s">
        <v>4329</v>
      </c>
      <c r="BR247" s="438"/>
      <c r="BS247" s="463">
        <v>0</v>
      </c>
      <c r="BT247" s="463">
        <v>0</v>
      </c>
      <c r="BU247" s="463">
        <v>0</v>
      </c>
      <c r="BV247" s="463">
        <v>0</v>
      </c>
      <c r="BW247" s="463">
        <v>0</v>
      </c>
      <c r="BX247" s="463">
        <v>0</v>
      </c>
      <c r="BY247" s="463">
        <v>0</v>
      </c>
      <c r="BZ247" s="463">
        <v>0</v>
      </c>
      <c r="CA247" s="463">
        <v>0</v>
      </c>
      <c r="CB247" s="463">
        <v>0</v>
      </c>
      <c r="CC247" s="463"/>
      <c r="CD247" s="463"/>
      <c r="CG247"/>
      <c r="CH247"/>
      <c r="CI247"/>
      <c r="CJ247"/>
      <c r="CK247"/>
      <c r="CL247"/>
      <c r="CM247"/>
      <c r="CN247"/>
      <c r="CO247"/>
      <c r="CP247"/>
      <c r="CQ247"/>
      <c r="CR247"/>
      <c r="CS247"/>
    </row>
    <row r="248" spans="18:97">
      <c r="R248"/>
      <c r="W248">
        <v>253</v>
      </c>
      <c r="X248" t="s">
        <v>1217</v>
      </c>
      <c r="Y248" t="s">
        <v>1217</v>
      </c>
      <c r="Z248" t="s">
        <v>1217</v>
      </c>
      <c r="AA248" t="s">
        <v>1217</v>
      </c>
      <c r="AB248" t="s">
        <v>1217</v>
      </c>
      <c r="AC248" t="s">
        <v>1217</v>
      </c>
      <c r="AD248" t="s">
        <v>1217</v>
      </c>
      <c r="AE248" t="s">
        <v>1217</v>
      </c>
      <c r="AF248" t="s">
        <v>1217</v>
      </c>
      <c r="AG248" t="s">
        <v>1217</v>
      </c>
      <c r="AH248"/>
      <c r="AI248" t="s">
        <v>1217</v>
      </c>
      <c r="AJ248" t="s">
        <v>1217</v>
      </c>
      <c r="AK248" t="s">
        <v>1217</v>
      </c>
      <c r="AL248" t="s">
        <v>1217</v>
      </c>
      <c r="AM248" t="s">
        <v>1217</v>
      </c>
      <c r="AN248" t="s">
        <v>1217</v>
      </c>
      <c r="AO248" t="s">
        <v>1217</v>
      </c>
      <c r="AP248"/>
      <c r="AQ248"/>
      <c r="AR248"/>
      <c r="AS248"/>
      <c r="AT248"/>
      <c r="AU248"/>
      <c r="AV248"/>
      <c r="AW248"/>
      <c r="BE248"/>
      <c r="BF248" t="str" cm="1">
        <f t="array" aca="1" ref="BF248" ca="1">IFERROR(INDIRECT(X248),"")</f>
        <v/>
      </c>
      <c r="BI248"/>
      <c r="BJ248" s="463" t="s">
        <v>1217</v>
      </c>
      <c r="BK248" s="463" t="s">
        <v>1217</v>
      </c>
      <c r="BL248" s="463" t="s">
        <v>0</v>
      </c>
      <c r="BM248" s="463" t="s">
        <v>3633</v>
      </c>
      <c r="BN248" s="463">
        <v>2</v>
      </c>
      <c r="BO248" s="463" t="s">
        <v>4300</v>
      </c>
      <c r="BP248" s="463">
        <v>4</v>
      </c>
      <c r="BQ248" s="438" t="s">
        <v>4330</v>
      </c>
      <c r="BR248" s="438"/>
      <c r="BS248" s="463">
        <v>0</v>
      </c>
      <c r="BT248" s="463">
        <v>0</v>
      </c>
      <c r="BU248" s="463">
        <v>0</v>
      </c>
      <c r="BV248" s="463">
        <v>0</v>
      </c>
      <c r="BW248" s="463">
        <v>0</v>
      </c>
      <c r="BX248" s="463">
        <v>0</v>
      </c>
      <c r="BY248" s="463">
        <v>0</v>
      </c>
      <c r="BZ248" s="463">
        <v>0</v>
      </c>
      <c r="CA248" s="463">
        <v>0</v>
      </c>
      <c r="CB248" s="463">
        <v>0</v>
      </c>
      <c r="CC248" s="463"/>
      <c r="CD248" s="463"/>
      <c r="CG248"/>
      <c r="CH248"/>
      <c r="CI248"/>
      <c r="CJ248"/>
      <c r="CK248"/>
      <c r="CL248"/>
      <c r="CM248"/>
      <c r="CN248"/>
      <c r="CO248"/>
      <c r="CP248"/>
      <c r="CQ248"/>
      <c r="CR248"/>
      <c r="CS248"/>
    </row>
    <row r="249" spans="18:97">
      <c r="R249"/>
      <c r="W249">
        <v>254</v>
      </c>
      <c r="X249" t="s">
        <v>1217</v>
      </c>
      <c r="Y249" t="s">
        <v>1217</v>
      </c>
      <c r="Z249" t="s">
        <v>1217</v>
      </c>
      <c r="AA249" t="s">
        <v>1217</v>
      </c>
      <c r="AB249" t="s">
        <v>1217</v>
      </c>
      <c r="AC249" t="s">
        <v>1217</v>
      </c>
      <c r="AD249" t="s">
        <v>1217</v>
      </c>
      <c r="AE249" t="s">
        <v>1217</v>
      </c>
      <c r="AF249" t="s">
        <v>1217</v>
      </c>
      <c r="AG249" t="s">
        <v>1217</v>
      </c>
      <c r="AH249"/>
      <c r="AI249" t="s">
        <v>1217</v>
      </c>
      <c r="AJ249" t="s">
        <v>1217</v>
      </c>
      <c r="AK249" t="s">
        <v>1217</v>
      </c>
      <c r="AL249" t="s">
        <v>1217</v>
      </c>
      <c r="AM249" t="s">
        <v>1217</v>
      </c>
      <c r="AN249" t="s">
        <v>1217</v>
      </c>
      <c r="AO249" t="s">
        <v>1217</v>
      </c>
      <c r="AP249"/>
      <c r="AQ249"/>
      <c r="AR249"/>
      <c r="AS249"/>
      <c r="AT249"/>
      <c r="AU249"/>
      <c r="AV249"/>
      <c r="AW249"/>
      <c r="BE249"/>
      <c r="BF249" t="str" cm="1">
        <f t="array" aca="1" ref="BF249" ca="1">IFERROR(INDIRECT(X249),"")</f>
        <v/>
      </c>
      <c r="BI249"/>
      <c r="BJ249" s="463" t="s">
        <v>1217</v>
      </c>
      <c r="BK249" s="463" t="s">
        <v>1217</v>
      </c>
      <c r="BL249" s="463" t="s">
        <v>0</v>
      </c>
      <c r="BM249" s="463" t="s">
        <v>3633</v>
      </c>
      <c r="BN249" s="463">
        <v>3</v>
      </c>
      <c r="BO249" s="463" t="s">
        <v>4301</v>
      </c>
      <c r="BP249" s="463">
        <v>19</v>
      </c>
      <c r="BQ249" s="438" t="s">
        <v>4331</v>
      </c>
      <c r="BR249" s="438"/>
      <c r="BS249" s="463">
        <v>0</v>
      </c>
      <c r="BT249" s="463">
        <v>0</v>
      </c>
      <c r="BU249" s="463">
        <v>0</v>
      </c>
      <c r="BV249" s="463">
        <v>0</v>
      </c>
      <c r="BW249" s="463">
        <v>0</v>
      </c>
      <c r="BX249" s="463">
        <v>0</v>
      </c>
      <c r="BY249" s="463">
        <v>0</v>
      </c>
      <c r="BZ249" s="463">
        <v>0</v>
      </c>
      <c r="CA249" s="463">
        <v>0</v>
      </c>
      <c r="CB249" s="463">
        <v>0</v>
      </c>
      <c r="CC249" s="463"/>
      <c r="CD249" s="463"/>
      <c r="CG249"/>
      <c r="CH249"/>
      <c r="CI249"/>
      <c r="CJ249"/>
      <c r="CK249"/>
      <c r="CL249"/>
      <c r="CM249"/>
      <c r="CN249"/>
      <c r="CO249"/>
      <c r="CP249"/>
      <c r="CQ249"/>
      <c r="CR249"/>
      <c r="CS249"/>
    </row>
    <row r="250" spans="18:97">
      <c r="R250"/>
      <c r="W250">
        <v>255</v>
      </c>
      <c r="X250" t="s">
        <v>1217</v>
      </c>
      <c r="Y250" t="s">
        <v>1217</v>
      </c>
      <c r="Z250" t="s">
        <v>1217</v>
      </c>
      <c r="AA250" t="s">
        <v>1217</v>
      </c>
      <c r="AB250" t="s">
        <v>1217</v>
      </c>
      <c r="AC250" t="s">
        <v>1217</v>
      </c>
      <c r="AD250" t="s">
        <v>1217</v>
      </c>
      <c r="AE250" t="s">
        <v>1217</v>
      </c>
      <c r="AF250" t="s">
        <v>1217</v>
      </c>
      <c r="AG250" t="s">
        <v>1217</v>
      </c>
      <c r="AH250"/>
      <c r="AI250" t="s">
        <v>1217</v>
      </c>
      <c r="AJ250" t="s">
        <v>1217</v>
      </c>
      <c r="AK250" t="s">
        <v>1217</v>
      </c>
      <c r="AL250" t="s">
        <v>1217</v>
      </c>
      <c r="AM250" t="s">
        <v>1217</v>
      </c>
      <c r="AN250" t="s">
        <v>1217</v>
      </c>
      <c r="AO250" t="s">
        <v>1217</v>
      </c>
      <c r="AP250"/>
      <c r="AQ250"/>
      <c r="AR250"/>
      <c r="AS250"/>
      <c r="AT250"/>
      <c r="AU250"/>
      <c r="AV250"/>
      <c r="AW250"/>
      <c r="BE250"/>
      <c r="BF250" t="str" cm="1">
        <f t="array" aca="1" ref="BF250" ca="1">IFERROR(INDIRECT(X250),"")</f>
        <v/>
      </c>
      <c r="BI250"/>
      <c r="BJ250" s="463" t="s">
        <v>1217</v>
      </c>
      <c r="BK250" s="463" t="s">
        <v>1217</v>
      </c>
      <c r="BL250" s="463" t="s">
        <v>0</v>
      </c>
      <c r="BM250" s="463" t="s">
        <v>3633</v>
      </c>
      <c r="BN250" s="463">
        <v>4</v>
      </c>
      <c r="BO250" s="463" t="s">
        <v>4302</v>
      </c>
      <c r="BP250" s="463">
        <v>0</v>
      </c>
      <c r="BQ250" s="438" t="s">
        <v>4332</v>
      </c>
      <c r="BR250" s="438"/>
      <c r="BS250" s="463">
        <v>0</v>
      </c>
      <c r="BT250" s="463">
        <v>0</v>
      </c>
      <c r="BU250" s="463">
        <v>0</v>
      </c>
      <c r="BV250" s="463">
        <v>0</v>
      </c>
      <c r="BW250" s="463">
        <v>0</v>
      </c>
      <c r="BX250" s="463">
        <v>0</v>
      </c>
      <c r="BY250" s="463">
        <v>0</v>
      </c>
      <c r="BZ250" s="463">
        <v>0</v>
      </c>
      <c r="CA250" s="463">
        <v>0</v>
      </c>
      <c r="CB250" s="463">
        <v>0</v>
      </c>
      <c r="CC250" s="463"/>
      <c r="CD250" s="463"/>
      <c r="CG250"/>
      <c r="CH250"/>
      <c r="CI250"/>
      <c r="CJ250"/>
      <c r="CK250"/>
      <c r="CL250"/>
      <c r="CM250"/>
      <c r="CN250"/>
      <c r="CO250"/>
      <c r="CP250"/>
      <c r="CQ250"/>
      <c r="CR250"/>
      <c r="CS250"/>
    </row>
    <row r="251" spans="18:97">
      <c r="R251"/>
      <c r="W251">
        <v>256</v>
      </c>
      <c r="X251" t="s">
        <v>1217</v>
      </c>
      <c r="Y251" t="s">
        <v>1217</v>
      </c>
      <c r="Z251" t="s">
        <v>1217</v>
      </c>
      <c r="AA251" t="s">
        <v>1217</v>
      </c>
      <c r="AB251" t="s">
        <v>1217</v>
      </c>
      <c r="AC251" t="s">
        <v>1217</v>
      </c>
      <c r="AD251" t="s">
        <v>1217</v>
      </c>
      <c r="AE251" t="s">
        <v>1217</v>
      </c>
      <c r="AF251" t="s">
        <v>1217</v>
      </c>
      <c r="AG251" t="s">
        <v>1217</v>
      </c>
      <c r="AH251"/>
      <c r="AI251" t="s">
        <v>1217</v>
      </c>
      <c r="AJ251" t="s">
        <v>1217</v>
      </c>
      <c r="AK251" t="s">
        <v>1217</v>
      </c>
      <c r="AL251" t="s">
        <v>1217</v>
      </c>
      <c r="AM251" t="s">
        <v>1217</v>
      </c>
      <c r="AN251" t="s">
        <v>1217</v>
      </c>
      <c r="AO251" t="s">
        <v>1217</v>
      </c>
      <c r="AP251"/>
      <c r="AQ251"/>
      <c r="AR251"/>
      <c r="AS251"/>
      <c r="AT251"/>
      <c r="AU251"/>
      <c r="AV251"/>
      <c r="AW251"/>
      <c r="BE251"/>
      <c r="BF251" t="str" cm="1">
        <f t="array" aca="1" ref="BF251" ca="1">IFERROR(INDIRECT(X251),"")</f>
        <v/>
      </c>
      <c r="BI251"/>
      <c r="BJ251" s="463" t="s">
        <v>1217</v>
      </c>
      <c r="BK251" s="463" t="s">
        <v>1217</v>
      </c>
      <c r="BL251" s="463" t="s">
        <v>0</v>
      </c>
      <c r="BM251" s="463" t="s">
        <v>3633</v>
      </c>
      <c r="BN251" s="463">
        <v>5</v>
      </c>
      <c r="BO251" s="463" t="s">
        <v>4303</v>
      </c>
      <c r="BP251" s="463">
        <v>0</v>
      </c>
      <c r="BQ251" s="438" t="s">
        <v>4333</v>
      </c>
      <c r="BR251" s="438"/>
      <c r="BS251" s="463">
        <v>0</v>
      </c>
      <c r="BT251" s="463">
        <v>0</v>
      </c>
      <c r="BU251" s="463">
        <v>0</v>
      </c>
      <c r="BV251" s="463">
        <v>0</v>
      </c>
      <c r="BW251" s="463">
        <v>0</v>
      </c>
      <c r="BX251" s="463">
        <v>0</v>
      </c>
      <c r="BY251" s="463">
        <v>0</v>
      </c>
      <c r="BZ251" s="463">
        <v>0</v>
      </c>
      <c r="CA251" s="463">
        <v>0</v>
      </c>
      <c r="CB251" s="463">
        <v>0</v>
      </c>
      <c r="CC251" s="463"/>
      <c r="CD251" s="463"/>
      <c r="CG251"/>
      <c r="CH251"/>
      <c r="CI251"/>
      <c r="CJ251"/>
      <c r="CK251"/>
      <c r="CL251"/>
      <c r="CM251"/>
      <c r="CN251"/>
      <c r="CO251"/>
      <c r="CP251"/>
      <c r="CQ251"/>
      <c r="CR251"/>
      <c r="CS251"/>
    </row>
    <row r="252" spans="18:97">
      <c r="R252"/>
      <c r="W252">
        <v>257</v>
      </c>
      <c r="X252" t="s">
        <v>1217</v>
      </c>
      <c r="Y252" t="s">
        <v>1217</v>
      </c>
      <c r="Z252" t="s">
        <v>1217</v>
      </c>
      <c r="AA252" t="s">
        <v>1217</v>
      </c>
      <c r="AB252" t="s">
        <v>1217</v>
      </c>
      <c r="AC252" t="s">
        <v>1217</v>
      </c>
      <c r="AD252" t="s">
        <v>1217</v>
      </c>
      <c r="AE252" t="s">
        <v>1217</v>
      </c>
      <c r="AF252" t="s">
        <v>1217</v>
      </c>
      <c r="AG252" t="s">
        <v>1217</v>
      </c>
      <c r="AH252"/>
      <c r="AI252" t="s">
        <v>1217</v>
      </c>
      <c r="AJ252" t="s">
        <v>1217</v>
      </c>
      <c r="AK252" t="s">
        <v>1217</v>
      </c>
      <c r="AL252" t="s">
        <v>1217</v>
      </c>
      <c r="AM252" t="s">
        <v>1217</v>
      </c>
      <c r="AN252" t="s">
        <v>1217</v>
      </c>
      <c r="AO252" t="s">
        <v>1217</v>
      </c>
      <c r="AP252"/>
      <c r="AQ252"/>
      <c r="AR252"/>
      <c r="AS252"/>
      <c r="AT252"/>
      <c r="AU252"/>
      <c r="AV252"/>
      <c r="AW252"/>
      <c r="BE252"/>
      <c r="BF252" t="str" cm="1">
        <f t="array" aca="1" ref="BF252" ca="1">IFERROR(INDIRECT(X252),"")</f>
        <v/>
      </c>
      <c r="BI252"/>
      <c r="BJ252" s="466" t="s">
        <v>1217</v>
      </c>
      <c r="BK252" s="466" t="s">
        <v>1217</v>
      </c>
      <c r="BL252" s="466" t="s">
        <v>0</v>
      </c>
      <c r="BM252" s="466" t="s">
        <v>3633</v>
      </c>
      <c r="BN252" s="466">
        <v>1</v>
      </c>
      <c r="BO252" s="466" t="s">
        <v>4299</v>
      </c>
      <c r="BP252" s="466">
        <v>4</v>
      </c>
      <c r="BQ252" s="438" t="s">
        <v>4329</v>
      </c>
      <c r="BR252" s="438"/>
      <c r="BS252" s="466">
        <v>0</v>
      </c>
      <c r="BT252" s="466">
        <v>0</v>
      </c>
      <c r="BU252" s="466">
        <v>0</v>
      </c>
      <c r="BV252" s="466">
        <v>0</v>
      </c>
      <c r="BW252" s="466">
        <v>0</v>
      </c>
      <c r="BX252" s="466">
        <v>0</v>
      </c>
      <c r="BY252" s="466">
        <v>0</v>
      </c>
      <c r="BZ252" s="466">
        <v>0</v>
      </c>
      <c r="CA252" s="466">
        <v>0</v>
      </c>
      <c r="CB252" s="466">
        <v>0</v>
      </c>
      <c r="CC252" s="466"/>
      <c r="CD252" s="466"/>
      <c r="CG252"/>
      <c r="CH252"/>
      <c r="CI252"/>
      <c r="CJ252"/>
      <c r="CK252"/>
      <c r="CL252"/>
      <c r="CM252"/>
      <c r="CN252"/>
      <c r="CO252"/>
      <c r="CP252"/>
      <c r="CQ252"/>
      <c r="CR252"/>
      <c r="CS252"/>
    </row>
    <row r="253" spans="18:97">
      <c r="R253"/>
      <c r="W253">
        <v>258</v>
      </c>
      <c r="X253" t="s">
        <v>1217</v>
      </c>
      <c r="Y253" t="s">
        <v>1217</v>
      </c>
      <c r="Z253" t="s">
        <v>1217</v>
      </c>
      <c r="AA253" t="s">
        <v>1217</v>
      </c>
      <c r="AB253" t="s">
        <v>1217</v>
      </c>
      <c r="AC253" t="s">
        <v>1217</v>
      </c>
      <c r="AD253" t="s">
        <v>1217</v>
      </c>
      <c r="AE253" t="s">
        <v>1217</v>
      </c>
      <c r="AF253" t="s">
        <v>1217</v>
      </c>
      <c r="AG253" t="s">
        <v>1217</v>
      </c>
      <c r="AH253"/>
      <c r="AI253" t="s">
        <v>1217</v>
      </c>
      <c r="AJ253" t="s">
        <v>1217</v>
      </c>
      <c r="AK253" t="s">
        <v>1217</v>
      </c>
      <c r="AL253" t="s">
        <v>1217</v>
      </c>
      <c r="AM253" t="s">
        <v>1217</v>
      </c>
      <c r="AN253" t="s">
        <v>1217</v>
      </c>
      <c r="AO253" t="s">
        <v>1217</v>
      </c>
      <c r="AP253"/>
      <c r="AQ253"/>
      <c r="AR253"/>
      <c r="AS253"/>
      <c r="AT253"/>
      <c r="AU253"/>
      <c r="AV253"/>
      <c r="AW253"/>
      <c r="BE253"/>
      <c r="BF253" t="str" cm="1">
        <f t="array" aca="1" ref="BF253" ca="1">IFERROR(INDIRECT(X253),"")</f>
        <v/>
      </c>
      <c r="BI253"/>
      <c r="BJ253" s="466" t="s">
        <v>1217</v>
      </c>
      <c r="BK253" s="466" t="s">
        <v>1217</v>
      </c>
      <c r="BL253" s="466" t="s">
        <v>0</v>
      </c>
      <c r="BM253" s="466" t="s">
        <v>3633</v>
      </c>
      <c r="BN253" s="466">
        <v>2</v>
      </c>
      <c r="BO253" s="466" t="s">
        <v>4300</v>
      </c>
      <c r="BP253" s="466">
        <v>4</v>
      </c>
      <c r="BQ253" s="438" t="s">
        <v>4330</v>
      </c>
      <c r="BR253" s="438"/>
      <c r="BS253" s="466">
        <v>0</v>
      </c>
      <c r="BT253" s="466">
        <v>0</v>
      </c>
      <c r="BU253" s="466">
        <v>0</v>
      </c>
      <c r="BV253" s="466">
        <v>0</v>
      </c>
      <c r="BW253" s="466">
        <v>0</v>
      </c>
      <c r="BX253" s="466">
        <v>0</v>
      </c>
      <c r="BY253" s="466">
        <v>0</v>
      </c>
      <c r="BZ253" s="466">
        <v>0</v>
      </c>
      <c r="CA253" s="466">
        <v>0</v>
      </c>
      <c r="CB253" s="466">
        <v>0</v>
      </c>
      <c r="CC253" s="466"/>
      <c r="CD253" s="466"/>
      <c r="CG253"/>
      <c r="CH253"/>
      <c r="CI253"/>
      <c r="CJ253"/>
      <c r="CK253"/>
      <c r="CL253"/>
      <c r="CM253"/>
      <c r="CN253"/>
      <c r="CO253"/>
      <c r="CP253"/>
      <c r="CQ253"/>
      <c r="CR253"/>
      <c r="CS253"/>
    </row>
    <row r="254" spans="18:97">
      <c r="R254"/>
      <c r="W254">
        <v>259</v>
      </c>
      <c r="X254" t="s">
        <v>1217</v>
      </c>
      <c r="Y254" t="s">
        <v>1217</v>
      </c>
      <c r="Z254" t="s">
        <v>1217</v>
      </c>
      <c r="AA254" t="s">
        <v>1217</v>
      </c>
      <c r="AB254" t="s">
        <v>1217</v>
      </c>
      <c r="AC254" t="s">
        <v>1217</v>
      </c>
      <c r="AD254" t="s">
        <v>1217</v>
      </c>
      <c r="AE254" t="s">
        <v>1217</v>
      </c>
      <c r="AF254" t="s">
        <v>1217</v>
      </c>
      <c r="AG254" t="s">
        <v>1217</v>
      </c>
      <c r="AH254"/>
      <c r="AI254" t="s">
        <v>1217</v>
      </c>
      <c r="AJ254" t="s">
        <v>1217</v>
      </c>
      <c r="AK254" t="s">
        <v>1217</v>
      </c>
      <c r="AL254" t="s">
        <v>1217</v>
      </c>
      <c r="AM254" t="s">
        <v>1217</v>
      </c>
      <c r="AN254" t="s">
        <v>1217</v>
      </c>
      <c r="AO254" t="s">
        <v>1217</v>
      </c>
      <c r="AP254"/>
      <c r="AQ254"/>
      <c r="AR254"/>
      <c r="AS254"/>
      <c r="AT254"/>
      <c r="AU254"/>
      <c r="AV254"/>
      <c r="AW254"/>
      <c r="BE254"/>
      <c r="BF254" t="str" cm="1">
        <f t="array" aca="1" ref="BF254" ca="1">IFERROR(INDIRECT(X254),"")</f>
        <v/>
      </c>
      <c r="BI254"/>
      <c r="BJ254" s="466" t="s">
        <v>1217</v>
      </c>
      <c r="BK254" s="466" t="s">
        <v>1217</v>
      </c>
      <c r="BL254" s="466" t="s">
        <v>0</v>
      </c>
      <c r="BM254" s="466" t="s">
        <v>3633</v>
      </c>
      <c r="BN254" s="466">
        <v>3</v>
      </c>
      <c r="BO254" s="466" t="s">
        <v>4301</v>
      </c>
      <c r="BP254" s="466">
        <v>19</v>
      </c>
      <c r="BQ254" s="438" t="s">
        <v>4331</v>
      </c>
      <c r="BR254" s="438"/>
      <c r="BS254" s="466">
        <v>0</v>
      </c>
      <c r="BT254" s="466">
        <v>0</v>
      </c>
      <c r="BU254" s="466">
        <v>0</v>
      </c>
      <c r="BV254" s="466">
        <v>0</v>
      </c>
      <c r="BW254" s="466">
        <v>0</v>
      </c>
      <c r="BX254" s="466">
        <v>0</v>
      </c>
      <c r="BY254" s="466">
        <v>0</v>
      </c>
      <c r="BZ254" s="466">
        <v>0</v>
      </c>
      <c r="CA254" s="466">
        <v>0</v>
      </c>
      <c r="CB254" s="466">
        <v>0</v>
      </c>
      <c r="CC254" s="466"/>
      <c r="CD254" s="466"/>
      <c r="CG254"/>
      <c r="CH254"/>
      <c r="CI254"/>
      <c r="CJ254"/>
      <c r="CK254"/>
      <c r="CL254"/>
      <c r="CM254"/>
      <c r="CN254"/>
      <c r="CO254"/>
      <c r="CP254"/>
      <c r="CQ254"/>
      <c r="CR254"/>
      <c r="CS254"/>
    </row>
    <row r="255" spans="18:97">
      <c r="R255"/>
      <c r="W255">
        <v>260</v>
      </c>
      <c r="X255" t="s">
        <v>1217</v>
      </c>
      <c r="Y255" t="s">
        <v>1217</v>
      </c>
      <c r="Z255" t="s">
        <v>1217</v>
      </c>
      <c r="AA255" t="s">
        <v>1217</v>
      </c>
      <c r="AB255" t="s">
        <v>1217</v>
      </c>
      <c r="AC255" t="s">
        <v>1217</v>
      </c>
      <c r="AD255" t="s">
        <v>1217</v>
      </c>
      <c r="AE255" t="s">
        <v>1217</v>
      </c>
      <c r="AF255" t="s">
        <v>1217</v>
      </c>
      <c r="AG255" t="s">
        <v>1217</v>
      </c>
      <c r="AH255"/>
      <c r="AI255" t="s">
        <v>1217</v>
      </c>
      <c r="AJ255" t="s">
        <v>1217</v>
      </c>
      <c r="AK255" t="s">
        <v>1217</v>
      </c>
      <c r="AL255" t="s">
        <v>1217</v>
      </c>
      <c r="AM255" t="s">
        <v>1217</v>
      </c>
      <c r="AN255" t="s">
        <v>1217</v>
      </c>
      <c r="AO255" t="s">
        <v>1217</v>
      </c>
      <c r="AP255"/>
      <c r="AQ255"/>
      <c r="AR255"/>
      <c r="AS255"/>
      <c r="AT255"/>
      <c r="AU255"/>
      <c r="AV255"/>
      <c r="AW255"/>
      <c r="BE255"/>
      <c r="BF255" t="str" cm="1">
        <f t="array" aca="1" ref="BF255" ca="1">IFERROR(INDIRECT(X255),"")</f>
        <v/>
      </c>
      <c r="BI255"/>
      <c r="BJ255" s="466" t="s">
        <v>1217</v>
      </c>
      <c r="BK255" s="466" t="s">
        <v>1217</v>
      </c>
      <c r="BL255" s="466" t="s">
        <v>0</v>
      </c>
      <c r="BM255" s="466" t="s">
        <v>3633</v>
      </c>
      <c r="BN255" s="466">
        <v>4</v>
      </c>
      <c r="BO255" s="466" t="s">
        <v>4302</v>
      </c>
      <c r="BP255" s="466">
        <v>0</v>
      </c>
      <c r="BQ255" s="438" t="s">
        <v>4332</v>
      </c>
      <c r="BR255" s="438"/>
      <c r="BS255" s="466">
        <v>0</v>
      </c>
      <c r="BT255" s="466">
        <v>0</v>
      </c>
      <c r="BU255" s="466">
        <v>0</v>
      </c>
      <c r="BV255" s="466">
        <v>0</v>
      </c>
      <c r="BW255" s="466">
        <v>0</v>
      </c>
      <c r="BX255" s="466">
        <v>0</v>
      </c>
      <c r="BY255" s="466">
        <v>0</v>
      </c>
      <c r="BZ255" s="466">
        <v>0</v>
      </c>
      <c r="CA255" s="466">
        <v>0</v>
      </c>
      <c r="CB255" s="466">
        <v>0</v>
      </c>
      <c r="CC255" s="466"/>
      <c r="CD255" s="466"/>
      <c r="CG255"/>
      <c r="CH255"/>
      <c r="CI255"/>
      <c r="CJ255"/>
      <c r="CK255"/>
      <c r="CL255"/>
      <c r="CM255"/>
      <c r="CN255"/>
      <c r="CO255"/>
      <c r="CP255"/>
      <c r="CQ255"/>
      <c r="CR255"/>
      <c r="CS255"/>
    </row>
    <row r="256" spans="18:97">
      <c r="R256"/>
      <c r="W256">
        <v>261</v>
      </c>
      <c r="X256" t="s">
        <v>1217</v>
      </c>
      <c r="Y256" t="s">
        <v>1217</v>
      </c>
      <c r="Z256" t="s">
        <v>1217</v>
      </c>
      <c r="AA256" t="s">
        <v>1217</v>
      </c>
      <c r="AB256" t="s">
        <v>1217</v>
      </c>
      <c r="AC256" t="s">
        <v>1217</v>
      </c>
      <c r="AD256" t="s">
        <v>1217</v>
      </c>
      <c r="AE256" t="s">
        <v>1217</v>
      </c>
      <c r="AF256" t="s">
        <v>1217</v>
      </c>
      <c r="AG256" t="s">
        <v>1217</v>
      </c>
      <c r="AH256"/>
      <c r="AI256" t="s">
        <v>1217</v>
      </c>
      <c r="AJ256" t="s">
        <v>1217</v>
      </c>
      <c r="AK256" t="s">
        <v>1217</v>
      </c>
      <c r="AL256" t="s">
        <v>1217</v>
      </c>
      <c r="AM256" t="s">
        <v>1217</v>
      </c>
      <c r="AN256" t="s">
        <v>1217</v>
      </c>
      <c r="AO256" t="s">
        <v>1217</v>
      </c>
      <c r="AP256"/>
      <c r="AQ256"/>
      <c r="AR256"/>
      <c r="AS256"/>
      <c r="AT256"/>
      <c r="AU256"/>
      <c r="AV256"/>
      <c r="AW256"/>
      <c r="BE256"/>
      <c r="BF256" t="str" cm="1">
        <f t="array" aca="1" ref="BF256" ca="1">IFERROR(INDIRECT(X256),"")</f>
        <v/>
      </c>
      <c r="BI256"/>
      <c r="BJ256" s="466" t="s">
        <v>1217</v>
      </c>
      <c r="BK256" s="466" t="s">
        <v>1217</v>
      </c>
      <c r="BL256" s="466" t="s">
        <v>0</v>
      </c>
      <c r="BM256" s="466" t="s">
        <v>3633</v>
      </c>
      <c r="BN256" s="466">
        <v>5</v>
      </c>
      <c r="BO256" s="466" t="s">
        <v>4303</v>
      </c>
      <c r="BP256" s="466">
        <v>0</v>
      </c>
      <c r="BQ256" s="438" t="s">
        <v>4333</v>
      </c>
      <c r="BR256" s="438"/>
      <c r="BS256" s="466">
        <v>0</v>
      </c>
      <c r="BT256" s="466">
        <v>0</v>
      </c>
      <c r="BU256" s="466">
        <v>0</v>
      </c>
      <c r="BV256" s="466">
        <v>0</v>
      </c>
      <c r="BW256" s="466">
        <v>0</v>
      </c>
      <c r="BX256" s="466">
        <v>0</v>
      </c>
      <c r="BY256" s="466">
        <v>0</v>
      </c>
      <c r="BZ256" s="466">
        <v>0</v>
      </c>
      <c r="CA256" s="466">
        <v>0</v>
      </c>
      <c r="CB256" s="466">
        <v>0</v>
      </c>
      <c r="CC256" s="466"/>
      <c r="CD256" s="466"/>
      <c r="CG256"/>
      <c r="CH256"/>
      <c r="CI256"/>
      <c r="CJ256"/>
      <c r="CK256"/>
      <c r="CL256"/>
      <c r="CM256"/>
      <c r="CN256"/>
      <c r="CO256"/>
      <c r="CP256"/>
      <c r="CQ256"/>
      <c r="CR256"/>
      <c r="CS256"/>
    </row>
    <row r="257" spans="18:97">
      <c r="R257"/>
      <c r="W257">
        <v>262</v>
      </c>
      <c r="X257" t="s">
        <v>1217</v>
      </c>
      <c r="Y257" t="s">
        <v>1217</v>
      </c>
      <c r="Z257" t="s">
        <v>1217</v>
      </c>
      <c r="AA257" t="s">
        <v>1217</v>
      </c>
      <c r="AB257" t="s">
        <v>1217</v>
      </c>
      <c r="AC257" t="s">
        <v>1217</v>
      </c>
      <c r="AD257" t="s">
        <v>1217</v>
      </c>
      <c r="AE257" t="s">
        <v>1217</v>
      </c>
      <c r="AF257" t="s">
        <v>1217</v>
      </c>
      <c r="AG257" t="s">
        <v>1217</v>
      </c>
      <c r="AH257"/>
      <c r="AI257" t="s">
        <v>1217</v>
      </c>
      <c r="AJ257" t="s">
        <v>1217</v>
      </c>
      <c r="AK257" t="s">
        <v>1217</v>
      </c>
      <c r="AL257" t="s">
        <v>1217</v>
      </c>
      <c r="AM257" t="s">
        <v>1217</v>
      </c>
      <c r="AN257" t="s">
        <v>1217</v>
      </c>
      <c r="AO257" t="s">
        <v>1217</v>
      </c>
      <c r="AP257"/>
      <c r="AQ257"/>
      <c r="AR257"/>
      <c r="AS257"/>
      <c r="AT257"/>
      <c r="AU257"/>
      <c r="AV257"/>
      <c r="AW257"/>
      <c r="BE257"/>
      <c r="BF257" t="str" cm="1">
        <f t="array" aca="1" ref="BF257" ca="1">IFERROR(INDIRECT(X257),"")</f>
        <v/>
      </c>
      <c r="BI257"/>
      <c r="BJ257" s="467" t="s">
        <v>1217</v>
      </c>
      <c r="BK257" s="467" t="s">
        <v>1217</v>
      </c>
      <c r="BL257" s="467" t="s">
        <v>0</v>
      </c>
      <c r="BM257" s="467" t="s">
        <v>3633</v>
      </c>
      <c r="BN257" s="467">
        <v>1</v>
      </c>
      <c r="BO257" s="467" t="s">
        <v>4299</v>
      </c>
      <c r="BP257" s="467">
        <v>4</v>
      </c>
      <c r="BQ257" s="438" t="s">
        <v>4329</v>
      </c>
      <c r="BR257" s="438"/>
      <c r="BS257" s="467">
        <v>0</v>
      </c>
      <c r="BT257" s="467">
        <v>0</v>
      </c>
      <c r="BU257" s="467">
        <v>0</v>
      </c>
      <c r="BV257" s="467">
        <v>0</v>
      </c>
      <c r="BW257" s="467">
        <v>0</v>
      </c>
      <c r="BX257" s="467">
        <v>0</v>
      </c>
      <c r="BY257" s="467">
        <v>0</v>
      </c>
      <c r="BZ257" s="467">
        <v>0</v>
      </c>
      <c r="CA257" s="467">
        <v>0</v>
      </c>
      <c r="CB257" s="467">
        <v>0</v>
      </c>
      <c r="CC257" s="467"/>
      <c r="CD257" s="467"/>
      <c r="CG257"/>
      <c r="CH257"/>
      <c r="CI257"/>
      <c r="CJ257"/>
      <c r="CK257"/>
      <c r="CL257"/>
      <c r="CM257"/>
      <c r="CN257"/>
      <c r="CO257"/>
      <c r="CP257"/>
      <c r="CQ257"/>
      <c r="CR257"/>
      <c r="CS257"/>
    </row>
    <row r="258" spans="18:97">
      <c r="R258"/>
      <c r="W258">
        <v>263</v>
      </c>
      <c r="X258" t="s">
        <v>1217</v>
      </c>
      <c r="Y258" t="s">
        <v>1217</v>
      </c>
      <c r="Z258" t="s">
        <v>1217</v>
      </c>
      <c r="AA258" t="s">
        <v>1217</v>
      </c>
      <c r="AB258" t="s">
        <v>1217</v>
      </c>
      <c r="AC258" t="s">
        <v>1217</v>
      </c>
      <c r="AD258" t="s">
        <v>1217</v>
      </c>
      <c r="AE258" t="s">
        <v>1217</v>
      </c>
      <c r="AF258" t="s">
        <v>1217</v>
      </c>
      <c r="AG258" t="s">
        <v>1217</v>
      </c>
      <c r="AH258"/>
      <c r="AI258" t="s">
        <v>1217</v>
      </c>
      <c r="AJ258" t="s">
        <v>1217</v>
      </c>
      <c r="AK258" t="s">
        <v>1217</v>
      </c>
      <c r="AL258" t="s">
        <v>1217</v>
      </c>
      <c r="AM258" t="s">
        <v>1217</v>
      </c>
      <c r="AN258" t="s">
        <v>1217</v>
      </c>
      <c r="AO258" t="s">
        <v>1217</v>
      </c>
      <c r="AP258"/>
      <c r="AQ258"/>
      <c r="AR258"/>
      <c r="AS258"/>
      <c r="AT258"/>
      <c r="AU258"/>
      <c r="AV258"/>
      <c r="AW258"/>
      <c r="BE258"/>
      <c r="BF258" t="str" cm="1">
        <f t="array" aca="1" ref="BF258" ca="1">IFERROR(INDIRECT(X258),"")</f>
        <v/>
      </c>
      <c r="BI258"/>
      <c r="BJ258" s="467" t="s">
        <v>1217</v>
      </c>
      <c r="BK258" s="467" t="s">
        <v>1217</v>
      </c>
      <c r="BL258" s="467" t="s">
        <v>0</v>
      </c>
      <c r="BM258" s="467" t="s">
        <v>3633</v>
      </c>
      <c r="BN258" s="467">
        <v>2</v>
      </c>
      <c r="BO258" s="467" t="s">
        <v>4300</v>
      </c>
      <c r="BP258" s="467">
        <v>4</v>
      </c>
      <c r="BQ258" s="438" t="s">
        <v>4330</v>
      </c>
      <c r="BR258" s="438"/>
      <c r="BS258" s="467">
        <v>0</v>
      </c>
      <c r="BT258" s="467">
        <v>0</v>
      </c>
      <c r="BU258" s="467">
        <v>0</v>
      </c>
      <c r="BV258" s="467">
        <v>0</v>
      </c>
      <c r="BW258" s="467">
        <v>0</v>
      </c>
      <c r="BX258" s="467">
        <v>0</v>
      </c>
      <c r="BY258" s="467">
        <v>0</v>
      </c>
      <c r="BZ258" s="467">
        <v>0</v>
      </c>
      <c r="CA258" s="467">
        <v>0</v>
      </c>
      <c r="CB258" s="467">
        <v>0</v>
      </c>
      <c r="CC258" s="467"/>
      <c r="CD258" s="467"/>
      <c r="CG258"/>
      <c r="CH258"/>
      <c r="CI258"/>
      <c r="CJ258"/>
      <c r="CK258"/>
      <c r="CL258"/>
      <c r="CM258"/>
      <c r="CN258"/>
      <c r="CO258"/>
      <c r="CP258"/>
      <c r="CQ258"/>
      <c r="CR258"/>
      <c r="CS258"/>
    </row>
    <row r="259" spans="18:97">
      <c r="R259"/>
      <c r="W259">
        <v>264</v>
      </c>
      <c r="X259" t="s">
        <v>1217</v>
      </c>
      <c r="Y259" t="s">
        <v>1217</v>
      </c>
      <c r="Z259" t="s">
        <v>1217</v>
      </c>
      <c r="AA259" t="s">
        <v>1217</v>
      </c>
      <c r="AB259" t="s">
        <v>1217</v>
      </c>
      <c r="AC259" t="s">
        <v>1217</v>
      </c>
      <c r="AD259" t="s">
        <v>1217</v>
      </c>
      <c r="AE259" t="s">
        <v>1217</v>
      </c>
      <c r="AF259" t="s">
        <v>1217</v>
      </c>
      <c r="AG259" t="s">
        <v>1217</v>
      </c>
      <c r="AH259"/>
      <c r="AI259" t="s">
        <v>1217</v>
      </c>
      <c r="AJ259" t="s">
        <v>1217</v>
      </c>
      <c r="AK259" t="s">
        <v>1217</v>
      </c>
      <c r="AL259" t="s">
        <v>1217</v>
      </c>
      <c r="AM259" t="s">
        <v>1217</v>
      </c>
      <c r="AN259" t="s">
        <v>1217</v>
      </c>
      <c r="AO259" t="s">
        <v>1217</v>
      </c>
      <c r="AP259"/>
      <c r="AQ259"/>
      <c r="AR259"/>
      <c r="AS259"/>
      <c r="AT259"/>
      <c r="AU259"/>
      <c r="AV259"/>
      <c r="AW259"/>
      <c r="BE259"/>
      <c r="BF259" t="str" cm="1">
        <f t="array" aca="1" ref="BF259" ca="1">IFERROR(INDIRECT(X259),"")</f>
        <v/>
      </c>
      <c r="BI259"/>
      <c r="BJ259" s="467" t="s">
        <v>1217</v>
      </c>
      <c r="BK259" s="467" t="s">
        <v>1217</v>
      </c>
      <c r="BL259" s="467" t="s">
        <v>0</v>
      </c>
      <c r="BM259" s="467" t="s">
        <v>3633</v>
      </c>
      <c r="BN259" s="467">
        <v>3</v>
      </c>
      <c r="BO259" s="467" t="s">
        <v>4301</v>
      </c>
      <c r="BP259" s="467">
        <v>19</v>
      </c>
      <c r="BQ259" s="438" t="s">
        <v>4331</v>
      </c>
      <c r="BR259" s="438"/>
      <c r="BS259" s="467">
        <v>0</v>
      </c>
      <c r="BT259" s="467">
        <v>0</v>
      </c>
      <c r="BU259" s="467">
        <v>0</v>
      </c>
      <c r="BV259" s="467">
        <v>0</v>
      </c>
      <c r="BW259" s="467">
        <v>0</v>
      </c>
      <c r="BX259" s="467">
        <v>0</v>
      </c>
      <c r="BY259" s="467">
        <v>0</v>
      </c>
      <c r="BZ259" s="467">
        <v>0</v>
      </c>
      <c r="CA259" s="467">
        <v>0</v>
      </c>
      <c r="CB259" s="467">
        <v>0</v>
      </c>
      <c r="CC259" s="467"/>
      <c r="CD259" s="467"/>
      <c r="CG259"/>
      <c r="CH259"/>
      <c r="CI259"/>
      <c r="CJ259"/>
      <c r="CK259"/>
      <c r="CL259"/>
      <c r="CM259"/>
      <c r="CN259"/>
      <c r="CO259"/>
      <c r="CP259"/>
      <c r="CQ259"/>
      <c r="CR259"/>
      <c r="CS259"/>
    </row>
    <row r="260" spans="18:97">
      <c r="R260"/>
      <c r="W260">
        <v>265</v>
      </c>
      <c r="X260" t="s">
        <v>1217</v>
      </c>
      <c r="Y260" t="s">
        <v>1217</v>
      </c>
      <c r="Z260" t="s">
        <v>1217</v>
      </c>
      <c r="AA260" t="s">
        <v>1217</v>
      </c>
      <c r="AB260" t="s">
        <v>1217</v>
      </c>
      <c r="AC260" t="s">
        <v>1217</v>
      </c>
      <c r="AD260" t="s">
        <v>1217</v>
      </c>
      <c r="AE260" t="s">
        <v>1217</v>
      </c>
      <c r="AF260" t="s">
        <v>1217</v>
      </c>
      <c r="AG260" t="s">
        <v>1217</v>
      </c>
      <c r="AH260"/>
      <c r="AI260" t="s">
        <v>1217</v>
      </c>
      <c r="AJ260" t="s">
        <v>1217</v>
      </c>
      <c r="AK260" t="s">
        <v>1217</v>
      </c>
      <c r="AL260" t="s">
        <v>1217</v>
      </c>
      <c r="AM260" t="s">
        <v>1217</v>
      </c>
      <c r="AN260" t="s">
        <v>1217</v>
      </c>
      <c r="AO260" t="s">
        <v>1217</v>
      </c>
      <c r="AP260"/>
      <c r="AQ260"/>
      <c r="AR260"/>
      <c r="AS260"/>
      <c r="AT260"/>
      <c r="AU260"/>
      <c r="AV260"/>
      <c r="AW260"/>
      <c r="BE260"/>
      <c r="BF260" t="str" cm="1">
        <f t="array" aca="1" ref="BF260" ca="1">IFERROR(INDIRECT(X260),"")</f>
        <v/>
      </c>
      <c r="BI260"/>
      <c r="BJ260" s="467" t="s">
        <v>1217</v>
      </c>
      <c r="BK260" s="467" t="s">
        <v>1217</v>
      </c>
      <c r="BL260" s="467" t="s">
        <v>0</v>
      </c>
      <c r="BM260" s="467" t="s">
        <v>3633</v>
      </c>
      <c r="BN260" s="467">
        <v>4</v>
      </c>
      <c r="BO260" s="467" t="s">
        <v>4302</v>
      </c>
      <c r="BP260" s="467">
        <v>0</v>
      </c>
      <c r="BQ260" s="438" t="s">
        <v>4332</v>
      </c>
      <c r="BR260" s="438"/>
      <c r="BS260" s="467">
        <v>0</v>
      </c>
      <c r="BT260" s="467">
        <v>0</v>
      </c>
      <c r="BU260" s="467">
        <v>0</v>
      </c>
      <c r="BV260" s="467">
        <v>0</v>
      </c>
      <c r="BW260" s="467">
        <v>0</v>
      </c>
      <c r="BX260" s="467">
        <v>0</v>
      </c>
      <c r="BY260" s="467">
        <v>0</v>
      </c>
      <c r="BZ260" s="467">
        <v>0</v>
      </c>
      <c r="CA260" s="467">
        <v>0</v>
      </c>
      <c r="CB260" s="467">
        <v>0</v>
      </c>
      <c r="CC260" s="467"/>
      <c r="CD260" s="467"/>
      <c r="CG260"/>
      <c r="CH260"/>
      <c r="CI260"/>
      <c r="CJ260"/>
      <c r="CK260"/>
      <c r="CL260"/>
      <c r="CM260"/>
      <c r="CN260"/>
      <c r="CO260"/>
      <c r="CP260"/>
      <c r="CQ260"/>
      <c r="CR260"/>
      <c r="CS260"/>
    </row>
    <row r="261" spans="18:97">
      <c r="R261"/>
      <c r="W261">
        <v>266</v>
      </c>
      <c r="X261" t="s">
        <v>1217</v>
      </c>
      <c r="Y261" t="s">
        <v>1217</v>
      </c>
      <c r="Z261" t="s">
        <v>1217</v>
      </c>
      <c r="AA261" t="s">
        <v>1217</v>
      </c>
      <c r="AB261" t="s">
        <v>1217</v>
      </c>
      <c r="AC261" t="s">
        <v>1217</v>
      </c>
      <c r="AD261" t="s">
        <v>1217</v>
      </c>
      <c r="AE261" t="s">
        <v>1217</v>
      </c>
      <c r="AF261" t="s">
        <v>1217</v>
      </c>
      <c r="AG261" t="s">
        <v>1217</v>
      </c>
      <c r="AH261"/>
      <c r="AI261" t="s">
        <v>1217</v>
      </c>
      <c r="AJ261" t="s">
        <v>1217</v>
      </c>
      <c r="AK261" t="s">
        <v>1217</v>
      </c>
      <c r="AL261" t="s">
        <v>1217</v>
      </c>
      <c r="AM261" t="s">
        <v>1217</v>
      </c>
      <c r="AN261" t="s">
        <v>1217</v>
      </c>
      <c r="AO261" t="s">
        <v>1217</v>
      </c>
      <c r="AP261"/>
      <c r="AQ261"/>
      <c r="AR261"/>
      <c r="AS261"/>
      <c r="AT261"/>
      <c r="AU261"/>
      <c r="AV261"/>
      <c r="AW261"/>
      <c r="BE261"/>
      <c r="BF261" t="str" cm="1">
        <f t="array" aca="1" ref="BF261" ca="1">IFERROR(INDIRECT(X261),"")</f>
        <v/>
      </c>
      <c r="BI261"/>
      <c r="BJ261" s="467" t="s">
        <v>1217</v>
      </c>
      <c r="BK261" s="467" t="s">
        <v>1217</v>
      </c>
      <c r="BL261" s="467" t="s">
        <v>0</v>
      </c>
      <c r="BM261" s="467" t="s">
        <v>3633</v>
      </c>
      <c r="BN261" s="467">
        <v>5</v>
      </c>
      <c r="BO261" s="467" t="s">
        <v>4303</v>
      </c>
      <c r="BP261" s="467">
        <v>0</v>
      </c>
      <c r="BQ261" s="438" t="s">
        <v>4333</v>
      </c>
      <c r="BR261" s="438"/>
      <c r="BS261" s="467">
        <v>0</v>
      </c>
      <c r="BT261" s="467">
        <v>0</v>
      </c>
      <c r="BU261" s="467">
        <v>0</v>
      </c>
      <c r="BV261" s="467">
        <v>0</v>
      </c>
      <c r="BW261" s="467">
        <v>0</v>
      </c>
      <c r="BX261" s="467">
        <v>0</v>
      </c>
      <c r="BY261" s="467">
        <v>0</v>
      </c>
      <c r="BZ261" s="467">
        <v>0</v>
      </c>
      <c r="CA261" s="467">
        <v>0</v>
      </c>
      <c r="CB261" s="467">
        <v>0</v>
      </c>
      <c r="CC261" s="467"/>
      <c r="CD261" s="467"/>
      <c r="CG261"/>
      <c r="CH261"/>
      <c r="CI261"/>
      <c r="CJ261"/>
      <c r="CK261"/>
      <c r="CL261"/>
      <c r="CM261"/>
      <c r="CN261"/>
      <c r="CO261"/>
      <c r="CP261"/>
      <c r="CQ261"/>
      <c r="CR261"/>
      <c r="CS261"/>
    </row>
    <row r="262" spans="18:97">
      <c r="R262"/>
      <c r="W262">
        <v>267</v>
      </c>
      <c r="X262" t="s">
        <v>1217</v>
      </c>
      <c r="Y262" t="s">
        <v>1217</v>
      </c>
      <c r="Z262" t="s">
        <v>1217</v>
      </c>
      <c r="AA262" t="s">
        <v>1217</v>
      </c>
      <c r="AB262" t="s">
        <v>1217</v>
      </c>
      <c r="AC262" t="s">
        <v>1217</v>
      </c>
      <c r="AD262" t="s">
        <v>1217</v>
      </c>
      <c r="AE262" t="s">
        <v>1217</v>
      </c>
      <c r="AF262" t="s">
        <v>1217</v>
      </c>
      <c r="AG262" t="s">
        <v>1217</v>
      </c>
      <c r="AH262"/>
      <c r="AI262" t="s">
        <v>1217</v>
      </c>
      <c r="AJ262" t="s">
        <v>1217</v>
      </c>
      <c r="AK262" t="s">
        <v>1217</v>
      </c>
      <c r="AL262" t="s">
        <v>1217</v>
      </c>
      <c r="AM262" t="s">
        <v>1217</v>
      </c>
      <c r="AN262" t="s">
        <v>1217</v>
      </c>
      <c r="AO262" t="s">
        <v>1217</v>
      </c>
      <c r="AP262"/>
      <c r="AQ262"/>
      <c r="AR262"/>
      <c r="AS262"/>
      <c r="AT262"/>
      <c r="AU262"/>
      <c r="AV262"/>
      <c r="AW262"/>
      <c r="BE262"/>
      <c r="BF262" t="str" cm="1">
        <f t="array" aca="1" ref="BF262" ca="1">IFERROR(INDIRECT(X262),"")</f>
        <v/>
      </c>
      <c r="BI262"/>
      <c r="BJ262" s="469" t="s">
        <v>1217</v>
      </c>
      <c r="BK262" s="469" t="s">
        <v>1217</v>
      </c>
      <c r="BL262" s="469" t="s">
        <v>0</v>
      </c>
      <c r="BM262" s="469" t="s">
        <v>3633</v>
      </c>
      <c r="BN262" s="469">
        <v>1</v>
      </c>
      <c r="BO262" s="469" t="s">
        <v>4299</v>
      </c>
      <c r="BP262" s="469">
        <v>4</v>
      </c>
      <c r="BQ262" s="438" t="s">
        <v>4329</v>
      </c>
      <c r="BR262" s="438"/>
      <c r="BS262" s="469">
        <v>0</v>
      </c>
      <c r="BT262" s="469">
        <v>0</v>
      </c>
      <c r="BU262" s="469">
        <v>0</v>
      </c>
      <c r="BV262" s="469">
        <v>0</v>
      </c>
      <c r="BW262" s="469">
        <v>0</v>
      </c>
      <c r="BX262" s="469">
        <v>0</v>
      </c>
      <c r="BY262" s="469">
        <v>0</v>
      </c>
      <c r="BZ262" s="469">
        <v>0</v>
      </c>
      <c r="CA262" s="469">
        <v>0</v>
      </c>
      <c r="CB262" s="469">
        <v>0</v>
      </c>
      <c r="CC262" s="469"/>
      <c r="CD262" s="469"/>
      <c r="CG262"/>
      <c r="CH262"/>
      <c r="CI262"/>
      <c r="CJ262"/>
      <c r="CK262"/>
      <c r="CL262"/>
      <c r="CM262"/>
      <c r="CN262"/>
      <c r="CO262"/>
      <c r="CP262"/>
      <c r="CQ262"/>
      <c r="CR262"/>
      <c r="CS262"/>
    </row>
    <row r="263" spans="18:97">
      <c r="R263"/>
      <c r="W263">
        <v>268</v>
      </c>
      <c r="X263" t="s">
        <v>1217</v>
      </c>
      <c r="Y263" t="s">
        <v>1217</v>
      </c>
      <c r="Z263" t="s">
        <v>1217</v>
      </c>
      <c r="AA263" t="s">
        <v>1217</v>
      </c>
      <c r="AB263" t="s">
        <v>1217</v>
      </c>
      <c r="AC263" t="s">
        <v>1217</v>
      </c>
      <c r="AD263" t="s">
        <v>1217</v>
      </c>
      <c r="AE263" t="s">
        <v>1217</v>
      </c>
      <c r="AF263" t="s">
        <v>1217</v>
      </c>
      <c r="AG263" t="s">
        <v>1217</v>
      </c>
      <c r="AH263"/>
      <c r="AI263" t="s">
        <v>1217</v>
      </c>
      <c r="AJ263" t="s">
        <v>1217</v>
      </c>
      <c r="AK263" t="s">
        <v>1217</v>
      </c>
      <c r="AL263" t="s">
        <v>1217</v>
      </c>
      <c r="AM263" t="s">
        <v>1217</v>
      </c>
      <c r="AN263" t="s">
        <v>1217</v>
      </c>
      <c r="AO263" t="s">
        <v>1217</v>
      </c>
      <c r="AP263"/>
      <c r="AQ263"/>
      <c r="AR263"/>
      <c r="AS263"/>
      <c r="AT263"/>
      <c r="AU263"/>
      <c r="AV263"/>
      <c r="AW263"/>
      <c r="BE263"/>
      <c r="BF263" t="str" cm="1">
        <f t="array" aca="1" ref="BF263" ca="1">IFERROR(INDIRECT(X263),"")</f>
        <v/>
      </c>
      <c r="BI263"/>
      <c r="BJ263" s="469" t="s">
        <v>1217</v>
      </c>
      <c r="BK263" s="469" t="s">
        <v>1217</v>
      </c>
      <c r="BL263" s="469" t="s">
        <v>0</v>
      </c>
      <c r="BM263" s="469" t="s">
        <v>3633</v>
      </c>
      <c r="BN263" s="469">
        <v>2</v>
      </c>
      <c r="BO263" s="469" t="s">
        <v>4300</v>
      </c>
      <c r="BP263" s="469">
        <v>4</v>
      </c>
      <c r="BQ263" s="438" t="s">
        <v>4330</v>
      </c>
      <c r="BR263" s="438"/>
      <c r="BS263" s="469">
        <v>0</v>
      </c>
      <c r="BT263" s="469">
        <v>0</v>
      </c>
      <c r="BU263" s="469">
        <v>0</v>
      </c>
      <c r="BV263" s="469">
        <v>0</v>
      </c>
      <c r="BW263" s="469">
        <v>0</v>
      </c>
      <c r="BX263" s="469">
        <v>0</v>
      </c>
      <c r="BY263" s="469">
        <v>0</v>
      </c>
      <c r="BZ263" s="469">
        <v>0</v>
      </c>
      <c r="CA263" s="469">
        <v>0</v>
      </c>
      <c r="CB263" s="469">
        <v>0</v>
      </c>
      <c r="CC263" s="469"/>
      <c r="CD263" s="469"/>
      <c r="CG263"/>
      <c r="CH263"/>
      <c r="CI263"/>
      <c r="CJ263"/>
      <c r="CK263"/>
      <c r="CL263"/>
      <c r="CM263"/>
      <c r="CN263"/>
      <c r="CO263"/>
      <c r="CP263"/>
      <c r="CQ263"/>
      <c r="CR263"/>
      <c r="CS263"/>
    </row>
    <row r="264" spans="18:97">
      <c r="R264"/>
      <c r="W264">
        <v>269</v>
      </c>
      <c r="X264" t="s">
        <v>1217</v>
      </c>
      <c r="Y264" t="s">
        <v>1217</v>
      </c>
      <c r="Z264" t="s">
        <v>1217</v>
      </c>
      <c r="AA264" t="s">
        <v>1217</v>
      </c>
      <c r="AB264" t="s">
        <v>1217</v>
      </c>
      <c r="AC264" t="s">
        <v>1217</v>
      </c>
      <c r="AD264" t="s">
        <v>1217</v>
      </c>
      <c r="AE264" t="s">
        <v>1217</v>
      </c>
      <c r="AF264" t="s">
        <v>1217</v>
      </c>
      <c r="AG264" t="s">
        <v>1217</v>
      </c>
      <c r="AH264"/>
      <c r="AI264" t="s">
        <v>1217</v>
      </c>
      <c r="AJ264" t="s">
        <v>1217</v>
      </c>
      <c r="AK264" t="s">
        <v>1217</v>
      </c>
      <c r="AL264" t="s">
        <v>1217</v>
      </c>
      <c r="AM264" t="s">
        <v>1217</v>
      </c>
      <c r="AN264" t="s">
        <v>1217</v>
      </c>
      <c r="AO264" t="s">
        <v>1217</v>
      </c>
      <c r="AP264"/>
      <c r="AQ264"/>
      <c r="AR264"/>
      <c r="AS264"/>
      <c r="AT264"/>
      <c r="AU264"/>
      <c r="AV264"/>
      <c r="AW264"/>
      <c r="BE264"/>
      <c r="BF264" t="str" cm="1">
        <f t="array" aca="1" ref="BF264" ca="1">IFERROR(INDIRECT(X264),"")</f>
        <v/>
      </c>
      <c r="BI264"/>
      <c r="BJ264" s="469" t="s">
        <v>1217</v>
      </c>
      <c r="BK264" s="469" t="s">
        <v>1217</v>
      </c>
      <c r="BL264" s="469" t="s">
        <v>0</v>
      </c>
      <c r="BM264" s="469" t="s">
        <v>3633</v>
      </c>
      <c r="BN264" s="469">
        <v>3</v>
      </c>
      <c r="BO264" s="469" t="s">
        <v>4301</v>
      </c>
      <c r="BP264" s="469">
        <v>19</v>
      </c>
      <c r="BQ264" s="438" t="s">
        <v>4331</v>
      </c>
      <c r="BR264" s="438"/>
      <c r="BS264" s="469">
        <v>0</v>
      </c>
      <c r="BT264" s="469">
        <v>0</v>
      </c>
      <c r="BU264" s="469">
        <v>0</v>
      </c>
      <c r="BV264" s="469">
        <v>0</v>
      </c>
      <c r="BW264" s="469">
        <v>0</v>
      </c>
      <c r="BX264" s="469">
        <v>0</v>
      </c>
      <c r="BY264" s="469">
        <v>0</v>
      </c>
      <c r="BZ264" s="469">
        <v>0</v>
      </c>
      <c r="CA264" s="469">
        <v>0</v>
      </c>
      <c r="CB264" s="469">
        <v>0</v>
      </c>
      <c r="CC264" s="469"/>
      <c r="CD264" s="469"/>
      <c r="CG264"/>
      <c r="CH264"/>
      <c r="CI264"/>
      <c r="CJ264"/>
      <c r="CK264"/>
      <c r="CL264"/>
      <c r="CM264"/>
      <c r="CN264"/>
      <c r="CO264"/>
      <c r="CP264"/>
      <c r="CQ264"/>
      <c r="CR264"/>
      <c r="CS264"/>
    </row>
    <row r="265" spans="18:97">
      <c r="R265"/>
      <c r="W265">
        <v>270</v>
      </c>
      <c r="X265" t="s">
        <v>1217</v>
      </c>
      <c r="Y265" t="s">
        <v>1217</v>
      </c>
      <c r="Z265" t="s">
        <v>1217</v>
      </c>
      <c r="AA265" t="s">
        <v>1217</v>
      </c>
      <c r="AB265" t="s">
        <v>1217</v>
      </c>
      <c r="AC265" t="s">
        <v>1217</v>
      </c>
      <c r="AD265" t="s">
        <v>1217</v>
      </c>
      <c r="AE265" t="s">
        <v>1217</v>
      </c>
      <c r="AF265" t="s">
        <v>1217</v>
      </c>
      <c r="AG265" t="s">
        <v>1217</v>
      </c>
      <c r="AH265"/>
      <c r="AI265" t="s">
        <v>1217</v>
      </c>
      <c r="AJ265" t="s">
        <v>1217</v>
      </c>
      <c r="AK265" t="s">
        <v>1217</v>
      </c>
      <c r="AL265" t="s">
        <v>1217</v>
      </c>
      <c r="AM265" t="s">
        <v>1217</v>
      </c>
      <c r="AN265" t="s">
        <v>1217</v>
      </c>
      <c r="AO265" t="s">
        <v>1217</v>
      </c>
      <c r="AP265"/>
      <c r="AQ265"/>
      <c r="AR265"/>
      <c r="AS265"/>
      <c r="AT265"/>
      <c r="AU265"/>
      <c r="AV265"/>
      <c r="AW265"/>
      <c r="BE265"/>
      <c r="BF265" t="str" cm="1">
        <f t="array" aca="1" ref="BF265" ca="1">IFERROR(INDIRECT(X265),"")</f>
        <v/>
      </c>
      <c r="BI265"/>
      <c r="BJ265" s="469" t="s">
        <v>1217</v>
      </c>
      <c r="BK265" s="469" t="s">
        <v>1217</v>
      </c>
      <c r="BL265" s="469" t="s">
        <v>0</v>
      </c>
      <c r="BM265" s="469" t="s">
        <v>3633</v>
      </c>
      <c r="BN265" s="469">
        <v>4</v>
      </c>
      <c r="BO265" s="469" t="s">
        <v>4302</v>
      </c>
      <c r="BP265" s="469">
        <v>0</v>
      </c>
      <c r="BQ265" s="438" t="s">
        <v>4332</v>
      </c>
      <c r="BR265" s="438"/>
      <c r="BS265" s="469">
        <v>0</v>
      </c>
      <c r="BT265" s="469">
        <v>0</v>
      </c>
      <c r="BU265" s="469">
        <v>0</v>
      </c>
      <c r="BV265" s="469">
        <v>0</v>
      </c>
      <c r="BW265" s="469">
        <v>0</v>
      </c>
      <c r="BX265" s="469">
        <v>0</v>
      </c>
      <c r="BY265" s="469">
        <v>0</v>
      </c>
      <c r="BZ265" s="469">
        <v>0</v>
      </c>
      <c r="CA265" s="469">
        <v>0</v>
      </c>
      <c r="CB265" s="469">
        <v>0</v>
      </c>
      <c r="CC265" s="469"/>
      <c r="CD265" s="469"/>
      <c r="CG265"/>
      <c r="CH265"/>
      <c r="CI265"/>
      <c r="CJ265"/>
      <c r="CK265"/>
      <c r="CL265"/>
      <c r="CM265"/>
      <c r="CN265"/>
      <c r="CO265"/>
      <c r="CP265"/>
      <c r="CQ265"/>
      <c r="CR265"/>
      <c r="CS265"/>
    </row>
    <row r="266" spans="18:97">
      <c r="R266"/>
      <c r="W266">
        <v>271</v>
      </c>
      <c r="X266" t="s">
        <v>1217</v>
      </c>
      <c r="Y266" t="s">
        <v>1217</v>
      </c>
      <c r="Z266" t="s">
        <v>1217</v>
      </c>
      <c r="AA266" t="s">
        <v>1217</v>
      </c>
      <c r="AB266" t="s">
        <v>1217</v>
      </c>
      <c r="AC266" t="s">
        <v>1217</v>
      </c>
      <c r="AD266" t="s">
        <v>1217</v>
      </c>
      <c r="AE266" t="s">
        <v>1217</v>
      </c>
      <c r="AF266" t="s">
        <v>1217</v>
      </c>
      <c r="AG266" t="s">
        <v>1217</v>
      </c>
      <c r="AH266"/>
      <c r="AI266" t="s">
        <v>1217</v>
      </c>
      <c r="AJ266" t="s">
        <v>1217</v>
      </c>
      <c r="AK266" t="s">
        <v>1217</v>
      </c>
      <c r="AL266" t="s">
        <v>1217</v>
      </c>
      <c r="AM266" t="s">
        <v>1217</v>
      </c>
      <c r="AN266" t="s">
        <v>1217</v>
      </c>
      <c r="AO266" t="s">
        <v>1217</v>
      </c>
      <c r="AP266"/>
      <c r="AQ266"/>
      <c r="AR266"/>
      <c r="AS266"/>
      <c r="AT266"/>
      <c r="AU266"/>
      <c r="AV266"/>
      <c r="AW266"/>
      <c r="BE266"/>
      <c r="BF266" t="str" cm="1">
        <f t="array" aca="1" ref="BF266" ca="1">IFERROR(INDIRECT(X266),"")</f>
        <v/>
      </c>
      <c r="BI266"/>
      <c r="BJ266" s="469" t="s">
        <v>1217</v>
      </c>
      <c r="BK266" s="469" t="s">
        <v>1217</v>
      </c>
      <c r="BL266" s="469" t="s">
        <v>0</v>
      </c>
      <c r="BM266" s="469" t="s">
        <v>3633</v>
      </c>
      <c r="BN266" s="469">
        <v>5</v>
      </c>
      <c r="BO266" s="469" t="s">
        <v>4303</v>
      </c>
      <c r="BP266" s="469">
        <v>0</v>
      </c>
      <c r="BQ266" s="438" t="s">
        <v>4333</v>
      </c>
      <c r="BR266" s="438"/>
      <c r="BS266" s="469">
        <v>0</v>
      </c>
      <c r="BT266" s="469">
        <v>0</v>
      </c>
      <c r="BU266" s="469">
        <v>0</v>
      </c>
      <c r="BV266" s="469">
        <v>0</v>
      </c>
      <c r="BW266" s="469">
        <v>0</v>
      </c>
      <c r="BX266" s="469">
        <v>0</v>
      </c>
      <c r="BY266" s="469">
        <v>0</v>
      </c>
      <c r="BZ266" s="469">
        <v>0</v>
      </c>
      <c r="CA266" s="469">
        <v>0</v>
      </c>
      <c r="CB266" s="469">
        <v>0</v>
      </c>
      <c r="CC266" s="469"/>
      <c r="CD266" s="469"/>
      <c r="CG266"/>
      <c r="CH266"/>
      <c r="CI266"/>
      <c r="CJ266"/>
      <c r="CK266"/>
      <c r="CL266"/>
      <c r="CM266"/>
      <c r="CN266"/>
      <c r="CO266"/>
      <c r="CP266"/>
      <c r="CQ266"/>
      <c r="CR266"/>
      <c r="CS266"/>
    </row>
    <row r="267" spans="18:97">
      <c r="R267"/>
      <c r="W267">
        <v>272</v>
      </c>
      <c r="X267" t="s">
        <v>1217</v>
      </c>
      <c r="Y267" t="s">
        <v>1217</v>
      </c>
      <c r="Z267" t="s">
        <v>1217</v>
      </c>
      <c r="AA267" t="s">
        <v>1217</v>
      </c>
      <c r="AB267" t="s">
        <v>1217</v>
      </c>
      <c r="AC267" t="s">
        <v>1217</v>
      </c>
      <c r="AD267" t="s">
        <v>1217</v>
      </c>
      <c r="AE267" t="s">
        <v>1217</v>
      </c>
      <c r="AF267" t="s">
        <v>1217</v>
      </c>
      <c r="AG267" t="s">
        <v>1217</v>
      </c>
      <c r="AH267"/>
      <c r="AI267" t="s">
        <v>1217</v>
      </c>
      <c r="AJ267" t="s">
        <v>1217</v>
      </c>
      <c r="AK267" t="s">
        <v>1217</v>
      </c>
      <c r="AL267" t="s">
        <v>1217</v>
      </c>
      <c r="AM267" t="s">
        <v>1217</v>
      </c>
      <c r="AN267" t="s">
        <v>1217</v>
      </c>
      <c r="AO267" t="s">
        <v>1217</v>
      </c>
      <c r="AP267"/>
      <c r="AQ267"/>
      <c r="AR267"/>
      <c r="AS267"/>
      <c r="AT267"/>
      <c r="AU267"/>
      <c r="AV267"/>
      <c r="AW267"/>
      <c r="BE267"/>
      <c r="BF267" t="str" cm="1">
        <f t="array" aca="1" ref="BF267" ca="1">IFERROR(INDIRECT(X267),"")</f>
        <v/>
      </c>
      <c r="BI267"/>
      <c r="BJ267" s="470" t="s">
        <v>1217</v>
      </c>
      <c r="BK267" s="470" t="s">
        <v>1217</v>
      </c>
      <c r="BL267" s="470" t="s">
        <v>0</v>
      </c>
      <c r="BM267" s="470" t="s">
        <v>3633</v>
      </c>
      <c r="BN267" s="470">
        <v>1</v>
      </c>
      <c r="BO267" s="470" t="s">
        <v>4299</v>
      </c>
      <c r="BP267" s="470">
        <v>4</v>
      </c>
      <c r="BQ267" s="438" t="s">
        <v>4329</v>
      </c>
      <c r="BR267" s="438"/>
      <c r="BS267" s="470">
        <v>0</v>
      </c>
      <c r="BT267" s="470">
        <v>0</v>
      </c>
      <c r="BU267" s="470">
        <v>0</v>
      </c>
      <c r="BV267" s="470">
        <v>0</v>
      </c>
      <c r="BW267" s="470">
        <v>0</v>
      </c>
      <c r="BX267" s="470">
        <v>0</v>
      </c>
      <c r="BY267" s="470">
        <v>0</v>
      </c>
      <c r="BZ267" s="470">
        <v>0</v>
      </c>
      <c r="CA267" s="470">
        <v>0</v>
      </c>
      <c r="CB267" s="470">
        <v>0</v>
      </c>
      <c r="CC267" s="470"/>
      <c r="CD267" s="470"/>
      <c r="CG267"/>
      <c r="CH267"/>
      <c r="CI267"/>
      <c r="CJ267"/>
      <c r="CK267"/>
      <c r="CL267"/>
      <c r="CM267"/>
      <c r="CN267"/>
      <c r="CO267"/>
      <c r="CP267"/>
      <c r="CQ267"/>
      <c r="CR267"/>
      <c r="CS267"/>
    </row>
    <row r="268" spans="18:97">
      <c r="R268"/>
      <c r="W268">
        <v>273</v>
      </c>
      <c r="X268" t="s">
        <v>1217</v>
      </c>
      <c r="Y268" t="s">
        <v>1217</v>
      </c>
      <c r="Z268" t="s">
        <v>1217</v>
      </c>
      <c r="AA268" t="s">
        <v>1217</v>
      </c>
      <c r="AB268" t="s">
        <v>1217</v>
      </c>
      <c r="AC268" t="s">
        <v>1217</v>
      </c>
      <c r="AD268" t="s">
        <v>1217</v>
      </c>
      <c r="AE268" t="s">
        <v>1217</v>
      </c>
      <c r="AF268" t="s">
        <v>1217</v>
      </c>
      <c r="AG268" t="s">
        <v>1217</v>
      </c>
      <c r="AH268"/>
      <c r="AI268" t="s">
        <v>1217</v>
      </c>
      <c r="AJ268" t="s">
        <v>1217</v>
      </c>
      <c r="AK268" t="s">
        <v>1217</v>
      </c>
      <c r="AL268" t="s">
        <v>1217</v>
      </c>
      <c r="AM268" t="s">
        <v>1217</v>
      </c>
      <c r="AN268" t="s">
        <v>1217</v>
      </c>
      <c r="AO268" t="s">
        <v>1217</v>
      </c>
      <c r="AP268"/>
      <c r="AQ268"/>
      <c r="AR268"/>
      <c r="AS268"/>
      <c r="AT268"/>
      <c r="AU268"/>
      <c r="AV268"/>
      <c r="AW268"/>
      <c r="BE268"/>
      <c r="BF268" t="str" cm="1">
        <f t="array" aca="1" ref="BF268" ca="1">IFERROR(INDIRECT(X268),"")</f>
        <v/>
      </c>
      <c r="BI268"/>
      <c r="BJ268" s="470" t="s">
        <v>1217</v>
      </c>
      <c r="BK268" s="470" t="s">
        <v>1217</v>
      </c>
      <c r="BL268" s="470" t="s">
        <v>0</v>
      </c>
      <c r="BM268" s="470" t="s">
        <v>3633</v>
      </c>
      <c r="BN268" s="470">
        <v>2</v>
      </c>
      <c r="BO268" s="470" t="s">
        <v>4300</v>
      </c>
      <c r="BP268" s="470">
        <v>4</v>
      </c>
      <c r="BQ268" s="438" t="s">
        <v>4330</v>
      </c>
      <c r="BR268" s="438"/>
      <c r="BS268" s="470">
        <v>0</v>
      </c>
      <c r="BT268" s="470">
        <v>0</v>
      </c>
      <c r="BU268" s="470">
        <v>0</v>
      </c>
      <c r="BV268" s="470">
        <v>0</v>
      </c>
      <c r="BW268" s="470">
        <v>0</v>
      </c>
      <c r="BX268" s="470">
        <v>0</v>
      </c>
      <c r="BY268" s="470">
        <v>0</v>
      </c>
      <c r="BZ268" s="470">
        <v>0</v>
      </c>
      <c r="CA268" s="470">
        <v>0</v>
      </c>
      <c r="CB268" s="470">
        <v>0</v>
      </c>
      <c r="CC268" s="470"/>
      <c r="CD268" s="470"/>
      <c r="CG268"/>
      <c r="CH268"/>
      <c r="CI268"/>
      <c r="CJ268"/>
      <c r="CK268"/>
      <c r="CL268"/>
      <c r="CM268"/>
      <c r="CN268"/>
      <c r="CO268"/>
      <c r="CP268"/>
      <c r="CQ268"/>
      <c r="CR268"/>
      <c r="CS268"/>
    </row>
    <row r="269" spans="18:97">
      <c r="R269"/>
      <c r="W269">
        <v>274</v>
      </c>
      <c r="X269" t="s">
        <v>1217</v>
      </c>
      <c r="Y269" t="s">
        <v>1217</v>
      </c>
      <c r="Z269" t="s">
        <v>1217</v>
      </c>
      <c r="AA269" t="s">
        <v>1217</v>
      </c>
      <c r="AB269" t="s">
        <v>1217</v>
      </c>
      <c r="AC269" t="s">
        <v>1217</v>
      </c>
      <c r="AD269" t="s">
        <v>1217</v>
      </c>
      <c r="AE269" t="s">
        <v>1217</v>
      </c>
      <c r="AF269" t="s">
        <v>1217</v>
      </c>
      <c r="AG269" t="s">
        <v>1217</v>
      </c>
      <c r="AH269"/>
      <c r="AI269" t="s">
        <v>1217</v>
      </c>
      <c r="AJ269" t="s">
        <v>1217</v>
      </c>
      <c r="AK269" t="s">
        <v>1217</v>
      </c>
      <c r="AL269" t="s">
        <v>1217</v>
      </c>
      <c r="AM269" t="s">
        <v>1217</v>
      </c>
      <c r="AN269" t="s">
        <v>1217</v>
      </c>
      <c r="AO269" t="s">
        <v>1217</v>
      </c>
      <c r="AP269"/>
      <c r="AQ269"/>
      <c r="AR269"/>
      <c r="AS269"/>
      <c r="AT269"/>
      <c r="AU269"/>
      <c r="AV269"/>
      <c r="AW269"/>
      <c r="BE269"/>
      <c r="BF269" t="str" cm="1">
        <f t="array" aca="1" ref="BF269" ca="1">IFERROR(INDIRECT(X269),"")</f>
        <v/>
      </c>
      <c r="BI269"/>
      <c r="BJ269" s="470" t="s">
        <v>1217</v>
      </c>
      <c r="BK269" s="470" t="s">
        <v>1217</v>
      </c>
      <c r="BL269" s="470" t="s">
        <v>0</v>
      </c>
      <c r="BM269" s="470" t="s">
        <v>3633</v>
      </c>
      <c r="BN269" s="470">
        <v>3</v>
      </c>
      <c r="BO269" s="470" t="s">
        <v>4301</v>
      </c>
      <c r="BP269" s="470">
        <v>19</v>
      </c>
      <c r="BQ269" s="438" t="s">
        <v>4331</v>
      </c>
      <c r="BR269" s="438"/>
      <c r="BS269" s="470">
        <v>0</v>
      </c>
      <c r="BT269" s="470">
        <v>0</v>
      </c>
      <c r="BU269" s="470">
        <v>0</v>
      </c>
      <c r="BV269" s="470">
        <v>0</v>
      </c>
      <c r="BW269" s="470">
        <v>0</v>
      </c>
      <c r="BX269" s="470">
        <v>0</v>
      </c>
      <c r="BY269" s="470">
        <v>0</v>
      </c>
      <c r="BZ269" s="470">
        <v>0</v>
      </c>
      <c r="CA269" s="470">
        <v>0</v>
      </c>
      <c r="CB269" s="470">
        <v>0</v>
      </c>
      <c r="CC269" s="470"/>
      <c r="CD269" s="470"/>
      <c r="CG269"/>
      <c r="CH269"/>
      <c r="CI269"/>
      <c r="CJ269"/>
      <c r="CK269"/>
      <c r="CL269"/>
      <c r="CM269"/>
      <c r="CN269"/>
      <c r="CO269"/>
      <c r="CP269"/>
      <c r="CQ269"/>
      <c r="CR269"/>
      <c r="CS269"/>
    </row>
    <row r="270" spans="18:97">
      <c r="R270"/>
      <c r="W270">
        <v>275</v>
      </c>
      <c r="X270" t="s">
        <v>1217</v>
      </c>
      <c r="Y270" t="s">
        <v>1217</v>
      </c>
      <c r="Z270" t="s">
        <v>1217</v>
      </c>
      <c r="AA270" t="s">
        <v>1217</v>
      </c>
      <c r="AB270" t="s">
        <v>1217</v>
      </c>
      <c r="AC270" t="s">
        <v>1217</v>
      </c>
      <c r="AD270" t="s">
        <v>1217</v>
      </c>
      <c r="AE270" t="s">
        <v>1217</v>
      </c>
      <c r="AF270" t="s">
        <v>1217</v>
      </c>
      <c r="AG270" t="s">
        <v>1217</v>
      </c>
      <c r="AH270"/>
      <c r="AI270" t="s">
        <v>1217</v>
      </c>
      <c r="AJ270" t="s">
        <v>1217</v>
      </c>
      <c r="AK270" t="s">
        <v>1217</v>
      </c>
      <c r="AL270" t="s">
        <v>1217</v>
      </c>
      <c r="AM270" t="s">
        <v>1217</v>
      </c>
      <c r="AN270" t="s">
        <v>1217</v>
      </c>
      <c r="AO270" t="s">
        <v>1217</v>
      </c>
      <c r="AP270"/>
      <c r="AQ270"/>
      <c r="AR270"/>
      <c r="AS270"/>
      <c r="AT270"/>
      <c r="AU270"/>
      <c r="AV270"/>
      <c r="AW270"/>
      <c r="BE270"/>
      <c r="BF270" t="str" cm="1">
        <f t="array" aca="1" ref="BF270" ca="1">IFERROR(INDIRECT(X270),"")</f>
        <v/>
      </c>
      <c r="BI270"/>
      <c r="BJ270" s="470" t="s">
        <v>1217</v>
      </c>
      <c r="BK270" s="470" t="s">
        <v>1217</v>
      </c>
      <c r="BL270" s="470" t="s">
        <v>0</v>
      </c>
      <c r="BM270" s="470" t="s">
        <v>3633</v>
      </c>
      <c r="BN270" s="470">
        <v>4</v>
      </c>
      <c r="BO270" s="470" t="s">
        <v>4302</v>
      </c>
      <c r="BP270" s="470">
        <v>0</v>
      </c>
      <c r="BQ270" s="438" t="s">
        <v>4332</v>
      </c>
      <c r="BR270" s="438"/>
      <c r="BS270" s="470">
        <v>0</v>
      </c>
      <c r="BT270" s="470">
        <v>0</v>
      </c>
      <c r="BU270" s="470">
        <v>0</v>
      </c>
      <c r="BV270" s="470">
        <v>0</v>
      </c>
      <c r="BW270" s="470">
        <v>0</v>
      </c>
      <c r="BX270" s="470">
        <v>0</v>
      </c>
      <c r="BY270" s="470">
        <v>0</v>
      </c>
      <c r="BZ270" s="470">
        <v>0</v>
      </c>
      <c r="CA270" s="470">
        <v>0</v>
      </c>
      <c r="CB270" s="470">
        <v>0</v>
      </c>
      <c r="CC270" s="470"/>
      <c r="CD270" s="470"/>
      <c r="CG270"/>
      <c r="CH270"/>
      <c r="CI270"/>
      <c r="CJ270"/>
      <c r="CK270"/>
      <c r="CL270"/>
      <c r="CM270"/>
      <c r="CN270"/>
      <c r="CO270"/>
      <c r="CP270"/>
      <c r="CQ270"/>
      <c r="CR270"/>
      <c r="CS270"/>
    </row>
    <row r="271" spans="18:97">
      <c r="R271"/>
      <c r="W271">
        <v>276</v>
      </c>
      <c r="X271" t="s">
        <v>1217</v>
      </c>
      <c r="Y271" t="s">
        <v>1217</v>
      </c>
      <c r="Z271" t="s">
        <v>1217</v>
      </c>
      <c r="AA271" t="s">
        <v>1217</v>
      </c>
      <c r="AB271" t="s">
        <v>1217</v>
      </c>
      <c r="AC271" t="s">
        <v>1217</v>
      </c>
      <c r="AD271" t="s">
        <v>1217</v>
      </c>
      <c r="AE271" t="s">
        <v>1217</v>
      </c>
      <c r="AF271" t="s">
        <v>1217</v>
      </c>
      <c r="AG271" t="s">
        <v>1217</v>
      </c>
      <c r="AH271"/>
      <c r="AI271" t="s">
        <v>1217</v>
      </c>
      <c r="AJ271" t="s">
        <v>1217</v>
      </c>
      <c r="AK271" t="s">
        <v>1217</v>
      </c>
      <c r="AL271" t="s">
        <v>1217</v>
      </c>
      <c r="AM271" t="s">
        <v>1217</v>
      </c>
      <c r="AN271" t="s">
        <v>1217</v>
      </c>
      <c r="AO271" t="s">
        <v>1217</v>
      </c>
      <c r="AP271"/>
      <c r="AQ271"/>
      <c r="AR271"/>
      <c r="AS271"/>
      <c r="AT271"/>
      <c r="AU271"/>
      <c r="AV271"/>
      <c r="AW271"/>
      <c r="BE271"/>
      <c r="BF271" t="str" cm="1">
        <f t="array" aca="1" ref="BF271" ca="1">IFERROR(INDIRECT(X271),"")</f>
        <v/>
      </c>
      <c r="BI271"/>
      <c r="BJ271" s="470" t="s">
        <v>1217</v>
      </c>
      <c r="BK271" s="470" t="s">
        <v>1217</v>
      </c>
      <c r="BL271" s="470" t="s">
        <v>0</v>
      </c>
      <c r="BM271" s="470" t="s">
        <v>3633</v>
      </c>
      <c r="BN271" s="470">
        <v>5</v>
      </c>
      <c r="BO271" s="470" t="s">
        <v>4303</v>
      </c>
      <c r="BP271" s="470">
        <v>0</v>
      </c>
      <c r="BQ271" s="438" t="s">
        <v>4333</v>
      </c>
      <c r="BR271" s="438"/>
      <c r="BS271" s="470">
        <v>0</v>
      </c>
      <c r="BT271" s="470">
        <v>0</v>
      </c>
      <c r="BU271" s="470">
        <v>0</v>
      </c>
      <c r="BV271" s="470">
        <v>0</v>
      </c>
      <c r="BW271" s="470">
        <v>0</v>
      </c>
      <c r="BX271" s="470">
        <v>0</v>
      </c>
      <c r="BY271" s="470">
        <v>0</v>
      </c>
      <c r="BZ271" s="470">
        <v>0</v>
      </c>
      <c r="CA271" s="470">
        <v>0</v>
      </c>
      <c r="CB271" s="470">
        <v>0</v>
      </c>
      <c r="CC271" s="470"/>
      <c r="CD271" s="470"/>
      <c r="CG271"/>
      <c r="CH271"/>
      <c r="CI271"/>
      <c r="CJ271"/>
      <c r="CK271"/>
      <c r="CL271"/>
      <c r="CM271"/>
      <c r="CN271"/>
      <c r="CO271"/>
      <c r="CP271"/>
      <c r="CQ271"/>
      <c r="CR271"/>
      <c r="CS271"/>
    </row>
    <row r="272" spans="18:97">
      <c r="R272"/>
      <c r="W272">
        <v>277</v>
      </c>
      <c r="X272" t="s">
        <v>1217</v>
      </c>
      <c r="Y272" t="s">
        <v>1217</v>
      </c>
      <c r="Z272" t="s">
        <v>1217</v>
      </c>
      <c r="AA272" t="s">
        <v>1217</v>
      </c>
      <c r="AB272" t="s">
        <v>1217</v>
      </c>
      <c r="AC272" t="s">
        <v>1217</v>
      </c>
      <c r="AD272" t="s">
        <v>1217</v>
      </c>
      <c r="AE272" t="s">
        <v>1217</v>
      </c>
      <c r="AF272" t="s">
        <v>1217</v>
      </c>
      <c r="AG272" t="s">
        <v>1217</v>
      </c>
      <c r="AH272"/>
      <c r="AI272" t="s">
        <v>1217</v>
      </c>
      <c r="AJ272" t="s">
        <v>1217</v>
      </c>
      <c r="AK272" t="s">
        <v>1217</v>
      </c>
      <c r="AL272" t="s">
        <v>1217</v>
      </c>
      <c r="AM272" t="s">
        <v>1217</v>
      </c>
      <c r="AN272" t="s">
        <v>1217</v>
      </c>
      <c r="AO272" t="s">
        <v>1217</v>
      </c>
      <c r="AP272"/>
      <c r="AQ272"/>
      <c r="AR272"/>
      <c r="AS272"/>
      <c r="AT272"/>
      <c r="AU272"/>
      <c r="AV272"/>
      <c r="AW272"/>
      <c r="BE272"/>
      <c r="BF272" t="str" cm="1">
        <f t="array" aca="1" ref="BF272" ca="1">IFERROR(INDIRECT(X272),"")</f>
        <v/>
      </c>
      <c r="BI272"/>
      <c r="BJ272" s="435"/>
      <c r="CG272"/>
      <c r="CH272"/>
      <c r="CI272"/>
      <c r="CJ272"/>
      <c r="CK272"/>
      <c r="CL272"/>
      <c r="CM272"/>
      <c r="CN272"/>
      <c r="CO272"/>
      <c r="CP272"/>
      <c r="CQ272"/>
      <c r="CR272"/>
      <c r="CS272"/>
    </row>
    <row r="273" spans="18:97">
      <c r="R273"/>
      <c r="W273">
        <v>278</v>
      </c>
      <c r="X273" t="s">
        <v>1217</v>
      </c>
      <c r="Y273" t="s">
        <v>1217</v>
      </c>
      <c r="Z273" t="s">
        <v>1217</v>
      </c>
      <c r="AA273" t="s">
        <v>1217</v>
      </c>
      <c r="AB273" t="s">
        <v>1217</v>
      </c>
      <c r="AC273" t="s">
        <v>1217</v>
      </c>
      <c r="AD273" t="s">
        <v>1217</v>
      </c>
      <c r="AE273" t="s">
        <v>1217</v>
      </c>
      <c r="AF273" t="s">
        <v>1217</v>
      </c>
      <c r="AG273" t="s">
        <v>1217</v>
      </c>
      <c r="AH273"/>
      <c r="AI273" t="s">
        <v>1217</v>
      </c>
      <c r="AJ273" t="s">
        <v>1217</v>
      </c>
      <c r="AK273" t="s">
        <v>1217</v>
      </c>
      <c r="AL273" t="s">
        <v>1217</v>
      </c>
      <c r="AM273" t="s">
        <v>1217</v>
      </c>
      <c r="AN273" t="s">
        <v>1217</v>
      </c>
      <c r="AO273" t="s">
        <v>1217</v>
      </c>
      <c r="AP273"/>
      <c r="AQ273"/>
      <c r="AR273"/>
      <c r="AS273"/>
      <c r="AT273"/>
      <c r="AU273"/>
      <c r="AV273"/>
      <c r="AW273"/>
      <c r="BE273"/>
      <c r="BF273" t="str" cm="1">
        <f t="array" aca="1" ref="BF273" ca="1">IFERROR(INDIRECT(X273),"")</f>
        <v/>
      </c>
      <c r="BI273"/>
      <c r="BJ273" s="435"/>
      <c r="CG273"/>
      <c r="CH273"/>
      <c r="CI273"/>
      <c r="CJ273"/>
      <c r="CK273"/>
      <c r="CL273"/>
      <c r="CM273"/>
      <c r="CN273"/>
      <c r="CO273"/>
      <c r="CP273"/>
      <c r="CQ273"/>
      <c r="CR273"/>
      <c r="CS273"/>
    </row>
    <row r="274" spans="18:97">
      <c r="R274"/>
      <c r="W274">
        <v>279</v>
      </c>
      <c r="X274" t="s">
        <v>1217</v>
      </c>
      <c r="Y274" t="s">
        <v>1217</v>
      </c>
      <c r="Z274" t="s">
        <v>1217</v>
      </c>
      <c r="AA274" t="s">
        <v>1217</v>
      </c>
      <c r="AB274" t="s">
        <v>1217</v>
      </c>
      <c r="AC274" t="s">
        <v>1217</v>
      </c>
      <c r="AD274" t="s">
        <v>1217</v>
      </c>
      <c r="AE274" t="s">
        <v>1217</v>
      </c>
      <c r="AF274" t="s">
        <v>1217</v>
      </c>
      <c r="AG274" t="s">
        <v>1217</v>
      </c>
      <c r="AH274"/>
      <c r="AI274" t="s">
        <v>1217</v>
      </c>
      <c r="AJ274" t="s">
        <v>1217</v>
      </c>
      <c r="AK274" t="s">
        <v>1217</v>
      </c>
      <c r="AL274" t="s">
        <v>1217</v>
      </c>
      <c r="AM274" t="s">
        <v>1217</v>
      </c>
      <c r="AN274" t="s">
        <v>1217</v>
      </c>
      <c r="AO274" t="s">
        <v>1217</v>
      </c>
      <c r="AP274"/>
      <c r="AQ274"/>
      <c r="AR274"/>
      <c r="AS274"/>
      <c r="AT274"/>
      <c r="AU274"/>
      <c r="AV274"/>
      <c r="AW274"/>
      <c r="BE274"/>
      <c r="BF274" t="str" cm="1">
        <f t="array" aca="1" ref="BF274" ca="1">IFERROR(INDIRECT(X274),"")</f>
        <v/>
      </c>
      <c r="BI274"/>
      <c r="BJ274" s="435"/>
      <c r="CG274"/>
      <c r="CH274"/>
      <c r="CI274"/>
      <c r="CJ274"/>
      <c r="CK274"/>
      <c r="CL274"/>
      <c r="CM274"/>
      <c r="CN274"/>
      <c r="CO274"/>
      <c r="CP274"/>
      <c r="CQ274"/>
      <c r="CR274"/>
      <c r="CS274"/>
    </row>
    <row r="275" spans="18:97">
      <c r="R275"/>
      <c r="W275">
        <v>280</v>
      </c>
      <c r="X275" t="s">
        <v>1217</v>
      </c>
      <c r="Y275" t="s">
        <v>1217</v>
      </c>
      <c r="Z275" t="s">
        <v>1217</v>
      </c>
      <c r="AA275" t="s">
        <v>1217</v>
      </c>
      <c r="AB275" t="s">
        <v>1217</v>
      </c>
      <c r="AC275" t="s">
        <v>1217</v>
      </c>
      <c r="AD275" t="s">
        <v>1217</v>
      </c>
      <c r="AE275" t="s">
        <v>1217</v>
      </c>
      <c r="AF275" t="s">
        <v>1217</v>
      </c>
      <c r="AG275" t="s">
        <v>1217</v>
      </c>
      <c r="AH275"/>
      <c r="AI275" t="s">
        <v>1217</v>
      </c>
      <c r="AJ275" t="s">
        <v>1217</v>
      </c>
      <c r="AK275" t="s">
        <v>1217</v>
      </c>
      <c r="AL275" t="s">
        <v>1217</v>
      </c>
      <c r="AM275" t="s">
        <v>1217</v>
      </c>
      <c r="AN275" t="s">
        <v>1217</v>
      </c>
      <c r="AO275" t="s">
        <v>1217</v>
      </c>
      <c r="AP275"/>
      <c r="AQ275"/>
      <c r="AR275"/>
      <c r="AS275"/>
      <c r="AT275"/>
      <c r="AU275"/>
      <c r="AV275"/>
      <c r="AW275"/>
      <c r="BE275"/>
      <c r="BF275" t="str" cm="1">
        <f t="array" aca="1" ref="BF275" ca="1">IFERROR(INDIRECT(X275),"")</f>
        <v/>
      </c>
      <c r="BI275"/>
      <c r="BJ275" s="435"/>
      <c r="CG275"/>
      <c r="CH275"/>
      <c r="CI275"/>
      <c r="CJ275"/>
      <c r="CK275"/>
      <c r="CL275"/>
      <c r="CM275"/>
      <c r="CN275"/>
      <c r="CO275"/>
      <c r="CP275"/>
      <c r="CQ275"/>
      <c r="CR275"/>
      <c r="CS275"/>
    </row>
    <row r="276" spans="18:97">
      <c r="R276"/>
      <c r="W276">
        <v>281</v>
      </c>
      <c r="X276" t="s">
        <v>1217</v>
      </c>
      <c r="Y276" t="s">
        <v>1217</v>
      </c>
      <c r="Z276" t="s">
        <v>1217</v>
      </c>
      <c r="AA276" t="s">
        <v>1217</v>
      </c>
      <c r="AB276" t="s">
        <v>1217</v>
      </c>
      <c r="AC276" t="s">
        <v>1217</v>
      </c>
      <c r="AD276" t="s">
        <v>1217</v>
      </c>
      <c r="AE276" t="s">
        <v>1217</v>
      </c>
      <c r="AF276" t="s">
        <v>1217</v>
      </c>
      <c r="AG276" t="s">
        <v>1217</v>
      </c>
      <c r="AH276"/>
      <c r="AI276" t="s">
        <v>1217</v>
      </c>
      <c r="AJ276" t="s">
        <v>1217</v>
      </c>
      <c r="AK276" t="s">
        <v>1217</v>
      </c>
      <c r="AL276" t="s">
        <v>1217</v>
      </c>
      <c r="AM276" t="s">
        <v>1217</v>
      </c>
      <c r="AN276" t="s">
        <v>1217</v>
      </c>
      <c r="AO276" t="s">
        <v>1217</v>
      </c>
      <c r="AP276"/>
      <c r="AQ276"/>
      <c r="AR276"/>
      <c r="AS276"/>
      <c r="AT276"/>
      <c r="AU276"/>
      <c r="AV276"/>
      <c r="AW276"/>
      <c r="BE276"/>
      <c r="BF276" t="str" cm="1">
        <f t="array" aca="1" ref="BF276" ca="1">IFERROR(INDIRECT(X276),"")</f>
        <v/>
      </c>
      <c r="BI276"/>
      <c r="BJ276" s="435"/>
      <c r="CG276"/>
      <c r="CH276"/>
      <c r="CI276"/>
      <c r="CJ276"/>
      <c r="CK276"/>
      <c r="CL276"/>
      <c r="CM276"/>
      <c r="CN276"/>
      <c r="CO276"/>
      <c r="CP276"/>
      <c r="CQ276"/>
      <c r="CR276"/>
      <c r="CS276"/>
    </row>
    <row r="277" spans="18:97">
      <c r="R277"/>
      <c r="W277">
        <v>282</v>
      </c>
      <c r="X277" t="s">
        <v>1217</v>
      </c>
      <c r="Y277" t="s">
        <v>1217</v>
      </c>
      <c r="Z277" t="s">
        <v>1217</v>
      </c>
      <c r="AA277" t="s">
        <v>1217</v>
      </c>
      <c r="AB277" t="s">
        <v>1217</v>
      </c>
      <c r="AC277" t="s">
        <v>1217</v>
      </c>
      <c r="AD277" t="s">
        <v>1217</v>
      </c>
      <c r="AE277" t="s">
        <v>1217</v>
      </c>
      <c r="AF277" t="s">
        <v>1217</v>
      </c>
      <c r="AG277" t="s">
        <v>1217</v>
      </c>
      <c r="AH277"/>
      <c r="AI277" t="s">
        <v>1217</v>
      </c>
      <c r="AJ277" t="s">
        <v>1217</v>
      </c>
      <c r="AK277" t="s">
        <v>1217</v>
      </c>
      <c r="AL277" t="s">
        <v>1217</v>
      </c>
      <c r="AM277" t="s">
        <v>1217</v>
      </c>
      <c r="AN277" t="s">
        <v>1217</v>
      </c>
      <c r="AO277" t="s">
        <v>1217</v>
      </c>
      <c r="AP277"/>
      <c r="AQ277"/>
      <c r="AR277"/>
      <c r="AS277"/>
      <c r="AT277"/>
      <c r="AU277"/>
      <c r="AV277"/>
      <c r="AW277"/>
      <c r="BE277"/>
      <c r="BF277" t="str" cm="1">
        <f t="array" aca="1" ref="BF277" ca="1">IFERROR(INDIRECT(X277),"")</f>
        <v/>
      </c>
      <c r="BI277"/>
      <c r="BJ277" s="435"/>
      <c r="CG277"/>
      <c r="CH277"/>
      <c r="CI277"/>
      <c r="CJ277"/>
      <c r="CK277"/>
      <c r="CL277"/>
      <c r="CM277"/>
      <c r="CN277"/>
      <c r="CO277"/>
      <c r="CP277"/>
      <c r="CQ277"/>
      <c r="CR277"/>
      <c r="CS277"/>
    </row>
    <row r="278" spans="18:97">
      <c r="R278"/>
      <c r="W278">
        <v>283</v>
      </c>
      <c r="X278" t="s">
        <v>1217</v>
      </c>
      <c r="Y278" t="s">
        <v>1217</v>
      </c>
      <c r="Z278" t="s">
        <v>1217</v>
      </c>
      <c r="AA278" t="s">
        <v>1217</v>
      </c>
      <c r="AB278" t="s">
        <v>1217</v>
      </c>
      <c r="AC278" t="s">
        <v>1217</v>
      </c>
      <c r="AD278" t="s">
        <v>1217</v>
      </c>
      <c r="AE278" t="s">
        <v>1217</v>
      </c>
      <c r="AF278" t="s">
        <v>1217</v>
      </c>
      <c r="AG278" t="s">
        <v>1217</v>
      </c>
      <c r="AH278"/>
      <c r="AI278" t="s">
        <v>1217</v>
      </c>
      <c r="AJ278" t="s">
        <v>1217</v>
      </c>
      <c r="AK278" t="s">
        <v>1217</v>
      </c>
      <c r="AL278" t="s">
        <v>1217</v>
      </c>
      <c r="AM278" t="s">
        <v>1217</v>
      </c>
      <c r="AN278" t="s">
        <v>1217</v>
      </c>
      <c r="AO278" t="s">
        <v>1217</v>
      </c>
      <c r="AP278"/>
      <c r="AQ278"/>
      <c r="AR278"/>
      <c r="AS278"/>
      <c r="AT278"/>
      <c r="AU278"/>
      <c r="AV278"/>
      <c r="AW278"/>
      <c r="BE278"/>
      <c r="BF278" t="str" cm="1">
        <f t="array" aca="1" ref="BF278" ca="1">IFERROR(INDIRECT(X278),"")</f>
        <v/>
      </c>
      <c r="BI278"/>
      <c r="BJ278" s="435"/>
      <c r="CG278"/>
      <c r="CH278"/>
      <c r="CI278"/>
      <c r="CJ278"/>
      <c r="CK278"/>
      <c r="CL278"/>
      <c r="CM278"/>
      <c r="CN278"/>
      <c r="CO278"/>
      <c r="CP278"/>
      <c r="CQ278"/>
      <c r="CR278"/>
      <c r="CS278"/>
    </row>
    <row r="279" spans="18:97">
      <c r="R279"/>
      <c r="W279">
        <v>284</v>
      </c>
      <c r="X279" t="s">
        <v>1217</v>
      </c>
      <c r="Y279" t="s">
        <v>1217</v>
      </c>
      <c r="Z279" t="s">
        <v>1217</v>
      </c>
      <c r="AA279" t="s">
        <v>1217</v>
      </c>
      <c r="AB279" t="s">
        <v>1217</v>
      </c>
      <c r="AC279" t="s">
        <v>1217</v>
      </c>
      <c r="AD279" t="s">
        <v>1217</v>
      </c>
      <c r="AE279" t="s">
        <v>1217</v>
      </c>
      <c r="AF279" t="s">
        <v>1217</v>
      </c>
      <c r="AG279" t="s">
        <v>1217</v>
      </c>
      <c r="AH279"/>
      <c r="AI279" t="s">
        <v>1217</v>
      </c>
      <c r="AJ279" t="s">
        <v>1217</v>
      </c>
      <c r="AK279" t="s">
        <v>1217</v>
      </c>
      <c r="AL279" t="s">
        <v>1217</v>
      </c>
      <c r="AM279" t="s">
        <v>1217</v>
      </c>
      <c r="AN279" t="s">
        <v>1217</v>
      </c>
      <c r="AO279" t="s">
        <v>1217</v>
      </c>
      <c r="AP279"/>
      <c r="AQ279"/>
      <c r="AR279"/>
      <c r="AS279"/>
      <c r="AT279"/>
      <c r="AU279"/>
      <c r="AV279"/>
      <c r="AW279"/>
      <c r="BE279"/>
      <c r="BF279" t="str" cm="1">
        <f t="array" aca="1" ref="BF279" ca="1">IFERROR(INDIRECT(X279),"")</f>
        <v/>
      </c>
      <c r="BI279"/>
      <c r="BJ279" s="435"/>
      <c r="CG279"/>
      <c r="CH279"/>
      <c r="CI279"/>
      <c r="CJ279"/>
      <c r="CK279"/>
      <c r="CL279"/>
      <c r="CM279"/>
      <c r="CN279"/>
      <c r="CO279"/>
      <c r="CP279"/>
      <c r="CQ279"/>
      <c r="CR279"/>
      <c r="CS279"/>
    </row>
    <row r="280" spans="18:97">
      <c r="R280"/>
      <c r="W280">
        <v>285</v>
      </c>
      <c r="X280" t="s">
        <v>1217</v>
      </c>
      <c r="Y280" t="s">
        <v>1217</v>
      </c>
      <c r="Z280" t="s">
        <v>1217</v>
      </c>
      <c r="AA280" t="s">
        <v>1217</v>
      </c>
      <c r="AB280" t="s">
        <v>1217</v>
      </c>
      <c r="AC280" t="s">
        <v>1217</v>
      </c>
      <c r="AD280" t="s">
        <v>1217</v>
      </c>
      <c r="AE280" t="s">
        <v>1217</v>
      </c>
      <c r="AF280" t="s">
        <v>1217</v>
      </c>
      <c r="AG280" t="s">
        <v>1217</v>
      </c>
      <c r="AH280"/>
      <c r="AI280" t="s">
        <v>1217</v>
      </c>
      <c r="AJ280" t="s">
        <v>1217</v>
      </c>
      <c r="AK280" t="s">
        <v>1217</v>
      </c>
      <c r="AL280" t="s">
        <v>1217</v>
      </c>
      <c r="AM280" t="s">
        <v>1217</v>
      </c>
      <c r="AN280" t="s">
        <v>1217</v>
      </c>
      <c r="AO280" t="s">
        <v>1217</v>
      </c>
      <c r="AP280"/>
      <c r="AQ280"/>
      <c r="AR280"/>
      <c r="AS280"/>
      <c r="AT280"/>
      <c r="AU280"/>
      <c r="AV280"/>
      <c r="AW280"/>
      <c r="BE280"/>
      <c r="BF280" t="str" cm="1">
        <f t="array" aca="1" ref="BF280" ca="1">IFERROR(INDIRECT(X280),"")</f>
        <v/>
      </c>
      <c r="BI280"/>
      <c r="BJ280" s="435"/>
      <c r="CG280"/>
      <c r="CH280"/>
      <c r="CI280"/>
      <c r="CJ280"/>
      <c r="CK280"/>
      <c r="CL280"/>
      <c r="CM280"/>
      <c r="CN280"/>
      <c r="CO280"/>
      <c r="CP280"/>
      <c r="CQ280"/>
      <c r="CR280"/>
      <c r="CS280"/>
    </row>
    <row r="281" spans="18:97">
      <c r="R281"/>
      <c r="W281">
        <v>286</v>
      </c>
      <c r="X281" t="s">
        <v>1217</v>
      </c>
      <c r="Y281" t="s">
        <v>1217</v>
      </c>
      <c r="Z281" t="s">
        <v>1217</v>
      </c>
      <c r="AA281" t="s">
        <v>1217</v>
      </c>
      <c r="AB281" t="s">
        <v>1217</v>
      </c>
      <c r="AC281" t="s">
        <v>1217</v>
      </c>
      <c r="AD281" t="s">
        <v>1217</v>
      </c>
      <c r="AE281" t="s">
        <v>1217</v>
      </c>
      <c r="AF281" t="s">
        <v>1217</v>
      </c>
      <c r="AG281" t="s">
        <v>1217</v>
      </c>
      <c r="AH281"/>
      <c r="AI281" t="s">
        <v>1217</v>
      </c>
      <c r="AJ281" t="s">
        <v>1217</v>
      </c>
      <c r="AK281" t="s">
        <v>1217</v>
      </c>
      <c r="AL281" t="s">
        <v>1217</v>
      </c>
      <c r="AM281" t="s">
        <v>1217</v>
      </c>
      <c r="AN281" t="s">
        <v>1217</v>
      </c>
      <c r="AO281" t="s">
        <v>1217</v>
      </c>
      <c r="AP281"/>
      <c r="AQ281"/>
      <c r="AR281"/>
      <c r="AS281"/>
      <c r="AT281"/>
      <c r="AU281"/>
      <c r="AV281"/>
      <c r="AW281"/>
      <c r="BE281"/>
      <c r="BF281" t="str" cm="1">
        <f t="array" aca="1" ref="BF281" ca="1">IFERROR(INDIRECT(X281),"")</f>
        <v/>
      </c>
      <c r="BI281"/>
      <c r="BJ281" s="435"/>
      <c r="CG281"/>
      <c r="CH281"/>
      <c r="CI281"/>
      <c r="CJ281"/>
      <c r="CK281"/>
      <c r="CL281"/>
      <c r="CM281"/>
      <c r="CN281"/>
      <c r="CO281"/>
      <c r="CP281"/>
      <c r="CQ281"/>
      <c r="CR281"/>
      <c r="CS281"/>
    </row>
    <row r="282" spans="18:97">
      <c r="R282"/>
      <c r="W282">
        <v>287</v>
      </c>
      <c r="X282" t="s">
        <v>1217</v>
      </c>
      <c r="Y282" t="s">
        <v>1217</v>
      </c>
      <c r="Z282" t="s">
        <v>1217</v>
      </c>
      <c r="AA282" t="s">
        <v>1217</v>
      </c>
      <c r="AB282" t="s">
        <v>1217</v>
      </c>
      <c r="AC282" t="s">
        <v>1217</v>
      </c>
      <c r="AD282" t="s">
        <v>1217</v>
      </c>
      <c r="AE282" t="s">
        <v>1217</v>
      </c>
      <c r="AF282" t="s">
        <v>1217</v>
      </c>
      <c r="AG282" t="s">
        <v>1217</v>
      </c>
      <c r="AH282"/>
      <c r="AI282" t="s">
        <v>1217</v>
      </c>
      <c r="AJ282" t="s">
        <v>1217</v>
      </c>
      <c r="AK282" t="s">
        <v>1217</v>
      </c>
      <c r="AL282" t="s">
        <v>1217</v>
      </c>
      <c r="AM282" t="s">
        <v>1217</v>
      </c>
      <c r="AN282" t="s">
        <v>1217</v>
      </c>
      <c r="AO282" t="s">
        <v>1217</v>
      </c>
      <c r="AP282"/>
      <c r="AQ282"/>
      <c r="AR282"/>
      <c r="AS282"/>
      <c r="AT282"/>
      <c r="AU282"/>
      <c r="AV282"/>
      <c r="AW282"/>
      <c r="BE282"/>
      <c r="BF282" t="str" cm="1">
        <f t="array" aca="1" ref="BF282" ca="1">IFERROR(INDIRECT(X282),"")</f>
        <v/>
      </c>
      <c r="BI282"/>
      <c r="BJ282" s="435"/>
      <c r="CG282"/>
      <c r="CH282"/>
      <c r="CI282"/>
      <c r="CJ282"/>
      <c r="CK282"/>
      <c r="CL282"/>
      <c r="CM282"/>
      <c r="CN282"/>
      <c r="CO282"/>
      <c r="CP282"/>
      <c r="CQ282"/>
      <c r="CR282"/>
      <c r="CS282"/>
    </row>
    <row r="283" spans="18:97">
      <c r="R283"/>
      <c r="W283">
        <v>288</v>
      </c>
      <c r="X283" t="s">
        <v>1217</v>
      </c>
      <c r="Y283" t="s">
        <v>1217</v>
      </c>
      <c r="Z283" t="s">
        <v>1217</v>
      </c>
      <c r="AA283" t="s">
        <v>1217</v>
      </c>
      <c r="AB283" t="s">
        <v>1217</v>
      </c>
      <c r="AC283" t="s">
        <v>1217</v>
      </c>
      <c r="AD283" t="s">
        <v>1217</v>
      </c>
      <c r="AE283" t="s">
        <v>1217</v>
      </c>
      <c r="AF283" t="s">
        <v>1217</v>
      </c>
      <c r="AG283" t="s">
        <v>1217</v>
      </c>
      <c r="AH283"/>
      <c r="AI283" t="s">
        <v>1217</v>
      </c>
      <c r="AJ283" t="s">
        <v>1217</v>
      </c>
      <c r="AK283" t="s">
        <v>1217</v>
      </c>
      <c r="AL283" t="s">
        <v>1217</v>
      </c>
      <c r="AM283" t="s">
        <v>1217</v>
      </c>
      <c r="AN283" t="s">
        <v>1217</v>
      </c>
      <c r="AO283" t="s">
        <v>1217</v>
      </c>
      <c r="AP283"/>
      <c r="AQ283"/>
      <c r="AR283"/>
      <c r="AS283"/>
      <c r="AT283"/>
      <c r="AU283"/>
      <c r="AV283"/>
      <c r="AW283"/>
      <c r="BE283"/>
      <c r="BF283" t="str" cm="1">
        <f t="array" aca="1" ref="BF283" ca="1">IFERROR(INDIRECT(X283),"")</f>
        <v/>
      </c>
      <c r="BI283"/>
      <c r="BJ283" s="435"/>
      <c r="CG283"/>
      <c r="CH283"/>
      <c r="CI283"/>
      <c r="CJ283"/>
      <c r="CK283"/>
      <c r="CL283"/>
      <c r="CM283"/>
      <c r="CN283"/>
      <c r="CO283"/>
      <c r="CP283"/>
      <c r="CQ283"/>
      <c r="CR283"/>
      <c r="CS283"/>
    </row>
    <row r="284" spans="18:97">
      <c r="R284"/>
      <c r="W284">
        <v>289</v>
      </c>
      <c r="X284" t="s">
        <v>1217</v>
      </c>
      <c r="Y284" t="s">
        <v>1217</v>
      </c>
      <c r="Z284" t="s">
        <v>1217</v>
      </c>
      <c r="AA284" t="s">
        <v>1217</v>
      </c>
      <c r="AB284" t="s">
        <v>1217</v>
      </c>
      <c r="AC284" t="s">
        <v>1217</v>
      </c>
      <c r="AD284" t="s">
        <v>1217</v>
      </c>
      <c r="AE284" t="s">
        <v>1217</v>
      </c>
      <c r="AF284" t="s">
        <v>1217</v>
      </c>
      <c r="AG284" t="s">
        <v>1217</v>
      </c>
      <c r="AH284"/>
      <c r="AI284" t="s">
        <v>1217</v>
      </c>
      <c r="AJ284" t="s">
        <v>1217</v>
      </c>
      <c r="AK284" t="s">
        <v>1217</v>
      </c>
      <c r="AL284" t="s">
        <v>1217</v>
      </c>
      <c r="AM284" t="s">
        <v>1217</v>
      </c>
      <c r="AN284" t="s">
        <v>1217</v>
      </c>
      <c r="AO284" t="s">
        <v>1217</v>
      </c>
      <c r="AP284"/>
      <c r="AQ284"/>
      <c r="AR284"/>
      <c r="AS284"/>
      <c r="AT284"/>
      <c r="AU284"/>
      <c r="AV284"/>
      <c r="AW284"/>
      <c r="BE284"/>
      <c r="BF284" t="str" cm="1">
        <f t="array" aca="1" ref="BF284" ca="1">IFERROR(INDIRECT(X284),"")</f>
        <v/>
      </c>
      <c r="BI284"/>
      <c r="BJ284" s="435"/>
      <c r="CG284"/>
      <c r="CH284"/>
      <c r="CI284"/>
      <c r="CJ284"/>
      <c r="CK284"/>
      <c r="CL284"/>
      <c r="CM284"/>
      <c r="CN284"/>
      <c r="CO284"/>
      <c r="CP284"/>
      <c r="CQ284"/>
      <c r="CR284"/>
      <c r="CS284"/>
    </row>
    <row r="285" spans="18:97">
      <c r="R285"/>
      <c r="W285">
        <v>290</v>
      </c>
      <c r="X285" t="s">
        <v>1217</v>
      </c>
      <c r="Y285" t="s">
        <v>1217</v>
      </c>
      <c r="Z285" t="s">
        <v>1217</v>
      </c>
      <c r="AA285" t="s">
        <v>1217</v>
      </c>
      <c r="AB285" t="s">
        <v>1217</v>
      </c>
      <c r="AC285" t="s">
        <v>1217</v>
      </c>
      <c r="AD285" t="s">
        <v>1217</v>
      </c>
      <c r="AE285" t="s">
        <v>1217</v>
      </c>
      <c r="AF285" t="s">
        <v>1217</v>
      </c>
      <c r="AG285" t="s">
        <v>1217</v>
      </c>
      <c r="AH285"/>
      <c r="AI285" t="s">
        <v>1217</v>
      </c>
      <c r="AJ285" t="s">
        <v>1217</v>
      </c>
      <c r="AK285" t="s">
        <v>1217</v>
      </c>
      <c r="AL285" t="s">
        <v>1217</v>
      </c>
      <c r="AM285" t="s">
        <v>1217</v>
      </c>
      <c r="AN285" t="s">
        <v>1217</v>
      </c>
      <c r="AO285" t="s">
        <v>1217</v>
      </c>
      <c r="AP285"/>
      <c r="AQ285"/>
      <c r="AR285"/>
      <c r="AS285"/>
      <c r="AT285"/>
      <c r="AU285"/>
      <c r="AV285"/>
      <c r="AW285"/>
      <c r="BE285"/>
      <c r="BF285" t="str" cm="1">
        <f t="array" aca="1" ref="BF285" ca="1">IFERROR(INDIRECT(X285),"")</f>
        <v/>
      </c>
      <c r="BI285"/>
      <c r="BJ285" s="435"/>
      <c r="CG285"/>
      <c r="CH285"/>
      <c r="CI285"/>
      <c r="CJ285"/>
      <c r="CK285"/>
      <c r="CL285"/>
      <c r="CM285"/>
      <c r="CN285"/>
      <c r="CO285"/>
      <c r="CP285"/>
      <c r="CQ285"/>
      <c r="CR285"/>
      <c r="CS285"/>
    </row>
    <row r="286" spans="18:97">
      <c r="R286"/>
      <c r="W286">
        <v>291</v>
      </c>
      <c r="X286" t="s">
        <v>1217</v>
      </c>
      <c r="Y286" t="s">
        <v>1217</v>
      </c>
      <c r="Z286" t="s">
        <v>1217</v>
      </c>
      <c r="AA286" t="s">
        <v>1217</v>
      </c>
      <c r="AB286" t="s">
        <v>1217</v>
      </c>
      <c r="AC286" t="s">
        <v>1217</v>
      </c>
      <c r="AD286" t="s">
        <v>1217</v>
      </c>
      <c r="AE286" t="s">
        <v>1217</v>
      </c>
      <c r="AF286" t="s">
        <v>1217</v>
      </c>
      <c r="AG286" t="s">
        <v>1217</v>
      </c>
      <c r="AH286"/>
      <c r="AI286" t="s">
        <v>1217</v>
      </c>
      <c r="AJ286" t="s">
        <v>1217</v>
      </c>
      <c r="AK286" t="s">
        <v>1217</v>
      </c>
      <c r="AL286" t="s">
        <v>1217</v>
      </c>
      <c r="AM286" t="s">
        <v>1217</v>
      </c>
      <c r="AN286" t="s">
        <v>1217</v>
      </c>
      <c r="AO286" t="s">
        <v>1217</v>
      </c>
      <c r="AP286"/>
      <c r="AQ286"/>
      <c r="AR286"/>
      <c r="AS286"/>
      <c r="AT286"/>
      <c r="AU286"/>
      <c r="AV286"/>
      <c r="AW286"/>
      <c r="BE286"/>
      <c r="BF286" t="str" cm="1">
        <f t="array" aca="1" ref="BF286" ca="1">IFERROR(INDIRECT(X286),"")</f>
        <v/>
      </c>
      <c r="BI286"/>
      <c r="BJ286" s="435"/>
      <c r="CG286"/>
      <c r="CH286"/>
      <c r="CI286"/>
      <c r="CJ286"/>
      <c r="CK286"/>
      <c r="CL286"/>
      <c r="CM286"/>
      <c r="CN286"/>
      <c r="CO286"/>
      <c r="CP286"/>
      <c r="CQ286"/>
      <c r="CR286"/>
      <c r="CS286"/>
    </row>
    <row r="287" spans="18:97">
      <c r="R287"/>
      <c r="W287">
        <v>292</v>
      </c>
      <c r="X287" t="s">
        <v>1217</v>
      </c>
      <c r="Y287" t="s">
        <v>1217</v>
      </c>
      <c r="Z287" t="s">
        <v>1217</v>
      </c>
      <c r="AA287" t="s">
        <v>1217</v>
      </c>
      <c r="AB287" t="s">
        <v>1217</v>
      </c>
      <c r="AC287" t="s">
        <v>1217</v>
      </c>
      <c r="AD287" t="s">
        <v>1217</v>
      </c>
      <c r="AE287" t="s">
        <v>1217</v>
      </c>
      <c r="AF287" t="s">
        <v>1217</v>
      </c>
      <c r="AG287" t="s">
        <v>1217</v>
      </c>
      <c r="AH287"/>
      <c r="AI287" t="s">
        <v>1217</v>
      </c>
      <c r="AJ287" t="s">
        <v>1217</v>
      </c>
      <c r="AK287" t="s">
        <v>1217</v>
      </c>
      <c r="AL287" t="s">
        <v>1217</v>
      </c>
      <c r="AM287" t="s">
        <v>1217</v>
      </c>
      <c r="AN287" t="s">
        <v>1217</v>
      </c>
      <c r="AO287" t="s">
        <v>1217</v>
      </c>
      <c r="AP287"/>
      <c r="AQ287"/>
      <c r="AR287"/>
      <c r="AS287"/>
      <c r="AT287"/>
      <c r="AU287"/>
      <c r="AV287"/>
      <c r="AW287"/>
      <c r="BE287"/>
      <c r="BF287" t="str" cm="1">
        <f t="array" aca="1" ref="BF287" ca="1">IFERROR(INDIRECT(X287),"")</f>
        <v/>
      </c>
      <c r="BI287"/>
      <c r="BJ287" s="435"/>
      <c r="CG287"/>
      <c r="CH287"/>
      <c r="CI287"/>
      <c r="CJ287"/>
      <c r="CK287"/>
      <c r="CL287"/>
      <c r="CM287"/>
      <c r="CN287"/>
      <c r="CO287"/>
      <c r="CP287"/>
      <c r="CQ287"/>
      <c r="CR287"/>
      <c r="CS287"/>
    </row>
    <row r="288" spans="18:97">
      <c r="R288"/>
      <c r="W288">
        <v>293</v>
      </c>
      <c r="X288" t="s">
        <v>1217</v>
      </c>
      <c r="Y288" t="s">
        <v>1217</v>
      </c>
      <c r="Z288" t="s">
        <v>1217</v>
      </c>
      <c r="AA288" t="s">
        <v>1217</v>
      </c>
      <c r="AB288" t="s">
        <v>1217</v>
      </c>
      <c r="AC288" t="s">
        <v>1217</v>
      </c>
      <c r="AD288" t="s">
        <v>1217</v>
      </c>
      <c r="AE288" t="s">
        <v>1217</v>
      </c>
      <c r="AF288" t="s">
        <v>1217</v>
      </c>
      <c r="AG288" t="s">
        <v>1217</v>
      </c>
      <c r="AH288"/>
      <c r="AI288" t="s">
        <v>1217</v>
      </c>
      <c r="AJ288" t="s">
        <v>1217</v>
      </c>
      <c r="AK288" t="s">
        <v>1217</v>
      </c>
      <c r="AL288" t="s">
        <v>1217</v>
      </c>
      <c r="AM288" t="s">
        <v>1217</v>
      </c>
      <c r="AN288" t="s">
        <v>1217</v>
      </c>
      <c r="AO288" t="s">
        <v>1217</v>
      </c>
      <c r="AP288"/>
      <c r="AQ288"/>
      <c r="AR288"/>
      <c r="AS288"/>
      <c r="AT288"/>
      <c r="AU288"/>
      <c r="AV288"/>
      <c r="AW288"/>
      <c r="BE288"/>
      <c r="BF288" t="str" cm="1">
        <f t="array" aca="1" ref="BF288" ca="1">IFERROR(INDIRECT(X288),"")</f>
        <v/>
      </c>
      <c r="BI288"/>
      <c r="BJ288" s="435"/>
      <c r="CG288"/>
      <c r="CH288"/>
      <c r="CI288"/>
      <c r="CJ288"/>
      <c r="CK288"/>
      <c r="CL288"/>
      <c r="CM288"/>
      <c r="CN288"/>
      <c r="CO288"/>
      <c r="CP288"/>
      <c r="CQ288"/>
      <c r="CR288"/>
      <c r="CS288"/>
    </row>
    <row r="289" spans="18:97">
      <c r="R289"/>
      <c r="W289">
        <v>294</v>
      </c>
      <c r="X289" t="s">
        <v>1217</v>
      </c>
      <c r="Y289" t="s">
        <v>1217</v>
      </c>
      <c r="Z289" t="s">
        <v>1217</v>
      </c>
      <c r="AA289" t="s">
        <v>1217</v>
      </c>
      <c r="AB289" t="s">
        <v>1217</v>
      </c>
      <c r="AC289" t="s">
        <v>1217</v>
      </c>
      <c r="AD289" t="s">
        <v>1217</v>
      </c>
      <c r="AE289" t="s">
        <v>1217</v>
      </c>
      <c r="AF289" t="s">
        <v>1217</v>
      </c>
      <c r="AG289" t="s">
        <v>1217</v>
      </c>
      <c r="AH289"/>
      <c r="AI289" t="s">
        <v>1217</v>
      </c>
      <c r="AJ289" t="s">
        <v>1217</v>
      </c>
      <c r="AK289" t="s">
        <v>1217</v>
      </c>
      <c r="AL289" t="s">
        <v>1217</v>
      </c>
      <c r="AM289" t="s">
        <v>1217</v>
      </c>
      <c r="AN289" t="s">
        <v>1217</v>
      </c>
      <c r="AO289" t="s">
        <v>1217</v>
      </c>
      <c r="AP289"/>
      <c r="AQ289"/>
      <c r="AR289"/>
      <c r="AS289"/>
      <c r="AT289"/>
      <c r="AU289"/>
      <c r="AV289"/>
      <c r="AW289"/>
      <c r="BE289"/>
      <c r="BF289" t="str" cm="1">
        <f t="array" aca="1" ref="BF289" ca="1">IFERROR(INDIRECT(X289),"")</f>
        <v/>
      </c>
      <c r="BI289"/>
      <c r="BJ289" s="435"/>
      <c r="CG289"/>
      <c r="CH289"/>
      <c r="CI289"/>
      <c r="CJ289"/>
      <c r="CK289"/>
      <c r="CL289"/>
      <c r="CM289"/>
      <c r="CN289"/>
      <c r="CO289"/>
      <c r="CP289"/>
      <c r="CQ289"/>
      <c r="CR289"/>
      <c r="CS289"/>
    </row>
    <row r="290" spans="18:97">
      <c r="R290"/>
      <c r="W290">
        <v>295</v>
      </c>
      <c r="X290" t="s">
        <v>1217</v>
      </c>
      <c r="Y290" t="s">
        <v>1217</v>
      </c>
      <c r="Z290" t="s">
        <v>1217</v>
      </c>
      <c r="AA290" t="s">
        <v>1217</v>
      </c>
      <c r="AB290" t="s">
        <v>1217</v>
      </c>
      <c r="AC290" t="s">
        <v>1217</v>
      </c>
      <c r="AD290" t="s">
        <v>1217</v>
      </c>
      <c r="AE290" t="s">
        <v>1217</v>
      </c>
      <c r="AF290" t="s">
        <v>1217</v>
      </c>
      <c r="AG290" t="s">
        <v>1217</v>
      </c>
      <c r="AH290"/>
      <c r="AI290" t="s">
        <v>1217</v>
      </c>
      <c r="AJ290" t="s">
        <v>1217</v>
      </c>
      <c r="AK290" t="s">
        <v>1217</v>
      </c>
      <c r="AL290" t="s">
        <v>1217</v>
      </c>
      <c r="AM290" t="s">
        <v>1217</v>
      </c>
      <c r="AN290" t="s">
        <v>1217</v>
      </c>
      <c r="AO290" t="s">
        <v>1217</v>
      </c>
      <c r="AP290"/>
      <c r="AQ290"/>
      <c r="AR290"/>
      <c r="AS290"/>
      <c r="AT290"/>
      <c r="AU290"/>
      <c r="AV290"/>
      <c r="AW290"/>
      <c r="BE290"/>
      <c r="BF290" t="str" cm="1">
        <f t="array" aca="1" ref="BF290" ca="1">IFERROR(INDIRECT(X290),"")</f>
        <v/>
      </c>
      <c r="BI290"/>
      <c r="BJ290" s="435"/>
      <c r="CG290"/>
      <c r="CH290"/>
      <c r="CI290"/>
      <c r="CJ290"/>
      <c r="CK290"/>
      <c r="CL290"/>
      <c r="CM290"/>
      <c r="CN290"/>
      <c r="CO290"/>
      <c r="CP290"/>
      <c r="CQ290"/>
      <c r="CR290"/>
      <c r="CS290"/>
    </row>
    <row r="291" spans="18:97">
      <c r="R291"/>
      <c r="W291">
        <v>296</v>
      </c>
      <c r="X291" t="s">
        <v>1217</v>
      </c>
      <c r="Y291" t="s">
        <v>1217</v>
      </c>
      <c r="Z291" t="s">
        <v>1217</v>
      </c>
      <c r="AA291" t="s">
        <v>1217</v>
      </c>
      <c r="AB291" t="s">
        <v>1217</v>
      </c>
      <c r="AC291" t="s">
        <v>1217</v>
      </c>
      <c r="AD291" t="s">
        <v>1217</v>
      </c>
      <c r="AE291" t="s">
        <v>1217</v>
      </c>
      <c r="AF291" t="s">
        <v>1217</v>
      </c>
      <c r="AG291" t="s">
        <v>1217</v>
      </c>
      <c r="AH291"/>
      <c r="AI291" t="s">
        <v>1217</v>
      </c>
      <c r="AJ291" t="s">
        <v>1217</v>
      </c>
      <c r="AK291" t="s">
        <v>1217</v>
      </c>
      <c r="AL291" t="s">
        <v>1217</v>
      </c>
      <c r="AM291" t="s">
        <v>1217</v>
      </c>
      <c r="AN291" t="s">
        <v>1217</v>
      </c>
      <c r="AO291" t="s">
        <v>1217</v>
      </c>
      <c r="AP291"/>
      <c r="AQ291"/>
      <c r="AR291"/>
      <c r="AS291"/>
      <c r="AT291"/>
      <c r="AU291"/>
      <c r="AV291"/>
      <c r="AW291"/>
      <c r="BE291"/>
      <c r="BF291" t="str" cm="1">
        <f t="array" aca="1" ref="BF291" ca="1">IFERROR(INDIRECT(X291),"")</f>
        <v/>
      </c>
      <c r="BI291"/>
      <c r="BJ291" s="435"/>
      <c r="CG291"/>
      <c r="CH291"/>
      <c r="CI291"/>
      <c r="CJ291"/>
      <c r="CK291"/>
      <c r="CL291"/>
      <c r="CM291"/>
      <c r="CN291"/>
      <c r="CO291"/>
      <c r="CP291"/>
      <c r="CQ291"/>
      <c r="CR291"/>
      <c r="CS291"/>
    </row>
    <row r="292" spans="18:97">
      <c r="R292"/>
      <c r="W292">
        <v>297</v>
      </c>
      <c r="X292" t="s">
        <v>1217</v>
      </c>
      <c r="Y292" t="s">
        <v>1217</v>
      </c>
      <c r="Z292" t="s">
        <v>1217</v>
      </c>
      <c r="AA292" t="s">
        <v>1217</v>
      </c>
      <c r="AB292" t="s">
        <v>1217</v>
      </c>
      <c r="AC292" t="s">
        <v>1217</v>
      </c>
      <c r="AD292" t="s">
        <v>1217</v>
      </c>
      <c r="AE292" t="s">
        <v>1217</v>
      </c>
      <c r="AF292" t="s">
        <v>1217</v>
      </c>
      <c r="AG292" t="s">
        <v>1217</v>
      </c>
      <c r="AH292"/>
      <c r="AI292" t="s">
        <v>1217</v>
      </c>
      <c r="AJ292" t="s">
        <v>1217</v>
      </c>
      <c r="AK292" t="s">
        <v>1217</v>
      </c>
      <c r="AL292" t="s">
        <v>1217</v>
      </c>
      <c r="AM292" t="s">
        <v>1217</v>
      </c>
      <c r="AN292" t="s">
        <v>1217</v>
      </c>
      <c r="AO292" t="s">
        <v>1217</v>
      </c>
      <c r="AP292"/>
      <c r="AQ292"/>
      <c r="AR292"/>
      <c r="AS292"/>
      <c r="AT292"/>
      <c r="AU292"/>
      <c r="AV292"/>
      <c r="AW292"/>
      <c r="BE292"/>
      <c r="BF292" t="str" cm="1">
        <f t="array" aca="1" ref="BF292" ca="1">IFERROR(INDIRECT(X292),"")</f>
        <v/>
      </c>
      <c r="BI292"/>
      <c r="BJ292" s="435"/>
      <c r="CG292"/>
      <c r="CH292"/>
      <c r="CI292"/>
      <c r="CJ292"/>
      <c r="CK292"/>
      <c r="CL292"/>
      <c r="CM292"/>
      <c r="CN292"/>
      <c r="CO292"/>
      <c r="CP292"/>
      <c r="CQ292"/>
      <c r="CR292"/>
      <c r="CS292"/>
    </row>
    <row r="293" spans="18:97">
      <c r="R293"/>
      <c r="W293">
        <v>298</v>
      </c>
      <c r="X293" t="s">
        <v>1217</v>
      </c>
      <c r="Y293" t="s">
        <v>1217</v>
      </c>
      <c r="Z293" t="s">
        <v>1217</v>
      </c>
      <c r="AA293" t="s">
        <v>1217</v>
      </c>
      <c r="AB293" t="s">
        <v>1217</v>
      </c>
      <c r="AC293" t="s">
        <v>1217</v>
      </c>
      <c r="AD293" t="s">
        <v>1217</v>
      </c>
      <c r="AE293" t="s">
        <v>1217</v>
      </c>
      <c r="AF293" t="s">
        <v>1217</v>
      </c>
      <c r="AG293" t="s">
        <v>1217</v>
      </c>
      <c r="AH293"/>
      <c r="AI293" t="s">
        <v>1217</v>
      </c>
      <c r="AJ293" t="s">
        <v>1217</v>
      </c>
      <c r="AK293" t="s">
        <v>1217</v>
      </c>
      <c r="AL293" t="s">
        <v>1217</v>
      </c>
      <c r="AM293" t="s">
        <v>1217</v>
      </c>
      <c r="AN293" t="s">
        <v>1217</v>
      </c>
      <c r="AO293" t="s">
        <v>1217</v>
      </c>
      <c r="AP293"/>
      <c r="AQ293"/>
      <c r="AR293"/>
      <c r="AS293"/>
      <c r="AT293"/>
      <c r="AU293"/>
      <c r="AV293"/>
      <c r="AW293"/>
      <c r="BE293"/>
      <c r="BF293" t="str" cm="1">
        <f t="array" aca="1" ref="BF293" ca="1">IFERROR(INDIRECT(X293),"")</f>
        <v/>
      </c>
      <c r="BI293"/>
      <c r="BJ293" s="435"/>
      <c r="CG293"/>
      <c r="CH293"/>
      <c r="CI293"/>
      <c r="CJ293"/>
      <c r="CK293"/>
      <c r="CL293"/>
      <c r="CM293"/>
      <c r="CN293"/>
      <c r="CO293"/>
      <c r="CP293"/>
      <c r="CQ293"/>
      <c r="CR293"/>
      <c r="CS293"/>
    </row>
    <row r="294" spans="18:97">
      <c r="R294"/>
      <c r="W294">
        <v>299</v>
      </c>
      <c r="X294" t="s">
        <v>1217</v>
      </c>
      <c r="Y294" t="s">
        <v>1217</v>
      </c>
      <c r="Z294" t="s">
        <v>1217</v>
      </c>
      <c r="AA294" t="s">
        <v>1217</v>
      </c>
      <c r="AB294" t="s">
        <v>1217</v>
      </c>
      <c r="AC294" t="s">
        <v>1217</v>
      </c>
      <c r="AD294" t="s">
        <v>1217</v>
      </c>
      <c r="AE294" t="s">
        <v>1217</v>
      </c>
      <c r="AF294" t="s">
        <v>1217</v>
      </c>
      <c r="AG294" t="s">
        <v>1217</v>
      </c>
      <c r="AH294"/>
      <c r="AI294" t="s">
        <v>1217</v>
      </c>
      <c r="AJ294" t="s">
        <v>1217</v>
      </c>
      <c r="AK294" t="s">
        <v>1217</v>
      </c>
      <c r="AL294" t="s">
        <v>1217</v>
      </c>
      <c r="AM294" t="s">
        <v>1217</v>
      </c>
      <c r="AN294" t="s">
        <v>1217</v>
      </c>
      <c r="AO294" t="s">
        <v>1217</v>
      </c>
      <c r="AP294"/>
      <c r="AQ294"/>
      <c r="AR294"/>
      <c r="AS294"/>
      <c r="AT294"/>
      <c r="AU294"/>
      <c r="AV294"/>
      <c r="AW294"/>
      <c r="BE294"/>
      <c r="BF294" t="str" cm="1">
        <f t="array" aca="1" ref="BF294" ca="1">IFERROR(INDIRECT(X294),"")</f>
        <v/>
      </c>
      <c r="BI294"/>
      <c r="BJ294" s="435"/>
      <c r="CG294"/>
      <c r="CH294"/>
      <c r="CI294"/>
      <c r="CJ294"/>
      <c r="CK294"/>
      <c r="CL294"/>
      <c r="CM294"/>
      <c r="CN294"/>
      <c r="CO294"/>
      <c r="CP294"/>
      <c r="CQ294"/>
      <c r="CR294"/>
      <c r="CS294"/>
    </row>
    <row r="295" spans="18:97">
      <c r="R295"/>
      <c r="W295">
        <v>300</v>
      </c>
      <c r="X295" t="s">
        <v>1217</v>
      </c>
      <c r="Y295" t="s">
        <v>1217</v>
      </c>
      <c r="Z295" t="s">
        <v>1217</v>
      </c>
      <c r="AA295" t="s">
        <v>1217</v>
      </c>
      <c r="AB295" t="s">
        <v>1217</v>
      </c>
      <c r="AC295" t="s">
        <v>1217</v>
      </c>
      <c r="AD295" t="s">
        <v>1217</v>
      </c>
      <c r="AE295" t="s">
        <v>1217</v>
      </c>
      <c r="AF295" t="s">
        <v>1217</v>
      </c>
      <c r="AG295" t="s">
        <v>1217</v>
      </c>
      <c r="AH295"/>
      <c r="AI295" t="s">
        <v>1217</v>
      </c>
      <c r="AJ295" t="s">
        <v>1217</v>
      </c>
      <c r="AK295" t="s">
        <v>1217</v>
      </c>
      <c r="AL295" t="s">
        <v>1217</v>
      </c>
      <c r="AM295" t="s">
        <v>1217</v>
      </c>
      <c r="AN295" t="s">
        <v>1217</v>
      </c>
      <c r="AO295" t="s">
        <v>1217</v>
      </c>
      <c r="AP295"/>
      <c r="AQ295"/>
      <c r="AR295"/>
      <c r="AS295"/>
      <c r="AT295"/>
      <c r="AU295"/>
      <c r="AV295"/>
      <c r="AW295"/>
      <c r="BE295"/>
      <c r="BF295" t="str" cm="1">
        <f t="array" aca="1" ref="BF295" ca="1">IFERROR(INDIRECT(X295),"")</f>
        <v/>
      </c>
      <c r="BI295"/>
      <c r="BJ295" s="435"/>
      <c r="CG295"/>
      <c r="CH295"/>
      <c r="CI295"/>
      <c r="CJ295"/>
      <c r="CK295"/>
      <c r="CL295"/>
      <c r="CM295"/>
      <c r="CN295"/>
      <c r="CO295"/>
      <c r="CP295"/>
      <c r="CQ295"/>
      <c r="CR295"/>
      <c r="CS295"/>
    </row>
    <row r="296" spans="18:97">
      <c r="R296"/>
      <c r="W296">
        <v>301</v>
      </c>
      <c r="X296" t="s">
        <v>1217</v>
      </c>
      <c r="Y296" t="s">
        <v>1217</v>
      </c>
      <c r="Z296" t="s">
        <v>1217</v>
      </c>
      <c r="AA296" t="s">
        <v>1217</v>
      </c>
      <c r="AB296" t="s">
        <v>1217</v>
      </c>
      <c r="AC296" t="s">
        <v>1217</v>
      </c>
      <c r="AD296" t="s">
        <v>1217</v>
      </c>
      <c r="AE296" t="s">
        <v>1217</v>
      </c>
      <c r="AF296" t="s">
        <v>1217</v>
      </c>
      <c r="AG296" t="s">
        <v>1217</v>
      </c>
      <c r="AH296"/>
      <c r="AI296" t="s">
        <v>1217</v>
      </c>
      <c r="AJ296" t="s">
        <v>1217</v>
      </c>
      <c r="AK296" t="s">
        <v>1217</v>
      </c>
      <c r="AL296" t="s">
        <v>1217</v>
      </c>
      <c r="AM296" t="s">
        <v>1217</v>
      </c>
      <c r="AN296" t="s">
        <v>1217</v>
      </c>
      <c r="AO296" t="s">
        <v>1217</v>
      </c>
      <c r="AP296"/>
      <c r="AQ296"/>
      <c r="AR296"/>
      <c r="AS296"/>
      <c r="AT296"/>
      <c r="AU296"/>
      <c r="AV296"/>
      <c r="AW296"/>
      <c r="BE296"/>
      <c r="BF296" t="str" cm="1">
        <f t="array" aca="1" ref="BF296" ca="1">IFERROR(INDIRECT(X296),"")</f>
        <v/>
      </c>
      <c r="BI296"/>
      <c r="BJ296" s="435"/>
      <c r="CG296"/>
      <c r="CH296"/>
      <c r="CI296"/>
      <c r="CJ296"/>
      <c r="CK296"/>
      <c r="CL296"/>
      <c r="CM296"/>
      <c r="CN296"/>
      <c r="CO296"/>
      <c r="CP296"/>
      <c r="CQ296"/>
      <c r="CR296"/>
      <c r="CS296"/>
    </row>
    <row r="297" spans="18:97">
      <c r="R297"/>
      <c r="W297">
        <v>302</v>
      </c>
      <c r="X297" t="s">
        <v>1217</v>
      </c>
      <c r="Y297" t="s">
        <v>1217</v>
      </c>
      <c r="Z297" t="s">
        <v>1217</v>
      </c>
      <c r="AA297" t="s">
        <v>1217</v>
      </c>
      <c r="AB297" t="s">
        <v>1217</v>
      </c>
      <c r="AC297" t="s">
        <v>1217</v>
      </c>
      <c r="AD297" t="s">
        <v>1217</v>
      </c>
      <c r="AE297" t="s">
        <v>1217</v>
      </c>
      <c r="AF297" t="s">
        <v>1217</v>
      </c>
      <c r="AG297" t="s">
        <v>1217</v>
      </c>
      <c r="AH297"/>
      <c r="AI297" t="s">
        <v>1217</v>
      </c>
      <c r="AJ297" t="s">
        <v>1217</v>
      </c>
      <c r="AK297" t="s">
        <v>1217</v>
      </c>
      <c r="AL297" t="s">
        <v>1217</v>
      </c>
      <c r="AM297" t="s">
        <v>1217</v>
      </c>
      <c r="AN297" t="s">
        <v>1217</v>
      </c>
      <c r="AO297" t="s">
        <v>1217</v>
      </c>
      <c r="AP297"/>
      <c r="AQ297"/>
      <c r="AR297"/>
      <c r="AS297"/>
      <c r="AT297"/>
      <c r="AU297"/>
      <c r="AV297"/>
      <c r="AW297"/>
      <c r="BE297"/>
      <c r="BF297" t="str" cm="1">
        <f t="array" aca="1" ref="BF297" ca="1">IFERROR(INDIRECT(X297),"")</f>
        <v/>
      </c>
      <c r="BI297"/>
      <c r="BJ297" s="435"/>
      <c r="CG297"/>
      <c r="CH297"/>
      <c r="CI297"/>
      <c r="CJ297"/>
      <c r="CK297"/>
      <c r="CL297"/>
      <c r="CM297"/>
      <c r="CN297"/>
      <c r="CO297"/>
      <c r="CP297"/>
      <c r="CQ297"/>
      <c r="CR297"/>
      <c r="CS297"/>
    </row>
    <row r="298" spans="18:97">
      <c r="R298"/>
      <c r="W298">
        <v>303</v>
      </c>
      <c r="X298" t="s">
        <v>1217</v>
      </c>
      <c r="Y298" t="s">
        <v>1217</v>
      </c>
      <c r="Z298" t="s">
        <v>1217</v>
      </c>
      <c r="AA298" t="s">
        <v>1217</v>
      </c>
      <c r="AB298" t="s">
        <v>1217</v>
      </c>
      <c r="AC298" t="s">
        <v>1217</v>
      </c>
      <c r="AD298" t="s">
        <v>1217</v>
      </c>
      <c r="AE298" t="s">
        <v>1217</v>
      </c>
      <c r="AF298" t="s">
        <v>1217</v>
      </c>
      <c r="AG298" t="s">
        <v>1217</v>
      </c>
      <c r="AH298"/>
      <c r="AI298" t="s">
        <v>1217</v>
      </c>
      <c r="AJ298" t="s">
        <v>1217</v>
      </c>
      <c r="AK298" t="s">
        <v>1217</v>
      </c>
      <c r="AL298" t="s">
        <v>1217</v>
      </c>
      <c r="AM298" t="s">
        <v>1217</v>
      </c>
      <c r="AN298" t="s">
        <v>1217</v>
      </c>
      <c r="AO298" t="s">
        <v>1217</v>
      </c>
      <c r="AP298"/>
      <c r="AQ298"/>
      <c r="AR298"/>
      <c r="AS298"/>
      <c r="AT298"/>
      <c r="AU298"/>
      <c r="AV298"/>
      <c r="AW298"/>
      <c r="BE298"/>
      <c r="BF298" t="str" cm="1">
        <f t="array" aca="1" ref="BF298" ca="1">IFERROR(INDIRECT(X298),"")</f>
        <v/>
      </c>
      <c r="BI298"/>
      <c r="BJ298" s="435"/>
      <c r="CG298"/>
      <c r="CH298"/>
      <c r="CI298"/>
      <c r="CJ298"/>
      <c r="CK298"/>
      <c r="CL298"/>
      <c r="CM298"/>
      <c r="CN298"/>
      <c r="CO298"/>
      <c r="CP298"/>
      <c r="CQ298"/>
      <c r="CR298"/>
      <c r="CS298"/>
    </row>
    <row r="299" spans="18:97">
      <c r="R299"/>
      <c r="W299">
        <v>304</v>
      </c>
      <c r="X299" t="s">
        <v>1217</v>
      </c>
      <c r="Y299" t="s">
        <v>1217</v>
      </c>
      <c r="Z299" t="s">
        <v>1217</v>
      </c>
      <c r="AA299" t="s">
        <v>1217</v>
      </c>
      <c r="AB299" t="s">
        <v>1217</v>
      </c>
      <c r="AC299" t="s">
        <v>1217</v>
      </c>
      <c r="AD299" t="s">
        <v>1217</v>
      </c>
      <c r="AE299" t="s">
        <v>1217</v>
      </c>
      <c r="AF299" t="s">
        <v>1217</v>
      </c>
      <c r="AG299" t="s">
        <v>1217</v>
      </c>
      <c r="AH299"/>
      <c r="AI299" t="s">
        <v>1217</v>
      </c>
      <c r="AJ299" t="s">
        <v>1217</v>
      </c>
      <c r="AK299" t="s">
        <v>1217</v>
      </c>
      <c r="AL299" t="s">
        <v>1217</v>
      </c>
      <c r="AM299" t="s">
        <v>1217</v>
      </c>
      <c r="AN299" t="s">
        <v>1217</v>
      </c>
      <c r="AO299" t="s">
        <v>1217</v>
      </c>
      <c r="AP299"/>
      <c r="AQ299"/>
      <c r="AR299"/>
      <c r="AS299"/>
      <c r="AT299"/>
      <c r="AU299"/>
      <c r="AV299"/>
      <c r="AW299"/>
      <c r="BE299"/>
      <c r="BF299" t="str" cm="1">
        <f t="array" aca="1" ref="BF299" ca="1">IFERROR(INDIRECT(X299),"")</f>
        <v/>
      </c>
      <c r="BI299"/>
      <c r="BJ299" s="435"/>
      <c r="CG299"/>
      <c r="CH299"/>
      <c r="CI299"/>
      <c r="CJ299"/>
      <c r="CK299"/>
      <c r="CL299"/>
      <c r="CM299"/>
      <c r="CN299"/>
      <c r="CO299"/>
      <c r="CP299"/>
      <c r="CQ299"/>
      <c r="CR299"/>
      <c r="CS299"/>
    </row>
    <row r="300" spans="18:97">
      <c r="R300"/>
      <c r="W300">
        <v>305</v>
      </c>
      <c r="X300" t="s">
        <v>1217</v>
      </c>
      <c r="Y300" t="s">
        <v>1217</v>
      </c>
      <c r="Z300" t="s">
        <v>1217</v>
      </c>
      <c r="AA300" t="s">
        <v>1217</v>
      </c>
      <c r="AB300" t="s">
        <v>1217</v>
      </c>
      <c r="AC300" t="s">
        <v>1217</v>
      </c>
      <c r="AD300" t="s">
        <v>1217</v>
      </c>
      <c r="AE300" t="s">
        <v>1217</v>
      </c>
      <c r="AF300" t="s">
        <v>1217</v>
      </c>
      <c r="AG300" t="s">
        <v>1217</v>
      </c>
      <c r="AH300"/>
      <c r="AI300" t="s">
        <v>1217</v>
      </c>
      <c r="AJ300" t="s">
        <v>1217</v>
      </c>
      <c r="AK300" t="s">
        <v>1217</v>
      </c>
      <c r="AL300" t="s">
        <v>1217</v>
      </c>
      <c r="AM300" t="s">
        <v>1217</v>
      </c>
      <c r="AN300" t="s">
        <v>1217</v>
      </c>
      <c r="AO300" t="s">
        <v>1217</v>
      </c>
      <c r="AP300"/>
      <c r="AQ300"/>
      <c r="AR300"/>
      <c r="AS300"/>
      <c r="AT300"/>
      <c r="AU300"/>
      <c r="AV300"/>
      <c r="AW300"/>
      <c r="BE300"/>
      <c r="BF300" t="str" cm="1">
        <f t="array" aca="1" ref="BF300" ca="1">IFERROR(INDIRECT(X300),"")</f>
        <v/>
      </c>
      <c r="BI300"/>
      <c r="BJ300" s="435"/>
      <c r="CG300"/>
      <c r="CH300"/>
      <c r="CI300"/>
      <c r="CJ300"/>
      <c r="CK300"/>
      <c r="CL300"/>
      <c r="CM300"/>
      <c r="CN300"/>
      <c r="CO300"/>
      <c r="CP300"/>
      <c r="CQ300"/>
      <c r="CR300"/>
      <c r="CS300"/>
    </row>
    <row r="301" spans="18:97">
      <c r="R301"/>
      <c r="W301">
        <v>306</v>
      </c>
      <c r="X301" t="s">
        <v>1217</v>
      </c>
      <c r="Y301" t="s">
        <v>1217</v>
      </c>
      <c r="Z301" t="s">
        <v>1217</v>
      </c>
      <c r="AA301" t="s">
        <v>1217</v>
      </c>
      <c r="AB301" t="s">
        <v>1217</v>
      </c>
      <c r="AC301" t="s">
        <v>1217</v>
      </c>
      <c r="AD301" t="s">
        <v>1217</v>
      </c>
      <c r="AE301" t="s">
        <v>1217</v>
      </c>
      <c r="AF301" t="s">
        <v>1217</v>
      </c>
      <c r="AG301" t="s">
        <v>1217</v>
      </c>
      <c r="AH301"/>
      <c r="AI301" t="s">
        <v>1217</v>
      </c>
      <c r="AJ301" t="s">
        <v>1217</v>
      </c>
      <c r="AK301" t="s">
        <v>1217</v>
      </c>
      <c r="AL301" t="s">
        <v>1217</v>
      </c>
      <c r="AM301" t="s">
        <v>1217</v>
      </c>
      <c r="AN301" t="s">
        <v>1217</v>
      </c>
      <c r="AO301" t="s">
        <v>1217</v>
      </c>
      <c r="AP301"/>
      <c r="AQ301"/>
      <c r="AR301"/>
      <c r="AS301"/>
      <c r="AT301"/>
      <c r="AU301"/>
      <c r="AV301"/>
      <c r="AW301"/>
      <c r="BE301"/>
      <c r="BF301" t="str" cm="1">
        <f t="array" aca="1" ref="BF301" ca="1">IFERROR(INDIRECT(X301),"")</f>
        <v/>
      </c>
      <c r="BI301"/>
      <c r="BJ301" s="435"/>
      <c r="CG301"/>
      <c r="CH301"/>
      <c r="CI301"/>
      <c r="CJ301"/>
      <c r="CK301"/>
      <c r="CL301"/>
      <c r="CM301"/>
      <c r="CN301"/>
      <c r="CO301"/>
      <c r="CP301"/>
      <c r="CQ301"/>
      <c r="CR301"/>
      <c r="CS301"/>
    </row>
    <row r="302" spans="18:97">
      <c r="R302"/>
      <c r="W302">
        <v>307</v>
      </c>
      <c r="X302" t="s">
        <v>1217</v>
      </c>
      <c r="Y302" t="s">
        <v>1217</v>
      </c>
      <c r="Z302" t="s">
        <v>1217</v>
      </c>
      <c r="AA302" t="s">
        <v>1217</v>
      </c>
      <c r="AB302" t="s">
        <v>1217</v>
      </c>
      <c r="AC302" t="s">
        <v>1217</v>
      </c>
      <c r="AD302" t="s">
        <v>1217</v>
      </c>
      <c r="AE302" t="s">
        <v>1217</v>
      </c>
      <c r="AF302" t="s">
        <v>1217</v>
      </c>
      <c r="AG302" t="s">
        <v>1217</v>
      </c>
      <c r="AH302"/>
      <c r="AI302" t="s">
        <v>1217</v>
      </c>
      <c r="AJ302" t="s">
        <v>1217</v>
      </c>
      <c r="AK302" t="s">
        <v>1217</v>
      </c>
      <c r="AL302" t="s">
        <v>1217</v>
      </c>
      <c r="AM302" t="s">
        <v>1217</v>
      </c>
      <c r="AN302" t="s">
        <v>1217</v>
      </c>
      <c r="AO302" t="s">
        <v>1217</v>
      </c>
      <c r="AP302"/>
      <c r="AQ302"/>
      <c r="AR302"/>
      <c r="AS302"/>
      <c r="AT302"/>
      <c r="AU302"/>
      <c r="AV302"/>
      <c r="AW302"/>
      <c r="BE302"/>
      <c r="BF302" t="str" cm="1">
        <f t="array" aca="1" ref="BF302" ca="1">IFERROR(INDIRECT(X302),"")</f>
        <v/>
      </c>
      <c r="BI302"/>
      <c r="BJ302" s="435"/>
      <c r="CG302"/>
      <c r="CH302"/>
      <c r="CI302"/>
      <c r="CJ302"/>
      <c r="CK302"/>
      <c r="CL302"/>
      <c r="CM302"/>
      <c r="CN302"/>
      <c r="CO302"/>
      <c r="CP302"/>
      <c r="CQ302"/>
      <c r="CR302"/>
      <c r="CS302"/>
    </row>
    <row r="303" spans="18:97">
      <c r="R303"/>
      <c r="W303">
        <v>308</v>
      </c>
      <c r="X303" t="s">
        <v>1217</v>
      </c>
      <c r="Y303" t="s">
        <v>1217</v>
      </c>
      <c r="Z303" t="s">
        <v>1217</v>
      </c>
      <c r="AA303" t="s">
        <v>1217</v>
      </c>
      <c r="AB303" t="s">
        <v>1217</v>
      </c>
      <c r="AC303" t="s">
        <v>1217</v>
      </c>
      <c r="AD303" t="s">
        <v>1217</v>
      </c>
      <c r="AE303" t="s">
        <v>1217</v>
      </c>
      <c r="AF303" t="s">
        <v>1217</v>
      </c>
      <c r="AG303" t="s">
        <v>1217</v>
      </c>
      <c r="AH303"/>
      <c r="AI303" t="s">
        <v>1217</v>
      </c>
      <c r="AJ303" t="s">
        <v>1217</v>
      </c>
      <c r="AK303" t="s">
        <v>1217</v>
      </c>
      <c r="AL303" t="s">
        <v>1217</v>
      </c>
      <c r="AM303" t="s">
        <v>1217</v>
      </c>
      <c r="AN303" t="s">
        <v>1217</v>
      </c>
      <c r="AO303" t="s">
        <v>1217</v>
      </c>
      <c r="AP303"/>
      <c r="AQ303"/>
      <c r="AR303"/>
      <c r="AS303"/>
      <c r="AT303"/>
      <c r="AU303"/>
      <c r="AV303"/>
      <c r="AW303"/>
      <c r="BE303"/>
      <c r="BF303" t="str" cm="1">
        <f t="array" aca="1" ref="BF303" ca="1">IFERROR(INDIRECT(X303),"")</f>
        <v/>
      </c>
      <c r="BI303"/>
      <c r="BJ303" s="435"/>
      <c r="CG303"/>
      <c r="CH303"/>
      <c r="CI303"/>
      <c r="CJ303"/>
      <c r="CK303"/>
      <c r="CL303"/>
      <c r="CM303"/>
      <c r="CN303"/>
      <c r="CO303"/>
      <c r="CP303"/>
      <c r="CQ303"/>
      <c r="CR303"/>
      <c r="CS303"/>
    </row>
    <row r="304" spans="18:97">
      <c r="R304"/>
      <c r="W304">
        <v>309</v>
      </c>
      <c r="X304" t="s">
        <v>1217</v>
      </c>
      <c r="Y304" t="s">
        <v>1217</v>
      </c>
      <c r="Z304" t="s">
        <v>1217</v>
      </c>
      <c r="AA304" t="s">
        <v>1217</v>
      </c>
      <c r="AB304" t="s">
        <v>1217</v>
      </c>
      <c r="AC304" t="s">
        <v>1217</v>
      </c>
      <c r="AD304" t="s">
        <v>1217</v>
      </c>
      <c r="AE304" t="s">
        <v>1217</v>
      </c>
      <c r="AF304" t="s">
        <v>1217</v>
      </c>
      <c r="AG304" t="s">
        <v>1217</v>
      </c>
      <c r="AH304"/>
      <c r="AI304" t="s">
        <v>1217</v>
      </c>
      <c r="AJ304" t="s">
        <v>1217</v>
      </c>
      <c r="AK304" t="s">
        <v>1217</v>
      </c>
      <c r="AL304" t="s">
        <v>1217</v>
      </c>
      <c r="AM304" t="s">
        <v>1217</v>
      </c>
      <c r="AN304" t="s">
        <v>1217</v>
      </c>
      <c r="AO304" t="s">
        <v>1217</v>
      </c>
      <c r="AP304"/>
      <c r="AQ304"/>
      <c r="AR304"/>
      <c r="AS304"/>
      <c r="AT304"/>
      <c r="AU304"/>
      <c r="AV304"/>
      <c r="AW304"/>
      <c r="BE304"/>
      <c r="BF304" t="str" cm="1">
        <f t="array" aca="1" ref="BF304" ca="1">IFERROR(INDIRECT(X304),"")</f>
        <v/>
      </c>
      <c r="BI304"/>
      <c r="BJ304" s="435"/>
      <c r="CG304"/>
      <c r="CH304"/>
      <c r="CI304"/>
      <c r="CJ304"/>
      <c r="CK304"/>
      <c r="CL304"/>
      <c r="CM304"/>
      <c r="CN304"/>
      <c r="CO304"/>
      <c r="CP304"/>
      <c r="CQ304"/>
      <c r="CR304"/>
      <c r="CS304"/>
    </row>
    <row r="305" spans="18:97">
      <c r="R305"/>
      <c r="W305">
        <v>310</v>
      </c>
      <c r="X305" t="s">
        <v>1217</v>
      </c>
      <c r="Y305" t="s">
        <v>1217</v>
      </c>
      <c r="Z305" t="s">
        <v>1217</v>
      </c>
      <c r="AA305" t="s">
        <v>1217</v>
      </c>
      <c r="AB305" t="s">
        <v>1217</v>
      </c>
      <c r="AC305" t="s">
        <v>1217</v>
      </c>
      <c r="AD305" t="s">
        <v>1217</v>
      </c>
      <c r="AE305" t="s">
        <v>1217</v>
      </c>
      <c r="AF305" t="s">
        <v>1217</v>
      </c>
      <c r="AG305" t="s">
        <v>1217</v>
      </c>
      <c r="AH305"/>
      <c r="AI305" t="s">
        <v>1217</v>
      </c>
      <c r="AJ305" t="s">
        <v>1217</v>
      </c>
      <c r="AK305" t="s">
        <v>1217</v>
      </c>
      <c r="AL305" t="s">
        <v>1217</v>
      </c>
      <c r="AM305" t="s">
        <v>1217</v>
      </c>
      <c r="AN305" t="s">
        <v>1217</v>
      </c>
      <c r="AO305" t="s">
        <v>1217</v>
      </c>
      <c r="AP305"/>
      <c r="AQ305"/>
      <c r="AR305"/>
      <c r="AS305"/>
      <c r="AT305"/>
      <c r="AU305"/>
      <c r="AV305"/>
      <c r="AW305"/>
      <c r="BE305"/>
      <c r="BF305" t="str" cm="1">
        <f t="array" aca="1" ref="BF305" ca="1">IFERROR(INDIRECT(X305),"")</f>
        <v/>
      </c>
      <c r="BI305"/>
      <c r="BJ305" s="435"/>
      <c r="CG305"/>
      <c r="CH305"/>
      <c r="CI305"/>
      <c r="CJ305"/>
      <c r="CK305"/>
      <c r="CL305"/>
      <c r="CM305"/>
      <c r="CN305"/>
      <c r="CO305"/>
      <c r="CP305"/>
      <c r="CQ305"/>
      <c r="CR305"/>
      <c r="CS305"/>
    </row>
    <row r="306" spans="18:97">
      <c r="R306"/>
      <c r="W306">
        <v>311</v>
      </c>
      <c r="X306" t="s">
        <v>1217</v>
      </c>
      <c r="Y306" t="s">
        <v>1217</v>
      </c>
      <c r="Z306" t="s">
        <v>1217</v>
      </c>
      <c r="AA306" t="s">
        <v>1217</v>
      </c>
      <c r="AB306" t="s">
        <v>1217</v>
      </c>
      <c r="AC306" t="s">
        <v>1217</v>
      </c>
      <c r="AD306" t="s">
        <v>1217</v>
      </c>
      <c r="AE306" t="s">
        <v>1217</v>
      </c>
      <c r="AF306" t="s">
        <v>1217</v>
      </c>
      <c r="AG306" t="s">
        <v>1217</v>
      </c>
      <c r="AH306"/>
      <c r="AI306" t="s">
        <v>1217</v>
      </c>
      <c r="AJ306" t="s">
        <v>1217</v>
      </c>
      <c r="AK306" t="s">
        <v>1217</v>
      </c>
      <c r="AL306" t="s">
        <v>1217</v>
      </c>
      <c r="AM306" t="s">
        <v>1217</v>
      </c>
      <c r="AN306" t="s">
        <v>1217</v>
      </c>
      <c r="AO306" t="s">
        <v>1217</v>
      </c>
      <c r="AP306"/>
      <c r="AQ306"/>
      <c r="AR306"/>
      <c r="AS306"/>
      <c r="AT306"/>
      <c r="AU306"/>
      <c r="AV306"/>
      <c r="AW306"/>
      <c r="BE306"/>
      <c r="BF306" t="str" cm="1">
        <f t="array" aca="1" ref="BF306" ca="1">IFERROR(INDIRECT(X306),"")</f>
        <v/>
      </c>
      <c r="BI306"/>
      <c r="BJ306" s="435"/>
      <c r="CG306"/>
      <c r="CH306"/>
      <c r="CI306"/>
      <c r="CJ306"/>
      <c r="CK306"/>
      <c r="CL306"/>
      <c r="CM306"/>
      <c r="CN306"/>
      <c r="CO306"/>
      <c r="CP306"/>
      <c r="CQ306"/>
      <c r="CR306"/>
      <c r="CS306"/>
    </row>
    <row r="307" spans="18:97">
      <c r="R307"/>
      <c r="W307">
        <v>312</v>
      </c>
      <c r="X307" t="s">
        <v>1217</v>
      </c>
      <c r="Y307" t="s">
        <v>1217</v>
      </c>
      <c r="Z307" t="s">
        <v>1217</v>
      </c>
      <c r="AA307" t="s">
        <v>1217</v>
      </c>
      <c r="AB307" t="s">
        <v>1217</v>
      </c>
      <c r="AC307" t="s">
        <v>1217</v>
      </c>
      <c r="AD307" t="s">
        <v>1217</v>
      </c>
      <c r="AE307" t="s">
        <v>1217</v>
      </c>
      <c r="AF307" t="s">
        <v>1217</v>
      </c>
      <c r="AG307" t="s">
        <v>1217</v>
      </c>
      <c r="AH307"/>
      <c r="AI307" t="s">
        <v>1217</v>
      </c>
      <c r="AJ307" t="s">
        <v>1217</v>
      </c>
      <c r="AK307" t="s">
        <v>1217</v>
      </c>
      <c r="AL307" t="s">
        <v>1217</v>
      </c>
      <c r="AM307" t="s">
        <v>1217</v>
      </c>
      <c r="AN307" t="s">
        <v>1217</v>
      </c>
      <c r="AO307" t="s">
        <v>1217</v>
      </c>
      <c r="AP307"/>
      <c r="AQ307"/>
      <c r="AR307"/>
      <c r="AS307"/>
      <c r="AT307"/>
      <c r="AU307"/>
      <c r="AV307"/>
      <c r="AW307"/>
      <c r="BE307"/>
      <c r="BF307" t="str" cm="1">
        <f t="array" aca="1" ref="BF307" ca="1">IFERROR(INDIRECT(X307),"")</f>
        <v/>
      </c>
      <c r="BI307"/>
      <c r="BJ307" s="435"/>
      <c r="CG307"/>
      <c r="CH307"/>
      <c r="CI307"/>
      <c r="CJ307"/>
      <c r="CK307"/>
      <c r="CL307"/>
      <c r="CM307"/>
      <c r="CN307"/>
      <c r="CO307"/>
      <c r="CP307"/>
      <c r="CQ307"/>
      <c r="CR307"/>
      <c r="CS307"/>
    </row>
    <row r="308" spans="18:97">
      <c r="R308"/>
      <c r="W308">
        <v>313</v>
      </c>
      <c r="X308" t="s">
        <v>1217</v>
      </c>
      <c r="Y308" t="s">
        <v>1217</v>
      </c>
      <c r="Z308" t="s">
        <v>1217</v>
      </c>
      <c r="AA308" t="s">
        <v>1217</v>
      </c>
      <c r="AB308" t="s">
        <v>1217</v>
      </c>
      <c r="AC308" t="s">
        <v>1217</v>
      </c>
      <c r="AD308" t="s">
        <v>1217</v>
      </c>
      <c r="AE308" t="s">
        <v>1217</v>
      </c>
      <c r="AF308" t="s">
        <v>1217</v>
      </c>
      <c r="AG308" t="s">
        <v>1217</v>
      </c>
      <c r="AH308"/>
      <c r="AI308" t="s">
        <v>1217</v>
      </c>
      <c r="AJ308" t="s">
        <v>1217</v>
      </c>
      <c r="AK308" t="s">
        <v>1217</v>
      </c>
      <c r="AL308" t="s">
        <v>1217</v>
      </c>
      <c r="AM308" t="s">
        <v>1217</v>
      </c>
      <c r="AN308" t="s">
        <v>1217</v>
      </c>
      <c r="AO308" t="s">
        <v>1217</v>
      </c>
      <c r="AP308"/>
      <c r="AQ308"/>
      <c r="AR308"/>
      <c r="AS308"/>
      <c r="AT308"/>
      <c r="AU308"/>
      <c r="AV308"/>
      <c r="AW308"/>
      <c r="BE308"/>
      <c r="BF308" t="str" cm="1">
        <f t="array" aca="1" ref="BF308" ca="1">IFERROR(INDIRECT(X308),"")</f>
        <v/>
      </c>
      <c r="BI308"/>
      <c r="BJ308" s="435"/>
      <c r="CG308"/>
      <c r="CH308"/>
      <c r="CI308"/>
      <c r="CJ308"/>
      <c r="CK308"/>
      <c r="CL308"/>
      <c r="CM308"/>
      <c r="CN308"/>
      <c r="CO308"/>
      <c r="CP308"/>
      <c r="CQ308"/>
      <c r="CR308"/>
      <c r="CS308"/>
    </row>
    <row r="309" spans="18:97">
      <c r="R309"/>
      <c r="W309">
        <v>314</v>
      </c>
      <c r="X309" t="s">
        <v>1217</v>
      </c>
      <c r="Y309" t="s">
        <v>1217</v>
      </c>
      <c r="Z309" t="s">
        <v>1217</v>
      </c>
      <c r="AA309" t="s">
        <v>1217</v>
      </c>
      <c r="AB309" t="s">
        <v>1217</v>
      </c>
      <c r="AC309" t="s">
        <v>1217</v>
      </c>
      <c r="AD309" t="s">
        <v>1217</v>
      </c>
      <c r="AE309" t="s">
        <v>1217</v>
      </c>
      <c r="AF309" t="s">
        <v>1217</v>
      </c>
      <c r="AG309" t="s">
        <v>1217</v>
      </c>
      <c r="AH309"/>
      <c r="AI309" t="s">
        <v>1217</v>
      </c>
      <c r="AJ309" t="s">
        <v>1217</v>
      </c>
      <c r="AK309" t="s">
        <v>1217</v>
      </c>
      <c r="AL309" t="s">
        <v>1217</v>
      </c>
      <c r="AM309" t="s">
        <v>1217</v>
      </c>
      <c r="AN309" t="s">
        <v>1217</v>
      </c>
      <c r="AO309" t="s">
        <v>1217</v>
      </c>
      <c r="AP309"/>
      <c r="AQ309"/>
      <c r="AR309"/>
      <c r="AS309"/>
      <c r="AT309"/>
      <c r="AU309"/>
      <c r="AV309"/>
      <c r="AW309"/>
      <c r="BE309"/>
      <c r="BF309" t="str" cm="1">
        <f t="array" aca="1" ref="BF309" ca="1">IFERROR(INDIRECT(X309),"")</f>
        <v/>
      </c>
      <c r="BI309"/>
      <c r="BJ309" s="435"/>
      <c r="CG309"/>
      <c r="CH309"/>
      <c r="CI309"/>
      <c r="CJ309"/>
      <c r="CK309"/>
      <c r="CL309"/>
      <c r="CM309"/>
      <c r="CN309"/>
      <c r="CO309"/>
      <c r="CP309"/>
      <c r="CQ309"/>
      <c r="CR309"/>
      <c r="CS309"/>
    </row>
    <row r="310" spans="18:97">
      <c r="R310"/>
      <c r="W310">
        <v>315</v>
      </c>
      <c r="X310" t="s">
        <v>1217</v>
      </c>
      <c r="Y310" t="s">
        <v>1217</v>
      </c>
      <c r="Z310" t="s">
        <v>1217</v>
      </c>
      <c r="AA310" t="s">
        <v>1217</v>
      </c>
      <c r="AB310" t="s">
        <v>1217</v>
      </c>
      <c r="AC310" t="s">
        <v>1217</v>
      </c>
      <c r="AD310" t="s">
        <v>1217</v>
      </c>
      <c r="AE310" t="s">
        <v>1217</v>
      </c>
      <c r="AF310" t="s">
        <v>1217</v>
      </c>
      <c r="AG310" t="s">
        <v>1217</v>
      </c>
      <c r="AH310"/>
      <c r="AI310" t="s">
        <v>1217</v>
      </c>
      <c r="AJ310" t="s">
        <v>1217</v>
      </c>
      <c r="AK310" t="s">
        <v>1217</v>
      </c>
      <c r="AL310" t="s">
        <v>1217</v>
      </c>
      <c r="AM310" t="s">
        <v>1217</v>
      </c>
      <c r="AN310" t="s">
        <v>1217</v>
      </c>
      <c r="AO310" t="s">
        <v>1217</v>
      </c>
      <c r="AP310"/>
      <c r="AQ310"/>
      <c r="AR310"/>
      <c r="AS310"/>
      <c r="AT310"/>
      <c r="AU310"/>
      <c r="AV310"/>
      <c r="AW310"/>
      <c r="BE310"/>
      <c r="BF310" t="str" cm="1">
        <f t="array" aca="1" ref="BF310" ca="1">IFERROR(INDIRECT(X310),"")</f>
        <v/>
      </c>
      <c r="BI310"/>
      <c r="BJ310" s="435"/>
      <c r="CG310"/>
      <c r="CH310"/>
      <c r="CI310"/>
      <c r="CJ310"/>
      <c r="CK310"/>
      <c r="CL310"/>
      <c r="CM310"/>
      <c r="CN310"/>
      <c r="CO310"/>
      <c r="CP310"/>
      <c r="CQ310"/>
      <c r="CR310"/>
      <c r="CS310"/>
    </row>
    <row r="311" spans="18:97">
      <c r="R311"/>
      <c r="W311">
        <v>316</v>
      </c>
      <c r="X311" t="s">
        <v>1217</v>
      </c>
      <c r="Y311" t="s">
        <v>1217</v>
      </c>
      <c r="Z311" t="s">
        <v>1217</v>
      </c>
      <c r="AA311" t="s">
        <v>1217</v>
      </c>
      <c r="AB311" t="s">
        <v>1217</v>
      </c>
      <c r="AC311" t="s">
        <v>1217</v>
      </c>
      <c r="AD311" t="s">
        <v>1217</v>
      </c>
      <c r="AE311" t="s">
        <v>1217</v>
      </c>
      <c r="AF311" t="s">
        <v>1217</v>
      </c>
      <c r="AG311" t="s">
        <v>1217</v>
      </c>
      <c r="AH311"/>
      <c r="AI311" t="s">
        <v>1217</v>
      </c>
      <c r="AJ311" t="s">
        <v>1217</v>
      </c>
      <c r="AK311" t="s">
        <v>1217</v>
      </c>
      <c r="AL311" t="s">
        <v>1217</v>
      </c>
      <c r="AM311" t="s">
        <v>1217</v>
      </c>
      <c r="AN311" t="s">
        <v>1217</v>
      </c>
      <c r="AO311" t="s">
        <v>1217</v>
      </c>
      <c r="AP311"/>
      <c r="AQ311"/>
      <c r="AR311"/>
      <c r="AS311"/>
      <c r="AT311"/>
      <c r="AU311"/>
      <c r="AV311"/>
      <c r="AW311"/>
      <c r="BE311"/>
      <c r="BF311" t="str" cm="1">
        <f t="array" aca="1" ref="BF311" ca="1">IFERROR(INDIRECT(X311),"")</f>
        <v/>
      </c>
      <c r="BI311"/>
      <c r="BJ311" s="435"/>
      <c r="CG311"/>
      <c r="CH311"/>
      <c r="CI311"/>
      <c r="CJ311"/>
      <c r="CK311"/>
      <c r="CL311"/>
      <c r="CM311"/>
      <c r="CN311"/>
      <c r="CO311"/>
      <c r="CP311"/>
      <c r="CQ311"/>
      <c r="CR311"/>
      <c r="CS311"/>
    </row>
    <row r="312" spans="18:97">
      <c r="R312"/>
      <c r="W312">
        <v>317</v>
      </c>
      <c r="X312" t="s">
        <v>1217</v>
      </c>
      <c r="Y312" t="s">
        <v>1217</v>
      </c>
      <c r="Z312" t="s">
        <v>1217</v>
      </c>
      <c r="AA312" t="s">
        <v>1217</v>
      </c>
      <c r="AB312" t="s">
        <v>1217</v>
      </c>
      <c r="AC312" t="s">
        <v>1217</v>
      </c>
      <c r="AD312" t="s">
        <v>1217</v>
      </c>
      <c r="AE312" t="s">
        <v>1217</v>
      </c>
      <c r="AF312" t="s">
        <v>1217</v>
      </c>
      <c r="AG312" t="s">
        <v>1217</v>
      </c>
      <c r="AH312"/>
      <c r="AI312" t="s">
        <v>1217</v>
      </c>
      <c r="AJ312" t="s">
        <v>1217</v>
      </c>
      <c r="AK312" t="s">
        <v>1217</v>
      </c>
      <c r="AL312" t="s">
        <v>1217</v>
      </c>
      <c r="AM312" t="s">
        <v>1217</v>
      </c>
      <c r="AN312" t="s">
        <v>1217</v>
      </c>
      <c r="AO312" t="s">
        <v>1217</v>
      </c>
      <c r="AP312"/>
      <c r="AQ312"/>
      <c r="AR312"/>
      <c r="AS312"/>
      <c r="AT312"/>
      <c r="AU312"/>
      <c r="AV312"/>
      <c r="AW312"/>
      <c r="BE312"/>
      <c r="BF312" t="str" cm="1">
        <f t="array" aca="1" ref="BF312" ca="1">IFERROR(INDIRECT(X312),"")</f>
        <v/>
      </c>
      <c r="BI312"/>
      <c r="BJ312" s="435"/>
      <c r="CG312"/>
      <c r="CH312"/>
      <c r="CI312"/>
      <c r="CJ312"/>
      <c r="CK312"/>
      <c r="CL312"/>
      <c r="CM312"/>
      <c r="CN312"/>
      <c r="CO312"/>
      <c r="CP312"/>
      <c r="CQ312"/>
      <c r="CR312"/>
      <c r="CS312"/>
    </row>
    <row r="313" spans="18:97">
      <c r="R313"/>
      <c r="W313">
        <v>318</v>
      </c>
      <c r="X313" t="s">
        <v>1217</v>
      </c>
      <c r="Y313" t="s">
        <v>1217</v>
      </c>
      <c r="Z313" t="s">
        <v>1217</v>
      </c>
      <c r="AA313" t="s">
        <v>1217</v>
      </c>
      <c r="AB313" t="s">
        <v>1217</v>
      </c>
      <c r="AC313" t="s">
        <v>1217</v>
      </c>
      <c r="AD313" t="s">
        <v>1217</v>
      </c>
      <c r="AE313" t="s">
        <v>1217</v>
      </c>
      <c r="AF313" t="s">
        <v>1217</v>
      </c>
      <c r="AG313" t="s">
        <v>1217</v>
      </c>
      <c r="AH313"/>
      <c r="AI313" t="s">
        <v>1217</v>
      </c>
      <c r="AJ313" t="s">
        <v>1217</v>
      </c>
      <c r="AK313" t="s">
        <v>1217</v>
      </c>
      <c r="AL313" t="s">
        <v>1217</v>
      </c>
      <c r="AM313" t="s">
        <v>1217</v>
      </c>
      <c r="AN313" t="s">
        <v>1217</v>
      </c>
      <c r="AO313" t="s">
        <v>1217</v>
      </c>
      <c r="AP313"/>
      <c r="AQ313"/>
      <c r="AR313"/>
      <c r="AS313"/>
      <c r="AT313"/>
      <c r="AU313"/>
      <c r="AV313"/>
      <c r="AW313"/>
      <c r="BE313"/>
      <c r="BF313" t="str" cm="1">
        <f t="array" aca="1" ref="BF313" ca="1">IFERROR(INDIRECT(X313),"")</f>
        <v/>
      </c>
      <c r="BI313"/>
      <c r="BJ313" s="435"/>
      <c r="CG313"/>
      <c r="CH313"/>
      <c r="CI313"/>
      <c r="CJ313"/>
      <c r="CK313"/>
      <c r="CL313"/>
      <c r="CM313"/>
      <c r="CN313"/>
      <c r="CO313"/>
      <c r="CP313"/>
      <c r="CQ313"/>
      <c r="CR313"/>
      <c r="CS313"/>
    </row>
    <row r="314" spans="18:97">
      <c r="R314"/>
      <c r="W314">
        <v>319</v>
      </c>
      <c r="X314" t="s">
        <v>1217</v>
      </c>
      <c r="Y314" t="s">
        <v>1217</v>
      </c>
      <c r="Z314" t="s">
        <v>1217</v>
      </c>
      <c r="AA314" t="s">
        <v>1217</v>
      </c>
      <c r="AB314" t="s">
        <v>1217</v>
      </c>
      <c r="AC314" t="s">
        <v>1217</v>
      </c>
      <c r="AD314" t="s">
        <v>1217</v>
      </c>
      <c r="AE314" t="s">
        <v>1217</v>
      </c>
      <c r="AF314" t="s">
        <v>1217</v>
      </c>
      <c r="AG314" t="s">
        <v>1217</v>
      </c>
      <c r="AH314"/>
      <c r="AI314" t="s">
        <v>1217</v>
      </c>
      <c r="AJ314" t="s">
        <v>1217</v>
      </c>
      <c r="AK314" t="s">
        <v>1217</v>
      </c>
      <c r="AL314" t="s">
        <v>1217</v>
      </c>
      <c r="AM314" t="s">
        <v>1217</v>
      </c>
      <c r="AN314" t="s">
        <v>1217</v>
      </c>
      <c r="AO314" t="s">
        <v>1217</v>
      </c>
      <c r="AP314"/>
      <c r="AQ314"/>
      <c r="AR314"/>
      <c r="AS314"/>
      <c r="AT314"/>
      <c r="AU314"/>
      <c r="AV314"/>
      <c r="AW314"/>
      <c r="BE314"/>
      <c r="BF314" t="str" cm="1">
        <f t="array" aca="1" ref="BF314" ca="1">IFERROR(INDIRECT(X314),"")</f>
        <v/>
      </c>
      <c r="BI314"/>
      <c r="BJ314" s="435"/>
      <c r="CG314"/>
      <c r="CH314"/>
      <c r="CI314"/>
      <c r="CJ314"/>
      <c r="CK314"/>
      <c r="CL314"/>
      <c r="CM314"/>
      <c r="CN314"/>
      <c r="CO314"/>
      <c r="CP314"/>
      <c r="CQ314"/>
      <c r="CR314"/>
      <c r="CS314"/>
    </row>
    <row r="315" spans="18:97">
      <c r="R315"/>
      <c r="W315">
        <v>320</v>
      </c>
      <c r="X315" t="s">
        <v>1217</v>
      </c>
      <c r="Y315" t="s">
        <v>1217</v>
      </c>
      <c r="Z315" t="s">
        <v>1217</v>
      </c>
      <c r="AA315" t="s">
        <v>1217</v>
      </c>
      <c r="AB315" t="s">
        <v>1217</v>
      </c>
      <c r="AC315" t="s">
        <v>1217</v>
      </c>
      <c r="AD315" t="s">
        <v>1217</v>
      </c>
      <c r="AE315" t="s">
        <v>1217</v>
      </c>
      <c r="AF315" t="s">
        <v>1217</v>
      </c>
      <c r="AG315" t="s">
        <v>1217</v>
      </c>
      <c r="AH315"/>
      <c r="AI315" t="s">
        <v>1217</v>
      </c>
      <c r="AJ315" t="s">
        <v>1217</v>
      </c>
      <c r="AK315" t="s">
        <v>1217</v>
      </c>
      <c r="AL315" t="s">
        <v>1217</v>
      </c>
      <c r="AM315" t="s">
        <v>1217</v>
      </c>
      <c r="AN315" t="s">
        <v>1217</v>
      </c>
      <c r="AO315" t="s">
        <v>1217</v>
      </c>
      <c r="AP315"/>
      <c r="AQ315"/>
      <c r="AR315"/>
      <c r="AS315"/>
      <c r="AT315"/>
      <c r="AU315"/>
      <c r="AV315"/>
      <c r="AW315"/>
      <c r="BE315"/>
      <c r="BF315" t="str" cm="1">
        <f t="array" aca="1" ref="BF315" ca="1">IFERROR(INDIRECT(X315),"")</f>
        <v/>
      </c>
      <c r="BI315"/>
      <c r="BJ315" s="435"/>
      <c r="CG315"/>
      <c r="CH315"/>
      <c r="CI315"/>
      <c r="CJ315"/>
      <c r="CK315"/>
      <c r="CL315"/>
      <c r="CM315"/>
      <c r="CN315"/>
      <c r="CO315"/>
      <c r="CP315"/>
      <c r="CQ315"/>
      <c r="CR315"/>
      <c r="CS315"/>
    </row>
    <row r="316" spans="18:97">
      <c r="R316"/>
      <c r="W316">
        <v>321</v>
      </c>
      <c r="X316" t="s">
        <v>1217</v>
      </c>
      <c r="Y316" t="s">
        <v>1217</v>
      </c>
      <c r="Z316" t="s">
        <v>1217</v>
      </c>
      <c r="AA316" t="s">
        <v>1217</v>
      </c>
      <c r="AB316" t="s">
        <v>1217</v>
      </c>
      <c r="AC316" t="s">
        <v>1217</v>
      </c>
      <c r="AD316" t="s">
        <v>1217</v>
      </c>
      <c r="AE316" t="s">
        <v>1217</v>
      </c>
      <c r="AF316" t="s">
        <v>1217</v>
      </c>
      <c r="AG316" t="s">
        <v>1217</v>
      </c>
      <c r="AH316"/>
      <c r="AI316" t="s">
        <v>1217</v>
      </c>
      <c r="AJ316" t="s">
        <v>1217</v>
      </c>
      <c r="AK316" t="s">
        <v>1217</v>
      </c>
      <c r="AL316" t="s">
        <v>1217</v>
      </c>
      <c r="AM316" t="s">
        <v>1217</v>
      </c>
      <c r="AN316" t="s">
        <v>1217</v>
      </c>
      <c r="AO316" t="s">
        <v>1217</v>
      </c>
      <c r="AP316"/>
      <c r="AQ316"/>
      <c r="AR316"/>
      <c r="AS316"/>
      <c r="AT316"/>
      <c r="AU316"/>
      <c r="AV316"/>
      <c r="AW316"/>
      <c r="BE316"/>
      <c r="BF316" t="str" cm="1">
        <f t="array" aca="1" ref="BF316" ca="1">IFERROR(INDIRECT(X316),"")</f>
        <v/>
      </c>
      <c r="BI316"/>
      <c r="BJ316" s="435"/>
      <c r="CG316"/>
      <c r="CH316"/>
      <c r="CI316"/>
      <c r="CJ316"/>
      <c r="CK316"/>
      <c r="CL316"/>
      <c r="CM316"/>
      <c r="CN316"/>
      <c r="CO316"/>
      <c r="CP316"/>
      <c r="CQ316"/>
      <c r="CR316"/>
      <c r="CS316"/>
    </row>
    <row r="317" spans="18:97">
      <c r="R317"/>
      <c r="W317">
        <v>322</v>
      </c>
      <c r="X317" t="s">
        <v>1217</v>
      </c>
      <c r="Y317" t="s">
        <v>1217</v>
      </c>
      <c r="Z317" t="s">
        <v>1217</v>
      </c>
      <c r="AA317" t="s">
        <v>1217</v>
      </c>
      <c r="AB317" t="s">
        <v>1217</v>
      </c>
      <c r="AC317" t="s">
        <v>1217</v>
      </c>
      <c r="AD317" t="s">
        <v>1217</v>
      </c>
      <c r="AE317" t="s">
        <v>1217</v>
      </c>
      <c r="AF317" t="s">
        <v>1217</v>
      </c>
      <c r="AG317" t="s">
        <v>1217</v>
      </c>
      <c r="AH317"/>
      <c r="AI317" t="s">
        <v>1217</v>
      </c>
      <c r="AJ317" t="s">
        <v>1217</v>
      </c>
      <c r="AK317" t="s">
        <v>1217</v>
      </c>
      <c r="AL317" t="s">
        <v>1217</v>
      </c>
      <c r="AM317" t="s">
        <v>1217</v>
      </c>
      <c r="AN317" t="s">
        <v>1217</v>
      </c>
      <c r="AO317" t="s">
        <v>1217</v>
      </c>
      <c r="AP317"/>
      <c r="AQ317"/>
      <c r="AR317"/>
      <c r="AS317"/>
      <c r="AT317"/>
      <c r="AU317"/>
      <c r="AV317"/>
      <c r="AW317"/>
      <c r="BE317"/>
      <c r="BF317" t="str" cm="1">
        <f t="array" aca="1" ref="BF317" ca="1">IFERROR(INDIRECT(X317),"")</f>
        <v/>
      </c>
      <c r="BI317"/>
      <c r="BJ317" s="435"/>
      <c r="CG317"/>
      <c r="CH317"/>
      <c r="CI317"/>
      <c r="CJ317"/>
      <c r="CK317"/>
      <c r="CL317"/>
      <c r="CM317"/>
      <c r="CN317"/>
      <c r="CO317"/>
      <c r="CP317"/>
      <c r="CQ317"/>
      <c r="CR317"/>
      <c r="CS317"/>
    </row>
    <row r="318" spans="18:97">
      <c r="R318"/>
      <c r="W318">
        <v>323</v>
      </c>
      <c r="X318" t="s">
        <v>1217</v>
      </c>
      <c r="Y318" t="s">
        <v>1217</v>
      </c>
      <c r="Z318" t="s">
        <v>1217</v>
      </c>
      <c r="AA318" t="s">
        <v>1217</v>
      </c>
      <c r="AB318" t="s">
        <v>1217</v>
      </c>
      <c r="AC318" t="s">
        <v>1217</v>
      </c>
      <c r="AD318" t="s">
        <v>1217</v>
      </c>
      <c r="AE318" t="s">
        <v>1217</v>
      </c>
      <c r="AF318" t="s">
        <v>1217</v>
      </c>
      <c r="AG318" t="s">
        <v>1217</v>
      </c>
      <c r="AH318"/>
      <c r="AI318" t="s">
        <v>1217</v>
      </c>
      <c r="AJ318" t="s">
        <v>1217</v>
      </c>
      <c r="AK318" t="s">
        <v>1217</v>
      </c>
      <c r="AL318" t="s">
        <v>1217</v>
      </c>
      <c r="AM318" t="s">
        <v>1217</v>
      </c>
      <c r="AN318" t="s">
        <v>1217</v>
      </c>
      <c r="AO318" t="s">
        <v>1217</v>
      </c>
      <c r="AP318"/>
      <c r="AQ318"/>
      <c r="AR318"/>
      <c r="AS318"/>
      <c r="AT318"/>
      <c r="AU318"/>
      <c r="AV318"/>
      <c r="AW318"/>
      <c r="BE318"/>
      <c r="BF318" t="str" cm="1">
        <f t="array" aca="1" ref="BF318" ca="1">IFERROR(INDIRECT(X318),"")</f>
        <v/>
      </c>
      <c r="BI318"/>
      <c r="BJ318" s="435"/>
      <c r="CG318"/>
      <c r="CH318"/>
      <c r="CI318"/>
      <c r="CJ318"/>
      <c r="CK318"/>
      <c r="CL318"/>
      <c r="CM318"/>
      <c r="CN318"/>
      <c r="CO318"/>
      <c r="CP318"/>
      <c r="CQ318"/>
      <c r="CR318"/>
      <c r="CS318"/>
    </row>
    <row r="319" spans="18:97">
      <c r="R319"/>
      <c r="W319">
        <v>324</v>
      </c>
      <c r="X319" t="s">
        <v>1217</v>
      </c>
      <c r="Y319" t="s">
        <v>1217</v>
      </c>
      <c r="Z319" t="s">
        <v>1217</v>
      </c>
      <c r="AA319" t="s">
        <v>1217</v>
      </c>
      <c r="AB319" t="s">
        <v>1217</v>
      </c>
      <c r="AC319" t="s">
        <v>1217</v>
      </c>
      <c r="AD319" t="s">
        <v>1217</v>
      </c>
      <c r="AE319" t="s">
        <v>1217</v>
      </c>
      <c r="AF319" t="s">
        <v>1217</v>
      </c>
      <c r="AG319" t="s">
        <v>1217</v>
      </c>
      <c r="AH319"/>
      <c r="AI319" t="s">
        <v>1217</v>
      </c>
      <c r="AJ319" t="s">
        <v>1217</v>
      </c>
      <c r="AK319" t="s">
        <v>1217</v>
      </c>
      <c r="AL319" t="s">
        <v>1217</v>
      </c>
      <c r="AM319" t="s">
        <v>1217</v>
      </c>
      <c r="AN319" t="s">
        <v>1217</v>
      </c>
      <c r="AO319" t="s">
        <v>1217</v>
      </c>
      <c r="AP319"/>
      <c r="AQ319"/>
      <c r="AR319"/>
      <c r="AS319"/>
      <c r="AT319"/>
      <c r="AU319"/>
      <c r="AV319"/>
      <c r="AW319"/>
      <c r="BE319"/>
      <c r="BF319" t="str" cm="1">
        <f t="array" aca="1" ref="BF319" ca="1">IFERROR(INDIRECT(X319),"")</f>
        <v/>
      </c>
      <c r="BI319"/>
      <c r="BJ319" s="435"/>
      <c r="CG319"/>
      <c r="CH319"/>
      <c r="CI319"/>
      <c r="CJ319"/>
      <c r="CK319"/>
      <c r="CL319"/>
      <c r="CM319"/>
      <c r="CN319"/>
      <c r="CO319"/>
      <c r="CP319"/>
      <c r="CQ319"/>
      <c r="CR319"/>
      <c r="CS319"/>
    </row>
    <row r="320" spans="18:97">
      <c r="R320"/>
      <c r="W320">
        <v>325</v>
      </c>
      <c r="X320" t="s">
        <v>1217</v>
      </c>
      <c r="Y320" t="s">
        <v>1217</v>
      </c>
      <c r="Z320" t="s">
        <v>1217</v>
      </c>
      <c r="AA320" t="s">
        <v>1217</v>
      </c>
      <c r="AB320" t="s">
        <v>1217</v>
      </c>
      <c r="AC320" t="s">
        <v>1217</v>
      </c>
      <c r="AD320" t="s">
        <v>1217</v>
      </c>
      <c r="AE320" t="s">
        <v>1217</v>
      </c>
      <c r="AF320" t="s">
        <v>1217</v>
      </c>
      <c r="AG320" t="s">
        <v>1217</v>
      </c>
      <c r="AH320"/>
      <c r="AI320" t="s">
        <v>1217</v>
      </c>
      <c r="AJ320" t="s">
        <v>1217</v>
      </c>
      <c r="AK320" t="s">
        <v>1217</v>
      </c>
      <c r="AL320" t="s">
        <v>1217</v>
      </c>
      <c r="AM320" t="s">
        <v>1217</v>
      </c>
      <c r="AN320" t="s">
        <v>1217</v>
      </c>
      <c r="AO320" t="s">
        <v>1217</v>
      </c>
      <c r="AP320"/>
      <c r="AQ320"/>
      <c r="AR320"/>
      <c r="AS320"/>
      <c r="AT320"/>
      <c r="AU320"/>
      <c r="AV320"/>
      <c r="AW320"/>
      <c r="BE320"/>
      <c r="BF320" t="str" cm="1">
        <f t="array" aca="1" ref="BF320" ca="1">IFERROR(INDIRECT(X320),"")</f>
        <v/>
      </c>
      <c r="BI320"/>
      <c r="BJ320" s="435"/>
      <c r="CG320"/>
      <c r="CH320"/>
      <c r="CI320"/>
      <c r="CJ320"/>
      <c r="CK320"/>
      <c r="CL320"/>
      <c r="CM320"/>
      <c r="CN320"/>
      <c r="CO320"/>
      <c r="CP320"/>
      <c r="CQ320"/>
      <c r="CR320"/>
      <c r="CS320"/>
    </row>
    <row r="321" spans="18:97">
      <c r="R321"/>
      <c r="W321">
        <v>326</v>
      </c>
      <c r="X321" t="s">
        <v>1217</v>
      </c>
      <c r="Y321" t="s">
        <v>1217</v>
      </c>
      <c r="Z321" t="s">
        <v>1217</v>
      </c>
      <c r="AA321" t="s">
        <v>1217</v>
      </c>
      <c r="AB321" t="s">
        <v>1217</v>
      </c>
      <c r="AC321" t="s">
        <v>1217</v>
      </c>
      <c r="AD321" t="s">
        <v>1217</v>
      </c>
      <c r="AE321" t="s">
        <v>1217</v>
      </c>
      <c r="AF321" t="s">
        <v>1217</v>
      </c>
      <c r="AG321" t="s">
        <v>1217</v>
      </c>
      <c r="AH321"/>
      <c r="AI321" t="s">
        <v>1217</v>
      </c>
      <c r="AJ321" t="s">
        <v>1217</v>
      </c>
      <c r="AK321" t="s">
        <v>1217</v>
      </c>
      <c r="AL321" t="s">
        <v>1217</v>
      </c>
      <c r="AM321" t="s">
        <v>1217</v>
      </c>
      <c r="AN321" t="s">
        <v>1217</v>
      </c>
      <c r="AO321" t="s">
        <v>1217</v>
      </c>
      <c r="AP321"/>
      <c r="AQ321"/>
      <c r="AR321"/>
      <c r="AS321"/>
      <c r="AT321"/>
      <c r="AU321"/>
      <c r="AV321"/>
      <c r="AW321"/>
      <c r="BE321"/>
      <c r="BF321" t="str" cm="1">
        <f t="array" aca="1" ref="BF321" ca="1">IFERROR(INDIRECT(X321),"")</f>
        <v/>
      </c>
      <c r="BI321"/>
      <c r="BJ321" s="435"/>
      <c r="CG321"/>
      <c r="CH321"/>
      <c r="CI321"/>
      <c r="CJ321"/>
      <c r="CK321"/>
      <c r="CL321"/>
      <c r="CM321"/>
      <c r="CN321"/>
      <c r="CO321"/>
      <c r="CP321"/>
      <c r="CQ321"/>
      <c r="CR321"/>
      <c r="CS321"/>
    </row>
    <row r="322" spans="18:97">
      <c r="R322"/>
      <c r="W322">
        <v>327</v>
      </c>
      <c r="X322" t="s">
        <v>1217</v>
      </c>
      <c r="Y322" t="s">
        <v>1217</v>
      </c>
      <c r="Z322" t="s">
        <v>1217</v>
      </c>
      <c r="AA322" t="s">
        <v>1217</v>
      </c>
      <c r="AB322" t="s">
        <v>1217</v>
      </c>
      <c r="AC322" t="s">
        <v>1217</v>
      </c>
      <c r="AD322" t="s">
        <v>1217</v>
      </c>
      <c r="AE322" t="s">
        <v>1217</v>
      </c>
      <c r="AF322" t="s">
        <v>1217</v>
      </c>
      <c r="AG322" t="s">
        <v>1217</v>
      </c>
      <c r="AH322"/>
      <c r="AI322" t="s">
        <v>1217</v>
      </c>
      <c r="AJ322" t="s">
        <v>1217</v>
      </c>
      <c r="AK322" t="s">
        <v>1217</v>
      </c>
      <c r="AL322" t="s">
        <v>1217</v>
      </c>
      <c r="AM322" t="s">
        <v>1217</v>
      </c>
      <c r="AN322" t="s">
        <v>1217</v>
      </c>
      <c r="AO322" t="s">
        <v>1217</v>
      </c>
      <c r="AP322"/>
      <c r="AQ322"/>
      <c r="AR322"/>
      <c r="AS322"/>
      <c r="AT322"/>
      <c r="AU322"/>
      <c r="AV322"/>
      <c r="AW322"/>
      <c r="BE322"/>
      <c r="BF322" t="str" cm="1">
        <f t="array" aca="1" ref="BF322" ca="1">IFERROR(INDIRECT(X322),"")</f>
        <v/>
      </c>
      <c r="BI322"/>
      <c r="BJ322" s="435"/>
      <c r="CG322"/>
      <c r="CH322"/>
      <c r="CI322"/>
      <c r="CJ322"/>
      <c r="CK322"/>
      <c r="CL322"/>
      <c r="CM322"/>
      <c r="CN322"/>
      <c r="CO322"/>
      <c r="CP322"/>
      <c r="CQ322"/>
      <c r="CR322"/>
      <c r="CS322"/>
    </row>
    <row r="323" spans="18:97">
      <c r="R323"/>
      <c r="W323">
        <v>328</v>
      </c>
      <c r="X323" t="s">
        <v>1217</v>
      </c>
      <c r="Y323" t="s">
        <v>1217</v>
      </c>
      <c r="Z323" t="s">
        <v>1217</v>
      </c>
      <c r="AA323" t="s">
        <v>1217</v>
      </c>
      <c r="AB323" t="s">
        <v>1217</v>
      </c>
      <c r="AC323" t="s">
        <v>1217</v>
      </c>
      <c r="AD323" t="s">
        <v>1217</v>
      </c>
      <c r="AE323" t="s">
        <v>1217</v>
      </c>
      <c r="AF323" t="s">
        <v>1217</v>
      </c>
      <c r="AG323" t="s">
        <v>1217</v>
      </c>
      <c r="AH323"/>
      <c r="AI323" t="s">
        <v>1217</v>
      </c>
      <c r="AJ323" t="s">
        <v>1217</v>
      </c>
      <c r="AK323" t="s">
        <v>1217</v>
      </c>
      <c r="AL323" t="s">
        <v>1217</v>
      </c>
      <c r="AM323" t="s">
        <v>1217</v>
      </c>
      <c r="AN323" t="s">
        <v>1217</v>
      </c>
      <c r="AO323" t="s">
        <v>1217</v>
      </c>
      <c r="AP323"/>
      <c r="AQ323"/>
      <c r="AR323"/>
      <c r="AS323"/>
      <c r="AT323"/>
      <c r="AU323"/>
      <c r="AV323"/>
      <c r="AW323"/>
      <c r="BE323"/>
      <c r="BF323" t="str" cm="1">
        <f t="array" aca="1" ref="BF323" ca="1">IFERROR(INDIRECT(X323),"")</f>
        <v/>
      </c>
      <c r="BI323"/>
      <c r="BJ323" s="435"/>
      <c r="CG323"/>
      <c r="CH323"/>
      <c r="CI323"/>
      <c r="CJ323"/>
      <c r="CK323"/>
      <c r="CL323"/>
      <c r="CM323"/>
      <c r="CN323"/>
      <c r="CO323"/>
      <c r="CP323"/>
      <c r="CQ323"/>
      <c r="CR323"/>
      <c r="CS323"/>
    </row>
    <row r="324" spans="18:97">
      <c r="R324"/>
      <c r="W324">
        <v>329</v>
      </c>
      <c r="X324" t="s">
        <v>1217</v>
      </c>
      <c r="Y324" t="s">
        <v>1217</v>
      </c>
      <c r="Z324" t="s">
        <v>1217</v>
      </c>
      <c r="AA324" t="s">
        <v>1217</v>
      </c>
      <c r="AB324" t="s">
        <v>1217</v>
      </c>
      <c r="AC324" t="s">
        <v>1217</v>
      </c>
      <c r="AD324" t="s">
        <v>1217</v>
      </c>
      <c r="AE324" t="s">
        <v>1217</v>
      </c>
      <c r="AF324" t="s">
        <v>1217</v>
      </c>
      <c r="AG324" t="s">
        <v>1217</v>
      </c>
      <c r="AH324"/>
      <c r="AI324" t="s">
        <v>1217</v>
      </c>
      <c r="AJ324" t="s">
        <v>1217</v>
      </c>
      <c r="AK324" t="s">
        <v>1217</v>
      </c>
      <c r="AL324" t="s">
        <v>1217</v>
      </c>
      <c r="AM324" t="s">
        <v>1217</v>
      </c>
      <c r="AN324" t="s">
        <v>1217</v>
      </c>
      <c r="AO324" t="s">
        <v>1217</v>
      </c>
      <c r="AP324"/>
      <c r="AQ324"/>
      <c r="AR324"/>
      <c r="AS324"/>
      <c r="AT324"/>
      <c r="AU324"/>
      <c r="AV324"/>
      <c r="AW324"/>
      <c r="BE324"/>
      <c r="BF324" t="str" cm="1">
        <f t="array" aca="1" ref="BF324" ca="1">IFERROR(INDIRECT(X324),"")</f>
        <v/>
      </c>
      <c r="BI324"/>
      <c r="BJ324" s="435"/>
      <c r="CG324"/>
      <c r="CH324"/>
      <c r="CI324"/>
      <c r="CJ324"/>
      <c r="CK324"/>
      <c r="CL324"/>
      <c r="CM324"/>
      <c r="CN324"/>
      <c r="CO324"/>
      <c r="CP324"/>
      <c r="CQ324"/>
      <c r="CR324"/>
      <c r="CS324"/>
    </row>
    <row r="325" spans="18:97">
      <c r="R325"/>
      <c r="W325">
        <v>330</v>
      </c>
      <c r="X325" t="s">
        <v>1217</v>
      </c>
      <c r="Y325" t="s">
        <v>1217</v>
      </c>
      <c r="Z325" t="s">
        <v>1217</v>
      </c>
      <c r="AA325" t="s">
        <v>1217</v>
      </c>
      <c r="AB325" t="s">
        <v>1217</v>
      </c>
      <c r="AC325" t="s">
        <v>1217</v>
      </c>
      <c r="AD325" t="s">
        <v>1217</v>
      </c>
      <c r="AE325" t="s">
        <v>1217</v>
      </c>
      <c r="AF325" t="s">
        <v>1217</v>
      </c>
      <c r="AG325" t="s">
        <v>1217</v>
      </c>
      <c r="AH325"/>
      <c r="AI325" t="s">
        <v>1217</v>
      </c>
      <c r="AJ325" t="s">
        <v>1217</v>
      </c>
      <c r="AK325" t="s">
        <v>1217</v>
      </c>
      <c r="AL325" t="s">
        <v>1217</v>
      </c>
      <c r="AM325" t="s">
        <v>1217</v>
      </c>
      <c r="AN325" t="s">
        <v>1217</v>
      </c>
      <c r="AO325" t="s">
        <v>1217</v>
      </c>
      <c r="AP325"/>
      <c r="AQ325"/>
      <c r="AR325"/>
      <c r="AS325"/>
      <c r="AT325"/>
      <c r="AU325"/>
      <c r="AV325"/>
      <c r="AW325"/>
      <c r="BE325"/>
      <c r="BF325" t="str" cm="1">
        <f t="array" aca="1" ref="BF325" ca="1">IFERROR(INDIRECT(X325),"")</f>
        <v/>
      </c>
      <c r="BI325"/>
      <c r="BJ325" s="435"/>
      <c r="CG325"/>
      <c r="CH325"/>
      <c r="CI325"/>
      <c r="CJ325"/>
      <c r="CK325"/>
      <c r="CL325"/>
      <c r="CM325"/>
      <c r="CN325"/>
      <c r="CO325"/>
      <c r="CP325"/>
      <c r="CQ325"/>
      <c r="CR325"/>
      <c r="CS325"/>
    </row>
    <row r="326" spans="18:97">
      <c r="R326"/>
      <c r="W326">
        <v>331</v>
      </c>
      <c r="X326" t="s">
        <v>1217</v>
      </c>
      <c r="Y326" t="s">
        <v>1217</v>
      </c>
      <c r="Z326" t="s">
        <v>1217</v>
      </c>
      <c r="AA326" t="s">
        <v>1217</v>
      </c>
      <c r="AB326" t="s">
        <v>1217</v>
      </c>
      <c r="AC326" t="s">
        <v>1217</v>
      </c>
      <c r="AD326" t="s">
        <v>1217</v>
      </c>
      <c r="AE326" t="s">
        <v>1217</v>
      </c>
      <c r="AF326" t="s">
        <v>1217</v>
      </c>
      <c r="AG326" t="s">
        <v>1217</v>
      </c>
      <c r="AH326"/>
      <c r="AI326" t="s">
        <v>1217</v>
      </c>
      <c r="AJ326" t="s">
        <v>1217</v>
      </c>
      <c r="AK326" t="s">
        <v>1217</v>
      </c>
      <c r="AL326" t="s">
        <v>1217</v>
      </c>
      <c r="AM326" t="s">
        <v>1217</v>
      </c>
      <c r="AN326" t="s">
        <v>1217</v>
      </c>
      <c r="AO326" t="s">
        <v>1217</v>
      </c>
      <c r="AP326"/>
      <c r="AQ326"/>
      <c r="AR326"/>
      <c r="AS326"/>
      <c r="AT326"/>
      <c r="AU326"/>
      <c r="AV326"/>
      <c r="AW326"/>
      <c r="BE326"/>
      <c r="BF326" t="str" cm="1">
        <f t="array" aca="1" ref="BF326" ca="1">IFERROR(INDIRECT(X326),"")</f>
        <v/>
      </c>
      <c r="BI326"/>
      <c r="BJ326" s="435"/>
      <c r="CG326"/>
      <c r="CH326"/>
      <c r="CI326"/>
      <c r="CJ326"/>
      <c r="CK326"/>
      <c r="CL326"/>
      <c r="CM326"/>
      <c r="CN326"/>
      <c r="CO326"/>
      <c r="CP326"/>
      <c r="CQ326"/>
      <c r="CR326"/>
      <c r="CS326"/>
    </row>
    <row r="327" spans="18:97">
      <c r="R327"/>
      <c r="W327">
        <v>332</v>
      </c>
      <c r="X327" t="s">
        <v>1217</v>
      </c>
      <c r="Y327" t="s">
        <v>1217</v>
      </c>
      <c r="Z327" t="s">
        <v>1217</v>
      </c>
      <c r="AA327" t="s">
        <v>1217</v>
      </c>
      <c r="AB327" t="s">
        <v>1217</v>
      </c>
      <c r="AC327" t="s">
        <v>1217</v>
      </c>
      <c r="AD327" t="s">
        <v>1217</v>
      </c>
      <c r="AE327" t="s">
        <v>1217</v>
      </c>
      <c r="AF327" t="s">
        <v>1217</v>
      </c>
      <c r="AG327" t="s">
        <v>1217</v>
      </c>
      <c r="AH327"/>
      <c r="AI327" t="s">
        <v>1217</v>
      </c>
      <c r="AJ327" t="s">
        <v>1217</v>
      </c>
      <c r="AK327" t="s">
        <v>1217</v>
      </c>
      <c r="AL327" t="s">
        <v>1217</v>
      </c>
      <c r="AM327" t="s">
        <v>1217</v>
      </c>
      <c r="AN327" t="s">
        <v>1217</v>
      </c>
      <c r="AO327" t="s">
        <v>1217</v>
      </c>
      <c r="AP327"/>
      <c r="AQ327"/>
      <c r="AR327"/>
      <c r="AS327"/>
      <c r="AT327"/>
      <c r="AU327"/>
      <c r="AV327"/>
      <c r="AW327"/>
      <c r="BE327"/>
      <c r="BF327" t="str" cm="1">
        <f t="array" aca="1" ref="BF327" ca="1">IFERROR(INDIRECT(X327),"")</f>
        <v/>
      </c>
      <c r="BI327"/>
      <c r="BJ327" s="435"/>
      <c r="CG327"/>
      <c r="CH327"/>
      <c r="CI327"/>
      <c r="CJ327"/>
      <c r="CK327"/>
      <c r="CL327"/>
      <c r="CM327"/>
      <c r="CN327"/>
      <c r="CO327"/>
      <c r="CP327"/>
      <c r="CQ327"/>
      <c r="CR327"/>
      <c r="CS327"/>
    </row>
    <row r="328" spans="18:97">
      <c r="R328"/>
      <c r="W328">
        <v>333</v>
      </c>
      <c r="X328" t="s">
        <v>1217</v>
      </c>
      <c r="Y328" t="s">
        <v>1217</v>
      </c>
      <c r="Z328" t="s">
        <v>1217</v>
      </c>
      <c r="AA328" t="s">
        <v>1217</v>
      </c>
      <c r="AB328" t="s">
        <v>1217</v>
      </c>
      <c r="AC328" t="s">
        <v>1217</v>
      </c>
      <c r="AD328" t="s">
        <v>1217</v>
      </c>
      <c r="AE328" t="s">
        <v>1217</v>
      </c>
      <c r="AF328" t="s">
        <v>1217</v>
      </c>
      <c r="AG328" t="s">
        <v>1217</v>
      </c>
      <c r="AH328"/>
      <c r="AI328" t="s">
        <v>1217</v>
      </c>
      <c r="AJ328" t="s">
        <v>1217</v>
      </c>
      <c r="AK328" t="s">
        <v>1217</v>
      </c>
      <c r="AL328" t="s">
        <v>1217</v>
      </c>
      <c r="AM328" t="s">
        <v>1217</v>
      </c>
      <c r="AN328" t="s">
        <v>1217</v>
      </c>
      <c r="AO328" t="s">
        <v>1217</v>
      </c>
      <c r="AP328"/>
      <c r="AQ328"/>
      <c r="AR328"/>
      <c r="AS328"/>
      <c r="AT328"/>
      <c r="AU328"/>
      <c r="AV328"/>
      <c r="AW328"/>
      <c r="BE328"/>
      <c r="BF328" t="str" cm="1">
        <f t="array" aca="1" ref="BF328" ca="1">IFERROR(INDIRECT(X328),"")</f>
        <v/>
      </c>
      <c r="BI328"/>
      <c r="BJ328" s="435"/>
      <c r="CG328"/>
      <c r="CH328"/>
      <c r="CI328"/>
      <c r="CJ328"/>
      <c r="CK328"/>
      <c r="CL328"/>
      <c r="CM328"/>
      <c r="CN328"/>
      <c r="CO328"/>
      <c r="CP328"/>
      <c r="CQ328"/>
      <c r="CR328"/>
      <c r="CS328"/>
    </row>
    <row r="329" spans="18:97">
      <c r="R329"/>
      <c r="W329">
        <v>334</v>
      </c>
      <c r="X329" t="s">
        <v>1217</v>
      </c>
      <c r="Y329" t="s">
        <v>1217</v>
      </c>
      <c r="Z329" t="s">
        <v>1217</v>
      </c>
      <c r="AA329" t="s">
        <v>1217</v>
      </c>
      <c r="AB329" t="s">
        <v>1217</v>
      </c>
      <c r="AC329" t="s">
        <v>1217</v>
      </c>
      <c r="AD329" t="s">
        <v>1217</v>
      </c>
      <c r="AE329" t="s">
        <v>1217</v>
      </c>
      <c r="AF329" t="s">
        <v>1217</v>
      </c>
      <c r="AG329" t="s">
        <v>1217</v>
      </c>
      <c r="AH329"/>
      <c r="AI329" t="s">
        <v>1217</v>
      </c>
      <c r="AJ329" t="s">
        <v>1217</v>
      </c>
      <c r="AK329" t="s">
        <v>1217</v>
      </c>
      <c r="AL329" t="s">
        <v>1217</v>
      </c>
      <c r="AM329" t="s">
        <v>1217</v>
      </c>
      <c r="AN329" t="s">
        <v>1217</v>
      </c>
      <c r="AO329" t="s">
        <v>1217</v>
      </c>
      <c r="AP329"/>
      <c r="AQ329"/>
      <c r="AR329"/>
      <c r="AS329"/>
      <c r="AT329"/>
      <c r="AU329"/>
      <c r="AV329"/>
      <c r="AW329"/>
      <c r="BE329"/>
      <c r="BF329" t="str" cm="1">
        <f t="array" aca="1" ref="BF329" ca="1">IFERROR(INDIRECT(X329),"")</f>
        <v/>
      </c>
      <c r="BI329"/>
      <c r="BJ329" s="435"/>
      <c r="CG329"/>
      <c r="CH329"/>
      <c r="CI329"/>
      <c r="CJ329"/>
      <c r="CK329"/>
      <c r="CL329"/>
      <c r="CM329"/>
      <c r="CN329"/>
      <c r="CO329"/>
      <c r="CP329"/>
      <c r="CQ329"/>
      <c r="CR329"/>
      <c r="CS329"/>
    </row>
    <row r="330" spans="18:97">
      <c r="R330"/>
      <c r="W330">
        <v>335</v>
      </c>
      <c r="X330" t="s">
        <v>1217</v>
      </c>
      <c r="Y330" t="s">
        <v>1217</v>
      </c>
      <c r="Z330" t="s">
        <v>1217</v>
      </c>
      <c r="AA330" t="s">
        <v>1217</v>
      </c>
      <c r="AB330" t="s">
        <v>1217</v>
      </c>
      <c r="AC330" t="s">
        <v>1217</v>
      </c>
      <c r="AD330" t="s">
        <v>1217</v>
      </c>
      <c r="AE330" t="s">
        <v>1217</v>
      </c>
      <c r="AF330" t="s">
        <v>1217</v>
      </c>
      <c r="AG330" t="s">
        <v>1217</v>
      </c>
      <c r="AH330"/>
      <c r="AI330" t="s">
        <v>1217</v>
      </c>
      <c r="AJ330" t="s">
        <v>1217</v>
      </c>
      <c r="AK330" t="s">
        <v>1217</v>
      </c>
      <c r="AL330" t="s">
        <v>1217</v>
      </c>
      <c r="AM330" t="s">
        <v>1217</v>
      </c>
      <c r="AN330" t="s">
        <v>1217</v>
      </c>
      <c r="AO330" t="s">
        <v>1217</v>
      </c>
      <c r="AP330"/>
      <c r="AQ330"/>
      <c r="AR330"/>
      <c r="AS330"/>
      <c r="AT330"/>
      <c r="AU330"/>
      <c r="AV330"/>
      <c r="AW330"/>
      <c r="BE330"/>
      <c r="BF330" t="str" cm="1">
        <f t="array" aca="1" ref="BF330" ca="1">IFERROR(INDIRECT(X330),"")</f>
        <v/>
      </c>
      <c r="BI330"/>
      <c r="BJ330" s="435"/>
      <c r="CG330"/>
      <c r="CH330"/>
      <c r="CI330"/>
      <c r="CJ330"/>
      <c r="CK330"/>
      <c r="CL330"/>
      <c r="CM330"/>
      <c r="CN330"/>
      <c r="CO330"/>
      <c r="CP330"/>
      <c r="CQ330"/>
      <c r="CR330"/>
      <c r="CS330"/>
    </row>
    <row r="331" spans="18:97">
      <c r="R331"/>
      <c r="W331">
        <v>336</v>
      </c>
      <c r="X331" t="s">
        <v>1217</v>
      </c>
      <c r="Y331" t="s">
        <v>1217</v>
      </c>
      <c r="Z331" t="s">
        <v>1217</v>
      </c>
      <c r="AA331" t="s">
        <v>1217</v>
      </c>
      <c r="AB331" t="s">
        <v>1217</v>
      </c>
      <c r="AC331" t="s">
        <v>1217</v>
      </c>
      <c r="AD331" t="s">
        <v>1217</v>
      </c>
      <c r="AE331" t="s">
        <v>1217</v>
      </c>
      <c r="AF331" t="s">
        <v>1217</v>
      </c>
      <c r="AG331" t="s">
        <v>1217</v>
      </c>
      <c r="AH331"/>
      <c r="AI331" t="s">
        <v>1217</v>
      </c>
      <c r="AJ331" t="s">
        <v>1217</v>
      </c>
      <c r="AK331" t="s">
        <v>1217</v>
      </c>
      <c r="AL331" t="s">
        <v>1217</v>
      </c>
      <c r="AM331" t="s">
        <v>1217</v>
      </c>
      <c r="AN331" t="s">
        <v>1217</v>
      </c>
      <c r="AO331" t="s">
        <v>1217</v>
      </c>
      <c r="AP331"/>
      <c r="AQ331"/>
      <c r="AR331"/>
      <c r="AS331"/>
      <c r="AT331"/>
      <c r="AU331"/>
      <c r="AV331"/>
      <c r="AW331"/>
      <c r="BE331"/>
      <c r="BF331" t="str" cm="1">
        <f t="array" aca="1" ref="BF331" ca="1">IFERROR(INDIRECT(X331),"")</f>
        <v/>
      </c>
      <c r="BI331"/>
      <c r="BJ331" s="435"/>
      <c r="CG331"/>
      <c r="CH331"/>
      <c r="CI331"/>
      <c r="CJ331"/>
      <c r="CK331"/>
      <c r="CL331"/>
      <c r="CM331"/>
      <c r="CN331"/>
      <c r="CO331"/>
      <c r="CP331"/>
      <c r="CQ331"/>
      <c r="CR331"/>
      <c r="CS331"/>
    </row>
    <row r="332" spans="18:97">
      <c r="R332"/>
      <c r="W332">
        <v>337</v>
      </c>
      <c r="X332" t="s">
        <v>1217</v>
      </c>
      <c r="Y332" t="s">
        <v>1217</v>
      </c>
      <c r="Z332" t="s">
        <v>1217</v>
      </c>
      <c r="AA332" t="s">
        <v>1217</v>
      </c>
      <c r="AB332" t="s">
        <v>1217</v>
      </c>
      <c r="AC332" t="s">
        <v>1217</v>
      </c>
      <c r="AD332" t="s">
        <v>1217</v>
      </c>
      <c r="AE332" t="s">
        <v>1217</v>
      </c>
      <c r="AF332" t="s">
        <v>1217</v>
      </c>
      <c r="AG332" t="s">
        <v>1217</v>
      </c>
      <c r="AH332"/>
      <c r="AI332" t="s">
        <v>1217</v>
      </c>
      <c r="AJ332" t="s">
        <v>1217</v>
      </c>
      <c r="AK332" t="s">
        <v>1217</v>
      </c>
      <c r="AL332" t="s">
        <v>1217</v>
      </c>
      <c r="AM332" t="s">
        <v>1217</v>
      </c>
      <c r="AN332" t="s">
        <v>1217</v>
      </c>
      <c r="AO332" t="s">
        <v>1217</v>
      </c>
      <c r="AP332"/>
      <c r="AQ332"/>
      <c r="AR332"/>
      <c r="AS332"/>
      <c r="AT332"/>
      <c r="AU332"/>
      <c r="AV332"/>
      <c r="AW332"/>
      <c r="BE332"/>
      <c r="BF332" t="str" cm="1">
        <f t="array" aca="1" ref="BF332" ca="1">IFERROR(INDIRECT(X332),"")</f>
        <v/>
      </c>
      <c r="BI332"/>
      <c r="BJ332" s="435"/>
      <c r="CG332"/>
      <c r="CH332"/>
      <c r="CI332"/>
      <c r="CJ332"/>
      <c r="CK332"/>
      <c r="CL332"/>
      <c r="CM332"/>
      <c r="CN332"/>
      <c r="CO332"/>
      <c r="CP332"/>
      <c r="CQ332"/>
      <c r="CR332"/>
      <c r="CS332"/>
    </row>
    <row r="333" spans="18:97">
      <c r="R333"/>
      <c r="W333">
        <v>338</v>
      </c>
      <c r="X333" t="s">
        <v>1217</v>
      </c>
      <c r="Y333" t="s">
        <v>1217</v>
      </c>
      <c r="Z333" t="s">
        <v>1217</v>
      </c>
      <c r="AA333" t="s">
        <v>1217</v>
      </c>
      <c r="AB333" t="s">
        <v>1217</v>
      </c>
      <c r="AC333" t="s">
        <v>1217</v>
      </c>
      <c r="AD333" t="s">
        <v>1217</v>
      </c>
      <c r="AE333" t="s">
        <v>1217</v>
      </c>
      <c r="AF333" t="s">
        <v>1217</v>
      </c>
      <c r="AG333" t="s">
        <v>1217</v>
      </c>
      <c r="AH333"/>
      <c r="AI333" t="s">
        <v>1217</v>
      </c>
      <c r="AJ333" t="s">
        <v>1217</v>
      </c>
      <c r="AK333" t="s">
        <v>1217</v>
      </c>
      <c r="AL333" t="s">
        <v>1217</v>
      </c>
      <c r="AM333" t="s">
        <v>1217</v>
      </c>
      <c r="AN333" t="s">
        <v>1217</v>
      </c>
      <c r="AO333" t="s">
        <v>1217</v>
      </c>
      <c r="AP333"/>
      <c r="AQ333"/>
      <c r="AR333"/>
      <c r="AS333"/>
      <c r="AT333"/>
      <c r="AU333"/>
      <c r="AV333"/>
      <c r="AW333"/>
      <c r="BE333"/>
      <c r="BF333" t="str" cm="1">
        <f t="array" aca="1" ref="BF333" ca="1">IFERROR(INDIRECT(X333),"")</f>
        <v/>
      </c>
      <c r="BI333"/>
      <c r="BJ333" s="435"/>
      <c r="CG333"/>
      <c r="CH333"/>
      <c r="CI333"/>
      <c r="CJ333"/>
      <c r="CK333"/>
      <c r="CL333"/>
      <c r="CM333"/>
      <c r="CN333"/>
      <c r="CO333"/>
      <c r="CP333"/>
      <c r="CQ333"/>
      <c r="CR333"/>
      <c r="CS333"/>
    </row>
    <row r="334" spans="18:97">
      <c r="R334"/>
      <c r="W334">
        <v>339</v>
      </c>
      <c r="X334" t="s">
        <v>1217</v>
      </c>
      <c r="Y334" t="s">
        <v>1217</v>
      </c>
      <c r="Z334" t="s">
        <v>1217</v>
      </c>
      <c r="AA334" t="s">
        <v>1217</v>
      </c>
      <c r="AB334" t="s">
        <v>1217</v>
      </c>
      <c r="AC334" t="s">
        <v>1217</v>
      </c>
      <c r="AD334" t="s">
        <v>1217</v>
      </c>
      <c r="AE334" t="s">
        <v>1217</v>
      </c>
      <c r="AF334" t="s">
        <v>1217</v>
      </c>
      <c r="AG334" t="s">
        <v>1217</v>
      </c>
      <c r="AH334"/>
      <c r="AI334" t="s">
        <v>1217</v>
      </c>
      <c r="AJ334" t="s">
        <v>1217</v>
      </c>
      <c r="AK334" t="s">
        <v>1217</v>
      </c>
      <c r="AL334" t="s">
        <v>1217</v>
      </c>
      <c r="AM334" t="s">
        <v>1217</v>
      </c>
      <c r="AN334" t="s">
        <v>1217</v>
      </c>
      <c r="AO334" t="s">
        <v>1217</v>
      </c>
      <c r="AP334"/>
      <c r="AQ334"/>
      <c r="AR334"/>
      <c r="AS334"/>
      <c r="AT334"/>
      <c r="AU334"/>
      <c r="AV334"/>
      <c r="AW334"/>
      <c r="BE334"/>
      <c r="BF334" t="str" cm="1">
        <f t="array" aca="1" ref="BF334" ca="1">IFERROR(INDIRECT(X334),"")</f>
        <v/>
      </c>
      <c r="BI334"/>
      <c r="BJ334" s="435"/>
      <c r="CG334"/>
      <c r="CH334"/>
      <c r="CI334"/>
      <c r="CJ334"/>
      <c r="CK334"/>
      <c r="CL334"/>
      <c r="CM334"/>
      <c r="CN334"/>
      <c r="CO334"/>
      <c r="CP334"/>
      <c r="CQ334"/>
      <c r="CR334"/>
      <c r="CS334"/>
    </row>
    <row r="335" spans="18:97">
      <c r="R335"/>
      <c r="W335">
        <v>340</v>
      </c>
      <c r="X335" t="s">
        <v>1217</v>
      </c>
      <c r="Y335" t="s">
        <v>1217</v>
      </c>
      <c r="Z335" t="s">
        <v>1217</v>
      </c>
      <c r="AA335" t="s">
        <v>1217</v>
      </c>
      <c r="AB335" t="s">
        <v>1217</v>
      </c>
      <c r="AC335" t="s">
        <v>1217</v>
      </c>
      <c r="AD335" t="s">
        <v>1217</v>
      </c>
      <c r="AE335" t="s">
        <v>1217</v>
      </c>
      <c r="AF335" t="s">
        <v>1217</v>
      </c>
      <c r="AG335" t="s">
        <v>1217</v>
      </c>
      <c r="AH335"/>
      <c r="AI335" t="s">
        <v>1217</v>
      </c>
      <c r="AJ335" t="s">
        <v>1217</v>
      </c>
      <c r="AK335" t="s">
        <v>1217</v>
      </c>
      <c r="AL335" t="s">
        <v>1217</v>
      </c>
      <c r="AM335" t="s">
        <v>1217</v>
      </c>
      <c r="AN335" t="s">
        <v>1217</v>
      </c>
      <c r="AO335" t="s">
        <v>1217</v>
      </c>
      <c r="AP335"/>
      <c r="AQ335"/>
      <c r="AR335"/>
      <c r="AS335"/>
      <c r="AT335"/>
      <c r="AU335"/>
      <c r="AV335"/>
      <c r="AW335"/>
      <c r="BE335"/>
      <c r="BF335" t="str" cm="1">
        <f t="array" aca="1" ref="BF335" ca="1">IFERROR(INDIRECT(X335),"")</f>
        <v/>
      </c>
      <c r="BI335"/>
      <c r="BJ335" s="435"/>
      <c r="CG335"/>
      <c r="CH335"/>
      <c r="CI335"/>
      <c r="CJ335"/>
      <c r="CK335"/>
      <c r="CL335"/>
      <c r="CM335"/>
      <c r="CN335"/>
      <c r="CO335"/>
      <c r="CP335"/>
      <c r="CQ335"/>
      <c r="CR335"/>
      <c r="CS335"/>
    </row>
    <row r="336" spans="18:97">
      <c r="R336"/>
      <c r="W336">
        <v>341</v>
      </c>
      <c r="X336" t="s">
        <v>1217</v>
      </c>
      <c r="Y336" t="s">
        <v>1217</v>
      </c>
      <c r="Z336" t="s">
        <v>1217</v>
      </c>
      <c r="AA336" t="s">
        <v>1217</v>
      </c>
      <c r="AB336" t="s">
        <v>1217</v>
      </c>
      <c r="AC336" t="s">
        <v>1217</v>
      </c>
      <c r="AD336" t="s">
        <v>1217</v>
      </c>
      <c r="AE336" t="s">
        <v>1217</v>
      </c>
      <c r="AF336" t="s">
        <v>1217</v>
      </c>
      <c r="AG336" t="s">
        <v>1217</v>
      </c>
      <c r="AH336"/>
      <c r="AI336" t="s">
        <v>1217</v>
      </c>
      <c r="AJ336" t="s">
        <v>1217</v>
      </c>
      <c r="AK336" t="s">
        <v>1217</v>
      </c>
      <c r="AL336" t="s">
        <v>1217</v>
      </c>
      <c r="AM336" t="s">
        <v>1217</v>
      </c>
      <c r="AN336" t="s">
        <v>1217</v>
      </c>
      <c r="AO336" t="s">
        <v>1217</v>
      </c>
      <c r="AP336"/>
      <c r="AQ336"/>
      <c r="AR336"/>
      <c r="AS336"/>
      <c r="AT336"/>
      <c r="AU336"/>
      <c r="AV336"/>
      <c r="AW336"/>
      <c r="BE336"/>
      <c r="BF336" t="str" cm="1">
        <f t="array" aca="1" ref="BF336" ca="1">IFERROR(INDIRECT(X336),"")</f>
        <v/>
      </c>
      <c r="BI336"/>
      <c r="BJ336" s="435"/>
      <c r="CG336"/>
      <c r="CH336"/>
      <c r="CI336"/>
      <c r="CJ336"/>
      <c r="CK336"/>
      <c r="CL336"/>
      <c r="CM336"/>
      <c r="CN336"/>
      <c r="CO336"/>
      <c r="CP336"/>
      <c r="CQ336"/>
      <c r="CR336"/>
      <c r="CS336"/>
    </row>
    <row r="337" spans="18:97">
      <c r="R337"/>
      <c r="W337">
        <v>342</v>
      </c>
      <c r="X337" t="s">
        <v>1217</v>
      </c>
      <c r="Y337" t="s">
        <v>1217</v>
      </c>
      <c r="Z337" t="s">
        <v>1217</v>
      </c>
      <c r="AA337" t="s">
        <v>1217</v>
      </c>
      <c r="AB337" t="s">
        <v>1217</v>
      </c>
      <c r="AC337" t="s">
        <v>1217</v>
      </c>
      <c r="AD337" t="s">
        <v>1217</v>
      </c>
      <c r="AE337" t="s">
        <v>1217</v>
      </c>
      <c r="AF337" t="s">
        <v>1217</v>
      </c>
      <c r="AG337" t="s">
        <v>1217</v>
      </c>
      <c r="AH337"/>
      <c r="AI337" t="s">
        <v>1217</v>
      </c>
      <c r="AJ337" t="s">
        <v>1217</v>
      </c>
      <c r="AK337" t="s">
        <v>1217</v>
      </c>
      <c r="AL337" t="s">
        <v>1217</v>
      </c>
      <c r="AM337" t="s">
        <v>1217</v>
      </c>
      <c r="AN337" t="s">
        <v>1217</v>
      </c>
      <c r="AO337" t="s">
        <v>1217</v>
      </c>
      <c r="AP337"/>
      <c r="AQ337"/>
      <c r="AR337"/>
      <c r="AS337"/>
      <c r="AT337"/>
      <c r="AU337"/>
      <c r="AV337"/>
      <c r="AW337"/>
      <c r="BE337"/>
      <c r="BF337" t="str" cm="1">
        <f t="array" aca="1" ref="BF337" ca="1">IFERROR(INDIRECT(X337),"")</f>
        <v/>
      </c>
      <c r="BI337"/>
      <c r="BJ337" s="435"/>
      <c r="CG337"/>
      <c r="CH337"/>
      <c r="CI337"/>
      <c r="CJ337"/>
      <c r="CK337"/>
      <c r="CL337"/>
      <c r="CM337"/>
      <c r="CN337"/>
      <c r="CO337"/>
      <c r="CP337"/>
      <c r="CQ337"/>
      <c r="CR337"/>
      <c r="CS337"/>
    </row>
    <row r="338" spans="18:97">
      <c r="R338"/>
      <c r="W338">
        <v>343</v>
      </c>
      <c r="X338" t="s">
        <v>1217</v>
      </c>
      <c r="Y338" t="s">
        <v>1217</v>
      </c>
      <c r="Z338" t="s">
        <v>1217</v>
      </c>
      <c r="AA338" t="s">
        <v>1217</v>
      </c>
      <c r="AB338" t="s">
        <v>1217</v>
      </c>
      <c r="AC338" t="s">
        <v>1217</v>
      </c>
      <c r="AD338" t="s">
        <v>1217</v>
      </c>
      <c r="AE338" t="s">
        <v>1217</v>
      </c>
      <c r="AF338" t="s">
        <v>1217</v>
      </c>
      <c r="AG338" t="s">
        <v>1217</v>
      </c>
      <c r="AH338"/>
      <c r="AI338" t="s">
        <v>1217</v>
      </c>
      <c r="AJ338" t="s">
        <v>1217</v>
      </c>
      <c r="AK338" t="s">
        <v>1217</v>
      </c>
      <c r="AL338" t="s">
        <v>1217</v>
      </c>
      <c r="AM338" t="s">
        <v>1217</v>
      </c>
      <c r="AN338" t="s">
        <v>1217</v>
      </c>
      <c r="AO338" t="s">
        <v>1217</v>
      </c>
      <c r="AP338"/>
      <c r="AQ338"/>
      <c r="AR338"/>
      <c r="AS338"/>
      <c r="AT338"/>
      <c r="AU338"/>
      <c r="AV338"/>
      <c r="AW338"/>
      <c r="BE338"/>
      <c r="BF338" t="str" cm="1">
        <f t="array" aca="1" ref="BF338" ca="1">IFERROR(INDIRECT(X338),"")</f>
        <v/>
      </c>
      <c r="BI338"/>
      <c r="BJ338" s="435"/>
      <c r="CG338"/>
      <c r="CH338"/>
      <c r="CI338"/>
      <c r="CJ338"/>
      <c r="CK338"/>
      <c r="CL338"/>
      <c r="CM338"/>
      <c r="CN338"/>
      <c r="CO338"/>
      <c r="CP338"/>
      <c r="CQ338"/>
      <c r="CR338"/>
      <c r="CS338"/>
    </row>
    <row r="339" spans="18:97">
      <c r="R339"/>
      <c r="W339">
        <v>344</v>
      </c>
      <c r="X339" t="s">
        <v>1217</v>
      </c>
      <c r="Y339" t="s">
        <v>1217</v>
      </c>
      <c r="Z339" t="s">
        <v>1217</v>
      </c>
      <c r="AA339" t="s">
        <v>1217</v>
      </c>
      <c r="AB339" t="s">
        <v>1217</v>
      </c>
      <c r="AC339" t="s">
        <v>1217</v>
      </c>
      <c r="AD339" t="s">
        <v>1217</v>
      </c>
      <c r="AE339" t="s">
        <v>1217</v>
      </c>
      <c r="AF339" t="s">
        <v>1217</v>
      </c>
      <c r="AG339" t="s">
        <v>1217</v>
      </c>
      <c r="AH339"/>
      <c r="AI339" t="s">
        <v>1217</v>
      </c>
      <c r="AJ339" t="s">
        <v>1217</v>
      </c>
      <c r="AK339" t="s">
        <v>1217</v>
      </c>
      <c r="AL339" t="s">
        <v>1217</v>
      </c>
      <c r="AM339" t="s">
        <v>1217</v>
      </c>
      <c r="AN339" t="s">
        <v>1217</v>
      </c>
      <c r="AO339" t="s">
        <v>1217</v>
      </c>
      <c r="AP339"/>
      <c r="AQ339"/>
      <c r="AR339"/>
      <c r="AS339"/>
      <c r="AT339"/>
      <c r="AU339"/>
      <c r="AV339"/>
      <c r="AW339"/>
      <c r="BE339"/>
      <c r="BF339" t="str" cm="1">
        <f t="array" aca="1" ref="BF339" ca="1">IFERROR(INDIRECT(X339),"")</f>
        <v/>
      </c>
      <c r="BI339"/>
      <c r="BJ339" s="435"/>
      <c r="CG339"/>
      <c r="CH339"/>
      <c r="CI339"/>
      <c r="CJ339"/>
      <c r="CK339"/>
      <c r="CL339"/>
      <c r="CM339"/>
      <c r="CN339"/>
      <c r="CO339"/>
      <c r="CP339"/>
      <c r="CQ339"/>
      <c r="CR339"/>
      <c r="CS339"/>
    </row>
    <row r="340" spans="18:97">
      <c r="R340"/>
      <c r="W340">
        <v>345</v>
      </c>
      <c r="X340" t="s">
        <v>1217</v>
      </c>
      <c r="Y340" t="s">
        <v>1217</v>
      </c>
      <c r="Z340" t="s">
        <v>1217</v>
      </c>
      <c r="AA340" t="s">
        <v>1217</v>
      </c>
      <c r="AB340" t="s">
        <v>1217</v>
      </c>
      <c r="AC340" t="s">
        <v>1217</v>
      </c>
      <c r="AD340" t="s">
        <v>1217</v>
      </c>
      <c r="AE340" t="s">
        <v>1217</v>
      </c>
      <c r="AF340" t="s">
        <v>1217</v>
      </c>
      <c r="AG340" t="s">
        <v>1217</v>
      </c>
      <c r="AH340"/>
      <c r="AI340" t="s">
        <v>1217</v>
      </c>
      <c r="AJ340" t="s">
        <v>1217</v>
      </c>
      <c r="AK340" t="s">
        <v>1217</v>
      </c>
      <c r="AL340" t="s">
        <v>1217</v>
      </c>
      <c r="AM340" t="s">
        <v>1217</v>
      </c>
      <c r="AN340" t="s">
        <v>1217</v>
      </c>
      <c r="AO340" t="s">
        <v>1217</v>
      </c>
      <c r="AP340"/>
      <c r="AQ340"/>
      <c r="AR340"/>
      <c r="AS340"/>
      <c r="AT340"/>
      <c r="AU340"/>
      <c r="AV340"/>
      <c r="AW340"/>
      <c r="BE340"/>
      <c r="BF340" t="str" cm="1">
        <f t="array" aca="1" ref="BF340" ca="1">IFERROR(INDIRECT(X340),"")</f>
        <v/>
      </c>
      <c r="BI340"/>
      <c r="BJ340" s="435"/>
      <c r="CG340"/>
      <c r="CH340"/>
      <c r="CI340"/>
      <c r="CJ340"/>
      <c r="CK340"/>
      <c r="CL340"/>
      <c r="CM340"/>
      <c r="CN340"/>
      <c r="CO340"/>
      <c r="CP340"/>
      <c r="CQ340"/>
      <c r="CR340"/>
      <c r="CS340"/>
    </row>
    <row r="341" spans="18:97">
      <c r="R341"/>
      <c r="W341">
        <v>346</v>
      </c>
      <c r="X341" t="s">
        <v>1217</v>
      </c>
      <c r="Y341" t="s">
        <v>1217</v>
      </c>
      <c r="Z341" t="s">
        <v>1217</v>
      </c>
      <c r="AA341" t="s">
        <v>1217</v>
      </c>
      <c r="AB341" t="s">
        <v>1217</v>
      </c>
      <c r="AC341" t="s">
        <v>1217</v>
      </c>
      <c r="AD341" t="s">
        <v>1217</v>
      </c>
      <c r="AE341" t="s">
        <v>1217</v>
      </c>
      <c r="AF341" t="s">
        <v>1217</v>
      </c>
      <c r="AG341" t="s">
        <v>1217</v>
      </c>
      <c r="AH341"/>
      <c r="AI341" t="s">
        <v>1217</v>
      </c>
      <c r="AJ341" t="s">
        <v>1217</v>
      </c>
      <c r="AK341" t="s">
        <v>1217</v>
      </c>
      <c r="AL341" t="s">
        <v>1217</v>
      </c>
      <c r="AM341" t="s">
        <v>1217</v>
      </c>
      <c r="AN341" t="s">
        <v>1217</v>
      </c>
      <c r="AO341" t="s">
        <v>1217</v>
      </c>
      <c r="AP341"/>
      <c r="AQ341"/>
      <c r="AR341"/>
      <c r="AS341"/>
      <c r="AT341"/>
      <c r="AU341"/>
      <c r="AV341"/>
      <c r="AW341"/>
      <c r="BE341"/>
      <c r="BF341" t="str" cm="1">
        <f t="array" aca="1" ref="BF341" ca="1">IFERROR(INDIRECT(X341),"")</f>
        <v/>
      </c>
      <c r="BI341"/>
      <c r="BJ341" s="435"/>
      <c r="CG341"/>
      <c r="CH341"/>
      <c r="CI341"/>
      <c r="CJ341"/>
      <c r="CK341"/>
      <c r="CL341"/>
      <c r="CM341"/>
      <c r="CN341"/>
      <c r="CO341"/>
      <c r="CP341"/>
      <c r="CQ341"/>
      <c r="CR341"/>
      <c r="CS341"/>
    </row>
    <row r="342" spans="18:97">
      <c r="R342"/>
      <c r="W342">
        <v>347</v>
      </c>
      <c r="X342" t="s">
        <v>1217</v>
      </c>
      <c r="Y342" t="s">
        <v>1217</v>
      </c>
      <c r="Z342" t="s">
        <v>1217</v>
      </c>
      <c r="AA342" t="s">
        <v>1217</v>
      </c>
      <c r="AB342" t="s">
        <v>1217</v>
      </c>
      <c r="AC342" t="s">
        <v>1217</v>
      </c>
      <c r="AD342" t="s">
        <v>1217</v>
      </c>
      <c r="AE342" t="s">
        <v>1217</v>
      </c>
      <c r="AF342" t="s">
        <v>1217</v>
      </c>
      <c r="AG342" t="s">
        <v>1217</v>
      </c>
      <c r="AH342"/>
      <c r="AI342" t="s">
        <v>1217</v>
      </c>
      <c r="AJ342" t="s">
        <v>1217</v>
      </c>
      <c r="AK342" t="s">
        <v>1217</v>
      </c>
      <c r="AL342" t="s">
        <v>1217</v>
      </c>
      <c r="AM342" t="s">
        <v>1217</v>
      </c>
      <c r="AN342" t="s">
        <v>1217</v>
      </c>
      <c r="AO342" t="s">
        <v>1217</v>
      </c>
      <c r="AP342"/>
      <c r="AQ342"/>
      <c r="AR342"/>
      <c r="AS342"/>
      <c r="AT342"/>
      <c r="AU342"/>
      <c r="AV342"/>
      <c r="AW342"/>
      <c r="BE342"/>
      <c r="BF342" t="str" cm="1">
        <f t="array" aca="1" ref="BF342" ca="1">IFERROR(INDIRECT(X342),"")</f>
        <v/>
      </c>
      <c r="BI342"/>
      <c r="BJ342" s="435"/>
      <c r="CG342"/>
      <c r="CH342"/>
      <c r="CI342"/>
      <c r="CJ342"/>
      <c r="CK342"/>
      <c r="CL342"/>
      <c r="CM342"/>
      <c r="CN342"/>
      <c r="CO342"/>
      <c r="CP342"/>
      <c r="CQ342"/>
      <c r="CR342"/>
      <c r="CS342"/>
    </row>
    <row r="343" spans="18:97">
      <c r="R343"/>
      <c r="W343">
        <v>348</v>
      </c>
      <c r="X343" t="s">
        <v>1217</v>
      </c>
      <c r="Y343" t="s">
        <v>1217</v>
      </c>
      <c r="Z343" t="s">
        <v>1217</v>
      </c>
      <c r="AA343" t="s">
        <v>1217</v>
      </c>
      <c r="AB343" t="s">
        <v>1217</v>
      </c>
      <c r="AC343" t="s">
        <v>1217</v>
      </c>
      <c r="AD343" t="s">
        <v>1217</v>
      </c>
      <c r="AE343" t="s">
        <v>1217</v>
      </c>
      <c r="AF343" t="s">
        <v>1217</v>
      </c>
      <c r="AG343" t="s">
        <v>1217</v>
      </c>
      <c r="AH343"/>
      <c r="AI343" t="s">
        <v>1217</v>
      </c>
      <c r="AJ343" t="s">
        <v>1217</v>
      </c>
      <c r="AK343" t="s">
        <v>1217</v>
      </c>
      <c r="AL343" t="s">
        <v>1217</v>
      </c>
      <c r="AM343" t="s">
        <v>1217</v>
      </c>
      <c r="AN343" t="s">
        <v>1217</v>
      </c>
      <c r="AO343" t="s">
        <v>1217</v>
      </c>
      <c r="AP343"/>
      <c r="AQ343"/>
      <c r="AR343"/>
      <c r="AS343"/>
      <c r="AT343"/>
      <c r="AU343"/>
      <c r="AV343"/>
      <c r="AW343"/>
      <c r="BE343"/>
      <c r="BF343" t="str" cm="1">
        <f t="array" aca="1" ref="BF343" ca="1">IFERROR(INDIRECT(X343),"")</f>
        <v/>
      </c>
      <c r="BI343"/>
      <c r="BJ343" s="435"/>
      <c r="CG343"/>
      <c r="CH343"/>
      <c r="CI343"/>
      <c r="CJ343"/>
      <c r="CK343"/>
      <c r="CL343"/>
      <c r="CM343"/>
      <c r="CN343"/>
      <c r="CO343"/>
      <c r="CP343"/>
      <c r="CQ343"/>
      <c r="CR343"/>
      <c r="CS343"/>
    </row>
    <row r="344" spans="18:97">
      <c r="R344"/>
      <c r="W344">
        <v>349</v>
      </c>
      <c r="X344" t="s">
        <v>1217</v>
      </c>
      <c r="Y344" t="s">
        <v>1217</v>
      </c>
      <c r="Z344" t="s">
        <v>1217</v>
      </c>
      <c r="AA344" t="s">
        <v>1217</v>
      </c>
      <c r="AB344" t="s">
        <v>1217</v>
      </c>
      <c r="AC344" t="s">
        <v>1217</v>
      </c>
      <c r="AD344" t="s">
        <v>1217</v>
      </c>
      <c r="AE344" t="s">
        <v>1217</v>
      </c>
      <c r="AF344" t="s">
        <v>1217</v>
      </c>
      <c r="AG344" t="s">
        <v>1217</v>
      </c>
      <c r="AH344"/>
      <c r="AI344" t="s">
        <v>1217</v>
      </c>
      <c r="AJ344" t="s">
        <v>1217</v>
      </c>
      <c r="AK344" t="s">
        <v>1217</v>
      </c>
      <c r="AL344" t="s">
        <v>1217</v>
      </c>
      <c r="AM344" t="s">
        <v>1217</v>
      </c>
      <c r="AN344" t="s">
        <v>1217</v>
      </c>
      <c r="AO344" t="s">
        <v>1217</v>
      </c>
      <c r="AP344"/>
      <c r="AQ344"/>
      <c r="AR344"/>
      <c r="AS344"/>
      <c r="AT344"/>
      <c r="AU344"/>
      <c r="AV344"/>
      <c r="AW344"/>
      <c r="BE344"/>
      <c r="BF344" t="str" cm="1">
        <f t="array" aca="1" ref="BF344" ca="1">IFERROR(INDIRECT(X344),"")</f>
        <v/>
      </c>
      <c r="BI344"/>
      <c r="BJ344" s="435"/>
      <c r="CG344"/>
      <c r="CH344"/>
      <c r="CI344"/>
      <c r="CJ344"/>
      <c r="CK344"/>
      <c r="CL344"/>
      <c r="CM344"/>
      <c r="CN344"/>
      <c r="CO344"/>
      <c r="CP344"/>
      <c r="CQ344"/>
      <c r="CR344"/>
      <c r="CS344"/>
    </row>
    <row r="345" spans="18:97">
      <c r="R345"/>
      <c r="W345">
        <v>350</v>
      </c>
      <c r="X345"/>
      <c r="Y345"/>
      <c r="Z345"/>
      <c r="AA345"/>
      <c r="AB345"/>
      <c r="AC345"/>
      <c r="AD345"/>
      <c r="AE345"/>
      <c r="AF345"/>
      <c r="AG345"/>
      <c r="AH345"/>
      <c r="AI345"/>
      <c r="AJ345"/>
      <c r="AK345"/>
      <c r="AL345"/>
      <c r="AM345"/>
      <c r="AN345"/>
      <c r="AO345"/>
      <c r="AP345"/>
      <c r="AQ345"/>
      <c r="AR345"/>
      <c r="AS345"/>
      <c r="AT345"/>
      <c r="AU345"/>
      <c r="AV345"/>
      <c r="AW345"/>
      <c r="BE345"/>
      <c r="BF345" t="str" cm="1">
        <f t="array" aca="1" ref="BF345" ca="1">IFERROR(INDIRECT(X345),"")</f>
        <v/>
      </c>
      <c r="BI345"/>
      <c r="BJ345" s="435"/>
      <c r="CG345"/>
      <c r="CH345"/>
      <c r="CI345"/>
      <c r="CJ345"/>
      <c r="CK345"/>
      <c r="CL345"/>
      <c r="CM345"/>
      <c r="CN345"/>
      <c r="CO345"/>
      <c r="CP345"/>
      <c r="CQ345"/>
      <c r="CR345"/>
      <c r="CS345"/>
    </row>
    <row r="346" spans="18:97">
      <c r="R346"/>
      <c r="W346">
        <v>351</v>
      </c>
      <c r="X346"/>
      <c r="Y346"/>
      <c r="Z346"/>
      <c r="AA346"/>
      <c r="AB346"/>
      <c r="AC346"/>
      <c r="AD346"/>
      <c r="AE346"/>
      <c r="AF346"/>
      <c r="AG346"/>
      <c r="AH346"/>
      <c r="AI346"/>
      <c r="AJ346"/>
      <c r="AK346"/>
      <c r="AL346"/>
      <c r="AM346"/>
      <c r="AN346"/>
      <c r="AO346"/>
      <c r="AP346"/>
      <c r="AQ346"/>
      <c r="AR346"/>
      <c r="AS346"/>
      <c r="AT346"/>
      <c r="AU346"/>
      <c r="AV346"/>
      <c r="AW346"/>
      <c r="BE346"/>
      <c r="BF346" t="str" cm="1">
        <f t="array" aca="1" ref="BF346" ca="1">IFERROR(INDIRECT(X346),"")</f>
        <v/>
      </c>
      <c r="BI346"/>
      <c r="BJ346" s="435"/>
      <c r="CG346"/>
      <c r="CH346"/>
      <c r="CI346"/>
      <c r="CJ346"/>
      <c r="CK346"/>
      <c r="CL346"/>
      <c r="CM346"/>
      <c r="CN346"/>
      <c r="CO346"/>
      <c r="CP346"/>
      <c r="CQ346"/>
      <c r="CR346"/>
      <c r="CS346"/>
    </row>
    <row r="347" spans="18:97">
      <c r="R347"/>
      <c r="W347">
        <v>352</v>
      </c>
      <c r="X347"/>
      <c r="Y347"/>
      <c r="Z347"/>
      <c r="AA347"/>
      <c r="AB347"/>
      <c r="AC347"/>
      <c r="AD347"/>
      <c r="AE347"/>
      <c r="AF347"/>
      <c r="AG347"/>
      <c r="AH347"/>
      <c r="AI347"/>
      <c r="AJ347"/>
      <c r="AK347"/>
      <c r="AL347"/>
      <c r="AM347"/>
      <c r="AN347"/>
      <c r="AO347"/>
      <c r="AP347"/>
      <c r="AQ347"/>
      <c r="AR347"/>
      <c r="AS347"/>
      <c r="AT347"/>
      <c r="AU347"/>
      <c r="AV347"/>
      <c r="AW347"/>
      <c r="BE347"/>
      <c r="BF347" t="str" cm="1">
        <f t="array" aca="1" ref="BF347" ca="1">IFERROR(INDIRECT(X347),"")</f>
        <v/>
      </c>
      <c r="BI347"/>
      <c r="BJ347" s="435"/>
      <c r="CG347"/>
      <c r="CH347"/>
      <c r="CI347"/>
      <c r="CJ347"/>
      <c r="CK347"/>
      <c r="CL347"/>
      <c r="CM347"/>
      <c r="CN347"/>
      <c r="CO347"/>
      <c r="CP347"/>
      <c r="CQ347"/>
      <c r="CR347"/>
      <c r="CS347"/>
    </row>
    <row r="348" spans="18:97">
      <c r="R348"/>
      <c r="W348">
        <v>353</v>
      </c>
      <c r="X348"/>
      <c r="Y348"/>
      <c r="Z348"/>
      <c r="AA348"/>
      <c r="AB348"/>
      <c r="AC348"/>
      <c r="AD348"/>
      <c r="AE348"/>
      <c r="AF348"/>
      <c r="AG348"/>
      <c r="AH348"/>
      <c r="AI348"/>
      <c r="AJ348"/>
      <c r="AK348"/>
      <c r="AL348"/>
      <c r="AM348"/>
      <c r="AN348"/>
      <c r="AO348"/>
      <c r="AP348"/>
      <c r="AQ348"/>
      <c r="AR348"/>
      <c r="AS348"/>
      <c r="AT348"/>
      <c r="AU348"/>
      <c r="AV348"/>
      <c r="AW348"/>
      <c r="BE348"/>
      <c r="BF348" t="str" cm="1">
        <f t="array" aca="1" ref="BF348" ca="1">IFERROR(INDIRECT(X348),"")</f>
        <v/>
      </c>
      <c r="BI348"/>
      <c r="BJ348" s="435"/>
      <c r="CG348"/>
      <c r="CH348"/>
      <c r="CI348"/>
      <c r="CJ348"/>
      <c r="CK348"/>
      <c r="CL348"/>
      <c r="CM348"/>
      <c r="CN348"/>
      <c r="CO348"/>
      <c r="CP348"/>
      <c r="CQ348"/>
      <c r="CR348"/>
      <c r="CS348"/>
    </row>
    <row r="349" spans="18:97">
      <c r="R349"/>
      <c r="W349">
        <v>354</v>
      </c>
      <c r="X349"/>
      <c r="Y349"/>
      <c r="Z349"/>
      <c r="AA349"/>
      <c r="AB349"/>
      <c r="AC349"/>
      <c r="AD349"/>
      <c r="AE349"/>
      <c r="AF349"/>
      <c r="AG349"/>
      <c r="AH349"/>
      <c r="AI349"/>
      <c r="AJ349"/>
      <c r="AK349"/>
      <c r="AL349"/>
      <c r="AM349"/>
      <c r="AN349"/>
      <c r="AO349"/>
      <c r="AP349"/>
      <c r="AQ349"/>
      <c r="AR349"/>
      <c r="AS349"/>
      <c r="AT349"/>
      <c r="AU349"/>
      <c r="AV349"/>
      <c r="AW349"/>
      <c r="BE349"/>
      <c r="BF349" t="str" cm="1">
        <f t="array" aca="1" ref="BF349" ca="1">IFERROR(INDIRECT(X349),"")</f>
        <v/>
      </c>
      <c r="BI349"/>
      <c r="BJ349" s="435"/>
      <c r="CG349"/>
      <c r="CH349"/>
      <c r="CI349"/>
      <c r="CJ349"/>
      <c r="CK349"/>
      <c r="CL349"/>
      <c r="CM349"/>
      <c r="CN349"/>
      <c r="CO349"/>
      <c r="CP349"/>
      <c r="CQ349"/>
      <c r="CR349"/>
      <c r="CS349"/>
    </row>
    <row r="350" spans="18:97">
      <c r="R350"/>
      <c r="W350">
        <v>355</v>
      </c>
      <c r="X350"/>
      <c r="Y350"/>
      <c r="Z350"/>
      <c r="AA350"/>
      <c r="AB350"/>
      <c r="AC350"/>
      <c r="AD350"/>
      <c r="AE350"/>
      <c r="AF350"/>
      <c r="AG350"/>
      <c r="AH350"/>
      <c r="AI350"/>
      <c r="AJ350"/>
      <c r="AK350"/>
      <c r="AL350"/>
      <c r="AM350"/>
      <c r="AN350"/>
      <c r="AO350"/>
      <c r="AP350"/>
      <c r="AQ350"/>
      <c r="AR350"/>
      <c r="AS350"/>
      <c r="AT350"/>
      <c r="AU350"/>
      <c r="AV350"/>
      <c r="AW350"/>
      <c r="BE350"/>
      <c r="BF350" t="str" cm="1">
        <f t="array" aca="1" ref="BF350" ca="1">IFERROR(INDIRECT(X350),"")</f>
        <v/>
      </c>
      <c r="BI350"/>
      <c r="BJ350" s="435"/>
      <c r="CG350"/>
      <c r="CH350"/>
      <c r="CI350"/>
      <c r="CJ350"/>
      <c r="CK350"/>
      <c r="CL350"/>
      <c r="CM350"/>
      <c r="CN350"/>
      <c r="CO350"/>
      <c r="CP350"/>
      <c r="CQ350"/>
      <c r="CR350"/>
      <c r="CS350"/>
    </row>
    <row r="351" spans="18:97">
      <c r="R351"/>
      <c r="W351">
        <v>356</v>
      </c>
      <c r="X351"/>
      <c r="Y351"/>
      <c r="Z351"/>
      <c r="AA351"/>
      <c r="AB351"/>
      <c r="AC351"/>
      <c r="AD351"/>
      <c r="AE351"/>
      <c r="AF351"/>
      <c r="AG351"/>
      <c r="AH351"/>
      <c r="AI351"/>
      <c r="AJ351"/>
      <c r="AK351"/>
      <c r="AL351"/>
      <c r="AM351"/>
      <c r="AN351"/>
      <c r="AO351"/>
      <c r="AP351"/>
      <c r="AQ351"/>
      <c r="AR351"/>
      <c r="AS351"/>
      <c r="AT351"/>
      <c r="AU351"/>
      <c r="AV351"/>
      <c r="AW351"/>
      <c r="BE351"/>
      <c r="BF351" t="str" cm="1">
        <f t="array" aca="1" ref="BF351" ca="1">IFERROR(INDIRECT(X351),"")</f>
        <v/>
      </c>
      <c r="BI351"/>
      <c r="BJ351" s="435"/>
      <c r="CG351"/>
      <c r="CH351"/>
      <c r="CI351"/>
      <c r="CJ351"/>
      <c r="CK351"/>
      <c r="CL351"/>
      <c r="CM351"/>
      <c r="CN351"/>
      <c r="CO351"/>
      <c r="CP351"/>
      <c r="CQ351"/>
      <c r="CR351"/>
      <c r="CS351"/>
    </row>
    <row r="352" spans="18:97">
      <c r="R352"/>
      <c r="W352">
        <v>357</v>
      </c>
      <c r="X352"/>
      <c r="Y352"/>
      <c r="Z352"/>
      <c r="AA352"/>
      <c r="AB352"/>
      <c r="AC352"/>
      <c r="AD352"/>
      <c r="AE352"/>
      <c r="AF352"/>
      <c r="AG352"/>
      <c r="AH352"/>
      <c r="AI352"/>
      <c r="AJ352"/>
      <c r="AK352"/>
      <c r="AL352"/>
      <c r="AM352"/>
      <c r="AN352"/>
      <c r="AO352"/>
      <c r="AP352"/>
      <c r="AQ352"/>
      <c r="AR352"/>
      <c r="AS352"/>
      <c r="AT352"/>
      <c r="AU352"/>
      <c r="AV352"/>
      <c r="AW352"/>
      <c r="BE352"/>
      <c r="BF352" t="str" cm="1">
        <f t="array" aca="1" ref="BF352" ca="1">IFERROR(INDIRECT(X352),"")</f>
        <v/>
      </c>
      <c r="BI352"/>
      <c r="BJ352" s="435"/>
      <c r="CG352"/>
      <c r="CH352"/>
      <c r="CI352"/>
      <c r="CJ352"/>
      <c r="CK352"/>
      <c r="CL352"/>
      <c r="CM352"/>
      <c r="CN352"/>
      <c r="CO352"/>
      <c r="CP352"/>
      <c r="CQ352"/>
      <c r="CR352"/>
      <c r="CS352"/>
    </row>
    <row r="353" spans="18:97">
      <c r="R353"/>
      <c r="W353">
        <v>358</v>
      </c>
      <c r="X353"/>
      <c r="Y353"/>
      <c r="Z353"/>
      <c r="AA353"/>
      <c r="AB353"/>
      <c r="AC353"/>
      <c r="AD353"/>
      <c r="AE353"/>
      <c r="AF353"/>
      <c r="AG353"/>
      <c r="AH353"/>
      <c r="AI353"/>
      <c r="AJ353"/>
      <c r="AK353"/>
      <c r="AL353"/>
      <c r="AM353"/>
      <c r="AN353"/>
      <c r="AO353"/>
      <c r="AP353"/>
      <c r="AQ353"/>
      <c r="AR353"/>
      <c r="AS353"/>
      <c r="AT353"/>
      <c r="AU353"/>
      <c r="AV353"/>
      <c r="AW353"/>
      <c r="BE353"/>
      <c r="BF353" t="str" cm="1">
        <f t="array" aca="1" ref="BF353" ca="1">IFERROR(INDIRECT(X353),"")</f>
        <v/>
      </c>
      <c r="BI353"/>
      <c r="BJ353" s="435"/>
      <c r="CG353"/>
      <c r="CH353"/>
      <c r="CI353"/>
      <c r="CJ353"/>
      <c r="CK353"/>
      <c r="CL353"/>
      <c r="CM353"/>
      <c r="CN353"/>
      <c r="CO353"/>
      <c r="CP353"/>
      <c r="CQ353"/>
      <c r="CR353"/>
      <c r="CS353"/>
    </row>
    <row r="354" spans="18:97">
      <c r="R354"/>
      <c r="W354">
        <v>359</v>
      </c>
      <c r="X354"/>
      <c r="Y354"/>
      <c r="Z354"/>
      <c r="AA354"/>
      <c r="AB354"/>
      <c r="AC354"/>
      <c r="AD354"/>
      <c r="AE354"/>
      <c r="AF354"/>
      <c r="AG354"/>
      <c r="AH354"/>
      <c r="AI354"/>
      <c r="AJ354"/>
      <c r="AK354"/>
      <c r="AL354"/>
      <c r="AM354"/>
      <c r="AN354"/>
      <c r="AO354"/>
      <c r="AP354"/>
      <c r="AQ354"/>
      <c r="AR354"/>
      <c r="AS354"/>
      <c r="AT354"/>
      <c r="AU354"/>
      <c r="AV354"/>
      <c r="AW354"/>
      <c r="BE354"/>
      <c r="BF354" t="str" cm="1">
        <f t="array" aca="1" ref="BF354" ca="1">IFERROR(INDIRECT(X354),"")</f>
        <v/>
      </c>
      <c r="BI354"/>
      <c r="BJ354" s="435"/>
      <c r="CG354"/>
      <c r="CH354"/>
      <c r="CI354"/>
      <c r="CJ354"/>
      <c r="CK354"/>
      <c r="CL354"/>
      <c r="CM354"/>
      <c r="CN354"/>
      <c r="CO354"/>
      <c r="CP354"/>
      <c r="CQ354"/>
      <c r="CR354"/>
      <c r="CS354"/>
    </row>
    <row r="355" spans="18:97">
      <c r="R355"/>
      <c r="W355">
        <v>360</v>
      </c>
      <c r="X355"/>
      <c r="Y355"/>
      <c r="Z355"/>
      <c r="AA355"/>
      <c r="AB355"/>
      <c r="AC355"/>
      <c r="AD355"/>
      <c r="AE355"/>
      <c r="AF355"/>
      <c r="AG355"/>
      <c r="AH355"/>
      <c r="AI355"/>
      <c r="AJ355"/>
      <c r="AK355"/>
      <c r="AL355"/>
      <c r="AM355"/>
      <c r="AN355"/>
      <c r="AO355"/>
      <c r="AP355"/>
      <c r="AQ355"/>
      <c r="AR355"/>
      <c r="AS355"/>
      <c r="AT355"/>
      <c r="AU355"/>
      <c r="AV355"/>
      <c r="AW355"/>
      <c r="BE355"/>
      <c r="BF355" t="str" cm="1">
        <f t="array" aca="1" ref="BF355" ca="1">IFERROR(INDIRECT(X355),"")</f>
        <v/>
      </c>
      <c r="BI355"/>
      <c r="BJ355" s="435"/>
      <c r="CG355"/>
      <c r="CH355"/>
      <c r="CI355"/>
      <c r="CJ355"/>
      <c r="CK355"/>
      <c r="CL355"/>
      <c r="CM355"/>
      <c r="CN355"/>
      <c r="CO355"/>
      <c r="CP355"/>
      <c r="CQ355"/>
      <c r="CR355"/>
      <c r="CS355"/>
    </row>
    <row r="356" spans="18:97">
      <c r="R356"/>
      <c r="W356">
        <v>361</v>
      </c>
      <c r="X356"/>
      <c r="Y356"/>
      <c r="Z356"/>
      <c r="AA356"/>
      <c r="AB356"/>
      <c r="AC356"/>
      <c r="AD356"/>
      <c r="AE356"/>
      <c r="AF356"/>
      <c r="AG356"/>
      <c r="AH356"/>
      <c r="AI356"/>
      <c r="AJ356"/>
      <c r="AK356"/>
      <c r="AL356"/>
      <c r="AM356"/>
      <c r="AN356"/>
      <c r="AO356"/>
      <c r="AP356"/>
      <c r="AQ356"/>
      <c r="AR356"/>
      <c r="AS356"/>
      <c r="AT356"/>
      <c r="AU356"/>
      <c r="AV356"/>
      <c r="AW356"/>
      <c r="BE356"/>
      <c r="BF356" t="str" cm="1">
        <f t="array" aca="1" ref="BF356" ca="1">IFERROR(INDIRECT(X356),"")</f>
        <v/>
      </c>
      <c r="BI356"/>
      <c r="BJ356" s="435"/>
      <c r="CG356"/>
      <c r="CH356"/>
      <c r="CI356"/>
      <c r="CJ356"/>
      <c r="CK356"/>
      <c r="CL356"/>
      <c r="CM356"/>
      <c r="CN356"/>
      <c r="CO356"/>
      <c r="CP356"/>
      <c r="CQ356"/>
      <c r="CR356"/>
      <c r="CS356"/>
    </row>
    <row r="357" spans="18:97">
      <c r="R357"/>
      <c r="W357">
        <v>362</v>
      </c>
      <c r="X357"/>
      <c r="Y357"/>
      <c r="Z357"/>
      <c r="AA357"/>
      <c r="AB357"/>
      <c r="AC357"/>
      <c r="AD357"/>
      <c r="AE357"/>
      <c r="AF357"/>
      <c r="AG357"/>
      <c r="AH357"/>
      <c r="AI357"/>
      <c r="AJ357"/>
      <c r="AK357"/>
      <c r="AL357"/>
      <c r="AM357"/>
      <c r="AN357"/>
      <c r="AO357"/>
      <c r="AP357"/>
      <c r="AQ357"/>
      <c r="AR357"/>
      <c r="AS357"/>
      <c r="AT357"/>
      <c r="AU357"/>
      <c r="AV357"/>
      <c r="AW357"/>
      <c r="BE357"/>
      <c r="BF357" t="str" cm="1">
        <f t="array" aca="1" ref="BF357" ca="1">IFERROR(INDIRECT(X357),"")</f>
        <v/>
      </c>
      <c r="BI357"/>
      <c r="BJ357" s="435"/>
      <c r="CG357"/>
      <c r="CH357"/>
      <c r="CI357"/>
      <c r="CJ357"/>
      <c r="CK357"/>
      <c r="CL357"/>
      <c r="CM357"/>
      <c r="CN357"/>
      <c r="CO357"/>
      <c r="CP357"/>
      <c r="CQ357"/>
      <c r="CR357"/>
      <c r="CS357"/>
    </row>
    <row r="358" spans="18:97">
      <c r="R358"/>
      <c r="W358">
        <v>363</v>
      </c>
      <c r="X358"/>
      <c r="Y358"/>
      <c r="Z358"/>
      <c r="AA358"/>
      <c r="AB358"/>
      <c r="AC358"/>
      <c r="AD358"/>
      <c r="AE358"/>
      <c r="AF358"/>
      <c r="AG358"/>
      <c r="AH358"/>
      <c r="AI358"/>
      <c r="AJ358"/>
      <c r="AK358"/>
      <c r="AL358"/>
      <c r="AM358"/>
      <c r="AN358"/>
      <c r="AO358"/>
      <c r="AP358"/>
      <c r="AQ358"/>
      <c r="AR358"/>
      <c r="AS358"/>
      <c r="AT358"/>
      <c r="AU358"/>
      <c r="AV358"/>
      <c r="AW358"/>
      <c r="BE358"/>
      <c r="BF358" t="str" cm="1">
        <f t="array" aca="1" ref="BF358" ca="1">IFERROR(INDIRECT(X358),"")</f>
        <v/>
      </c>
      <c r="BI358"/>
      <c r="BJ358" s="435"/>
      <c r="CG358"/>
      <c r="CH358"/>
      <c r="CI358"/>
      <c r="CJ358"/>
      <c r="CK358"/>
      <c r="CL358"/>
      <c r="CM358"/>
      <c r="CN358"/>
      <c r="CO358"/>
      <c r="CP358"/>
      <c r="CQ358"/>
      <c r="CR358"/>
      <c r="CS358"/>
    </row>
    <row r="359" spans="18:97">
      <c r="R359"/>
      <c r="W359">
        <v>364</v>
      </c>
      <c r="X359"/>
      <c r="Y359"/>
      <c r="Z359"/>
      <c r="AA359"/>
      <c r="AB359"/>
      <c r="AC359"/>
      <c r="AD359"/>
      <c r="AE359"/>
      <c r="AF359"/>
      <c r="AG359"/>
      <c r="AH359"/>
      <c r="AI359"/>
      <c r="AJ359"/>
      <c r="AK359"/>
      <c r="AL359"/>
      <c r="AM359"/>
      <c r="AN359"/>
      <c r="AO359"/>
      <c r="AP359"/>
      <c r="AQ359"/>
      <c r="AR359"/>
      <c r="AS359"/>
      <c r="AT359"/>
      <c r="AU359"/>
      <c r="AV359"/>
      <c r="AW359"/>
      <c r="BE359"/>
      <c r="BF359" t="str" cm="1">
        <f t="array" aca="1" ref="BF359" ca="1">IFERROR(INDIRECT(X359),"")</f>
        <v/>
      </c>
      <c r="BI359"/>
      <c r="BJ359" s="435"/>
      <c r="CG359"/>
      <c r="CH359"/>
      <c r="CI359"/>
      <c r="CJ359"/>
      <c r="CK359"/>
      <c r="CL359"/>
      <c r="CM359"/>
      <c r="CN359"/>
      <c r="CO359"/>
      <c r="CP359"/>
      <c r="CQ359"/>
      <c r="CR359"/>
      <c r="CS359"/>
    </row>
    <row r="360" spans="18:97">
      <c r="R360"/>
      <c r="W360">
        <v>365</v>
      </c>
      <c r="X360"/>
      <c r="Y360"/>
      <c r="Z360"/>
      <c r="AA360"/>
      <c r="AB360"/>
      <c r="AC360"/>
      <c r="AD360"/>
      <c r="AE360"/>
      <c r="AF360"/>
      <c r="AG360"/>
      <c r="AH360"/>
      <c r="AI360"/>
      <c r="AJ360"/>
      <c r="AK360"/>
      <c r="AL360"/>
      <c r="AM360"/>
      <c r="AN360"/>
      <c r="AO360"/>
      <c r="AP360"/>
      <c r="AQ360"/>
      <c r="AR360"/>
      <c r="AS360"/>
      <c r="AT360"/>
      <c r="AU360"/>
      <c r="AV360"/>
      <c r="AW360"/>
      <c r="BE360"/>
      <c r="BF360" t="str" cm="1">
        <f t="array" aca="1" ref="BF360" ca="1">IFERROR(INDIRECT(X360),"")</f>
        <v/>
      </c>
      <c r="BI360"/>
      <c r="BJ360" s="435"/>
      <c r="CG360"/>
      <c r="CH360"/>
      <c r="CI360"/>
      <c r="CJ360"/>
      <c r="CK360"/>
      <c r="CL360"/>
      <c r="CM360"/>
      <c r="CN360"/>
      <c r="CO360"/>
      <c r="CP360"/>
      <c r="CQ360"/>
      <c r="CR360"/>
      <c r="CS360"/>
    </row>
    <row r="361" spans="18:97">
      <c r="R361"/>
      <c r="W361">
        <v>366</v>
      </c>
      <c r="X361"/>
      <c r="Y361"/>
      <c r="Z361"/>
      <c r="AA361"/>
      <c r="AB361"/>
      <c r="AC361"/>
      <c r="AD361"/>
      <c r="AE361"/>
      <c r="AF361"/>
      <c r="AG361"/>
      <c r="AH361"/>
      <c r="AI361"/>
      <c r="AJ361"/>
      <c r="AK361"/>
      <c r="AL361"/>
      <c r="AM361"/>
      <c r="AN361"/>
      <c r="AO361"/>
      <c r="AP361"/>
      <c r="AQ361"/>
      <c r="AR361"/>
      <c r="AS361"/>
      <c r="AT361"/>
      <c r="AU361"/>
      <c r="AV361"/>
      <c r="AW361"/>
      <c r="BE361"/>
      <c r="BF361" t="str" cm="1">
        <f t="array" aca="1" ref="BF361" ca="1">IFERROR(INDIRECT(X361),"")</f>
        <v/>
      </c>
      <c r="BI361"/>
      <c r="BJ361" s="435"/>
      <c r="CG361"/>
      <c r="CH361"/>
      <c r="CI361"/>
      <c r="CJ361"/>
      <c r="CK361"/>
      <c r="CL361"/>
      <c r="CM361"/>
      <c r="CN361"/>
      <c r="CO361"/>
      <c r="CP361"/>
      <c r="CQ361"/>
      <c r="CR361"/>
      <c r="CS361"/>
    </row>
    <row r="362" spans="18:97">
      <c r="R362"/>
      <c r="W362">
        <v>367</v>
      </c>
      <c r="X362"/>
      <c r="Y362"/>
      <c r="Z362"/>
      <c r="AA362"/>
      <c r="AB362"/>
      <c r="AC362"/>
      <c r="AD362"/>
      <c r="AE362"/>
      <c r="AF362"/>
      <c r="AG362"/>
      <c r="AH362"/>
      <c r="AI362"/>
      <c r="AJ362"/>
      <c r="AK362"/>
      <c r="AL362"/>
      <c r="AM362"/>
      <c r="AN362"/>
      <c r="AO362"/>
      <c r="AP362"/>
      <c r="AQ362"/>
      <c r="AR362"/>
      <c r="AS362"/>
      <c r="AT362"/>
      <c r="AU362"/>
      <c r="AV362"/>
      <c r="AW362"/>
      <c r="BE362"/>
      <c r="BF362" t="str" cm="1">
        <f t="array" aca="1" ref="BF362" ca="1">IFERROR(INDIRECT(X362),"")</f>
        <v/>
      </c>
      <c r="BI362"/>
      <c r="BJ362" s="435"/>
      <c r="CG362"/>
      <c r="CH362"/>
      <c r="CI362"/>
      <c r="CJ362"/>
      <c r="CK362"/>
      <c r="CL362"/>
      <c r="CM362"/>
      <c r="CN362"/>
      <c r="CO362"/>
      <c r="CP362"/>
      <c r="CQ362"/>
      <c r="CR362"/>
      <c r="CS362"/>
    </row>
    <row r="363" spans="18:97">
      <c r="R363"/>
      <c r="W363">
        <v>368</v>
      </c>
      <c r="X363"/>
      <c r="Y363"/>
      <c r="Z363"/>
      <c r="AA363"/>
      <c r="AB363"/>
      <c r="AC363"/>
      <c r="AD363"/>
      <c r="AE363"/>
      <c r="AF363"/>
      <c r="AG363"/>
      <c r="AH363"/>
      <c r="AI363"/>
      <c r="AJ363"/>
      <c r="AK363"/>
      <c r="AL363"/>
      <c r="AM363"/>
      <c r="AN363"/>
      <c r="AO363"/>
      <c r="AP363"/>
      <c r="AQ363"/>
      <c r="AR363"/>
      <c r="AS363"/>
      <c r="AT363"/>
      <c r="AU363"/>
      <c r="AV363"/>
      <c r="AW363"/>
      <c r="BE363"/>
      <c r="BF363" t="str" cm="1">
        <f t="array" aca="1" ref="BF363" ca="1">IFERROR(INDIRECT(X363),"")</f>
        <v/>
      </c>
      <c r="BI363"/>
      <c r="BJ363" s="435"/>
      <c r="CG363"/>
      <c r="CH363"/>
      <c r="CI363"/>
      <c r="CJ363"/>
      <c r="CK363"/>
      <c r="CL363"/>
      <c r="CM363"/>
      <c r="CN363"/>
      <c r="CO363"/>
      <c r="CP363"/>
      <c r="CQ363"/>
      <c r="CR363"/>
      <c r="CS363"/>
    </row>
    <row r="364" spans="18:97">
      <c r="R364"/>
      <c r="W364">
        <v>369</v>
      </c>
      <c r="X364"/>
      <c r="Y364"/>
      <c r="Z364"/>
      <c r="AA364"/>
      <c r="AB364"/>
      <c r="AC364"/>
      <c r="AD364"/>
      <c r="AE364"/>
      <c r="AF364"/>
      <c r="AG364"/>
      <c r="AH364"/>
      <c r="AI364"/>
      <c r="AJ364"/>
      <c r="AK364"/>
      <c r="AL364"/>
      <c r="AM364"/>
      <c r="AN364"/>
      <c r="AO364"/>
      <c r="AP364"/>
      <c r="AQ364"/>
      <c r="AR364"/>
      <c r="AS364"/>
      <c r="AT364"/>
      <c r="AU364"/>
      <c r="AV364"/>
      <c r="AW364"/>
      <c r="BE364"/>
      <c r="BF364" t="str" cm="1">
        <f t="array" aca="1" ref="BF364" ca="1">IFERROR(INDIRECT(X364),"")</f>
        <v/>
      </c>
      <c r="BI364"/>
      <c r="BJ364" s="435"/>
      <c r="CG364"/>
      <c r="CH364"/>
      <c r="CI364"/>
      <c r="CJ364"/>
      <c r="CK364"/>
      <c r="CL364"/>
      <c r="CM364"/>
      <c r="CN364"/>
      <c r="CO364"/>
      <c r="CP364"/>
      <c r="CQ364"/>
      <c r="CR364"/>
      <c r="CS364"/>
    </row>
    <row r="365" spans="18:97">
      <c r="R365"/>
      <c r="W365">
        <v>370</v>
      </c>
      <c r="X365"/>
      <c r="Y365"/>
      <c r="Z365"/>
      <c r="AA365"/>
      <c r="AB365"/>
      <c r="AC365"/>
      <c r="AD365"/>
      <c r="AE365"/>
      <c r="AF365"/>
      <c r="AG365"/>
      <c r="AH365"/>
      <c r="AI365"/>
      <c r="AJ365"/>
      <c r="AK365"/>
      <c r="AL365"/>
      <c r="AM365"/>
      <c r="AN365"/>
      <c r="AO365"/>
      <c r="AP365"/>
      <c r="AQ365"/>
      <c r="AR365"/>
      <c r="AS365"/>
      <c r="AT365"/>
      <c r="AU365"/>
      <c r="AV365"/>
      <c r="AW365"/>
      <c r="BE365"/>
      <c r="BF365" t="str" cm="1">
        <f t="array" aca="1" ref="BF365" ca="1">IFERROR(INDIRECT(X365),"")</f>
        <v/>
      </c>
      <c r="BI365"/>
      <c r="BJ365" s="435"/>
      <c r="CG365"/>
      <c r="CH365"/>
      <c r="CI365"/>
      <c r="CJ365"/>
      <c r="CK365"/>
      <c r="CL365"/>
      <c r="CM365"/>
      <c r="CN365"/>
      <c r="CO365"/>
      <c r="CP365"/>
      <c r="CQ365"/>
      <c r="CR365"/>
      <c r="CS365"/>
    </row>
    <row r="366" spans="18:97">
      <c r="R366"/>
      <c r="W366">
        <v>371</v>
      </c>
      <c r="X366"/>
      <c r="Y366"/>
      <c r="Z366"/>
      <c r="AA366"/>
      <c r="AB366"/>
      <c r="AC366"/>
      <c r="AD366"/>
      <c r="AE366"/>
      <c r="AF366"/>
      <c r="AG366"/>
      <c r="AH366"/>
      <c r="AI366"/>
      <c r="AJ366"/>
      <c r="AK366"/>
      <c r="AL366"/>
      <c r="AM366"/>
      <c r="AN366"/>
      <c r="AO366"/>
      <c r="AP366"/>
      <c r="AQ366"/>
      <c r="AR366"/>
      <c r="AS366"/>
      <c r="AT366"/>
      <c r="AU366"/>
      <c r="AV366"/>
      <c r="AW366"/>
      <c r="BE366"/>
      <c r="BF366" t="str" cm="1">
        <f t="array" aca="1" ref="BF366" ca="1">IFERROR(INDIRECT(X366),"")</f>
        <v/>
      </c>
      <c r="BI366"/>
      <c r="BJ366" s="435"/>
      <c r="CG366"/>
      <c r="CH366"/>
      <c r="CI366"/>
      <c r="CJ366"/>
      <c r="CK366"/>
      <c r="CL366"/>
      <c r="CM366"/>
      <c r="CN366"/>
      <c r="CO366"/>
      <c r="CP366"/>
      <c r="CQ366"/>
      <c r="CR366"/>
      <c r="CS366"/>
    </row>
    <row r="367" spans="18:97">
      <c r="R367"/>
      <c r="W367">
        <v>372</v>
      </c>
      <c r="X367"/>
      <c r="Y367"/>
      <c r="Z367"/>
      <c r="AA367"/>
      <c r="AB367"/>
      <c r="AC367"/>
      <c r="AD367"/>
      <c r="AE367"/>
      <c r="AF367"/>
      <c r="AG367"/>
      <c r="AH367"/>
      <c r="AI367"/>
      <c r="AJ367"/>
      <c r="AK367"/>
      <c r="AL367"/>
      <c r="AM367"/>
      <c r="AN367"/>
      <c r="AO367"/>
      <c r="AP367"/>
      <c r="AQ367"/>
      <c r="AR367"/>
      <c r="AS367"/>
      <c r="AT367"/>
      <c r="AU367"/>
      <c r="AV367"/>
      <c r="AW367"/>
      <c r="BE367"/>
      <c r="BF367" t="str" cm="1">
        <f t="array" aca="1" ref="BF367" ca="1">IFERROR(INDIRECT(X367),"")</f>
        <v/>
      </c>
      <c r="BI367"/>
      <c r="BJ367" s="435"/>
      <c r="CG367"/>
      <c r="CH367"/>
      <c r="CI367"/>
      <c r="CJ367"/>
      <c r="CK367"/>
      <c r="CL367"/>
      <c r="CM367"/>
      <c r="CN367"/>
      <c r="CO367"/>
      <c r="CP367"/>
      <c r="CQ367"/>
      <c r="CR367"/>
      <c r="CS367"/>
    </row>
    <row r="368" spans="18:97">
      <c r="R368"/>
      <c r="W368">
        <v>373</v>
      </c>
      <c r="X368"/>
      <c r="Y368"/>
      <c r="Z368"/>
      <c r="AA368"/>
      <c r="AB368"/>
      <c r="AC368"/>
      <c r="AD368"/>
      <c r="AE368"/>
      <c r="AF368"/>
      <c r="AG368"/>
      <c r="AH368"/>
      <c r="AI368"/>
      <c r="AJ368"/>
      <c r="AK368"/>
      <c r="AL368"/>
      <c r="AM368"/>
      <c r="AN368"/>
      <c r="AO368"/>
      <c r="AP368"/>
      <c r="AQ368"/>
      <c r="AR368"/>
      <c r="AS368"/>
      <c r="AT368"/>
      <c r="AU368"/>
      <c r="AV368"/>
      <c r="AW368"/>
      <c r="BE368"/>
      <c r="BF368" t="str" cm="1">
        <f t="array" aca="1" ref="BF368" ca="1">IFERROR(INDIRECT(X368),"")</f>
        <v/>
      </c>
      <c r="BI368"/>
      <c r="BJ368" s="435"/>
      <c r="CG368"/>
      <c r="CH368"/>
      <c r="CI368"/>
      <c r="CJ368"/>
      <c r="CK368"/>
      <c r="CL368"/>
      <c r="CM368"/>
      <c r="CN368"/>
      <c r="CO368"/>
      <c r="CP368"/>
      <c r="CQ368"/>
      <c r="CR368"/>
      <c r="CS368"/>
    </row>
    <row r="369" spans="18:97">
      <c r="R369"/>
      <c r="W369">
        <v>374</v>
      </c>
      <c r="X369"/>
      <c r="Y369"/>
      <c r="Z369"/>
      <c r="AA369"/>
      <c r="AB369"/>
      <c r="AC369"/>
      <c r="AD369"/>
      <c r="AE369"/>
      <c r="AF369"/>
      <c r="AG369"/>
      <c r="AH369"/>
      <c r="AI369"/>
      <c r="AJ369"/>
      <c r="AK369"/>
      <c r="AL369"/>
      <c r="AM369"/>
      <c r="AN369"/>
      <c r="AO369"/>
      <c r="AP369"/>
      <c r="AQ369"/>
      <c r="AR369"/>
      <c r="AS369"/>
      <c r="AT369"/>
      <c r="AU369"/>
      <c r="AV369"/>
      <c r="AW369"/>
      <c r="BE369"/>
      <c r="BF369" t="str" cm="1">
        <f t="array" aca="1" ref="BF369" ca="1">IFERROR(INDIRECT(X369),"")</f>
        <v/>
      </c>
      <c r="BI369"/>
      <c r="BJ369" s="435"/>
      <c r="CG369"/>
      <c r="CH369"/>
      <c r="CI369"/>
      <c r="CJ369"/>
      <c r="CK369"/>
      <c r="CL369"/>
      <c r="CM369"/>
      <c r="CN369"/>
      <c r="CO369"/>
      <c r="CP369"/>
      <c r="CQ369"/>
      <c r="CR369"/>
      <c r="CS369"/>
    </row>
    <row r="370" spans="18:97">
      <c r="R370"/>
      <c r="W370">
        <v>375</v>
      </c>
      <c r="X370"/>
      <c r="Y370"/>
      <c r="Z370"/>
      <c r="AA370"/>
      <c r="AB370"/>
      <c r="AC370"/>
      <c r="AD370"/>
      <c r="AE370"/>
      <c r="AF370"/>
      <c r="AG370"/>
      <c r="AH370"/>
      <c r="AI370"/>
      <c r="AJ370"/>
      <c r="AK370"/>
      <c r="AL370"/>
      <c r="AM370"/>
      <c r="AN370"/>
      <c r="AO370"/>
      <c r="AP370"/>
      <c r="AQ370"/>
      <c r="AR370"/>
      <c r="AS370"/>
      <c r="AT370"/>
      <c r="AU370"/>
      <c r="AV370"/>
      <c r="AW370"/>
      <c r="BE370"/>
      <c r="BF370" t="str" cm="1">
        <f t="array" aca="1" ref="BF370" ca="1">IFERROR(INDIRECT(X370),"")</f>
        <v/>
      </c>
      <c r="BI370"/>
      <c r="BJ370" s="435"/>
      <c r="CG370"/>
      <c r="CH370"/>
      <c r="CI370"/>
      <c r="CJ370"/>
      <c r="CK370"/>
      <c r="CL370"/>
      <c r="CM370"/>
      <c r="CN370"/>
      <c r="CO370"/>
      <c r="CP370"/>
      <c r="CQ370"/>
      <c r="CR370"/>
      <c r="CS370"/>
    </row>
    <row r="371" spans="18:97">
      <c r="R371"/>
      <c r="W371">
        <v>376</v>
      </c>
      <c r="X371"/>
      <c r="Y371"/>
      <c r="Z371"/>
      <c r="AA371"/>
      <c r="AB371"/>
      <c r="AC371"/>
      <c r="AD371"/>
      <c r="AE371"/>
      <c r="AF371"/>
      <c r="AG371"/>
      <c r="AH371"/>
      <c r="AI371"/>
      <c r="AJ371"/>
      <c r="AK371"/>
      <c r="AL371"/>
      <c r="AM371"/>
      <c r="AN371"/>
      <c r="AO371"/>
      <c r="AP371"/>
      <c r="AQ371"/>
      <c r="AR371"/>
      <c r="AS371"/>
      <c r="AT371"/>
      <c r="AU371"/>
      <c r="AV371"/>
      <c r="AW371"/>
      <c r="BE371"/>
      <c r="BF371" t="str" cm="1">
        <f t="array" aca="1" ref="BF371" ca="1">IFERROR(INDIRECT(X371),"")</f>
        <v/>
      </c>
      <c r="BI371"/>
      <c r="BJ371" s="435"/>
      <c r="CG371"/>
      <c r="CH371"/>
      <c r="CI371"/>
      <c r="CJ371"/>
      <c r="CK371"/>
      <c r="CL371"/>
      <c r="CM371"/>
      <c r="CN371"/>
      <c r="CO371"/>
      <c r="CP371"/>
      <c r="CQ371"/>
      <c r="CR371"/>
      <c r="CS371"/>
    </row>
    <row r="372" spans="18:97">
      <c r="R372"/>
      <c r="W372">
        <v>377</v>
      </c>
      <c r="X372"/>
      <c r="Y372"/>
      <c r="Z372"/>
      <c r="AA372"/>
      <c r="AB372"/>
      <c r="AC372"/>
      <c r="AD372"/>
      <c r="AE372"/>
      <c r="AF372"/>
      <c r="AG372"/>
      <c r="AH372"/>
      <c r="AI372"/>
      <c r="AJ372"/>
      <c r="AK372"/>
      <c r="AL372"/>
      <c r="AM372"/>
      <c r="AN372"/>
      <c r="AO372"/>
      <c r="AP372"/>
      <c r="AQ372"/>
      <c r="AR372"/>
      <c r="AS372"/>
      <c r="AT372"/>
      <c r="AU372"/>
      <c r="AV372"/>
      <c r="AW372"/>
      <c r="BE372"/>
      <c r="BF372" t="str" cm="1">
        <f t="array" aca="1" ref="BF372" ca="1">IFERROR(INDIRECT(X372),"")</f>
        <v/>
      </c>
      <c r="BI372"/>
      <c r="BJ372" s="435"/>
      <c r="CG372"/>
      <c r="CH372"/>
      <c r="CI372"/>
      <c r="CJ372"/>
      <c r="CK372"/>
      <c r="CL372"/>
      <c r="CM372"/>
      <c r="CN372"/>
      <c r="CO372"/>
      <c r="CP372"/>
      <c r="CQ372"/>
      <c r="CR372"/>
      <c r="CS372"/>
    </row>
    <row r="373" spans="18:97">
      <c r="R373"/>
      <c r="W373">
        <v>378</v>
      </c>
      <c r="X373"/>
      <c r="Y373"/>
      <c r="Z373"/>
      <c r="AA373"/>
      <c r="AB373"/>
      <c r="AC373"/>
      <c r="AD373"/>
      <c r="AE373"/>
      <c r="AF373"/>
      <c r="AG373"/>
      <c r="AH373"/>
      <c r="AI373"/>
      <c r="AJ373"/>
      <c r="AK373"/>
      <c r="AL373"/>
      <c r="AM373"/>
      <c r="AN373"/>
      <c r="AO373"/>
      <c r="AP373"/>
      <c r="AQ373"/>
      <c r="AR373"/>
      <c r="AS373"/>
      <c r="AT373"/>
      <c r="AU373"/>
      <c r="AV373"/>
      <c r="AW373"/>
      <c r="BE373"/>
      <c r="BF373" t="str" cm="1">
        <f t="array" aca="1" ref="BF373" ca="1">IFERROR(INDIRECT(X373),"")</f>
        <v/>
      </c>
      <c r="BI373"/>
      <c r="BJ373" s="435"/>
      <c r="CG373"/>
      <c r="CH373"/>
      <c r="CI373"/>
      <c r="CJ373"/>
      <c r="CK373"/>
      <c r="CL373"/>
      <c r="CM373"/>
      <c r="CN373"/>
      <c r="CO373"/>
      <c r="CP373"/>
      <c r="CQ373"/>
      <c r="CR373"/>
      <c r="CS373"/>
    </row>
    <row r="374" spans="18:97">
      <c r="R374"/>
      <c r="W374">
        <v>379</v>
      </c>
      <c r="X374"/>
      <c r="Y374"/>
      <c r="Z374"/>
      <c r="AA374"/>
      <c r="AB374"/>
      <c r="AC374"/>
      <c r="AD374"/>
      <c r="AE374"/>
      <c r="AF374"/>
      <c r="AG374"/>
      <c r="AH374"/>
      <c r="AI374"/>
      <c r="AJ374"/>
      <c r="AK374"/>
      <c r="AL374"/>
      <c r="AM374"/>
      <c r="AN374"/>
      <c r="AO374"/>
      <c r="AP374"/>
      <c r="AQ374"/>
      <c r="AR374"/>
      <c r="AS374"/>
      <c r="AT374"/>
      <c r="AU374"/>
      <c r="AV374"/>
      <c r="AW374"/>
      <c r="BE374"/>
      <c r="BF374" t="str" cm="1">
        <f t="array" aca="1" ref="BF374" ca="1">IFERROR(INDIRECT(X374),"")</f>
        <v/>
      </c>
      <c r="BI374"/>
      <c r="BJ374" s="435"/>
      <c r="CG374"/>
      <c r="CH374"/>
      <c r="CI374"/>
      <c r="CJ374"/>
      <c r="CK374"/>
      <c r="CL374"/>
      <c r="CM374"/>
      <c r="CN374"/>
      <c r="CO374"/>
      <c r="CP374"/>
      <c r="CQ374"/>
      <c r="CR374"/>
      <c r="CS374"/>
    </row>
    <row r="375" spans="18:97">
      <c r="R375"/>
      <c r="W375">
        <v>380</v>
      </c>
      <c r="X375"/>
      <c r="Y375"/>
      <c r="Z375"/>
      <c r="AA375"/>
      <c r="AB375"/>
      <c r="AC375"/>
      <c r="AD375"/>
      <c r="AE375"/>
      <c r="AF375"/>
      <c r="AG375"/>
      <c r="AH375"/>
      <c r="AI375"/>
      <c r="AJ375"/>
      <c r="AK375"/>
      <c r="AL375"/>
      <c r="AM375"/>
      <c r="AN375"/>
      <c r="AO375"/>
      <c r="AP375"/>
      <c r="AQ375"/>
      <c r="AR375"/>
      <c r="AS375"/>
      <c r="AT375"/>
      <c r="AU375"/>
      <c r="AV375"/>
      <c r="AW375"/>
      <c r="BE375"/>
      <c r="BF375" t="str" cm="1">
        <f t="array" aca="1" ref="BF375" ca="1">IFERROR(INDIRECT(X375),"")</f>
        <v/>
      </c>
      <c r="BI375"/>
      <c r="BJ375" s="435"/>
      <c r="CG375"/>
      <c r="CH375"/>
      <c r="CI375"/>
      <c r="CJ375"/>
      <c r="CK375"/>
      <c r="CL375"/>
      <c r="CM375"/>
      <c r="CN375"/>
      <c r="CO375"/>
      <c r="CP375"/>
      <c r="CQ375"/>
      <c r="CR375"/>
      <c r="CS375"/>
    </row>
    <row r="376" spans="18:97">
      <c r="R376"/>
      <c r="W376">
        <v>381</v>
      </c>
      <c r="X376"/>
      <c r="Y376"/>
      <c r="Z376"/>
      <c r="AA376"/>
      <c r="AB376"/>
      <c r="AC376"/>
      <c r="AD376"/>
      <c r="AE376"/>
      <c r="AF376"/>
      <c r="AG376"/>
      <c r="AH376"/>
      <c r="AI376"/>
      <c r="AJ376"/>
      <c r="AK376"/>
      <c r="AL376"/>
      <c r="AM376"/>
      <c r="AN376"/>
      <c r="AO376"/>
      <c r="AP376"/>
      <c r="AQ376"/>
      <c r="AR376"/>
      <c r="AS376"/>
      <c r="AT376"/>
      <c r="AU376"/>
      <c r="AV376"/>
      <c r="AW376"/>
      <c r="BE376"/>
      <c r="BF376" t="str" cm="1">
        <f t="array" aca="1" ref="BF376" ca="1">IFERROR(INDIRECT(X376),"")</f>
        <v/>
      </c>
      <c r="BI376"/>
      <c r="BJ376" s="435"/>
      <c r="CG376"/>
      <c r="CH376"/>
      <c r="CI376"/>
      <c r="CJ376"/>
      <c r="CK376"/>
      <c r="CL376"/>
      <c r="CM376"/>
      <c r="CN376"/>
      <c r="CO376"/>
      <c r="CP376"/>
      <c r="CQ376"/>
      <c r="CR376"/>
      <c r="CS376"/>
    </row>
    <row r="377" spans="18:97">
      <c r="R377"/>
      <c r="W377">
        <v>382</v>
      </c>
      <c r="X377"/>
      <c r="Y377"/>
      <c r="Z377"/>
      <c r="AA377"/>
      <c r="AB377"/>
      <c r="AC377"/>
      <c r="AD377"/>
      <c r="AE377"/>
      <c r="AF377"/>
      <c r="AG377"/>
      <c r="AH377"/>
      <c r="AI377"/>
      <c r="AJ377"/>
      <c r="AK377"/>
      <c r="AL377"/>
      <c r="AM377"/>
      <c r="AN377"/>
      <c r="AO377"/>
      <c r="AP377"/>
      <c r="AQ377"/>
      <c r="AR377"/>
      <c r="AS377"/>
      <c r="AT377"/>
      <c r="AU377"/>
      <c r="AV377"/>
      <c r="AW377"/>
      <c r="BE377"/>
      <c r="BF377" t="str" cm="1">
        <f t="array" aca="1" ref="BF377" ca="1">IFERROR(INDIRECT(X377),"")</f>
        <v/>
      </c>
      <c r="BI377"/>
      <c r="BJ377" s="435"/>
      <c r="CG377"/>
      <c r="CH377"/>
      <c r="CI377"/>
      <c r="CJ377"/>
      <c r="CK377"/>
      <c r="CL377"/>
      <c r="CM377"/>
      <c r="CN377"/>
      <c r="CO377"/>
      <c r="CP377"/>
      <c r="CQ377"/>
      <c r="CR377"/>
      <c r="CS377"/>
    </row>
    <row r="378" spans="18:97">
      <c r="R378"/>
      <c r="W378">
        <v>383</v>
      </c>
      <c r="X378"/>
      <c r="Y378"/>
      <c r="Z378"/>
      <c r="AA378"/>
      <c r="AB378"/>
      <c r="AC378"/>
      <c r="AD378"/>
      <c r="AE378"/>
      <c r="AF378"/>
      <c r="AG378"/>
      <c r="AH378"/>
      <c r="AI378"/>
      <c r="AJ378"/>
      <c r="AK378"/>
      <c r="AL378"/>
      <c r="AM378"/>
      <c r="AN378"/>
      <c r="AO378"/>
      <c r="AP378"/>
      <c r="AQ378"/>
      <c r="AR378"/>
      <c r="AS378"/>
      <c r="AT378"/>
      <c r="AU378"/>
      <c r="AV378"/>
      <c r="AW378"/>
      <c r="BE378"/>
      <c r="BF378" t="str" cm="1">
        <f t="array" aca="1" ref="BF378" ca="1">IFERROR(INDIRECT(X378),"")</f>
        <v/>
      </c>
      <c r="BI378"/>
      <c r="BJ378" s="435"/>
      <c r="CG378"/>
      <c r="CH378"/>
      <c r="CI378"/>
      <c r="CJ378"/>
      <c r="CK378"/>
      <c r="CL378"/>
      <c r="CM378"/>
      <c r="CN378"/>
      <c r="CO378"/>
      <c r="CP378"/>
      <c r="CQ378"/>
      <c r="CR378"/>
      <c r="CS378"/>
    </row>
    <row r="379" spans="18:97">
      <c r="R379"/>
      <c r="W379">
        <v>384</v>
      </c>
      <c r="X379"/>
      <c r="Y379"/>
      <c r="Z379"/>
      <c r="AA379"/>
      <c r="AB379"/>
      <c r="AC379"/>
      <c r="AD379"/>
      <c r="AE379"/>
      <c r="AF379"/>
      <c r="AG379"/>
      <c r="AH379"/>
      <c r="AI379"/>
      <c r="AJ379"/>
      <c r="AK379"/>
      <c r="AL379"/>
      <c r="AM379"/>
      <c r="AN379"/>
      <c r="AO379"/>
      <c r="AP379"/>
      <c r="AQ379"/>
      <c r="AR379"/>
      <c r="AS379"/>
      <c r="AT379"/>
      <c r="AU379"/>
      <c r="AV379"/>
      <c r="AW379"/>
      <c r="BE379"/>
      <c r="BF379" t="str" cm="1">
        <f t="array" aca="1" ref="BF379" ca="1">IFERROR(INDIRECT(X379),"")</f>
        <v/>
      </c>
      <c r="BI379"/>
      <c r="BJ379" s="435"/>
      <c r="CG379"/>
      <c r="CH379"/>
      <c r="CI379"/>
      <c r="CJ379"/>
      <c r="CK379"/>
      <c r="CL379"/>
      <c r="CM379"/>
      <c r="CN379"/>
      <c r="CO379"/>
      <c r="CP379"/>
      <c r="CQ379"/>
      <c r="CR379"/>
      <c r="CS379"/>
    </row>
    <row r="380" spans="18:97">
      <c r="R380"/>
      <c r="W380">
        <v>385</v>
      </c>
      <c r="X380"/>
      <c r="Y380"/>
      <c r="Z380"/>
      <c r="AA380"/>
      <c r="AB380"/>
      <c r="AC380"/>
      <c r="AD380"/>
      <c r="AE380"/>
      <c r="AF380"/>
      <c r="AG380"/>
      <c r="AH380"/>
      <c r="AI380"/>
      <c r="AJ380"/>
      <c r="AK380"/>
      <c r="AL380"/>
      <c r="AM380"/>
      <c r="AN380"/>
      <c r="AO380"/>
      <c r="AP380"/>
      <c r="AQ380"/>
      <c r="AR380"/>
      <c r="AS380"/>
      <c r="AT380"/>
      <c r="AU380"/>
      <c r="AV380"/>
      <c r="AW380"/>
      <c r="BE380"/>
      <c r="BF380" t="str" cm="1">
        <f t="array" aca="1" ref="BF380" ca="1">IFERROR(INDIRECT(X380),"")</f>
        <v/>
      </c>
      <c r="BI380"/>
      <c r="BJ380" s="435"/>
      <c r="CG380"/>
      <c r="CH380"/>
      <c r="CI380"/>
      <c r="CJ380"/>
      <c r="CK380"/>
      <c r="CL380"/>
      <c r="CM380"/>
      <c r="CN380"/>
      <c r="CO380"/>
      <c r="CP380"/>
      <c r="CQ380"/>
      <c r="CR380"/>
      <c r="CS380"/>
    </row>
    <row r="381" spans="18:97">
      <c r="R381"/>
      <c r="W381">
        <v>386</v>
      </c>
      <c r="X381"/>
      <c r="Y381"/>
      <c r="Z381"/>
      <c r="AA381"/>
      <c r="AB381"/>
      <c r="AC381"/>
      <c r="AD381"/>
      <c r="AE381"/>
      <c r="AF381"/>
      <c r="AG381"/>
      <c r="AH381"/>
      <c r="AI381"/>
      <c r="AJ381"/>
      <c r="AK381"/>
      <c r="AL381"/>
      <c r="AM381"/>
      <c r="AN381"/>
      <c r="AO381"/>
      <c r="AP381"/>
      <c r="AQ381"/>
      <c r="AR381"/>
      <c r="AS381"/>
      <c r="AT381"/>
      <c r="AU381"/>
      <c r="AV381"/>
      <c r="AW381"/>
      <c r="BE381"/>
      <c r="BF381" t="str" cm="1">
        <f t="array" aca="1" ref="BF381" ca="1">IFERROR(INDIRECT(X381),"")</f>
        <v/>
      </c>
      <c r="BI381"/>
      <c r="BJ381" s="435"/>
      <c r="CG381"/>
      <c r="CH381"/>
      <c r="CI381"/>
      <c r="CJ381"/>
      <c r="CK381"/>
      <c r="CL381"/>
      <c r="CM381"/>
      <c r="CN381"/>
      <c r="CO381"/>
      <c r="CP381"/>
      <c r="CQ381"/>
      <c r="CR381"/>
      <c r="CS381"/>
    </row>
    <row r="382" spans="18:97">
      <c r="R382"/>
      <c r="W382">
        <v>387</v>
      </c>
      <c r="X382"/>
      <c r="Y382"/>
      <c r="Z382"/>
      <c r="AA382"/>
      <c r="AB382"/>
      <c r="AC382"/>
      <c r="AD382"/>
      <c r="AE382"/>
      <c r="AF382"/>
      <c r="AG382"/>
      <c r="AH382"/>
      <c r="AI382"/>
      <c r="AJ382"/>
      <c r="AK382"/>
      <c r="AL382"/>
      <c r="AM382"/>
      <c r="AN382"/>
      <c r="AO382"/>
      <c r="AP382"/>
      <c r="AQ382"/>
      <c r="AR382"/>
      <c r="AS382"/>
      <c r="AT382"/>
      <c r="AU382"/>
      <c r="AV382"/>
      <c r="AW382"/>
      <c r="BE382"/>
      <c r="BF382" t="str" cm="1">
        <f t="array" aca="1" ref="BF382" ca="1">IFERROR(INDIRECT(X382),"")</f>
        <v/>
      </c>
      <c r="BI382"/>
      <c r="BJ382" s="435"/>
      <c r="CG382"/>
      <c r="CH382"/>
      <c r="CI382"/>
      <c r="CJ382"/>
      <c r="CK382"/>
      <c r="CL382"/>
      <c r="CM382"/>
      <c r="CN382"/>
      <c r="CO382"/>
      <c r="CP382"/>
      <c r="CQ382"/>
      <c r="CR382"/>
      <c r="CS382"/>
    </row>
    <row r="383" spans="18:97">
      <c r="R383"/>
      <c r="W383">
        <v>388</v>
      </c>
      <c r="X383"/>
      <c r="Y383"/>
      <c r="Z383"/>
      <c r="AA383"/>
      <c r="AB383"/>
      <c r="AC383"/>
      <c r="AD383"/>
      <c r="AE383"/>
      <c r="AF383"/>
      <c r="AG383"/>
      <c r="AH383"/>
      <c r="AI383"/>
      <c r="AJ383"/>
      <c r="AK383"/>
      <c r="AL383"/>
      <c r="AM383"/>
      <c r="AN383"/>
      <c r="AO383"/>
      <c r="AP383"/>
      <c r="AQ383"/>
      <c r="AR383"/>
      <c r="AS383"/>
      <c r="AT383"/>
      <c r="AU383"/>
      <c r="AV383"/>
      <c r="AW383"/>
      <c r="BE383"/>
      <c r="BF383" t="str" cm="1">
        <f t="array" aca="1" ref="BF383" ca="1">IFERROR(INDIRECT(X383),"")</f>
        <v/>
      </c>
      <c r="BI383"/>
      <c r="BJ383" s="435"/>
      <c r="CG383"/>
      <c r="CH383"/>
      <c r="CI383"/>
      <c r="CJ383"/>
      <c r="CK383"/>
      <c r="CL383"/>
      <c r="CM383"/>
      <c r="CN383"/>
      <c r="CO383"/>
      <c r="CP383"/>
      <c r="CQ383"/>
      <c r="CR383"/>
      <c r="CS383"/>
    </row>
    <row r="384" spans="18:97">
      <c r="R384"/>
      <c r="W384">
        <v>389</v>
      </c>
      <c r="X384"/>
      <c r="Y384"/>
      <c r="Z384"/>
      <c r="AA384"/>
      <c r="AB384"/>
      <c r="AC384"/>
      <c r="AD384"/>
      <c r="AE384"/>
      <c r="AF384"/>
      <c r="AG384"/>
      <c r="AH384"/>
      <c r="AI384"/>
      <c r="AJ384"/>
      <c r="AK384"/>
      <c r="AL384"/>
      <c r="AM384"/>
      <c r="AN384"/>
      <c r="AO384"/>
      <c r="AP384"/>
      <c r="AQ384"/>
      <c r="AR384"/>
      <c r="AS384"/>
      <c r="AT384"/>
      <c r="AU384"/>
      <c r="AV384"/>
      <c r="AW384"/>
      <c r="BE384"/>
      <c r="BF384" t="str" cm="1">
        <f t="array" aca="1" ref="BF384" ca="1">IFERROR(INDIRECT(X384),"")</f>
        <v/>
      </c>
      <c r="BI384"/>
      <c r="BJ384" s="435"/>
      <c r="CG384"/>
      <c r="CH384"/>
      <c r="CI384"/>
      <c r="CJ384"/>
      <c r="CK384"/>
      <c r="CL384"/>
      <c r="CM384"/>
      <c r="CN384"/>
      <c r="CO384"/>
      <c r="CP384"/>
      <c r="CQ384"/>
      <c r="CR384"/>
      <c r="CS384"/>
    </row>
    <row r="385" spans="18:97">
      <c r="R385"/>
      <c r="W385">
        <v>390</v>
      </c>
      <c r="X385"/>
      <c r="Y385"/>
      <c r="Z385"/>
      <c r="AA385"/>
      <c r="AB385"/>
      <c r="AC385"/>
      <c r="AD385"/>
      <c r="AE385"/>
      <c r="AF385"/>
      <c r="AG385"/>
      <c r="AH385"/>
      <c r="AI385"/>
      <c r="AJ385"/>
      <c r="AK385"/>
      <c r="AL385"/>
      <c r="AM385"/>
      <c r="AN385"/>
      <c r="AO385"/>
      <c r="AP385"/>
      <c r="AQ385"/>
      <c r="AR385"/>
      <c r="AS385"/>
      <c r="AT385"/>
      <c r="AU385"/>
      <c r="AV385"/>
      <c r="AW385"/>
      <c r="BE385"/>
      <c r="BF385" t="str" cm="1">
        <f t="array" aca="1" ref="BF385" ca="1">IFERROR(INDIRECT(X385),"")</f>
        <v/>
      </c>
      <c r="BI385"/>
      <c r="BJ385" s="435"/>
      <c r="CG385"/>
      <c r="CH385"/>
      <c r="CI385"/>
      <c r="CJ385"/>
      <c r="CK385"/>
      <c r="CL385"/>
      <c r="CM385"/>
      <c r="CN385"/>
      <c r="CO385"/>
      <c r="CP385"/>
      <c r="CQ385"/>
      <c r="CR385"/>
      <c r="CS385"/>
    </row>
    <row r="386" spans="18:97">
      <c r="R386"/>
      <c r="W386">
        <v>391</v>
      </c>
      <c r="X386"/>
      <c r="Y386"/>
      <c r="Z386"/>
      <c r="AA386"/>
      <c r="AB386"/>
      <c r="AC386"/>
      <c r="AD386"/>
      <c r="AE386"/>
      <c r="AF386"/>
      <c r="AG386"/>
      <c r="AH386"/>
      <c r="AI386"/>
      <c r="AJ386"/>
      <c r="AK386"/>
      <c r="AL386"/>
      <c r="AM386"/>
      <c r="AN386"/>
      <c r="AO386"/>
      <c r="AP386"/>
      <c r="AQ386"/>
      <c r="AR386"/>
      <c r="AS386"/>
      <c r="AT386"/>
      <c r="AU386"/>
      <c r="AV386"/>
      <c r="AW386"/>
      <c r="BE386"/>
      <c r="BF386" t="str" cm="1">
        <f t="array" aca="1" ref="BF386" ca="1">IFERROR(INDIRECT(X386),"")</f>
        <v/>
      </c>
      <c r="BI386"/>
      <c r="BJ386" s="435"/>
      <c r="CG386"/>
      <c r="CH386"/>
      <c r="CI386"/>
      <c r="CJ386"/>
      <c r="CK386"/>
      <c r="CL386"/>
      <c r="CM386"/>
      <c r="CN386"/>
      <c r="CO386"/>
      <c r="CP386"/>
      <c r="CQ386"/>
      <c r="CR386"/>
      <c r="CS386"/>
    </row>
    <row r="387" spans="18:97">
      <c r="R387"/>
      <c r="W387">
        <v>392</v>
      </c>
      <c r="X387"/>
      <c r="Y387"/>
      <c r="Z387"/>
      <c r="AA387"/>
      <c r="AB387"/>
      <c r="AC387"/>
      <c r="AD387"/>
      <c r="AE387"/>
      <c r="AF387"/>
      <c r="AG387"/>
      <c r="AH387"/>
      <c r="AI387"/>
      <c r="AJ387"/>
      <c r="AK387"/>
      <c r="AL387"/>
      <c r="AM387"/>
      <c r="AN387"/>
      <c r="AO387"/>
      <c r="AP387"/>
      <c r="AQ387"/>
      <c r="AR387"/>
      <c r="AS387"/>
      <c r="AT387"/>
      <c r="AU387"/>
      <c r="AV387"/>
      <c r="AW387"/>
      <c r="BE387"/>
      <c r="BF387" t="str" cm="1">
        <f t="array" aca="1" ref="BF387" ca="1">IFERROR(INDIRECT(X387),"")</f>
        <v/>
      </c>
      <c r="BI387"/>
      <c r="BJ387" s="435"/>
      <c r="CG387"/>
      <c r="CH387"/>
      <c r="CI387"/>
      <c r="CJ387"/>
      <c r="CK387"/>
      <c r="CL387"/>
      <c r="CM387"/>
      <c r="CN387"/>
      <c r="CO387"/>
      <c r="CP387"/>
      <c r="CQ387"/>
      <c r="CR387"/>
      <c r="CS387"/>
    </row>
    <row r="388" spans="18:97">
      <c r="R388"/>
      <c r="W388">
        <v>393</v>
      </c>
      <c r="X388"/>
      <c r="Y388"/>
      <c r="Z388"/>
      <c r="AA388"/>
      <c r="AB388"/>
      <c r="AC388"/>
      <c r="AD388"/>
      <c r="AE388"/>
      <c r="AF388"/>
      <c r="AG388"/>
      <c r="AH388"/>
      <c r="AI388"/>
      <c r="AJ388"/>
      <c r="AK388"/>
      <c r="AL388"/>
      <c r="AM388"/>
      <c r="AN388"/>
      <c r="AO388"/>
      <c r="AP388"/>
      <c r="AQ388"/>
      <c r="AR388"/>
      <c r="AS388"/>
      <c r="AT388"/>
      <c r="AU388"/>
      <c r="AV388"/>
      <c r="AW388"/>
      <c r="BE388"/>
      <c r="BF388" t="str" cm="1">
        <f t="array" aca="1" ref="BF388" ca="1">IFERROR(INDIRECT(X388),"")</f>
        <v/>
      </c>
      <c r="BI388"/>
      <c r="BJ388" s="435"/>
      <c r="CG388"/>
      <c r="CH388"/>
      <c r="CI388"/>
      <c r="CJ388"/>
      <c r="CK388"/>
      <c r="CL388"/>
      <c r="CM388"/>
      <c r="CN388"/>
      <c r="CO388"/>
      <c r="CP388"/>
      <c r="CQ388"/>
      <c r="CR388"/>
      <c r="CS388"/>
    </row>
    <row r="389" spans="18:97">
      <c r="R389"/>
      <c r="W389">
        <v>394</v>
      </c>
      <c r="X389"/>
      <c r="Y389"/>
      <c r="Z389"/>
      <c r="AA389"/>
      <c r="AB389"/>
      <c r="AC389"/>
      <c r="AD389"/>
      <c r="AE389"/>
      <c r="AF389"/>
      <c r="AG389"/>
      <c r="AH389"/>
      <c r="AI389"/>
      <c r="AJ389"/>
      <c r="AK389"/>
      <c r="AL389"/>
      <c r="AM389"/>
      <c r="AN389"/>
      <c r="AO389"/>
      <c r="AP389"/>
      <c r="AQ389"/>
      <c r="AR389"/>
      <c r="AS389"/>
      <c r="AT389"/>
      <c r="AU389"/>
      <c r="AV389"/>
      <c r="AW389"/>
      <c r="BE389"/>
      <c r="BF389" t="str" cm="1">
        <f t="array" aca="1" ref="BF389" ca="1">IFERROR(INDIRECT(X389),"")</f>
        <v/>
      </c>
      <c r="BI389"/>
      <c r="BJ389" s="435"/>
      <c r="CG389"/>
      <c r="CH389"/>
      <c r="CI389"/>
      <c r="CJ389"/>
      <c r="CK389"/>
      <c r="CL389"/>
      <c r="CM389"/>
      <c r="CN389"/>
      <c r="CO389"/>
      <c r="CP389"/>
      <c r="CQ389"/>
      <c r="CR389"/>
      <c r="CS389"/>
    </row>
    <row r="390" spans="18:97">
      <c r="R390"/>
      <c r="W390">
        <v>395</v>
      </c>
      <c r="X390"/>
      <c r="Y390"/>
      <c r="Z390"/>
      <c r="AA390"/>
      <c r="AB390"/>
      <c r="AC390"/>
      <c r="AD390"/>
      <c r="AE390"/>
      <c r="AF390"/>
      <c r="AG390"/>
      <c r="AH390"/>
      <c r="AI390"/>
      <c r="AJ390"/>
      <c r="AK390"/>
      <c r="AL390"/>
      <c r="AM390"/>
      <c r="AN390"/>
      <c r="AO390"/>
      <c r="AP390"/>
      <c r="AQ390"/>
      <c r="AR390"/>
      <c r="AS390"/>
      <c r="AT390"/>
      <c r="AU390"/>
      <c r="AV390"/>
      <c r="AW390"/>
      <c r="BE390"/>
      <c r="BF390" t="str" cm="1">
        <f t="array" aca="1" ref="BF390" ca="1">IFERROR(INDIRECT(X390),"")</f>
        <v/>
      </c>
      <c r="BI390"/>
      <c r="BJ390" s="435"/>
      <c r="CG390"/>
      <c r="CH390"/>
      <c r="CI390"/>
      <c r="CJ390"/>
      <c r="CK390"/>
      <c r="CL390"/>
      <c r="CM390"/>
      <c r="CN390"/>
      <c r="CO390"/>
      <c r="CP390"/>
      <c r="CQ390"/>
      <c r="CR390"/>
      <c r="CS390"/>
    </row>
    <row r="391" spans="18:97">
      <c r="R391"/>
      <c r="W391">
        <v>396</v>
      </c>
      <c r="X391"/>
      <c r="Y391"/>
      <c r="Z391"/>
      <c r="AA391"/>
      <c r="AB391"/>
      <c r="AC391"/>
      <c r="AD391"/>
      <c r="AE391"/>
      <c r="AF391"/>
      <c r="AG391"/>
      <c r="AH391"/>
      <c r="AI391"/>
      <c r="AJ391"/>
      <c r="AK391"/>
      <c r="AL391"/>
      <c r="AM391"/>
      <c r="AN391"/>
      <c r="AO391"/>
      <c r="AP391"/>
      <c r="AQ391"/>
      <c r="AR391"/>
      <c r="AS391"/>
      <c r="AT391"/>
      <c r="AU391"/>
      <c r="AV391"/>
      <c r="AW391"/>
      <c r="BE391"/>
      <c r="BF391" t="str" cm="1">
        <f t="array" aca="1" ref="BF391" ca="1">IFERROR(INDIRECT(X391),"")</f>
        <v/>
      </c>
      <c r="BI391"/>
      <c r="BJ391" s="435"/>
      <c r="CG391"/>
      <c r="CH391"/>
      <c r="CI391"/>
      <c r="CJ391"/>
      <c r="CK391"/>
      <c r="CL391"/>
      <c r="CM391"/>
      <c r="CN391"/>
      <c r="CO391"/>
      <c r="CP391"/>
      <c r="CQ391"/>
      <c r="CR391"/>
      <c r="CS391"/>
    </row>
    <row r="392" spans="18:97">
      <c r="R392"/>
      <c r="W392">
        <v>397</v>
      </c>
      <c r="X392"/>
      <c r="Y392"/>
      <c r="Z392"/>
      <c r="AA392"/>
      <c r="AB392"/>
      <c r="AC392"/>
      <c r="AD392"/>
      <c r="AE392"/>
      <c r="AF392"/>
      <c r="AG392"/>
      <c r="AH392"/>
      <c r="AI392"/>
      <c r="AJ392"/>
      <c r="AK392"/>
      <c r="AL392"/>
      <c r="AM392"/>
      <c r="AN392"/>
      <c r="AO392"/>
      <c r="AP392"/>
      <c r="AQ392"/>
      <c r="AR392"/>
      <c r="AS392"/>
      <c r="AT392"/>
      <c r="AU392"/>
      <c r="AV392"/>
      <c r="AW392"/>
      <c r="BE392"/>
      <c r="BF392" t="str" cm="1">
        <f t="array" aca="1" ref="BF392" ca="1">IFERROR(INDIRECT(X392),"")</f>
        <v/>
      </c>
      <c r="BI392"/>
      <c r="BJ392" s="435"/>
      <c r="CG392"/>
      <c r="CH392"/>
      <c r="CI392"/>
      <c r="CJ392"/>
      <c r="CK392"/>
      <c r="CL392"/>
      <c r="CM392"/>
      <c r="CN392"/>
      <c r="CO392"/>
      <c r="CP392"/>
      <c r="CQ392"/>
      <c r="CR392"/>
      <c r="CS392"/>
    </row>
    <row r="393" spans="18:97">
      <c r="R393"/>
      <c r="W393">
        <v>398</v>
      </c>
      <c r="X393"/>
      <c r="Y393"/>
      <c r="Z393"/>
      <c r="AA393"/>
      <c r="AB393"/>
      <c r="AC393"/>
      <c r="AD393"/>
      <c r="AE393"/>
      <c r="AF393"/>
      <c r="AG393"/>
      <c r="AH393"/>
      <c r="AI393"/>
      <c r="AJ393"/>
      <c r="AK393"/>
      <c r="AL393"/>
      <c r="AM393"/>
      <c r="AN393"/>
      <c r="AO393"/>
      <c r="AP393"/>
      <c r="AQ393"/>
      <c r="AR393"/>
      <c r="AS393"/>
      <c r="AT393"/>
      <c r="AU393"/>
      <c r="AV393"/>
      <c r="AW393"/>
      <c r="BE393"/>
      <c r="BF393" t="str" cm="1">
        <f t="array" aca="1" ref="BF393" ca="1">IFERROR(INDIRECT(X393),"")</f>
        <v/>
      </c>
      <c r="BI393"/>
      <c r="BJ393" s="435"/>
      <c r="CG393"/>
      <c r="CH393"/>
      <c r="CI393"/>
      <c r="CJ393"/>
      <c r="CK393"/>
      <c r="CL393"/>
      <c r="CM393"/>
      <c r="CN393"/>
      <c r="CO393"/>
      <c r="CP393"/>
      <c r="CQ393"/>
      <c r="CR393"/>
      <c r="CS393"/>
    </row>
    <row r="394" spans="18:97">
      <c r="R394"/>
      <c r="W394">
        <v>399</v>
      </c>
      <c r="X394"/>
      <c r="Y394"/>
      <c r="Z394"/>
      <c r="AA394"/>
      <c r="AB394"/>
      <c r="AC394"/>
      <c r="AD394"/>
      <c r="AE394"/>
      <c r="AF394"/>
      <c r="AG394"/>
      <c r="AH394"/>
      <c r="AI394"/>
      <c r="AJ394"/>
      <c r="AK394"/>
      <c r="AL394"/>
      <c r="AM394"/>
      <c r="AN394"/>
      <c r="AO394"/>
      <c r="AP394"/>
      <c r="AQ394"/>
      <c r="AR394"/>
      <c r="AS394"/>
      <c r="AT394"/>
      <c r="AU394"/>
      <c r="AV394"/>
      <c r="AW394"/>
      <c r="BE394"/>
      <c r="BF394" t="str" cm="1">
        <f t="array" aca="1" ref="BF394" ca="1">IFERROR(INDIRECT(X394),"")</f>
        <v/>
      </c>
      <c r="BI394"/>
      <c r="BJ394" s="435"/>
      <c r="CG394"/>
      <c r="CH394"/>
      <c r="CI394"/>
      <c r="CJ394"/>
      <c r="CK394"/>
      <c r="CL394"/>
      <c r="CM394"/>
      <c r="CN394"/>
      <c r="CO394"/>
      <c r="CP394"/>
      <c r="CQ394"/>
      <c r="CR394"/>
      <c r="CS394"/>
    </row>
    <row r="395" spans="18:97">
      <c r="R395"/>
      <c r="W395">
        <v>400</v>
      </c>
      <c r="X395"/>
      <c r="Y395"/>
      <c r="Z395"/>
      <c r="AA395"/>
      <c r="AB395"/>
      <c r="AC395"/>
      <c r="AD395"/>
      <c r="AE395"/>
      <c r="AF395"/>
      <c r="AG395"/>
      <c r="AH395"/>
      <c r="AI395"/>
      <c r="AJ395"/>
      <c r="AK395"/>
      <c r="AL395"/>
      <c r="AM395"/>
      <c r="AN395"/>
      <c r="AO395"/>
      <c r="AP395"/>
      <c r="AQ395"/>
      <c r="AR395"/>
      <c r="AS395"/>
      <c r="AT395"/>
      <c r="AU395"/>
      <c r="AV395"/>
      <c r="AW395"/>
      <c r="BE395"/>
      <c r="BF395" t="str" cm="1">
        <f t="array" aca="1" ref="BF395" ca="1">IFERROR(INDIRECT(X395),"")</f>
        <v/>
      </c>
      <c r="BI395"/>
      <c r="BJ395" s="435"/>
      <c r="CG395"/>
      <c r="CH395"/>
      <c r="CI395"/>
      <c r="CJ395"/>
      <c r="CK395"/>
      <c r="CL395"/>
      <c r="CM395"/>
      <c r="CN395"/>
      <c r="CO395"/>
      <c r="CP395"/>
      <c r="CQ395"/>
      <c r="CR395"/>
      <c r="CS395"/>
    </row>
    <row r="396" spans="18:97">
      <c r="R396"/>
      <c r="W396">
        <v>401</v>
      </c>
      <c r="X396"/>
      <c r="Y396"/>
      <c r="Z396"/>
      <c r="AA396"/>
      <c r="AB396"/>
      <c r="AC396"/>
      <c r="AD396"/>
      <c r="AE396"/>
      <c r="AF396"/>
      <c r="AG396"/>
      <c r="AH396"/>
      <c r="AI396"/>
      <c r="AJ396"/>
      <c r="AK396"/>
      <c r="AL396"/>
      <c r="AM396"/>
      <c r="AN396"/>
      <c r="AO396"/>
      <c r="AP396"/>
      <c r="AQ396"/>
      <c r="AR396"/>
      <c r="AS396"/>
      <c r="AT396"/>
      <c r="AU396"/>
      <c r="AV396"/>
      <c r="AW396"/>
      <c r="BE396"/>
      <c r="BF396" t="str" cm="1">
        <f t="array" aca="1" ref="BF396" ca="1">IFERROR(INDIRECT(X396),"")</f>
        <v/>
      </c>
      <c r="BI396"/>
      <c r="BJ396" s="435"/>
      <c r="CG396"/>
      <c r="CH396"/>
      <c r="CI396"/>
      <c r="CJ396"/>
      <c r="CK396"/>
      <c r="CL396"/>
      <c r="CM396"/>
      <c r="CN396"/>
      <c r="CO396"/>
      <c r="CP396"/>
      <c r="CQ396"/>
      <c r="CR396"/>
      <c r="CS396"/>
    </row>
    <row r="397" spans="18:97">
      <c r="R397"/>
      <c r="W397">
        <v>402</v>
      </c>
      <c r="X397"/>
      <c r="Y397"/>
      <c r="Z397"/>
      <c r="AA397"/>
      <c r="AB397"/>
      <c r="AC397"/>
      <c r="AD397"/>
      <c r="AE397"/>
      <c r="AF397"/>
      <c r="AG397"/>
      <c r="AH397"/>
      <c r="AI397"/>
      <c r="AJ397"/>
      <c r="AK397"/>
      <c r="AL397"/>
      <c r="AM397"/>
      <c r="AN397"/>
      <c r="AO397"/>
      <c r="AP397"/>
      <c r="AQ397"/>
      <c r="AR397"/>
      <c r="AS397"/>
      <c r="AT397"/>
      <c r="AU397"/>
      <c r="AV397"/>
      <c r="AW397"/>
      <c r="BE397"/>
      <c r="BF397" t="str" cm="1">
        <f t="array" aca="1" ref="BF397" ca="1">IFERROR(INDIRECT(X397),"")</f>
        <v/>
      </c>
      <c r="BI397"/>
      <c r="BJ397" s="435"/>
      <c r="CG397"/>
      <c r="CH397"/>
      <c r="CI397"/>
      <c r="CJ397"/>
      <c r="CK397"/>
      <c r="CL397"/>
      <c r="CM397"/>
      <c r="CN397"/>
      <c r="CO397"/>
      <c r="CP397"/>
      <c r="CQ397"/>
      <c r="CR397"/>
      <c r="CS397"/>
    </row>
    <row r="398" spans="18:97">
      <c r="R398"/>
      <c r="W398">
        <v>403</v>
      </c>
      <c r="X398"/>
      <c r="Y398"/>
      <c r="Z398"/>
      <c r="AA398"/>
      <c r="AB398"/>
      <c r="AC398"/>
      <c r="AD398"/>
      <c r="AE398"/>
      <c r="AF398"/>
      <c r="AG398"/>
      <c r="AH398"/>
      <c r="AI398"/>
      <c r="AJ398"/>
      <c r="AK398"/>
      <c r="AL398"/>
      <c r="AM398"/>
      <c r="AN398"/>
      <c r="AO398"/>
      <c r="AP398"/>
      <c r="AQ398"/>
      <c r="AR398"/>
      <c r="AS398"/>
      <c r="AT398"/>
      <c r="AU398"/>
      <c r="AV398"/>
      <c r="AW398"/>
      <c r="BE398"/>
      <c r="BF398" t="str" cm="1">
        <f t="array" aca="1" ref="BF398" ca="1">IFERROR(INDIRECT(X398),"")</f>
        <v/>
      </c>
      <c r="BI398"/>
      <c r="BJ398" s="435"/>
      <c r="CG398"/>
      <c r="CH398"/>
      <c r="CI398"/>
      <c r="CJ398"/>
      <c r="CK398"/>
      <c r="CL398"/>
      <c r="CM398"/>
      <c r="CN398"/>
      <c r="CO398"/>
      <c r="CP398"/>
      <c r="CQ398"/>
      <c r="CR398"/>
      <c r="CS398"/>
    </row>
    <row r="399" spans="18:97">
      <c r="R399"/>
      <c r="W399">
        <v>404</v>
      </c>
      <c r="X399"/>
      <c r="Y399"/>
      <c r="Z399"/>
      <c r="AA399"/>
      <c r="AB399"/>
      <c r="AC399"/>
      <c r="AD399"/>
      <c r="AE399"/>
      <c r="AF399"/>
      <c r="AG399"/>
      <c r="AH399"/>
      <c r="AI399"/>
      <c r="AJ399"/>
      <c r="AK399"/>
      <c r="AL399"/>
      <c r="AM399"/>
      <c r="AN399"/>
      <c r="AO399"/>
      <c r="AP399"/>
      <c r="AQ399"/>
      <c r="AR399"/>
      <c r="AS399"/>
      <c r="AT399"/>
      <c r="AU399"/>
      <c r="AV399"/>
      <c r="AW399"/>
      <c r="BE399"/>
      <c r="BF399" t="str" cm="1">
        <f t="array" aca="1" ref="BF399" ca="1">IFERROR(INDIRECT(X399),"")</f>
        <v/>
      </c>
      <c r="BI399"/>
      <c r="BJ399" s="435"/>
      <c r="CG399"/>
      <c r="CH399"/>
      <c r="CI399"/>
      <c r="CJ399"/>
      <c r="CK399"/>
      <c r="CL399"/>
      <c r="CM399"/>
      <c r="CN399"/>
      <c r="CO399"/>
      <c r="CP399"/>
      <c r="CQ399"/>
      <c r="CR399"/>
      <c r="CS399"/>
    </row>
    <row r="400" spans="18:97">
      <c r="R400"/>
      <c r="W400">
        <v>405</v>
      </c>
      <c r="X400"/>
      <c r="Y400"/>
      <c r="Z400"/>
      <c r="AA400"/>
      <c r="AB400"/>
      <c r="AC400"/>
      <c r="AD400"/>
      <c r="AE400"/>
      <c r="AF400"/>
      <c r="AG400"/>
      <c r="AH400"/>
      <c r="AI400"/>
      <c r="AJ400"/>
      <c r="AK400"/>
      <c r="AL400"/>
      <c r="AM400"/>
      <c r="AN400"/>
      <c r="AO400"/>
      <c r="AP400"/>
      <c r="AQ400"/>
      <c r="AR400"/>
      <c r="AS400"/>
      <c r="AT400"/>
      <c r="AU400"/>
      <c r="AV400"/>
      <c r="AW400"/>
      <c r="BE400"/>
      <c r="BF400" t="str" cm="1">
        <f t="array" aca="1" ref="BF400" ca="1">IFERROR(INDIRECT(X400),"")</f>
        <v/>
      </c>
      <c r="BI400"/>
      <c r="BJ400" s="435"/>
      <c r="CG400"/>
      <c r="CH400"/>
      <c r="CI400"/>
      <c r="CJ400"/>
      <c r="CK400"/>
      <c r="CL400"/>
      <c r="CM400"/>
      <c r="CN400"/>
      <c r="CO400"/>
      <c r="CP400"/>
      <c r="CQ400"/>
      <c r="CR400"/>
      <c r="CS400"/>
    </row>
    <row r="401" spans="18:97">
      <c r="R401"/>
      <c r="W401">
        <v>406</v>
      </c>
      <c r="X401"/>
      <c r="Y401"/>
      <c r="Z401"/>
      <c r="AA401"/>
      <c r="AB401"/>
      <c r="AC401"/>
      <c r="AD401"/>
      <c r="AE401"/>
      <c r="AF401"/>
      <c r="AG401"/>
      <c r="AH401"/>
      <c r="AI401"/>
      <c r="AJ401"/>
      <c r="AK401"/>
      <c r="AL401"/>
      <c r="AM401"/>
      <c r="AN401"/>
      <c r="AO401"/>
      <c r="AP401"/>
      <c r="AQ401"/>
      <c r="AR401"/>
      <c r="AS401"/>
      <c r="AT401"/>
      <c r="AU401"/>
      <c r="AV401"/>
      <c r="AW401"/>
      <c r="BE401"/>
      <c r="BF401" t="str" cm="1">
        <f t="array" aca="1" ref="BF401" ca="1">IFERROR(INDIRECT(X401),"")</f>
        <v/>
      </c>
      <c r="BJ401" s="435"/>
      <c r="CG401"/>
      <c r="CH401"/>
      <c r="CI401"/>
      <c r="CJ401"/>
      <c r="CK401"/>
      <c r="CL401"/>
      <c r="CM401"/>
      <c r="CN401"/>
      <c r="CO401"/>
      <c r="CP401"/>
      <c r="CQ401"/>
      <c r="CR401"/>
      <c r="CS401"/>
    </row>
    <row r="402" spans="18:97">
      <c r="R402"/>
      <c r="W402">
        <v>407</v>
      </c>
      <c r="X402"/>
      <c r="Y402"/>
      <c r="Z402"/>
      <c r="AA402"/>
      <c r="AB402"/>
      <c r="AC402"/>
      <c r="AD402"/>
      <c r="AE402"/>
      <c r="AF402"/>
      <c r="AG402"/>
      <c r="AH402"/>
      <c r="AI402"/>
      <c r="AJ402"/>
      <c r="AK402"/>
      <c r="AL402"/>
      <c r="AM402"/>
      <c r="AN402"/>
      <c r="AO402"/>
      <c r="AP402"/>
      <c r="AQ402"/>
      <c r="AR402"/>
      <c r="AS402"/>
      <c r="AT402"/>
      <c r="AU402"/>
      <c r="AV402"/>
      <c r="AW402"/>
      <c r="BE402"/>
      <c r="BF402" t="str" cm="1">
        <f t="array" aca="1" ref="BF402" ca="1">IFERROR(INDIRECT(X402),"")</f>
        <v/>
      </c>
      <c r="BJ402" s="435"/>
      <c r="CG402"/>
      <c r="CH402"/>
      <c r="CI402"/>
      <c r="CJ402"/>
      <c r="CK402"/>
      <c r="CL402"/>
      <c r="CM402"/>
      <c r="CN402"/>
      <c r="CO402"/>
      <c r="CP402"/>
      <c r="CQ402"/>
      <c r="CR402"/>
      <c r="CS402"/>
    </row>
    <row r="403" spans="18:97">
      <c r="R403"/>
      <c r="W403">
        <v>408</v>
      </c>
      <c r="X403"/>
      <c r="Y403"/>
      <c r="Z403"/>
      <c r="AA403"/>
      <c r="AB403"/>
      <c r="AC403"/>
      <c r="AD403"/>
      <c r="AE403"/>
      <c r="AF403"/>
      <c r="AG403"/>
      <c r="AH403"/>
      <c r="AI403"/>
      <c r="AJ403"/>
      <c r="AK403"/>
      <c r="AL403"/>
      <c r="AM403"/>
      <c r="AN403"/>
      <c r="AO403"/>
      <c r="AP403"/>
      <c r="AQ403"/>
      <c r="AR403"/>
      <c r="AS403"/>
      <c r="AT403"/>
      <c r="AU403"/>
      <c r="AV403"/>
      <c r="AW403"/>
      <c r="BE403"/>
      <c r="BF403" t="str" cm="1">
        <f t="array" aca="1" ref="BF403" ca="1">IFERROR(INDIRECT(X403),"")</f>
        <v/>
      </c>
      <c r="BJ403" s="435"/>
      <c r="CG403"/>
      <c r="CH403"/>
      <c r="CI403"/>
      <c r="CJ403"/>
      <c r="CK403"/>
      <c r="CL403"/>
      <c r="CM403"/>
      <c r="CN403"/>
      <c r="CO403"/>
      <c r="CP403"/>
      <c r="CQ403"/>
      <c r="CR403"/>
      <c r="CS403"/>
    </row>
    <row r="404" spans="18:97">
      <c r="R404"/>
      <c r="W404">
        <v>409</v>
      </c>
      <c r="X404"/>
      <c r="Y404"/>
      <c r="Z404"/>
      <c r="AA404"/>
      <c r="AB404"/>
      <c r="AC404"/>
      <c r="AD404"/>
      <c r="AE404"/>
      <c r="AF404"/>
      <c r="AG404"/>
      <c r="AH404"/>
      <c r="AI404"/>
      <c r="AJ404"/>
      <c r="AK404"/>
      <c r="AL404"/>
      <c r="AM404"/>
      <c r="AN404"/>
      <c r="AO404"/>
      <c r="AP404"/>
      <c r="AQ404"/>
      <c r="AR404"/>
      <c r="AS404"/>
      <c r="AT404"/>
      <c r="AU404"/>
      <c r="AV404"/>
      <c r="AW404"/>
      <c r="BE404"/>
      <c r="BF404" t="str" cm="1">
        <f t="array" aca="1" ref="BF404" ca="1">IFERROR(INDIRECT(X404),"")</f>
        <v/>
      </c>
      <c r="BJ404" s="435"/>
      <c r="CG404"/>
      <c r="CH404"/>
      <c r="CI404"/>
      <c r="CJ404"/>
      <c r="CK404"/>
      <c r="CL404"/>
      <c r="CM404"/>
      <c r="CN404"/>
      <c r="CO404"/>
    </row>
    <row r="405" spans="18:97">
      <c r="R405"/>
      <c r="W405">
        <v>410</v>
      </c>
      <c r="X405"/>
      <c r="Y405"/>
      <c r="Z405"/>
      <c r="AA405"/>
      <c r="AB405"/>
      <c r="AC405"/>
      <c r="AD405"/>
      <c r="AE405"/>
      <c r="AF405"/>
      <c r="AG405"/>
      <c r="AH405"/>
      <c r="AI405"/>
      <c r="AJ405"/>
      <c r="AK405"/>
      <c r="AL405"/>
      <c r="AM405"/>
      <c r="AN405"/>
      <c r="AO405"/>
      <c r="AP405"/>
      <c r="AQ405"/>
      <c r="AR405"/>
      <c r="AS405"/>
      <c r="AT405"/>
      <c r="AU405"/>
      <c r="AV405"/>
      <c r="AW405"/>
      <c r="BE405"/>
      <c r="BF405" t="str" cm="1">
        <f t="array" aca="1" ref="BF405" ca="1">IFERROR(INDIRECT(X405),"")</f>
        <v/>
      </c>
      <c r="BJ405" s="435"/>
      <c r="CG405"/>
      <c r="CH405"/>
      <c r="CI405"/>
      <c r="CJ405"/>
      <c r="CK405"/>
      <c r="CL405"/>
      <c r="CM405"/>
      <c r="CN405"/>
      <c r="CO405"/>
    </row>
    <row r="406" spans="18:97">
      <c r="R406"/>
      <c r="W406">
        <v>411</v>
      </c>
      <c r="X406"/>
      <c r="Y406"/>
      <c r="Z406"/>
      <c r="AA406"/>
      <c r="AB406"/>
      <c r="AC406"/>
      <c r="AD406"/>
      <c r="AE406"/>
      <c r="AF406"/>
      <c r="AG406"/>
      <c r="AH406"/>
      <c r="AI406"/>
      <c r="AJ406"/>
      <c r="AK406"/>
      <c r="AL406"/>
      <c r="AM406"/>
      <c r="AN406"/>
      <c r="AO406"/>
      <c r="AP406"/>
      <c r="AQ406"/>
      <c r="AR406"/>
      <c r="AS406"/>
      <c r="AT406"/>
      <c r="AU406"/>
      <c r="AV406"/>
      <c r="AW406"/>
      <c r="BE406"/>
      <c r="BF406" t="str" cm="1">
        <f t="array" aca="1" ref="BF406" ca="1">IFERROR(INDIRECT(X406),"")</f>
        <v/>
      </c>
      <c r="BJ406" s="435"/>
      <c r="CG406"/>
      <c r="CH406"/>
      <c r="CI406"/>
      <c r="CJ406"/>
      <c r="CK406"/>
      <c r="CL406"/>
      <c r="CM406"/>
      <c r="CN406"/>
      <c r="CO406"/>
    </row>
    <row r="407" spans="18:97">
      <c r="R407"/>
      <c r="W407">
        <v>412</v>
      </c>
      <c r="X407"/>
      <c r="Y407"/>
      <c r="Z407"/>
      <c r="AA407"/>
      <c r="AB407"/>
      <c r="AC407"/>
      <c r="AD407"/>
      <c r="AE407"/>
      <c r="AF407"/>
      <c r="AG407"/>
      <c r="AH407"/>
      <c r="AI407"/>
      <c r="AJ407"/>
      <c r="AK407"/>
      <c r="AL407"/>
      <c r="AM407"/>
      <c r="AN407"/>
      <c r="AO407"/>
      <c r="AP407"/>
      <c r="AQ407"/>
      <c r="AR407"/>
      <c r="AS407"/>
      <c r="AT407"/>
      <c r="AU407"/>
      <c r="AV407"/>
      <c r="AW407"/>
      <c r="BE407"/>
      <c r="BF407" t="str" cm="1">
        <f t="array" aca="1" ref="BF407" ca="1">IFERROR(INDIRECT(X407),"")</f>
        <v/>
      </c>
      <c r="BJ407" s="435"/>
      <c r="CG407"/>
      <c r="CH407"/>
      <c r="CI407"/>
      <c r="CJ407"/>
      <c r="CK407"/>
      <c r="CL407"/>
      <c r="CM407"/>
      <c r="CN407"/>
      <c r="CO407"/>
    </row>
    <row r="408" spans="18:97">
      <c r="R408"/>
      <c r="W408">
        <v>413</v>
      </c>
      <c r="X408"/>
      <c r="Y408"/>
      <c r="Z408"/>
      <c r="AA408"/>
      <c r="AB408"/>
      <c r="AC408"/>
      <c r="AD408"/>
      <c r="AE408"/>
      <c r="AF408"/>
      <c r="AG408"/>
      <c r="AH408"/>
      <c r="AI408"/>
      <c r="AJ408"/>
      <c r="AK408"/>
      <c r="AL408"/>
      <c r="AM408"/>
      <c r="AN408"/>
      <c r="AO408"/>
      <c r="AP408"/>
      <c r="AQ408"/>
      <c r="AR408"/>
      <c r="AS408"/>
      <c r="AT408"/>
      <c r="AU408"/>
      <c r="AV408"/>
      <c r="AW408"/>
      <c r="BE408"/>
      <c r="BF408" t="str" cm="1">
        <f t="array" aca="1" ref="BF408" ca="1">IFERROR(INDIRECT(X408),"")</f>
        <v/>
      </c>
      <c r="BJ408" s="435"/>
      <c r="CG408"/>
      <c r="CH408"/>
      <c r="CI408"/>
      <c r="CJ408"/>
      <c r="CK408"/>
      <c r="CL408"/>
      <c r="CM408"/>
      <c r="CN408"/>
      <c r="CO408"/>
    </row>
    <row r="409" spans="18:97">
      <c r="R409"/>
      <c r="W409">
        <v>414</v>
      </c>
      <c r="X409"/>
      <c r="Y409"/>
      <c r="Z409"/>
      <c r="AA409"/>
      <c r="AB409"/>
      <c r="AC409"/>
      <c r="AD409"/>
      <c r="AE409"/>
      <c r="AF409"/>
      <c r="AG409"/>
      <c r="AH409"/>
      <c r="AI409"/>
      <c r="AJ409"/>
      <c r="AK409"/>
      <c r="AL409"/>
      <c r="AM409"/>
      <c r="AN409"/>
      <c r="AO409"/>
      <c r="AP409"/>
      <c r="AQ409"/>
      <c r="AR409"/>
      <c r="AS409"/>
      <c r="AT409"/>
      <c r="AU409"/>
      <c r="AV409"/>
      <c r="AW409"/>
      <c r="BE409"/>
      <c r="BF409" t="str" cm="1">
        <f t="array" aca="1" ref="BF409" ca="1">IFERROR(INDIRECT(X409),"")</f>
        <v/>
      </c>
      <c r="BJ409" s="435"/>
      <c r="CG409"/>
      <c r="CH409"/>
      <c r="CI409"/>
      <c r="CJ409"/>
      <c r="CK409"/>
      <c r="CL409"/>
      <c r="CM409"/>
      <c r="CN409"/>
      <c r="CO409"/>
    </row>
    <row r="410" spans="18:97">
      <c r="R410"/>
      <c r="W410">
        <v>415</v>
      </c>
      <c r="X410"/>
      <c r="Y410"/>
      <c r="Z410"/>
      <c r="AA410"/>
      <c r="AB410"/>
      <c r="AC410"/>
      <c r="AD410"/>
      <c r="AE410"/>
      <c r="AF410"/>
      <c r="AG410"/>
      <c r="AH410"/>
      <c r="AI410"/>
      <c r="AJ410"/>
      <c r="AK410"/>
      <c r="AL410"/>
      <c r="AM410"/>
      <c r="AN410"/>
      <c r="AO410"/>
      <c r="AP410"/>
      <c r="AQ410"/>
      <c r="AR410"/>
      <c r="AS410"/>
      <c r="AT410"/>
      <c r="AU410"/>
      <c r="AV410"/>
      <c r="AW410"/>
      <c r="BE410"/>
      <c r="BF410" t="str" cm="1">
        <f t="array" aca="1" ref="BF410" ca="1">IFERROR(INDIRECT(X410),"")</f>
        <v/>
      </c>
      <c r="CG410"/>
      <c r="CH410"/>
      <c r="CI410"/>
      <c r="CJ410"/>
      <c r="CK410"/>
      <c r="CL410"/>
      <c r="CM410"/>
      <c r="CN410"/>
      <c r="CO410"/>
    </row>
    <row r="411" spans="18:97">
      <c r="R411"/>
      <c r="W411">
        <v>416</v>
      </c>
      <c r="X411"/>
      <c r="Y411"/>
      <c r="Z411"/>
      <c r="AA411"/>
      <c r="AB411"/>
      <c r="AC411"/>
      <c r="AD411"/>
      <c r="AE411"/>
      <c r="AF411"/>
      <c r="AG411"/>
      <c r="AH411"/>
      <c r="AI411"/>
      <c r="AJ411"/>
      <c r="AK411"/>
      <c r="AL411"/>
      <c r="AM411"/>
      <c r="AN411"/>
      <c r="AO411"/>
      <c r="AP411"/>
      <c r="AQ411"/>
      <c r="AR411"/>
      <c r="AS411"/>
      <c r="AT411"/>
      <c r="AU411"/>
      <c r="AV411"/>
      <c r="AW411"/>
      <c r="BE411"/>
      <c r="BF411" t="str" cm="1">
        <f t="array" aca="1" ref="BF411" ca="1">IFERROR(INDIRECT(X411),"")</f>
        <v/>
      </c>
      <c r="CG411"/>
      <c r="CH411"/>
      <c r="CI411"/>
      <c r="CJ411"/>
      <c r="CK411"/>
      <c r="CL411"/>
      <c r="CM411"/>
      <c r="CN411"/>
      <c r="CO411"/>
    </row>
    <row r="412" spans="18:97">
      <c r="R412"/>
      <c r="W412">
        <v>417</v>
      </c>
      <c r="X412"/>
      <c r="Y412"/>
      <c r="Z412"/>
      <c r="AA412"/>
      <c r="AB412"/>
      <c r="AC412"/>
      <c r="AD412"/>
      <c r="AE412"/>
      <c r="AF412"/>
      <c r="AG412"/>
      <c r="AH412"/>
      <c r="AI412"/>
      <c r="AJ412"/>
      <c r="AK412"/>
      <c r="AL412"/>
      <c r="AM412"/>
      <c r="AN412"/>
      <c r="AO412"/>
      <c r="AP412"/>
      <c r="AQ412"/>
      <c r="AR412"/>
      <c r="AS412"/>
      <c r="AT412"/>
      <c r="AU412"/>
      <c r="AV412"/>
      <c r="AW412"/>
      <c r="BE412"/>
      <c r="BF412" t="str" cm="1">
        <f t="array" aca="1" ref="BF412" ca="1">IFERROR(INDIRECT(X412),"")</f>
        <v/>
      </c>
      <c r="CG412"/>
      <c r="CH412"/>
      <c r="CI412"/>
      <c r="CJ412"/>
      <c r="CK412"/>
      <c r="CL412"/>
      <c r="CM412"/>
      <c r="CN412"/>
      <c r="CO412"/>
    </row>
    <row r="413" spans="18:97">
      <c r="R413"/>
      <c r="W413">
        <v>418</v>
      </c>
      <c r="X413"/>
      <c r="Y413"/>
      <c r="Z413"/>
      <c r="AA413"/>
      <c r="AB413"/>
      <c r="AC413"/>
      <c r="AD413"/>
      <c r="AE413"/>
      <c r="AF413"/>
      <c r="AG413"/>
      <c r="AH413"/>
      <c r="AI413"/>
      <c r="AJ413"/>
      <c r="AK413"/>
      <c r="AL413"/>
      <c r="AM413"/>
      <c r="AN413"/>
      <c r="AO413"/>
      <c r="AP413"/>
      <c r="AQ413"/>
      <c r="AR413"/>
      <c r="AS413"/>
      <c r="AT413"/>
      <c r="AU413"/>
      <c r="AV413"/>
      <c r="AW413"/>
      <c r="BE413"/>
      <c r="BF413" t="str" cm="1">
        <f t="array" aca="1" ref="BF413" ca="1">IFERROR(INDIRECT(X413),"")</f>
        <v/>
      </c>
      <c r="CG413"/>
      <c r="CH413"/>
      <c r="CI413"/>
      <c r="CJ413"/>
      <c r="CK413"/>
      <c r="CL413"/>
      <c r="CM413"/>
      <c r="CN413"/>
      <c r="CO413"/>
    </row>
    <row r="414" spans="18:97">
      <c r="R414"/>
      <c r="W414">
        <v>419</v>
      </c>
      <c r="X414"/>
      <c r="Y414"/>
      <c r="Z414"/>
      <c r="AA414"/>
      <c r="AB414"/>
      <c r="AC414"/>
      <c r="AD414"/>
      <c r="AE414"/>
      <c r="AF414"/>
      <c r="AG414"/>
      <c r="AH414"/>
      <c r="AI414"/>
      <c r="AJ414"/>
      <c r="AK414"/>
      <c r="AL414"/>
      <c r="AM414"/>
      <c r="AN414"/>
      <c r="AO414"/>
      <c r="AP414"/>
      <c r="AQ414"/>
      <c r="AR414"/>
      <c r="AS414"/>
      <c r="AT414"/>
      <c r="AU414"/>
      <c r="AV414"/>
      <c r="AW414"/>
      <c r="BE414"/>
      <c r="BF414" t="str" cm="1">
        <f t="array" aca="1" ref="BF414" ca="1">IFERROR(INDIRECT(X414),"")</f>
        <v/>
      </c>
      <c r="CG414"/>
      <c r="CH414"/>
      <c r="CI414"/>
      <c r="CJ414"/>
      <c r="CK414"/>
      <c r="CL414"/>
      <c r="CM414"/>
      <c r="CN414"/>
      <c r="CO414"/>
    </row>
    <row r="415" spans="18:97">
      <c r="R415"/>
      <c r="W415">
        <v>420</v>
      </c>
      <c r="X415"/>
      <c r="Y415"/>
      <c r="Z415"/>
      <c r="AA415"/>
      <c r="AB415"/>
      <c r="AC415"/>
      <c r="AD415"/>
      <c r="AE415"/>
      <c r="AF415"/>
      <c r="AG415"/>
      <c r="AH415"/>
      <c r="AI415"/>
      <c r="AJ415"/>
      <c r="AK415"/>
      <c r="AL415"/>
      <c r="AM415"/>
      <c r="AN415"/>
      <c r="AO415"/>
      <c r="AP415"/>
      <c r="AQ415"/>
      <c r="AR415"/>
      <c r="AS415"/>
      <c r="AT415"/>
      <c r="AU415"/>
      <c r="AV415"/>
      <c r="AW415"/>
      <c r="BE415"/>
      <c r="BF415" t="str" cm="1">
        <f t="array" aca="1" ref="BF415" ca="1">IFERROR(INDIRECT(X415),"")</f>
        <v/>
      </c>
      <c r="CG415"/>
      <c r="CH415"/>
      <c r="CI415"/>
      <c r="CJ415"/>
      <c r="CK415"/>
      <c r="CL415"/>
      <c r="CM415"/>
      <c r="CN415"/>
      <c r="CO415"/>
    </row>
    <row r="416" spans="18:97">
      <c r="R416"/>
      <c r="W416">
        <v>421</v>
      </c>
      <c r="X416"/>
      <c r="Y416"/>
      <c r="Z416"/>
      <c r="AA416"/>
      <c r="AB416"/>
      <c r="AC416"/>
      <c r="AD416"/>
      <c r="AE416"/>
      <c r="AF416"/>
      <c r="AG416"/>
      <c r="AH416"/>
      <c r="AI416"/>
      <c r="AJ416"/>
      <c r="AK416"/>
      <c r="AL416"/>
      <c r="AM416"/>
      <c r="AN416"/>
      <c r="AO416"/>
      <c r="AP416"/>
      <c r="AQ416"/>
      <c r="AR416"/>
      <c r="AS416"/>
      <c r="AT416"/>
      <c r="AU416"/>
      <c r="AV416"/>
      <c r="AW416"/>
      <c r="BE416"/>
      <c r="BF416" t="str" cm="1">
        <f t="array" aca="1" ref="BF416" ca="1">IFERROR(INDIRECT(X416),"")</f>
        <v/>
      </c>
      <c r="CG416"/>
      <c r="CH416"/>
      <c r="CI416"/>
      <c r="CJ416"/>
      <c r="CK416"/>
      <c r="CL416"/>
      <c r="CM416"/>
      <c r="CN416"/>
      <c r="CO416"/>
    </row>
    <row r="417" spans="18:93">
      <c r="R417"/>
      <c r="W417">
        <v>422</v>
      </c>
      <c r="X417"/>
      <c r="Y417"/>
      <c r="Z417"/>
      <c r="AA417"/>
      <c r="AB417"/>
      <c r="AC417"/>
      <c r="AD417"/>
      <c r="AE417"/>
      <c r="AF417"/>
      <c r="AG417"/>
      <c r="AH417"/>
      <c r="AI417"/>
      <c r="AJ417"/>
      <c r="AK417"/>
      <c r="AL417"/>
      <c r="AM417"/>
      <c r="AN417"/>
      <c r="AO417"/>
      <c r="AP417"/>
      <c r="AQ417"/>
      <c r="AR417"/>
      <c r="AS417"/>
      <c r="AT417"/>
      <c r="AU417"/>
      <c r="AV417"/>
      <c r="AW417"/>
      <c r="BE417"/>
      <c r="BF417" t="str" cm="1">
        <f t="array" aca="1" ref="BF417" ca="1">IFERROR(INDIRECT(X417),"")</f>
        <v/>
      </c>
      <c r="CG417"/>
      <c r="CH417"/>
      <c r="CI417"/>
      <c r="CJ417"/>
      <c r="CK417"/>
      <c r="CL417"/>
      <c r="CM417"/>
      <c r="CN417"/>
      <c r="CO417"/>
    </row>
    <row r="418" spans="18:93">
      <c r="R418"/>
      <c r="W418">
        <v>423</v>
      </c>
      <c r="X418"/>
      <c r="Y418"/>
      <c r="Z418"/>
      <c r="AA418"/>
      <c r="AB418"/>
      <c r="AC418"/>
      <c r="AD418"/>
      <c r="AE418"/>
      <c r="AF418"/>
      <c r="AG418"/>
      <c r="AH418"/>
      <c r="AI418"/>
      <c r="AJ418"/>
      <c r="AK418"/>
      <c r="AL418"/>
      <c r="AM418"/>
      <c r="AN418"/>
      <c r="AO418"/>
      <c r="AP418"/>
      <c r="AQ418"/>
      <c r="AR418"/>
      <c r="AS418"/>
      <c r="AT418"/>
      <c r="AU418"/>
      <c r="AV418"/>
      <c r="AW418"/>
      <c r="BE418"/>
      <c r="BF418" t="str" cm="1">
        <f t="array" aca="1" ref="BF418" ca="1">IFERROR(INDIRECT(X418),"")</f>
        <v/>
      </c>
      <c r="CG418"/>
      <c r="CH418"/>
      <c r="CI418"/>
      <c r="CJ418"/>
      <c r="CK418"/>
      <c r="CL418"/>
      <c r="CM418"/>
      <c r="CN418"/>
      <c r="CO418"/>
    </row>
    <row r="419" spans="18:93">
      <c r="R419"/>
      <c r="W419">
        <v>424</v>
      </c>
      <c r="X419"/>
      <c r="Y419"/>
      <c r="Z419"/>
      <c r="AA419"/>
      <c r="AB419"/>
      <c r="AC419"/>
      <c r="AD419"/>
      <c r="AE419"/>
      <c r="AF419"/>
      <c r="AG419"/>
      <c r="AH419"/>
      <c r="AI419"/>
      <c r="AJ419"/>
      <c r="AK419"/>
      <c r="AL419"/>
      <c r="AM419"/>
      <c r="AN419"/>
      <c r="AO419"/>
      <c r="AP419"/>
      <c r="AQ419"/>
      <c r="AR419"/>
      <c r="AS419"/>
      <c r="AT419"/>
      <c r="AU419"/>
      <c r="AV419"/>
      <c r="AW419"/>
      <c r="BE419"/>
      <c r="BF419" t="str" cm="1">
        <f t="array" aca="1" ref="BF419" ca="1">IFERROR(INDIRECT(X419),"")</f>
        <v/>
      </c>
      <c r="CG419"/>
      <c r="CH419"/>
      <c r="CI419"/>
      <c r="CJ419"/>
      <c r="CK419"/>
      <c r="CL419"/>
      <c r="CM419"/>
      <c r="CN419"/>
      <c r="CO419"/>
    </row>
    <row r="420" spans="18:93">
      <c r="R420"/>
      <c r="W420">
        <v>425</v>
      </c>
      <c r="X420"/>
      <c r="Y420"/>
      <c r="Z420"/>
      <c r="AA420"/>
      <c r="AB420"/>
      <c r="AC420"/>
      <c r="AD420"/>
      <c r="AE420"/>
      <c r="AF420"/>
      <c r="AG420"/>
      <c r="AH420"/>
      <c r="AI420"/>
      <c r="AJ420"/>
      <c r="AK420"/>
      <c r="AL420"/>
      <c r="AM420"/>
      <c r="AN420"/>
      <c r="AO420"/>
      <c r="AP420"/>
      <c r="AQ420"/>
      <c r="AR420"/>
      <c r="AS420"/>
      <c r="AT420"/>
      <c r="AU420"/>
      <c r="AV420"/>
      <c r="AW420"/>
      <c r="BE420"/>
      <c r="BF420" t="str" cm="1">
        <f t="array" aca="1" ref="BF420" ca="1">IFERROR(INDIRECT(X420),"")</f>
        <v/>
      </c>
      <c r="CG420"/>
      <c r="CH420"/>
      <c r="CI420"/>
      <c r="CJ420"/>
      <c r="CK420"/>
      <c r="CL420"/>
      <c r="CM420"/>
      <c r="CN420"/>
      <c r="CO420"/>
    </row>
    <row r="421" spans="18:93">
      <c r="R421"/>
      <c r="W421">
        <v>426</v>
      </c>
      <c r="X421"/>
      <c r="Y421"/>
      <c r="Z421"/>
      <c r="AA421"/>
      <c r="AB421"/>
      <c r="AC421"/>
      <c r="AD421"/>
      <c r="AE421"/>
      <c r="AF421"/>
      <c r="AG421"/>
      <c r="AH421"/>
      <c r="AI421"/>
      <c r="AJ421"/>
      <c r="AK421"/>
      <c r="AL421"/>
      <c r="AM421"/>
      <c r="AN421"/>
      <c r="AO421"/>
      <c r="AP421"/>
      <c r="AQ421"/>
      <c r="AR421"/>
      <c r="AS421"/>
      <c r="AT421"/>
      <c r="AU421"/>
      <c r="AV421"/>
      <c r="AW421"/>
      <c r="BE421"/>
      <c r="BF421" t="str" cm="1">
        <f t="array" aca="1" ref="BF421" ca="1">IFERROR(INDIRECT(X421),"")</f>
        <v/>
      </c>
      <c r="CG421"/>
      <c r="CH421"/>
      <c r="CI421"/>
      <c r="CJ421"/>
      <c r="CK421"/>
      <c r="CL421"/>
      <c r="CM421"/>
      <c r="CN421"/>
      <c r="CO421"/>
    </row>
    <row r="422" spans="18:93">
      <c r="R422"/>
      <c r="W422">
        <v>427</v>
      </c>
      <c r="X422"/>
      <c r="Y422"/>
      <c r="Z422"/>
      <c r="AA422"/>
      <c r="AB422"/>
      <c r="AC422"/>
      <c r="AD422"/>
      <c r="AE422"/>
      <c r="AF422"/>
      <c r="AG422"/>
      <c r="AH422"/>
      <c r="AI422"/>
      <c r="AJ422"/>
      <c r="AK422"/>
      <c r="AL422"/>
      <c r="AM422"/>
      <c r="AN422"/>
      <c r="AO422"/>
      <c r="AP422"/>
      <c r="AQ422"/>
      <c r="AR422"/>
      <c r="AS422"/>
      <c r="AT422"/>
      <c r="AU422"/>
      <c r="AV422"/>
      <c r="AW422"/>
      <c r="BE422"/>
      <c r="BF422" t="str" cm="1">
        <f t="array" aca="1" ref="BF422" ca="1">IFERROR(INDIRECT(X422),"")</f>
        <v/>
      </c>
      <c r="CG422"/>
      <c r="CH422"/>
      <c r="CI422"/>
      <c r="CJ422"/>
      <c r="CK422"/>
      <c r="CL422"/>
      <c r="CM422"/>
      <c r="CN422"/>
      <c r="CO422"/>
    </row>
    <row r="423" spans="18:93">
      <c r="R423"/>
      <c r="W423">
        <v>428</v>
      </c>
      <c r="X423"/>
      <c r="Y423"/>
      <c r="Z423"/>
      <c r="AA423"/>
      <c r="AB423"/>
      <c r="AC423"/>
      <c r="AD423"/>
      <c r="AE423"/>
      <c r="AF423"/>
      <c r="AG423"/>
      <c r="AH423"/>
      <c r="AI423"/>
      <c r="AJ423"/>
      <c r="AK423"/>
      <c r="AL423"/>
      <c r="AM423"/>
      <c r="AN423"/>
      <c r="AO423"/>
      <c r="AP423"/>
      <c r="AQ423"/>
      <c r="AR423"/>
      <c r="AS423"/>
      <c r="AT423"/>
      <c r="AU423"/>
      <c r="AV423"/>
      <c r="AW423"/>
      <c r="BE423"/>
      <c r="BF423" t="str" cm="1">
        <f t="array" aca="1" ref="BF423" ca="1">IFERROR(INDIRECT(X423),"")</f>
        <v/>
      </c>
      <c r="CG423"/>
      <c r="CH423"/>
      <c r="CI423"/>
      <c r="CJ423"/>
      <c r="CK423"/>
      <c r="CL423"/>
      <c r="CM423"/>
      <c r="CN423"/>
      <c r="CO423"/>
    </row>
    <row r="424" spans="18:93">
      <c r="R424"/>
      <c r="W424">
        <v>429</v>
      </c>
      <c r="X424"/>
      <c r="Y424"/>
      <c r="Z424"/>
      <c r="AA424"/>
      <c r="AB424"/>
      <c r="AC424"/>
      <c r="AD424"/>
      <c r="AE424"/>
      <c r="AF424"/>
      <c r="AG424"/>
      <c r="AH424"/>
      <c r="AI424"/>
      <c r="AJ424"/>
      <c r="AK424"/>
      <c r="AL424"/>
      <c r="AM424"/>
      <c r="AN424"/>
      <c r="AO424"/>
      <c r="AP424"/>
      <c r="AQ424"/>
      <c r="AR424"/>
      <c r="AS424"/>
      <c r="AT424"/>
      <c r="AU424"/>
      <c r="AV424"/>
      <c r="AW424"/>
      <c r="BE424"/>
      <c r="BF424" t="str" cm="1">
        <f t="array" aca="1" ref="BF424" ca="1">IFERROR(INDIRECT(X424),"")</f>
        <v/>
      </c>
      <c r="CG424"/>
      <c r="CH424"/>
      <c r="CI424"/>
      <c r="CJ424"/>
      <c r="CK424"/>
      <c r="CL424"/>
      <c r="CM424"/>
      <c r="CN424"/>
      <c r="CO424"/>
    </row>
    <row r="425" spans="18:93">
      <c r="R425"/>
      <c r="W425">
        <v>430</v>
      </c>
      <c r="X425"/>
      <c r="Y425"/>
      <c r="Z425"/>
      <c r="AA425"/>
      <c r="AB425"/>
      <c r="AC425"/>
      <c r="AD425"/>
      <c r="AE425"/>
      <c r="AF425"/>
      <c r="AG425"/>
      <c r="AH425"/>
      <c r="AI425"/>
      <c r="AJ425"/>
      <c r="AK425"/>
      <c r="AL425"/>
      <c r="AM425"/>
      <c r="AN425"/>
      <c r="AO425"/>
      <c r="AP425"/>
      <c r="AQ425"/>
      <c r="AR425"/>
      <c r="AS425"/>
      <c r="AT425"/>
      <c r="AU425"/>
      <c r="AV425"/>
      <c r="AW425"/>
      <c r="BE425"/>
      <c r="BF425" t="str" cm="1">
        <f t="array" aca="1" ref="BF425" ca="1">IFERROR(INDIRECT(X425),"")</f>
        <v/>
      </c>
      <c r="CG425"/>
      <c r="CH425"/>
      <c r="CI425"/>
      <c r="CJ425"/>
      <c r="CK425"/>
      <c r="CL425"/>
      <c r="CM425"/>
      <c r="CN425"/>
      <c r="CO425"/>
    </row>
    <row r="426" spans="18:93">
      <c r="R426"/>
      <c r="W426">
        <v>431</v>
      </c>
      <c r="X426"/>
      <c r="Y426"/>
      <c r="Z426"/>
      <c r="AA426"/>
      <c r="AB426"/>
      <c r="AC426"/>
      <c r="AD426"/>
      <c r="AE426"/>
      <c r="AF426"/>
      <c r="AG426"/>
      <c r="AH426"/>
      <c r="AI426"/>
      <c r="AJ426"/>
      <c r="AK426"/>
      <c r="AL426"/>
      <c r="AM426"/>
      <c r="AN426"/>
      <c r="AO426"/>
      <c r="AP426"/>
      <c r="AQ426"/>
      <c r="AR426"/>
      <c r="AS426"/>
      <c r="AT426"/>
      <c r="AU426"/>
      <c r="AV426"/>
      <c r="AW426"/>
      <c r="BE426"/>
      <c r="BF426" t="str" cm="1">
        <f t="array" aca="1" ref="BF426" ca="1">IFERROR(INDIRECT(X426),"")</f>
        <v/>
      </c>
      <c r="CG426"/>
      <c r="CH426"/>
      <c r="CI426"/>
      <c r="CJ426"/>
      <c r="CK426"/>
      <c r="CL426"/>
      <c r="CM426"/>
      <c r="CN426"/>
      <c r="CO426"/>
    </row>
    <row r="427" spans="18:93">
      <c r="R427"/>
      <c r="W427">
        <v>432</v>
      </c>
      <c r="X427"/>
      <c r="Y427"/>
      <c r="Z427"/>
      <c r="AA427"/>
      <c r="AB427"/>
      <c r="AC427"/>
      <c r="AD427"/>
      <c r="AE427"/>
      <c r="AF427"/>
      <c r="AG427"/>
      <c r="AH427"/>
      <c r="AI427"/>
      <c r="AJ427"/>
      <c r="AK427"/>
      <c r="AL427"/>
      <c r="AM427"/>
      <c r="AN427"/>
      <c r="AO427"/>
      <c r="AP427"/>
      <c r="AQ427"/>
      <c r="AR427"/>
      <c r="AS427"/>
      <c r="AT427"/>
      <c r="AU427"/>
      <c r="AV427"/>
      <c r="AW427"/>
      <c r="BE427"/>
      <c r="BF427" t="str" cm="1">
        <f t="array" aca="1" ref="BF427" ca="1">IFERROR(INDIRECT(X427),"")</f>
        <v/>
      </c>
      <c r="CG427"/>
      <c r="CH427"/>
      <c r="CI427"/>
      <c r="CJ427"/>
      <c r="CK427"/>
      <c r="CL427"/>
      <c r="CM427"/>
      <c r="CN427"/>
      <c r="CO427"/>
    </row>
    <row r="428" spans="18:93">
      <c r="R428"/>
      <c r="W428">
        <v>433</v>
      </c>
      <c r="X428"/>
      <c r="Y428"/>
      <c r="Z428"/>
      <c r="AA428"/>
      <c r="AB428"/>
      <c r="AC428"/>
      <c r="AD428"/>
      <c r="AE428"/>
      <c r="AF428"/>
      <c r="AG428"/>
      <c r="AH428"/>
      <c r="AI428"/>
      <c r="AJ428"/>
      <c r="AK428"/>
      <c r="AL428"/>
      <c r="AM428"/>
      <c r="AN428"/>
      <c r="AO428"/>
      <c r="AP428"/>
      <c r="AQ428"/>
      <c r="AR428"/>
      <c r="AS428"/>
      <c r="AT428"/>
      <c r="AU428"/>
      <c r="AV428"/>
      <c r="AW428"/>
      <c r="BE428"/>
      <c r="BF428" t="str" cm="1">
        <f t="array" aca="1" ref="BF428" ca="1">IFERROR(INDIRECT(X428),"")</f>
        <v/>
      </c>
      <c r="CG428"/>
      <c r="CH428"/>
      <c r="CI428"/>
      <c r="CJ428"/>
      <c r="CK428"/>
      <c r="CL428"/>
      <c r="CM428"/>
      <c r="CN428"/>
      <c r="CO428"/>
    </row>
    <row r="429" spans="18:93">
      <c r="R429"/>
      <c r="W429">
        <v>434</v>
      </c>
      <c r="X429"/>
      <c r="Y429"/>
      <c r="Z429"/>
      <c r="AA429"/>
      <c r="AB429"/>
      <c r="AC429"/>
      <c r="AD429"/>
      <c r="AE429"/>
      <c r="AF429"/>
      <c r="AG429"/>
      <c r="AH429"/>
      <c r="AI429"/>
      <c r="AJ429"/>
      <c r="AK429"/>
      <c r="AL429"/>
      <c r="AM429"/>
      <c r="AN429"/>
      <c r="AO429"/>
      <c r="AP429"/>
      <c r="AQ429"/>
      <c r="AR429"/>
      <c r="AS429"/>
      <c r="AT429"/>
      <c r="AU429"/>
      <c r="AV429"/>
      <c r="AW429"/>
      <c r="BE429"/>
      <c r="BF429" t="str" cm="1">
        <f t="array" aca="1" ref="BF429" ca="1">IFERROR(INDIRECT(X429),"")</f>
        <v/>
      </c>
      <c r="CG429"/>
      <c r="CH429"/>
      <c r="CI429"/>
      <c r="CJ429"/>
      <c r="CK429"/>
      <c r="CL429"/>
      <c r="CM429"/>
      <c r="CN429"/>
      <c r="CO429"/>
    </row>
    <row r="430" spans="18:93">
      <c r="R430"/>
      <c r="W430">
        <v>435</v>
      </c>
      <c r="X430"/>
      <c r="Y430"/>
      <c r="Z430"/>
      <c r="AA430"/>
      <c r="AB430"/>
      <c r="AC430"/>
      <c r="AD430"/>
      <c r="AE430"/>
      <c r="AF430"/>
      <c r="AG430"/>
      <c r="AH430"/>
      <c r="AI430"/>
      <c r="AJ430"/>
      <c r="AK430"/>
      <c r="AL430"/>
      <c r="AM430"/>
      <c r="AN430"/>
      <c r="AO430"/>
      <c r="AP430"/>
      <c r="AQ430"/>
      <c r="AR430"/>
      <c r="AS430"/>
      <c r="AT430"/>
      <c r="AU430"/>
      <c r="AV430"/>
      <c r="AW430"/>
      <c r="BE430"/>
      <c r="BF430" t="str" cm="1">
        <f t="array" aca="1" ref="BF430" ca="1">IFERROR(INDIRECT(X430),"")</f>
        <v/>
      </c>
      <c r="CG430"/>
      <c r="CH430"/>
      <c r="CI430"/>
      <c r="CJ430"/>
      <c r="CK430"/>
      <c r="CL430"/>
      <c r="CM430"/>
      <c r="CN430"/>
      <c r="CO430"/>
    </row>
    <row r="431" spans="18:93">
      <c r="R431"/>
      <c r="W431">
        <v>436</v>
      </c>
      <c r="X431"/>
      <c r="Y431"/>
      <c r="Z431"/>
      <c r="AA431"/>
      <c r="AB431"/>
      <c r="AC431"/>
      <c r="AD431"/>
      <c r="AE431"/>
      <c r="AF431"/>
      <c r="AG431"/>
      <c r="AH431"/>
      <c r="AI431"/>
      <c r="AJ431"/>
      <c r="AK431"/>
      <c r="AL431"/>
      <c r="AM431"/>
      <c r="AN431"/>
      <c r="AO431"/>
      <c r="AP431"/>
      <c r="AQ431"/>
      <c r="AR431"/>
      <c r="AS431"/>
      <c r="AT431"/>
      <c r="AU431"/>
      <c r="AV431"/>
      <c r="AW431"/>
      <c r="BE431"/>
      <c r="BF431" t="str" cm="1">
        <f t="array" aca="1" ref="BF431" ca="1">IFERROR(INDIRECT(X431),"")</f>
        <v/>
      </c>
      <c r="CG431"/>
      <c r="CH431"/>
      <c r="CI431"/>
      <c r="CJ431"/>
      <c r="CK431"/>
      <c r="CL431"/>
      <c r="CM431"/>
      <c r="CN431"/>
      <c r="CO431"/>
    </row>
    <row r="432" spans="18:93">
      <c r="R432"/>
      <c r="W432">
        <v>437</v>
      </c>
      <c r="X432"/>
      <c r="Y432"/>
      <c r="Z432"/>
      <c r="AA432"/>
      <c r="AB432"/>
      <c r="AC432"/>
      <c r="AD432"/>
      <c r="AE432"/>
      <c r="AF432"/>
      <c r="AG432"/>
      <c r="AH432"/>
      <c r="AI432"/>
      <c r="AJ432"/>
      <c r="AK432"/>
      <c r="AL432"/>
      <c r="AM432"/>
      <c r="AN432"/>
      <c r="AO432"/>
      <c r="AP432"/>
      <c r="AQ432"/>
      <c r="AR432"/>
      <c r="AS432"/>
      <c r="AT432"/>
      <c r="AU432"/>
      <c r="AV432"/>
      <c r="AW432"/>
      <c r="BE432"/>
      <c r="BF432" t="str" cm="1">
        <f t="array" aca="1" ref="BF432" ca="1">IFERROR(INDIRECT(X432),"")</f>
        <v/>
      </c>
      <c r="CG432"/>
      <c r="CH432"/>
      <c r="CI432"/>
      <c r="CJ432"/>
      <c r="CK432"/>
      <c r="CL432"/>
      <c r="CM432"/>
      <c r="CN432"/>
      <c r="CO432"/>
    </row>
    <row r="433" spans="18:93">
      <c r="R433"/>
      <c r="W433">
        <v>438</v>
      </c>
      <c r="X433"/>
      <c r="Y433"/>
      <c r="Z433"/>
      <c r="AA433"/>
      <c r="AB433"/>
      <c r="AC433"/>
      <c r="AD433"/>
      <c r="AE433"/>
      <c r="AF433"/>
      <c r="AG433"/>
      <c r="AH433"/>
      <c r="AI433"/>
      <c r="AJ433"/>
      <c r="AK433"/>
      <c r="AL433"/>
      <c r="AM433"/>
      <c r="AN433"/>
      <c r="AO433"/>
      <c r="AP433"/>
      <c r="AQ433"/>
      <c r="AR433"/>
      <c r="AS433"/>
      <c r="AT433"/>
      <c r="AU433"/>
      <c r="AV433"/>
      <c r="AW433"/>
      <c r="BE433"/>
      <c r="BF433" t="str" cm="1">
        <f t="array" aca="1" ref="BF433" ca="1">IFERROR(INDIRECT(X433),"")</f>
        <v/>
      </c>
      <c r="CG433"/>
      <c r="CH433"/>
      <c r="CI433"/>
      <c r="CJ433"/>
      <c r="CK433"/>
      <c r="CL433"/>
      <c r="CM433"/>
      <c r="CN433"/>
      <c r="CO433"/>
    </row>
    <row r="434" spans="18:93">
      <c r="R434"/>
      <c r="W434">
        <v>439</v>
      </c>
      <c r="X434"/>
      <c r="Y434"/>
      <c r="Z434"/>
      <c r="AA434"/>
      <c r="AB434"/>
      <c r="AC434"/>
      <c r="AD434"/>
      <c r="AE434"/>
      <c r="AF434"/>
      <c r="AG434"/>
      <c r="AH434"/>
      <c r="AI434"/>
      <c r="AJ434"/>
      <c r="AK434"/>
      <c r="AL434"/>
      <c r="AM434"/>
      <c r="AN434"/>
      <c r="AO434"/>
      <c r="AP434"/>
      <c r="AQ434"/>
      <c r="AR434"/>
      <c r="AS434"/>
      <c r="AT434"/>
      <c r="AU434"/>
      <c r="AV434"/>
      <c r="AW434"/>
      <c r="BE434"/>
      <c r="BF434" t="str" cm="1">
        <f t="array" aca="1" ref="BF434" ca="1">IFERROR(INDIRECT(X434),"")</f>
        <v/>
      </c>
      <c r="CG434"/>
      <c r="CH434"/>
      <c r="CI434"/>
      <c r="CJ434"/>
      <c r="CK434"/>
      <c r="CL434"/>
      <c r="CM434"/>
      <c r="CN434"/>
      <c r="CO434"/>
    </row>
    <row r="435" spans="18:93">
      <c r="R435"/>
      <c r="W435">
        <v>440</v>
      </c>
      <c r="X435"/>
      <c r="Y435"/>
      <c r="Z435"/>
      <c r="AA435"/>
      <c r="AB435"/>
      <c r="AC435"/>
      <c r="AD435"/>
      <c r="AE435"/>
      <c r="AF435"/>
      <c r="AG435"/>
      <c r="AH435"/>
      <c r="AI435"/>
      <c r="AJ435"/>
      <c r="AK435"/>
      <c r="AL435"/>
      <c r="AM435"/>
      <c r="AN435"/>
      <c r="AO435"/>
      <c r="AP435"/>
      <c r="AQ435"/>
      <c r="AR435"/>
      <c r="AS435"/>
      <c r="AT435"/>
      <c r="AU435"/>
      <c r="AV435"/>
      <c r="AW435"/>
      <c r="BE435"/>
      <c r="BF435" t="str" cm="1">
        <f t="array" aca="1" ref="BF435" ca="1">IFERROR(INDIRECT(X435),"")</f>
        <v/>
      </c>
      <c r="CG435"/>
      <c r="CH435"/>
      <c r="CI435"/>
      <c r="CJ435"/>
      <c r="CK435"/>
      <c r="CL435"/>
      <c r="CM435"/>
      <c r="CN435"/>
      <c r="CO435"/>
    </row>
    <row r="436" spans="18:93">
      <c r="R436"/>
      <c r="W436">
        <v>441</v>
      </c>
      <c r="X436"/>
      <c r="Y436"/>
      <c r="Z436"/>
      <c r="AA436"/>
      <c r="AB436"/>
      <c r="AC436"/>
      <c r="AD436"/>
      <c r="AE436"/>
      <c r="AF436"/>
      <c r="AG436"/>
      <c r="AH436"/>
      <c r="AI436"/>
      <c r="AJ436"/>
      <c r="AK436"/>
      <c r="AL436"/>
      <c r="AM436"/>
      <c r="AN436"/>
      <c r="AO436"/>
      <c r="AP436"/>
      <c r="AQ436"/>
      <c r="AR436"/>
      <c r="AS436"/>
      <c r="AT436"/>
      <c r="AU436"/>
      <c r="AV436"/>
      <c r="AW436"/>
      <c r="BE436"/>
      <c r="BF436" t="str" cm="1">
        <f t="array" aca="1" ref="BF436" ca="1">IFERROR(INDIRECT(X436),"")</f>
        <v/>
      </c>
      <c r="CG436"/>
      <c r="CH436"/>
      <c r="CI436"/>
      <c r="CJ436"/>
      <c r="CK436"/>
      <c r="CL436"/>
      <c r="CM436"/>
      <c r="CN436"/>
      <c r="CO436"/>
    </row>
    <row r="437" spans="18:93">
      <c r="R437"/>
      <c r="W437">
        <v>442</v>
      </c>
      <c r="X437"/>
      <c r="Y437"/>
      <c r="Z437"/>
      <c r="AA437"/>
      <c r="AB437"/>
      <c r="AC437"/>
      <c r="AD437"/>
      <c r="AE437"/>
      <c r="AF437"/>
      <c r="AG437"/>
      <c r="AH437"/>
      <c r="AI437"/>
      <c r="AJ437"/>
      <c r="AK437"/>
      <c r="AL437"/>
      <c r="AM437"/>
      <c r="AN437"/>
      <c r="AO437"/>
      <c r="AP437"/>
      <c r="AQ437"/>
      <c r="AR437"/>
      <c r="AS437"/>
      <c r="AT437"/>
      <c r="AU437"/>
      <c r="AV437"/>
      <c r="AW437"/>
      <c r="BE437"/>
      <c r="BF437" t="str" cm="1">
        <f t="array" aca="1" ref="BF437" ca="1">IFERROR(INDIRECT(X437),"")</f>
        <v/>
      </c>
      <c r="CG437"/>
      <c r="CH437"/>
      <c r="CI437"/>
      <c r="CJ437"/>
      <c r="CK437"/>
      <c r="CL437"/>
      <c r="CM437"/>
      <c r="CN437"/>
      <c r="CO437"/>
    </row>
    <row r="438" spans="18:93">
      <c r="R438"/>
      <c r="W438">
        <v>443</v>
      </c>
      <c r="X438"/>
      <c r="Y438"/>
      <c r="Z438"/>
      <c r="AA438"/>
      <c r="AB438"/>
      <c r="AC438"/>
      <c r="AD438"/>
      <c r="AE438"/>
      <c r="AF438"/>
      <c r="AG438"/>
      <c r="AH438"/>
      <c r="AI438"/>
      <c r="AJ438"/>
      <c r="AK438"/>
      <c r="AL438"/>
      <c r="AM438"/>
      <c r="AN438"/>
      <c r="AO438"/>
      <c r="AP438"/>
      <c r="AQ438"/>
      <c r="AR438"/>
      <c r="AS438"/>
      <c r="AT438"/>
      <c r="AU438"/>
      <c r="AV438"/>
      <c r="AW438"/>
      <c r="BE438"/>
      <c r="BF438" t="str" cm="1">
        <f t="array" aca="1" ref="BF438" ca="1">IFERROR(INDIRECT(X438),"")</f>
        <v/>
      </c>
      <c r="CG438"/>
      <c r="CH438"/>
      <c r="CI438"/>
      <c r="CJ438"/>
      <c r="CK438"/>
      <c r="CL438"/>
      <c r="CM438"/>
      <c r="CN438"/>
      <c r="CO438"/>
    </row>
    <row r="439" spans="18:93">
      <c r="R439"/>
      <c r="W439">
        <v>444</v>
      </c>
      <c r="X439"/>
      <c r="Y439"/>
      <c r="Z439"/>
      <c r="AA439"/>
      <c r="AB439"/>
      <c r="AC439"/>
      <c r="AD439"/>
      <c r="AE439"/>
      <c r="AF439"/>
      <c r="AG439"/>
      <c r="AH439"/>
      <c r="AI439"/>
      <c r="AJ439"/>
      <c r="AK439"/>
      <c r="AL439"/>
      <c r="AM439"/>
      <c r="AN439"/>
      <c r="AO439"/>
      <c r="AP439"/>
      <c r="AQ439"/>
      <c r="AR439"/>
      <c r="AS439"/>
      <c r="AT439"/>
      <c r="AU439"/>
      <c r="AV439"/>
      <c r="AW439"/>
      <c r="BE439"/>
      <c r="BF439" t="str" cm="1">
        <f t="array" aca="1" ref="BF439" ca="1">IFERROR(INDIRECT(X439),"")</f>
        <v/>
      </c>
      <c r="CG439"/>
      <c r="CH439"/>
      <c r="CI439"/>
      <c r="CJ439"/>
      <c r="CK439"/>
      <c r="CL439"/>
      <c r="CM439"/>
      <c r="CN439"/>
      <c r="CO439"/>
    </row>
    <row r="440" spans="18:93">
      <c r="R440"/>
      <c r="W440">
        <v>445</v>
      </c>
      <c r="X440"/>
      <c r="Y440"/>
      <c r="Z440"/>
      <c r="AA440"/>
      <c r="AB440"/>
      <c r="AC440"/>
      <c r="AD440"/>
      <c r="AE440"/>
      <c r="AF440"/>
      <c r="AG440"/>
      <c r="AH440"/>
      <c r="AI440"/>
      <c r="AJ440"/>
      <c r="AK440"/>
      <c r="AL440"/>
      <c r="AM440"/>
      <c r="AN440"/>
      <c r="AO440"/>
      <c r="AP440"/>
      <c r="AQ440"/>
      <c r="AR440"/>
      <c r="AS440"/>
      <c r="AT440"/>
      <c r="AU440"/>
      <c r="AV440"/>
      <c r="AW440"/>
      <c r="BE440"/>
      <c r="BF440" t="str" cm="1">
        <f t="array" aca="1" ref="BF440" ca="1">IFERROR(INDIRECT(X440),"")</f>
        <v/>
      </c>
      <c r="CG440"/>
      <c r="CH440"/>
      <c r="CI440"/>
      <c r="CJ440"/>
      <c r="CK440"/>
      <c r="CL440"/>
      <c r="CM440"/>
      <c r="CN440"/>
      <c r="CO440"/>
    </row>
    <row r="441" spans="18:93">
      <c r="R441"/>
      <c r="W441">
        <v>446</v>
      </c>
      <c r="X441"/>
      <c r="Y441"/>
      <c r="Z441"/>
      <c r="AA441"/>
      <c r="AB441"/>
      <c r="AC441"/>
      <c r="AD441"/>
      <c r="AE441"/>
      <c r="AF441"/>
      <c r="AG441"/>
      <c r="AH441"/>
      <c r="AI441"/>
      <c r="AJ441"/>
      <c r="AK441"/>
      <c r="AL441"/>
      <c r="AM441"/>
      <c r="AN441"/>
      <c r="AO441"/>
      <c r="AP441"/>
      <c r="AQ441"/>
      <c r="AR441"/>
      <c r="AS441"/>
      <c r="AT441"/>
      <c r="AU441"/>
      <c r="AV441"/>
      <c r="AW441"/>
      <c r="BE441"/>
      <c r="BF441" t="str" cm="1">
        <f t="array" aca="1" ref="BF441" ca="1">IFERROR(INDIRECT(X441),"")</f>
        <v/>
      </c>
      <c r="CG441"/>
      <c r="CH441"/>
      <c r="CI441"/>
      <c r="CJ441"/>
      <c r="CK441"/>
      <c r="CL441"/>
      <c r="CM441"/>
      <c r="CN441"/>
      <c r="CO441"/>
    </row>
    <row r="442" spans="18:93">
      <c r="R442"/>
      <c r="W442">
        <v>447</v>
      </c>
      <c r="X442"/>
      <c r="Y442"/>
      <c r="Z442"/>
      <c r="AA442"/>
      <c r="AB442"/>
      <c r="AC442"/>
      <c r="AD442"/>
      <c r="AE442"/>
      <c r="AF442"/>
      <c r="AG442"/>
      <c r="AH442"/>
      <c r="AI442"/>
      <c r="AJ442"/>
      <c r="AK442"/>
      <c r="AL442"/>
      <c r="AM442"/>
      <c r="AN442"/>
      <c r="AO442"/>
      <c r="AP442"/>
      <c r="AQ442"/>
      <c r="AR442"/>
      <c r="AS442"/>
      <c r="AT442"/>
      <c r="AU442"/>
      <c r="AV442"/>
      <c r="AW442"/>
      <c r="BE442"/>
      <c r="BF442" t="str" cm="1">
        <f t="array" aca="1" ref="BF442" ca="1">IFERROR(INDIRECT(X442),"")</f>
        <v/>
      </c>
      <c r="CG442"/>
      <c r="CH442"/>
      <c r="CI442"/>
      <c r="CJ442"/>
      <c r="CK442"/>
      <c r="CL442"/>
      <c r="CM442"/>
      <c r="CN442"/>
      <c r="CO442"/>
    </row>
    <row r="443" spans="18:93">
      <c r="R443"/>
      <c r="W443">
        <v>448</v>
      </c>
      <c r="X443"/>
      <c r="Y443"/>
      <c r="Z443"/>
      <c r="AA443"/>
      <c r="AB443"/>
      <c r="AC443"/>
      <c r="AD443"/>
      <c r="AE443"/>
      <c r="AF443"/>
      <c r="AG443"/>
      <c r="AH443"/>
      <c r="AI443"/>
      <c r="AJ443"/>
      <c r="AK443"/>
      <c r="AL443"/>
      <c r="AM443"/>
      <c r="AN443"/>
      <c r="AO443"/>
      <c r="AP443"/>
      <c r="AQ443"/>
      <c r="AR443"/>
      <c r="AS443"/>
      <c r="AT443"/>
      <c r="AU443"/>
      <c r="AV443"/>
      <c r="AW443"/>
      <c r="BE443"/>
      <c r="BF443" t="str" cm="1">
        <f t="array" aca="1" ref="BF443" ca="1">IFERROR(INDIRECT(X443),"")</f>
        <v/>
      </c>
      <c r="CG443"/>
      <c r="CH443"/>
      <c r="CI443"/>
      <c r="CJ443"/>
      <c r="CK443"/>
      <c r="CL443"/>
      <c r="CM443"/>
      <c r="CN443"/>
      <c r="CO443"/>
    </row>
    <row r="444" spans="18:93">
      <c r="R444"/>
      <c r="W444">
        <v>449</v>
      </c>
      <c r="X444"/>
      <c r="Y444"/>
      <c r="Z444"/>
      <c r="AA444"/>
      <c r="AB444"/>
      <c r="AC444"/>
      <c r="AD444"/>
      <c r="AE444"/>
      <c r="AF444"/>
      <c r="AG444"/>
      <c r="AH444"/>
      <c r="AI444"/>
      <c r="AJ444"/>
      <c r="AK444"/>
      <c r="AL444"/>
      <c r="AM444"/>
      <c r="AN444"/>
      <c r="AO444"/>
      <c r="AP444"/>
      <c r="AQ444"/>
      <c r="AR444"/>
      <c r="AS444"/>
      <c r="AT444"/>
      <c r="AU444"/>
      <c r="AV444"/>
      <c r="AW444"/>
      <c r="BE444"/>
      <c r="BF444" t="str" cm="1">
        <f t="array" aca="1" ref="BF444" ca="1">IFERROR(INDIRECT(X444),"")</f>
        <v/>
      </c>
      <c r="CG444"/>
      <c r="CH444"/>
      <c r="CI444"/>
      <c r="CJ444"/>
      <c r="CK444"/>
      <c r="CL444"/>
      <c r="CM444"/>
      <c r="CN444"/>
      <c r="CO444"/>
    </row>
    <row r="445" spans="18:93">
      <c r="R445"/>
      <c r="W445">
        <v>450</v>
      </c>
      <c r="X445"/>
      <c r="Y445"/>
      <c r="Z445"/>
      <c r="AA445"/>
      <c r="AB445"/>
      <c r="AC445"/>
      <c r="AD445"/>
      <c r="AE445"/>
      <c r="AF445"/>
      <c r="AG445"/>
      <c r="AH445"/>
      <c r="AI445"/>
      <c r="AJ445"/>
      <c r="AK445"/>
      <c r="AL445"/>
      <c r="AM445"/>
      <c r="AN445"/>
      <c r="AO445"/>
      <c r="AP445"/>
      <c r="AQ445"/>
      <c r="AR445"/>
      <c r="AS445"/>
      <c r="AT445"/>
      <c r="AU445"/>
      <c r="AV445"/>
      <c r="AW445"/>
      <c r="BE445"/>
      <c r="BF445" t="str" cm="1">
        <f t="array" aca="1" ref="BF445" ca="1">IFERROR(INDIRECT(X445),"")</f>
        <v/>
      </c>
      <c r="CG445"/>
      <c r="CH445"/>
      <c r="CI445"/>
      <c r="CJ445"/>
      <c r="CK445"/>
      <c r="CL445"/>
      <c r="CM445"/>
      <c r="CN445"/>
      <c r="CO445"/>
    </row>
    <row r="446" spans="18:93">
      <c r="R446"/>
      <c r="W446">
        <v>451</v>
      </c>
      <c r="X446"/>
      <c r="Y446"/>
      <c r="Z446"/>
      <c r="AA446"/>
      <c r="AB446"/>
      <c r="AC446"/>
      <c r="AD446"/>
      <c r="AE446"/>
      <c r="AF446"/>
      <c r="AG446"/>
      <c r="AH446"/>
      <c r="AI446"/>
      <c r="AJ446"/>
      <c r="AK446"/>
      <c r="AL446"/>
      <c r="AM446"/>
      <c r="AN446"/>
      <c r="AO446"/>
      <c r="AP446"/>
      <c r="AQ446"/>
      <c r="AR446"/>
      <c r="AS446"/>
      <c r="AT446"/>
      <c r="AU446"/>
      <c r="AV446"/>
      <c r="AW446"/>
      <c r="BE446"/>
      <c r="BF446" t="str" cm="1">
        <f t="array" aca="1" ref="BF446" ca="1">IFERROR(INDIRECT(X446),"")</f>
        <v/>
      </c>
      <c r="CG446"/>
      <c r="CH446"/>
      <c r="CI446"/>
      <c r="CJ446"/>
      <c r="CK446"/>
      <c r="CL446"/>
      <c r="CM446"/>
      <c r="CN446"/>
      <c r="CO446"/>
    </row>
    <row r="447" spans="18:93">
      <c r="R447"/>
      <c r="W447">
        <v>452</v>
      </c>
      <c r="X447"/>
      <c r="Y447"/>
      <c r="Z447"/>
      <c r="AA447"/>
      <c r="AB447"/>
      <c r="AC447"/>
      <c r="AD447"/>
      <c r="AE447"/>
      <c r="AF447"/>
      <c r="AG447"/>
      <c r="AH447"/>
      <c r="AI447"/>
      <c r="AJ447"/>
      <c r="AK447"/>
      <c r="AL447"/>
      <c r="AM447"/>
      <c r="AN447"/>
      <c r="AO447"/>
      <c r="AP447"/>
      <c r="AQ447"/>
      <c r="AR447"/>
      <c r="AS447"/>
      <c r="AT447"/>
      <c r="AU447"/>
      <c r="AV447"/>
      <c r="AW447"/>
      <c r="BE447"/>
      <c r="BF447" t="str" cm="1">
        <f t="array" aca="1" ref="BF447" ca="1">IFERROR(INDIRECT(X447),"")</f>
        <v/>
      </c>
      <c r="CG447"/>
      <c r="CH447"/>
      <c r="CI447"/>
      <c r="CJ447"/>
      <c r="CK447"/>
      <c r="CL447"/>
      <c r="CM447"/>
      <c r="CN447"/>
      <c r="CO447"/>
    </row>
    <row r="448" spans="18:93">
      <c r="R448"/>
      <c r="W448">
        <v>453</v>
      </c>
      <c r="X448"/>
      <c r="Y448"/>
      <c r="Z448"/>
      <c r="AA448"/>
      <c r="AB448"/>
      <c r="AC448"/>
      <c r="AD448"/>
      <c r="AE448"/>
      <c r="AF448"/>
      <c r="AG448"/>
      <c r="AH448"/>
      <c r="AI448"/>
      <c r="AJ448"/>
      <c r="AK448"/>
      <c r="AL448"/>
      <c r="AM448"/>
      <c r="AN448"/>
      <c r="AO448"/>
      <c r="AP448"/>
      <c r="AQ448"/>
      <c r="AR448"/>
      <c r="AS448"/>
      <c r="AT448"/>
      <c r="AU448"/>
      <c r="AV448"/>
      <c r="AW448"/>
      <c r="BE448"/>
      <c r="BF448" t="str" cm="1">
        <f t="array" aca="1" ref="BF448" ca="1">IFERROR(INDIRECT(X448),"")</f>
        <v/>
      </c>
      <c r="CG448"/>
      <c r="CH448"/>
      <c r="CI448"/>
      <c r="CJ448"/>
      <c r="CK448"/>
      <c r="CL448"/>
      <c r="CM448"/>
      <c r="CN448"/>
      <c r="CO448"/>
    </row>
    <row r="449" spans="18:93">
      <c r="R449"/>
      <c r="W449">
        <v>454</v>
      </c>
      <c r="X449"/>
      <c r="Y449"/>
      <c r="Z449"/>
      <c r="AA449"/>
      <c r="AB449"/>
      <c r="AC449"/>
      <c r="AD449"/>
      <c r="AE449"/>
      <c r="AF449"/>
      <c r="AG449"/>
      <c r="AH449"/>
      <c r="AI449"/>
      <c r="AJ449"/>
      <c r="AK449"/>
      <c r="AL449"/>
      <c r="AM449"/>
      <c r="AN449"/>
      <c r="AO449"/>
      <c r="AP449"/>
      <c r="AQ449"/>
      <c r="AR449"/>
      <c r="AS449"/>
      <c r="AT449"/>
      <c r="AU449"/>
      <c r="AV449"/>
      <c r="AW449"/>
      <c r="BE449"/>
      <c r="BF449" t="str" cm="1">
        <f t="array" aca="1" ref="BF449" ca="1">IFERROR(INDIRECT(X449),"")</f>
        <v/>
      </c>
      <c r="CG449"/>
      <c r="CH449"/>
      <c r="CI449"/>
      <c r="CJ449"/>
      <c r="CK449"/>
      <c r="CL449"/>
      <c r="CM449"/>
      <c r="CN449"/>
      <c r="CO449"/>
    </row>
    <row r="450" spans="18:93">
      <c r="R450"/>
      <c r="W450">
        <v>455</v>
      </c>
      <c r="X450"/>
      <c r="Y450"/>
      <c r="Z450"/>
      <c r="AA450"/>
      <c r="AB450"/>
      <c r="AC450"/>
      <c r="AD450"/>
      <c r="AE450"/>
      <c r="AF450"/>
      <c r="AG450"/>
      <c r="AH450"/>
      <c r="AI450"/>
      <c r="AJ450"/>
      <c r="AK450"/>
      <c r="AL450"/>
      <c r="AM450"/>
      <c r="AN450"/>
      <c r="AO450"/>
      <c r="AP450"/>
      <c r="AQ450"/>
      <c r="AR450"/>
      <c r="AS450"/>
      <c r="AT450"/>
      <c r="AU450"/>
      <c r="AV450"/>
      <c r="AW450"/>
      <c r="BE450"/>
      <c r="BF450" t="str" cm="1">
        <f t="array" aca="1" ref="BF450" ca="1">IFERROR(INDIRECT(X450),"")</f>
        <v/>
      </c>
      <c r="CG450"/>
      <c r="CH450"/>
      <c r="CI450"/>
      <c r="CJ450"/>
      <c r="CK450"/>
      <c r="CL450"/>
      <c r="CM450"/>
      <c r="CN450"/>
      <c r="CO450"/>
    </row>
    <row r="451" spans="18:93">
      <c r="R451"/>
      <c r="W451">
        <v>456</v>
      </c>
      <c r="X451"/>
      <c r="Y451"/>
      <c r="Z451"/>
      <c r="AA451"/>
      <c r="AB451"/>
      <c r="AC451"/>
      <c r="AD451"/>
      <c r="AE451"/>
      <c r="AF451"/>
      <c r="AG451"/>
      <c r="AH451"/>
      <c r="AI451"/>
      <c r="AJ451"/>
      <c r="AK451"/>
      <c r="AL451"/>
      <c r="AM451"/>
      <c r="AN451"/>
      <c r="AO451"/>
      <c r="AP451"/>
      <c r="AQ451"/>
      <c r="AR451"/>
      <c r="AS451"/>
      <c r="AT451"/>
      <c r="AU451"/>
      <c r="AV451"/>
      <c r="AW451"/>
      <c r="BE451"/>
      <c r="BF451" t="str" cm="1">
        <f t="array" aca="1" ref="BF451" ca="1">IFERROR(INDIRECT(X451),"")</f>
        <v/>
      </c>
      <c r="CG451"/>
      <c r="CH451"/>
      <c r="CI451"/>
      <c r="CJ451"/>
      <c r="CK451"/>
      <c r="CL451"/>
      <c r="CM451"/>
      <c r="CN451"/>
      <c r="CO451"/>
    </row>
    <row r="452" spans="18:93">
      <c r="R452"/>
      <c r="W452">
        <v>457</v>
      </c>
      <c r="X452"/>
      <c r="Y452"/>
      <c r="Z452"/>
      <c r="AA452"/>
      <c r="AB452"/>
      <c r="AC452"/>
      <c r="AD452"/>
      <c r="AE452"/>
      <c r="AF452"/>
      <c r="AG452"/>
      <c r="AH452"/>
      <c r="AI452"/>
      <c r="AJ452"/>
      <c r="AK452"/>
      <c r="AL452"/>
      <c r="AM452"/>
      <c r="AN452"/>
      <c r="AO452"/>
      <c r="AP452"/>
      <c r="AQ452"/>
      <c r="AR452"/>
      <c r="AS452"/>
      <c r="AT452"/>
      <c r="AU452"/>
      <c r="AV452"/>
      <c r="AW452"/>
      <c r="BE452"/>
      <c r="BF452" t="str" cm="1">
        <f t="array" aca="1" ref="BF452" ca="1">IFERROR(INDIRECT(X452),"")</f>
        <v/>
      </c>
      <c r="CG452"/>
      <c r="CH452"/>
      <c r="CI452"/>
      <c r="CJ452"/>
      <c r="CK452"/>
      <c r="CL452"/>
      <c r="CM452"/>
      <c r="CN452"/>
      <c r="CO452"/>
    </row>
    <row r="453" spans="18:93">
      <c r="R453"/>
      <c r="W453">
        <v>458</v>
      </c>
      <c r="X453"/>
      <c r="Y453"/>
      <c r="Z453"/>
      <c r="AA453"/>
      <c r="AB453"/>
      <c r="AC453"/>
      <c r="AD453"/>
      <c r="AE453"/>
      <c r="AF453"/>
      <c r="AG453"/>
      <c r="AH453"/>
      <c r="AI453"/>
      <c r="AJ453"/>
      <c r="AK453"/>
      <c r="AL453"/>
      <c r="AM453"/>
      <c r="AN453"/>
      <c r="AO453"/>
      <c r="AP453"/>
      <c r="AQ453"/>
      <c r="AR453"/>
      <c r="AS453"/>
      <c r="AT453"/>
      <c r="AU453"/>
      <c r="AV453"/>
      <c r="AW453"/>
      <c r="BE453"/>
      <c r="BF453" t="str" cm="1">
        <f t="array" aca="1" ref="BF453" ca="1">IFERROR(INDIRECT(X453),"")</f>
        <v/>
      </c>
      <c r="CG453"/>
      <c r="CH453"/>
      <c r="CI453"/>
      <c r="CJ453"/>
      <c r="CK453"/>
      <c r="CL453"/>
      <c r="CM453"/>
      <c r="CN453"/>
      <c r="CO453"/>
    </row>
    <row r="454" spans="18:93">
      <c r="R454"/>
      <c r="W454">
        <v>459</v>
      </c>
      <c r="X454"/>
      <c r="Y454"/>
      <c r="Z454"/>
      <c r="AA454"/>
      <c r="AB454"/>
      <c r="AC454"/>
      <c r="AD454"/>
      <c r="AE454"/>
      <c r="AF454"/>
      <c r="AG454"/>
      <c r="AH454"/>
      <c r="AI454"/>
      <c r="AJ454"/>
      <c r="AK454"/>
      <c r="AL454"/>
      <c r="AM454"/>
      <c r="AN454"/>
      <c r="AO454"/>
      <c r="AP454"/>
      <c r="AQ454"/>
      <c r="AR454"/>
      <c r="AS454"/>
      <c r="AT454"/>
      <c r="AU454"/>
      <c r="AV454"/>
      <c r="AW454"/>
      <c r="BE454"/>
      <c r="BF454" t="str" cm="1">
        <f t="array" aca="1" ref="BF454" ca="1">IFERROR(INDIRECT(X454),"")</f>
        <v/>
      </c>
      <c r="CG454"/>
      <c r="CH454"/>
      <c r="CI454"/>
      <c r="CJ454"/>
      <c r="CK454"/>
      <c r="CL454"/>
      <c r="CM454"/>
      <c r="CN454"/>
      <c r="CO454"/>
    </row>
    <row r="455" spans="18:93">
      <c r="R455"/>
      <c r="W455">
        <v>460</v>
      </c>
      <c r="X455"/>
      <c r="Y455"/>
      <c r="Z455"/>
      <c r="AA455"/>
      <c r="AB455"/>
      <c r="AC455"/>
      <c r="AD455"/>
      <c r="AE455"/>
      <c r="AF455"/>
      <c r="AG455"/>
      <c r="AH455"/>
      <c r="AI455"/>
      <c r="AJ455"/>
      <c r="AK455"/>
      <c r="AL455"/>
      <c r="AM455"/>
      <c r="AN455"/>
      <c r="AO455"/>
      <c r="AP455"/>
      <c r="AQ455"/>
      <c r="AR455"/>
      <c r="AS455"/>
      <c r="AT455"/>
      <c r="AU455"/>
      <c r="AV455"/>
      <c r="AW455"/>
      <c r="BE455"/>
      <c r="BF455" t="str" cm="1">
        <f t="array" aca="1" ref="BF455" ca="1">IFERROR(INDIRECT(X455),"")</f>
        <v/>
      </c>
      <c r="CG455"/>
      <c r="CH455"/>
      <c r="CI455"/>
      <c r="CJ455"/>
      <c r="CK455"/>
      <c r="CL455"/>
      <c r="CM455"/>
      <c r="CN455"/>
      <c r="CO455"/>
    </row>
    <row r="456" spans="18:93">
      <c r="R456"/>
      <c r="W456">
        <v>461</v>
      </c>
      <c r="X456"/>
      <c r="Y456"/>
      <c r="Z456"/>
      <c r="AA456"/>
      <c r="AB456"/>
      <c r="AC456"/>
      <c r="AD456"/>
      <c r="AE456"/>
      <c r="AF456"/>
      <c r="AG456"/>
      <c r="AH456"/>
      <c r="AI456"/>
      <c r="AJ456"/>
      <c r="AK456"/>
      <c r="AL456"/>
      <c r="AM456"/>
      <c r="AN456"/>
      <c r="AO456"/>
      <c r="AP456"/>
      <c r="AQ456"/>
      <c r="AR456"/>
      <c r="AS456"/>
      <c r="AT456"/>
      <c r="AU456"/>
      <c r="AV456"/>
      <c r="AW456"/>
      <c r="BE456"/>
      <c r="BF456" t="str" cm="1">
        <f t="array" aca="1" ref="BF456" ca="1">IFERROR(INDIRECT(X456),"")</f>
        <v/>
      </c>
      <c r="CG456"/>
      <c r="CH456"/>
      <c r="CI456"/>
      <c r="CJ456"/>
      <c r="CK456"/>
      <c r="CL456"/>
      <c r="CM456"/>
      <c r="CN456"/>
      <c r="CO456"/>
    </row>
    <row r="457" spans="18:93">
      <c r="R457"/>
      <c r="W457">
        <v>462</v>
      </c>
      <c r="X457"/>
      <c r="Y457"/>
      <c r="Z457"/>
      <c r="AA457"/>
      <c r="AB457"/>
      <c r="AC457"/>
      <c r="AD457"/>
      <c r="AE457"/>
      <c r="AF457"/>
      <c r="AG457"/>
      <c r="AH457"/>
      <c r="AI457"/>
      <c r="AJ457"/>
      <c r="AK457"/>
      <c r="AL457"/>
      <c r="AM457"/>
      <c r="AN457"/>
      <c r="AO457"/>
      <c r="AP457"/>
      <c r="AQ457"/>
      <c r="AR457"/>
      <c r="AS457"/>
      <c r="AT457"/>
      <c r="AU457"/>
      <c r="AV457"/>
      <c r="AW457"/>
      <c r="BE457"/>
      <c r="BF457" t="str" cm="1">
        <f t="array" aca="1" ref="BF457" ca="1">IFERROR(INDIRECT(X457),"")</f>
        <v/>
      </c>
      <c r="CG457"/>
      <c r="CH457"/>
      <c r="CI457"/>
      <c r="CJ457"/>
      <c r="CK457"/>
      <c r="CL457"/>
      <c r="CM457"/>
      <c r="CN457"/>
      <c r="CO457"/>
    </row>
    <row r="458" spans="18:93">
      <c r="R458"/>
      <c r="W458">
        <v>463</v>
      </c>
      <c r="X458"/>
      <c r="Y458"/>
      <c r="Z458"/>
      <c r="AA458"/>
      <c r="AB458"/>
      <c r="AC458"/>
      <c r="AD458"/>
      <c r="AE458"/>
      <c r="AF458"/>
      <c r="AG458"/>
      <c r="AH458"/>
      <c r="AI458"/>
      <c r="AJ458"/>
      <c r="AK458"/>
      <c r="AL458"/>
      <c r="AM458"/>
      <c r="AN458"/>
      <c r="AO458"/>
      <c r="AP458"/>
      <c r="AQ458"/>
      <c r="AR458"/>
      <c r="AS458"/>
      <c r="AT458"/>
      <c r="AU458"/>
      <c r="AV458"/>
      <c r="AW458"/>
      <c r="BE458"/>
      <c r="BF458" t="str" cm="1">
        <f t="array" aca="1" ref="BF458" ca="1">IFERROR(INDIRECT(X458),"")</f>
        <v/>
      </c>
      <c r="CG458"/>
      <c r="CH458"/>
      <c r="CI458"/>
      <c r="CJ458"/>
      <c r="CK458"/>
      <c r="CL458"/>
      <c r="CM458"/>
      <c r="CN458"/>
      <c r="CO458"/>
    </row>
    <row r="459" spans="18:93">
      <c r="R459"/>
      <c r="W459">
        <v>464</v>
      </c>
      <c r="X459"/>
      <c r="Y459"/>
      <c r="Z459"/>
      <c r="AA459"/>
      <c r="AB459"/>
      <c r="AC459"/>
      <c r="AD459"/>
      <c r="AE459"/>
      <c r="AF459"/>
      <c r="AG459"/>
      <c r="AH459"/>
      <c r="AI459"/>
      <c r="AJ459"/>
      <c r="AK459"/>
      <c r="AL459"/>
      <c r="AM459"/>
      <c r="AN459"/>
      <c r="AO459"/>
      <c r="AP459"/>
      <c r="AQ459"/>
      <c r="AR459"/>
      <c r="AS459"/>
      <c r="AT459"/>
      <c r="AU459"/>
      <c r="AV459"/>
      <c r="AW459"/>
      <c r="BE459"/>
      <c r="BF459" t="str" cm="1">
        <f t="array" aca="1" ref="BF459" ca="1">IFERROR(INDIRECT(X459),"")</f>
        <v/>
      </c>
      <c r="CG459"/>
      <c r="CH459"/>
      <c r="CI459"/>
      <c r="CJ459"/>
      <c r="CK459"/>
      <c r="CL459"/>
      <c r="CM459"/>
      <c r="CN459"/>
      <c r="CO459"/>
    </row>
    <row r="460" spans="18:93">
      <c r="R460"/>
      <c r="W460">
        <v>465</v>
      </c>
      <c r="X460"/>
      <c r="Y460"/>
      <c r="Z460"/>
      <c r="AA460"/>
      <c r="AB460"/>
      <c r="AC460"/>
      <c r="AD460"/>
      <c r="AE460"/>
      <c r="AF460"/>
      <c r="AG460"/>
      <c r="AH460"/>
      <c r="AI460"/>
      <c r="AJ460"/>
      <c r="AK460"/>
      <c r="AL460"/>
      <c r="AM460"/>
      <c r="AN460"/>
      <c r="AO460"/>
      <c r="AP460"/>
      <c r="AQ460"/>
      <c r="AR460"/>
      <c r="AS460"/>
      <c r="AT460"/>
      <c r="AU460"/>
      <c r="AV460"/>
      <c r="AW460"/>
      <c r="BE460"/>
      <c r="BF460" t="str" cm="1">
        <f t="array" aca="1" ref="BF460" ca="1">IFERROR(INDIRECT(X460),"")</f>
        <v/>
      </c>
      <c r="CG460"/>
      <c r="CH460"/>
      <c r="CI460"/>
      <c r="CJ460"/>
      <c r="CK460"/>
      <c r="CL460"/>
      <c r="CM460"/>
      <c r="CN460"/>
      <c r="CO460"/>
    </row>
    <row r="461" spans="18:93">
      <c r="R461"/>
      <c r="W461">
        <v>466</v>
      </c>
      <c r="X461"/>
      <c r="Y461"/>
      <c r="Z461"/>
      <c r="AA461"/>
      <c r="AB461"/>
      <c r="AC461"/>
      <c r="AD461"/>
      <c r="AE461"/>
      <c r="AF461"/>
      <c r="AG461"/>
      <c r="AH461"/>
      <c r="AI461"/>
      <c r="AJ461"/>
      <c r="AK461"/>
      <c r="AL461"/>
      <c r="AM461"/>
      <c r="AN461"/>
      <c r="AO461"/>
      <c r="AP461"/>
      <c r="AQ461"/>
      <c r="AR461"/>
      <c r="AS461"/>
      <c r="AT461"/>
      <c r="AU461"/>
      <c r="AV461"/>
      <c r="AW461"/>
      <c r="BE461"/>
      <c r="BF461" t="str" cm="1">
        <f t="array" aca="1" ref="BF461" ca="1">IFERROR(INDIRECT(X461),"")</f>
        <v/>
      </c>
      <c r="CG461"/>
      <c r="CH461"/>
      <c r="CI461"/>
      <c r="CJ461"/>
      <c r="CK461"/>
      <c r="CL461"/>
      <c r="CM461"/>
      <c r="CN461"/>
      <c r="CO461"/>
    </row>
    <row r="462" spans="18:93">
      <c r="R462"/>
      <c r="W462">
        <v>467</v>
      </c>
      <c r="X462"/>
      <c r="Y462"/>
      <c r="Z462"/>
      <c r="AA462"/>
      <c r="AB462"/>
      <c r="AC462"/>
      <c r="AD462"/>
      <c r="AE462"/>
      <c r="AF462"/>
      <c r="AG462"/>
      <c r="AH462"/>
      <c r="AI462"/>
      <c r="AJ462"/>
      <c r="AK462"/>
      <c r="AL462"/>
      <c r="AM462"/>
      <c r="AN462"/>
      <c r="AO462"/>
      <c r="AP462"/>
      <c r="AQ462"/>
      <c r="AR462"/>
      <c r="AS462"/>
      <c r="AT462"/>
      <c r="AU462"/>
      <c r="AV462"/>
      <c r="AW462"/>
      <c r="BE462"/>
      <c r="BF462" t="str" cm="1">
        <f t="array" aca="1" ref="BF462" ca="1">IFERROR(INDIRECT(X462),"")</f>
        <v/>
      </c>
      <c r="CG462"/>
      <c r="CH462"/>
      <c r="CI462"/>
      <c r="CJ462"/>
      <c r="CK462"/>
      <c r="CL462"/>
      <c r="CM462"/>
      <c r="CN462"/>
      <c r="CO462"/>
    </row>
    <row r="463" spans="18:93">
      <c r="R463"/>
      <c r="W463">
        <v>468</v>
      </c>
      <c r="X463"/>
      <c r="Y463"/>
      <c r="Z463"/>
      <c r="AA463"/>
      <c r="AB463"/>
      <c r="AC463"/>
      <c r="AD463"/>
      <c r="AE463"/>
      <c r="AF463"/>
      <c r="AG463"/>
      <c r="AH463"/>
      <c r="AI463"/>
      <c r="AJ463"/>
      <c r="AK463"/>
      <c r="AL463"/>
      <c r="AM463"/>
      <c r="AN463"/>
      <c r="AO463"/>
      <c r="AP463"/>
      <c r="AQ463"/>
      <c r="AR463"/>
      <c r="AS463"/>
      <c r="AT463"/>
      <c r="AU463"/>
      <c r="AV463"/>
      <c r="AW463"/>
      <c r="BE463"/>
      <c r="BF463" t="str" cm="1">
        <f t="array" aca="1" ref="BF463" ca="1">IFERROR(INDIRECT(X463),"")</f>
        <v/>
      </c>
      <c r="CG463"/>
      <c r="CH463"/>
      <c r="CI463"/>
      <c r="CJ463"/>
      <c r="CK463"/>
      <c r="CL463"/>
      <c r="CM463"/>
      <c r="CN463"/>
      <c r="CO463"/>
    </row>
    <row r="464" spans="18:93">
      <c r="R464"/>
      <c r="W464">
        <v>469</v>
      </c>
      <c r="X464"/>
      <c r="Y464"/>
      <c r="Z464"/>
      <c r="AA464"/>
      <c r="AB464"/>
      <c r="AC464"/>
      <c r="AD464"/>
      <c r="AE464"/>
      <c r="AF464"/>
      <c r="AG464"/>
      <c r="AH464"/>
      <c r="AI464"/>
      <c r="AJ464"/>
      <c r="AK464"/>
      <c r="AL464"/>
      <c r="AM464"/>
      <c r="AN464"/>
      <c r="AO464"/>
      <c r="AP464"/>
      <c r="AQ464"/>
      <c r="AR464"/>
      <c r="AS464"/>
      <c r="AT464"/>
      <c r="AU464"/>
      <c r="AV464"/>
      <c r="AW464"/>
      <c r="BE464"/>
      <c r="BF464" t="str" cm="1">
        <f t="array" aca="1" ref="BF464" ca="1">IFERROR(INDIRECT(X464),"")</f>
        <v/>
      </c>
      <c r="CG464"/>
      <c r="CH464"/>
      <c r="CI464"/>
      <c r="CJ464"/>
      <c r="CK464"/>
      <c r="CL464"/>
      <c r="CM464"/>
      <c r="CN464"/>
      <c r="CO464"/>
    </row>
    <row r="465" spans="18:93">
      <c r="R465"/>
      <c r="W465">
        <v>470</v>
      </c>
      <c r="X465"/>
      <c r="Y465"/>
      <c r="Z465"/>
      <c r="AA465"/>
      <c r="AB465"/>
      <c r="AC465"/>
      <c r="AD465"/>
      <c r="AE465"/>
      <c r="AF465"/>
      <c r="AG465"/>
      <c r="AH465"/>
      <c r="AI465"/>
      <c r="AJ465"/>
      <c r="AK465"/>
      <c r="AL465"/>
      <c r="AM465"/>
      <c r="AN465"/>
      <c r="AO465"/>
      <c r="AP465"/>
      <c r="AQ465"/>
      <c r="AR465"/>
      <c r="AS465"/>
      <c r="AT465"/>
      <c r="AU465"/>
      <c r="AV465"/>
      <c r="AW465"/>
      <c r="BE465"/>
      <c r="BF465" t="str" cm="1">
        <f t="array" aca="1" ref="BF465" ca="1">IFERROR(INDIRECT(X465),"")</f>
        <v/>
      </c>
      <c r="CG465"/>
      <c r="CH465"/>
      <c r="CI465"/>
      <c r="CJ465"/>
      <c r="CK465"/>
      <c r="CL465"/>
      <c r="CM465"/>
      <c r="CN465"/>
      <c r="CO465"/>
    </row>
    <row r="466" spans="18:93">
      <c r="R466"/>
      <c r="W466">
        <v>471</v>
      </c>
      <c r="X466"/>
      <c r="Y466"/>
      <c r="Z466"/>
      <c r="AA466"/>
      <c r="AB466"/>
      <c r="AC466"/>
      <c r="AD466"/>
      <c r="AE466"/>
      <c r="AF466"/>
      <c r="AG466"/>
      <c r="AH466"/>
      <c r="AI466"/>
      <c r="AJ466"/>
      <c r="AK466"/>
      <c r="AL466"/>
      <c r="AM466"/>
      <c r="AN466"/>
      <c r="AO466"/>
      <c r="AP466"/>
      <c r="AQ466"/>
      <c r="AR466"/>
      <c r="AS466"/>
      <c r="AT466"/>
      <c r="AU466"/>
      <c r="AV466"/>
      <c r="AW466"/>
      <c r="BE466"/>
      <c r="BF466" t="str" cm="1">
        <f t="array" aca="1" ref="BF466" ca="1">IFERROR(INDIRECT(X466),"")</f>
        <v/>
      </c>
      <c r="CG466"/>
      <c r="CH466"/>
      <c r="CI466"/>
      <c r="CJ466"/>
      <c r="CK466"/>
      <c r="CL466"/>
      <c r="CM466"/>
      <c r="CN466"/>
      <c r="CO466"/>
    </row>
    <row r="467" spans="18:93">
      <c r="R467"/>
      <c r="W467">
        <v>472</v>
      </c>
      <c r="X467"/>
      <c r="Y467"/>
      <c r="Z467"/>
      <c r="AA467"/>
      <c r="AB467"/>
      <c r="AC467"/>
      <c r="AD467"/>
      <c r="AE467"/>
      <c r="AF467"/>
      <c r="AG467"/>
      <c r="AH467"/>
      <c r="AI467"/>
      <c r="AJ467"/>
      <c r="AK467"/>
      <c r="AL467"/>
      <c r="AM467"/>
      <c r="AN467"/>
      <c r="AO467"/>
      <c r="AP467"/>
      <c r="AQ467"/>
      <c r="AR467"/>
      <c r="AS467"/>
      <c r="AT467"/>
      <c r="AU467"/>
      <c r="AV467"/>
      <c r="AW467"/>
      <c r="BE467"/>
      <c r="BF467" t="str" cm="1">
        <f t="array" aca="1" ref="BF467" ca="1">IFERROR(INDIRECT(X467),"")</f>
        <v/>
      </c>
      <c r="CG467"/>
      <c r="CH467"/>
      <c r="CI467"/>
      <c r="CJ467"/>
      <c r="CK467"/>
      <c r="CL467"/>
      <c r="CM467"/>
      <c r="CN467"/>
      <c r="CO467"/>
    </row>
    <row r="468" spans="18:93">
      <c r="R468"/>
      <c r="W468">
        <v>473</v>
      </c>
      <c r="X468"/>
      <c r="Y468"/>
      <c r="Z468"/>
      <c r="AA468"/>
      <c r="AB468"/>
      <c r="AC468"/>
      <c r="AD468"/>
      <c r="AE468"/>
      <c r="AF468"/>
      <c r="AG468"/>
      <c r="AH468"/>
      <c r="AI468"/>
      <c r="AJ468"/>
      <c r="AK468"/>
      <c r="AL468"/>
      <c r="AM468"/>
      <c r="AN468"/>
      <c r="AO468"/>
      <c r="AP468"/>
      <c r="AQ468"/>
      <c r="AR468"/>
      <c r="AS468"/>
      <c r="AT468"/>
      <c r="AU468"/>
      <c r="AV468"/>
      <c r="AW468"/>
      <c r="BE468"/>
      <c r="BF468" t="str" cm="1">
        <f t="array" aca="1" ref="BF468" ca="1">IFERROR(INDIRECT(X468),"")</f>
        <v/>
      </c>
      <c r="CG468"/>
      <c r="CH468"/>
      <c r="CI468"/>
      <c r="CJ468"/>
      <c r="CK468"/>
      <c r="CL468"/>
      <c r="CM468"/>
      <c r="CN468"/>
      <c r="CO468"/>
    </row>
    <row r="469" spans="18:93">
      <c r="R469"/>
      <c r="W469">
        <v>474</v>
      </c>
      <c r="X469"/>
      <c r="Y469"/>
      <c r="Z469"/>
      <c r="AA469"/>
      <c r="AB469"/>
      <c r="AC469"/>
      <c r="AD469"/>
      <c r="AE469"/>
      <c r="AF469"/>
      <c r="AG469"/>
      <c r="AH469"/>
      <c r="AI469"/>
      <c r="AJ469"/>
      <c r="AK469"/>
      <c r="AL469"/>
      <c r="AM469"/>
      <c r="AN469"/>
      <c r="AO469"/>
      <c r="AP469"/>
      <c r="AQ469"/>
      <c r="AR469"/>
      <c r="AS469"/>
      <c r="AT469"/>
      <c r="AU469"/>
      <c r="AV469"/>
      <c r="AW469"/>
      <c r="BE469"/>
      <c r="BF469" t="str" cm="1">
        <f t="array" aca="1" ref="BF469" ca="1">IFERROR(INDIRECT(X469),"")</f>
        <v/>
      </c>
      <c r="CG469"/>
      <c r="CH469"/>
      <c r="CI469"/>
      <c r="CJ469"/>
      <c r="CK469"/>
      <c r="CL469"/>
      <c r="CM469"/>
      <c r="CN469"/>
      <c r="CO469"/>
    </row>
    <row r="470" spans="18:93">
      <c r="R470"/>
      <c r="W470">
        <v>475</v>
      </c>
      <c r="X470"/>
      <c r="Y470"/>
      <c r="Z470"/>
      <c r="AA470"/>
      <c r="AB470"/>
      <c r="AC470"/>
      <c r="AD470"/>
      <c r="AE470"/>
      <c r="AF470"/>
      <c r="AG470"/>
      <c r="AH470"/>
      <c r="AI470"/>
      <c r="AJ470"/>
      <c r="AK470"/>
      <c r="AL470"/>
      <c r="AM470"/>
      <c r="AN470"/>
      <c r="AO470"/>
      <c r="AP470"/>
      <c r="AQ470"/>
      <c r="AR470"/>
      <c r="AS470"/>
      <c r="AT470"/>
      <c r="AU470"/>
      <c r="AV470"/>
      <c r="AW470"/>
      <c r="BE470"/>
      <c r="BF470" t="str" cm="1">
        <f t="array" aca="1" ref="BF470" ca="1">IFERROR(INDIRECT(X470),"")</f>
        <v/>
      </c>
      <c r="CG470"/>
      <c r="CH470"/>
      <c r="CI470"/>
      <c r="CJ470"/>
      <c r="CK470"/>
      <c r="CL470"/>
      <c r="CM470"/>
      <c r="CN470"/>
      <c r="CO470"/>
    </row>
    <row r="471" spans="18:93">
      <c r="R471"/>
      <c r="W471">
        <v>476</v>
      </c>
      <c r="X471"/>
      <c r="Y471"/>
      <c r="Z471"/>
      <c r="AA471"/>
      <c r="AB471"/>
      <c r="AC471"/>
      <c r="AD471"/>
      <c r="AE471"/>
      <c r="AF471"/>
      <c r="AG471"/>
      <c r="AH471"/>
      <c r="AI471"/>
      <c r="AJ471"/>
      <c r="AK471"/>
      <c r="AL471"/>
      <c r="AM471"/>
      <c r="AN471"/>
      <c r="AO471"/>
      <c r="AP471"/>
      <c r="AQ471"/>
      <c r="AR471"/>
      <c r="AS471"/>
      <c r="AT471"/>
      <c r="AU471"/>
      <c r="AV471"/>
      <c r="AW471"/>
      <c r="BE471"/>
      <c r="BF471" t="str" cm="1">
        <f t="array" aca="1" ref="BF471" ca="1">IFERROR(INDIRECT(X471),"")</f>
        <v/>
      </c>
      <c r="CG471"/>
      <c r="CH471"/>
      <c r="CI471"/>
      <c r="CJ471"/>
      <c r="CK471"/>
      <c r="CL471"/>
      <c r="CM471"/>
      <c r="CN471"/>
      <c r="CO471"/>
    </row>
    <row r="472" spans="18:93">
      <c r="R472"/>
      <c r="W472">
        <v>477</v>
      </c>
      <c r="X472"/>
      <c r="Y472"/>
      <c r="Z472"/>
      <c r="AA472"/>
      <c r="AB472"/>
      <c r="AC472"/>
      <c r="AD472"/>
      <c r="AE472"/>
      <c r="AF472"/>
      <c r="AG472"/>
      <c r="AH472"/>
      <c r="AI472"/>
      <c r="AJ472"/>
      <c r="AK472"/>
      <c r="AL472"/>
      <c r="AM472"/>
      <c r="AN472"/>
      <c r="AO472"/>
      <c r="AP472"/>
      <c r="AQ472"/>
      <c r="AR472"/>
      <c r="AS472"/>
      <c r="AT472"/>
      <c r="AU472"/>
      <c r="AV472"/>
      <c r="AW472"/>
      <c r="BE472"/>
      <c r="BF472" t="str" cm="1">
        <f t="array" aca="1" ref="BF472" ca="1">IFERROR(INDIRECT(X472),"")</f>
        <v/>
      </c>
      <c r="CG472"/>
      <c r="CH472"/>
      <c r="CI472"/>
      <c r="CJ472"/>
      <c r="CK472"/>
      <c r="CL472"/>
      <c r="CM472"/>
      <c r="CN472"/>
      <c r="CO472"/>
    </row>
    <row r="473" spans="18:93">
      <c r="R473"/>
      <c r="W473">
        <v>478</v>
      </c>
      <c r="X473"/>
      <c r="Y473"/>
      <c r="Z473"/>
      <c r="AA473"/>
      <c r="AB473"/>
      <c r="AC473"/>
      <c r="AD473"/>
      <c r="AE473"/>
      <c r="AF473"/>
      <c r="AG473"/>
      <c r="AH473"/>
      <c r="AI473"/>
      <c r="AJ473"/>
      <c r="AK473"/>
      <c r="AL473"/>
      <c r="AM473"/>
      <c r="AN473"/>
      <c r="AO473"/>
      <c r="AP473"/>
      <c r="AQ473"/>
      <c r="AR473"/>
      <c r="AS473"/>
      <c r="AT473"/>
      <c r="AU473"/>
      <c r="AV473"/>
      <c r="AW473"/>
      <c r="BE473"/>
      <c r="BF473" t="str" cm="1">
        <f t="array" aca="1" ref="BF473" ca="1">IFERROR(INDIRECT(X473),"")</f>
        <v/>
      </c>
      <c r="CG473"/>
      <c r="CH473"/>
      <c r="CI473"/>
      <c r="CJ473"/>
      <c r="CK473"/>
      <c r="CL473"/>
      <c r="CM473"/>
      <c r="CN473"/>
      <c r="CO473"/>
    </row>
    <row r="474" spans="18:93">
      <c r="R474"/>
      <c r="W474">
        <v>479</v>
      </c>
      <c r="X474"/>
      <c r="Y474"/>
      <c r="Z474"/>
      <c r="AA474"/>
      <c r="AB474"/>
      <c r="AC474"/>
      <c r="AD474"/>
      <c r="AE474"/>
      <c r="AF474"/>
      <c r="AG474"/>
      <c r="AH474"/>
      <c r="AI474"/>
      <c r="AJ474"/>
      <c r="AK474"/>
      <c r="AL474"/>
      <c r="AM474"/>
      <c r="AN474"/>
      <c r="AO474"/>
      <c r="AP474"/>
      <c r="AQ474"/>
      <c r="AR474"/>
      <c r="AS474"/>
      <c r="AT474"/>
      <c r="AU474"/>
      <c r="AV474"/>
      <c r="AW474"/>
      <c r="BE474"/>
      <c r="BF474" t="str" cm="1">
        <f t="array" aca="1" ref="BF474" ca="1">IFERROR(INDIRECT(X474),"")</f>
        <v/>
      </c>
      <c r="CG474"/>
      <c r="CH474"/>
      <c r="CI474"/>
      <c r="CJ474"/>
      <c r="CK474"/>
      <c r="CL474"/>
      <c r="CM474"/>
      <c r="CN474"/>
      <c r="CO474"/>
    </row>
    <row r="475" spans="18:93">
      <c r="R475"/>
      <c r="W475">
        <v>480</v>
      </c>
      <c r="X475"/>
      <c r="Y475"/>
      <c r="Z475"/>
      <c r="AA475"/>
      <c r="AB475"/>
      <c r="AC475"/>
      <c r="AD475"/>
      <c r="AE475"/>
      <c r="AF475"/>
      <c r="AG475"/>
      <c r="AH475"/>
      <c r="AI475"/>
      <c r="AJ475"/>
      <c r="AK475"/>
      <c r="AL475"/>
      <c r="AM475"/>
      <c r="AN475"/>
      <c r="AO475"/>
      <c r="AP475"/>
      <c r="AQ475"/>
      <c r="AR475"/>
      <c r="AS475"/>
      <c r="AT475"/>
      <c r="AU475"/>
      <c r="AV475"/>
      <c r="AW475"/>
      <c r="BE475"/>
      <c r="BF475" t="str" cm="1">
        <f t="array" aca="1" ref="BF475" ca="1">IFERROR(INDIRECT(X475),"")</f>
        <v/>
      </c>
      <c r="CG475"/>
      <c r="CH475"/>
      <c r="CI475"/>
      <c r="CJ475"/>
      <c r="CK475"/>
      <c r="CL475"/>
      <c r="CM475"/>
      <c r="CN475"/>
      <c r="CO475"/>
    </row>
    <row r="476" spans="18:93">
      <c r="R476"/>
      <c r="W476">
        <v>481</v>
      </c>
      <c r="X476"/>
      <c r="Y476"/>
      <c r="Z476"/>
      <c r="AA476"/>
      <c r="AB476"/>
      <c r="AC476"/>
      <c r="AD476"/>
      <c r="AE476"/>
      <c r="AF476"/>
      <c r="AG476"/>
      <c r="AH476"/>
      <c r="AI476"/>
      <c r="AJ476"/>
      <c r="AK476"/>
      <c r="AL476"/>
      <c r="AM476"/>
      <c r="AN476"/>
      <c r="AO476"/>
      <c r="AP476"/>
      <c r="AQ476"/>
      <c r="AR476"/>
      <c r="AS476"/>
      <c r="AT476"/>
      <c r="AU476"/>
      <c r="AV476"/>
      <c r="AW476"/>
      <c r="BE476"/>
      <c r="BF476" t="str" cm="1">
        <f t="array" aca="1" ref="BF476" ca="1">IFERROR(INDIRECT(X476),"")</f>
        <v/>
      </c>
      <c r="CG476"/>
      <c r="CH476"/>
      <c r="CI476"/>
      <c r="CJ476"/>
      <c r="CK476"/>
      <c r="CL476"/>
      <c r="CM476"/>
      <c r="CN476"/>
      <c r="CO476"/>
    </row>
    <row r="477" spans="18:93">
      <c r="R477"/>
      <c r="W477">
        <v>482</v>
      </c>
      <c r="X477"/>
      <c r="Y477"/>
      <c r="Z477"/>
      <c r="AA477"/>
      <c r="AB477"/>
      <c r="AC477"/>
      <c r="AD477"/>
      <c r="AE477"/>
      <c r="AF477"/>
      <c r="AG477"/>
      <c r="AH477"/>
      <c r="AI477"/>
      <c r="AJ477"/>
      <c r="AK477"/>
      <c r="AL477"/>
      <c r="AM477"/>
      <c r="AN477"/>
      <c r="AO477"/>
      <c r="AP477"/>
      <c r="AQ477"/>
      <c r="AR477"/>
      <c r="AS477"/>
      <c r="AT477"/>
      <c r="AU477"/>
      <c r="AV477"/>
      <c r="AW477"/>
      <c r="BE477"/>
      <c r="BF477" t="str" cm="1">
        <f t="array" aca="1" ref="BF477" ca="1">IFERROR(INDIRECT(X477),"")</f>
        <v/>
      </c>
      <c r="CG477"/>
      <c r="CH477"/>
      <c r="CI477"/>
      <c r="CJ477"/>
      <c r="CK477"/>
      <c r="CL477"/>
      <c r="CM477"/>
      <c r="CN477"/>
      <c r="CO477"/>
    </row>
    <row r="478" spans="18:93">
      <c r="R478"/>
      <c r="W478">
        <v>483</v>
      </c>
      <c r="X478"/>
      <c r="Y478"/>
      <c r="Z478"/>
      <c r="AA478"/>
      <c r="AB478"/>
      <c r="AC478"/>
      <c r="AD478"/>
      <c r="AE478"/>
      <c r="AF478"/>
      <c r="AG478"/>
      <c r="AH478"/>
      <c r="AI478"/>
      <c r="AJ478"/>
      <c r="AK478"/>
      <c r="AL478"/>
      <c r="AM478"/>
      <c r="AN478"/>
      <c r="AO478"/>
      <c r="AP478"/>
      <c r="AQ478"/>
      <c r="AR478"/>
      <c r="AS478"/>
      <c r="AT478"/>
      <c r="AU478"/>
      <c r="AV478"/>
      <c r="AW478"/>
      <c r="BE478"/>
      <c r="BF478" t="str" cm="1">
        <f t="array" aca="1" ref="BF478" ca="1">IFERROR(INDIRECT(X478),"")</f>
        <v/>
      </c>
      <c r="CG478"/>
      <c r="CH478"/>
      <c r="CI478"/>
      <c r="CJ478"/>
      <c r="CK478"/>
      <c r="CL478"/>
      <c r="CM478"/>
      <c r="CN478"/>
      <c r="CO478"/>
    </row>
    <row r="479" spans="18:93">
      <c r="R479"/>
      <c r="W479">
        <v>484</v>
      </c>
      <c r="X479"/>
      <c r="Y479"/>
      <c r="Z479"/>
      <c r="AA479"/>
      <c r="AB479"/>
      <c r="AC479"/>
      <c r="AD479"/>
      <c r="AE479"/>
      <c r="AF479"/>
      <c r="AG479"/>
      <c r="AH479"/>
      <c r="AI479"/>
      <c r="AJ479"/>
      <c r="AK479"/>
      <c r="AL479"/>
      <c r="AM479"/>
      <c r="AN479"/>
      <c r="AO479"/>
      <c r="AP479"/>
      <c r="AQ479"/>
      <c r="AR479"/>
      <c r="AS479"/>
      <c r="AT479"/>
      <c r="AU479"/>
      <c r="AV479"/>
      <c r="AW479"/>
      <c r="BE479"/>
      <c r="BF479" t="str" cm="1">
        <f t="array" aca="1" ref="BF479" ca="1">IFERROR(INDIRECT(X479),"")</f>
        <v/>
      </c>
      <c r="CG479"/>
      <c r="CH479"/>
      <c r="CI479"/>
      <c r="CJ479"/>
      <c r="CK479"/>
      <c r="CL479"/>
      <c r="CM479"/>
      <c r="CN479"/>
      <c r="CO479"/>
    </row>
    <row r="480" spans="18:93">
      <c r="R480"/>
      <c r="W480">
        <v>485</v>
      </c>
      <c r="X480"/>
      <c r="Y480"/>
      <c r="Z480"/>
      <c r="AA480"/>
      <c r="AB480"/>
      <c r="AC480"/>
      <c r="AD480"/>
      <c r="AE480"/>
      <c r="AF480"/>
      <c r="AG480"/>
      <c r="AH480"/>
      <c r="AI480"/>
      <c r="AJ480"/>
      <c r="AK480"/>
      <c r="AL480"/>
      <c r="AM480"/>
      <c r="AN480"/>
      <c r="AO480"/>
      <c r="AP480"/>
      <c r="AQ480"/>
      <c r="AR480"/>
      <c r="AS480"/>
      <c r="AT480"/>
      <c r="AU480"/>
      <c r="AV480"/>
      <c r="AW480"/>
      <c r="BE480"/>
      <c r="BF480" t="str" cm="1">
        <f t="array" aca="1" ref="BF480" ca="1">IFERROR(INDIRECT(X480),"")</f>
        <v/>
      </c>
      <c r="CG480"/>
      <c r="CH480"/>
      <c r="CI480"/>
      <c r="CJ480"/>
      <c r="CK480"/>
      <c r="CL480"/>
      <c r="CM480"/>
      <c r="CN480"/>
      <c r="CO480"/>
    </row>
    <row r="481" spans="18:93">
      <c r="R481"/>
      <c r="W481">
        <v>486</v>
      </c>
      <c r="X481"/>
      <c r="Y481"/>
      <c r="Z481"/>
      <c r="AA481"/>
      <c r="AB481"/>
      <c r="AC481"/>
      <c r="AD481"/>
      <c r="AE481"/>
      <c r="AF481"/>
      <c r="AG481"/>
      <c r="AH481"/>
      <c r="AI481"/>
      <c r="AJ481"/>
      <c r="AK481"/>
      <c r="AL481"/>
      <c r="AM481"/>
      <c r="AN481"/>
      <c r="AO481"/>
      <c r="AP481"/>
      <c r="AQ481"/>
      <c r="AR481"/>
      <c r="AS481"/>
      <c r="AT481"/>
      <c r="AU481"/>
      <c r="AV481"/>
      <c r="AW481"/>
      <c r="BE481"/>
      <c r="BF481" t="str" cm="1">
        <f t="array" aca="1" ref="BF481" ca="1">IFERROR(INDIRECT(X481),"")</f>
        <v/>
      </c>
      <c r="CG481"/>
      <c r="CH481"/>
      <c r="CI481"/>
      <c r="CJ481"/>
      <c r="CK481"/>
      <c r="CL481"/>
      <c r="CM481"/>
      <c r="CN481"/>
      <c r="CO481"/>
    </row>
    <row r="482" spans="18:93">
      <c r="R482"/>
      <c r="W482">
        <v>487</v>
      </c>
      <c r="X482"/>
      <c r="Y482"/>
      <c r="Z482"/>
      <c r="AA482"/>
      <c r="AB482"/>
      <c r="AC482"/>
      <c r="AD482"/>
      <c r="AE482"/>
      <c r="AF482"/>
      <c r="AG482"/>
      <c r="AH482"/>
      <c r="AI482"/>
      <c r="AJ482"/>
      <c r="AK482"/>
      <c r="AL482"/>
      <c r="AM482"/>
      <c r="AN482"/>
      <c r="AO482"/>
      <c r="AP482"/>
      <c r="AQ482"/>
      <c r="AR482"/>
      <c r="AS482"/>
      <c r="AT482"/>
      <c r="AU482"/>
      <c r="AV482"/>
      <c r="AW482"/>
      <c r="BE482"/>
      <c r="BF482" t="str" cm="1">
        <f t="array" aca="1" ref="BF482" ca="1">IFERROR(INDIRECT(X482),"")</f>
        <v/>
      </c>
      <c r="CG482"/>
      <c r="CH482"/>
      <c r="CI482"/>
      <c r="CJ482"/>
      <c r="CK482"/>
      <c r="CL482"/>
      <c r="CM482"/>
      <c r="CN482"/>
      <c r="CO482"/>
    </row>
    <row r="483" spans="18:93">
      <c r="R483"/>
      <c r="W483">
        <v>488</v>
      </c>
      <c r="X483"/>
      <c r="Y483"/>
      <c r="Z483"/>
      <c r="AA483"/>
      <c r="AB483"/>
      <c r="AC483"/>
      <c r="AD483"/>
      <c r="AE483"/>
      <c r="AF483"/>
      <c r="AG483"/>
      <c r="AH483"/>
      <c r="AI483"/>
      <c r="AJ483"/>
      <c r="AK483"/>
      <c r="AL483"/>
      <c r="AM483"/>
      <c r="AN483"/>
      <c r="AO483"/>
      <c r="AP483"/>
      <c r="AQ483"/>
      <c r="AR483"/>
      <c r="AS483"/>
      <c r="AT483"/>
      <c r="AU483"/>
      <c r="AV483"/>
      <c r="AW483"/>
      <c r="BE483"/>
      <c r="BF483" t="str" cm="1">
        <f t="array" aca="1" ref="BF483" ca="1">IFERROR(INDIRECT(X483),"")</f>
        <v/>
      </c>
      <c r="CG483"/>
      <c r="CH483"/>
      <c r="CI483"/>
      <c r="CJ483"/>
      <c r="CK483"/>
      <c r="CL483"/>
      <c r="CM483"/>
      <c r="CN483"/>
      <c r="CO483"/>
    </row>
    <row r="484" spans="18:93">
      <c r="R484"/>
      <c r="W484">
        <v>489</v>
      </c>
      <c r="X484"/>
      <c r="Y484"/>
      <c r="Z484"/>
      <c r="AA484"/>
      <c r="AB484"/>
      <c r="AC484"/>
      <c r="AD484"/>
      <c r="AE484"/>
      <c r="AF484"/>
      <c r="AG484"/>
      <c r="AH484"/>
      <c r="AI484"/>
      <c r="AJ484"/>
      <c r="AK484"/>
      <c r="AL484"/>
      <c r="AM484"/>
      <c r="AN484"/>
      <c r="AO484"/>
      <c r="AP484"/>
      <c r="AQ484"/>
      <c r="AR484"/>
      <c r="AS484"/>
      <c r="AT484"/>
      <c r="AU484"/>
      <c r="AV484"/>
      <c r="AW484"/>
      <c r="BE484"/>
      <c r="BF484" t="str" cm="1">
        <f t="array" aca="1" ref="BF484" ca="1">IFERROR(INDIRECT(X484),"")</f>
        <v/>
      </c>
      <c r="CG484"/>
      <c r="CH484"/>
      <c r="CI484"/>
      <c r="CJ484"/>
      <c r="CK484"/>
      <c r="CL484"/>
      <c r="CM484"/>
      <c r="CN484"/>
      <c r="CO484"/>
    </row>
    <row r="485" spans="18:93">
      <c r="R485"/>
      <c r="W485">
        <v>490</v>
      </c>
      <c r="X485"/>
      <c r="Y485"/>
      <c r="Z485"/>
      <c r="AA485"/>
      <c r="AB485"/>
      <c r="AC485"/>
      <c r="AD485"/>
      <c r="AE485"/>
      <c r="AF485"/>
      <c r="AG485"/>
      <c r="AH485"/>
      <c r="AI485"/>
      <c r="AJ485"/>
      <c r="AK485"/>
      <c r="AL485"/>
      <c r="AM485"/>
      <c r="AN485"/>
      <c r="AO485"/>
      <c r="AP485"/>
      <c r="AQ485"/>
      <c r="AR485"/>
      <c r="AS485"/>
      <c r="AT485"/>
      <c r="AU485"/>
      <c r="AV485"/>
      <c r="AW485"/>
      <c r="BE485"/>
      <c r="BF485" t="str" cm="1">
        <f t="array" aca="1" ref="BF485" ca="1">IFERROR(INDIRECT(X485),"")</f>
        <v/>
      </c>
      <c r="CG485"/>
      <c r="CH485"/>
      <c r="CI485"/>
      <c r="CJ485"/>
      <c r="CK485"/>
      <c r="CL485"/>
      <c r="CM485"/>
      <c r="CN485"/>
      <c r="CO485"/>
    </row>
    <row r="486" spans="18:93">
      <c r="R486"/>
      <c r="W486">
        <v>491</v>
      </c>
      <c r="X486"/>
      <c r="Y486"/>
      <c r="Z486"/>
      <c r="AA486"/>
      <c r="AB486"/>
      <c r="AC486"/>
      <c r="AD486"/>
      <c r="AE486"/>
      <c r="AF486"/>
      <c r="AG486"/>
      <c r="AH486"/>
      <c r="AI486"/>
      <c r="AJ486"/>
      <c r="AK486"/>
      <c r="AL486"/>
      <c r="AM486"/>
      <c r="AN486"/>
      <c r="AO486"/>
      <c r="AP486"/>
      <c r="AQ486"/>
      <c r="AR486"/>
      <c r="AS486"/>
      <c r="AT486"/>
      <c r="AU486"/>
      <c r="AV486"/>
      <c r="AW486"/>
      <c r="BE486"/>
      <c r="BF486" t="str" cm="1">
        <f t="array" aca="1" ref="BF486" ca="1">IFERROR(INDIRECT(X486),"")</f>
        <v/>
      </c>
      <c r="CG486"/>
      <c r="CH486"/>
      <c r="CI486"/>
      <c r="CJ486"/>
      <c r="CK486"/>
      <c r="CL486"/>
      <c r="CM486"/>
      <c r="CN486"/>
      <c r="CO486"/>
    </row>
    <row r="487" spans="18:93">
      <c r="R487"/>
      <c r="W487">
        <v>492</v>
      </c>
      <c r="X487"/>
      <c r="Y487"/>
      <c r="Z487"/>
      <c r="AA487"/>
      <c r="AB487"/>
      <c r="AC487"/>
      <c r="AD487"/>
      <c r="AE487"/>
      <c r="AF487"/>
      <c r="AG487"/>
      <c r="AH487"/>
      <c r="AI487"/>
      <c r="AJ487"/>
      <c r="AK487"/>
      <c r="AL487"/>
      <c r="AM487"/>
      <c r="AN487"/>
      <c r="AO487"/>
      <c r="AP487"/>
      <c r="AQ487"/>
      <c r="AR487"/>
      <c r="AS487"/>
      <c r="AT487"/>
      <c r="AU487"/>
      <c r="AV487"/>
      <c r="AW487"/>
      <c r="BE487"/>
      <c r="BF487" t="str" cm="1">
        <f t="array" aca="1" ref="BF487" ca="1">IFERROR(INDIRECT(X487),"")</f>
        <v/>
      </c>
      <c r="CG487"/>
      <c r="CH487"/>
      <c r="CI487"/>
      <c r="CJ487"/>
      <c r="CK487"/>
      <c r="CL487"/>
      <c r="CM487"/>
      <c r="CN487"/>
      <c r="CO487"/>
    </row>
    <row r="488" spans="18:93">
      <c r="R488"/>
      <c r="W488">
        <v>493</v>
      </c>
      <c r="X488"/>
      <c r="Y488"/>
      <c r="Z488"/>
      <c r="AA488"/>
      <c r="AB488"/>
      <c r="AC488"/>
      <c r="AD488"/>
      <c r="AE488"/>
      <c r="AF488"/>
      <c r="AG488"/>
      <c r="AH488"/>
      <c r="AI488"/>
      <c r="AJ488"/>
      <c r="AK488"/>
      <c r="AL488"/>
      <c r="AM488"/>
      <c r="AN488"/>
      <c r="AO488"/>
      <c r="AP488"/>
      <c r="AQ488"/>
      <c r="AR488"/>
      <c r="AS488"/>
      <c r="AT488"/>
      <c r="AU488"/>
      <c r="AV488"/>
      <c r="AW488"/>
      <c r="BE488"/>
      <c r="BF488" t="str" cm="1">
        <f t="array" aca="1" ref="BF488" ca="1">IFERROR(INDIRECT(X488),"")</f>
        <v/>
      </c>
      <c r="CG488"/>
      <c r="CH488"/>
      <c r="CI488"/>
      <c r="CJ488"/>
      <c r="CK488"/>
      <c r="CL488"/>
      <c r="CM488"/>
      <c r="CN488"/>
      <c r="CO488"/>
    </row>
    <row r="489" spans="18:93">
      <c r="R489"/>
      <c r="W489">
        <v>494</v>
      </c>
      <c r="X489"/>
      <c r="Y489"/>
      <c r="Z489"/>
      <c r="AA489"/>
      <c r="AB489"/>
      <c r="AC489"/>
      <c r="AD489"/>
      <c r="AE489"/>
      <c r="AF489"/>
      <c r="AG489"/>
      <c r="AH489"/>
      <c r="AI489"/>
      <c r="AJ489"/>
      <c r="AK489"/>
      <c r="AL489"/>
      <c r="AM489"/>
      <c r="AN489"/>
      <c r="AO489"/>
      <c r="AP489"/>
      <c r="AQ489"/>
      <c r="AR489"/>
      <c r="AS489"/>
      <c r="AT489"/>
      <c r="AU489"/>
      <c r="AV489"/>
      <c r="AW489"/>
      <c r="BE489"/>
      <c r="BF489" t="str" cm="1">
        <f t="array" aca="1" ref="BF489" ca="1">IFERROR(INDIRECT(X489),"")</f>
        <v/>
      </c>
      <c r="CG489"/>
      <c r="CH489"/>
      <c r="CI489"/>
      <c r="CJ489"/>
      <c r="CK489"/>
      <c r="CL489"/>
      <c r="CM489"/>
      <c r="CN489"/>
      <c r="CO489"/>
    </row>
    <row r="490" spans="18:93">
      <c r="R490"/>
      <c r="W490">
        <v>495</v>
      </c>
      <c r="X490"/>
      <c r="Y490"/>
      <c r="Z490"/>
      <c r="AA490"/>
      <c r="AB490"/>
      <c r="AC490"/>
      <c r="AD490"/>
      <c r="AE490"/>
      <c r="AF490"/>
      <c r="AG490"/>
      <c r="AH490"/>
      <c r="AI490"/>
      <c r="AJ490"/>
      <c r="AK490"/>
      <c r="AL490"/>
      <c r="AM490"/>
      <c r="AN490"/>
      <c r="AO490"/>
      <c r="AP490"/>
      <c r="AQ490"/>
      <c r="AR490"/>
      <c r="AS490"/>
      <c r="AT490"/>
      <c r="AU490"/>
      <c r="AV490"/>
      <c r="AW490"/>
      <c r="BE490"/>
      <c r="BF490" t="str" cm="1">
        <f t="array" aca="1" ref="BF490" ca="1">IFERROR(INDIRECT(X490),"")</f>
        <v/>
      </c>
      <c r="CG490"/>
      <c r="CH490"/>
      <c r="CI490"/>
      <c r="CJ490"/>
      <c r="CK490"/>
      <c r="CL490"/>
      <c r="CM490"/>
      <c r="CN490"/>
      <c r="CO490"/>
    </row>
    <row r="491" spans="18:93">
      <c r="R491"/>
      <c r="W491">
        <v>496</v>
      </c>
      <c r="X491"/>
      <c r="Y491"/>
      <c r="Z491"/>
      <c r="AA491"/>
      <c r="AB491"/>
      <c r="AC491"/>
      <c r="AD491"/>
      <c r="AE491"/>
      <c r="AF491"/>
      <c r="AG491"/>
      <c r="AH491"/>
      <c r="AI491"/>
      <c r="AJ491"/>
      <c r="AK491"/>
      <c r="AL491"/>
      <c r="AM491"/>
      <c r="AN491"/>
      <c r="AO491"/>
      <c r="AP491"/>
      <c r="AQ491"/>
      <c r="AR491"/>
      <c r="AS491"/>
      <c r="AT491"/>
      <c r="AU491"/>
      <c r="AV491"/>
      <c r="AW491"/>
      <c r="BE491"/>
      <c r="BF491" t="str" cm="1">
        <f t="array" aca="1" ref="BF491" ca="1">IFERROR(INDIRECT(X491),"")</f>
        <v/>
      </c>
      <c r="CG491"/>
      <c r="CH491"/>
      <c r="CI491"/>
      <c r="CJ491"/>
      <c r="CK491"/>
      <c r="CL491"/>
      <c r="CM491"/>
      <c r="CN491"/>
      <c r="CO491"/>
    </row>
    <row r="492" spans="18:93">
      <c r="R492"/>
      <c r="W492">
        <v>497</v>
      </c>
      <c r="X492"/>
      <c r="Y492"/>
      <c r="Z492"/>
      <c r="AA492"/>
      <c r="AB492"/>
      <c r="AC492"/>
      <c r="AD492"/>
      <c r="AE492"/>
      <c r="AF492"/>
      <c r="AG492"/>
      <c r="AH492"/>
      <c r="AI492"/>
      <c r="AJ492"/>
      <c r="AK492"/>
      <c r="AL492"/>
      <c r="AM492"/>
      <c r="AN492"/>
      <c r="AO492"/>
      <c r="AP492"/>
      <c r="AQ492"/>
      <c r="AR492"/>
      <c r="AS492"/>
      <c r="AT492"/>
      <c r="AU492"/>
      <c r="AV492"/>
      <c r="AW492"/>
      <c r="BE492"/>
      <c r="BF492" t="str" cm="1">
        <f t="array" aca="1" ref="BF492" ca="1">IFERROR(INDIRECT(X492),"")</f>
        <v/>
      </c>
      <c r="CG492"/>
      <c r="CH492"/>
      <c r="CI492"/>
      <c r="CJ492"/>
      <c r="CK492"/>
      <c r="CL492"/>
      <c r="CM492"/>
      <c r="CN492"/>
      <c r="CO492"/>
    </row>
    <row r="493" spans="18:93">
      <c r="R493"/>
      <c r="W493">
        <v>498</v>
      </c>
      <c r="X493"/>
      <c r="Y493"/>
      <c r="Z493"/>
      <c r="AA493"/>
      <c r="AB493"/>
      <c r="AC493"/>
      <c r="AD493"/>
      <c r="AE493"/>
      <c r="AF493"/>
      <c r="AG493"/>
      <c r="AH493"/>
      <c r="AI493"/>
      <c r="AJ493"/>
      <c r="AK493"/>
      <c r="AL493"/>
      <c r="AM493"/>
      <c r="AN493"/>
      <c r="AO493"/>
      <c r="AP493"/>
      <c r="AQ493"/>
      <c r="AR493"/>
      <c r="AS493"/>
      <c r="AT493"/>
      <c r="AU493"/>
      <c r="AV493"/>
      <c r="AW493"/>
      <c r="BE493"/>
      <c r="BF493" t="str" cm="1">
        <f t="array" aca="1" ref="BF493" ca="1">IFERROR(INDIRECT(X493),"")</f>
        <v/>
      </c>
      <c r="CG493"/>
      <c r="CH493"/>
      <c r="CI493"/>
      <c r="CJ493"/>
      <c r="CK493"/>
      <c r="CL493"/>
      <c r="CM493"/>
      <c r="CN493"/>
      <c r="CO493"/>
    </row>
    <row r="494" spans="18:93">
      <c r="R494"/>
      <c r="W494">
        <v>499</v>
      </c>
      <c r="X494"/>
      <c r="Y494"/>
      <c r="Z494"/>
      <c r="AA494"/>
      <c r="AB494"/>
      <c r="AC494"/>
      <c r="AD494"/>
      <c r="AE494"/>
      <c r="AF494"/>
      <c r="AG494"/>
      <c r="AH494"/>
      <c r="AI494"/>
      <c r="AJ494"/>
      <c r="AK494"/>
      <c r="AL494"/>
      <c r="AM494"/>
      <c r="AN494"/>
      <c r="AO494"/>
      <c r="AP494"/>
      <c r="AQ494"/>
      <c r="AR494"/>
      <c r="AS494"/>
      <c r="AT494"/>
      <c r="AU494"/>
      <c r="AV494"/>
      <c r="AW494"/>
      <c r="BE494"/>
      <c r="BF494" t="str" cm="1">
        <f t="array" aca="1" ref="BF494" ca="1">IFERROR(INDIRECT(X494),"")</f>
        <v/>
      </c>
      <c r="CG494"/>
      <c r="CH494"/>
      <c r="CI494"/>
      <c r="CJ494"/>
      <c r="CK494"/>
      <c r="CL494"/>
      <c r="CM494"/>
      <c r="CN494"/>
      <c r="CO494"/>
    </row>
    <row r="495" spans="18:93">
      <c r="R495"/>
      <c r="W495">
        <v>500</v>
      </c>
      <c r="X495"/>
      <c r="Y495"/>
      <c r="Z495"/>
      <c r="AA495"/>
      <c r="AB495"/>
      <c r="AC495"/>
      <c r="AD495"/>
      <c r="AE495"/>
      <c r="AF495"/>
      <c r="AG495"/>
      <c r="AH495"/>
      <c r="AI495"/>
      <c r="AJ495"/>
      <c r="AK495"/>
      <c r="AL495"/>
      <c r="AM495"/>
      <c r="AN495"/>
      <c r="AO495"/>
      <c r="AP495"/>
      <c r="AQ495"/>
      <c r="AR495"/>
      <c r="AS495"/>
      <c r="AT495"/>
      <c r="AU495"/>
      <c r="AV495"/>
      <c r="AW495"/>
      <c r="BE495"/>
      <c r="BF495" t="str" cm="1">
        <f t="array" aca="1" ref="BF495" ca="1">IFERROR(INDIRECT(X495),"")</f>
        <v/>
      </c>
      <c r="CG495"/>
      <c r="CH495"/>
      <c r="CI495"/>
      <c r="CJ495"/>
      <c r="CK495"/>
      <c r="CL495"/>
      <c r="CM495"/>
      <c r="CN495"/>
      <c r="CO495"/>
    </row>
    <row r="496" spans="18:93">
      <c r="R496"/>
      <c r="W496">
        <v>501</v>
      </c>
      <c r="X496"/>
      <c r="Y496"/>
      <c r="Z496"/>
      <c r="AA496"/>
      <c r="AB496"/>
      <c r="AC496"/>
      <c r="AD496"/>
      <c r="AE496"/>
      <c r="AF496"/>
      <c r="AG496"/>
      <c r="AH496"/>
      <c r="AI496"/>
      <c r="AJ496"/>
      <c r="AK496"/>
      <c r="AL496"/>
      <c r="AM496"/>
      <c r="AN496"/>
      <c r="AO496"/>
      <c r="AP496"/>
      <c r="AQ496"/>
      <c r="AR496"/>
      <c r="AS496"/>
      <c r="AT496"/>
      <c r="AU496"/>
      <c r="AV496"/>
      <c r="AW496"/>
      <c r="BE496"/>
      <c r="BF496" t="str" cm="1">
        <f t="array" aca="1" ref="BF496" ca="1">IFERROR(INDIRECT(X496),"")</f>
        <v/>
      </c>
      <c r="CG496"/>
      <c r="CH496"/>
      <c r="CI496"/>
      <c r="CJ496"/>
      <c r="CK496"/>
      <c r="CL496"/>
      <c r="CM496"/>
      <c r="CN496"/>
      <c r="CO496"/>
    </row>
    <row r="497" spans="18:93">
      <c r="R497"/>
      <c r="W497">
        <v>502</v>
      </c>
      <c r="X497"/>
      <c r="Y497"/>
      <c r="Z497"/>
      <c r="AA497"/>
      <c r="AB497"/>
      <c r="AC497"/>
      <c r="AD497"/>
      <c r="AE497"/>
      <c r="AF497"/>
      <c r="AG497"/>
      <c r="AH497"/>
      <c r="AI497"/>
      <c r="AJ497"/>
      <c r="AK497"/>
      <c r="AL497"/>
      <c r="AM497"/>
      <c r="AN497"/>
      <c r="AO497"/>
      <c r="AP497"/>
      <c r="AQ497"/>
      <c r="AR497"/>
      <c r="AS497"/>
      <c r="AT497"/>
      <c r="AU497"/>
      <c r="AV497"/>
      <c r="AW497"/>
      <c r="BE497"/>
      <c r="BF497" t="str" cm="1">
        <f t="array" aca="1" ref="BF497" ca="1">IFERROR(INDIRECT(X497),"")</f>
        <v/>
      </c>
      <c r="CG497"/>
      <c r="CH497"/>
      <c r="CI497"/>
      <c r="CJ497"/>
      <c r="CK497"/>
      <c r="CL497"/>
      <c r="CM497"/>
      <c r="CN497"/>
      <c r="CO497"/>
    </row>
    <row r="498" spans="18:93">
      <c r="R498"/>
      <c r="W498">
        <v>503</v>
      </c>
      <c r="X498"/>
      <c r="Y498"/>
      <c r="Z498"/>
      <c r="AA498"/>
      <c r="AB498"/>
      <c r="AC498"/>
      <c r="AD498"/>
      <c r="AE498"/>
      <c r="AF498"/>
      <c r="AG498"/>
      <c r="AH498"/>
      <c r="AI498"/>
      <c r="AJ498"/>
      <c r="AK498"/>
      <c r="AL498"/>
      <c r="AM498"/>
      <c r="AN498"/>
      <c r="AO498"/>
      <c r="AP498"/>
      <c r="AQ498"/>
      <c r="AR498"/>
      <c r="AS498"/>
      <c r="AT498"/>
      <c r="AU498"/>
      <c r="AV498"/>
      <c r="AW498"/>
      <c r="BE498"/>
      <c r="BF498" t="str" cm="1">
        <f t="array" aca="1" ref="BF498" ca="1">IFERROR(INDIRECT(X498),"")</f>
        <v/>
      </c>
      <c r="CG498"/>
      <c r="CH498"/>
      <c r="CI498"/>
      <c r="CJ498"/>
      <c r="CK498"/>
      <c r="CL498"/>
      <c r="CM498"/>
      <c r="CN498"/>
      <c r="CO498"/>
    </row>
    <row r="499" spans="18:93">
      <c r="R499"/>
      <c r="W499">
        <v>504</v>
      </c>
      <c r="X499"/>
      <c r="Y499"/>
      <c r="Z499"/>
      <c r="AA499"/>
      <c r="AB499"/>
      <c r="AC499"/>
      <c r="AD499"/>
      <c r="AE499"/>
      <c r="AF499"/>
      <c r="AG499"/>
      <c r="AH499"/>
      <c r="AI499"/>
      <c r="AJ499"/>
      <c r="AK499"/>
      <c r="AL499"/>
      <c r="AM499"/>
      <c r="AN499"/>
      <c r="AO499"/>
      <c r="AP499"/>
      <c r="AQ499"/>
      <c r="AR499"/>
      <c r="AS499"/>
      <c r="AT499"/>
      <c r="AU499"/>
      <c r="AV499"/>
      <c r="AW499"/>
      <c r="BE499"/>
      <c r="BF499" t="str" cm="1">
        <f t="array" aca="1" ref="BF499" ca="1">IFERROR(INDIRECT(X499),"")</f>
        <v/>
      </c>
      <c r="CG499"/>
      <c r="CH499"/>
      <c r="CI499"/>
      <c r="CJ499"/>
      <c r="CK499"/>
      <c r="CL499"/>
      <c r="CM499"/>
      <c r="CN499"/>
      <c r="CO499"/>
    </row>
    <row r="500" spans="18:93">
      <c r="R500"/>
      <c r="W500">
        <v>505</v>
      </c>
      <c r="X500"/>
      <c r="Y500"/>
      <c r="Z500"/>
      <c r="AA500"/>
      <c r="AB500"/>
      <c r="AC500"/>
      <c r="AD500"/>
      <c r="AE500"/>
      <c r="AF500"/>
      <c r="AG500"/>
      <c r="AH500"/>
      <c r="AI500"/>
      <c r="AJ500"/>
      <c r="AK500"/>
      <c r="AL500"/>
      <c r="AM500"/>
      <c r="AN500"/>
      <c r="AO500"/>
      <c r="AP500"/>
      <c r="AQ500"/>
      <c r="AR500"/>
      <c r="AS500"/>
      <c r="AT500"/>
      <c r="AU500"/>
      <c r="AV500"/>
      <c r="AW500"/>
      <c r="BE500"/>
      <c r="BF500" t="str" cm="1">
        <f t="array" aca="1" ref="BF500" ca="1">IFERROR(INDIRECT(X500),"")</f>
        <v/>
      </c>
      <c r="CG500"/>
      <c r="CH500"/>
      <c r="CI500"/>
      <c r="CJ500"/>
      <c r="CK500"/>
      <c r="CL500"/>
      <c r="CM500"/>
      <c r="CN500"/>
      <c r="CO500"/>
    </row>
    <row r="501" spans="18:93">
      <c r="R501"/>
      <c r="W501">
        <v>506</v>
      </c>
      <c r="X501"/>
      <c r="Y501"/>
      <c r="Z501"/>
      <c r="AA501"/>
      <c r="AB501"/>
      <c r="AC501"/>
      <c r="AD501"/>
      <c r="AE501"/>
      <c r="AF501"/>
      <c r="AG501"/>
      <c r="AH501"/>
      <c r="AI501"/>
      <c r="AJ501"/>
      <c r="AK501"/>
      <c r="AL501"/>
      <c r="AM501"/>
      <c r="AN501"/>
      <c r="AO501"/>
      <c r="AP501"/>
      <c r="AQ501"/>
      <c r="AR501"/>
      <c r="AS501"/>
      <c r="AT501"/>
      <c r="AU501"/>
      <c r="AV501"/>
      <c r="AW501"/>
      <c r="BE501"/>
      <c r="BF501" t="str" cm="1">
        <f t="array" aca="1" ref="BF501" ca="1">IFERROR(INDIRECT(X501),"")</f>
        <v/>
      </c>
      <c r="CG501"/>
      <c r="CH501"/>
      <c r="CI501"/>
      <c r="CJ501"/>
      <c r="CK501"/>
      <c r="CL501"/>
      <c r="CM501"/>
      <c r="CN501"/>
      <c r="CO501"/>
    </row>
    <row r="502" spans="18:93">
      <c r="R502"/>
      <c r="W502">
        <v>507</v>
      </c>
      <c r="X502"/>
      <c r="Y502"/>
      <c r="Z502"/>
      <c r="AA502"/>
      <c r="AB502"/>
      <c r="AC502"/>
      <c r="AD502"/>
      <c r="AE502"/>
      <c r="AF502"/>
      <c r="AG502"/>
      <c r="AH502"/>
      <c r="AI502"/>
      <c r="AJ502"/>
      <c r="AK502"/>
      <c r="AL502"/>
      <c r="AM502"/>
      <c r="AN502"/>
      <c r="AO502"/>
      <c r="AP502"/>
      <c r="AQ502"/>
      <c r="AR502"/>
      <c r="AS502"/>
      <c r="AT502"/>
      <c r="AU502"/>
      <c r="AV502"/>
      <c r="AW502"/>
      <c r="BE502"/>
      <c r="BF502" t="str" cm="1">
        <f t="array" aca="1" ref="BF502" ca="1">IFERROR(INDIRECT(X502),"")</f>
        <v/>
      </c>
      <c r="CG502"/>
      <c r="CH502"/>
      <c r="CI502"/>
      <c r="CJ502"/>
      <c r="CK502"/>
      <c r="CL502"/>
      <c r="CM502"/>
      <c r="CN502"/>
      <c r="CO502"/>
    </row>
    <row r="503" spans="18:93">
      <c r="R503"/>
      <c r="W503">
        <v>508</v>
      </c>
      <c r="X503"/>
      <c r="Y503"/>
      <c r="Z503"/>
      <c r="AA503"/>
      <c r="AB503"/>
      <c r="AC503"/>
      <c r="AD503"/>
      <c r="AE503"/>
      <c r="AF503"/>
      <c r="AG503"/>
      <c r="AH503"/>
      <c r="AI503"/>
      <c r="AJ503"/>
      <c r="AK503"/>
      <c r="AL503"/>
      <c r="AM503"/>
      <c r="AN503"/>
      <c r="AO503"/>
      <c r="AP503"/>
      <c r="AQ503"/>
      <c r="AR503"/>
      <c r="AS503"/>
      <c r="AT503"/>
      <c r="AU503"/>
      <c r="AV503"/>
      <c r="AW503"/>
      <c r="BE503"/>
      <c r="BF503" t="str" cm="1">
        <f t="array" aca="1" ref="BF503" ca="1">IFERROR(INDIRECT(X503),"")</f>
        <v/>
      </c>
      <c r="CG503"/>
      <c r="CH503"/>
      <c r="CI503"/>
      <c r="CJ503"/>
      <c r="CK503"/>
      <c r="CL503"/>
      <c r="CM503"/>
      <c r="CN503"/>
      <c r="CO503"/>
    </row>
    <row r="504" spans="18:93">
      <c r="R504"/>
      <c r="W504">
        <v>509</v>
      </c>
      <c r="X504"/>
      <c r="Y504"/>
      <c r="Z504"/>
      <c r="AA504"/>
      <c r="AB504"/>
      <c r="AC504"/>
      <c r="AD504"/>
      <c r="AE504"/>
      <c r="AF504"/>
      <c r="AG504"/>
      <c r="AH504"/>
      <c r="AI504"/>
      <c r="AJ504"/>
      <c r="AK504"/>
      <c r="AL504"/>
      <c r="AM504"/>
      <c r="AN504"/>
      <c r="AO504"/>
      <c r="AP504"/>
      <c r="AQ504"/>
      <c r="AR504"/>
      <c r="AS504"/>
      <c r="AT504"/>
      <c r="AU504"/>
      <c r="AV504"/>
      <c r="AW504"/>
      <c r="BE504"/>
      <c r="BF504" t="str" cm="1">
        <f t="array" aca="1" ref="BF504" ca="1">IFERROR(INDIRECT(X504),"")</f>
        <v/>
      </c>
      <c r="CG504"/>
      <c r="CH504"/>
      <c r="CI504"/>
      <c r="CJ504"/>
      <c r="CK504"/>
      <c r="CL504"/>
      <c r="CM504"/>
      <c r="CN504"/>
      <c r="CO504"/>
    </row>
    <row r="505" spans="18:93">
      <c r="R505"/>
      <c r="W505">
        <v>510</v>
      </c>
      <c r="X505"/>
      <c r="Y505"/>
      <c r="Z505"/>
      <c r="AA505"/>
      <c r="AB505"/>
      <c r="AC505"/>
      <c r="AD505"/>
      <c r="AE505"/>
      <c r="AF505"/>
      <c r="AG505"/>
      <c r="AH505"/>
      <c r="AI505"/>
      <c r="AJ505"/>
      <c r="AK505"/>
      <c r="AL505"/>
      <c r="AM505"/>
      <c r="AN505"/>
      <c r="AO505"/>
      <c r="AP505"/>
      <c r="AQ505"/>
      <c r="AR505"/>
      <c r="AS505"/>
      <c r="AT505"/>
      <c r="AU505"/>
      <c r="AV505"/>
      <c r="AW505"/>
      <c r="BE505"/>
      <c r="BF505" t="str" cm="1">
        <f t="array" aca="1" ref="BF505" ca="1">IFERROR(INDIRECT(X505),"")</f>
        <v/>
      </c>
      <c r="CG505"/>
      <c r="CH505"/>
      <c r="CI505"/>
      <c r="CJ505"/>
      <c r="CK505"/>
      <c r="CL505"/>
      <c r="CM505"/>
      <c r="CN505"/>
      <c r="CO505"/>
    </row>
    <row r="506" spans="18:93">
      <c r="R506"/>
      <c r="W506">
        <v>511</v>
      </c>
      <c r="X506"/>
      <c r="Y506"/>
      <c r="Z506"/>
      <c r="AA506"/>
      <c r="AB506"/>
      <c r="AC506"/>
      <c r="AD506"/>
      <c r="AE506"/>
      <c r="AF506"/>
      <c r="AG506"/>
      <c r="AH506"/>
      <c r="AI506"/>
      <c r="AJ506"/>
      <c r="AK506"/>
      <c r="AL506"/>
      <c r="AM506"/>
      <c r="AN506"/>
      <c r="AO506"/>
      <c r="AP506"/>
      <c r="AQ506"/>
      <c r="AR506"/>
      <c r="AS506"/>
      <c r="AT506"/>
      <c r="AU506"/>
      <c r="AV506"/>
      <c r="AW506"/>
      <c r="BE506"/>
      <c r="BF506" t="str" cm="1">
        <f t="array" aca="1" ref="BF506" ca="1">IFERROR(INDIRECT(X506),"")</f>
        <v/>
      </c>
      <c r="CG506"/>
      <c r="CH506"/>
      <c r="CI506"/>
      <c r="CJ506"/>
      <c r="CK506"/>
      <c r="CL506"/>
      <c r="CM506"/>
      <c r="CN506"/>
      <c r="CO506"/>
    </row>
    <row r="507" spans="18:93">
      <c r="R507"/>
      <c r="W507">
        <v>512</v>
      </c>
      <c r="X507"/>
      <c r="Y507"/>
      <c r="Z507"/>
      <c r="AA507"/>
      <c r="AB507"/>
      <c r="AC507"/>
      <c r="AD507"/>
      <c r="AE507"/>
      <c r="AF507"/>
      <c r="AG507"/>
      <c r="AH507"/>
      <c r="AI507"/>
      <c r="AJ507"/>
      <c r="AK507"/>
      <c r="AL507"/>
      <c r="AM507"/>
      <c r="AN507"/>
      <c r="AO507"/>
      <c r="AP507"/>
      <c r="AQ507"/>
      <c r="AR507"/>
      <c r="AS507"/>
      <c r="AT507"/>
      <c r="AU507"/>
      <c r="AV507"/>
      <c r="AW507"/>
      <c r="BE507"/>
      <c r="BF507" t="str" cm="1">
        <f t="array" aca="1" ref="BF507" ca="1">IFERROR(INDIRECT(X507),"")</f>
        <v/>
      </c>
      <c r="CG507"/>
      <c r="CH507"/>
      <c r="CI507"/>
      <c r="CJ507"/>
      <c r="CK507"/>
      <c r="CL507"/>
      <c r="CM507"/>
      <c r="CN507"/>
      <c r="CO507"/>
    </row>
    <row r="508" spans="18:93">
      <c r="R508"/>
      <c r="W508">
        <v>513</v>
      </c>
      <c r="X508"/>
      <c r="Y508"/>
      <c r="Z508"/>
      <c r="AA508"/>
      <c r="AB508"/>
      <c r="AC508"/>
      <c r="AD508"/>
      <c r="AE508"/>
      <c r="AF508"/>
      <c r="AG508"/>
      <c r="AH508"/>
      <c r="AI508"/>
      <c r="AJ508"/>
      <c r="AK508"/>
      <c r="AL508"/>
      <c r="AM508"/>
      <c r="AN508"/>
      <c r="AO508"/>
      <c r="AP508"/>
      <c r="AQ508"/>
      <c r="AR508"/>
      <c r="AS508"/>
      <c r="AT508"/>
      <c r="AU508"/>
      <c r="AV508"/>
      <c r="AW508"/>
      <c r="BE508"/>
      <c r="BF508" t="str" cm="1">
        <f t="array" aca="1" ref="BF508" ca="1">IFERROR(INDIRECT(X508),"")</f>
        <v/>
      </c>
      <c r="CG508"/>
      <c r="CH508"/>
      <c r="CI508"/>
      <c r="CJ508"/>
      <c r="CK508"/>
      <c r="CL508"/>
      <c r="CM508"/>
      <c r="CN508"/>
      <c r="CO508"/>
    </row>
    <row r="509" spans="18:93">
      <c r="R509"/>
      <c r="W509">
        <v>514</v>
      </c>
      <c r="X509"/>
      <c r="Y509"/>
      <c r="Z509"/>
      <c r="AA509"/>
      <c r="AB509"/>
      <c r="AC509"/>
      <c r="AD509"/>
      <c r="AE509"/>
      <c r="AF509"/>
      <c r="AG509"/>
      <c r="AH509"/>
      <c r="AI509"/>
      <c r="AJ509"/>
      <c r="AK509"/>
      <c r="AL509"/>
      <c r="AM509"/>
      <c r="AN509"/>
      <c r="AO509"/>
      <c r="AP509"/>
      <c r="AQ509"/>
      <c r="AR509"/>
      <c r="AS509"/>
      <c r="AT509"/>
      <c r="AU509"/>
      <c r="AV509"/>
      <c r="AW509"/>
      <c r="BE509"/>
      <c r="BF509" t="str" cm="1">
        <f t="array" aca="1" ref="BF509" ca="1">IFERROR(INDIRECT(X509),"")</f>
        <v/>
      </c>
      <c r="CG509"/>
      <c r="CH509"/>
      <c r="CI509"/>
      <c r="CJ509"/>
      <c r="CK509"/>
      <c r="CL509"/>
      <c r="CM509"/>
      <c r="CN509"/>
      <c r="CO509"/>
    </row>
    <row r="510" spans="18:93">
      <c r="R510"/>
      <c r="W510">
        <v>515</v>
      </c>
      <c r="X510"/>
      <c r="Y510"/>
      <c r="Z510"/>
      <c r="AA510"/>
      <c r="AB510"/>
      <c r="AC510"/>
      <c r="AD510"/>
      <c r="AE510"/>
      <c r="AF510"/>
      <c r="AG510"/>
      <c r="AH510"/>
      <c r="AI510"/>
      <c r="AJ510"/>
      <c r="AK510"/>
      <c r="AL510"/>
      <c r="AM510"/>
      <c r="AN510"/>
      <c r="AO510"/>
      <c r="AP510"/>
      <c r="AQ510"/>
      <c r="AR510"/>
      <c r="AS510"/>
      <c r="AT510"/>
      <c r="AU510"/>
      <c r="AV510"/>
      <c r="AW510"/>
      <c r="BE510"/>
      <c r="BF510" t="str" cm="1">
        <f t="array" aca="1" ref="BF510" ca="1">IFERROR(INDIRECT(X510),"")</f>
        <v/>
      </c>
      <c r="CG510"/>
      <c r="CH510"/>
      <c r="CI510"/>
      <c r="CJ510"/>
      <c r="CK510"/>
      <c r="CL510"/>
      <c r="CM510"/>
      <c r="CN510"/>
      <c r="CO510"/>
    </row>
    <row r="511" spans="18:93">
      <c r="R511"/>
      <c r="W511">
        <v>516</v>
      </c>
      <c r="X511"/>
      <c r="Y511"/>
      <c r="Z511"/>
      <c r="AA511"/>
      <c r="AB511"/>
      <c r="AC511"/>
      <c r="AD511"/>
      <c r="AE511"/>
      <c r="AF511"/>
      <c r="AG511"/>
      <c r="AH511"/>
      <c r="AI511"/>
      <c r="AJ511"/>
      <c r="AK511"/>
      <c r="AL511"/>
      <c r="AM511"/>
      <c r="AN511"/>
      <c r="AO511"/>
      <c r="AP511"/>
      <c r="AQ511"/>
      <c r="AR511"/>
      <c r="AS511"/>
      <c r="AT511"/>
      <c r="AU511"/>
      <c r="AV511"/>
      <c r="AW511"/>
      <c r="BE511"/>
      <c r="BF511" t="str" cm="1">
        <f t="array" aca="1" ref="BF511" ca="1">IFERROR(INDIRECT(X511),"")</f>
        <v/>
      </c>
      <c r="CG511"/>
      <c r="CH511"/>
      <c r="CI511"/>
      <c r="CJ511"/>
      <c r="CK511"/>
      <c r="CL511"/>
      <c r="CM511"/>
      <c r="CN511"/>
      <c r="CO511"/>
    </row>
    <row r="512" spans="18:93">
      <c r="R512"/>
      <c r="W512">
        <v>517</v>
      </c>
      <c r="X512"/>
      <c r="Y512"/>
      <c r="Z512"/>
      <c r="AA512"/>
      <c r="AB512"/>
      <c r="AC512"/>
      <c r="AD512"/>
      <c r="AE512"/>
      <c r="AF512"/>
      <c r="AG512"/>
      <c r="AH512"/>
      <c r="AI512"/>
      <c r="AJ512"/>
      <c r="AK512"/>
      <c r="AL512"/>
      <c r="AM512"/>
      <c r="AN512"/>
      <c r="AO512"/>
      <c r="AP512"/>
      <c r="AQ512"/>
      <c r="AR512"/>
      <c r="AS512"/>
      <c r="AT512"/>
      <c r="AU512"/>
      <c r="AV512"/>
      <c r="AW512"/>
      <c r="BE512"/>
      <c r="BF512" t="str" cm="1">
        <f t="array" aca="1" ref="BF512" ca="1">IFERROR(INDIRECT(X512),"")</f>
        <v/>
      </c>
      <c r="CG512"/>
      <c r="CH512"/>
      <c r="CI512"/>
      <c r="CJ512"/>
      <c r="CK512"/>
      <c r="CL512"/>
      <c r="CM512"/>
      <c r="CN512"/>
      <c r="CO512"/>
    </row>
    <row r="513" spans="18:93">
      <c r="R513"/>
      <c r="W513">
        <v>518</v>
      </c>
      <c r="X513"/>
      <c r="Y513"/>
      <c r="Z513"/>
      <c r="AA513"/>
      <c r="AB513"/>
      <c r="AC513"/>
      <c r="AD513"/>
      <c r="AE513"/>
      <c r="AF513"/>
      <c r="AG513"/>
      <c r="AH513"/>
      <c r="AI513"/>
      <c r="AJ513"/>
      <c r="AK513"/>
      <c r="AL513"/>
      <c r="AM513"/>
      <c r="AN513"/>
      <c r="AO513"/>
      <c r="AP513"/>
      <c r="AQ513"/>
      <c r="AR513"/>
      <c r="AS513"/>
      <c r="AT513"/>
      <c r="AU513"/>
      <c r="AV513"/>
      <c r="AW513"/>
      <c r="BE513"/>
      <c r="BF513" t="str" cm="1">
        <f t="array" aca="1" ref="BF513" ca="1">IFERROR(INDIRECT(X513),"")</f>
        <v/>
      </c>
      <c r="CG513"/>
      <c r="CH513"/>
      <c r="CI513"/>
      <c r="CJ513"/>
      <c r="CK513"/>
      <c r="CL513"/>
      <c r="CM513"/>
      <c r="CN513"/>
      <c r="CO513"/>
    </row>
    <row r="514" spans="18:93">
      <c r="R514"/>
      <c r="W514">
        <v>519</v>
      </c>
      <c r="X514"/>
      <c r="Y514"/>
      <c r="Z514"/>
      <c r="AA514"/>
      <c r="AB514"/>
      <c r="AC514"/>
      <c r="AD514"/>
      <c r="AE514"/>
      <c r="AF514"/>
      <c r="AG514"/>
      <c r="AH514"/>
      <c r="AI514"/>
      <c r="AJ514"/>
      <c r="AK514"/>
      <c r="AL514"/>
      <c r="AM514"/>
      <c r="AN514"/>
      <c r="AO514"/>
      <c r="AP514"/>
      <c r="AQ514"/>
      <c r="AR514"/>
      <c r="AS514"/>
      <c r="AT514"/>
      <c r="AU514"/>
      <c r="AV514"/>
      <c r="AW514"/>
      <c r="BE514"/>
      <c r="BF514" t="str" cm="1">
        <f t="array" aca="1" ref="BF514" ca="1">IFERROR(INDIRECT(X514),"")</f>
        <v/>
      </c>
      <c r="CG514"/>
      <c r="CH514"/>
      <c r="CI514"/>
      <c r="CJ514"/>
      <c r="CK514"/>
      <c r="CL514"/>
      <c r="CM514"/>
      <c r="CN514"/>
      <c r="CO514"/>
    </row>
    <row r="515" spans="18:93">
      <c r="R515"/>
      <c r="W515">
        <v>520</v>
      </c>
      <c r="X515"/>
      <c r="Y515"/>
      <c r="Z515"/>
      <c r="AA515"/>
      <c r="AB515"/>
      <c r="AC515"/>
      <c r="AD515"/>
      <c r="AE515"/>
      <c r="AF515"/>
      <c r="AG515"/>
      <c r="AH515"/>
      <c r="AI515"/>
      <c r="AJ515"/>
      <c r="AK515"/>
      <c r="AL515"/>
      <c r="AM515"/>
      <c r="AN515"/>
      <c r="AO515"/>
      <c r="AP515"/>
      <c r="AQ515"/>
      <c r="AR515"/>
      <c r="AS515"/>
      <c r="AT515"/>
      <c r="AU515"/>
      <c r="AV515"/>
      <c r="AW515"/>
      <c r="BE515"/>
      <c r="BF515" t="str" cm="1">
        <f t="array" aca="1" ref="BF515" ca="1">IFERROR(INDIRECT(X515),"")</f>
        <v/>
      </c>
      <c r="CG515"/>
      <c r="CH515"/>
      <c r="CI515"/>
      <c r="CJ515"/>
      <c r="CK515"/>
      <c r="CL515"/>
      <c r="CM515"/>
      <c r="CN515"/>
      <c r="CO515"/>
    </row>
    <row r="516" spans="18:93">
      <c r="R516"/>
      <c r="W516">
        <v>521</v>
      </c>
      <c r="X516"/>
      <c r="Y516"/>
      <c r="Z516"/>
      <c r="AA516"/>
      <c r="AB516"/>
      <c r="AC516"/>
      <c r="AD516"/>
      <c r="AE516"/>
      <c r="AF516"/>
      <c r="AG516"/>
      <c r="AH516"/>
      <c r="AI516"/>
      <c r="AJ516"/>
      <c r="AK516"/>
      <c r="AL516"/>
      <c r="AM516"/>
      <c r="AN516"/>
      <c r="AO516"/>
      <c r="AP516"/>
      <c r="AQ516"/>
      <c r="AR516"/>
      <c r="AS516"/>
      <c r="AT516"/>
      <c r="AU516"/>
      <c r="AV516"/>
      <c r="AW516"/>
      <c r="BE516"/>
      <c r="BF516" t="str" cm="1">
        <f t="array" aca="1" ref="BF516" ca="1">IFERROR(INDIRECT(X516),"")</f>
        <v/>
      </c>
      <c r="CG516"/>
      <c r="CH516"/>
      <c r="CI516"/>
      <c r="CJ516"/>
      <c r="CK516"/>
      <c r="CL516"/>
      <c r="CM516"/>
      <c r="CN516"/>
      <c r="CO516"/>
    </row>
    <row r="517" spans="18:93">
      <c r="R517"/>
      <c r="W517">
        <v>522</v>
      </c>
      <c r="X517"/>
      <c r="Y517"/>
      <c r="Z517"/>
      <c r="AA517"/>
      <c r="AB517"/>
      <c r="AC517"/>
      <c r="AD517"/>
      <c r="AE517"/>
      <c r="AF517"/>
      <c r="AG517"/>
      <c r="AH517"/>
      <c r="AI517"/>
      <c r="AJ517"/>
      <c r="AK517"/>
      <c r="AL517"/>
      <c r="AM517"/>
      <c r="AN517"/>
      <c r="AO517"/>
      <c r="AP517"/>
      <c r="AQ517"/>
      <c r="AR517"/>
      <c r="AS517"/>
      <c r="AT517"/>
      <c r="AU517"/>
      <c r="AV517"/>
      <c r="AW517"/>
      <c r="BE517"/>
      <c r="BF517" t="str" cm="1">
        <f t="array" aca="1" ref="BF517" ca="1">IFERROR(INDIRECT(X517),"")</f>
        <v/>
      </c>
      <c r="CG517"/>
      <c r="CH517"/>
      <c r="CI517"/>
      <c r="CJ517"/>
      <c r="CK517"/>
      <c r="CL517"/>
      <c r="CM517"/>
      <c r="CN517"/>
      <c r="CO517"/>
    </row>
    <row r="518" spans="18:93">
      <c r="R518"/>
      <c r="W518">
        <v>523</v>
      </c>
      <c r="X518"/>
      <c r="Y518"/>
      <c r="Z518"/>
      <c r="AA518"/>
      <c r="AB518"/>
      <c r="AC518"/>
      <c r="AD518"/>
      <c r="AE518"/>
      <c r="AF518"/>
      <c r="AG518"/>
      <c r="AH518"/>
      <c r="AI518"/>
      <c r="AJ518"/>
      <c r="AK518"/>
      <c r="AL518"/>
      <c r="AM518"/>
      <c r="AN518"/>
      <c r="AO518"/>
      <c r="AP518"/>
      <c r="AQ518"/>
      <c r="AR518"/>
      <c r="AS518"/>
      <c r="AT518"/>
      <c r="AU518"/>
      <c r="AV518"/>
      <c r="AW518"/>
      <c r="BE518"/>
      <c r="BF518" t="str" cm="1">
        <f t="array" aca="1" ref="BF518" ca="1">IFERROR(INDIRECT(X518),"")</f>
        <v/>
      </c>
      <c r="CG518"/>
      <c r="CH518"/>
      <c r="CI518"/>
      <c r="CJ518"/>
      <c r="CK518"/>
      <c r="CL518"/>
      <c r="CM518"/>
      <c r="CN518"/>
      <c r="CO518"/>
    </row>
    <row r="519" spans="18:93">
      <c r="R519"/>
      <c r="W519">
        <v>524</v>
      </c>
      <c r="X519"/>
      <c r="Y519"/>
      <c r="Z519"/>
      <c r="AA519"/>
      <c r="AB519"/>
      <c r="AC519"/>
      <c r="AD519"/>
      <c r="AE519"/>
      <c r="AF519"/>
      <c r="AG519"/>
      <c r="AH519"/>
      <c r="AI519"/>
      <c r="AJ519"/>
      <c r="AK519"/>
      <c r="AL519"/>
      <c r="AM519"/>
      <c r="AN519"/>
      <c r="AO519"/>
      <c r="AP519"/>
      <c r="AQ519"/>
      <c r="AR519"/>
      <c r="AS519"/>
      <c r="AT519"/>
      <c r="AU519"/>
      <c r="AV519"/>
      <c r="AW519"/>
      <c r="BE519"/>
      <c r="BF519" t="str" cm="1">
        <f t="array" aca="1" ref="BF519" ca="1">IFERROR(INDIRECT(X519),"")</f>
        <v/>
      </c>
      <c r="CG519"/>
      <c r="CH519"/>
      <c r="CI519"/>
      <c r="CJ519"/>
      <c r="CK519"/>
      <c r="CL519"/>
      <c r="CM519"/>
      <c r="CN519"/>
      <c r="CO519"/>
    </row>
    <row r="520" spans="18:93">
      <c r="R520"/>
      <c r="W520">
        <v>525</v>
      </c>
      <c r="X520"/>
      <c r="Y520"/>
      <c r="Z520"/>
      <c r="AA520"/>
      <c r="AB520"/>
      <c r="AC520"/>
      <c r="AD520"/>
      <c r="AE520"/>
      <c r="AF520"/>
      <c r="AG520"/>
      <c r="AH520"/>
      <c r="AI520"/>
      <c r="AJ520"/>
      <c r="AK520"/>
      <c r="AL520"/>
      <c r="AM520"/>
      <c r="AN520"/>
      <c r="AO520"/>
      <c r="AP520"/>
      <c r="AQ520"/>
      <c r="AR520"/>
      <c r="AS520"/>
      <c r="AT520"/>
      <c r="AU520"/>
      <c r="AV520"/>
      <c r="AW520"/>
      <c r="BE520"/>
      <c r="BF520" t="str" cm="1">
        <f t="array" aca="1" ref="BF520" ca="1">IFERROR(INDIRECT(X520),"")</f>
        <v/>
      </c>
      <c r="CG520"/>
      <c r="CH520"/>
      <c r="CI520"/>
      <c r="CJ520"/>
      <c r="CK520"/>
      <c r="CL520"/>
      <c r="CM520"/>
      <c r="CN520"/>
      <c r="CO520"/>
    </row>
    <row r="521" spans="18:93">
      <c r="R521"/>
      <c r="W521">
        <v>526</v>
      </c>
      <c r="X521"/>
      <c r="Y521"/>
      <c r="Z521"/>
      <c r="AA521"/>
      <c r="AB521"/>
      <c r="AC521"/>
      <c r="AD521"/>
      <c r="AE521"/>
      <c r="AF521"/>
      <c r="AG521"/>
      <c r="AH521"/>
      <c r="AI521"/>
      <c r="AJ521"/>
      <c r="AK521"/>
      <c r="AL521"/>
      <c r="AM521"/>
      <c r="AN521"/>
      <c r="AO521"/>
      <c r="AP521"/>
      <c r="AQ521"/>
      <c r="AR521"/>
      <c r="AS521"/>
      <c r="AT521"/>
      <c r="AU521"/>
      <c r="AV521"/>
      <c r="AW521"/>
      <c r="BE521"/>
      <c r="CG521"/>
      <c r="CH521"/>
      <c r="CI521"/>
      <c r="CJ521"/>
      <c r="CK521"/>
      <c r="CL521"/>
      <c r="CM521"/>
      <c r="CN521"/>
      <c r="CO521"/>
    </row>
    <row r="522" spans="18:93">
      <c r="R522"/>
      <c r="W522">
        <v>527</v>
      </c>
      <c r="X522"/>
      <c r="Y522"/>
      <c r="Z522"/>
      <c r="AA522"/>
      <c r="AB522"/>
      <c r="AC522"/>
      <c r="AD522"/>
      <c r="AE522"/>
      <c r="AF522"/>
      <c r="AG522"/>
      <c r="AH522"/>
      <c r="AI522"/>
      <c r="AJ522"/>
      <c r="AK522"/>
      <c r="AL522"/>
      <c r="AM522"/>
      <c r="AN522"/>
      <c r="AO522"/>
      <c r="AP522"/>
      <c r="AQ522"/>
      <c r="AR522"/>
      <c r="AS522"/>
      <c r="AT522"/>
      <c r="AU522"/>
      <c r="AV522"/>
      <c r="AW522"/>
      <c r="BE522"/>
      <c r="CG522"/>
      <c r="CH522"/>
      <c r="CI522"/>
      <c r="CJ522"/>
      <c r="CK522"/>
      <c r="CL522"/>
      <c r="CM522"/>
      <c r="CN522"/>
      <c r="CO522"/>
    </row>
    <row r="523" spans="18:93">
      <c r="R523"/>
      <c r="W523">
        <v>528</v>
      </c>
      <c r="X523"/>
      <c r="Y523"/>
      <c r="Z523"/>
      <c r="AA523"/>
      <c r="AB523"/>
      <c r="AC523"/>
      <c r="AD523"/>
      <c r="AE523"/>
      <c r="AF523"/>
      <c r="AG523"/>
      <c r="AH523"/>
      <c r="AI523"/>
      <c r="AJ523"/>
      <c r="AK523"/>
      <c r="AL523"/>
      <c r="AM523"/>
      <c r="AN523"/>
      <c r="AO523"/>
      <c r="AP523"/>
      <c r="AQ523"/>
      <c r="AR523"/>
      <c r="AS523"/>
      <c r="AT523"/>
      <c r="AU523"/>
      <c r="AV523"/>
      <c r="AW523"/>
      <c r="BE523"/>
      <c r="CG523"/>
      <c r="CH523"/>
      <c r="CI523"/>
      <c r="CJ523"/>
      <c r="CK523"/>
      <c r="CL523"/>
      <c r="CM523"/>
      <c r="CN523"/>
      <c r="CO523"/>
    </row>
    <row r="524" spans="18:93">
      <c r="R524"/>
      <c r="W524">
        <v>529</v>
      </c>
      <c r="X524"/>
      <c r="Y524"/>
      <c r="Z524"/>
      <c r="AA524"/>
      <c r="AB524"/>
      <c r="AC524"/>
      <c r="AD524"/>
      <c r="AE524"/>
      <c r="AF524"/>
      <c r="AG524"/>
      <c r="AH524"/>
      <c r="AI524"/>
      <c r="AJ524"/>
      <c r="AK524"/>
      <c r="AL524"/>
      <c r="AM524"/>
      <c r="AN524"/>
      <c r="AO524"/>
      <c r="AP524"/>
      <c r="AQ524"/>
      <c r="AR524"/>
      <c r="AS524"/>
      <c r="AT524"/>
      <c r="AU524"/>
      <c r="AV524"/>
      <c r="AW524"/>
      <c r="BE524"/>
      <c r="CG524"/>
      <c r="CH524"/>
      <c r="CI524"/>
      <c r="CJ524"/>
      <c r="CK524"/>
      <c r="CL524"/>
      <c r="CM524"/>
      <c r="CN524"/>
      <c r="CO524"/>
    </row>
    <row r="525" spans="18:93">
      <c r="R525"/>
      <c r="W525">
        <v>530</v>
      </c>
      <c r="X525"/>
      <c r="Y525"/>
      <c r="Z525"/>
      <c r="AA525"/>
      <c r="AB525"/>
      <c r="AC525"/>
      <c r="AD525"/>
      <c r="AE525"/>
      <c r="AF525"/>
      <c r="AG525"/>
      <c r="AH525"/>
      <c r="AI525"/>
      <c r="AJ525"/>
      <c r="AK525"/>
      <c r="AL525"/>
      <c r="AM525"/>
      <c r="AN525"/>
      <c r="AO525"/>
      <c r="AP525"/>
      <c r="AQ525"/>
      <c r="AR525"/>
      <c r="AS525"/>
      <c r="AT525"/>
      <c r="AU525"/>
      <c r="AV525"/>
      <c r="AW525"/>
      <c r="BE525"/>
      <c r="CG525"/>
      <c r="CH525"/>
      <c r="CI525"/>
      <c r="CJ525"/>
      <c r="CK525"/>
      <c r="CL525"/>
      <c r="CM525"/>
      <c r="CN525"/>
      <c r="CO525"/>
    </row>
    <row r="526" spans="18:93">
      <c r="R526"/>
      <c r="W526">
        <v>531</v>
      </c>
      <c r="X526"/>
      <c r="Y526"/>
      <c r="Z526"/>
      <c r="AA526"/>
      <c r="AB526"/>
      <c r="AC526"/>
      <c r="AD526"/>
      <c r="AE526"/>
      <c r="AF526"/>
      <c r="AG526"/>
      <c r="AH526"/>
      <c r="AI526"/>
      <c r="AJ526"/>
      <c r="AK526"/>
      <c r="AL526"/>
      <c r="AM526"/>
      <c r="AN526"/>
      <c r="AO526"/>
      <c r="AP526"/>
      <c r="AQ526"/>
      <c r="AR526"/>
      <c r="AS526"/>
      <c r="AT526"/>
      <c r="AU526"/>
      <c r="AV526"/>
      <c r="AW526"/>
      <c r="BE526"/>
      <c r="CG526"/>
      <c r="CH526"/>
      <c r="CI526"/>
      <c r="CJ526"/>
      <c r="CK526"/>
      <c r="CL526"/>
      <c r="CM526"/>
      <c r="CN526"/>
      <c r="CO526"/>
    </row>
    <row r="527" spans="18:93">
      <c r="R527"/>
      <c r="W527">
        <v>532</v>
      </c>
      <c r="X527"/>
      <c r="Y527"/>
      <c r="Z527"/>
      <c r="AA527"/>
      <c r="AB527"/>
      <c r="AC527"/>
      <c r="AD527"/>
      <c r="AE527"/>
      <c r="AF527"/>
      <c r="AG527"/>
      <c r="AH527"/>
      <c r="AI527"/>
      <c r="AJ527"/>
      <c r="AK527"/>
      <c r="AL527"/>
      <c r="AM527"/>
      <c r="AN527"/>
      <c r="AO527"/>
      <c r="AP527"/>
      <c r="AQ527"/>
      <c r="AR527"/>
      <c r="AS527"/>
      <c r="AT527"/>
      <c r="AU527"/>
      <c r="AV527"/>
      <c r="AW527"/>
      <c r="BE527"/>
      <c r="CG527"/>
      <c r="CH527"/>
      <c r="CI527"/>
      <c r="CJ527"/>
      <c r="CK527"/>
      <c r="CL527"/>
      <c r="CM527"/>
      <c r="CN527"/>
      <c r="CO527"/>
    </row>
    <row r="528" spans="18:93">
      <c r="R528"/>
      <c r="W528">
        <v>533</v>
      </c>
      <c r="X528"/>
      <c r="Y528"/>
      <c r="Z528"/>
      <c r="AA528"/>
      <c r="AB528"/>
      <c r="AC528"/>
      <c r="AD528"/>
      <c r="AE528"/>
      <c r="AF528"/>
      <c r="AG528"/>
      <c r="AH528"/>
      <c r="AI528"/>
      <c r="AJ528"/>
      <c r="AK528"/>
      <c r="AL528"/>
      <c r="AM528"/>
      <c r="AN528"/>
      <c r="AO528"/>
      <c r="AP528"/>
      <c r="AQ528"/>
      <c r="AR528"/>
      <c r="AS528"/>
      <c r="AT528"/>
      <c r="AU528"/>
      <c r="AV528"/>
      <c r="AW528"/>
      <c r="BE528"/>
      <c r="CG528"/>
      <c r="CH528"/>
      <c r="CI528"/>
      <c r="CJ528"/>
      <c r="CK528"/>
      <c r="CL528"/>
      <c r="CM528"/>
      <c r="CN528"/>
      <c r="CO528"/>
    </row>
    <row r="529" spans="18:93">
      <c r="R529"/>
      <c r="W529">
        <v>534</v>
      </c>
      <c r="X529"/>
      <c r="Y529"/>
      <c r="Z529"/>
      <c r="AA529"/>
      <c r="AB529"/>
      <c r="AC529"/>
      <c r="AD529"/>
      <c r="AE529"/>
      <c r="AF529"/>
      <c r="AG529"/>
      <c r="AH529"/>
      <c r="AI529"/>
      <c r="AJ529"/>
      <c r="AK529"/>
      <c r="AL529"/>
      <c r="AM529"/>
      <c r="AN529"/>
      <c r="AO529"/>
      <c r="AP529"/>
      <c r="AQ529"/>
      <c r="AR529"/>
      <c r="AS529"/>
      <c r="AT529"/>
      <c r="AU529"/>
      <c r="AV529"/>
      <c r="AW529"/>
      <c r="BE529"/>
      <c r="CG529"/>
      <c r="CH529"/>
      <c r="CI529"/>
      <c r="CJ529"/>
      <c r="CK529"/>
      <c r="CL529"/>
      <c r="CM529"/>
      <c r="CN529"/>
      <c r="CO529"/>
    </row>
    <row r="530" spans="18:93">
      <c r="R530"/>
      <c r="W530">
        <v>535</v>
      </c>
      <c r="X530"/>
      <c r="Y530"/>
      <c r="Z530"/>
      <c r="AA530"/>
      <c r="AB530"/>
      <c r="AC530"/>
      <c r="AD530"/>
      <c r="AE530"/>
      <c r="AF530"/>
      <c r="AG530"/>
      <c r="AH530"/>
      <c r="AI530"/>
      <c r="AJ530"/>
      <c r="AK530"/>
      <c r="AL530"/>
      <c r="AM530"/>
      <c r="AN530"/>
      <c r="AO530"/>
      <c r="AP530"/>
      <c r="AQ530"/>
      <c r="AR530"/>
      <c r="AS530"/>
      <c r="AT530"/>
      <c r="AU530"/>
      <c r="AV530"/>
      <c r="AW530"/>
      <c r="BE530"/>
      <c r="CG530"/>
      <c r="CH530"/>
      <c r="CI530"/>
      <c r="CJ530"/>
      <c r="CK530"/>
      <c r="CL530"/>
      <c r="CM530"/>
      <c r="CN530"/>
      <c r="CO530"/>
    </row>
    <row r="531" spans="18:93">
      <c r="R531"/>
      <c r="W531">
        <v>536</v>
      </c>
      <c r="X531"/>
      <c r="Y531"/>
      <c r="Z531"/>
      <c r="AA531"/>
      <c r="AB531"/>
      <c r="AC531"/>
      <c r="AD531"/>
      <c r="AE531"/>
      <c r="AF531"/>
      <c r="AG531"/>
      <c r="AH531"/>
      <c r="AI531"/>
      <c r="AJ531"/>
      <c r="AK531"/>
      <c r="AL531"/>
      <c r="AM531"/>
      <c r="AN531"/>
      <c r="AO531"/>
      <c r="AP531"/>
      <c r="AQ531"/>
      <c r="AR531"/>
      <c r="AS531"/>
      <c r="AT531"/>
      <c r="AU531"/>
      <c r="AV531"/>
      <c r="AW531"/>
      <c r="BE531"/>
      <c r="CG531"/>
      <c r="CH531"/>
      <c r="CI531"/>
      <c r="CJ531"/>
      <c r="CK531"/>
      <c r="CL531"/>
      <c r="CM531"/>
      <c r="CN531"/>
      <c r="CO531"/>
    </row>
    <row r="532" spans="18:93">
      <c r="R532"/>
      <c r="W532">
        <v>537</v>
      </c>
      <c r="X532"/>
      <c r="Y532"/>
      <c r="Z532"/>
      <c r="AA532"/>
      <c r="AB532"/>
      <c r="AC532"/>
      <c r="AD532"/>
      <c r="AE532"/>
      <c r="AF532"/>
      <c r="AG532"/>
      <c r="AH532"/>
      <c r="AI532"/>
      <c r="AJ532"/>
      <c r="AK532"/>
      <c r="AL532"/>
      <c r="AM532"/>
      <c r="AN532"/>
      <c r="AO532"/>
      <c r="AP532"/>
      <c r="AQ532"/>
      <c r="AR532"/>
      <c r="AS532"/>
      <c r="AT532"/>
      <c r="AU532"/>
      <c r="AV532"/>
      <c r="AW532"/>
      <c r="BE532"/>
      <c r="CG532"/>
      <c r="CH532"/>
      <c r="CI532"/>
      <c r="CJ532"/>
      <c r="CK532"/>
      <c r="CL532"/>
      <c r="CM532"/>
      <c r="CN532"/>
      <c r="CO532"/>
    </row>
    <row r="533" spans="18:93">
      <c r="R533"/>
      <c r="W533">
        <v>538</v>
      </c>
      <c r="X533"/>
      <c r="Y533"/>
      <c r="Z533"/>
      <c r="AA533"/>
      <c r="AB533"/>
      <c r="AC533"/>
      <c r="AD533"/>
      <c r="AE533"/>
      <c r="AF533"/>
      <c r="AG533"/>
      <c r="AH533"/>
      <c r="AI533"/>
      <c r="AJ533"/>
      <c r="AK533"/>
      <c r="AL533"/>
      <c r="AM533"/>
      <c r="AN533"/>
      <c r="AO533"/>
      <c r="AP533"/>
      <c r="AQ533"/>
      <c r="AR533"/>
      <c r="AS533"/>
      <c r="AT533"/>
      <c r="AU533"/>
      <c r="AV533"/>
      <c r="AW533"/>
      <c r="BE533"/>
      <c r="CG533"/>
      <c r="CH533"/>
      <c r="CI533"/>
      <c r="CJ533"/>
      <c r="CK533"/>
      <c r="CL533"/>
      <c r="CM533"/>
      <c r="CN533"/>
      <c r="CO533"/>
    </row>
    <row r="534" spans="18:93">
      <c r="R534"/>
      <c r="W534">
        <v>539</v>
      </c>
      <c r="X534"/>
      <c r="Y534"/>
      <c r="Z534"/>
      <c r="AA534"/>
      <c r="AB534"/>
      <c r="AC534"/>
      <c r="AD534"/>
      <c r="AE534"/>
      <c r="AF534"/>
      <c r="AG534"/>
      <c r="AH534"/>
      <c r="AI534"/>
      <c r="AJ534"/>
      <c r="AK534"/>
      <c r="AL534"/>
      <c r="AM534"/>
      <c r="AN534"/>
      <c r="AO534"/>
      <c r="AP534"/>
      <c r="AQ534"/>
      <c r="AR534"/>
      <c r="AS534"/>
      <c r="AT534"/>
      <c r="AU534"/>
      <c r="AV534"/>
      <c r="AW534"/>
      <c r="BE534"/>
      <c r="CG534"/>
      <c r="CH534"/>
      <c r="CI534"/>
      <c r="CJ534"/>
      <c r="CK534"/>
      <c r="CL534"/>
      <c r="CM534"/>
      <c r="CN534"/>
      <c r="CO534"/>
    </row>
    <row r="535" spans="18:93">
      <c r="R535"/>
      <c r="W535">
        <v>540</v>
      </c>
      <c r="X535"/>
      <c r="Y535"/>
      <c r="Z535"/>
      <c r="AA535"/>
      <c r="AB535"/>
      <c r="AC535"/>
      <c r="AD535"/>
      <c r="AE535"/>
      <c r="AF535"/>
      <c r="AG535"/>
      <c r="AH535"/>
      <c r="AI535"/>
      <c r="AJ535"/>
      <c r="AK535"/>
      <c r="AL535"/>
      <c r="AM535"/>
      <c r="AN535"/>
      <c r="AO535"/>
      <c r="AP535"/>
      <c r="AQ535"/>
      <c r="AR535"/>
      <c r="AS535"/>
      <c r="AT535"/>
      <c r="AU535"/>
      <c r="AV535"/>
      <c r="AW535"/>
      <c r="BE535"/>
      <c r="CG535"/>
      <c r="CH535"/>
      <c r="CI535"/>
      <c r="CJ535"/>
      <c r="CK535"/>
      <c r="CL535"/>
      <c r="CM535"/>
      <c r="CN535"/>
      <c r="CO535"/>
    </row>
    <row r="536" spans="18:93">
      <c r="R536"/>
      <c r="W536">
        <v>541</v>
      </c>
      <c r="X536"/>
      <c r="Y536"/>
      <c r="Z536"/>
      <c r="AA536"/>
      <c r="AB536"/>
      <c r="AC536"/>
      <c r="AD536"/>
      <c r="AE536"/>
      <c r="AF536"/>
      <c r="AG536"/>
      <c r="AH536"/>
      <c r="AI536"/>
      <c r="AJ536"/>
      <c r="AK536"/>
      <c r="AL536"/>
      <c r="AM536"/>
      <c r="AN536"/>
      <c r="AO536"/>
      <c r="AP536"/>
      <c r="AQ536"/>
      <c r="AR536"/>
      <c r="AS536"/>
      <c r="AT536"/>
      <c r="AU536"/>
      <c r="AV536"/>
      <c r="AW536"/>
      <c r="BE536"/>
      <c r="CG536"/>
      <c r="CH536"/>
      <c r="CI536"/>
      <c r="CJ536"/>
      <c r="CK536"/>
      <c r="CL536"/>
      <c r="CM536"/>
      <c r="CN536"/>
      <c r="CO536"/>
    </row>
    <row r="537" spans="18:93">
      <c r="R537"/>
      <c r="W537">
        <v>542</v>
      </c>
      <c r="X537"/>
      <c r="Y537"/>
      <c r="Z537"/>
      <c r="AA537"/>
      <c r="AB537"/>
      <c r="AC537"/>
      <c r="AD537"/>
      <c r="AE537"/>
      <c r="AF537"/>
      <c r="AG537"/>
      <c r="AH537"/>
      <c r="AI537"/>
      <c r="AJ537"/>
      <c r="AK537"/>
      <c r="AL537"/>
      <c r="AM537"/>
      <c r="AN537"/>
      <c r="AO537"/>
      <c r="AP537"/>
      <c r="AQ537"/>
      <c r="AR537"/>
      <c r="AS537"/>
      <c r="AT537"/>
      <c r="AU537"/>
      <c r="AV537"/>
      <c r="AW537"/>
      <c r="BE537"/>
      <c r="CG537"/>
      <c r="CH537"/>
      <c r="CI537"/>
      <c r="CJ537"/>
      <c r="CK537"/>
      <c r="CL537"/>
      <c r="CM537"/>
      <c r="CN537"/>
      <c r="CO537"/>
    </row>
    <row r="538" spans="18:93">
      <c r="R538"/>
      <c r="W538">
        <v>543</v>
      </c>
      <c r="X538"/>
      <c r="Y538"/>
      <c r="Z538"/>
      <c r="AA538"/>
      <c r="AB538"/>
      <c r="AC538"/>
      <c r="AD538"/>
      <c r="AE538"/>
      <c r="AF538"/>
      <c r="AG538"/>
      <c r="AH538"/>
      <c r="AI538"/>
      <c r="AJ538"/>
      <c r="AK538"/>
      <c r="AL538"/>
      <c r="AM538"/>
      <c r="AN538"/>
      <c r="AO538"/>
      <c r="AP538"/>
      <c r="AQ538"/>
      <c r="AR538"/>
      <c r="AS538"/>
      <c r="AT538"/>
      <c r="AU538"/>
      <c r="AV538"/>
      <c r="AW538"/>
      <c r="BE538"/>
      <c r="CG538"/>
      <c r="CH538"/>
      <c r="CI538"/>
      <c r="CJ538"/>
      <c r="CK538"/>
      <c r="CL538"/>
      <c r="CM538"/>
      <c r="CN538"/>
      <c r="CO538"/>
    </row>
    <row r="539" spans="18:93">
      <c r="R539"/>
      <c r="W539">
        <v>544</v>
      </c>
      <c r="X539"/>
      <c r="Y539"/>
      <c r="Z539"/>
      <c r="AA539"/>
      <c r="AB539"/>
      <c r="AC539"/>
      <c r="AD539"/>
      <c r="AE539"/>
      <c r="AF539"/>
      <c r="AG539"/>
      <c r="AH539"/>
      <c r="AI539"/>
      <c r="AJ539"/>
      <c r="AK539"/>
      <c r="AL539"/>
      <c r="AM539"/>
      <c r="AN539"/>
      <c r="AO539"/>
      <c r="AP539"/>
      <c r="AQ539"/>
      <c r="AR539"/>
      <c r="AS539"/>
      <c r="AT539"/>
      <c r="AU539"/>
      <c r="AV539"/>
      <c r="AW539"/>
      <c r="BE539"/>
      <c r="CG539"/>
      <c r="CH539"/>
      <c r="CI539"/>
      <c r="CJ539"/>
      <c r="CK539"/>
      <c r="CL539"/>
      <c r="CM539"/>
      <c r="CN539"/>
      <c r="CO539"/>
    </row>
    <row r="540" spans="18:93">
      <c r="R540"/>
      <c r="W540">
        <v>545</v>
      </c>
      <c r="X540"/>
      <c r="Y540"/>
      <c r="Z540"/>
      <c r="AA540"/>
      <c r="AB540"/>
      <c r="AC540"/>
      <c r="AD540"/>
      <c r="AE540"/>
      <c r="AF540"/>
      <c r="AG540"/>
      <c r="AH540"/>
      <c r="AI540"/>
      <c r="AJ540"/>
      <c r="AK540"/>
      <c r="AL540"/>
      <c r="AM540"/>
      <c r="AN540"/>
      <c r="AO540"/>
      <c r="AP540"/>
      <c r="AQ540"/>
      <c r="AR540"/>
      <c r="AS540"/>
      <c r="AT540"/>
      <c r="AU540"/>
      <c r="AV540"/>
      <c r="AW540"/>
      <c r="BE540"/>
      <c r="CG540"/>
      <c r="CH540"/>
      <c r="CI540"/>
      <c r="CJ540"/>
      <c r="CK540"/>
      <c r="CL540"/>
      <c r="CM540"/>
      <c r="CN540"/>
      <c r="CO540"/>
    </row>
    <row r="541" spans="18:93">
      <c r="R541"/>
      <c r="W541">
        <v>546</v>
      </c>
      <c r="X541"/>
      <c r="Y541"/>
      <c r="Z541"/>
      <c r="AA541"/>
      <c r="AB541"/>
      <c r="AC541"/>
      <c r="AD541"/>
      <c r="AE541"/>
      <c r="AF541"/>
      <c r="AG541"/>
      <c r="AH541"/>
      <c r="AI541"/>
      <c r="AJ541"/>
      <c r="AK541"/>
      <c r="AL541"/>
      <c r="AM541"/>
      <c r="AN541"/>
      <c r="AO541"/>
      <c r="AP541"/>
      <c r="AQ541"/>
      <c r="AR541"/>
      <c r="AS541"/>
      <c r="AT541"/>
      <c r="AU541"/>
      <c r="AV541"/>
      <c r="AW541"/>
      <c r="BE541"/>
      <c r="CG541"/>
      <c r="CH541"/>
      <c r="CI541"/>
      <c r="CJ541"/>
      <c r="CK541"/>
      <c r="CL541"/>
      <c r="CM541"/>
      <c r="CN541"/>
      <c r="CO541"/>
    </row>
    <row r="542" spans="18:93">
      <c r="R542"/>
      <c r="W542">
        <v>547</v>
      </c>
      <c r="X542"/>
      <c r="Y542"/>
      <c r="Z542"/>
      <c r="AA542"/>
      <c r="AB542"/>
      <c r="AC542"/>
      <c r="AD542"/>
      <c r="AE542"/>
      <c r="AF542"/>
      <c r="AG542"/>
      <c r="AH542"/>
      <c r="AI542"/>
      <c r="AJ542"/>
      <c r="AK542"/>
      <c r="AL542"/>
      <c r="AM542"/>
      <c r="AN542"/>
      <c r="AO542"/>
      <c r="AP542"/>
      <c r="AQ542"/>
      <c r="AR542"/>
      <c r="AS542"/>
      <c r="AT542"/>
      <c r="AU542"/>
      <c r="AV542"/>
      <c r="AW542"/>
      <c r="BE542"/>
      <c r="CG542"/>
      <c r="CH542"/>
      <c r="CI542"/>
      <c r="CJ542"/>
      <c r="CK542"/>
      <c r="CL542"/>
      <c r="CM542"/>
      <c r="CN542"/>
      <c r="CO542"/>
    </row>
    <row r="543" spans="18:93">
      <c r="R543"/>
      <c r="W543">
        <v>548</v>
      </c>
      <c r="X543"/>
      <c r="Y543"/>
      <c r="Z543"/>
      <c r="AA543"/>
      <c r="AB543"/>
      <c r="AC543"/>
      <c r="AD543"/>
      <c r="AE543"/>
      <c r="AF543"/>
      <c r="AG543"/>
      <c r="AH543"/>
      <c r="AI543"/>
      <c r="AJ543"/>
      <c r="AK543"/>
      <c r="AL543"/>
      <c r="AM543"/>
      <c r="AN543"/>
      <c r="AO543"/>
      <c r="AP543"/>
      <c r="AQ543"/>
      <c r="AR543"/>
      <c r="AS543"/>
      <c r="AT543"/>
      <c r="AU543"/>
      <c r="AV543"/>
      <c r="AW543"/>
      <c r="BE543"/>
      <c r="CG543"/>
      <c r="CH543"/>
      <c r="CI543"/>
      <c r="CJ543"/>
      <c r="CK543"/>
      <c r="CL543"/>
      <c r="CM543"/>
      <c r="CN543"/>
      <c r="CO543"/>
    </row>
    <row r="544" spans="18:93">
      <c r="R544"/>
      <c r="W544">
        <v>549</v>
      </c>
      <c r="X544"/>
      <c r="Y544"/>
      <c r="Z544"/>
      <c r="AA544"/>
      <c r="AB544"/>
      <c r="AC544"/>
      <c r="AD544"/>
      <c r="AE544"/>
      <c r="AF544"/>
      <c r="AG544"/>
      <c r="AH544"/>
      <c r="AI544"/>
      <c r="AJ544"/>
      <c r="AK544"/>
      <c r="AL544"/>
      <c r="AM544"/>
      <c r="AN544"/>
      <c r="AO544"/>
      <c r="AP544"/>
      <c r="AQ544"/>
      <c r="AR544"/>
      <c r="AS544"/>
      <c r="AT544"/>
      <c r="AU544"/>
      <c r="AV544"/>
      <c r="AW544"/>
      <c r="BE544"/>
      <c r="CG544"/>
      <c r="CH544"/>
      <c r="CI544"/>
      <c r="CJ544"/>
      <c r="CK544"/>
      <c r="CL544"/>
      <c r="CM544"/>
      <c r="CN544"/>
      <c r="CO544"/>
    </row>
    <row r="545" spans="18:93">
      <c r="R545"/>
      <c r="W545">
        <v>550</v>
      </c>
      <c r="X545"/>
      <c r="Y545"/>
      <c r="Z545"/>
      <c r="AA545"/>
      <c r="AB545"/>
      <c r="AC545"/>
      <c r="AD545"/>
      <c r="AE545"/>
      <c r="AF545"/>
      <c r="AG545"/>
      <c r="AH545"/>
      <c r="AI545"/>
      <c r="AJ545"/>
      <c r="AK545"/>
      <c r="AL545"/>
      <c r="AM545"/>
      <c r="AN545"/>
      <c r="AO545"/>
      <c r="AP545"/>
      <c r="AQ545"/>
      <c r="AR545"/>
      <c r="AS545"/>
      <c r="AT545"/>
      <c r="AU545"/>
      <c r="AV545"/>
      <c r="AW545"/>
      <c r="BE545"/>
      <c r="CG545"/>
      <c r="CH545"/>
      <c r="CI545"/>
      <c r="CJ545"/>
      <c r="CK545"/>
      <c r="CL545"/>
      <c r="CM545"/>
      <c r="CN545"/>
      <c r="CO545"/>
    </row>
    <row r="546" spans="18:93">
      <c r="R546"/>
      <c r="W546">
        <v>551</v>
      </c>
      <c r="X546"/>
      <c r="Y546"/>
      <c r="Z546"/>
      <c r="AA546"/>
      <c r="AB546"/>
      <c r="AC546"/>
      <c r="AD546"/>
      <c r="AE546"/>
      <c r="AF546"/>
      <c r="AG546"/>
      <c r="AH546"/>
      <c r="AI546"/>
      <c r="AJ546"/>
      <c r="AK546"/>
      <c r="AL546"/>
      <c r="AM546"/>
      <c r="AN546"/>
      <c r="AO546"/>
      <c r="AP546"/>
      <c r="AQ546"/>
      <c r="AR546"/>
      <c r="AS546"/>
      <c r="AT546"/>
      <c r="AU546"/>
      <c r="AV546"/>
      <c r="AW546"/>
      <c r="BE546"/>
      <c r="CG546"/>
      <c r="CH546"/>
      <c r="CI546"/>
      <c r="CJ546"/>
      <c r="CK546"/>
      <c r="CL546"/>
      <c r="CM546"/>
      <c r="CN546"/>
      <c r="CO546"/>
    </row>
    <row r="547" spans="18:93">
      <c r="R547"/>
      <c r="W547">
        <v>552</v>
      </c>
      <c r="X547"/>
      <c r="Y547"/>
      <c r="Z547"/>
      <c r="AA547"/>
      <c r="AB547"/>
      <c r="AC547"/>
      <c r="AD547"/>
      <c r="AE547"/>
      <c r="AF547"/>
      <c r="AG547"/>
      <c r="AH547"/>
      <c r="AI547"/>
      <c r="AJ547"/>
      <c r="AK547"/>
      <c r="AL547"/>
      <c r="AM547"/>
      <c r="AN547"/>
      <c r="AO547"/>
      <c r="AP547"/>
      <c r="AQ547"/>
      <c r="AR547"/>
      <c r="AS547"/>
      <c r="AT547"/>
      <c r="AU547"/>
      <c r="AV547"/>
      <c r="AW547"/>
      <c r="BE547"/>
      <c r="CG547"/>
      <c r="CH547"/>
      <c r="CI547"/>
      <c r="CJ547"/>
      <c r="CK547"/>
      <c r="CL547"/>
      <c r="CM547"/>
      <c r="CN547"/>
      <c r="CO547"/>
    </row>
    <row r="548" spans="18:93">
      <c r="R548"/>
      <c r="W548">
        <v>553</v>
      </c>
      <c r="X548"/>
      <c r="Y548"/>
      <c r="Z548"/>
      <c r="AA548"/>
      <c r="AB548"/>
      <c r="AC548"/>
      <c r="AD548"/>
      <c r="AE548"/>
      <c r="AF548"/>
      <c r="AG548"/>
      <c r="AH548"/>
      <c r="AI548"/>
      <c r="AJ548"/>
      <c r="AK548"/>
      <c r="AL548"/>
      <c r="AM548"/>
      <c r="AN548"/>
      <c r="AO548"/>
      <c r="AP548"/>
      <c r="AQ548"/>
      <c r="AR548"/>
      <c r="AS548"/>
      <c r="AT548"/>
      <c r="AU548"/>
      <c r="AV548"/>
      <c r="AW548"/>
      <c r="BE548"/>
      <c r="CG548"/>
      <c r="CH548"/>
      <c r="CI548"/>
      <c r="CJ548"/>
      <c r="CK548"/>
      <c r="CL548"/>
      <c r="CM548"/>
      <c r="CN548"/>
      <c r="CO548"/>
    </row>
    <row r="549" spans="18:93">
      <c r="R549"/>
      <c r="W549">
        <v>554</v>
      </c>
      <c r="X549"/>
      <c r="Y549"/>
      <c r="Z549"/>
      <c r="AA549"/>
      <c r="AB549"/>
      <c r="AC549"/>
      <c r="AD549"/>
      <c r="AE549"/>
      <c r="AF549"/>
      <c r="AG549"/>
      <c r="AH549"/>
      <c r="AI549"/>
      <c r="AJ549"/>
      <c r="AK549"/>
      <c r="AL549"/>
      <c r="AM549"/>
      <c r="AN549"/>
      <c r="AO549"/>
      <c r="AP549"/>
      <c r="AQ549"/>
      <c r="AR549"/>
      <c r="AS549"/>
      <c r="AT549"/>
      <c r="AU549"/>
      <c r="AV549"/>
      <c r="AW549"/>
      <c r="BE549"/>
      <c r="CG549"/>
      <c r="CH549"/>
      <c r="CI549"/>
      <c r="CJ549"/>
      <c r="CK549"/>
      <c r="CL549"/>
      <c r="CM549"/>
      <c r="CN549"/>
      <c r="CO549"/>
    </row>
    <row r="550" spans="18:93">
      <c r="R550"/>
      <c r="W550">
        <v>555</v>
      </c>
      <c r="X550"/>
      <c r="Y550"/>
      <c r="Z550"/>
      <c r="AA550"/>
      <c r="AB550"/>
      <c r="AC550"/>
      <c r="AD550"/>
      <c r="AE550"/>
      <c r="AF550"/>
      <c r="AG550"/>
      <c r="AH550"/>
      <c r="AI550"/>
      <c r="AJ550"/>
      <c r="AK550"/>
      <c r="AL550"/>
      <c r="AM550"/>
      <c r="AN550"/>
      <c r="AO550"/>
      <c r="AP550"/>
      <c r="AQ550"/>
      <c r="AR550"/>
      <c r="AS550"/>
      <c r="AT550"/>
      <c r="AU550"/>
      <c r="AV550"/>
      <c r="AW550"/>
      <c r="BE550"/>
      <c r="CG550"/>
      <c r="CH550"/>
      <c r="CI550"/>
      <c r="CJ550"/>
      <c r="CK550"/>
      <c r="CL550"/>
      <c r="CM550"/>
      <c r="CN550"/>
      <c r="CO550"/>
    </row>
    <row r="551" spans="18:93">
      <c r="R551"/>
      <c r="W551">
        <v>556</v>
      </c>
      <c r="X551"/>
      <c r="Y551"/>
      <c r="Z551"/>
      <c r="AA551"/>
      <c r="AB551"/>
      <c r="AC551"/>
      <c r="AD551"/>
      <c r="AE551"/>
      <c r="AF551"/>
      <c r="AG551"/>
      <c r="AH551"/>
      <c r="AI551"/>
      <c r="AJ551"/>
      <c r="AK551"/>
      <c r="AL551"/>
      <c r="AM551"/>
      <c r="AN551"/>
      <c r="AO551"/>
      <c r="AP551"/>
      <c r="AQ551"/>
      <c r="AR551"/>
      <c r="AS551"/>
      <c r="AT551"/>
      <c r="AU551"/>
      <c r="AV551"/>
      <c r="AW551"/>
      <c r="BE551"/>
      <c r="CG551"/>
      <c r="CH551"/>
      <c r="CI551"/>
      <c r="CJ551"/>
      <c r="CK551"/>
      <c r="CL551"/>
      <c r="CM551"/>
      <c r="CN551"/>
      <c r="CO551"/>
    </row>
    <row r="552" spans="18:93">
      <c r="R552"/>
      <c r="W552">
        <v>557</v>
      </c>
      <c r="X552"/>
      <c r="Y552"/>
      <c r="Z552"/>
      <c r="AA552"/>
      <c r="AB552"/>
      <c r="AC552"/>
      <c r="AD552"/>
      <c r="AE552"/>
      <c r="AF552"/>
      <c r="AG552"/>
      <c r="AH552"/>
      <c r="AI552"/>
      <c r="AJ552"/>
      <c r="AK552"/>
      <c r="AL552"/>
      <c r="AM552"/>
      <c r="AN552"/>
      <c r="AO552"/>
      <c r="AP552"/>
      <c r="AQ552"/>
      <c r="AR552"/>
      <c r="AS552"/>
      <c r="AT552"/>
      <c r="AU552"/>
      <c r="AV552"/>
      <c r="AW552"/>
      <c r="BE552"/>
      <c r="CG552"/>
      <c r="CH552"/>
      <c r="CI552"/>
      <c r="CJ552"/>
      <c r="CK552"/>
      <c r="CL552"/>
      <c r="CM552"/>
      <c r="CN552"/>
      <c r="CO552"/>
    </row>
    <row r="553" spans="18:93">
      <c r="R553"/>
      <c r="W553">
        <v>558</v>
      </c>
      <c r="X553"/>
      <c r="Y553"/>
      <c r="Z553"/>
      <c r="AA553"/>
      <c r="AB553"/>
      <c r="AC553"/>
      <c r="AD553"/>
      <c r="AE553"/>
      <c r="AF553"/>
      <c r="AG553"/>
      <c r="AH553"/>
      <c r="AI553"/>
      <c r="AJ553"/>
      <c r="AK553"/>
      <c r="AL553"/>
      <c r="AM553"/>
      <c r="AN553"/>
      <c r="AO553"/>
      <c r="AP553"/>
      <c r="AQ553"/>
      <c r="AR553"/>
      <c r="AS553"/>
      <c r="AT553"/>
      <c r="AU553"/>
      <c r="AV553"/>
      <c r="AW553"/>
      <c r="BE553"/>
      <c r="CG553"/>
      <c r="CH553"/>
      <c r="CI553"/>
      <c r="CJ553"/>
      <c r="CK553"/>
      <c r="CL553"/>
      <c r="CM553"/>
      <c r="CN553"/>
      <c r="CO553"/>
    </row>
    <row r="554" spans="18:93">
      <c r="R554"/>
      <c r="W554">
        <v>559</v>
      </c>
      <c r="X554"/>
      <c r="Y554"/>
      <c r="Z554"/>
      <c r="AA554"/>
      <c r="AB554"/>
      <c r="AC554"/>
      <c r="AD554"/>
      <c r="AE554"/>
      <c r="AF554"/>
      <c r="AG554"/>
      <c r="AH554"/>
      <c r="AI554"/>
      <c r="AJ554"/>
      <c r="AK554"/>
      <c r="AL554"/>
      <c r="AM554"/>
      <c r="AN554"/>
      <c r="AO554"/>
      <c r="AP554"/>
      <c r="AQ554"/>
      <c r="AR554"/>
      <c r="AS554"/>
      <c r="AT554"/>
      <c r="AU554"/>
      <c r="AV554"/>
      <c r="AW554"/>
      <c r="BE554"/>
      <c r="CG554"/>
      <c r="CH554"/>
      <c r="CI554"/>
      <c r="CJ554"/>
      <c r="CK554"/>
      <c r="CL554"/>
      <c r="CM554"/>
      <c r="CN554"/>
      <c r="CO554"/>
    </row>
    <row r="555" spans="18:93">
      <c r="R555"/>
      <c r="W555">
        <v>560</v>
      </c>
      <c r="X555"/>
      <c r="Y555"/>
      <c r="Z555"/>
      <c r="AA555"/>
      <c r="AB555"/>
      <c r="AC555"/>
      <c r="AD555"/>
      <c r="AE555"/>
      <c r="AF555"/>
      <c r="AG555"/>
      <c r="AH555"/>
      <c r="AI555"/>
      <c r="AJ555"/>
      <c r="AK555"/>
      <c r="AL555"/>
      <c r="AM555"/>
      <c r="AN555"/>
      <c r="AO555"/>
      <c r="AP555"/>
      <c r="AQ555"/>
      <c r="AR555"/>
      <c r="AS555"/>
      <c r="AT555"/>
      <c r="AU555"/>
      <c r="AV555"/>
      <c r="AW555"/>
      <c r="BE555"/>
      <c r="CG555"/>
      <c r="CH555"/>
      <c r="CI555"/>
      <c r="CJ555"/>
      <c r="CK555"/>
      <c r="CL555"/>
      <c r="CM555"/>
      <c r="CN555"/>
      <c r="CO555"/>
    </row>
    <row r="556" spans="18:93">
      <c r="R556"/>
      <c r="W556">
        <v>561</v>
      </c>
      <c r="X556"/>
      <c r="Y556"/>
      <c r="Z556"/>
      <c r="AA556"/>
      <c r="AB556"/>
      <c r="AC556"/>
      <c r="AD556"/>
      <c r="AE556"/>
      <c r="AF556"/>
      <c r="AG556"/>
      <c r="AH556"/>
      <c r="AI556"/>
      <c r="AJ556"/>
      <c r="AK556"/>
      <c r="AL556"/>
      <c r="AM556"/>
      <c r="AN556"/>
      <c r="AO556"/>
      <c r="AP556"/>
      <c r="AQ556"/>
      <c r="AR556"/>
      <c r="AS556"/>
      <c r="AT556"/>
      <c r="AU556"/>
      <c r="AV556"/>
      <c r="AW556"/>
      <c r="BE556"/>
      <c r="CG556"/>
      <c r="CH556"/>
      <c r="CI556"/>
      <c r="CJ556"/>
      <c r="CK556"/>
      <c r="CL556"/>
      <c r="CM556"/>
      <c r="CN556"/>
      <c r="CO556"/>
    </row>
    <row r="557" spans="18:93">
      <c r="R557"/>
      <c r="W557">
        <v>562</v>
      </c>
      <c r="X557"/>
      <c r="Y557"/>
      <c r="Z557"/>
      <c r="AA557"/>
      <c r="AB557"/>
      <c r="AC557"/>
      <c r="AD557"/>
      <c r="AE557"/>
      <c r="AF557"/>
      <c r="AG557"/>
      <c r="AH557"/>
      <c r="AI557"/>
      <c r="AJ557"/>
      <c r="AK557"/>
      <c r="AL557"/>
      <c r="AM557"/>
      <c r="AN557"/>
      <c r="AO557"/>
      <c r="AP557"/>
      <c r="AQ557"/>
      <c r="AR557"/>
      <c r="AS557"/>
      <c r="AT557"/>
      <c r="AU557"/>
      <c r="AV557"/>
      <c r="AW557"/>
      <c r="BE557"/>
      <c r="CG557"/>
      <c r="CH557"/>
      <c r="CI557"/>
      <c r="CJ557"/>
      <c r="CK557"/>
      <c r="CL557"/>
      <c r="CM557"/>
      <c r="CN557"/>
      <c r="CO557"/>
    </row>
    <row r="558" spans="18:93">
      <c r="R558"/>
      <c r="W558">
        <v>563</v>
      </c>
      <c r="X558"/>
      <c r="Y558"/>
      <c r="Z558"/>
      <c r="AA558"/>
      <c r="AB558"/>
      <c r="AC558"/>
      <c r="AD558"/>
      <c r="AE558"/>
      <c r="AF558"/>
      <c r="AG558"/>
      <c r="AH558"/>
      <c r="AI558"/>
      <c r="AJ558"/>
      <c r="AK558"/>
      <c r="AL558"/>
      <c r="AM558"/>
      <c r="AN558"/>
      <c r="AO558"/>
      <c r="AP558"/>
      <c r="AQ558"/>
      <c r="AR558"/>
      <c r="AS558"/>
      <c r="AT558"/>
      <c r="AU558"/>
      <c r="AV558"/>
      <c r="AW558"/>
      <c r="BE558"/>
      <c r="CG558"/>
      <c r="CH558"/>
      <c r="CI558"/>
      <c r="CJ558"/>
      <c r="CK558"/>
      <c r="CL558"/>
      <c r="CM558"/>
      <c r="CN558"/>
      <c r="CO558"/>
    </row>
    <row r="559" spans="18:93">
      <c r="R559"/>
      <c r="W559">
        <v>564</v>
      </c>
      <c r="X559"/>
      <c r="Y559"/>
      <c r="Z559"/>
      <c r="AA559"/>
      <c r="AB559"/>
      <c r="AC559"/>
      <c r="AD559"/>
      <c r="AE559"/>
      <c r="AF559"/>
      <c r="AG559"/>
      <c r="AH559"/>
      <c r="AI559"/>
      <c r="AJ559"/>
      <c r="AK559"/>
      <c r="AL559"/>
      <c r="AM559"/>
      <c r="AN559"/>
      <c r="AO559"/>
      <c r="AP559"/>
      <c r="AQ559"/>
      <c r="AR559"/>
      <c r="AS559"/>
      <c r="AT559"/>
      <c r="AU559"/>
      <c r="AV559"/>
      <c r="AW559"/>
      <c r="BE559"/>
      <c r="CG559"/>
      <c r="CH559"/>
      <c r="CI559"/>
      <c r="CJ559"/>
      <c r="CK559"/>
      <c r="CL559"/>
      <c r="CM559"/>
      <c r="CN559"/>
      <c r="CO559"/>
    </row>
    <row r="560" spans="18:93">
      <c r="R560"/>
      <c r="W560">
        <v>565</v>
      </c>
      <c r="X560"/>
      <c r="Y560"/>
      <c r="Z560"/>
      <c r="AA560"/>
      <c r="AB560"/>
      <c r="AC560"/>
      <c r="AD560"/>
      <c r="AE560"/>
      <c r="AF560"/>
      <c r="AG560"/>
      <c r="AH560"/>
      <c r="AI560"/>
      <c r="AJ560"/>
      <c r="AK560"/>
      <c r="AL560"/>
      <c r="AM560"/>
      <c r="AN560"/>
      <c r="AO560"/>
      <c r="AP560"/>
      <c r="AQ560"/>
      <c r="AR560"/>
      <c r="AS560"/>
      <c r="AT560"/>
      <c r="AU560"/>
      <c r="AV560"/>
      <c r="AW560"/>
      <c r="BE560"/>
      <c r="CG560"/>
      <c r="CH560"/>
      <c r="CI560"/>
      <c r="CJ560"/>
      <c r="CK560"/>
      <c r="CL560"/>
      <c r="CM560"/>
      <c r="CN560"/>
      <c r="CO560"/>
    </row>
    <row r="561" spans="18:93">
      <c r="R561"/>
      <c r="W561">
        <v>566</v>
      </c>
      <c r="X561"/>
      <c r="Y561"/>
      <c r="Z561"/>
      <c r="AA561"/>
      <c r="AB561"/>
      <c r="AC561"/>
      <c r="AD561"/>
      <c r="AE561"/>
      <c r="AF561"/>
      <c r="AG561"/>
      <c r="AH561"/>
      <c r="AI561"/>
      <c r="AJ561"/>
      <c r="AK561"/>
      <c r="AL561"/>
      <c r="AM561"/>
      <c r="AN561"/>
      <c r="AO561"/>
      <c r="AP561"/>
      <c r="AQ561"/>
      <c r="AR561"/>
      <c r="AS561"/>
      <c r="AT561"/>
      <c r="AU561"/>
      <c r="AV561"/>
      <c r="AW561"/>
      <c r="BE561"/>
      <c r="CG561"/>
      <c r="CH561"/>
      <c r="CI561"/>
      <c r="CJ561"/>
      <c r="CK561"/>
      <c r="CL561"/>
      <c r="CM561"/>
      <c r="CN561"/>
      <c r="CO561"/>
    </row>
    <row r="562" spans="18:93">
      <c r="R562"/>
      <c r="W562">
        <v>567</v>
      </c>
      <c r="X562"/>
      <c r="Y562"/>
      <c r="Z562"/>
      <c r="AA562"/>
      <c r="AB562"/>
      <c r="AC562"/>
      <c r="AD562"/>
      <c r="AE562"/>
      <c r="AF562"/>
      <c r="AG562"/>
      <c r="AH562"/>
      <c r="AI562"/>
      <c r="AJ562"/>
      <c r="AK562"/>
      <c r="AL562"/>
      <c r="AM562"/>
      <c r="AN562"/>
      <c r="AO562"/>
      <c r="AP562"/>
      <c r="AQ562"/>
      <c r="AR562"/>
      <c r="AS562"/>
      <c r="AT562"/>
      <c r="AU562"/>
      <c r="AV562"/>
      <c r="AW562"/>
      <c r="BE562"/>
      <c r="CG562"/>
      <c r="CH562"/>
      <c r="CI562"/>
      <c r="CJ562"/>
      <c r="CK562"/>
      <c r="CL562"/>
      <c r="CM562"/>
      <c r="CN562"/>
      <c r="CO562"/>
    </row>
    <row r="563" spans="18:93">
      <c r="R563"/>
      <c r="W563">
        <v>568</v>
      </c>
      <c r="X563"/>
      <c r="Y563"/>
      <c r="Z563"/>
      <c r="AA563"/>
      <c r="AB563"/>
      <c r="AC563"/>
      <c r="AD563"/>
      <c r="AE563"/>
      <c r="AF563"/>
      <c r="AG563"/>
      <c r="AH563"/>
      <c r="AI563"/>
      <c r="AJ563"/>
      <c r="AK563"/>
      <c r="AL563"/>
      <c r="AM563"/>
      <c r="AN563"/>
      <c r="AO563"/>
      <c r="AP563"/>
      <c r="AQ563"/>
      <c r="AR563"/>
      <c r="AS563"/>
      <c r="AT563"/>
      <c r="AU563"/>
      <c r="AV563"/>
      <c r="AW563"/>
      <c r="BE563"/>
      <c r="CG563"/>
      <c r="CH563"/>
      <c r="CI563"/>
      <c r="CJ563"/>
      <c r="CK563"/>
      <c r="CL563"/>
      <c r="CM563"/>
      <c r="CN563"/>
      <c r="CO563"/>
    </row>
    <row r="564" spans="18:93">
      <c r="R564"/>
      <c r="W564">
        <v>569</v>
      </c>
      <c r="X564"/>
      <c r="Y564"/>
      <c r="Z564"/>
      <c r="AA564"/>
      <c r="AB564"/>
      <c r="AC564"/>
      <c r="AD564"/>
      <c r="AE564"/>
      <c r="AF564"/>
      <c r="AG564"/>
      <c r="AH564"/>
      <c r="AI564"/>
      <c r="AJ564"/>
      <c r="AK564"/>
      <c r="AL564"/>
      <c r="AM564"/>
      <c r="AN564"/>
      <c r="AO564"/>
      <c r="AP564"/>
      <c r="AQ564"/>
      <c r="AR564"/>
      <c r="AS564"/>
      <c r="AT564"/>
      <c r="AU564"/>
      <c r="AV564"/>
      <c r="AW564"/>
      <c r="BE564"/>
      <c r="CG564"/>
      <c r="CH564"/>
      <c r="CI564"/>
      <c r="CJ564"/>
      <c r="CK564"/>
      <c r="CL564"/>
      <c r="CM564"/>
      <c r="CN564"/>
      <c r="CO564"/>
    </row>
    <row r="565" spans="18:93">
      <c r="R565"/>
      <c r="W565">
        <v>570</v>
      </c>
      <c r="X565"/>
      <c r="Y565"/>
      <c r="Z565"/>
      <c r="AA565"/>
      <c r="AB565"/>
      <c r="AC565"/>
      <c r="AD565"/>
      <c r="AE565"/>
      <c r="AF565"/>
      <c r="AG565"/>
      <c r="AH565"/>
      <c r="AI565"/>
      <c r="AJ565"/>
      <c r="AK565"/>
      <c r="AL565"/>
      <c r="AM565"/>
      <c r="AN565"/>
      <c r="AO565"/>
      <c r="AP565"/>
      <c r="AQ565"/>
      <c r="AR565"/>
      <c r="AS565"/>
      <c r="AT565"/>
      <c r="AU565"/>
      <c r="AV565"/>
      <c r="AW565"/>
      <c r="BE565"/>
      <c r="CG565"/>
      <c r="CH565"/>
      <c r="CI565"/>
      <c r="CJ565"/>
      <c r="CK565"/>
      <c r="CL565"/>
      <c r="CM565"/>
      <c r="CN565"/>
      <c r="CO565"/>
    </row>
    <row r="566" spans="18:93">
      <c r="R566"/>
      <c r="W566">
        <v>571</v>
      </c>
      <c r="X566"/>
      <c r="Y566"/>
      <c r="Z566"/>
      <c r="AA566"/>
      <c r="AB566"/>
      <c r="AC566"/>
      <c r="AD566"/>
      <c r="AE566"/>
      <c r="AF566"/>
      <c r="AG566"/>
      <c r="AH566"/>
      <c r="AI566"/>
      <c r="AJ566"/>
      <c r="AK566"/>
      <c r="AL566"/>
      <c r="AM566"/>
      <c r="AN566"/>
      <c r="AO566"/>
      <c r="AP566"/>
      <c r="AQ566"/>
      <c r="AR566"/>
      <c r="AS566"/>
      <c r="AT566"/>
      <c r="AU566"/>
      <c r="AV566"/>
      <c r="AW566"/>
      <c r="BE566"/>
      <c r="CG566"/>
      <c r="CH566"/>
      <c r="CI566"/>
      <c r="CJ566"/>
      <c r="CK566"/>
      <c r="CL566"/>
      <c r="CM566"/>
      <c r="CN566"/>
      <c r="CO566"/>
    </row>
    <row r="567" spans="18:93">
      <c r="R567"/>
      <c r="W567">
        <v>572</v>
      </c>
      <c r="X567"/>
      <c r="Y567"/>
      <c r="Z567"/>
      <c r="AA567"/>
      <c r="AB567"/>
      <c r="AC567"/>
      <c r="AD567"/>
      <c r="AE567"/>
      <c r="AF567"/>
      <c r="AG567"/>
      <c r="AH567"/>
      <c r="AI567"/>
      <c r="AJ567"/>
      <c r="AK567"/>
      <c r="AL567"/>
      <c r="AM567"/>
      <c r="AN567"/>
      <c r="AO567"/>
      <c r="AP567"/>
      <c r="AQ567"/>
      <c r="AR567"/>
      <c r="AS567"/>
      <c r="AT567"/>
      <c r="AU567"/>
      <c r="AV567"/>
      <c r="AW567"/>
      <c r="BE567"/>
      <c r="CG567"/>
      <c r="CH567"/>
      <c r="CI567"/>
      <c r="CJ567"/>
      <c r="CK567"/>
      <c r="CL567"/>
      <c r="CM567"/>
      <c r="CN567"/>
      <c r="CO567"/>
    </row>
    <row r="568" spans="18:93">
      <c r="R568"/>
      <c r="W568">
        <v>573</v>
      </c>
      <c r="X568"/>
      <c r="Y568"/>
      <c r="Z568"/>
      <c r="AA568"/>
      <c r="AB568"/>
      <c r="AC568"/>
      <c r="AD568"/>
      <c r="AE568"/>
      <c r="AF568"/>
      <c r="AG568"/>
      <c r="AH568"/>
      <c r="AI568"/>
      <c r="AJ568"/>
      <c r="AK568"/>
      <c r="AL568"/>
      <c r="AM568"/>
      <c r="AN568"/>
      <c r="AO568"/>
      <c r="AP568"/>
      <c r="AQ568"/>
      <c r="AR568"/>
      <c r="AS568"/>
      <c r="AT568"/>
      <c r="AU568"/>
      <c r="AV568"/>
      <c r="AW568"/>
      <c r="BE568"/>
      <c r="CG568"/>
      <c r="CH568"/>
      <c r="CI568"/>
      <c r="CJ568"/>
      <c r="CK568"/>
      <c r="CL568"/>
      <c r="CM568"/>
      <c r="CN568"/>
      <c r="CO568"/>
    </row>
    <row r="569" spans="18:93">
      <c r="R569"/>
      <c r="W569">
        <v>574</v>
      </c>
      <c r="X569"/>
      <c r="Y569"/>
      <c r="Z569"/>
      <c r="AA569"/>
      <c r="AB569"/>
      <c r="AC569"/>
      <c r="AD569"/>
      <c r="AE569"/>
      <c r="AF569"/>
      <c r="AG569"/>
      <c r="AH569"/>
      <c r="AI569"/>
      <c r="AJ569"/>
      <c r="AK569"/>
      <c r="AL569"/>
      <c r="AM569"/>
      <c r="AN569"/>
      <c r="AO569"/>
      <c r="AP569"/>
      <c r="AQ569"/>
      <c r="AR569"/>
      <c r="AS569"/>
      <c r="AT569"/>
      <c r="AU569"/>
      <c r="AV569"/>
      <c r="AW569"/>
      <c r="BE569"/>
      <c r="CG569"/>
      <c r="CH569"/>
      <c r="CI569"/>
      <c r="CJ569"/>
      <c r="CK569"/>
      <c r="CL569"/>
      <c r="CM569"/>
      <c r="CN569"/>
      <c r="CO569"/>
    </row>
    <row r="570" spans="18:93">
      <c r="R570"/>
      <c r="W570">
        <v>575</v>
      </c>
      <c r="X570"/>
      <c r="Y570"/>
      <c r="Z570"/>
      <c r="AA570"/>
      <c r="AB570"/>
      <c r="AC570"/>
      <c r="AD570"/>
      <c r="AE570"/>
      <c r="AF570"/>
      <c r="AG570"/>
      <c r="AH570"/>
      <c r="AI570"/>
      <c r="AJ570"/>
      <c r="AK570"/>
      <c r="AL570"/>
      <c r="AM570"/>
      <c r="AN570"/>
      <c r="AO570"/>
      <c r="AP570"/>
      <c r="AQ570"/>
      <c r="AR570"/>
      <c r="AS570"/>
      <c r="AT570"/>
      <c r="AU570"/>
      <c r="AV570"/>
      <c r="AW570"/>
      <c r="BE570"/>
      <c r="CG570"/>
      <c r="CH570"/>
      <c r="CI570"/>
      <c r="CJ570"/>
      <c r="CK570"/>
      <c r="CL570"/>
      <c r="CM570"/>
      <c r="CN570"/>
      <c r="CO570"/>
    </row>
    <row r="571" spans="18:93">
      <c r="R571"/>
      <c r="W571">
        <v>576</v>
      </c>
      <c r="X571"/>
      <c r="Y571"/>
      <c r="Z571"/>
      <c r="AA571"/>
      <c r="AB571"/>
      <c r="AC571"/>
      <c r="AD571"/>
      <c r="AE571"/>
      <c r="AF571"/>
      <c r="AG571"/>
      <c r="AH571"/>
      <c r="AI571"/>
      <c r="AJ571"/>
      <c r="AK571"/>
      <c r="AL571"/>
      <c r="AM571"/>
      <c r="AN571"/>
      <c r="AO571"/>
      <c r="AP571"/>
      <c r="AQ571"/>
      <c r="AR571"/>
      <c r="AS571"/>
      <c r="AT571"/>
      <c r="AU571"/>
      <c r="AV571"/>
      <c r="AW571"/>
      <c r="BE571"/>
      <c r="CG571"/>
      <c r="CH571"/>
      <c r="CI571"/>
      <c r="CJ571"/>
      <c r="CK571"/>
      <c r="CL571"/>
      <c r="CM571"/>
      <c r="CN571"/>
      <c r="CO571"/>
    </row>
    <row r="572" spans="18:93">
      <c r="R572"/>
      <c r="W572">
        <v>577</v>
      </c>
      <c r="X572"/>
      <c r="Y572"/>
      <c r="Z572"/>
      <c r="AA572"/>
      <c r="AB572"/>
      <c r="AC572"/>
      <c r="AD572"/>
      <c r="AE572"/>
      <c r="AF572"/>
      <c r="AG572"/>
      <c r="AH572"/>
      <c r="AI572"/>
      <c r="AJ572"/>
      <c r="AK572"/>
      <c r="AL572"/>
      <c r="AM572"/>
      <c r="AN572"/>
      <c r="AO572"/>
      <c r="AP572"/>
      <c r="AQ572"/>
      <c r="AR572"/>
      <c r="AS572"/>
      <c r="AT572"/>
      <c r="AU572"/>
      <c r="AV572"/>
      <c r="AW572"/>
      <c r="BE572"/>
      <c r="CG572"/>
      <c r="CH572"/>
      <c r="CI572"/>
      <c r="CJ572"/>
      <c r="CK572"/>
      <c r="CL572"/>
      <c r="CM572"/>
      <c r="CN572"/>
      <c r="CO572"/>
    </row>
    <row r="573" spans="18:93">
      <c r="R573"/>
      <c r="W573">
        <v>578</v>
      </c>
      <c r="X573"/>
      <c r="Y573"/>
      <c r="Z573"/>
      <c r="AA573"/>
      <c r="AB573"/>
      <c r="AC573"/>
      <c r="AD573"/>
      <c r="AE573"/>
      <c r="AF573"/>
      <c r="AG573"/>
      <c r="AH573"/>
      <c r="AI573"/>
      <c r="AJ573"/>
      <c r="AK573"/>
      <c r="AL573"/>
      <c r="AM573"/>
      <c r="AN573"/>
      <c r="AO573"/>
      <c r="AP573"/>
      <c r="AQ573"/>
      <c r="AR573"/>
      <c r="AS573"/>
      <c r="AT573"/>
      <c r="AU573"/>
      <c r="AV573"/>
      <c r="AW573"/>
      <c r="BE573"/>
      <c r="CG573"/>
      <c r="CH573"/>
      <c r="CI573"/>
      <c r="CJ573"/>
      <c r="CK573"/>
      <c r="CL573"/>
      <c r="CM573"/>
      <c r="CN573"/>
      <c r="CO573"/>
    </row>
    <row r="574" spans="18:93">
      <c r="R574"/>
      <c r="W574">
        <v>579</v>
      </c>
      <c r="X574"/>
      <c r="Y574"/>
      <c r="Z574"/>
      <c r="AA574"/>
      <c r="AB574"/>
      <c r="AC574"/>
      <c r="AD574"/>
      <c r="AE574"/>
      <c r="AF574"/>
      <c r="AG574"/>
      <c r="AH574"/>
      <c r="AI574"/>
      <c r="AJ574"/>
      <c r="AK574"/>
      <c r="AL574"/>
      <c r="AM574"/>
      <c r="AN574"/>
      <c r="AO574"/>
      <c r="AP574"/>
      <c r="AQ574"/>
      <c r="AR574"/>
      <c r="AS574"/>
      <c r="AT574"/>
      <c r="AU574"/>
      <c r="AV574"/>
      <c r="AW574"/>
      <c r="BE574"/>
      <c r="CG574"/>
      <c r="CH574"/>
      <c r="CI574"/>
      <c r="CJ574"/>
      <c r="CK574"/>
      <c r="CL574"/>
      <c r="CM574"/>
      <c r="CN574"/>
      <c r="CO574"/>
    </row>
    <row r="575" spans="18:93">
      <c r="R575"/>
      <c r="W575">
        <v>580</v>
      </c>
      <c r="X575"/>
      <c r="Y575"/>
      <c r="Z575"/>
      <c r="AA575"/>
      <c r="AB575"/>
      <c r="AC575"/>
      <c r="AD575"/>
      <c r="AE575"/>
      <c r="AF575"/>
      <c r="AG575"/>
      <c r="AH575"/>
      <c r="AI575"/>
      <c r="AJ575"/>
      <c r="AK575"/>
      <c r="AL575"/>
      <c r="AM575"/>
      <c r="AN575"/>
      <c r="AO575"/>
      <c r="AP575"/>
      <c r="AQ575"/>
      <c r="AR575"/>
      <c r="AS575"/>
      <c r="AT575"/>
      <c r="AU575"/>
      <c r="AV575"/>
      <c r="AW575"/>
      <c r="BE575"/>
      <c r="CG575"/>
      <c r="CH575"/>
      <c r="CI575"/>
      <c r="CJ575"/>
      <c r="CK575"/>
      <c r="CL575"/>
      <c r="CM575"/>
      <c r="CN575"/>
      <c r="CO575"/>
    </row>
    <row r="576" spans="18:93">
      <c r="R576"/>
      <c r="W576">
        <v>581</v>
      </c>
      <c r="X576"/>
      <c r="Y576"/>
      <c r="Z576"/>
      <c r="AA576"/>
      <c r="AB576"/>
      <c r="AC576"/>
      <c r="AD576"/>
      <c r="AE576"/>
      <c r="AF576"/>
      <c r="AG576"/>
      <c r="AH576"/>
      <c r="AI576"/>
      <c r="AJ576"/>
      <c r="AK576"/>
      <c r="AL576"/>
      <c r="AM576"/>
      <c r="AN576"/>
      <c r="AO576"/>
      <c r="AP576"/>
      <c r="AQ576"/>
      <c r="AR576"/>
      <c r="AS576"/>
      <c r="AT576"/>
      <c r="AU576"/>
      <c r="AV576"/>
      <c r="AW576"/>
      <c r="BE576"/>
      <c r="CG576"/>
      <c r="CH576"/>
      <c r="CI576"/>
      <c r="CJ576"/>
      <c r="CK576"/>
      <c r="CL576"/>
      <c r="CM576"/>
      <c r="CN576"/>
      <c r="CO576"/>
    </row>
    <row r="577" spans="18:93">
      <c r="R577"/>
      <c r="W577">
        <v>582</v>
      </c>
      <c r="X577"/>
      <c r="Y577"/>
      <c r="Z577"/>
      <c r="AA577"/>
      <c r="AB577"/>
      <c r="AC577"/>
      <c r="AD577"/>
      <c r="AE577"/>
      <c r="AF577"/>
      <c r="AG577"/>
      <c r="AH577"/>
      <c r="AI577"/>
      <c r="AJ577"/>
      <c r="AK577"/>
      <c r="AL577"/>
      <c r="AM577"/>
      <c r="AN577"/>
      <c r="AO577"/>
      <c r="AP577"/>
      <c r="AQ577"/>
      <c r="AR577"/>
      <c r="AS577"/>
      <c r="AT577"/>
      <c r="AU577"/>
      <c r="AV577"/>
      <c r="AW577"/>
      <c r="BE577"/>
      <c r="CG577"/>
      <c r="CH577"/>
      <c r="CI577"/>
      <c r="CJ577"/>
      <c r="CK577"/>
      <c r="CL577"/>
      <c r="CM577"/>
      <c r="CN577"/>
      <c r="CO577"/>
    </row>
    <row r="578" spans="18:93">
      <c r="R578"/>
      <c r="W578">
        <v>583</v>
      </c>
      <c r="X578"/>
      <c r="Y578"/>
      <c r="Z578"/>
      <c r="AA578"/>
      <c r="AB578"/>
      <c r="AC578"/>
      <c r="AD578"/>
      <c r="AE578"/>
      <c r="AF578"/>
      <c r="AG578"/>
      <c r="AH578"/>
      <c r="AI578"/>
      <c r="AJ578"/>
      <c r="AK578"/>
      <c r="AL578"/>
      <c r="AM578"/>
      <c r="AN578"/>
      <c r="AO578"/>
      <c r="AP578"/>
      <c r="AQ578"/>
      <c r="AR578"/>
      <c r="AS578"/>
      <c r="AT578"/>
      <c r="AU578"/>
      <c r="AV578"/>
      <c r="AW578"/>
      <c r="BE578"/>
      <c r="CG578"/>
      <c r="CH578"/>
      <c r="CI578"/>
      <c r="CJ578"/>
      <c r="CK578"/>
      <c r="CL578"/>
      <c r="CM578"/>
      <c r="CN578"/>
      <c r="CO578"/>
    </row>
    <row r="579" spans="18:93">
      <c r="R579"/>
      <c r="W579">
        <v>584</v>
      </c>
      <c r="X579"/>
      <c r="Y579"/>
      <c r="Z579"/>
      <c r="AA579"/>
      <c r="AB579"/>
      <c r="AC579"/>
      <c r="AD579"/>
      <c r="AE579"/>
      <c r="AF579"/>
      <c r="AG579"/>
      <c r="AH579"/>
      <c r="AI579"/>
      <c r="AJ579"/>
      <c r="AK579"/>
      <c r="AL579"/>
      <c r="AM579"/>
      <c r="AN579"/>
      <c r="AO579"/>
      <c r="AP579"/>
      <c r="AQ579"/>
      <c r="AR579"/>
      <c r="AS579"/>
      <c r="AT579"/>
      <c r="AU579"/>
      <c r="AV579"/>
      <c r="AW579"/>
      <c r="BE579"/>
      <c r="CG579"/>
      <c r="CH579"/>
      <c r="CI579"/>
      <c r="CJ579"/>
      <c r="CK579"/>
      <c r="CL579"/>
      <c r="CM579"/>
      <c r="CN579"/>
      <c r="CO579"/>
    </row>
    <row r="580" spans="18:93">
      <c r="R580"/>
      <c r="W580">
        <v>585</v>
      </c>
      <c r="X580"/>
      <c r="Y580"/>
      <c r="Z580"/>
      <c r="AA580"/>
      <c r="AB580"/>
      <c r="AC580"/>
      <c r="AD580"/>
      <c r="AE580"/>
      <c r="AF580"/>
      <c r="AG580"/>
      <c r="AH580"/>
      <c r="AI580"/>
      <c r="AJ580"/>
      <c r="AK580"/>
      <c r="AL580"/>
      <c r="AM580"/>
      <c r="AN580"/>
      <c r="AO580"/>
      <c r="AP580"/>
      <c r="AQ580"/>
      <c r="AR580"/>
      <c r="AS580"/>
      <c r="AT580"/>
      <c r="AU580"/>
      <c r="AV580"/>
      <c r="AW580"/>
      <c r="BE580"/>
      <c r="CG580"/>
      <c r="CH580"/>
      <c r="CI580"/>
      <c r="CJ580"/>
      <c r="CK580"/>
      <c r="CL580"/>
      <c r="CM580"/>
      <c r="CN580"/>
      <c r="CO580"/>
    </row>
    <row r="581" spans="18:93">
      <c r="R581"/>
      <c r="W581">
        <v>586</v>
      </c>
      <c r="X581"/>
      <c r="Y581"/>
      <c r="Z581"/>
      <c r="AA581"/>
      <c r="AB581"/>
      <c r="AC581"/>
      <c r="AD581"/>
      <c r="AE581"/>
      <c r="AF581"/>
      <c r="AG581"/>
      <c r="AH581"/>
      <c r="AI581"/>
      <c r="AJ581"/>
      <c r="AK581"/>
      <c r="AL581"/>
      <c r="AM581"/>
      <c r="AN581"/>
      <c r="AO581"/>
      <c r="AP581"/>
      <c r="AQ581"/>
      <c r="AR581"/>
      <c r="AS581"/>
      <c r="AT581"/>
      <c r="AU581"/>
      <c r="AV581"/>
      <c r="AW581"/>
      <c r="BE581"/>
      <c r="CG581"/>
      <c r="CH581"/>
      <c r="CI581"/>
      <c r="CJ581"/>
      <c r="CK581"/>
      <c r="CL581"/>
      <c r="CM581"/>
      <c r="CN581"/>
      <c r="CO581"/>
    </row>
    <row r="582" spans="18:93">
      <c r="R582"/>
      <c r="W582">
        <v>587</v>
      </c>
      <c r="X582"/>
      <c r="Y582"/>
      <c r="Z582"/>
      <c r="AA582"/>
      <c r="AB582"/>
      <c r="AC582"/>
      <c r="AD582"/>
      <c r="AE582"/>
      <c r="AF582"/>
      <c r="AG582"/>
      <c r="AH582"/>
      <c r="AI582"/>
      <c r="AJ582"/>
      <c r="AK582"/>
      <c r="AL582"/>
      <c r="AM582"/>
      <c r="AN582"/>
      <c r="AO582"/>
      <c r="AP582"/>
      <c r="AQ582"/>
      <c r="AR582"/>
      <c r="AS582"/>
      <c r="AT582"/>
      <c r="AU582"/>
      <c r="AV582"/>
      <c r="AW582"/>
      <c r="BE582"/>
      <c r="CG582"/>
      <c r="CH582"/>
      <c r="CI582"/>
      <c r="CJ582"/>
      <c r="CK582"/>
      <c r="CL582"/>
      <c r="CM582"/>
      <c r="CN582"/>
      <c r="CO582"/>
    </row>
    <row r="583" spans="18:93">
      <c r="R583"/>
      <c r="W583">
        <v>588</v>
      </c>
      <c r="X583"/>
      <c r="Y583"/>
      <c r="Z583"/>
      <c r="AA583"/>
      <c r="AB583"/>
      <c r="AC583"/>
      <c r="AD583"/>
      <c r="AE583"/>
      <c r="AF583"/>
      <c r="AG583"/>
      <c r="AH583"/>
      <c r="AI583"/>
      <c r="AJ583"/>
      <c r="AK583"/>
      <c r="AL583"/>
      <c r="AM583"/>
      <c r="AN583"/>
      <c r="AO583"/>
      <c r="AP583"/>
      <c r="AQ583"/>
      <c r="AR583"/>
      <c r="AS583"/>
      <c r="AT583"/>
      <c r="AU583"/>
      <c r="AV583"/>
      <c r="AW583"/>
      <c r="BE583"/>
      <c r="CG583"/>
      <c r="CH583"/>
      <c r="CI583"/>
      <c r="CJ583"/>
      <c r="CK583"/>
      <c r="CL583"/>
      <c r="CM583"/>
      <c r="CN583"/>
      <c r="CO583"/>
    </row>
    <row r="584" spans="18:93">
      <c r="R584"/>
      <c r="W584">
        <v>589</v>
      </c>
      <c r="X584"/>
      <c r="Y584"/>
      <c r="Z584"/>
      <c r="AA584"/>
      <c r="AB584"/>
      <c r="AC584"/>
      <c r="AD584"/>
      <c r="AE584"/>
      <c r="AF584"/>
      <c r="AG584"/>
      <c r="AH584"/>
      <c r="AI584"/>
      <c r="AJ584"/>
      <c r="AK584"/>
      <c r="AL584"/>
      <c r="AM584"/>
      <c r="AN584"/>
      <c r="AO584"/>
      <c r="AP584"/>
      <c r="AQ584"/>
      <c r="AR584"/>
      <c r="AS584"/>
      <c r="AT584"/>
      <c r="AU584"/>
      <c r="AV584"/>
      <c r="AW584"/>
      <c r="BE584"/>
      <c r="CG584"/>
      <c r="CH584"/>
      <c r="CI584"/>
      <c r="CJ584"/>
      <c r="CK584"/>
      <c r="CL584"/>
      <c r="CM584"/>
      <c r="CN584"/>
      <c r="CO584"/>
    </row>
    <row r="585" spans="18:93">
      <c r="R585"/>
      <c r="W585">
        <v>590</v>
      </c>
      <c r="X585"/>
      <c r="Y585"/>
      <c r="Z585"/>
      <c r="AA585"/>
      <c r="AB585"/>
      <c r="AC585"/>
      <c r="AD585"/>
      <c r="AE585"/>
      <c r="AF585"/>
      <c r="AG585"/>
      <c r="AH585"/>
      <c r="AI585"/>
      <c r="AJ585"/>
      <c r="AK585"/>
      <c r="AL585"/>
      <c r="AM585"/>
      <c r="AN585"/>
      <c r="AO585"/>
      <c r="AP585"/>
      <c r="AQ585"/>
      <c r="AR585"/>
      <c r="AS585"/>
      <c r="AT585"/>
      <c r="AU585"/>
      <c r="AV585"/>
      <c r="AW585"/>
      <c r="BE585"/>
      <c r="CG585"/>
      <c r="CH585"/>
      <c r="CI585"/>
      <c r="CJ585"/>
      <c r="CK585"/>
      <c r="CL585"/>
      <c r="CM585"/>
      <c r="CN585"/>
      <c r="CO585"/>
    </row>
    <row r="586" spans="18:93">
      <c r="R586"/>
      <c r="W586">
        <v>591</v>
      </c>
      <c r="X586"/>
      <c r="Y586"/>
      <c r="Z586"/>
      <c r="AA586"/>
      <c r="AB586"/>
      <c r="AC586"/>
      <c r="AD586"/>
      <c r="AE586"/>
      <c r="AF586"/>
      <c r="AG586"/>
      <c r="AH586"/>
      <c r="AI586"/>
      <c r="AJ586"/>
      <c r="AK586"/>
      <c r="AL586"/>
      <c r="AM586"/>
      <c r="AN586"/>
      <c r="AO586"/>
      <c r="AP586"/>
      <c r="AQ586"/>
      <c r="AR586"/>
      <c r="AS586"/>
      <c r="AT586"/>
      <c r="AU586"/>
      <c r="AV586"/>
      <c r="AW586"/>
      <c r="BE586"/>
      <c r="CG586"/>
      <c r="CH586"/>
      <c r="CI586"/>
      <c r="CJ586"/>
      <c r="CK586"/>
      <c r="CL586"/>
      <c r="CM586"/>
      <c r="CN586"/>
      <c r="CO586"/>
    </row>
    <row r="587" spans="18:93">
      <c r="R587"/>
      <c r="W587">
        <v>592</v>
      </c>
      <c r="X587"/>
      <c r="Y587"/>
      <c r="Z587"/>
      <c r="AA587"/>
      <c r="AB587"/>
      <c r="AC587"/>
      <c r="AD587"/>
      <c r="AE587"/>
      <c r="AF587"/>
      <c r="AG587"/>
      <c r="AH587"/>
      <c r="AI587"/>
      <c r="AJ587"/>
      <c r="AK587"/>
      <c r="AL587"/>
      <c r="AM587"/>
      <c r="AN587"/>
      <c r="AO587"/>
      <c r="AP587"/>
      <c r="AQ587"/>
      <c r="AR587"/>
      <c r="AS587"/>
      <c r="AT587"/>
      <c r="AU587"/>
      <c r="AV587"/>
      <c r="AW587"/>
      <c r="BE587"/>
      <c r="CG587"/>
      <c r="CH587"/>
      <c r="CI587"/>
      <c r="CJ587"/>
      <c r="CK587"/>
      <c r="CL587"/>
      <c r="CM587"/>
      <c r="CN587"/>
      <c r="CO587"/>
    </row>
    <row r="588" spans="18:93">
      <c r="R588"/>
      <c r="W588">
        <v>593</v>
      </c>
      <c r="X588"/>
      <c r="Y588"/>
      <c r="Z588"/>
      <c r="AA588"/>
      <c r="AB588"/>
      <c r="AC588"/>
      <c r="AD588"/>
      <c r="AE588"/>
      <c r="AF588"/>
      <c r="AG588"/>
      <c r="AH588"/>
      <c r="AI588"/>
      <c r="AJ588"/>
      <c r="AK588"/>
      <c r="AL588"/>
      <c r="AM588"/>
      <c r="AN588"/>
      <c r="AO588"/>
      <c r="AP588"/>
      <c r="AQ588"/>
      <c r="AR588"/>
      <c r="AS588"/>
      <c r="AT588"/>
      <c r="AU588"/>
      <c r="AV588"/>
      <c r="AW588"/>
      <c r="BE588"/>
      <c r="CG588"/>
      <c r="CH588"/>
      <c r="CI588"/>
      <c r="CJ588"/>
      <c r="CK588"/>
      <c r="CL588"/>
      <c r="CM588"/>
      <c r="CN588"/>
      <c r="CO588"/>
    </row>
    <row r="589" spans="18:93">
      <c r="R589"/>
      <c r="W589">
        <v>594</v>
      </c>
      <c r="X589"/>
      <c r="Y589"/>
      <c r="Z589"/>
      <c r="AA589"/>
      <c r="AB589"/>
      <c r="AC589"/>
      <c r="AD589"/>
      <c r="AE589"/>
      <c r="AF589"/>
      <c r="AG589"/>
      <c r="AH589"/>
      <c r="AI589"/>
      <c r="AJ589"/>
      <c r="AK589"/>
      <c r="AL589"/>
      <c r="AM589"/>
      <c r="AN589"/>
      <c r="AO589"/>
      <c r="AP589"/>
      <c r="AQ589"/>
      <c r="AR589"/>
      <c r="AS589"/>
      <c r="AT589"/>
      <c r="AU589"/>
      <c r="AV589"/>
      <c r="AW589"/>
      <c r="BE589"/>
      <c r="CG589"/>
      <c r="CH589"/>
      <c r="CI589"/>
      <c r="CJ589"/>
      <c r="CK589"/>
      <c r="CL589"/>
      <c r="CM589"/>
      <c r="CN589"/>
      <c r="CO589"/>
    </row>
    <row r="590" spans="18:93">
      <c r="R590"/>
      <c r="W590">
        <v>595</v>
      </c>
      <c r="X590"/>
      <c r="Y590"/>
      <c r="Z590"/>
      <c r="AA590"/>
      <c r="AB590"/>
      <c r="AC590"/>
      <c r="AD590"/>
      <c r="AE590"/>
      <c r="AF590"/>
      <c r="AG590"/>
      <c r="AH590"/>
      <c r="AI590"/>
      <c r="AJ590"/>
      <c r="AK590"/>
      <c r="AL590"/>
      <c r="AM590"/>
      <c r="AN590"/>
      <c r="AO590"/>
      <c r="AP590"/>
      <c r="AQ590"/>
      <c r="AR590"/>
      <c r="AS590"/>
      <c r="AT590"/>
      <c r="AU590"/>
      <c r="AV590"/>
      <c r="AW590"/>
      <c r="BE590"/>
      <c r="CG590"/>
      <c r="CH590"/>
      <c r="CI590"/>
      <c r="CJ590"/>
      <c r="CK590"/>
      <c r="CL590"/>
      <c r="CM590"/>
      <c r="CN590"/>
      <c r="CO590"/>
    </row>
    <row r="591" spans="18:93">
      <c r="R591"/>
      <c r="W591">
        <v>596</v>
      </c>
      <c r="X591"/>
      <c r="Y591"/>
      <c r="Z591"/>
      <c r="AA591"/>
      <c r="AB591"/>
      <c r="AC591"/>
      <c r="AD591"/>
      <c r="AE591"/>
      <c r="AF591"/>
      <c r="AG591"/>
      <c r="AH591"/>
      <c r="AI591"/>
      <c r="AJ591"/>
      <c r="AK591"/>
      <c r="AL591"/>
      <c r="AM591"/>
      <c r="AN591"/>
      <c r="AO591"/>
      <c r="AP591"/>
      <c r="AQ591"/>
      <c r="AR591"/>
      <c r="AS591"/>
      <c r="AT591"/>
      <c r="AU591"/>
      <c r="AV591"/>
      <c r="AW591"/>
      <c r="BE591"/>
      <c r="CG591"/>
      <c r="CH591"/>
      <c r="CI591"/>
      <c r="CJ591"/>
      <c r="CK591"/>
      <c r="CL591"/>
      <c r="CM591"/>
      <c r="CN591"/>
      <c r="CO591"/>
    </row>
    <row r="592" spans="18:93">
      <c r="R592"/>
      <c r="W592">
        <v>597</v>
      </c>
      <c r="X592"/>
      <c r="Y592"/>
      <c r="Z592"/>
      <c r="AA592"/>
      <c r="AB592"/>
      <c r="AC592"/>
      <c r="AD592"/>
      <c r="AE592"/>
      <c r="AF592"/>
      <c r="AG592"/>
      <c r="AH592"/>
      <c r="AI592"/>
      <c r="AJ592"/>
      <c r="AK592"/>
      <c r="AL592"/>
      <c r="AM592"/>
      <c r="AN592"/>
      <c r="AO592"/>
      <c r="AP592"/>
      <c r="AQ592"/>
      <c r="AR592"/>
      <c r="AS592"/>
      <c r="AT592"/>
      <c r="AU592"/>
      <c r="AV592"/>
      <c r="AW592"/>
      <c r="BE592"/>
      <c r="CG592"/>
      <c r="CH592"/>
      <c r="CI592"/>
      <c r="CJ592"/>
      <c r="CK592"/>
      <c r="CL592"/>
      <c r="CM592"/>
      <c r="CN592"/>
      <c r="CO592"/>
    </row>
    <row r="593" spans="18:93">
      <c r="R593"/>
      <c r="W593">
        <v>598</v>
      </c>
      <c r="X593"/>
      <c r="Y593"/>
      <c r="Z593"/>
      <c r="AA593"/>
      <c r="AB593"/>
      <c r="AC593"/>
      <c r="AD593"/>
      <c r="AE593"/>
      <c r="AF593"/>
      <c r="AG593"/>
      <c r="AH593"/>
      <c r="AI593"/>
      <c r="AJ593"/>
      <c r="AK593"/>
      <c r="AL593"/>
      <c r="AM593"/>
      <c r="AN593"/>
      <c r="AO593"/>
      <c r="AP593"/>
      <c r="AQ593"/>
      <c r="AR593"/>
      <c r="AS593"/>
      <c r="AT593"/>
      <c r="AU593"/>
      <c r="AV593"/>
      <c r="AW593"/>
      <c r="BE593"/>
      <c r="CG593"/>
      <c r="CH593"/>
      <c r="CI593"/>
      <c r="CJ593"/>
      <c r="CK593"/>
      <c r="CL593"/>
      <c r="CM593"/>
      <c r="CN593"/>
      <c r="CO593"/>
    </row>
    <row r="594" spans="18:93">
      <c r="R594"/>
      <c r="W594">
        <v>599</v>
      </c>
      <c r="X594"/>
      <c r="Y594"/>
      <c r="Z594"/>
      <c r="AA594"/>
      <c r="AB594"/>
      <c r="AC594"/>
      <c r="AD594"/>
      <c r="AE594"/>
      <c r="AF594"/>
      <c r="AG594"/>
      <c r="AH594"/>
      <c r="AI594"/>
      <c r="AJ594"/>
      <c r="AK594"/>
      <c r="AL594"/>
      <c r="AM594"/>
      <c r="AN594"/>
      <c r="AO594"/>
      <c r="AP594"/>
      <c r="AQ594"/>
      <c r="AR594"/>
      <c r="AS594"/>
      <c r="AT594"/>
      <c r="AU594"/>
      <c r="AV594"/>
      <c r="AW594"/>
      <c r="BE594"/>
      <c r="CG594"/>
      <c r="CH594"/>
      <c r="CI594"/>
      <c r="CJ594"/>
      <c r="CK594"/>
      <c r="CL594"/>
      <c r="CM594"/>
      <c r="CN594"/>
      <c r="CO594"/>
    </row>
    <row r="595" spans="18:93">
      <c r="R595"/>
      <c r="W595">
        <v>600</v>
      </c>
      <c r="X595"/>
      <c r="Y595"/>
      <c r="Z595"/>
      <c r="AA595"/>
      <c r="AB595"/>
      <c r="AC595"/>
      <c r="AD595"/>
      <c r="AE595"/>
      <c r="AF595"/>
      <c r="AG595"/>
      <c r="AH595"/>
      <c r="AI595"/>
      <c r="AJ595"/>
      <c r="AK595"/>
      <c r="AL595"/>
      <c r="AM595"/>
      <c r="AN595"/>
      <c r="AO595"/>
      <c r="AP595"/>
      <c r="AQ595"/>
      <c r="AR595"/>
      <c r="AS595"/>
      <c r="AT595"/>
      <c r="AU595"/>
      <c r="AV595"/>
      <c r="AW595"/>
      <c r="BE595"/>
      <c r="CG595"/>
      <c r="CH595"/>
      <c r="CI595"/>
      <c r="CJ595"/>
      <c r="CK595"/>
      <c r="CL595"/>
      <c r="CM595"/>
      <c r="CN595"/>
      <c r="CO595"/>
    </row>
    <row r="596" spans="18:93">
      <c r="R596"/>
      <c r="W596">
        <v>601</v>
      </c>
      <c r="X596"/>
      <c r="Y596"/>
      <c r="Z596"/>
      <c r="AA596"/>
      <c r="AB596"/>
      <c r="AC596"/>
      <c r="AD596"/>
      <c r="AE596"/>
      <c r="AF596"/>
      <c r="AG596"/>
      <c r="AH596"/>
      <c r="AI596"/>
      <c r="AJ596"/>
      <c r="AK596"/>
      <c r="AL596"/>
      <c r="AM596"/>
      <c r="AN596"/>
      <c r="AO596"/>
      <c r="AP596"/>
      <c r="AQ596"/>
      <c r="AR596"/>
      <c r="AS596"/>
      <c r="AT596"/>
      <c r="AU596"/>
      <c r="AV596"/>
      <c r="AW596"/>
      <c r="BE596"/>
      <c r="CG596"/>
      <c r="CH596"/>
      <c r="CI596"/>
      <c r="CJ596"/>
      <c r="CK596"/>
      <c r="CL596"/>
      <c r="CM596"/>
      <c r="CN596"/>
      <c r="CO596"/>
    </row>
    <row r="597" spans="18:93">
      <c r="R597"/>
      <c r="W597">
        <v>602</v>
      </c>
      <c r="X597"/>
      <c r="Y597"/>
      <c r="Z597"/>
      <c r="AA597"/>
      <c r="AB597"/>
      <c r="AC597"/>
      <c r="AD597"/>
      <c r="AE597"/>
      <c r="AF597"/>
      <c r="AG597"/>
      <c r="AH597"/>
      <c r="AI597"/>
      <c r="AJ597"/>
      <c r="AK597"/>
      <c r="AL597"/>
      <c r="AM597"/>
      <c r="AN597"/>
      <c r="AO597"/>
      <c r="AP597"/>
      <c r="AQ597"/>
      <c r="AR597"/>
      <c r="AS597"/>
      <c r="AT597"/>
      <c r="AU597"/>
      <c r="AV597"/>
      <c r="AW597"/>
      <c r="BE597"/>
      <c r="CG597"/>
      <c r="CH597"/>
      <c r="CI597"/>
      <c r="CJ597"/>
      <c r="CK597"/>
      <c r="CL597"/>
      <c r="CM597"/>
      <c r="CN597"/>
      <c r="CO597"/>
    </row>
    <row r="598" spans="18:93">
      <c r="R598"/>
      <c r="W598">
        <v>603</v>
      </c>
      <c r="X598"/>
      <c r="Y598"/>
      <c r="Z598"/>
      <c r="AA598"/>
      <c r="AB598"/>
      <c r="AC598"/>
      <c r="AD598"/>
      <c r="AE598"/>
      <c r="AF598"/>
      <c r="AG598"/>
      <c r="AH598"/>
      <c r="AI598"/>
      <c r="AJ598"/>
      <c r="AK598"/>
      <c r="AL598"/>
      <c r="AM598"/>
      <c r="AN598"/>
      <c r="AO598"/>
      <c r="AP598"/>
      <c r="AQ598"/>
      <c r="AR598"/>
      <c r="AS598"/>
      <c r="AT598"/>
      <c r="AU598"/>
      <c r="AV598"/>
      <c r="AW598"/>
      <c r="BE598"/>
      <c r="CG598"/>
      <c r="CH598"/>
      <c r="CI598"/>
      <c r="CJ598"/>
      <c r="CK598"/>
      <c r="CL598"/>
      <c r="CM598"/>
      <c r="CN598"/>
      <c r="CO598"/>
    </row>
    <row r="599" spans="18:93">
      <c r="R599"/>
      <c r="W599">
        <v>604</v>
      </c>
      <c r="X599"/>
      <c r="Y599"/>
      <c r="Z599"/>
      <c r="AA599"/>
      <c r="AB599"/>
      <c r="AC599"/>
      <c r="AD599"/>
      <c r="AE599"/>
      <c r="AF599"/>
      <c r="AG599"/>
      <c r="AH599"/>
      <c r="AI599"/>
      <c r="AJ599"/>
      <c r="AK599"/>
      <c r="AL599"/>
      <c r="AM599"/>
      <c r="AN599"/>
      <c r="AO599"/>
      <c r="AP599"/>
      <c r="AQ599"/>
      <c r="AR599"/>
      <c r="AS599"/>
      <c r="AT599"/>
      <c r="AU599"/>
      <c r="AV599"/>
      <c r="AW599"/>
      <c r="BE599"/>
      <c r="CG599"/>
      <c r="CH599"/>
      <c r="CI599"/>
      <c r="CJ599"/>
      <c r="CK599"/>
      <c r="CL599"/>
      <c r="CM599"/>
      <c r="CN599"/>
      <c r="CO599"/>
    </row>
    <row r="600" spans="18:93">
      <c r="R600"/>
      <c r="W600">
        <v>605</v>
      </c>
      <c r="X600"/>
      <c r="Y600"/>
      <c r="Z600"/>
      <c r="AA600"/>
      <c r="AB600"/>
      <c r="AC600"/>
      <c r="AD600"/>
      <c r="AE600"/>
      <c r="AF600"/>
      <c r="AG600"/>
      <c r="AH600"/>
      <c r="AI600"/>
      <c r="AJ600"/>
      <c r="AK600"/>
      <c r="AL600"/>
      <c r="AM600"/>
      <c r="AN600"/>
      <c r="AO600"/>
      <c r="AP600"/>
      <c r="AQ600"/>
      <c r="AR600"/>
      <c r="AS600"/>
      <c r="AT600"/>
      <c r="AU600"/>
      <c r="AV600"/>
      <c r="AW600"/>
      <c r="BE600"/>
      <c r="CG600"/>
      <c r="CH600"/>
      <c r="CI600"/>
      <c r="CJ600"/>
      <c r="CK600"/>
      <c r="CL600"/>
      <c r="CM600"/>
      <c r="CN600"/>
      <c r="CO600"/>
    </row>
    <row r="601" spans="18:93">
      <c r="R601"/>
      <c r="W601">
        <v>606</v>
      </c>
      <c r="X601"/>
      <c r="Y601"/>
      <c r="Z601"/>
      <c r="AA601"/>
      <c r="AB601"/>
      <c r="AC601"/>
      <c r="AD601"/>
      <c r="AE601"/>
      <c r="AF601"/>
      <c r="AG601"/>
      <c r="AH601"/>
      <c r="AI601"/>
      <c r="AJ601"/>
      <c r="AK601"/>
      <c r="AL601"/>
      <c r="AM601"/>
      <c r="AN601"/>
      <c r="AO601"/>
      <c r="AP601"/>
      <c r="AQ601"/>
      <c r="AR601"/>
      <c r="AS601"/>
      <c r="AT601"/>
      <c r="AU601"/>
      <c r="AV601"/>
      <c r="AW601"/>
      <c r="BE601"/>
      <c r="CG601"/>
      <c r="CH601"/>
      <c r="CI601"/>
      <c r="CJ601"/>
      <c r="CK601"/>
      <c r="CL601"/>
      <c r="CM601"/>
      <c r="CN601"/>
      <c r="CO601"/>
    </row>
    <row r="602" spans="18:93">
      <c r="R602"/>
      <c r="W602">
        <v>607</v>
      </c>
      <c r="X602"/>
      <c r="Y602"/>
      <c r="Z602"/>
      <c r="AA602"/>
      <c r="AB602"/>
      <c r="AC602"/>
      <c r="AD602"/>
      <c r="AE602"/>
      <c r="AF602"/>
      <c r="AG602"/>
      <c r="AH602"/>
      <c r="AI602"/>
      <c r="AJ602"/>
      <c r="AK602"/>
      <c r="AL602"/>
      <c r="AM602"/>
      <c r="AN602"/>
      <c r="AO602"/>
      <c r="AP602"/>
      <c r="AQ602"/>
      <c r="AR602"/>
      <c r="AS602"/>
      <c r="AT602"/>
      <c r="AU602"/>
      <c r="AV602"/>
      <c r="AW602"/>
      <c r="BE602"/>
      <c r="CG602"/>
      <c r="CH602"/>
      <c r="CI602"/>
      <c r="CJ602"/>
      <c r="CK602"/>
      <c r="CL602"/>
      <c r="CM602"/>
      <c r="CN602"/>
      <c r="CO602"/>
    </row>
    <row r="603" spans="18:93">
      <c r="R603"/>
      <c r="W603">
        <v>608</v>
      </c>
      <c r="X603"/>
      <c r="Y603"/>
      <c r="Z603"/>
      <c r="AA603"/>
      <c r="AB603"/>
      <c r="AC603"/>
      <c r="AD603"/>
      <c r="AE603"/>
      <c r="AF603"/>
      <c r="AG603"/>
      <c r="AH603"/>
      <c r="AI603"/>
      <c r="AJ603"/>
      <c r="AK603"/>
      <c r="AL603"/>
      <c r="AM603"/>
      <c r="AN603"/>
      <c r="AO603"/>
      <c r="AP603"/>
      <c r="AQ603"/>
      <c r="AR603"/>
      <c r="AS603"/>
      <c r="AT603"/>
      <c r="AU603"/>
      <c r="AV603"/>
      <c r="AW603"/>
      <c r="BE603"/>
      <c r="CG603"/>
      <c r="CH603"/>
      <c r="CI603"/>
      <c r="CJ603"/>
      <c r="CK603"/>
      <c r="CL603"/>
      <c r="CM603"/>
      <c r="CN603"/>
      <c r="CO603"/>
    </row>
    <row r="604" spans="18:93">
      <c r="R604"/>
      <c r="W604">
        <v>609</v>
      </c>
      <c r="X604"/>
      <c r="Y604"/>
      <c r="Z604"/>
      <c r="AA604"/>
      <c r="AB604"/>
      <c r="AC604"/>
      <c r="AD604"/>
      <c r="AE604"/>
      <c r="AF604"/>
      <c r="AG604"/>
      <c r="AH604"/>
      <c r="AI604"/>
      <c r="AJ604"/>
      <c r="AK604"/>
      <c r="AL604"/>
      <c r="AM604"/>
      <c r="AN604"/>
      <c r="AO604"/>
      <c r="AP604"/>
      <c r="AQ604"/>
      <c r="AR604"/>
      <c r="AS604"/>
      <c r="AT604"/>
      <c r="AU604"/>
      <c r="AV604"/>
      <c r="AW604"/>
      <c r="BE604"/>
      <c r="CG604"/>
      <c r="CH604"/>
      <c r="CI604"/>
      <c r="CJ604"/>
      <c r="CK604"/>
      <c r="CL604"/>
      <c r="CM604"/>
      <c r="CN604"/>
      <c r="CO604"/>
    </row>
    <row r="605" spans="18:93">
      <c r="R605"/>
      <c r="W605">
        <v>610</v>
      </c>
      <c r="X605"/>
      <c r="Y605"/>
      <c r="Z605"/>
      <c r="AA605"/>
      <c r="AB605"/>
      <c r="AC605"/>
      <c r="AD605"/>
      <c r="AE605"/>
      <c r="AF605"/>
      <c r="AG605"/>
      <c r="AH605"/>
      <c r="AI605"/>
      <c r="AJ605"/>
      <c r="AK605"/>
      <c r="AL605"/>
      <c r="AM605"/>
      <c r="AN605"/>
      <c r="AO605"/>
      <c r="AP605"/>
      <c r="AQ605"/>
      <c r="AR605"/>
      <c r="AS605"/>
      <c r="AT605"/>
      <c r="AU605"/>
      <c r="AV605"/>
      <c r="AW605"/>
      <c r="BE605"/>
      <c r="CG605"/>
      <c r="CH605"/>
      <c r="CI605"/>
      <c r="CJ605"/>
      <c r="CK605"/>
      <c r="CL605"/>
      <c r="CM605"/>
      <c r="CN605"/>
      <c r="CO605"/>
    </row>
    <row r="606" spans="18:93">
      <c r="R606"/>
      <c r="W606">
        <v>611</v>
      </c>
      <c r="X606"/>
      <c r="Y606"/>
      <c r="Z606"/>
      <c r="AA606"/>
      <c r="AB606"/>
      <c r="AC606"/>
      <c r="AD606"/>
      <c r="AE606"/>
      <c r="AF606"/>
      <c r="AG606"/>
      <c r="AH606"/>
      <c r="AI606"/>
      <c r="AJ606"/>
      <c r="AK606"/>
      <c r="AL606"/>
      <c r="AM606"/>
      <c r="AN606"/>
      <c r="AO606"/>
      <c r="AP606"/>
      <c r="AQ606"/>
      <c r="AR606"/>
      <c r="AS606"/>
      <c r="AT606"/>
      <c r="AU606"/>
      <c r="AV606"/>
      <c r="AW606"/>
      <c r="BE606"/>
      <c r="CG606"/>
      <c r="CH606"/>
      <c r="CI606"/>
      <c r="CJ606"/>
      <c r="CK606"/>
      <c r="CL606"/>
      <c r="CM606"/>
      <c r="CN606"/>
      <c r="CO606"/>
    </row>
    <row r="607" spans="18:93">
      <c r="R607"/>
      <c r="W607">
        <v>612</v>
      </c>
      <c r="X607"/>
      <c r="Y607"/>
      <c r="Z607"/>
      <c r="AA607"/>
      <c r="AB607"/>
      <c r="AC607"/>
      <c r="AD607"/>
      <c r="AE607"/>
      <c r="AF607"/>
      <c r="AG607"/>
      <c r="AH607"/>
      <c r="AI607"/>
      <c r="AJ607"/>
      <c r="AK607"/>
      <c r="AL607"/>
      <c r="AM607"/>
      <c r="AN607"/>
      <c r="AO607"/>
      <c r="AP607"/>
      <c r="AQ607"/>
      <c r="AR607"/>
      <c r="AS607"/>
      <c r="AT607"/>
      <c r="AU607"/>
      <c r="AV607"/>
      <c r="AW607"/>
      <c r="BE607"/>
      <c r="CG607"/>
      <c r="CH607"/>
      <c r="CI607"/>
      <c r="CJ607"/>
      <c r="CK607"/>
      <c r="CL607"/>
      <c r="CM607"/>
      <c r="CN607"/>
      <c r="CO607"/>
    </row>
    <row r="608" spans="18:93">
      <c r="R608"/>
      <c r="W608">
        <v>613</v>
      </c>
      <c r="X608"/>
      <c r="Y608"/>
      <c r="Z608"/>
      <c r="AA608"/>
      <c r="AB608"/>
      <c r="AC608"/>
      <c r="AD608"/>
      <c r="AE608"/>
      <c r="AF608"/>
      <c r="AG608"/>
      <c r="AH608"/>
      <c r="AI608"/>
      <c r="AJ608"/>
      <c r="AK608"/>
      <c r="AL608"/>
      <c r="AM608"/>
      <c r="AN608"/>
      <c r="AO608"/>
      <c r="AP608"/>
      <c r="AQ608"/>
      <c r="AR608"/>
      <c r="AS608"/>
      <c r="AT608"/>
      <c r="AU608"/>
      <c r="AV608"/>
      <c r="AW608"/>
      <c r="BE608"/>
      <c r="CG608"/>
      <c r="CH608"/>
      <c r="CI608"/>
      <c r="CJ608"/>
      <c r="CK608"/>
      <c r="CL608"/>
      <c r="CM608"/>
      <c r="CN608"/>
      <c r="CO608"/>
    </row>
    <row r="609" spans="18:93">
      <c r="R609"/>
      <c r="W609">
        <v>614</v>
      </c>
      <c r="X609"/>
      <c r="Y609"/>
      <c r="Z609"/>
      <c r="AA609"/>
      <c r="AB609"/>
      <c r="AC609"/>
      <c r="AD609"/>
      <c r="AE609"/>
      <c r="AF609"/>
      <c r="AG609"/>
      <c r="AH609"/>
      <c r="AI609"/>
      <c r="AJ609"/>
      <c r="AK609"/>
      <c r="AL609"/>
      <c r="AM609"/>
      <c r="AN609"/>
      <c r="AO609"/>
      <c r="AP609"/>
      <c r="AQ609"/>
      <c r="AR609"/>
      <c r="AS609"/>
      <c r="AT609"/>
      <c r="AU609"/>
      <c r="AV609"/>
      <c r="AW609"/>
      <c r="BE609"/>
      <c r="CG609"/>
      <c r="CH609"/>
      <c r="CI609"/>
      <c r="CJ609"/>
      <c r="CK609"/>
      <c r="CL609"/>
      <c r="CM609"/>
      <c r="CN609"/>
      <c r="CO609"/>
    </row>
    <row r="610" spans="18:93">
      <c r="R610"/>
      <c r="W610">
        <v>615</v>
      </c>
      <c r="X610"/>
      <c r="Y610"/>
      <c r="Z610"/>
      <c r="AA610"/>
      <c r="AB610"/>
      <c r="AC610"/>
      <c r="AD610"/>
      <c r="AE610"/>
      <c r="AF610"/>
      <c r="AG610"/>
      <c r="AH610"/>
      <c r="AI610"/>
      <c r="AJ610"/>
      <c r="AK610"/>
      <c r="AL610"/>
      <c r="AM610"/>
      <c r="AN610"/>
      <c r="AO610"/>
      <c r="AP610"/>
      <c r="AQ610"/>
      <c r="AR610"/>
      <c r="AS610"/>
      <c r="AT610"/>
      <c r="AU610"/>
      <c r="AV610"/>
      <c r="AW610"/>
      <c r="BE610"/>
      <c r="CG610"/>
      <c r="CH610"/>
      <c r="CI610"/>
      <c r="CJ610"/>
      <c r="CK610"/>
      <c r="CL610"/>
      <c r="CM610"/>
      <c r="CN610"/>
      <c r="CO610"/>
    </row>
    <row r="611" spans="18:93">
      <c r="R611"/>
      <c r="W611">
        <v>616</v>
      </c>
      <c r="X611"/>
      <c r="Y611"/>
      <c r="Z611"/>
      <c r="AA611"/>
      <c r="AB611"/>
      <c r="AC611"/>
      <c r="AD611"/>
      <c r="AE611"/>
      <c r="AF611"/>
      <c r="AG611"/>
      <c r="AH611"/>
      <c r="AI611"/>
      <c r="AJ611"/>
      <c r="AK611"/>
      <c r="AL611"/>
      <c r="AM611"/>
      <c r="AN611"/>
      <c r="AO611"/>
      <c r="AP611"/>
      <c r="AQ611"/>
      <c r="AR611"/>
      <c r="AS611"/>
      <c r="AT611"/>
      <c r="AU611"/>
      <c r="AV611"/>
      <c r="AW611"/>
      <c r="BE611"/>
      <c r="CG611"/>
      <c r="CH611"/>
      <c r="CI611"/>
      <c r="CJ611"/>
      <c r="CK611"/>
      <c r="CL611"/>
      <c r="CM611"/>
      <c r="CN611"/>
      <c r="CO611"/>
    </row>
    <row r="612" spans="18:93">
      <c r="R612"/>
      <c r="W612">
        <v>617</v>
      </c>
      <c r="X612"/>
      <c r="Y612"/>
      <c r="Z612"/>
      <c r="AA612"/>
      <c r="AB612"/>
      <c r="AC612"/>
      <c r="AD612"/>
      <c r="AE612"/>
      <c r="AF612"/>
      <c r="AG612"/>
      <c r="AH612"/>
      <c r="AI612"/>
      <c r="AJ612"/>
      <c r="AK612"/>
      <c r="AL612"/>
      <c r="AM612"/>
      <c r="AN612"/>
      <c r="AO612"/>
      <c r="AP612"/>
      <c r="AQ612"/>
      <c r="AR612"/>
      <c r="AS612"/>
      <c r="AT612"/>
      <c r="AU612"/>
      <c r="AV612"/>
      <c r="AW612"/>
      <c r="BE612"/>
      <c r="CG612"/>
      <c r="CH612"/>
      <c r="CI612"/>
      <c r="CJ612"/>
      <c r="CK612"/>
      <c r="CL612"/>
      <c r="CM612"/>
      <c r="CN612"/>
      <c r="CO612"/>
    </row>
    <row r="613" spans="18:93">
      <c r="R613"/>
      <c r="W613">
        <v>618</v>
      </c>
      <c r="X613"/>
      <c r="Y613"/>
      <c r="Z613"/>
      <c r="AA613"/>
      <c r="AB613"/>
      <c r="AC613"/>
      <c r="AD613"/>
      <c r="AE613"/>
      <c r="AF613"/>
      <c r="AG613"/>
      <c r="AH613"/>
      <c r="AI613"/>
      <c r="AJ613"/>
      <c r="AK613"/>
      <c r="AL613"/>
      <c r="AM613"/>
      <c r="AN613"/>
      <c r="AO613"/>
      <c r="AP613"/>
      <c r="AQ613"/>
      <c r="AR613"/>
      <c r="AS613"/>
      <c r="AT613"/>
      <c r="AU613"/>
      <c r="AV613"/>
      <c r="AW613"/>
      <c r="BE613"/>
      <c r="CG613"/>
      <c r="CH613"/>
      <c r="CI613"/>
      <c r="CJ613"/>
      <c r="CK613"/>
      <c r="CL613"/>
      <c r="CM613"/>
      <c r="CN613"/>
      <c r="CO613"/>
    </row>
    <row r="614" spans="18:93">
      <c r="R614"/>
      <c r="W614">
        <v>619</v>
      </c>
      <c r="X614"/>
      <c r="Y614"/>
      <c r="Z614"/>
      <c r="AA614"/>
      <c r="AB614"/>
      <c r="AC614"/>
      <c r="AD614"/>
      <c r="AE614"/>
      <c r="AF614"/>
      <c r="AG614"/>
      <c r="AH614"/>
      <c r="AI614"/>
      <c r="AJ614"/>
      <c r="AK614"/>
      <c r="AL614"/>
      <c r="AM614"/>
      <c r="AN614"/>
      <c r="AO614"/>
      <c r="AP614"/>
      <c r="AQ614"/>
      <c r="AR614"/>
      <c r="AS614"/>
      <c r="AT614"/>
      <c r="AU614"/>
      <c r="AV614"/>
      <c r="AW614"/>
      <c r="BE614"/>
      <c r="CG614"/>
      <c r="CH614"/>
      <c r="CI614"/>
      <c r="CJ614"/>
      <c r="CK614"/>
      <c r="CL614"/>
      <c r="CM614"/>
      <c r="CN614"/>
      <c r="CO614"/>
    </row>
    <row r="615" spans="18:93">
      <c r="R615"/>
      <c r="W615">
        <v>620</v>
      </c>
      <c r="X615"/>
      <c r="Y615"/>
      <c r="Z615"/>
      <c r="AA615"/>
      <c r="AB615"/>
      <c r="AC615"/>
      <c r="AD615"/>
      <c r="AE615"/>
      <c r="AF615"/>
      <c r="AG615"/>
      <c r="AH615"/>
      <c r="AI615"/>
      <c r="AJ615"/>
      <c r="AK615"/>
      <c r="AL615"/>
      <c r="AM615"/>
      <c r="AN615"/>
      <c r="AO615"/>
      <c r="AP615"/>
      <c r="AQ615"/>
      <c r="AR615"/>
      <c r="AS615"/>
      <c r="AT615"/>
      <c r="AU615"/>
      <c r="AV615"/>
      <c r="AW615"/>
      <c r="BE615"/>
      <c r="CG615"/>
      <c r="CH615"/>
      <c r="CI615"/>
      <c r="CJ615"/>
      <c r="CK615"/>
      <c r="CL615"/>
      <c r="CM615"/>
      <c r="CN615"/>
      <c r="CO615"/>
    </row>
    <row r="616" spans="18:93">
      <c r="R616"/>
      <c r="W616">
        <v>621</v>
      </c>
      <c r="X616"/>
      <c r="Y616"/>
      <c r="Z616"/>
      <c r="AA616"/>
      <c r="AB616"/>
      <c r="AC616"/>
      <c r="AD616"/>
      <c r="AE616"/>
      <c r="AF616"/>
      <c r="AG616"/>
      <c r="AH616"/>
      <c r="AI616"/>
      <c r="AJ616"/>
      <c r="AK616"/>
      <c r="AL616"/>
      <c r="AM616"/>
      <c r="AN616"/>
      <c r="AO616"/>
      <c r="AP616"/>
      <c r="AQ616"/>
      <c r="AR616"/>
      <c r="AS616"/>
      <c r="AT616"/>
      <c r="AU616"/>
      <c r="AV616"/>
      <c r="AW616"/>
      <c r="BE616"/>
      <c r="CG616"/>
      <c r="CH616"/>
      <c r="CI616"/>
      <c r="CJ616"/>
      <c r="CK616"/>
      <c r="CL616"/>
      <c r="CM616"/>
      <c r="CN616"/>
      <c r="CO616"/>
    </row>
    <row r="617" spans="18:93">
      <c r="R617"/>
      <c r="W617">
        <v>622</v>
      </c>
      <c r="X617"/>
      <c r="Y617"/>
      <c r="Z617"/>
      <c r="AA617"/>
      <c r="AB617"/>
      <c r="AC617"/>
      <c r="AD617"/>
      <c r="AE617"/>
      <c r="AF617"/>
      <c r="AG617"/>
      <c r="AH617"/>
      <c r="AI617"/>
      <c r="AJ617"/>
      <c r="AK617"/>
      <c r="AL617"/>
      <c r="AM617"/>
      <c r="AN617"/>
      <c r="AO617"/>
      <c r="AP617"/>
      <c r="AQ617"/>
      <c r="AR617"/>
      <c r="AS617"/>
      <c r="AT617"/>
      <c r="AU617"/>
      <c r="AV617"/>
      <c r="AW617"/>
      <c r="BE617"/>
      <c r="CG617"/>
      <c r="CH617"/>
      <c r="CI617"/>
      <c r="CJ617"/>
      <c r="CK617"/>
      <c r="CL617"/>
      <c r="CM617"/>
      <c r="CN617"/>
      <c r="CO617"/>
    </row>
    <row r="618" spans="18:93">
      <c r="R618"/>
      <c r="W618">
        <v>623</v>
      </c>
      <c r="X618"/>
      <c r="Y618"/>
      <c r="Z618"/>
      <c r="AA618"/>
      <c r="AB618"/>
      <c r="AC618"/>
      <c r="AD618"/>
      <c r="AE618"/>
      <c r="AF618"/>
      <c r="AG618"/>
      <c r="AH618"/>
      <c r="AI618"/>
      <c r="AJ618"/>
      <c r="AK618"/>
      <c r="AL618"/>
      <c r="AM618"/>
      <c r="AN618"/>
      <c r="AO618"/>
      <c r="AP618"/>
      <c r="AQ618"/>
      <c r="AR618"/>
      <c r="AS618"/>
      <c r="AT618"/>
      <c r="AU618"/>
      <c r="AV618"/>
      <c r="AW618"/>
      <c r="BE618"/>
      <c r="CG618"/>
      <c r="CH618"/>
      <c r="CI618"/>
      <c r="CJ618"/>
      <c r="CK618"/>
      <c r="CL618"/>
      <c r="CM618"/>
      <c r="CN618"/>
      <c r="CO618"/>
    </row>
    <row r="619" spans="18:93">
      <c r="R619"/>
      <c r="W619">
        <v>624</v>
      </c>
      <c r="X619"/>
      <c r="Y619"/>
      <c r="Z619"/>
      <c r="AA619"/>
      <c r="AB619"/>
      <c r="AC619"/>
      <c r="AD619"/>
      <c r="AE619"/>
      <c r="AF619"/>
      <c r="AG619"/>
      <c r="AH619"/>
      <c r="AI619"/>
      <c r="AJ619"/>
      <c r="AK619"/>
      <c r="AL619"/>
      <c r="AM619"/>
      <c r="AN619"/>
      <c r="AO619"/>
      <c r="AP619"/>
      <c r="AQ619"/>
      <c r="AR619"/>
      <c r="AS619"/>
      <c r="AT619"/>
      <c r="AU619"/>
      <c r="AV619"/>
      <c r="AW619"/>
      <c r="BE619"/>
      <c r="CG619"/>
      <c r="CH619"/>
      <c r="CI619"/>
      <c r="CJ619"/>
      <c r="CK619"/>
      <c r="CL619"/>
      <c r="CM619"/>
      <c r="CN619"/>
      <c r="CO619"/>
    </row>
    <row r="620" spans="18:93">
      <c r="R620"/>
      <c r="W620">
        <v>625</v>
      </c>
      <c r="X620"/>
      <c r="Y620"/>
      <c r="Z620"/>
      <c r="AA620"/>
      <c r="AB620"/>
      <c r="AC620"/>
      <c r="AD620"/>
      <c r="AE620"/>
      <c r="AF620"/>
      <c r="AG620"/>
      <c r="AH620"/>
      <c r="AI620"/>
      <c r="AJ620"/>
      <c r="AK620"/>
      <c r="AL620"/>
      <c r="AM620"/>
      <c r="AN620"/>
      <c r="AO620"/>
      <c r="AP620"/>
      <c r="AQ620"/>
      <c r="AR620"/>
      <c r="AS620"/>
      <c r="AT620"/>
      <c r="AU620"/>
      <c r="AV620"/>
      <c r="AW620"/>
      <c r="BE620"/>
      <c r="CG620"/>
      <c r="CH620"/>
      <c r="CI620"/>
      <c r="CJ620"/>
      <c r="CK620"/>
      <c r="CL620"/>
      <c r="CM620"/>
      <c r="CN620"/>
      <c r="CO620"/>
    </row>
    <row r="621" spans="18:93">
      <c r="R621"/>
      <c r="W621">
        <v>626</v>
      </c>
      <c r="X621"/>
      <c r="Y621"/>
      <c r="Z621"/>
      <c r="AA621"/>
      <c r="AB621"/>
      <c r="AC621"/>
      <c r="AD621"/>
      <c r="AE621"/>
      <c r="AF621"/>
      <c r="AG621"/>
      <c r="AH621"/>
      <c r="AI621"/>
      <c r="AJ621"/>
      <c r="AK621"/>
      <c r="AL621"/>
      <c r="AM621"/>
      <c r="AN621"/>
      <c r="AO621"/>
      <c r="AP621"/>
      <c r="AQ621"/>
      <c r="AR621"/>
      <c r="AS621"/>
      <c r="AT621"/>
      <c r="AU621"/>
      <c r="AV621"/>
      <c r="AW621"/>
      <c r="BE621"/>
      <c r="CG621"/>
      <c r="CH621"/>
      <c r="CI621"/>
      <c r="CJ621"/>
      <c r="CK621"/>
      <c r="CL621"/>
      <c r="CM621"/>
      <c r="CN621"/>
      <c r="CO621"/>
    </row>
    <row r="622" spans="18:93">
      <c r="R622"/>
      <c r="W622">
        <v>627</v>
      </c>
      <c r="X622"/>
      <c r="Y622"/>
      <c r="Z622"/>
      <c r="AA622"/>
      <c r="AB622"/>
      <c r="AC622"/>
      <c r="AD622"/>
      <c r="AE622"/>
      <c r="AF622"/>
      <c r="AG622"/>
      <c r="AH622"/>
      <c r="AI622"/>
      <c r="AJ622"/>
      <c r="AK622"/>
      <c r="AL622"/>
      <c r="AM622"/>
      <c r="AN622"/>
      <c r="AO622"/>
      <c r="AP622"/>
      <c r="AQ622"/>
      <c r="AR622"/>
      <c r="AS622"/>
      <c r="AT622"/>
      <c r="AU622"/>
      <c r="AV622"/>
      <c r="AW622"/>
      <c r="BE622"/>
      <c r="CG622"/>
      <c r="CH622"/>
      <c r="CI622"/>
      <c r="CJ622"/>
      <c r="CK622"/>
      <c r="CL622"/>
      <c r="CM622"/>
      <c r="CN622"/>
      <c r="CO622"/>
    </row>
    <row r="623" spans="18:93">
      <c r="R623"/>
      <c r="W623">
        <v>628</v>
      </c>
      <c r="X623"/>
      <c r="Y623"/>
      <c r="Z623"/>
      <c r="AA623"/>
      <c r="AB623"/>
      <c r="AC623"/>
      <c r="AD623"/>
      <c r="AE623"/>
      <c r="AF623"/>
      <c r="AG623"/>
      <c r="AH623"/>
      <c r="AI623"/>
      <c r="AJ623"/>
      <c r="AK623"/>
      <c r="AL623"/>
      <c r="AM623"/>
      <c r="AN623"/>
      <c r="AO623"/>
      <c r="AP623"/>
      <c r="AQ623"/>
      <c r="AR623"/>
      <c r="AS623"/>
      <c r="AT623"/>
      <c r="AU623"/>
      <c r="AV623"/>
      <c r="AW623"/>
      <c r="BE623"/>
      <c r="CG623"/>
      <c r="CH623"/>
      <c r="CI623"/>
      <c r="CJ623"/>
      <c r="CK623"/>
      <c r="CL623"/>
      <c r="CM623"/>
      <c r="CN623"/>
      <c r="CO623"/>
    </row>
    <row r="624" spans="18:93">
      <c r="R624"/>
      <c r="W624">
        <v>629</v>
      </c>
      <c r="X624"/>
      <c r="Y624"/>
      <c r="Z624"/>
      <c r="AA624"/>
      <c r="AB624"/>
      <c r="AC624"/>
      <c r="AD624"/>
      <c r="AE624"/>
      <c r="AF624"/>
      <c r="AG624"/>
      <c r="AH624"/>
      <c r="AI624"/>
      <c r="AJ624"/>
      <c r="AK624"/>
      <c r="AL624"/>
      <c r="AM624"/>
      <c r="AN624"/>
      <c r="AO624"/>
      <c r="AP624"/>
      <c r="AQ624"/>
      <c r="AR624"/>
      <c r="AS624"/>
      <c r="AT624"/>
      <c r="AU624"/>
      <c r="AV624"/>
      <c r="AW624"/>
      <c r="BE624"/>
      <c r="CG624"/>
      <c r="CH624"/>
      <c r="CI624"/>
      <c r="CJ624"/>
      <c r="CK624"/>
      <c r="CL624"/>
      <c r="CM624"/>
      <c r="CN624"/>
      <c r="CO624"/>
    </row>
    <row r="625" spans="18:93">
      <c r="R625"/>
      <c r="W625">
        <v>630</v>
      </c>
      <c r="X625"/>
      <c r="Y625"/>
      <c r="Z625"/>
      <c r="AA625"/>
      <c r="AB625"/>
      <c r="AC625"/>
      <c r="AD625"/>
      <c r="AE625"/>
      <c r="AF625"/>
      <c r="AG625"/>
      <c r="AH625"/>
      <c r="AI625"/>
      <c r="AJ625"/>
      <c r="AK625"/>
      <c r="AL625"/>
      <c r="AM625"/>
      <c r="AN625"/>
      <c r="AO625"/>
      <c r="AP625"/>
      <c r="AQ625"/>
      <c r="AR625"/>
      <c r="AS625"/>
      <c r="AT625"/>
      <c r="AU625"/>
      <c r="AV625"/>
      <c r="AW625"/>
      <c r="BE625"/>
      <c r="CG625"/>
      <c r="CH625"/>
      <c r="CI625"/>
      <c r="CJ625"/>
      <c r="CK625"/>
      <c r="CL625"/>
      <c r="CM625"/>
      <c r="CN625"/>
      <c r="CO625"/>
    </row>
    <row r="626" spans="18:93">
      <c r="R626"/>
      <c r="W626">
        <v>631</v>
      </c>
      <c r="X626"/>
      <c r="Y626"/>
      <c r="Z626"/>
      <c r="AA626"/>
      <c r="AB626"/>
      <c r="AC626"/>
      <c r="AD626"/>
      <c r="AE626"/>
      <c r="AF626"/>
      <c r="AG626"/>
      <c r="AH626"/>
      <c r="AI626"/>
      <c r="AJ626"/>
      <c r="AK626"/>
      <c r="AL626"/>
      <c r="AM626"/>
      <c r="AN626"/>
      <c r="AO626"/>
      <c r="AP626"/>
      <c r="AQ626"/>
      <c r="AR626"/>
      <c r="AS626"/>
      <c r="AT626"/>
      <c r="AU626"/>
      <c r="AV626"/>
      <c r="AW626"/>
      <c r="BE626"/>
      <c r="CG626"/>
      <c r="CH626"/>
      <c r="CI626"/>
      <c r="CJ626"/>
      <c r="CK626"/>
      <c r="CL626"/>
      <c r="CM626"/>
      <c r="CN626"/>
      <c r="CO626"/>
    </row>
    <row r="627" spans="18:93">
      <c r="R627"/>
      <c r="W627">
        <v>632</v>
      </c>
      <c r="X627"/>
      <c r="Y627"/>
      <c r="Z627"/>
      <c r="AA627"/>
      <c r="AB627"/>
      <c r="AC627"/>
      <c r="AD627"/>
      <c r="AE627"/>
      <c r="AF627"/>
      <c r="AG627"/>
      <c r="AH627"/>
      <c r="AI627"/>
      <c r="AJ627"/>
      <c r="AK627"/>
      <c r="AL627"/>
      <c r="AM627"/>
      <c r="AN627"/>
      <c r="AO627"/>
      <c r="AP627"/>
      <c r="AQ627"/>
      <c r="AR627"/>
      <c r="AS627"/>
      <c r="AT627"/>
      <c r="AU627"/>
      <c r="AV627"/>
      <c r="AW627"/>
      <c r="BE627"/>
    </row>
    <row r="628" spans="18:93">
      <c r="R628"/>
      <c r="W628">
        <v>633</v>
      </c>
      <c r="X628"/>
      <c r="Y628"/>
      <c r="Z628"/>
      <c r="AA628"/>
      <c r="AB628"/>
      <c r="AC628"/>
      <c r="AD628"/>
      <c r="AE628"/>
      <c r="AF628"/>
      <c r="AG628"/>
      <c r="AH628"/>
      <c r="AI628"/>
      <c r="AJ628"/>
      <c r="AK628"/>
      <c r="AL628"/>
      <c r="AM628"/>
      <c r="AN628"/>
      <c r="AO628"/>
      <c r="AP628"/>
      <c r="AQ628"/>
      <c r="AR628"/>
      <c r="AS628"/>
      <c r="AT628"/>
      <c r="AU628"/>
      <c r="AV628"/>
      <c r="AW628"/>
      <c r="BE628"/>
    </row>
    <row r="629" spans="18:93">
      <c r="R629"/>
      <c r="W629">
        <v>634</v>
      </c>
      <c r="X629"/>
      <c r="Y629"/>
      <c r="Z629"/>
      <c r="AA629"/>
      <c r="AB629"/>
      <c r="AC629"/>
      <c r="AD629"/>
      <c r="AE629"/>
      <c r="AF629"/>
      <c r="AG629"/>
      <c r="AH629"/>
      <c r="AI629"/>
      <c r="AJ629"/>
      <c r="AK629"/>
      <c r="AL629"/>
      <c r="AM629"/>
      <c r="AN629"/>
      <c r="AO629"/>
      <c r="AP629"/>
      <c r="AQ629"/>
      <c r="AR629"/>
      <c r="AS629"/>
      <c r="AT629"/>
      <c r="AU629"/>
      <c r="AV629"/>
      <c r="AW629"/>
      <c r="BE629"/>
    </row>
    <row r="630" spans="18:93">
      <c r="R630"/>
      <c r="W630">
        <v>635</v>
      </c>
      <c r="X630"/>
      <c r="Y630"/>
      <c r="Z630"/>
      <c r="AA630"/>
      <c r="AB630"/>
      <c r="AC630"/>
      <c r="AD630"/>
      <c r="AE630"/>
      <c r="AF630"/>
      <c r="AG630"/>
      <c r="AH630"/>
      <c r="AI630"/>
      <c r="AJ630"/>
      <c r="AK630"/>
      <c r="AL630"/>
      <c r="AM630"/>
      <c r="AN630"/>
      <c r="AO630"/>
      <c r="AP630"/>
      <c r="AQ630"/>
      <c r="AR630"/>
      <c r="AS630"/>
      <c r="AT630"/>
      <c r="AU630"/>
      <c r="AV630"/>
      <c r="AW630"/>
      <c r="BE630"/>
    </row>
    <row r="631" spans="18:93">
      <c r="R631"/>
      <c r="W631">
        <v>636</v>
      </c>
      <c r="X631"/>
      <c r="Y631"/>
      <c r="Z631"/>
      <c r="AA631"/>
      <c r="AB631"/>
      <c r="AC631"/>
      <c r="AD631"/>
      <c r="AE631"/>
      <c r="AF631"/>
      <c r="AG631"/>
      <c r="AH631"/>
      <c r="AI631"/>
      <c r="AJ631"/>
      <c r="AK631"/>
      <c r="AL631"/>
      <c r="AM631"/>
      <c r="AN631"/>
      <c r="AO631"/>
      <c r="AP631"/>
      <c r="AQ631"/>
      <c r="AR631"/>
      <c r="AS631"/>
      <c r="AT631"/>
      <c r="AU631"/>
      <c r="AV631"/>
      <c r="AW631"/>
      <c r="BE631"/>
    </row>
    <row r="632" spans="18:93">
      <c r="R632"/>
      <c r="W632">
        <v>637</v>
      </c>
      <c r="X632"/>
      <c r="Y632"/>
      <c r="Z632"/>
      <c r="AA632"/>
      <c r="AB632"/>
      <c r="AC632"/>
      <c r="AD632"/>
      <c r="AE632"/>
      <c r="AF632"/>
      <c r="AG632"/>
      <c r="AH632"/>
      <c r="AI632"/>
      <c r="AJ632"/>
      <c r="AK632"/>
      <c r="AL632"/>
      <c r="AM632"/>
      <c r="AN632"/>
      <c r="AO632"/>
      <c r="AP632"/>
      <c r="AQ632"/>
      <c r="AR632"/>
      <c r="AS632"/>
      <c r="AT632"/>
      <c r="AU632"/>
      <c r="AV632"/>
      <c r="AW632"/>
      <c r="BE632"/>
    </row>
    <row r="633" spans="18:93">
      <c r="R633"/>
      <c r="W633">
        <v>638</v>
      </c>
      <c r="X633"/>
      <c r="Y633"/>
      <c r="Z633"/>
      <c r="AA633"/>
      <c r="AB633"/>
      <c r="AC633"/>
      <c r="AD633"/>
      <c r="AE633"/>
      <c r="AF633"/>
      <c r="AG633"/>
      <c r="AH633"/>
      <c r="AI633"/>
      <c r="AJ633"/>
      <c r="AK633"/>
      <c r="AL633"/>
      <c r="AM633"/>
      <c r="AN633"/>
      <c r="AO633"/>
      <c r="AP633"/>
      <c r="AQ633"/>
      <c r="AR633"/>
      <c r="AS633"/>
      <c r="AT633"/>
      <c r="AU633"/>
      <c r="AV633"/>
      <c r="AW633"/>
      <c r="BE633"/>
    </row>
    <row r="634" spans="18:93">
      <c r="R634"/>
      <c r="W634">
        <v>639</v>
      </c>
      <c r="X634"/>
      <c r="Y634"/>
      <c r="Z634"/>
      <c r="AA634"/>
      <c r="AB634"/>
      <c r="AC634"/>
      <c r="AD634"/>
      <c r="AE634"/>
      <c r="AF634"/>
      <c r="AG634"/>
      <c r="AH634"/>
      <c r="AI634"/>
      <c r="AJ634"/>
      <c r="AK634"/>
      <c r="AL634"/>
      <c r="AM634"/>
      <c r="AN634"/>
      <c r="AO634"/>
      <c r="AP634"/>
      <c r="AQ634"/>
      <c r="AR634"/>
      <c r="AS634"/>
      <c r="AT634"/>
      <c r="AU634"/>
      <c r="AV634"/>
      <c r="AW634"/>
      <c r="BE634"/>
    </row>
    <row r="635" spans="18:93">
      <c r="R635"/>
      <c r="W635">
        <v>640</v>
      </c>
      <c r="X635"/>
      <c r="Y635"/>
      <c r="Z635"/>
      <c r="AA635"/>
      <c r="AB635"/>
      <c r="AC635"/>
      <c r="AD635"/>
      <c r="AE635"/>
      <c r="AF635"/>
      <c r="AG635"/>
      <c r="AH635"/>
      <c r="AI635"/>
      <c r="AJ635"/>
      <c r="AK635"/>
      <c r="AL635"/>
      <c r="AM635"/>
      <c r="AN635"/>
      <c r="AO635"/>
      <c r="AP635"/>
      <c r="AQ635"/>
      <c r="AR635"/>
      <c r="AS635"/>
      <c r="AT635"/>
      <c r="AU635"/>
      <c r="AV635"/>
      <c r="AW635"/>
      <c r="BE635"/>
    </row>
    <row r="636" spans="18:93">
      <c r="R636"/>
      <c r="W636">
        <v>641</v>
      </c>
      <c r="X636"/>
      <c r="Y636"/>
      <c r="Z636"/>
      <c r="AA636"/>
      <c r="AB636"/>
      <c r="AC636"/>
      <c r="AD636"/>
      <c r="AE636"/>
      <c r="AF636"/>
      <c r="AG636"/>
      <c r="AH636"/>
      <c r="AI636"/>
      <c r="AJ636"/>
      <c r="AK636"/>
      <c r="AL636"/>
      <c r="AM636"/>
      <c r="AN636"/>
      <c r="AO636"/>
      <c r="AP636"/>
      <c r="AQ636"/>
      <c r="AR636"/>
      <c r="AS636"/>
      <c r="AT636"/>
      <c r="AU636"/>
      <c r="AV636"/>
      <c r="AW636"/>
      <c r="BE636"/>
    </row>
    <row r="637" spans="18:93">
      <c r="R637"/>
      <c r="W637">
        <v>642</v>
      </c>
      <c r="X637"/>
      <c r="Y637"/>
      <c r="Z637"/>
      <c r="AA637"/>
      <c r="AB637"/>
      <c r="AC637"/>
      <c r="AD637"/>
      <c r="AE637"/>
      <c r="AF637"/>
      <c r="AG637"/>
      <c r="AH637"/>
      <c r="AI637"/>
      <c r="AJ637"/>
      <c r="AK637"/>
      <c r="AL637"/>
      <c r="AM637"/>
      <c r="AN637"/>
      <c r="AO637"/>
      <c r="AP637"/>
      <c r="AQ637"/>
      <c r="AR637"/>
      <c r="AS637"/>
      <c r="AT637"/>
      <c r="AU637"/>
      <c r="AV637"/>
      <c r="AW637"/>
      <c r="BE637"/>
    </row>
    <row r="638" spans="18:93">
      <c r="R638"/>
      <c r="W638">
        <v>643</v>
      </c>
      <c r="X638"/>
      <c r="Y638"/>
      <c r="Z638"/>
      <c r="AA638"/>
      <c r="AB638"/>
      <c r="AC638"/>
      <c r="AD638"/>
      <c r="AE638"/>
      <c r="AF638"/>
      <c r="AG638"/>
      <c r="AH638"/>
      <c r="AI638"/>
      <c r="AJ638"/>
      <c r="AK638"/>
      <c r="AL638"/>
      <c r="AM638"/>
      <c r="AN638"/>
      <c r="AO638"/>
      <c r="AP638"/>
      <c r="AQ638"/>
      <c r="AR638"/>
      <c r="AS638"/>
      <c r="AT638"/>
      <c r="AU638"/>
      <c r="AV638"/>
      <c r="AW638"/>
      <c r="BE638"/>
    </row>
    <row r="639" spans="18:93">
      <c r="R639"/>
      <c r="W639">
        <v>644</v>
      </c>
      <c r="X639"/>
      <c r="Y639"/>
      <c r="Z639"/>
      <c r="AA639"/>
      <c r="AB639"/>
      <c r="AC639"/>
      <c r="AD639"/>
      <c r="AE639"/>
      <c r="AF639"/>
      <c r="AG639"/>
      <c r="AH639"/>
      <c r="AI639"/>
      <c r="AJ639"/>
      <c r="AK639"/>
      <c r="AL639"/>
      <c r="AM639"/>
      <c r="AN639"/>
      <c r="AO639"/>
      <c r="AP639"/>
      <c r="AQ639"/>
      <c r="AR639"/>
      <c r="AS639"/>
      <c r="AT639"/>
      <c r="AU639"/>
      <c r="AV639"/>
      <c r="AW639"/>
      <c r="BE639"/>
    </row>
    <row r="640" spans="18:93">
      <c r="R640"/>
      <c r="W640">
        <v>645</v>
      </c>
      <c r="X640"/>
      <c r="Y640"/>
      <c r="Z640"/>
      <c r="AA640"/>
      <c r="AB640"/>
      <c r="AC640"/>
      <c r="AD640"/>
      <c r="AE640"/>
      <c r="AF640"/>
      <c r="AG640"/>
      <c r="AH640"/>
      <c r="AI640"/>
      <c r="AJ640"/>
      <c r="AK640"/>
      <c r="AL640"/>
      <c r="AM640"/>
      <c r="AN640"/>
      <c r="AO640"/>
      <c r="AP640"/>
      <c r="AQ640"/>
      <c r="AR640"/>
      <c r="AS640"/>
      <c r="AT640"/>
      <c r="AU640"/>
      <c r="AV640"/>
      <c r="AW640"/>
      <c r="BE640"/>
    </row>
    <row r="641" spans="18:57">
      <c r="R641"/>
      <c r="W641">
        <v>646</v>
      </c>
      <c r="X641"/>
      <c r="Y641"/>
      <c r="Z641"/>
      <c r="AA641"/>
      <c r="AB641"/>
      <c r="AC641"/>
      <c r="AD641"/>
      <c r="AE641"/>
      <c r="AF641"/>
      <c r="AG641"/>
      <c r="AH641"/>
      <c r="AI641"/>
      <c r="AJ641"/>
      <c r="AK641"/>
      <c r="AL641"/>
      <c r="AM641"/>
      <c r="AN641"/>
      <c r="AO641"/>
      <c r="AP641"/>
      <c r="AQ641"/>
      <c r="AR641"/>
      <c r="AS641"/>
      <c r="AT641"/>
      <c r="AU641"/>
      <c r="AV641"/>
      <c r="AW641"/>
      <c r="BE641"/>
    </row>
    <row r="642" spans="18:57">
      <c r="R642"/>
      <c r="W642">
        <v>647</v>
      </c>
      <c r="X642"/>
      <c r="Y642"/>
      <c r="Z642"/>
      <c r="AA642"/>
      <c r="AB642"/>
      <c r="AC642"/>
      <c r="AD642"/>
      <c r="AE642"/>
      <c r="AF642"/>
      <c r="AG642"/>
      <c r="AH642"/>
      <c r="AI642"/>
      <c r="AJ642"/>
      <c r="AK642"/>
      <c r="AL642"/>
      <c r="AM642"/>
      <c r="AN642"/>
      <c r="AO642"/>
      <c r="AP642"/>
      <c r="AQ642"/>
      <c r="AR642"/>
      <c r="AS642"/>
      <c r="AT642"/>
      <c r="AU642"/>
      <c r="AV642"/>
      <c r="AW642"/>
      <c r="BE642"/>
    </row>
    <row r="643" spans="18:57">
      <c r="R643"/>
      <c r="W643">
        <v>648</v>
      </c>
      <c r="X643"/>
      <c r="Y643"/>
      <c r="Z643"/>
      <c r="AA643"/>
      <c r="AB643"/>
      <c r="AC643"/>
      <c r="AD643"/>
      <c r="AE643"/>
      <c r="AF643"/>
      <c r="AG643"/>
      <c r="AH643"/>
      <c r="AI643"/>
      <c r="AJ643"/>
      <c r="AK643"/>
      <c r="AL643"/>
      <c r="AM643"/>
      <c r="AN643"/>
      <c r="AO643"/>
      <c r="AP643"/>
      <c r="AQ643"/>
      <c r="AR643"/>
      <c r="AS643"/>
      <c r="AT643"/>
      <c r="AU643"/>
      <c r="AV643"/>
      <c r="AW643"/>
      <c r="BE643"/>
    </row>
    <row r="644" spans="18:57">
      <c r="R644"/>
      <c r="W644">
        <v>649</v>
      </c>
      <c r="X644"/>
      <c r="Y644"/>
      <c r="Z644"/>
      <c r="AA644"/>
      <c r="AB644"/>
      <c r="AC644"/>
      <c r="AD644"/>
      <c r="AE644"/>
      <c r="AF644"/>
      <c r="AG644"/>
      <c r="AH644"/>
      <c r="AI644"/>
      <c r="AJ644"/>
      <c r="AK644"/>
      <c r="AL644"/>
      <c r="AM644"/>
      <c r="AN644"/>
      <c r="AO644"/>
      <c r="AP644"/>
      <c r="AQ644"/>
      <c r="AR644"/>
      <c r="AS644"/>
      <c r="AT644"/>
      <c r="AU644"/>
      <c r="AV644"/>
      <c r="AW644"/>
      <c r="BE644"/>
    </row>
    <row r="645" spans="18:57">
      <c r="R645"/>
      <c r="W645">
        <v>650</v>
      </c>
      <c r="X645"/>
      <c r="Y645"/>
      <c r="Z645"/>
      <c r="AA645"/>
      <c r="AB645"/>
      <c r="AC645"/>
      <c r="AD645"/>
      <c r="AE645"/>
      <c r="AF645"/>
      <c r="AG645"/>
      <c r="AH645"/>
      <c r="AI645"/>
      <c r="AJ645"/>
      <c r="AK645"/>
      <c r="AL645"/>
      <c r="AM645"/>
      <c r="AN645"/>
      <c r="AO645"/>
      <c r="AP645"/>
      <c r="AQ645"/>
      <c r="AR645"/>
      <c r="AS645"/>
      <c r="AT645"/>
      <c r="AU645"/>
      <c r="AV645"/>
      <c r="AW645"/>
      <c r="BE645"/>
    </row>
    <row r="646" spans="18:57">
      <c r="R646"/>
      <c r="W646">
        <v>651</v>
      </c>
      <c r="X646"/>
      <c r="Y646"/>
      <c r="Z646"/>
      <c r="AA646"/>
      <c r="AB646"/>
      <c r="AC646"/>
      <c r="AD646"/>
      <c r="AE646"/>
      <c r="AF646"/>
      <c r="AG646"/>
      <c r="AH646"/>
      <c r="AI646"/>
      <c r="AJ646"/>
      <c r="AK646"/>
      <c r="AL646"/>
      <c r="AM646"/>
      <c r="AN646"/>
      <c r="AO646"/>
      <c r="AP646"/>
      <c r="AQ646"/>
      <c r="AR646"/>
      <c r="AS646"/>
      <c r="AT646"/>
      <c r="AU646"/>
      <c r="AV646"/>
      <c r="AW646"/>
      <c r="BE646"/>
    </row>
    <row r="647" spans="18:57">
      <c r="R647"/>
      <c r="W647">
        <v>652</v>
      </c>
      <c r="X647"/>
      <c r="Y647"/>
      <c r="Z647"/>
      <c r="AA647"/>
      <c r="AB647"/>
      <c r="AC647"/>
      <c r="AD647"/>
      <c r="AE647"/>
      <c r="AF647"/>
      <c r="AG647"/>
      <c r="AH647"/>
      <c r="AI647"/>
      <c r="AJ647"/>
      <c r="AK647"/>
      <c r="AL647"/>
      <c r="AM647"/>
      <c r="AN647"/>
      <c r="AO647"/>
      <c r="AP647"/>
      <c r="AQ647"/>
      <c r="AR647"/>
      <c r="AS647"/>
      <c r="AT647"/>
      <c r="AU647"/>
      <c r="AV647"/>
      <c r="AW647"/>
      <c r="BE647"/>
    </row>
    <row r="648" spans="18:57">
      <c r="R648"/>
      <c r="W648">
        <v>653</v>
      </c>
      <c r="X648"/>
      <c r="Y648"/>
      <c r="Z648"/>
      <c r="AA648"/>
      <c r="AB648"/>
      <c r="AC648"/>
      <c r="AD648"/>
      <c r="AE648"/>
      <c r="AF648"/>
      <c r="AG648"/>
      <c r="AH648"/>
      <c r="AI648"/>
      <c r="AJ648"/>
      <c r="AK648"/>
      <c r="AL648"/>
      <c r="AM648"/>
      <c r="AN648"/>
      <c r="AO648"/>
      <c r="AP648"/>
      <c r="AQ648"/>
      <c r="AR648"/>
      <c r="AS648"/>
      <c r="AT648"/>
      <c r="AU648"/>
      <c r="AV648"/>
      <c r="AW648"/>
      <c r="BE648"/>
    </row>
    <row r="649" spans="18:57">
      <c r="R649"/>
      <c r="W649">
        <v>654</v>
      </c>
      <c r="X649"/>
      <c r="Y649"/>
      <c r="Z649"/>
      <c r="AA649"/>
      <c r="AB649"/>
      <c r="AC649"/>
      <c r="AD649"/>
      <c r="AE649"/>
      <c r="AF649"/>
      <c r="AG649"/>
      <c r="AH649"/>
      <c r="AI649"/>
      <c r="AJ649"/>
      <c r="AK649"/>
      <c r="AL649"/>
      <c r="AM649"/>
      <c r="AN649"/>
      <c r="AO649"/>
      <c r="AP649"/>
      <c r="AQ649"/>
      <c r="AR649"/>
      <c r="AS649"/>
      <c r="AT649"/>
      <c r="AU649"/>
      <c r="AV649"/>
      <c r="AW649"/>
      <c r="BE649"/>
    </row>
    <row r="650" spans="18:57">
      <c r="R650"/>
      <c r="W650">
        <v>655</v>
      </c>
      <c r="X650"/>
      <c r="Y650"/>
      <c r="Z650"/>
      <c r="AA650"/>
      <c r="AB650"/>
      <c r="AC650"/>
      <c r="AD650"/>
      <c r="AE650"/>
      <c r="AF650"/>
      <c r="AG650"/>
      <c r="AH650"/>
      <c r="AI650"/>
      <c r="AJ650"/>
      <c r="AK650"/>
      <c r="AL650"/>
      <c r="AM650"/>
      <c r="AN650"/>
      <c r="AO650"/>
      <c r="AP650"/>
      <c r="AQ650"/>
      <c r="AR650"/>
      <c r="AS650"/>
      <c r="AT650"/>
      <c r="AU650"/>
      <c r="AV650"/>
      <c r="AW650"/>
      <c r="BE650"/>
    </row>
    <row r="651" spans="18:57">
      <c r="R651"/>
      <c r="W651">
        <v>656</v>
      </c>
      <c r="X651"/>
      <c r="Y651"/>
      <c r="Z651"/>
      <c r="AA651"/>
      <c r="AB651"/>
      <c r="AC651"/>
      <c r="AD651"/>
      <c r="AE651"/>
      <c r="AF651"/>
      <c r="AG651"/>
      <c r="AH651"/>
      <c r="AI651"/>
      <c r="AJ651"/>
      <c r="AK651"/>
      <c r="AL651"/>
      <c r="AM651"/>
      <c r="AN651"/>
      <c r="AO651"/>
      <c r="AP651"/>
      <c r="AQ651"/>
      <c r="AR651"/>
      <c r="AS651"/>
      <c r="AT651"/>
      <c r="AU651"/>
      <c r="AV651"/>
      <c r="AW651"/>
      <c r="BE651"/>
    </row>
    <row r="652" spans="18:57">
      <c r="R652"/>
      <c r="W652">
        <v>657</v>
      </c>
      <c r="X652"/>
      <c r="Y652"/>
      <c r="Z652"/>
      <c r="AA652"/>
      <c r="AB652"/>
      <c r="AC652"/>
      <c r="AD652"/>
      <c r="AE652"/>
      <c r="AF652"/>
      <c r="AG652"/>
      <c r="AH652"/>
      <c r="AI652"/>
      <c r="AJ652"/>
      <c r="AK652"/>
      <c r="AL652"/>
      <c r="AM652"/>
      <c r="AN652"/>
      <c r="AO652"/>
      <c r="AP652"/>
      <c r="AQ652"/>
      <c r="AR652"/>
      <c r="AS652"/>
      <c r="AT652"/>
      <c r="AU652"/>
      <c r="AV652"/>
      <c r="AW652"/>
      <c r="BE652"/>
    </row>
    <row r="653" spans="18:57">
      <c r="R653"/>
      <c r="W653">
        <v>658</v>
      </c>
      <c r="X653"/>
      <c r="Y653"/>
      <c r="Z653"/>
      <c r="AA653"/>
      <c r="AB653"/>
      <c r="AC653"/>
      <c r="AD653"/>
      <c r="AE653"/>
      <c r="AF653"/>
      <c r="AG653"/>
      <c r="AH653"/>
      <c r="AI653"/>
      <c r="AJ653"/>
      <c r="AK653"/>
      <c r="AL653"/>
      <c r="AM653"/>
      <c r="AN653"/>
      <c r="AO653"/>
      <c r="AP653"/>
      <c r="AQ653"/>
      <c r="AR653"/>
      <c r="AS653"/>
      <c r="AT653"/>
      <c r="AU653"/>
      <c r="AV653"/>
      <c r="AW653"/>
      <c r="BE653"/>
    </row>
    <row r="654" spans="18:57">
      <c r="R654"/>
      <c r="W654">
        <v>659</v>
      </c>
      <c r="X654"/>
      <c r="Y654"/>
      <c r="Z654"/>
      <c r="AA654"/>
      <c r="AB654"/>
      <c r="AC654"/>
      <c r="AD654"/>
      <c r="AE654"/>
      <c r="AF654"/>
      <c r="AG654"/>
      <c r="AH654"/>
      <c r="AI654"/>
      <c r="AJ654"/>
      <c r="AK654"/>
      <c r="AL654"/>
      <c r="AM654"/>
      <c r="AN654"/>
      <c r="AO654"/>
      <c r="AP654"/>
      <c r="AQ654"/>
      <c r="AR654"/>
      <c r="AS654"/>
      <c r="AT654"/>
      <c r="AU654"/>
      <c r="AV654"/>
      <c r="AW654"/>
      <c r="BE654"/>
    </row>
    <row r="655" spans="18:57">
      <c r="R655"/>
      <c r="W655">
        <v>660</v>
      </c>
      <c r="X655"/>
      <c r="Y655"/>
      <c r="Z655"/>
      <c r="AA655"/>
      <c r="AB655"/>
      <c r="AC655"/>
      <c r="AD655"/>
      <c r="AE655"/>
      <c r="AF655"/>
      <c r="AG655"/>
      <c r="AH655"/>
      <c r="AI655"/>
      <c r="AJ655"/>
      <c r="AK655"/>
      <c r="AL655"/>
      <c r="AM655"/>
      <c r="AN655"/>
      <c r="AO655"/>
      <c r="AP655"/>
      <c r="AQ655"/>
      <c r="AR655"/>
      <c r="AS655"/>
      <c r="AT655"/>
      <c r="AU655"/>
      <c r="AV655"/>
      <c r="AW655"/>
      <c r="BE655"/>
    </row>
    <row r="656" spans="18:57">
      <c r="R656"/>
      <c r="W656">
        <v>661</v>
      </c>
      <c r="X656"/>
      <c r="Y656"/>
      <c r="Z656"/>
      <c r="AA656"/>
      <c r="AB656"/>
      <c r="AC656"/>
      <c r="AD656"/>
      <c r="AE656"/>
      <c r="AF656"/>
      <c r="AG656"/>
      <c r="AH656"/>
      <c r="AI656"/>
      <c r="AJ656"/>
      <c r="AK656"/>
      <c r="AL656"/>
      <c r="AM656"/>
      <c r="AN656"/>
      <c r="AO656"/>
      <c r="AP656"/>
      <c r="AQ656"/>
      <c r="AR656"/>
      <c r="AS656"/>
      <c r="AT656"/>
      <c r="AU656"/>
      <c r="AV656"/>
      <c r="AW656"/>
      <c r="BE656"/>
    </row>
    <row r="657" spans="18:57">
      <c r="R657"/>
      <c r="W657">
        <v>662</v>
      </c>
      <c r="X657"/>
      <c r="Y657"/>
      <c r="Z657"/>
      <c r="AA657"/>
      <c r="AB657"/>
      <c r="AC657"/>
      <c r="AD657"/>
      <c r="AE657"/>
      <c r="AF657"/>
      <c r="AG657"/>
      <c r="AH657"/>
      <c r="AI657"/>
      <c r="AJ657"/>
      <c r="AK657"/>
      <c r="AL657"/>
      <c r="AM657"/>
      <c r="AN657"/>
      <c r="AO657"/>
      <c r="AP657"/>
      <c r="AQ657"/>
      <c r="AR657"/>
      <c r="AS657"/>
      <c r="AT657"/>
      <c r="AU657"/>
      <c r="AV657"/>
      <c r="AW657"/>
      <c r="BE657"/>
    </row>
    <row r="658" spans="18:57">
      <c r="R658"/>
      <c r="W658">
        <v>663</v>
      </c>
      <c r="X658"/>
      <c r="Y658"/>
      <c r="Z658"/>
      <c r="AA658"/>
      <c r="AB658"/>
      <c r="AC658"/>
      <c r="AD658"/>
      <c r="AE658"/>
      <c r="AF658"/>
      <c r="AG658"/>
      <c r="AH658"/>
      <c r="AI658"/>
      <c r="AJ658"/>
      <c r="AK658"/>
      <c r="AL658"/>
      <c r="AM658"/>
      <c r="AN658"/>
      <c r="AO658"/>
      <c r="AP658"/>
      <c r="AQ658"/>
      <c r="AR658"/>
      <c r="AS658"/>
      <c r="AT658"/>
      <c r="AU658"/>
      <c r="AV658"/>
      <c r="AW658"/>
      <c r="BE658"/>
    </row>
    <row r="659" spans="18:57">
      <c r="R659"/>
      <c r="W659">
        <v>664</v>
      </c>
      <c r="X659"/>
      <c r="Y659"/>
      <c r="Z659"/>
      <c r="AA659"/>
      <c r="AB659"/>
      <c r="AC659"/>
      <c r="AD659"/>
      <c r="AE659"/>
      <c r="AF659"/>
      <c r="AG659"/>
      <c r="AH659"/>
      <c r="AI659"/>
      <c r="AJ659"/>
      <c r="AK659"/>
      <c r="AL659"/>
      <c r="AM659"/>
      <c r="AN659"/>
      <c r="AO659"/>
      <c r="AP659"/>
      <c r="AQ659"/>
      <c r="AR659"/>
      <c r="AS659"/>
      <c r="AT659"/>
      <c r="AU659"/>
      <c r="AV659"/>
      <c r="AW659"/>
      <c r="BE659"/>
    </row>
    <row r="660" spans="18:57">
      <c r="R660"/>
      <c r="W660">
        <v>665</v>
      </c>
      <c r="X660"/>
      <c r="Y660"/>
      <c r="Z660"/>
      <c r="AA660"/>
      <c r="AB660"/>
      <c r="AC660"/>
      <c r="AD660"/>
      <c r="AE660"/>
      <c r="AF660"/>
      <c r="AG660"/>
      <c r="AH660"/>
      <c r="AI660"/>
      <c r="AJ660"/>
      <c r="AK660"/>
      <c r="AL660"/>
      <c r="AM660"/>
      <c r="AN660"/>
      <c r="AO660"/>
      <c r="AP660"/>
      <c r="AQ660"/>
      <c r="AR660"/>
      <c r="AS660"/>
      <c r="AT660"/>
      <c r="AU660"/>
      <c r="AV660"/>
      <c r="AW660"/>
      <c r="BE660"/>
    </row>
    <row r="661" spans="18:57">
      <c r="R661"/>
      <c r="W661">
        <v>666</v>
      </c>
      <c r="X661"/>
      <c r="Y661"/>
      <c r="Z661"/>
      <c r="AA661"/>
      <c r="AB661"/>
      <c r="AC661"/>
      <c r="AD661"/>
      <c r="AE661"/>
      <c r="AF661"/>
      <c r="AG661"/>
      <c r="AH661"/>
      <c r="AI661"/>
      <c r="AJ661"/>
      <c r="AK661"/>
      <c r="AL661"/>
      <c r="AM661"/>
      <c r="AN661"/>
      <c r="AO661"/>
      <c r="AP661"/>
      <c r="AQ661"/>
      <c r="AR661"/>
      <c r="AS661"/>
      <c r="AT661"/>
      <c r="AU661"/>
      <c r="AV661"/>
      <c r="AW661"/>
      <c r="BE661"/>
    </row>
    <row r="662" spans="18:57">
      <c r="R662"/>
      <c r="W662">
        <v>667</v>
      </c>
      <c r="X662"/>
      <c r="Y662"/>
      <c r="Z662"/>
      <c r="AA662"/>
      <c r="AB662"/>
      <c r="AC662"/>
      <c r="AD662"/>
      <c r="AE662"/>
      <c r="AF662"/>
      <c r="AG662"/>
      <c r="AH662"/>
      <c r="AI662"/>
      <c r="AJ662"/>
      <c r="AK662"/>
      <c r="AL662"/>
      <c r="AM662"/>
      <c r="AN662"/>
      <c r="AO662"/>
      <c r="AP662"/>
      <c r="AQ662"/>
      <c r="AR662"/>
      <c r="AS662"/>
      <c r="AT662"/>
      <c r="AU662"/>
      <c r="AV662"/>
      <c r="AW662"/>
      <c r="BE662"/>
    </row>
    <row r="663" spans="18:57">
      <c r="R663"/>
      <c r="W663">
        <v>668</v>
      </c>
      <c r="X663"/>
      <c r="Y663"/>
      <c r="Z663"/>
      <c r="AA663"/>
      <c r="AB663"/>
      <c r="AC663"/>
      <c r="AD663"/>
      <c r="AE663"/>
      <c r="AF663"/>
      <c r="AG663"/>
      <c r="AH663"/>
      <c r="AI663"/>
      <c r="AJ663"/>
      <c r="AK663"/>
      <c r="AL663"/>
      <c r="AM663"/>
      <c r="AN663"/>
      <c r="AO663"/>
      <c r="AP663"/>
      <c r="AQ663"/>
      <c r="AR663"/>
      <c r="AS663"/>
      <c r="AT663"/>
      <c r="AU663"/>
      <c r="AV663"/>
      <c r="AW663"/>
      <c r="BE663"/>
    </row>
    <row r="664" spans="18:57">
      <c r="R664"/>
      <c r="W664">
        <v>669</v>
      </c>
      <c r="X664"/>
      <c r="Y664"/>
      <c r="Z664"/>
      <c r="AA664"/>
      <c r="AB664"/>
      <c r="AC664"/>
      <c r="AD664"/>
      <c r="AE664"/>
      <c r="AF664"/>
      <c r="AG664"/>
      <c r="AH664"/>
      <c r="AI664"/>
      <c r="AJ664"/>
      <c r="AK664"/>
      <c r="AL664"/>
      <c r="AM664"/>
      <c r="AN664"/>
      <c r="AO664"/>
      <c r="AP664"/>
      <c r="AQ664"/>
      <c r="AR664"/>
      <c r="AS664"/>
      <c r="AT664"/>
      <c r="AU664"/>
      <c r="AV664"/>
      <c r="AW664"/>
      <c r="BE664"/>
    </row>
    <row r="665" spans="18:57">
      <c r="R665"/>
      <c r="W665">
        <v>670</v>
      </c>
      <c r="X665"/>
      <c r="Y665"/>
      <c r="Z665"/>
      <c r="AA665"/>
      <c r="AB665"/>
      <c r="AC665"/>
      <c r="AD665"/>
      <c r="AE665"/>
      <c r="AF665"/>
      <c r="AG665"/>
      <c r="AH665"/>
      <c r="AI665"/>
      <c r="AJ665"/>
      <c r="AK665"/>
      <c r="AL665"/>
      <c r="AM665"/>
      <c r="AN665"/>
      <c r="AO665"/>
      <c r="AP665"/>
      <c r="AQ665"/>
      <c r="AR665"/>
      <c r="AS665"/>
      <c r="AT665"/>
      <c r="AU665"/>
      <c r="AV665"/>
      <c r="AW665"/>
      <c r="BE665"/>
    </row>
    <row r="666" spans="18:57">
      <c r="R666"/>
      <c r="W666">
        <v>671</v>
      </c>
      <c r="X666"/>
      <c r="Y666"/>
      <c r="Z666"/>
      <c r="AA666"/>
      <c r="AB666"/>
      <c r="AC666"/>
      <c r="AD666"/>
      <c r="AE666"/>
      <c r="AF666"/>
      <c r="AG666"/>
      <c r="AH666"/>
      <c r="AI666"/>
      <c r="AJ666"/>
      <c r="AK666"/>
      <c r="AL666"/>
      <c r="AM666"/>
      <c r="AN666"/>
      <c r="AO666"/>
      <c r="AP666"/>
      <c r="AQ666"/>
      <c r="AR666"/>
      <c r="AS666"/>
      <c r="AT666"/>
      <c r="AU666"/>
      <c r="AV666"/>
      <c r="AW666"/>
      <c r="BE666"/>
    </row>
    <row r="667" spans="18:57">
      <c r="R667"/>
      <c r="W667">
        <v>672</v>
      </c>
      <c r="X667"/>
      <c r="Y667"/>
      <c r="Z667"/>
      <c r="AA667"/>
      <c r="AB667"/>
      <c r="AC667"/>
      <c r="AD667"/>
      <c r="AE667"/>
      <c r="AF667"/>
      <c r="AG667"/>
      <c r="AH667"/>
      <c r="AI667"/>
      <c r="AJ667"/>
      <c r="AK667"/>
      <c r="AL667"/>
      <c r="AM667"/>
      <c r="AN667"/>
      <c r="AO667"/>
      <c r="AP667"/>
      <c r="AQ667"/>
      <c r="AR667"/>
      <c r="AS667"/>
      <c r="AT667"/>
      <c r="AU667"/>
      <c r="AV667"/>
      <c r="AW667"/>
      <c r="BE667"/>
    </row>
    <row r="668" spans="18:57">
      <c r="R668"/>
      <c r="W668">
        <v>673</v>
      </c>
      <c r="X668"/>
      <c r="Y668"/>
      <c r="Z668"/>
      <c r="AA668"/>
      <c r="AB668"/>
      <c r="AC668"/>
      <c r="AD668"/>
      <c r="AE668"/>
      <c r="AF668"/>
      <c r="AG668"/>
      <c r="AH668"/>
      <c r="AI668"/>
      <c r="AJ668"/>
      <c r="AK668"/>
      <c r="AL668"/>
      <c r="AM668"/>
      <c r="AN668"/>
      <c r="AO668"/>
      <c r="AP668"/>
      <c r="AQ668"/>
      <c r="AR668"/>
      <c r="AS668"/>
      <c r="AT668"/>
      <c r="AU668"/>
      <c r="AV668"/>
      <c r="AW668"/>
      <c r="BE668"/>
    </row>
    <row r="669" spans="18:57">
      <c r="R669"/>
      <c r="W669">
        <v>674</v>
      </c>
      <c r="X669"/>
      <c r="Y669"/>
      <c r="Z669"/>
      <c r="AA669"/>
      <c r="AB669"/>
      <c r="AC669"/>
      <c r="AD669"/>
      <c r="AE669"/>
      <c r="AF669"/>
      <c r="AG669"/>
      <c r="AH669"/>
      <c r="AI669"/>
      <c r="AJ669"/>
      <c r="AK669"/>
      <c r="AL669"/>
      <c r="AM669"/>
      <c r="AN669"/>
      <c r="AO669"/>
      <c r="AP669"/>
      <c r="AQ669"/>
      <c r="AR669"/>
      <c r="AS669"/>
      <c r="AT669"/>
      <c r="AU669"/>
      <c r="AV669"/>
      <c r="AW669"/>
      <c r="BE669"/>
    </row>
    <row r="670" spans="18:57">
      <c r="R670"/>
      <c r="W670">
        <v>675</v>
      </c>
      <c r="X670"/>
      <c r="Y670"/>
      <c r="Z670"/>
      <c r="AA670"/>
      <c r="AB670"/>
      <c r="AC670"/>
      <c r="AD670"/>
      <c r="AE670"/>
      <c r="AF670"/>
      <c r="AG670"/>
      <c r="AH670"/>
      <c r="AI670"/>
      <c r="AJ670"/>
      <c r="AK670"/>
      <c r="AL670"/>
      <c r="AM670"/>
      <c r="AN670"/>
      <c r="AO670"/>
      <c r="AP670"/>
      <c r="AQ670"/>
      <c r="AR670"/>
      <c r="AS670"/>
      <c r="AT670"/>
      <c r="AU670"/>
      <c r="AV670"/>
      <c r="AW670"/>
      <c r="BE670"/>
    </row>
    <row r="671" spans="18:57">
      <c r="R671"/>
      <c r="W671">
        <v>676</v>
      </c>
      <c r="X671"/>
      <c r="Y671"/>
      <c r="Z671"/>
      <c r="AA671"/>
      <c r="AB671"/>
      <c r="AC671"/>
      <c r="AD671"/>
      <c r="AE671"/>
      <c r="AF671"/>
      <c r="AG671"/>
      <c r="AH671"/>
      <c r="AI671"/>
      <c r="AJ671"/>
      <c r="AK671"/>
      <c r="AL671"/>
      <c r="AM671"/>
      <c r="AN671"/>
      <c r="AO671"/>
      <c r="AP671"/>
      <c r="AQ671"/>
      <c r="AR671"/>
      <c r="AS671"/>
      <c r="AT671"/>
      <c r="AU671"/>
      <c r="AV671"/>
      <c r="AW671"/>
      <c r="BE671"/>
    </row>
    <row r="672" spans="18:57">
      <c r="R672"/>
      <c r="W672">
        <v>677</v>
      </c>
      <c r="X672"/>
      <c r="Y672"/>
      <c r="Z672"/>
      <c r="AA672"/>
      <c r="AB672"/>
      <c r="AC672"/>
      <c r="AD672"/>
      <c r="AE672"/>
      <c r="AF672"/>
      <c r="AG672"/>
      <c r="AH672"/>
      <c r="AI672"/>
      <c r="AJ672"/>
      <c r="AK672"/>
      <c r="AL672"/>
      <c r="AM672"/>
      <c r="AN672"/>
      <c r="AO672"/>
      <c r="AP672"/>
      <c r="AQ672"/>
      <c r="AR672"/>
      <c r="AS672"/>
      <c r="AT672"/>
      <c r="AU672"/>
      <c r="AV672"/>
      <c r="AW672"/>
      <c r="BE672"/>
    </row>
    <row r="673" spans="18:57">
      <c r="R673"/>
      <c r="W673">
        <v>678</v>
      </c>
      <c r="X673"/>
      <c r="Y673"/>
      <c r="Z673"/>
      <c r="AA673"/>
      <c r="AB673"/>
      <c r="AC673"/>
      <c r="AD673"/>
      <c r="AE673"/>
      <c r="AF673"/>
      <c r="AG673"/>
      <c r="AH673"/>
      <c r="AI673"/>
      <c r="AJ673"/>
      <c r="AK673"/>
      <c r="AL673"/>
      <c r="AM673"/>
      <c r="AN673"/>
      <c r="AO673"/>
      <c r="AP673"/>
      <c r="AQ673"/>
      <c r="AR673"/>
      <c r="AS673"/>
      <c r="AT673"/>
      <c r="AU673"/>
      <c r="AV673"/>
      <c r="AW673"/>
      <c r="BE673"/>
    </row>
    <row r="674" spans="18:57">
      <c r="R674"/>
      <c r="W674">
        <v>679</v>
      </c>
      <c r="X674"/>
      <c r="Y674"/>
      <c r="Z674"/>
      <c r="AA674"/>
      <c r="AB674"/>
      <c r="AC674"/>
      <c r="AD674"/>
      <c r="AE674"/>
      <c r="AF674"/>
      <c r="AG674"/>
      <c r="AH674"/>
      <c r="AI674"/>
      <c r="AJ674"/>
      <c r="AK674"/>
      <c r="AL674"/>
      <c r="AM674"/>
      <c r="AN674"/>
      <c r="AO674"/>
      <c r="AP674"/>
      <c r="AQ674"/>
      <c r="AR674"/>
      <c r="AS674"/>
      <c r="AT674"/>
      <c r="AU674"/>
      <c r="AV674"/>
      <c r="AW674"/>
      <c r="BE674"/>
    </row>
    <row r="675" spans="18:57">
      <c r="R675"/>
      <c r="W675">
        <v>680</v>
      </c>
      <c r="X675"/>
      <c r="Y675"/>
      <c r="Z675"/>
      <c r="AA675"/>
      <c r="AB675"/>
      <c r="AC675"/>
      <c r="AD675"/>
      <c r="AE675"/>
      <c r="AF675"/>
      <c r="AG675"/>
      <c r="AH675"/>
      <c r="AI675"/>
      <c r="AJ675"/>
      <c r="AK675"/>
      <c r="AL675"/>
      <c r="AM675"/>
      <c r="AN675"/>
      <c r="AO675"/>
      <c r="AP675"/>
      <c r="AQ675"/>
      <c r="AR675"/>
      <c r="AS675"/>
      <c r="AT675"/>
      <c r="AU675"/>
      <c r="AV675"/>
      <c r="AW675"/>
      <c r="BE675"/>
    </row>
    <row r="676" spans="18:57">
      <c r="R676"/>
      <c r="W676">
        <v>681</v>
      </c>
      <c r="X676"/>
      <c r="Y676"/>
      <c r="Z676"/>
      <c r="AA676"/>
      <c r="AB676"/>
      <c r="AC676"/>
      <c r="AD676"/>
      <c r="AE676"/>
      <c r="AF676"/>
      <c r="AG676"/>
      <c r="AH676"/>
      <c r="AI676"/>
      <c r="AJ676"/>
      <c r="AK676"/>
      <c r="AL676"/>
      <c r="AM676"/>
      <c r="AN676"/>
      <c r="AO676"/>
      <c r="AP676"/>
      <c r="AQ676"/>
      <c r="AR676"/>
      <c r="AS676"/>
      <c r="AT676"/>
      <c r="AU676"/>
      <c r="AV676"/>
      <c r="AW676"/>
      <c r="BE676"/>
    </row>
    <row r="677" spans="18:57">
      <c r="R677"/>
      <c r="W677">
        <v>682</v>
      </c>
      <c r="X677"/>
      <c r="Y677"/>
      <c r="Z677"/>
      <c r="AA677"/>
      <c r="AB677"/>
      <c r="AC677"/>
      <c r="AD677"/>
      <c r="AE677"/>
      <c r="AF677"/>
      <c r="AG677"/>
      <c r="AH677"/>
      <c r="AI677"/>
      <c r="AJ677"/>
      <c r="AK677"/>
      <c r="AL677"/>
      <c r="AM677"/>
      <c r="AN677"/>
      <c r="AO677"/>
      <c r="AP677"/>
      <c r="AQ677"/>
      <c r="AR677"/>
      <c r="AS677"/>
      <c r="AT677"/>
      <c r="AU677"/>
      <c r="AV677"/>
      <c r="AW677"/>
      <c r="BE677"/>
    </row>
    <row r="678" spans="18:57">
      <c r="R678"/>
      <c r="W678">
        <v>683</v>
      </c>
      <c r="X678"/>
      <c r="Y678"/>
      <c r="Z678"/>
      <c r="AA678"/>
      <c r="AB678"/>
      <c r="AC678"/>
      <c r="AD678"/>
      <c r="AE678"/>
      <c r="AF678"/>
      <c r="AG678"/>
      <c r="AH678"/>
      <c r="AI678"/>
      <c r="AJ678"/>
      <c r="AK678"/>
      <c r="AL678"/>
      <c r="AM678"/>
      <c r="AN678"/>
      <c r="AO678"/>
      <c r="AP678"/>
      <c r="AQ678"/>
      <c r="AR678"/>
      <c r="AS678"/>
      <c r="AT678"/>
      <c r="AU678"/>
      <c r="AV678"/>
      <c r="AW678"/>
      <c r="BE678"/>
    </row>
    <row r="679" spans="18:57">
      <c r="R679"/>
      <c r="W679">
        <v>684</v>
      </c>
      <c r="X679"/>
      <c r="Y679"/>
      <c r="Z679"/>
      <c r="AA679"/>
      <c r="AB679"/>
      <c r="AC679"/>
      <c r="AD679"/>
      <c r="AE679"/>
      <c r="AF679"/>
      <c r="AG679"/>
      <c r="AH679"/>
      <c r="AI679"/>
      <c r="AJ679"/>
      <c r="AK679"/>
      <c r="AL679"/>
      <c r="AM679"/>
      <c r="AN679"/>
      <c r="AO679"/>
      <c r="AP679"/>
      <c r="AQ679"/>
      <c r="AR679"/>
      <c r="AS679"/>
      <c r="AT679"/>
      <c r="AU679"/>
      <c r="AV679"/>
      <c r="AW679"/>
      <c r="BE679"/>
    </row>
    <row r="680" spans="18:57">
      <c r="R680"/>
      <c r="W680">
        <v>685</v>
      </c>
      <c r="X680"/>
      <c r="Y680"/>
      <c r="Z680"/>
      <c r="AA680"/>
      <c r="AB680"/>
      <c r="AC680"/>
      <c r="AD680"/>
      <c r="AE680"/>
      <c r="AF680"/>
      <c r="AG680"/>
      <c r="AH680"/>
      <c r="AI680"/>
      <c r="AJ680"/>
      <c r="AK680"/>
      <c r="AL680"/>
      <c r="AM680"/>
      <c r="AN680"/>
      <c r="AO680"/>
      <c r="AP680"/>
      <c r="AQ680"/>
      <c r="AR680"/>
      <c r="AS680"/>
      <c r="AT680"/>
      <c r="AU680"/>
      <c r="AV680"/>
      <c r="AW680"/>
      <c r="BE680"/>
    </row>
    <row r="681" spans="18:57">
      <c r="R681"/>
      <c r="W681">
        <v>686</v>
      </c>
      <c r="X681"/>
      <c r="Y681"/>
      <c r="Z681"/>
      <c r="AA681"/>
      <c r="AB681"/>
      <c r="AC681"/>
      <c r="AD681"/>
      <c r="AE681"/>
      <c r="AF681"/>
      <c r="AG681"/>
      <c r="AH681"/>
      <c r="AI681"/>
      <c r="AJ681"/>
      <c r="AK681"/>
      <c r="AL681"/>
      <c r="AM681"/>
      <c r="AN681"/>
      <c r="AO681"/>
      <c r="AP681"/>
      <c r="AQ681"/>
      <c r="AR681"/>
      <c r="AS681"/>
      <c r="AT681"/>
      <c r="AU681"/>
      <c r="AV681"/>
      <c r="AW681"/>
      <c r="BE681"/>
    </row>
    <row r="682" spans="18:57">
      <c r="R682"/>
      <c r="W682">
        <v>687</v>
      </c>
      <c r="X682"/>
      <c r="Y682"/>
      <c r="Z682"/>
      <c r="AA682"/>
      <c r="AB682"/>
      <c r="AC682"/>
      <c r="AD682"/>
      <c r="AE682"/>
      <c r="AF682"/>
      <c r="AG682"/>
      <c r="AH682"/>
      <c r="AI682"/>
      <c r="AJ682"/>
      <c r="AK682"/>
      <c r="AL682"/>
      <c r="AM682"/>
      <c r="AN682"/>
      <c r="AO682"/>
      <c r="AP682"/>
      <c r="AQ682"/>
      <c r="AR682"/>
      <c r="AS682"/>
      <c r="AT682"/>
      <c r="AU682"/>
      <c r="AV682"/>
      <c r="AW682"/>
      <c r="BE682"/>
    </row>
    <row r="683" spans="18:57">
      <c r="R683"/>
      <c r="W683">
        <v>688</v>
      </c>
      <c r="X683"/>
      <c r="Y683"/>
      <c r="Z683"/>
      <c r="AA683"/>
      <c r="AB683"/>
      <c r="AC683"/>
      <c r="AD683"/>
      <c r="AE683"/>
      <c r="AF683"/>
      <c r="AG683"/>
      <c r="AH683"/>
      <c r="AI683"/>
      <c r="AJ683"/>
      <c r="AK683"/>
      <c r="AL683"/>
      <c r="AM683"/>
      <c r="AN683"/>
      <c r="AO683"/>
      <c r="AP683"/>
      <c r="AQ683"/>
      <c r="AR683"/>
      <c r="AS683"/>
      <c r="AT683"/>
      <c r="AU683"/>
      <c r="AV683"/>
      <c r="AW683"/>
      <c r="BE683"/>
    </row>
    <row r="684" spans="18:57">
      <c r="R684"/>
      <c r="W684">
        <v>689</v>
      </c>
      <c r="X684"/>
      <c r="Y684"/>
      <c r="Z684"/>
      <c r="AA684"/>
      <c r="AB684"/>
      <c r="AC684"/>
      <c r="AD684"/>
      <c r="AE684"/>
      <c r="AF684"/>
      <c r="AG684"/>
      <c r="AH684"/>
      <c r="AI684"/>
      <c r="AJ684"/>
      <c r="AK684"/>
      <c r="AL684"/>
      <c r="AM684"/>
      <c r="AN684"/>
      <c r="AO684"/>
      <c r="AP684"/>
      <c r="AQ684"/>
      <c r="AR684"/>
      <c r="AS684"/>
      <c r="AT684"/>
      <c r="AU684"/>
      <c r="AV684"/>
      <c r="AW684"/>
      <c r="BE684"/>
    </row>
    <row r="685" spans="18:57">
      <c r="R685"/>
      <c r="W685">
        <v>690</v>
      </c>
      <c r="X685"/>
      <c r="Y685"/>
      <c r="Z685"/>
      <c r="AA685"/>
      <c r="AB685"/>
      <c r="AC685"/>
      <c r="AD685"/>
      <c r="AE685"/>
      <c r="AF685"/>
      <c r="AG685"/>
      <c r="AH685"/>
      <c r="AI685"/>
      <c r="AJ685"/>
      <c r="AK685"/>
      <c r="AL685"/>
      <c r="AM685"/>
      <c r="AN685"/>
      <c r="AO685"/>
      <c r="AP685"/>
      <c r="AQ685"/>
      <c r="AR685"/>
      <c r="AS685"/>
      <c r="AT685"/>
      <c r="AU685"/>
      <c r="AV685"/>
      <c r="AW685"/>
      <c r="BE685"/>
    </row>
    <row r="686" spans="18:57">
      <c r="R686"/>
      <c r="W686">
        <v>691</v>
      </c>
      <c r="X686"/>
      <c r="Y686"/>
      <c r="Z686"/>
      <c r="AA686"/>
      <c r="AB686"/>
      <c r="AC686"/>
      <c r="AD686"/>
      <c r="AE686"/>
      <c r="AF686"/>
      <c r="AG686"/>
      <c r="AH686"/>
      <c r="AI686"/>
      <c r="AJ686"/>
      <c r="AK686"/>
      <c r="AL686"/>
      <c r="AM686"/>
      <c r="AN686"/>
      <c r="AO686"/>
      <c r="AP686"/>
      <c r="AQ686"/>
      <c r="AR686"/>
      <c r="AS686"/>
      <c r="AT686"/>
      <c r="AU686"/>
      <c r="AV686"/>
      <c r="AW686"/>
      <c r="BE686"/>
    </row>
    <row r="687" spans="18:57">
      <c r="R687"/>
      <c r="W687">
        <v>692</v>
      </c>
      <c r="X687"/>
      <c r="Y687"/>
      <c r="Z687"/>
      <c r="AA687"/>
      <c r="AB687"/>
      <c r="AC687"/>
      <c r="AD687"/>
      <c r="AE687"/>
      <c r="AF687"/>
      <c r="AG687"/>
      <c r="AH687"/>
      <c r="AI687"/>
      <c r="AJ687"/>
      <c r="AK687"/>
      <c r="AL687"/>
      <c r="AM687"/>
      <c r="AN687"/>
      <c r="AO687"/>
      <c r="AP687"/>
      <c r="AQ687"/>
      <c r="AR687"/>
      <c r="AS687"/>
      <c r="AT687"/>
      <c r="AU687"/>
      <c r="AV687"/>
      <c r="AW687"/>
      <c r="BE687"/>
    </row>
    <row r="688" spans="18:57">
      <c r="R688"/>
      <c r="W688">
        <v>693</v>
      </c>
      <c r="X688"/>
      <c r="Y688"/>
      <c r="Z688"/>
      <c r="AA688"/>
      <c r="AB688"/>
      <c r="AC688"/>
      <c r="AD688"/>
      <c r="AE688"/>
      <c r="AF688"/>
      <c r="AG688"/>
      <c r="AH688"/>
      <c r="AI688"/>
      <c r="AJ688"/>
      <c r="AK688"/>
      <c r="AL688"/>
      <c r="AM688"/>
      <c r="AN688"/>
      <c r="AO688"/>
      <c r="AP688"/>
      <c r="AQ688"/>
      <c r="AR688"/>
      <c r="AS688"/>
      <c r="AT688"/>
      <c r="AU688"/>
      <c r="AV688"/>
      <c r="AW688"/>
      <c r="BE688"/>
    </row>
    <row r="689" spans="18:57">
      <c r="R689"/>
      <c r="W689">
        <v>694</v>
      </c>
      <c r="X689"/>
      <c r="Y689"/>
      <c r="Z689"/>
      <c r="AA689"/>
      <c r="AB689"/>
      <c r="AC689"/>
      <c r="AD689"/>
      <c r="AE689"/>
      <c r="AF689"/>
      <c r="AG689"/>
      <c r="AH689"/>
      <c r="AI689"/>
      <c r="AJ689"/>
      <c r="AK689"/>
      <c r="AL689"/>
      <c r="AM689"/>
      <c r="AN689"/>
      <c r="AO689"/>
      <c r="AP689"/>
      <c r="AQ689"/>
      <c r="AR689"/>
      <c r="AS689"/>
      <c r="AT689"/>
      <c r="AU689"/>
      <c r="AV689"/>
      <c r="AW689"/>
      <c r="BE689"/>
    </row>
    <row r="690" spans="18:57">
      <c r="R690"/>
      <c r="W690">
        <v>695</v>
      </c>
      <c r="X690"/>
      <c r="Y690"/>
      <c r="Z690"/>
      <c r="AA690"/>
      <c r="AB690"/>
      <c r="AC690"/>
      <c r="AD690"/>
      <c r="AE690"/>
      <c r="AF690"/>
      <c r="AG690"/>
      <c r="AH690"/>
      <c r="AI690"/>
      <c r="AJ690"/>
      <c r="AK690"/>
      <c r="AL690"/>
      <c r="AM690"/>
      <c r="AN690"/>
      <c r="AO690"/>
      <c r="AP690"/>
      <c r="AQ690"/>
      <c r="AR690"/>
      <c r="AS690"/>
      <c r="AT690"/>
      <c r="AU690"/>
      <c r="AV690"/>
      <c r="AW690"/>
      <c r="BE690"/>
    </row>
    <row r="691" spans="18:57">
      <c r="R691"/>
      <c r="W691">
        <v>696</v>
      </c>
      <c r="X691"/>
      <c r="Y691"/>
      <c r="Z691"/>
      <c r="AA691"/>
      <c r="AB691"/>
      <c r="AC691"/>
      <c r="AD691"/>
      <c r="AE691"/>
      <c r="AF691"/>
      <c r="AG691"/>
      <c r="AH691"/>
      <c r="AI691"/>
      <c r="AJ691"/>
      <c r="AK691"/>
      <c r="AL691"/>
      <c r="AM691"/>
      <c r="AN691"/>
      <c r="AO691"/>
      <c r="AP691"/>
      <c r="AQ691"/>
      <c r="AR691"/>
      <c r="AS691"/>
      <c r="AT691"/>
      <c r="AU691"/>
      <c r="AV691"/>
      <c r="AW691"/>
      <c r="BE691"/>
    </row>
    <row r="692" spans="18:57">
      <c r="R692"/>
      <c r="W692">
        <v>697</v>
      </c>
      <c r="X692"/>
      <c r="Y692"/>
      <c r="Z692"/>
      <c r="AA692"/>
      <c r="AB692"/>
      <c r="AC692"/>
      <c r="AD692"/>
      <c r="AE692"/>
      <c r="AF692"/>
      <c r="AG692"/>
      <c r="AH692"/>
      <c r="AI692"/>
      <c r="AJ692"/>
      <c r="AK692"/>
      <c r="AL692"/>
      <c r="AM692"/>
      <c r="AN692"/>
      <c r="AO692"/>
      <c r="AP692"/>
      <c r="AQ692"/>
      <c r="AR692"/>
      <c r="AS692"/>
      <c r="AT692"/>
      <c r="AU692"/>
      <c r="AV692"/>
      <c r="AW692"/>
      <c r="BE692"/>
    </row>
    <row r="693" spans="18:57">
      <c r="R693"/>
      <c r="W693">
        <v>698</v>
      </c>
      <c r="X693"/>
      <c r="Y693"/>
      <c r="Z693"/>
      <c r="AA693"/>
      <c r="AB693"/>
      <c r="AC693"/>
      <c r="AD693"/>
      <c r="AE693"/>
      <c r="AF693"/>
      <c r="AG693"/>
      <c r="AH693"/>
      <c r="AI693"/>
      <c r="AJ693"/>
      <c r="AK693"/>
      <c r="AL693"/>
      <c r="AM693"/>
      <c r="AN693"/>
      <c r="AO693"/>
      <c r="AP693"/>
      <c r="AQ693"/>
      <c r="AR693"/>
      <c r="AS693"/>
      <c r="AT693"/>
      <c r="AU693"/>
      <c r="AV693"/>
      <c r="AW693"/>
      <c r="BE693"/>
    </row>
    <row r="694" spans="18:57">
      <c r="R694"/>
      <c r="W694">
        <v>699</v>
      </c>
      <c r="X694"/>
      <c r="Y694"/>
      <c r="Z694"/>
      <c r="AA694"/>
      <c r="AB694"/>
      <c r="AC694"/>
      <c r="AD694"/>
      <c r="AE694"/>
      <c r="AF694"/>
      <c r="AG694"/>
      <c r="AH694"/>
      <c r="AI694"/>
      <c r="AJ694"/>
      <c r="AK694"/>
      <c r="AL694"/>
      <c r="AM694"/>
      <c r="AN694"/>
      <c r="AO694"/>
      <c r="AP694"/>
      <c r="AQ694"/>
      <c r="AR694"/>
      <c r="AS694"/>
      <c r="AT694"/>
      <c r="AU694"/>
      <c r="AV694"/>
      <c r="AW694"/>
      <c r="BE694"/>
    </row>
    <row r="695" spans="18:57">
      <c r="R695"/>
      <c r="W695">
        <v>700</v>
      </c>
      <c r="X695"/>
      <c r="Y695"/>
      <c r="Z695"/>
      <c r="AA695"/>
      <c r="AB695"/>
      <c r="AC695"/>
      <c r="AD695"/>
      <c r="AE695"/>
      <c r="AF695"/>
      <c r="AG695"/>
      <c r="AH695"/>
      <c r="AI695"/>
      <c r="AJ695"/>
      <c r="AK695"/>
      <c r="AL695"/>
      <c r="AM695"/>
      <c r="AN695"/>
      <c r="AO695"/>
      <c r="AP695"/>
      <c r="AQ695"/>
      <c r="AR695"/>
      <c r="AS695"/>
      <c r="AT695"/>
      <c r="AU695"/>
      <c r="AV695"/>
      <c r="AW695"/>
      <c r="BE695"/>
    </row>
    <row r="696" spans="18:57">
      <c r="R696"/>
      <c r="W696">
        <v>701</v>
      </c>
      <c r="X696"/>
      <c r="Y696"/>
      <c r="Z696"/>
      <c r="AA696"/>
      <c r="AB696"/>
      <c r="AC696"/>
      <c r="AD696"/>
      <c r="AE696"/>
      <c r="AF696"/>
      <c r="AG696"/>
      <c r="AH696"/>
      <c r="AI696"/>
      <c r="AJ696"/>
      <c r="AK696"/>
      <c r="AL696"/>
      <c r="AM696"/>
      <c r="AN696"/>
      <c r="AO696"/>
      <c r="AP696"/>
      <c r="AQ696"/>
      <c r="AR696"/>
      <c r="AS696"/>
      <c r="AT696"/>
      <c r="AU696"/>
      <c r="AV696"/>
      <c r="AW696"/>
      <c r="BE696"/>
    </row>
    <row r="697" spans="18:57">
      <c r="R697"/>
      <c r="W697">
        <v>702</v>
      </c>
      <c r="X697"/>
      <c r="Y697"/>
      <c r="Z697"/>
      <c r="AA697"/>
      <c r="AB697"/>
      <c r="AC697"/>
      <c r="AD697"/>
      <c r="AE697"/>
      <c r="AF697"/>
      <c r="AG697"/>
      <c r="AH697"/>
      <c r="AI697"/>
      <c r="AJ697"/>
      <c r="AK697"/>
      <c r="AL697"/>
      <c r="AM697"/>
      <c r="AN697"/>
      <c r="AO697"/>
      <c r="AP697"/>
      <c r="AQ697"/>
      <c r="AR697"/>
      <c r="AS697"/>
      <c r="AT697"/>
      <c r="AU697"/>
      <c r="AV697"/>
      <c r="AW697"/>
      <c r="BE697"/>
    </row>
    <row r="698" spans="18:57">
      <c r="R698"/>
      <c r="W698">
        <v>703</v>
      </c>
      <c r="X698"/>
      <c r="Y698"/>
      <c r="Z698"/>
      <c r="AA698"/>
      <c r="AB698"/>
      <c r="AC698"/>
      <c r="AD698"/>
      <c r="AE698"/>
      <c r="AF698"/>
      <c r="AG698"/>
      <c r="AH698"/>
      <c r="AI698"/>
      <c r="AJ698"/>
      <c r="AK698"/>
      <c r="AL698"/>
      <c r="AM698"/>
      <c r="AN698"/>
      <c r="AO698"/>
      <c r="AP698"/>
      <c r="AQ698"/>
      <c r="AR698"/>
      <c r="AS698"/>
      <c r="AT698"/>
      <c r="AU698"/>
      <c r="AV698"/>
      <c r="AW698"/>
      <c r="BE698"/>
    </row>
    <row r="699" spans="18:57">
      <c r="R699"/>
      <c r="W699">
        <v>704</v>
      </c>
      <c r="X699"/>
      <c r="Y699"/>
      <c r="Z699"/>
      <c r="AA699"/>
      <c r="AB699"/>
      <c r="AC699"/>
      <c r="AD699"/>
      <c r="AE699"/>
      <c r="AF699"/>
      <c r="AG699"/>
      <c r="AH699"/>
      <c r="AI699"/>
      <c r="AJ699"/>
      <c r="AK699"/>
      <c r="AL699"/>
      <c r="AM699"/>
      <c r="AN699"/>
      <c r="AO699"/>
      <c r="AP699"/>
      <c r="AQ699"/>
      <c r="AR699"/>
      <c r="AS699"/>
      <c r="AT699"/>
      <c r="AU699"/>
      <c r="AV699"/>
      <c r="AW699"/>
      <c r="BE699"/>
    </row>
    <row r="700" spans="18:57">
      <c r="R700"/>
      <c r="W700">
        <v>705</v>
      </c>
      <c r="X700"/>
      <c r="Y700"/>
      <c r="Z700"/>
      <c r="AA700"/>
      <c r="AB700"/>
      <c r="AC700"/>
      <c r="AD700"/>
      <c r="AE700"/>
      <c r="AF700"/>
      <c r="AG700"/>
      <c r="AH700"/>
      <c r="AI700"/>
      <c r="AJ700"/>
      <c r="AK700"/>
      <c r="AL700"/>
      <c r="AM700"/>
      <c r="AN700"/>
      <c r="AO700"/>
      <c r="AP700"/>
      <c r="AQ700"/>
      <c r="AR700"/>
      <c r="AS700"/>
      <c r="AT700"/>
      <c r="AU700"/>
      <c r="AV700"/>
      <c r="AW700"/>
      <c r="BE700"/>
    </row>
    <row r="701" spans="18:57">
      <c r="R701"/>
      <c r="W701">
        <v>706</v>
      </c>
      <c r="X701"/>
      <c r="Y701"/>
      <c r="Z701"/>
      <c r="AA701"/>
      <c r="AB701"/>
      <c r="AC701"/>
      <c r="AD701"/>
      <c r="AE701"/>
      <c r="AF701"/>
      <c r="AG701"/>
      <c r="AH701"/>
      <c r="AI701"/>
      <c r="AJ701"/>
      <c r="AK701"/>
      <c r="AL701"/>
      <c r="AM701"/>
      <c r="AN701"/>
      <c r="AO701"/>
      <c r="AP701"/>
      <c r="AQ701"/>
      <c r="AR701"/>
      <c r="AS701"/>
      <c r="AT701"/>
      <c r="AU701"/>
      <c r="AV701"/>
      <c r="AW701"/>
      <c r="BE701"/>
    </row>
    <row r="702" spans="18:57">
      <c r="R702"/>
      <c r="W702">
        <v>707</v>
      </c>
      <c r="X702"/>
      <c r="Y702"/>
      <c r="Z702"/>
      <c r="AA702"/>
      <c r="AB702"/>
      <c r="AC702"/>
      <c r="AD702"/>
      <c r="AE702"/>
      <c r="AF702"/>
      <c r="AG702"/>
      <c r="AH702"/>
      <c r="AI702"/>
      <c r="AJ702"/>
      <c r="AK702"/>
      <c r="AL702"/>
      <c r="AM702"/>
      <c r="AN702"/>
      <c r="AO702"/>
      <c r="AP702"/>
      <c r="AQ702"/>
      <c r="AR702"/>
      <c r="AS702"/>
      <c r="AT702"/>
      <c r="AU702"/>
      <c r="AV702"/>
      <c r="AW702"/>
      <c r="BE702"/>
    </row>
    <row r="703" spans="18:57">
      <c r="R703"/>
      <c r="W703">
        <v>708</v>
      </c>
      <c r="X703"/>
      <c r="Y703"/>
      <c r="Z703"/>
      <c r="AA703"/>
      <c r="AB703"/>
      <c r="AC703"/>
      <c r="AD703"/>
      <c r="AE703"/>
      <c r="AF703"/>
      <c r="AG703"/>
      <c r="AH703"/>
      <c r="AI703"/>
      <c r="AJ703"/>
      <c r="AK703"/>
      <c r="AL703"/>
      <c r="AM703"/>
      <c r="AN703"/>
      <c r="AO703"/>
      <c r="AP703"/>
      <c r="AQ703"/>
      <c r="AR703"/>
      <c r="AS703"/>
      <c r="AT703"/>
      <c r="AU703"/>
      <c r="AV703"/>
      <c r="AW703"/>
      <c r="BE703"/>
    </row>
    <row r="704" spans="18:57">
      <c r="R704"/>
      <c r="W704">
        <v>709</v>
      </c>
      <c r="X704"/>
      <c r="Y704"/>
      <c r="Z704"/>
      <c r="AA704"/>
      <c r="AB704"/>
      <c r="AC704"/>
      <c r="AD704"/>
      <c r="AE704"/>
      <c r="AF704"/>
      <c r="AG704"/>
      <c r="AH704"/>
      <c r="AI704"/>
      <c r="AJ704"/>
      <c r="AK704"/>
      <c r="AL704"/>
      <c r="AM704"/>
      <c r="AN704"/>
      <c r="AO704"/>
      <c r="AP704"/>
      <c r="AQ704"/>
      <c r="AR704"/>
      <c r="AS704"/>
      <c r="AT704"/>
      <c r="AU704"/>
      <c r="AV704"/>
      <c r="AW704"/>
      <c r="BE704"/>
    </row>
    <row r="705" spans="18:57">
      <c r="R705"/>
      <c r="W705">
        <v>710</v>
      </c>
      <c r="X705"/>
      <c r="Y705"/>
      <c r="Z705"/>
      <c r="AA705"/>
      <c r="AB705"/>
      <c r="AC705"/>
      <c r="AD705"/>
      <c r="AE705"/>
      <c r="AF705"/>
      <c r="AG705"/>
      <c r="AH705"/>
      <c r="AI705"/>
      <c r="AJ705"/>
      <c r="AK705"/>
      <c r="AL705"/>
      <c r="AM705"/>
      <c r="AN705"/>
      <c r="AO705"/>
      <c r="AP705"/>
      <c r="AQ705"/>
      <c r="AR705"/>
      <c r="AS705"/>
      <c r="AT705"/>
      <c r="AU705"/>
      <c r="AV705"/>
      <c r="AW705"/>
      <c r="BE705"/>
    </row>
    <row r="706" spans="18:57">
      <c r="R706"/>
      <c r="W706">
        <v>711</v>
      </c>
      <c r="X706"/>
      <c r="Y706"/>
      <c r="Z706"/>
      <c r="AA706"/>
      <c r="AB706"/>
      <c r="AC706"/>
      <c r="AD706"/>
      <c r="AE706"/>
      <c r="AF706"/>
      <c r="AG706"/>
      <c r="AH706"/>
      <c r="AI706"/>
      <c r="AJ706"/>
      <c r="AK706"/>
      <c r="AL706"/>
      <c r="AM706"/>
      <c r="AN706"/>
      <c r="AO706"/>
      <c r="AP706"/>
      <c r="AQ706"/>
      <c r="AR706"/>
      <c r="AS706"/>
      <c r="AT706"/>
      <c r="AU706"/>
      <c r="AV706"/>
      <c r="AW706"/>
      <c r="BE706"/>
    </row>
    <row r="707" spans="18:57">
      <c r="R707"/>
      <c r="W707">
        <v>712</v>
      </c>
      <c r="X707"/>
      <c r="Y707"/>
      <c r="Z707"/>
      <c r="AA707"/>
      <c r="AB707"/>
      <c r="AC707"/>
      <c r="AD707"/>
      <c r="AE707"/>
      <c r="AF707"/>
      <c r="AG707"/>
      <c r="AH707"/>
      <c r="AI707"/>
      <c r="AJ707"/>
      <c r="AK707"/>
      <c r="AL707"/>
      <c r="AM707"/>
      <c r="AN707"/>
      <c r="AO707"/>
      <c r="AP707"/>
      <c r="AQ707"/>
      <c r="AR707"/>
      <c r="AS707"/>
      <c r="AT707"/>
      <c r="AU707"/>
      <c r="AV707"/>
      <c r="AW707"/>
      <c r="BE707"/>
    </row>
    <row r="708" spans="18:57">
      <c r="R708"/>
      <c r="W708">
        <v>713</v>
      </c>
      <c r="X708"/>
      <c r="Y708"/>
      <c r="Z708"/>
      <c r="AA708"/>
      <c r="AB708"/>
      <c r="AC708"/>
      <c r="AD708"/>
      <c r="AE708"/>
      <c r="AF708"/>
      <c r="AG708"/>
      <c r="AH708"/>
      <c r="AI708"/>
      <c r="AJ708"/>
      <c r="AK708"/>
      <c r="AL708"/>
      <c r="AM708"/>
      <c r="AN708"/>
      <c r="AO708"/>
      <c r="AP708"/>
      <c r="AQ708"/>
      <c r="AR708"/>
      <c r="AS708"/>
      <c r="AT708"/>
      <c r="AU708"/>
      <c r="AV708"/>
      <c r="AW708"/>
      <c r="BE708"/>
    </row>
    <row r="709" spans="18:57">
      <c r="R709"/>
      <c r="W709">
        <v>714</v>
      </c>
      <c r="X709"/>
      <c r="Y709"/>
      <c r="Z709"/>
      <c r="AA709"/>
      <c r="AB709"/>
      <c r="AC709"/>
      <c r="AD709"/>
      <c r="AE709"/>
      <c r="AF709"/>
      <c r="AG709"/>
      <c r="AH709"/>
      <c r="AI709"/>
      <c r="AJ709"/>
      <c r="AK709"/>
      <c r="AL709"/>
      <c r="AM709"/>
      <c r="AN709"/>
      <c r="AO709"/>
      <c r="AP709"/>
      <c r="AQ709"/>
      <c r="AR709"/>
      <c r="AS709"/>
      <c r="AT709"/>
      <c r="AU709"/>
      <c r="AV709"/>
      <c r="AW709"/>
      <c r="BE709"/>
    </row>
    <row r="710" spans="18:57">
      <c r="R710"/>
      <c r="W710">
        <v>715</v>
      </c>
      <c r="X710"/>
      <c r="Y710"/>
      <c r="Z710"/>
      <c r="AA710"/>
      <c r="AB710"/>
      <c r="AC710"/>
      <c r="AD710"/>
      <c r="AE710"/>
      <c r="AF710"/>
      <c r="AG710"/>
      <c r="AH710"/>
      <c r="AI710"/>
      <c r="AJ710"/>
      <c r="AK710"/>
      <c r="AL710"/>
      <c r="AM710"/>
      <c r="AN710"/>
      <c r="AO710"/>
      <c r="AP710"/>
      <c r="AQ710"/>
      <c r="AR710"/>
      <c r="AS710"/>
      <c r="AT710"/>
      <c r="AU710"/>
      <c r="AV710"/>
      <c r="AW710"/>
      <c r="BE710"/>
    </row>
    <row r="711" spans="18:57">
      <c r="R711"/>
      <c r="W711">
        <v>716</v>
      </c>
      <c r="X711"/>
      <c r="Y711"/>
      <c r="Z711"/>
      <c r="AA711"/>
      <c r="AB711"/>
      <c r="AC711"/>
      <c r="AD711"/>
      <c r="AE711"/>
      <c r="AF711"/>
      <c r="AG711"/>
      <c r="AH711"/>
      <c r="AI711"/>
      <c r="AJ711"/>
      <c r="AK711"/>
      <c r="AL711"/>
      <c r="AM711"/>
      <c r="AN711"/>
      <c r="AO711"/>
      <c r="AP711"/>
      <c r="AQ711"/>
      <c r="AR711"/>
      <c r="AS711"/>
      <c r="AT711"/>
      <c r="AU711"/>
      <c r="AV711"/>
      <c r="AW711"/>
      <c r="BE711"/>
    </row>
    <row r="712" spans="18:57">
      <c r="R712"/>
      <c r="W712">
        <v>717</v>
      </c>
      <c r="X712"/>
      <c r="Y712"/>
      <c r="Z712"/>
      <c r="AA712"/>
      <c r="AB712"/>
      <c r="AC712"/>
      <c r="AD712"/>
      <c r="AE712"/>
      <c r="AF712"/>
      <c r="AG712"/>
      <c r="AH712"/>
      <c r="AI712"/>
      <c r="AJ712"/>
      <c r="AK712"/>
      <c r="AL712"/>
      <c r="AM712"/>
      <c r="AN712"/>
      <c r="AO712"/>
      <c r="AP712"/>
      <c r="AQ712"/>
      <c r="AR712"/>
      <c r="AS712"/>
      <c r="AT712"/>
      <c r="AU712"/>
      <c r="AV712"/>
      <c r="AW712"/>
      <c r="BE712"/>
    </row>
    <row r="713" spans="18:57">
      <c r="R713"/>
      <c r="W713">
        <v>718</v>
      </c>
      <c r="X713"/>
      <c r="Y713"/>
      <c r="Z713"/>
      <c r="AA713"/>
      <c r="AB713"/>
      <c r="AC713"/>
      <c r="AD713"/>
      <c r="AE713"/>
      <c r="AF713"/>
      <c r="AG713"/>
      <c r="AH713"/>
      <c r="AI713"/>
      <c r="AJ713"/>
      <c r="AK713"/>
      <c r="AL713"/>
      <c r="AM713"/>
      <c r="AN713"/>
      <c r="AO713"/>
      <c r="AP713"/>
      <c r="AQ713"/>
      <c r="AR713"/>
      <c r="AS713"/>
      <c r="AT713"/>
      <c r="AU713"/>
      <c r="AV713"/>
      <c r="AW713"/>
      <c r="BE713"/>
    </row>
    <row r="714" spans="18:57">
      <c r="R714"/>
      <c r="W714">
        <v>719</v>
      </c>
      <c r="X714"/>
      <c r="Y714"/>
      <c r="Z714"/>
      <c r="AA714"/>
      <c r="AB714"/>
      <c r="AC714"/>
      <c r="AD714"/>
      <c r="AE714"/>
      <c r="AF714"/>
      <c r="AG714"/>
      <c r="AH714"/>
      <c r="AI714"/>
      <c r="AJ714"/>
      <c r="AK714"/>
      <c r="AL714"/>
      <c r="AM714"/>
      <c r="AN714"/>
      <c r="AO714"/>
      <c r="AP714"/>
      <c r="AQ714"/>
      <c r="AR714"/>
      <c r="AS714"/>
      <c r="AT714"/>
      <c r="AU714"/>
      <c r="AV714"/>
      <c r="AW714"/>
      <c r="BE714"/>
    </row>
    <row r="715" spans="18:57">
      <c r="R715"/>
      <c r="W715">
        <v>720</v>
      </c>
      <c r="X715"/>
      <c r="Y715"/>
      <c r="Z715"/>
      <c r="AA715"/>
      <c r="AB715"/>
      <c r="AC715"/>
      <c r="AD715"/>
      <c r="AE715"/>
      <c r="AF715"/>
      <c r="AG715"/>
      <c r="AH715"/>
      <c r="AI715"/>
      <c r="AJ715"/>
      <c r="AK715"/>
      <c r="AL715"/>
      <c r="AM715"/>
      <c r="AN715"/>
      <c r="AO715"/>
      <c r="AP715"/>
      <c r="AQ715"/>
      <c r="AR715"/>
      <c r="AS715"/>
      <c r="AT715"/>
      <c r="AU715"/>
      <c r="AV715"/>
      <c r="AW715"/>
      <c r="BE715"/>
    </row>
    <row r="716" spans="18:57">
      <c r="R716"/>
      <c r="W716">
        <v>721</v>
      </c>
      <c r="X716"/>
      <c r="Y716"/>
      <c r="Z716"/>
      <c r="AA716"/>
      <c r="AB716"/>
      <c r="AC716"/>
      <c r="AD716"/>
      <c r="AE716"/>
      <c r="AF716"/>
      <c r="AG716"/>
      <c r="AH716"/>
      <c r="AI716"/>
      <c r="AJ716"/>
      <c r="AK716"/>
      <c r="AL716"/>
      <c r="AM716"/>
      <c r="AN716"/>
      <c r="AO716"/>
      <c r="AP716"/>
      <c r="AQ716"/>
      <c r="AR716"/>
      <c r="AS716"/>
      <c r="AT716"/>
      <c r="AU716"/>
      <c r="AV716"/>
      <c r="AW716"/>
      <c r="BE716"/>
    </row>
    <row r="717" spans="18:57">
      <c r="R717"/>
      <c r="W717">
        <v>722</v>
      </c>
      <c r="X717"/>
      <c r="Y717"/>
      <c r="Z717"/>
      <c r="AA717"/>
      <c r="AB717"/>
      <c r="AC717"/>
      <c r="AD717"/>
      <c r="AE717"/>
      <c r="AF717"/>
      <c r="AG717"/>
      <c r="AH717"/>
      <c r="AI717"/>
      <c r="AJ717"/>
      <c r="AK717"/>
      <c r="AL717"/>
      <c r="AM717"/>
      <c r="AN717"/>
      <c r="AO717"/>
      <c r="AP717"/>
      <c r="AQ717"/>
      <c r="AR717"/>
      <c r="AS717"/>
      <c r="AT717"/>
      <c r="AU717"/>
      <c r="AV717"/>
      <c r="AW717"/>
      <c r="BE717"/>
    </row>
    <row r="718" spans="18:57">
      <c r="R718"/>
      <c r="W718">
        <v>723</v>
      </c>
      <c r="X718"/>
      <c r="Y718"/>
      <c r="Z718"/>
      <c r="AA718"/>
      <c r="AB718"/>
      <c r="AC718"/>
      <c r="AD718"/>
      <c r="AE718"/>
      <c r="AF718"/>
      <c r="AG718"/>
      <c r="AH718"/>
      <c r="AI718"/>
      <c r="AJ718"/>
      <c r="AK718"/>
      <c r="AL718"/>
      <c r="AM718"/>
      <c r="AN718"/>
      <c r="AO718"/>
      <c r="AP718"/>
      <c r="AQ718"/>
      <c r="AR718"/>
      <c r="AS718"/>
      <c r="AT718"/>
      <c r="AU718"/>
      <c r="AV718"/>
      <c r="AW718"/>
      <c r="BE718"/>
    </row>
    <row r="719" spans="18:57">
      <c r="R719"/>
      <c r="W719">
        <v>724</v>
      </c>
      <c r="X719"/>
      <c r="Y719"/>
      <c r="Z719"/>
      <c r="AA719"/>
      <c r="AB719"/>
      <c r="AC719"/>
      <c r="AD719"/>
      <c r="AE719"/>
      <c r="AF719"/>
      <c r="AG719"/>
      <c r="AH719"/>
      <c r="AI719"/>
      <c r="AJ719"/>
      <c r="AK719"/>
      <c r="AL719"/>
      <c r="AM719"/>
      <c r="AN719"/>
      <c r="AO719"/>
      <c r="AP719"/>
      <c r="AQ719"/>
      <c r="AR719"/>
      <c r="AS719"/>
      <c r="AT719"/>
      <c r="AU719"/>
      <c r="AV719"/>
      <c r="AW719"/>
      <c r="BE719"/>
    </row>
    <row r="720" spans="18:57">
      <c r="R720"/>
      <c r="W720">
        <v>725</v>
      </c>
      <c r="X720"/>
      <c r="Y720"/>
      <c r="Z720"/>
      <c r="AA720"/>
      <c r="AB720"/>
      <c r="AC720"/>
      <c r="AD720"/>
      <c r="AE720"/>
      <c r="AF720"/>
      <c r="AG720"/>
      <c r="AH720"/>
      <c r="AI720"/>
      <c r="AJ720"/>
      <c r="AK720"/>
      <c r="AL720"/>
      <c r="AM720"/>
      <c r="AN720"/>
      <c r="AO720"/>
      <c r="AP720"/>
      <c r="AQ720"/>
      <c r="AR720"/>
      <c r="AS720"/>
      <c r="AT720"/>
      <c r="AU720"/>
      <c r="AV720"/>
      <c r="AW720"/>
      <c r="BE720"/>
    </row>
    <row r="721" spans="18:57">
      <c r="R721"/>
      <c r="W721">
        <v>726</v>
      </c>
      <c r="X721"/>
      <c r="Y721"/>
      <c r="Z721"/>
      <c r="AA721"/>
      <c r="AB721"/>
      <c r="AC721"/>
      <c r="AD721"/>
      <c r="AE721"/>
      <c r="AF721"/>
      <c r="AG721"/>
      <c r="AH721"/>
      <c r="AI721"/>
      <c r="AJ721"/>
      <c r="AK721"/>
      <c r="AL721"/>
      <c r="AM721"/>
      <c r="AN721"/>
      <c r="AO721"/>
      <c r="AP721"/>
      <c r="AQ721"/>
      <c r="AR721"/>
      <c r="AS721"/>
      <c r="AT721"/>
      <c r="AU721"/>
      <c r="AV721"/>
      <c r="AW721"/>
      <c r="BE721"/>
    </row>
    <row r="722" spans="18:57">
      <c r="R722"/>
      <c r="W722">
        <v>727</v>
      </c>
      <c r="X722"/>
      <c r="Y722"/>
      <c r="Z722"/>
      <c r="AA722"/>
      <c r="AB722"/>
      <c r="AC722"/>
      <c r="AD722"/>
      <c r="AE722"/>
      <c r="AF722"/>
      <c r="AG722"/>
      <c r="AH722"/>
      <c r="AI722"/>
      <c r="AJ722"/>
      <c r="AK722"/>
      <c r="AL722"/>
      <c r="AM722"/>
      <c r="AN722"/>
      <c r="AO722"/>
      <c r="AP722"/>
      <c r="AQ722"/>
      <c r="AR722"/>
      <c r="AS722"/>
      <c r="AT722"/>
      <c r="AU722"/>
      <c r="AV722"/>
      <c r="AW722"/>
      <c r="BE722"/>
    </row>
    <row r="723" spans="18:57">
      <c r="R723"/>
      <c r="W723">
        <v>728</v>
      </c>
      <c r="X723"/>
      <c r="Y723"/>
      <c r="Z723"/>
      <c r="AA723"/>
      <c r="AB723"/>
      <c r="AC723"/>
      <c r="AD723"/>
      <c r="AE723"/>
      <c r="AF723"/>
      <c r="AG723"/>
      <c r="AH723"/>
      <c r="AI723"/>
      <c r="AJ723"/>
      <c r="AK723"/>
      <c r="AL723"/>
      <c r="AM723"/>
      <c r="AN723"/>
      <c r="AO723"/>
      <c r="AP723"/>
      <c r="AQ723"/>
      <c r="AR723"/>
      <c r="AS723"/>
      <c r="AT723"/>
      <c r="AU723"/>
      <c r="AV723"/>
      <c r="AW723"/>
      <c r="BE723"/>
    </row>
    <row r="724" spans="18:57">
      <c r="R724"/>
      <c r="W724">
        <v>729</v>
      </c>
      <c r="X724"/>
      <c r="Y724"/>
      <c r="Z724"/>
      <c r="AA724"/>
      <c r="AB724"/>
      <c r="AC724"/>
      <c r="AD724"/>
      <c r="AE724"/>
      <c r="AF724"/>
      <c r="AG724"/>
      <c r="AH724"/>
      <c r="AI724"/>
      <c r="AJ724"/>
      <c r="AK724"/>
      <c r="AL724"/>
      <c r="AM724"/>
      <c r="AN724"/>
      <c r="AO724"/>
      <c r="AP724"/>
      <c r="AQ724"/>
      <c r="AR724"/>
      <c r="AS724"/>
      <c r="AT724"/>
      <c r="AU724"/>
      <c r="AV724"/>
      <c r="AW724"/>
      <c r="BE724"/>
    </row>
    <row r="725" spans="18:57">
      <c r="R725"/>
      <c r="W725">
        <v>730</v>
      </c>
      <c r="X725"/>
      <c r="Y725"/>
      <c r="Z725"/>
      <c r="AA725"/>
      <c r="AB725"/>
      <c r="AC725"/>
      <c r="AD725"/>
      <c r="AE725"/>
      <c r="AF725"/>
      <c r="AG725"/>
      <c r="AH725"/>
      <c r="AI725"/>
      <c r="AJ725"/>
      <c r="AK725"/>
      <c r="AL725"/>
      <c r="AM725"/>
      <c r="AN725"/>
      <c r="AO725"/>
      <c r="AP725"/>
      <c r="AQ725"/>
      <c r="AR725"/>
      <c r="AS725"/>
      <c r="AT725"/>
      <c r="AU725"/>
      <c r="AV725"/>
      <c r="AW725"/>
      <c r="BE725"/>
    </row>
    <row r="726" spans="18:57">
      <c r="R726"/>
      <c r="W726">
        <v>731</v>
      </c>
      <c r="X726"/>
      <c r="Y726"/>
      <c r="Z726"/>
      <c r="AA726"/>
      <c r="AB726"/>
      <c r="AC726"/>
      <c r="AD726"/>
      <c r="AE726"/>
      <c r="AF726"/>
      <c r="AG726"/>
      <c r="AH726"/>
      <c r="AI726"/>
      <c r="AJ726"/>
      <c r="AK726"/>
      <c r="AL726"/>
      <c r="AM726"/>
      <c r="AN726"/>
      <c r="AO726"/>
      <c r="AP726"/>
      <c r="AQ726"/>
      <c r="AR726"/>
      <c r="AS726"/>
      <c r="AT726"/>
      <c r="AU726"/>
      <c r="AV726"/>
      <c r="AW726"/>
      <c r="BE726"/>
    </row>
    <row r="727" spans="18:57">
      <c r="R727"/>
      <c r="W727">
        <v>732</v>
      </c>
      <c r="X727"/>
      <c r="Y727"/>
      <c r="Z727"/>
      <c r="AA727"/>
      <c r="AB727"/>
      <c r="AC727"/>
      <c r="AD727"/>
      <c r="AE727"/>
      <c r="AF727"/>
      <c r="AG727"/>
      <c r="AH727"/>
      <c r="AI727"/>
      <c r="AJ727"/>
      <c r="AK727"/>
      <c r="AL727"/>
      <c r="AM727"/>
      <c r="AN727"/>
      <c r="AO727"/>
      <c r="AP727"/>
      <c r="AQ727"/>
      <c r="AR727"/>
      <c r="AS727"/>
      <c r="AT727"/>
      <c r="AU727"/>
      <c r="AV727"/>
      <c r="AW727"/>
      <c r="BE727"/>
    </row>
    <row r="728" spans="18:57">
      <c r="R728"/>
      <c r="W728">
        <v>733</v>
      </c>
      <c r="X728"/>
      <c r="Y728"/>
      <c r="Z728"/>
      <c r="AA728"/>
      <c r="AB728"/>
      <c r="AC728"/>
      <c r="AD728"/>
      <c r="AE728"/>
      <c r="AF728"/>
      <c r="AG728"/>
      <c r="AH728"/>
      <c r="AI728"/>
      <c r="AJ728"/>
      <c r="AK728"/>
      <c r="AL728"/>
      <c r="AM728"/>
      <c r="AN728"/>
      <c r="AO728"/>
      <c r="AP728"/>
      <c r="AQ728"/>
      <c r="AR728"/>
      <c r="AS728"/>
      <c r="AT728"/>
      <c r="AU728"/>
      <c r="AV728"/>
      <c r="AW728"/>
      <c r="BE728"/>
    </row>
    <row r="729" spans="18:57">
      <c r="R729"/>
      <c r="W729">
        <v>734</v>
      </c>
      <c r="X729"/>
      <c r="Y729"/>
      <c r="Z729"/>
      <c r="AA729"/>
      <c r="AB729"/>
      <c r="AC729"/>
      <c r="AD729"/>
      <c r="AE729"/>
      <c r="AF729"/>
      <c r="AG729"/>
      <c r="AH729"/>
      <c r="AI729"/>
      <c r="AJ729"/>
      <c r="AK729"/>
      <c r="AL729"/>
      <c r="AM729"/>
      <c r="AN729"/>
      <c r="AO729"/>
      <c r="AP729"/>
      <c r="AQ729"/>
      <c r="AR729"/>
      <c r="AS729"/>
      <c r="AT729"/>
      <c r="AU729"/>
      <c r="AV729"/>
      <c r="AW729"/>
      <c r="BE729"/>
    </row>
    <row r="730" spans="18:57">
      <c r="R730"/>
      <c r="W730">
        <v>735</v>
      </c>
      <c r="X730"/>
      <c r="Y730"/>
      <c r="Z730"/>
      <c r="AA730"/>
      <c r="AB730"/>
      <c r="AC730"/>
      <c r="AD730"/>
      <c r="AE730"/>
      <c r="AF730"/>
      <c r="AG730"/>
      <c r="AH730"/>
      <c r="AI730"/>
      <c r="AJ730"/>
      <c r="AK730"/>
      <c r="AL730"/>
      <c r="AM730"/>
      <c r="AN730"/>
      <c r="AO730"/>
      <c r="AP730"/>
      <c r="AQ730"/>
      <c r="AR730"/>
      <c r="AS730"/>
      <c r="AT730"/>
      <c r="AU730"/>
      <c r="AV730"/>
      <c r="AW730"/>
      <c r="BE730"/>
    </row>
    <row r="731" spans="18:57">
      <c r="R731"/>
      <c r="W731">
        <v>736</v>
      </c>
      <c r="X731"/>
      <c r="Y731"/>
      <c r="Z731"/>
      <c r="AA731"/>
      <c r="AB731"/>
      <c r="AC731"/>
      <c r="AD731"/>
      <c r="AE731"/>
      <c r="AF731"/>
      <c r="AG731"/>
      <c r="AH731"/>
      <c r="AI731"/>
      <c r="AJ731"/>
      <c r="AK731"/>
      <c r="AL731"/>
      <c r="AM731"/>
      <c r="AN731"/>
      <c r="AO731"/>
      <c r="AP731"/>
      <c r="AQ731"/>
      <c r="AR731"/>
      <c r="AS731"/>
      <c r="AT731"/>
      <c r="AU731"/>
      <c r="AV731"/>
      <c r="AW731"/>
      <c r="BE731"/>
    </row>
    <row r="732" spans="18:57">
      <c r="R732"/>
      <c r="W732">
        <v>737</v>
      </c>
      <c r="X732"/>
      <c r="Y732"/>
      <c r="Z732"/>
      <c r="AA732"/>
      <c r="AB732"/>
      <c r="AC732"/>
      <c r="AD732"/>
      <c r="AE732"/>
      <c r="AF732"/>
      <c r="AG732"/>
      <c r="AH732"/>
      <c r="AI732"/>
      <c r="AJ732"/>
      <c r="AK732"/>
      <c r="AL732"/>
      <c r="AM732"/>
      <c r="AN732"/>
      <c r="AO732"/>
      <c r="AP732"/>
      <c r="AQ732"/>
      <c r="AR732"/>
      <c r="AS732"/>
      <c r="AT732"/>
      <c r="AU732"/>
      <c r="AV732"/>
      <c r="AW732"/>
      <c r="BE732"/>
    </row>
    <row r="733" spans="18:57">
      <c r="R733"/>
      <c r="W733">
        <v>738</v>
      </c>
      <c r="X733"/>
      <c r="Y733"/>
      <c r="Z733"/>
      <c r="AA733"/>
      <c r="AB733"/>
      <c r="AC733"/>
      <c r="AD733"/>
      <c r="AE733"/>
      <c r="AF733"/>
      <c r="AG733"/>
      <c r="AH733"/>
      <c r="AI733"/>
      <c r="AJ733"/>
      <c r="AK733"/>
      <c r="AL733"/>
      <c r="AM733"/>
      <c r="AN733"/>
      <c r="AO733"/>
      <c r="AP733"/>
      <c r="AQ733"/>
      <c r="AR733"/>
      <c r="AS733"/>
      <c r="AT733"/>
      <c r="AU733"/>
      <c r="AV733"/>
      <c r="AW733"/>
      <c r="BE733"/>
    </row>
    <row r="734" spans="18:57">
      <c r="R734"/>
      <c r="W734">
        <v>739</v>
      </c>
      <c r="X734"/>
      <c r="Y734"/>
      <c r="Z734"/>
      <c r="AA734"/>
      <c r="AB734"/>
      <c r="AC734"/>
      <c r="AD734"/>
      <c r="AE734"/>
      <c r="AF734"/>
      <c r="AG734"/>
      <c r="AH734"/>
      <c r="AI734"/>
      <c r="AJ734"/>
      <c r="AK734"/>
      <c r="AL734"/>
      <c r="AM734"/>
      <c r="AN734"/>
      <c r="AO734"/>
      <c r="AP734"/>
      <c r="AQ734"/>
      <c r="AR734"/>
      <c r="AS734"/>
      <c r="AT734"/>
      <c r="AU734"/>
      <c r="AV734"/>
      <c r="AW734"/>
      <c r="BE734"/>
    </row>
    <row r="735" spans="18:57">
      <c r="R735"/>
      <c r="W735">
        <v>740</v>
      </c>
      <c r="X735"/>
      <c r="Y735"/>
      <c r="Z735"/>
      <c r="AA735"/>
      <c r="AB735"/>
      <c r="AC735"/>
      <c r="AD735"/>
      <c r="AE735"/>
      <c r="AF735"/>
      <c r="AG735"/>
      <c r="AH735"/>
      <c r="AI735"/>
      <c r="AJ735"/>
      <c r="AK735"/>
      <c r="AL735"/>
      <c r="AM735"/>
      <c r="AN735"/>
      <c r="AO735"/>
      <c r="AP735"/>
      <c r="AQ735"/>
      <c r="AR735"/>
      <c r="AS735"/>
      <c r="AT735"/>
      <c r="AU735"/>
      <c r="AV735"/>
      <c r="AW735"/>
      <c r="BE735"/>
    </row>
    <row r="736" spans="18:57">
      <c r="R736"/>
      <c r="W736">
        <v>741</v>
      </c>
      <c r="X736"/>
      <c r="Y736"/>
      <c r="Z736"/>
      <c r="AA736"/>
      <c r="AB736"/>
      <c r="AC736"/>
      <c r="AD736"/>
      <c r="AE736"/>
      <c r="AF736"/>
      <c r="AG736"/>
      <c r="AH736"/>
      <c r="AI736"/>
      <c r="AJ736"/>
      <c r="AK736"/>
      <c r="AL736"/>
      <c r="AM736"/>
      <c r="AN736"/>
      <c r="AO736"/>
      <c r="AP736"/>
      <c r="AQ736"/>
      <c r="AR736"/>
      <c r="AS736"/>
      <c r="AT736"/>
      <c r="AU736"/>
      <c r="AV736"/>
      <c r="AW736"/>
      <c r="BE736"/>
    </row>
    <row r="737" spans="18:57">
      <c r="R737"/>
      <c r="W737">
        <v>742</v>
      </c>
      <c r="X737"/>
      <c r="Y737"/>
      <c r="Z737"/>
      <c r="AA737"/>
      <c r="AB737"/>
      <c r="AC737"/>
      <c r="AD737"/>
      <c r="AE737"/>
      <c r="AF737"/>
      <c r="AG737"/>
      <c r="AH737"/>
      <c r="AI737"/>
      <c r="AJ737"/>
      <c r="AK737"/>
      <c r="AL737"/>
      <c r="AM737"/>
      <c r="AN737"/>
      <c r="AO737"/>
      <c r="AP737"/>
      <c r="AQ737"/>
      <c r="AR737"/>
      <c r="AS737"/>
      <c r="AT737"/>
      <c r="AU737"/>
      <c r="AV737"/>
      <c r="AW737"/>
      <c r="BE737"/>
    </row>
    <row r="738" spans="18:57">
      <c r="R738"/>
      <c r="W738">
        <v>743</v>
      </c>
      <c r="X738"/>
      <c r="Y738"/>
      <c r="Z738"/>
      <c r="AA738"/>
      <c r="AB738"/>
      <c r="AC738"/>
      <c r="AD738"/>
      <c r="AE738"/>
      <c r="AF738"/>
      <c r="AG738"/>
      <c r="AH738"/>
      <c r="AI738"/>
      <c r="AJ738"/>
      <c r="AK738"/>
      <c r="AL738"/>
      <c r="AM738"/>
      <c r="AN738"/>
      <c r="AO738"/>
      <c r="AP738"/>
      <c r="AQ738"/>
      <c r="AR738"/>
      <c r="AS738"/>
      <c r="AT738"/>
      <c r="AU738"/>
      <c r="AV738"/>
      <c r="AW738"/>
      <c r="BE738"/>
    </row>
    <row r="739" spans="18:57">
      <c r="R739"/>
      <c r="W739">
        <v>744</v>
      </c>
      <c r="X739"/>
      <c r="Y739"/>
      <c r="Z739"/>
      <c r="AA739"/>
      <c r="AB739"/>
      <c r="AC739"/>
      <c r="AD739"/>
      <c r="AE739"/>
      <c r="AF739"/>
      <c r="AG739"/>
      <c r="AH739"/>
      <c r="AI739"/>
      <c r="AJ739"/>
      <c r="AK739"/>
      <c r="AL739"/>
      <c r="AM739"/>
      <c r="AN739"/>
      <c r="AO739"/>
      <c r="AP739"/>
      <c r="AQ739"/>
      <c r="AR739"/>
      <c r="AS739"/>
      <c r="AT739"/>
      <c r="AU739"/>
      <c r="AV739"/>
      <c r="AW739"/>
      <c r="BE739"/>
    </row>
    <row r="740" spans="18:57">
      <c r="R740"/>
      <c r="W740">
        <v>745</v>
      </c>
      <c r="X740"/>
      <c r="Y740"/>
      <c r="Z740"/>
      <c r="AA740"/>
      <c r="AB740"/>
      <c r="AC740"/>
      <c r="AD740"/>
      <c r="AE740"/>
      <c r="AF740"/>
      <c r="AG740"/>
      <c r="AH740"/>
      <c r="AI740"/>
      <c r="AJ740"/>
      <c r="AK740"/>
      <c r="AL740"/>
      <c r="AM740"/>
      <c r="AN740"/>
      <c r="AO740"/>
      <c r="AP740"/>
      <c r="AQ740"/>
      <c r="AR740"/>
      <c r="AS740"/>
      <c r="AT740"/>
      <c r="AU740"/>
      <c r="AV740"/>
      <c r="AW740"/>
      <c r="BE740"/>
    </row>
    <row r="741" spans="18:57">
      <c r="R741"/>
      <c r="W741">
        <v>746</v>
      </c>
      <c r="X741"/>
      <c r="Y741"/>
      <c r="Z741"/>
      <c r="AA741"/>
      <c r="AB741"/>
      <c r="AC741"/>
      <c r="AD741"/>
      <c r="AE741"/>
      <c r="AF741"/>
      <c r="AG741"/>
      <c r="AH741"/>
      <c r="AI741"/>
      <c r="AJ741"/>
      <c r="AK741"/>
      <c r="AL741"/>
      <c r="AM741"/>
      <c r="AN741"/>
      <c r="AO741"/>
      <c r="AP741"/>
      <c r="AQ741"/>
      <c r="AR741"/>
      <c r="AS741"/>
      <c r="AT741"/>
      <c r="AU741"/>
      <c r="AV741"/>
      <c r="AW741"/>
      <c r="BE741"/>
    </row>
    <row r="742" spans="18:57">
      <c r="R742"/>
      <c r="W742">
        <v>747</v>
      </c>
      <c r="X742"/>
      <c r="Y742"/>
      <c r="Z742"/>
      <c r="AA742"/>
      <c r="AB742"/>
      <c r="AC742"/>
      <c r="AD742"/>
      <c r="AE742"/>
      <c r="AF742"/>
      <c r="AG742"/>
      <c r="AH742"/>
      <c r="AI742"/>
      <c r="AJ742"/>
      <c r="AK742"/>
      <c r="AL742"/>
      <c r="AM742"/>
      <c r="AN742"/>
      <c r="AO742"/>
      <c r="AP742"/>
      <c r="AQ742"/>
      <c r="AR742"/>
      <c r="AS742"/>
      <c r="AT742"/>
      <c r="AU742"/>
      <c r="AV742"/>
      <c r="AW742"/>
      <c r="BE742"/>
    </row>
    <row r="743" spans="18:57">
      <c r="R743"/>
      <c r="W743">
        <v>748</v>
      </c>
      <c r="X743"/>
      <c r="Y743"/>
      <c r="Z743"/>
      <c r="AA743"/>
      <c r="AB743"/>
      <c r="AC743"/>
      <c r="AD743"/>
      <c r="AE743"/>
      <c r="AF743"/>
      <c r="AG743"/>
      <c r="AH743"/>
      <c r="AI743"/>
      <c r="AJ743"/>
      <c r="AK743"/>
      <c r="AL743"/>
      <c r="AM743"/>
      <c r="AN743"/>
      <c r="AO743"/>
      <c r="AP743"/>
      <c r="AQ743"/>
      <c r="AR743"/>
      <c r="AS743"/>
      <c r="AT743"/>
      <c r="AU743"/>
      <c r="AV743"/>
      <c r="AW743"/>
      <c r="BE743"/>
    </row>
    <row r="744" spans="18:57">
      <c r="R744"/>
      <c r="W744">
        <v>749</v>
      </c>
      <c r="X744"/>
      <c r="Y744"/>
      <c r="Z744"/>
      <c r="AA744"/>
      <c r="AB744"/>
      <c r="AC744"/>
      <c r="AD744"/>
      <c r="AE744"/>
      <c r="AF744"/>
      <c r="AG744"/>
      <c r="AH744"/>
      <c r="AI744"/>
      <c r="AJ744"/>
      <c r="AK744"/>
      <c r="AL744"/>
      <c r="AM744"/>
      <c r="AN744"/>
      <c r="AO744"/>
      <c r="AP744"/>
      <c r="AQ744"/>
      <c r="AR744"/>
      <c r="AS744"/>
      <c r="AT744"/>
      <c r="AU744"/>
      <c r="AV744"/>
      <c r="AW744"/>
      <c r="BE744"/>
    </row>
    <row r="745" spans="18:57">
      <c r="R745"/>
      <c r="W745">
        <v>750</v>
      </c>
      <c r="X745"/>
      <c r="Y745"/>
      <c r="Z745"/>
      <c r="AA745"/>
      <c r="AB745"/>
      <c r="AC745"/>
      <c r="AD745"/>
      <c r="AE745"/>
      <c r="AF745"/>
      <c r="AG745"/>
      <c r="AH745"/>
      <c r="AI745"/>
      <c r="AJ745"/>
      <c r="AK745"/>
      <c r="AL745"/>
      <c r="AM745"/>
      <c r="AN745"/>
      <c r="AO745"/>
      <c r="AP745"/>
      <c r="AQ745"/>
      <c r="AR745"/>
      <c r="AS745"/>
      <c r="AT745"/>
      <c r="AU745"/>
      <c r="AV745"/>
      <c r="AW745"/>
      <c r="BE745"/>
    </row>
    <row r="746" spans="18:57">
      <c r="R746"/>
      <c r="W746">
        <v>751</v>
      </c>
      <c r="X746"/>
      <c r="Y746"/>
      <c r="Z746"/>
      <c r="AA746"/>
      <c r="AB746"/>
      <c r="AC746"/>
      <c r="AD746"/>
      <c r="AE746"/>
      <c r="AF746"/>
      <c r="AG746"/>
      <c r="AH746"/>
      <c r="AI746"/>
      <c r="AJ746"/>
      <c r="AK746"/>
      <c r="AL746"/>
      <c r="AM746"/>
      <c r="AN746"/>
      <c r="AO746"/>
      <c r="AP746"/>
      <c r="AQ746"/>
      <c r="AR746"/>
      <c r="AS746"/>
      <c r="AT746"/>
      <c r="AU746"/>
      <c r="AV746"/>
      <c r="AW746"/>
      <c r="BE746"/>
    </row>
    <row r="747" spans="18:57">
      <c r="R747"/>
      <c r="W747">
        <v>752</v>
      </c>
      <c r="X747"/>
      <c r="Y747"/>
      <c r="Z747"/>
      <c r="AA747"/>
      <c r="AB747"/>
      <c r="AC747"/>
      <c r="AD747"/>
      <c r="AE747"/>
      <c r="AF747"/>
      <c r="AG747"/>
      <c r="AH747"/>
      <c r="AI747"/>
      <c r="AJ747"/>
      <c r="AK747"/>
      <c r="AL747"/>
      <c r="AM747"/>
      <c r="AN747"/>
      <c r="AO747"/>
      <c r="AP747"/>
      <c r="AQ747"/>
      <c r="AR747"/>
      <c r="AS747"/>
      <c r="AT747"/>
      <c r="AU747"/>
      <c r="AV747"/>
      <c r="AW747"/>
      <c r="BE747"/>
    </row>
    <row r="748" spans="18:57">
      <c r="R748"/>
      <c r="W748">
        <v>753</v>
      </c>
      <c r="X748"/>
      <c r="Y748"/>
      <c r="Z748"/>
      <c r="AA748"/>
      <c r="AB748"/>
      <c r="AC748"/>
      <c r="AD748"/>
      <c r="AE748"/>
      <c r="AF748"/>
      <c r="AG748"/>
      <c r="AH748"/>
      <c r="AI748"/>
      <c r="AJ748"/>
      <c r="AK748"/>
      <c r="AL748"/>
      <c r="AM748"/>
      <c r="AN748"/>
      <c r="AO748"/>
      <c r="AP748"/>
      <c r="AQ748"/>
      <c r="AR748"/>
      <c r="AS748"/>
      <c r="AT748"/>
      <c r="AU748"/>
      <c r="AV748"/>
      <c r="AW748"/>
      <c r="BE748"/>
    </row>
    <row r="749" spans="18:57">
      <c r="R749"/>
      <c r="W749">
        <v>754</v>
      </c>
      <c r="X749"/>
      <c r="Y749"/>
      <c r="Z749"/>
      <c r="AA749"/>
      <c r="AB749"/>
      <c r="AC749"/>
      <c r="AD749"/>
      <c r="AE749"/>
      <c r="AF749"/>
      <c r="AG749"/>
      <c r="AH749"/>
      <c r="AI749"/>
      <c r="AJ749"/>
      <c r="AK749"/>
      <c r="AL749"/>
      <c r="AM749"/>
      <c r="AN749"/>
      <c r="AO749"/>
      <c r="AP749"/>
      <c r="AQ749"/>
      <c r="AR749"/>
      <c r="AS749"/>
      <c r="AT749"/>
      <c r="AU749"/>
      <c r="AV749"/>
      <c r="AW749"/>
      <c r="BE749"/>
    </row>
    <row r="750" spans="18:57">
      <c r="R750"/>
      <c r="W750">
        <v>755</v>
      </c>
      <c r="X750"/>
      <c r="Y750"/>
      <c r="Z750"/>
      <c r="AA750"/>
      <c r="AB750"/>
      <c r="AC750"/>
      <c r="AD750"/>
      <c r="AE750"/>
      <c r="AF750"/>
      <c r="AG750"/>
      <c r="AH750"/>
      <c r="AI750"/>
      <c r="AJ750"/>
      <c r="AK750"/>
      <c r="AL750"/>
      <c r="AM750"/>
      <c r="AN750"/>
      <c r="AO750"/>
      <c r="AP750"/>
      <c r="AQ750"/>
      <c r="AR750"/>
      <c r="AS750"/>
      <c r="AT750"/>
      <c r="AU750"/>
      <c r="AV750"/>
      <c r="AW750"/>
      <c r="BE750"/>
    </row>
    <row r="751" spans="18:57">
      <c r="R751"/>
      <c r="W751">
        <v>756</v>
      </c>
      <c r="X751"/>
      <c r="Y751"/>
      <c r="Z751"/>
      <c r="AA751"/>
      <c r="AB751"/>
      <c r="AC751"/>
      <c r="AD751"/>
      <c r="AE751"/>
      <c r="AF751"/>
      <c r="AG751"/>
      <c r="AH751"/>
      <c r="AI751"/>
      <c r="AJ751"/>
      <c r="AK751"/>
      <c r="AL751"/>
      <c r="AM751"/>
      <c r="AN751"/>
      <c r="AO751"/>
      <c r="AP751"/>
      <c r="AQ751"/>
      <c r="AR751"/>
      <c r="AS751"/>
      <c r="AT751"/>
      <c r="AU751"/>
      <c r="AV751"/>
      <c r="AW751"/>
      <c r="BE751"/>
    </row>
    <row r="752" spans="18:57">
      <c r="R752"/>
      <c r="W752">
        <v>757</v>
      </c>
      <c r="X752"/>
      <c r="Y752"/>
      <c r="Z752"/>
      <c r="AA752"/>
      <c r="AB752"/>
      <c r="AC752"/>
      <c r="AD752"/>
      <c r="AE752"/>
      <c r="AF752"/>
      <c r="AG752"/>
      <c r="AH752"/>
      <c r="AI752"/>
      <c r="AJ752"/>
      <c r="AK752"/>
      <c r="AL752"/>
      <c r="AM752"/>
      <c r="AN752"/>
      <c r="AO752"/>
      <c r="AP752"/>
      <c r="AQ752"/>
      <c r="AR752"/>
      <c r="AS752"/>
      <c r="AT752"/>
      <c r="AU752"/>
      <c r="AV752"/>
      <c r="AW752"/>
      <c r="BE752"/>
    </row>
    <row r="753" spans="18:57">
      <c r="R753"/>
      <c r="W753">
        <v>758</v>
      </c>
      <c r="X753"/>
      <c r="Y753"/>
      <c r="Z753"/>
      <c r="AA753"/>
      <c r="AB753"/>
      <c r="AC753"/>
      <c r="AD753"/>
      <c r="AE753"/>
      <c r="AF753"/>
      <c r="AG753"/>
      <c r="AH753"/>
      <c r="AI753"/>
      <c r="AJ753"/>
      <c r="AK753"/>
      <c r="AL753"/>
      <c r="AM753"/>
      <c r="AN753"/>
      <c r="AO753"/>
      <c r="AP753"/>
      <c r="AQ753"/>
      <c r="AR753"/>
      <c r="AS753"/>
      <c r="AT753"/>
      <c r="AU753"/>
      <c r="AV753"/>
      <c r="AW753"/>
      <c r="BE753"/>
    </row>
    <row r="754" spans="18:57">
      <c r="R754"/>
      <c r="W754">
        <v>759</v>
      </c>
      <c r="X754"/>
      <c r="Y754"/>
      <c r="Z754"/>
      <c r="AA754"/>
      <c r="AB754"/>
      <c r="AC754"/>
      <c r="AD754"/>
      <c r="AE754"/>
      <c r="AF754"/>
      <c r="AG754"/>
      <c r="AH754"/>
      <c r="AI754"/>
      <c r="AJ754"/>
      <c r="AK754"/>
      <c r="AL754"/>
      <c r="AM754"/>
      <c r="AN754"/>
      <c r="AO754"/>
      <c r="AP754"/>
      <c r="AQ754"/>
      <c r="AR754"/>
      <c r="AS754"/>
      <c r="AT754"/>
      <c r="AU754"/>
      <c r="AV754"/>
      <c r="AW754"/>
      <c r="BE754"/>
    </row>
    <row r="755" spans="18:57">
      <c r="R755"/>
      <c r="W755">
        <v>760</v>
      </c>
      <c r="X755"/>
      <c r="Y755"/>
      <c r="Z755"/>
      <c r="AA755"/>
      <c r="AB755"/>
      <c r="AC755"/>
      <c r="AD755"/>
      <c r="AE755"/>
      <c r="AF755"/>
      <c r="AG755"/>
      <c r="AH755"/>
      <c r="AI755"/>
      <c r="AJ755"/>
      <c r="AK755"/>
      <c r="AL755"/>
      <c r="AM755"/>
      <c r="AN755"/>
      <c r="AO755"/>
      <c r="AP755"/>
      <c r="AQ755"/>
      <c r="AR755"/>
      <c r="AS755"/>
      <c r="AT755"/>
      <c r="AU755"/>
      <c r="AV755"/>
      <c r="AW755"/>
      <c r="BE755"/>
    </row>
    <row r="756" spans="18:57">
      <c r="R756"/>
      <c r="W756">
        <v>761</v>
      </c>
      <c r="X756"/>
      <c r="Y756"/>
      <c r="Z756"/>
      <c r="AA756"/>
      <c r="AB756"/>
      <c r="AC756"/>
      <c r="AD756"/>
      <c r="AE756"/>
      <c r="AF756"/>
      <c r="AG756"/>
      <c r="AH756"/>
      <c r="AI756"/>
      <c r="AJ756"/>
      <c r="AK756"/>
      <c r="AL756"/>
      <c r="AM756"/>
      <c r="AN756"/>
      <c r="AO756"/>
      <c r="AP756"/>
      <c r="AQ756"/>
      <c r="AR756"/>
      <c r="AS756"/>
      <c r="AT756"/>
      <c r="AU756"/>
      <c r="AV756"/>
      <c r="AW756"/>
      <c r="BE756"/>
    </row>
    <row r="757" spans="18:57">
      <c r="R757"/>
      <c r="W757">
        <v>762</v>
      </c>
      <c r="X757"/>
      <c r="Y757"/>
      <c r="Z757"/>
      <c r="AA757"/>
      <c r="AB757"/>
      <c r="AC757"/>
      <c r="AD757"/>
      <c r="AE757"/>
      <c r="AF757"/>
      <c r="AG757"/>
      <c r="AH757"/>
      <c r="AI757"/>
      <c r="AJ757"/>
      <c r="AK757"/>
      <c r="AL757"/>
      <c r="AM757"/>
      <c r="AN757"/>
      <c r="AO757"/>
      <c r="AP757"/>
      <c r="AQ757"/>
      <c r="AR757"/>
      <c r="AS757"/>
      <c r="AT757"/>
      <c r="AU757"/>
      <c r="AV757"/>
      <c r="AW757"/>
      <c r="BE757"/>
    </row>
    <row r="758" spans="18:57">
      <c r="R758"/>
      <c r="W758">
        <v>763</v>
      </c>
      <c r="X758"/>
      <c r="Y758"/>
      <c r="Z758"/>
      <c r="AA758"/>
      <c r="AB758"/>
      <c r="AC758"/>
      <c r="AD758"/>
      <c r="AE758"/>
      <c r="AF758"/>
      <c r="AG758"/>
      <c r="AH758"/>
      <c r="AI758"/>
      <c r="AJ758"/>
      <c r="AK758"/>
      <c r="AL758"/>
      <c r="AM758"/>
      <c r="AN758"/>
      <c r="AO758"/>
      <c r="AP758"/>
      <c r="AQ758"/>
      <c r="AR758"/>
      <c r="AS758"/>
      <c r="AT758"/>
      <c r="AU758"/>
      <c r="AV758"/>
      <c r="AW758"/>
      <c r="BE758"/>
    </row>
    <row r="759" spans="18:57">
      <c r="R759"/>
      <c r="W759">
        <v>764</v>
      </c>
      <c r="X759"/>
      <c r="Y759"/>
      <c r="Z759"/>
      <c r="AA759"/>
      <c r="AB759"/>
      <c r="AC759"/>
      <c r="AD759"/>
      <c r="AE759"/>
      <c r="AF759"/>
      <c r="AG759"/>
      <c r="AH759"/>
      <c r="AI759"/>
      <c r="AJ759"/>
      <c r="AK759"/>
      <c r="AL759"/>
      <c r="AM759"/>
      <c r="AN759"/>
      <c r="AO759"/>
      <c r="AP759"/>
      <c r="AQ759"/>
      <c r="AR759"/>
      <c r="AS759"/>
      <c r="AT759"/>
      <c r="AU759"/>
      <c r="AV759"/>
      <c r="AW759"/>
      <c r="BE759"/>
    </row>
    <row r="760" spans="18:57">
      <c r="R760"/>
      <c r="W760">
        <v>765</v>
      </c>
      <c r="X760"/>
      <c r="Y760"/>
      <c r="Z760"/>
      <c r="AA760"/>
      <c r="AB760"/>
      <c r="AC760"/>
      <c r="AD760"/>
      <c r="AE760"/>
      <c r="AF760"/>
      <c r="AG760"/>
      <c r="AH760"/>
      <c r="AI760"/>
      <c r="AJ760"/>
      <c r="AK760"/>
      <c r="AL760"/>
      <c r="AM760"/>
      <c r="AN760"/>
      <c r="AO760"/>
      <c r="AP760"/>
      <c r="AQ760"/>
      <c r="AR760"/>
      <c r="AS760"/>
      <c r="AT760"/>
      <c r="AU760"/>
      <c r="AV760"/>
      <c r="AW760"/>
      <c r="BE760"/>
    </row>
    <row r="761" spans="18:57">
      <c r="R761"/>
      <c r="W761">
        <v>766</v>
      </c>
      <c r="X761"/>
      <c r="Y761"/>
      <c r="Z761"/>
      <c r="AA761"/>
      <c r="AB761"/>
      <c r="AC761"/>
      <c r="AD761"/>
      <c r="AE761"/>
      <c r="AF761"/>
      <c r="AG761"/>
      <c r="AH761"/>
      <c r="AI761"/>
      <c r="AJ761"/>
      <c r="AK761"/>
      <c r="AL761"/>
      <c r="AM761"/>
      <c r="AN761"/>
      <c r="AO761"/>
      <c r="AP761"/>
      <c r="AQ761"/>
      <c r="AR761"/>
      <c r="AS761"/>
      <c r="AT761"/>
      <c r="AU761"/>
      <c r="AV761"/>
      <c r="AW761"/>
      <c r="BE761"/>
    </row>
    <row r="762" spans="18:57">
      <c r="R762"/>
      <c r="W762">
        <v>767</v>
      </c>
      <c r="X762"/>
      <c r="Y762"/>
      <c r="Z762"/>
      <c r="AA762"/>
      <c r="AB762"/>
      <c r="AC762"/>
      <c r="AD762"/>
      <c r="AE762"/>
      <c r="AF762"/>
      <c r="AG762"/>
      <c r="AH762"/>
      <c r="AI762"/>
      <c r="AJ762"/>
      <c r="AK762"/>
      <c r="AL762"/>
      <c r="AM762"/>
      <c r="AN762"/>
      <c r="AO762"/>
      <c r="AP762"/>
      <c r="AQ762"/>
      <c r="AR762"/>
      <c r="AS762"/>
      <c r="AT762"/>
      <c r="AU762"/>
      <c r="AV762"/>
      <c r="AW762"/>
      <c r="BE762"/>
    </row>
    <row r="763" spans="18:57">
      <c r="R763"/>
      <c r="W763">
        <v>768</v>
      </c>
      <c r="X763"/>
      <c r="Y763"/>
      <c r="Z763"/>
      <c r="AA763"/>
      <c r="AB763"/>
      <c r="AC763"/>
      <c r="AD763"/>
      <c r="AE763"/>
      <c r="AF763"/>
      <c r="AG763"/>
      <c r="AH763"/>
      <c r="AI763"/>
      <c r="AJ763"/>
      <c r="AK763"/>
      <c r="AL763"/>
      <c r="AM763"/>
      <c r="AN763"/>
      <c r="AO763"/>
      <c r="AP763"/>
      <c r="AQ763"/>
      <c r="AR763"/>
      <c r="AS763"/>
      <c r="AT763"/>
      <c r="AU763"/>
      <c r="AV763"/>
      <c r="AW763"/>
      <c r="BE763"/>
    </row>
    <row r="764" spans="18:57">
      <c r="R764"/>
      <c r="W764">
        <v>769</v>
      </c>
      <c r="X764"/>
      <c r="Y764"/>
      <c r="Z764"/>
      <c r="AA764"/>
      <c r="AB764"/>
      <c r="AC764"/>
      <c r="AD764"/>
      <c r="AE764"/>
      <c r="AF764"/>
      <c r="AG764"/>
      <c r="AH764"/>
      <c r="AI764"/>
      <c r="AJ764"/>
      <c r="AK764"/>
      <c r="AL764"/>
      <c r="AM764"/>
      <c r="AN764"/>
      <c r="AO764"/>
      <c r="AP764"/>
      <c r="AQ764"/>
      <c r="AR764"/>
      <c r="AS764"/>
      <c r="AT764"/>
      <c r="AU764"/>
      <c r="AV764"/>
      <c r="AW764"/>
      <c r="BE764"/>
    </row>
    <row r="765" spans="18:57">
      <c r="R765"/>
      <c r="W765">
        <v>770</v>
      </c>
      <c r="X765"/>
      <c r="Y765"/>
      <c r="Z765"/>
      <c r="AA765"/>
      <c r="AB765"/>
      <c r="AC765"/>
      <c r="AD765"/>
      <c r="AE765"/>
      <c r="AF765"/>
      <c r="AG765"/>
      <c r="AH765"/>
      <c r="AI765"/>
      <c r="AJ765"/>
      <c r="AK765"/>
      <c r="AL765"/>
      <c r="AM765"/>
      <c r="AN765"/>
      <c r="AO765"/>
      <c r="AP765"/>
      <c r="AQ765"/>
      <c r="AR765"/>
      <c r="AS765"/>
      <c r="AT765"/>
      <c r="AU765"/>
      <c r="AV765"/>
      <c r="AW765"/>
      <c r="BE765"/>
    </row>
    <row r="766" spans="18:57">
      <c r="R766"/>
      <c r="W766">
        <v>771</v>
      </c>
      <c r="X766"/>
      <c r="Y766"/>
      <c r="Z766"/>
      <c r="AA766"/>
      <c r="AB766"/>
      <c r="AC766"/>
      <c r="AD766"/>
      <c r="AE766"/>
      <c r="AF766"/>
      <c r="AG766"/>
      <c r="AH766"/>
      <c r="AI766"/>
      <c r="AJ766"/>
      <c r="AK766"/>
      <c r="AL766"/>
      <c r="AM766"/>
      <c r="AN766"/>
      <c r="AO766"/>
      <c r="AP766"/>
      <c r="AQ766"/>
      <c r="AR766"/>
      <c r="AS766"/>
      <c r="AT766"/>
      <c r="AU766"/>
      <c r="AV766"/>
      <c r="AW766"/>
      <c r="BE766"/>
    </row>
    <row r="767" spans="18:57">
      <c r="R767"/>
      <c r="W767">
        <v>772</v>
      </c>
      <c r="X767"/>
      <c r="Y767"/>
      <c r="Z767"/>
      <c r="AA767"/>
      <c r="AB767"/>
      <c r="AC767"/>
      <c r="AD767"/>
      <c r="AE767"/>
      <c r="AF767"/>
      <c r="AG767"/>
      <c r="AH767"/>
      <c r="AI767"/>
      <c r="AJ767"/>
      <c r="AK767"/>
      <c r="AL767"/>
      <c r="AM767"/>
      <c r="AN767"/>
      <c r="AO767"/>
      <c r="AP767"/>
      <c r="AQ767"/>
      <c r="AR767"/>
      <c r="AS767"/>
      <c r="AT767"/>
      <c r="AU767"/>
      <c r="AV767"/>
      <c r="AW767"/>
      <c r="BE767"/>
    </row>
    <row r="768" spans="18:57">
      <c r="R768"/>
      <c r="W768">
        <v>773</v>
      </c>
      <c r="X768"/>
      <c r="Y768"/>
      <c r="Z768"/>
      <c r="AA768"/>
      <c r="AB768"/>
      <c r="AC768"/>
      <c r="AD768"/>
      <c r="AE768"/>
      <c r="AF768"/>
      <c r="AG768"/>
      <c r="AH768"/>
      <c r="AI768"/>
      <c r="AJ768"/>
      <c r="AK768"/>
      <c r="AL768"/>
      <c r="AM768"/>
      <c r="AN768"/>
      <c r="AO768"/>
      <c r="AP768"/>
      <c r="AQ768"/>
      <c r="AR768"/>
      <c r="AS768"/>
      <c r="AT768"/>
      <c r="AU768"/>
      <c r="AV768"/>
      <c r="AW768"/>
      <c r="BE768"/>
    </row>
    <row r="769" spans="18:57">
      <c r="R769"/>
      <c r="W769">
        <v>774</v>
      </c>
      <c r="X769"/>
      <c r="Y769"/>
      <c r="Z769"/>
      <c r="AA769"/>
      <c r="AB769"/>
      <c r="AC769"/>
      <c r="AD769"/>
      <c r="AE769"/>
      <c r="AF769"/>
      <c r="AG769"/>
      <c r="AH769"/>
      <c r="AI769"/>
      <c r="AJ769"/>
      <c r="AK769"/>
      <c r="AL769"/>
      <c r="AM769"/>
      <c r="AN769"/>
      <c r="AO769"/>
      <c r="AP769"/>
      <c r="AQ769"/>
      <c r="AR769"/>
      <c r="AS769"/>
      <c r="AT769"/>
      <c r="AU769"/>
      <c r="AV769"/>
      <c r="AW769"/>
      <c r="BE769"/>
    </row>
    <row r="770" spans="18:57">
      <c r="R770"/>
      <c r="W770">
        <v>775</v>
      </c>
      <c r="X770"/>
      <c r="Y770"/>
      <c r="Z770"/>
      <c r="AA770"/>
      <c r="AB770"/>
      <c r="AC770"/>
      <c r="AD770"/>
      <c r="AE770"/>
      <c r="AF770"/>
      <c r="AG770"/>
      <c r="AH770"/>
      <c r="AI770"/>
      <c r="AJ770"/>
      <c r="AK770"/>
      <c r="AL770"/>
      <c r="AM770"/>
      <c r="AN770"/>
      <c r="AO770"/>
      <c r="AP770"/>
      <c r="AQ770"/>
      <c r="AR770"/>
      <c r="AS770"/>
      <c r="AT770"/>
      <c r="AU770"/>
      <c r="AV770"/>
      <c r="AW770"/>
      <c r="BE770"/>
    </row>
    <row r="771" spans="18:57">
      <c r="R771"/>
      <c r="W771">
        <v>776</v>
      </c>
      <c r="X771"/>
      <c r="Y771"/>
      <c r="Z771"/>
      <c r="AA771"/>
      <c r="AB771"/>
      <c r="AC771"/>
      <c r="AD771"/>
      <c r="AE771"/>
      <c r="AF771"/>
      <c r="AG771"/>
      <c r="AH771"/>
      <c r="AI771"/>
      <c r="AJ771"/>
      <c r="AK771"/>
      <c r="AL771"/>
      <c r="AM771"/>
      <c r="AN771"/>
      <c r="AO771"/>
      <c r="AP771"/>
      <c r="AQ771"/>
      <c r="AR771"/>
      <c r="AS771"/>
      <c r="AT771"/>
      <c r="AU771"/>
      <c r="AV771"/>
      <c r="AW771"/>
      <c r="BE771"/>
    </row>
    <row r="772" spans="18:57">
      <c r="R772"/>
      <c r="W772">
        <v>777</v>
      </c>
      <c r="X772"/>
      <c r="Y772"/>
      <c r="Z772"/>
      <c r="AA772"/>
      <c r="AB772"/>
      <c r="AC772"/>
      <c r="AD772"/>
      <c r="AE772"/>
      <c r="AF772"/>
      <c r="AG772"/>
      <c r="AH772"/>
      <c r="AI772"/>
      <c r="AJ772"/>
      <c r="AK772"/>
      <c r="AL772"/>
      <c r="AM772"/>
      <c r="AN772"/>
      <c r="AO772"/>
      <c r="AP772"/>
      <c r="AQ772"/>
      <c r="AR772"/>
      <c r="AS772"/>
      <c r="AT772"/>
      <c r="AU772"/>
      <c r="AV772"/>
      <c r="AW772"/>
      <c r="BE772"/>
    </row>
    <row r="773" spans="18:57">
      <c r="R773"/>
      <c r="W773">
        <v>778</v>
      </c>
      <c r="X773"/>
      <c r="Y773"/>
      <c r="Z773"/>
      <c r="AA773"/>
      <c r="AB773"/>
      <c r="AC773"/>
      <c r="AD773"/>
      <c r="AE773"/>
      <c r="AF773"/>
      <c r="AG773"/>
      <c r="AH773"/>
      <c r="AI773"/>
      <c r="AJ773"/>
      <c r="AK773"/>
      <c r="AL773"/>
      <c r="AM773"/>
      <c r="AN773"/>
      <c r="AO773"/>
      <c r="AP773"/>
      <c r="AQ773"/>
      <c r="AR773"/>
      <c r="AS773"/>
      <c r="AT773"/>
      <c r="AU773"/>
      <c r="AV773"/>
      <c r="AW773"/>
      <c r="BE773"/>
    </row>
    <row r="774" spans="18:57">
      <c r="R774"/>
      <c r="W774">
        <v>779</v>
      </c>
      <c r="X774"/>
      <c r="Y774"/>
      <c r="Z774"/>
      <c r="AA774"/>
      <c r="AB774"/>
      <c r="AC774"/>
      <c r="AD774"/>
      <c r="AE774"/>
      <c r="AF774"/>
      <c r="AG774"/>
      <c r="AH774"/>
      <c r="AI774"/>
      <c r="AJ774"/>
      <c r="AK774"/>
      <c r="AL774"/>
      <c r="AM774"/>
      <c r="AN774"/>
      <c r="AO774"/>
      <c r="AP774"/>
      <c r="AQ774"/>
      <c r="AR774"/>
      <c r="AS774"/>
      <c r="AT774"/>
      <c r="AU774"/>
      <c r="AV774"/>
      <c r="AW774"/>
      <c r="BE774"/>
    </row>
    <row r="775" spans="18:57">
      <c r="R775"/>
      <c r="W775">
        <v>780</v>
      </c>
      <c r="X775"/>
      <c r="Y775"/>
      <c r="Z775"/>
      <c r="AA775"/>
      <c r="AB775"/>
      <c r="AC775"/>
      <c r="AD775"/>
      <c r="AE775"/>
      <c r="AF775"/>
      <c r="AG775"/>
      <c r="AH775"/>
      <c r="AI775"/>
      <c r="AJ775"/>
      <c r="AK775"/>
      <c r="AL775"/>
      <c r="AM775"/>
      <c r="AN775"/>
      <c r="AO775"/>
      <c r="AP775"/>
      <c r="AQ775"/>
      <c r="AR775"/>
      <c r="AS775"/>
      <c r="AT775"/>
      <c r="AU775"/>
      <c r="AV775"/>
      <c r="AW775"/>
      <c r="BE775"/>
    </row>
    <row r="776" spans="18:57">
      <c r="R776"/>
      <c r="W776">
        <v>781</v>
      </c>
      <c r="X776"/>
      <c r="Y776"/>
      <c r="Z776"/>
      <c r="AA776"/>
      <c r="AB776"/>
      <c r="AC776"/>
      <c r="AD776"/>
      <c r="AE776"/>
      <c r="AF776"/>
      <c r="AG776"/>
      <c r="AH776"/>
      <c r="AI776"/>
      <c r="AJ776"/>
      <c r="AK776"/>
      <c r="AL776"/>
      <c r="AM776"/>
      <c r="AN776"/>
      <c r="AO776"/>
      <c r="AP776"/>
      <c r="AQ776"/>
      <c r="AR776"/>
      <c r="AS776"/>
      <c r="AT776"/>
      <c r="AU776"/>
      <c r="AV776"/>
      <c r="AW776"/>
      <c r="BE776"/>
    </row>
    <row r="777" spans="18:57">
      <c r="R777"/>
      <c r="W777">
        <v>782</v>
      </c>
      <c r="X777"/>
      <c r="Y777"/>
      <c r="Z777"/>
      <c r="AA777"/>
      <c r="AB777"/>
      <c r="AC777"/>
      <c r="AD777"/>
      <c r="AE777"/>
      <c r="AF777"/>
      <c r="AG777"/>
      <c r="AH777"/>
      <c r="AI777"/>
      <c r="AJ777"/>
      <c r="AK777"/>
      <c r="AL777"/>
      <c r="AM777"/>
      <c r="AN777"/>
      <c r="AO777"/>
      <c r="AP777"/>
      <c r="AQ777"/>
      <c r="AR777"/>
      <c r="AS777"/>
      <c r="AT777"/>
      <c r="AU777"/>
      <c r="AV777"/>
      <c r="AW777"/>
      <c r="BE777"/>
    </row>
    <row r="778" spans="18:57">
      <c r="R778"/>
      <c r="W778">
        <v>783</v>
      </c>
      <c r="X778"/>
      <c r="Y778"/>
      <c r="Z778"/>
      <c r="AA778"/>
      <c r="AB778"/>
      <c r="AC778"/>
      <c r="AD778"/>
      <c r="AE778"/>
      <c r="AF778"/>
      <c r="AG778"/>
      <c r="AH778"/>
      <c r="AI778"/>
      <c r="AJ778"/>
      <c r="AK778"/>
      <c r="AL778"/>
      <c r="AM778"/>
      <c r="AN778"/>
      <c r="AO778"/>
      <c r="AP778"/>
      <c r="AQ778"/>
      <c r="AR778"/>
      <c r="AS778"/>
      <c r="AT778"/>
      <c r="AU778"/>
      <c r="AV778"/>
      <c r="AW778"/>
      <c r="BE778"/>
    </row>
    <row r="779" spans="18:57">
      <c r="R779"/>
      <c r="W779">
        <v>784</v>
      </c>
      <c r="X779"/>
      <c r="Y779"/>
      <c r="Z779"/>
      <c r="AA779"/>
      <c r="AB779"/>
      <c r="AC779"/>
      <c r="AD779"/>
      <c r="AE779"/>
      <c r="AF779"/>
      <c r="AG779"/>
      <c r="AH779"/>
      <c r="AI779"/>
      <c r="AJ779"/>
      <c r="AK779"/>
      <c r="AL779"/>
      <c r="AM779"/>
      <c r="AN779"/>
      <c r="AO779"/>
      <c r="AP779"/>
      <c r="AQ779"/>
      <c r="AR779"/>
      <c r="AS779"/>
      <c r="AT779"/>
      <c r="AU779"/>
      <c r="AV779"/>
      <c r="AW779"/>
      <c r="BE779"/>
    </row>
    <row r="780" spans="18:57">
      <c r="R780"/>
      <c r="W780">
        <v>785</v>
      </c>
      <c r="X780"/>
      <c r="Y780"/>
      <c r="Z780"/>
      <c r="AA780"/>
      <c r="AB780"/>
      <c r="AC780"/>
      <c r="AD780"/>
      <c r="AE780"/>
      <c r="AF780"/>
      <c r="AG780"/>
      <c r="AH780"/>
      <c r="AI780"/>
      <c r="AJ780"/>
      <c r="AK780"/>
      <c r="AL780"/>
      <c r="AM780"/>
      <c r="AN780"/>
      <c r="AO780"/>
      <c r="AP780"/>
      <c r="AQ780"/>
      <c r="AR780"/>
      <c r="AS780"/>
      <c r="AT780"/>
      <c r="AU780"/>
      <c r="AV780"/>
      <c r="AW780"/>
      <c r="BE780"/>
    </row>
    <row r="781" spans="18:57">
      <c r="R781"/>
      <c r="W781">
        <v>786</v>
      </c>
      <c r="X781"/>
      <c r="Y781"/>
      <c r="Z781"/>
      <c r="AA781"/>
      <c r="AB781"/>
      <c r="AC781"/>
      <c r="AD781"/>
      <c r="AE781"/>
      <c r="AF781"/>
      <c r="AG781"/>
      <c r="AH781"/>
      <c r="AI781"/>
      <c r="AJ781"/>
      <c r="AK781"/>
      <c r="AL781"/>
      <c r="AM781"/>
      <c r="AN781"/>
      <c r="AO781"/>
      <c r="AP781"/>
      <c r="AQ781"/>
      <c r="AR781"/>
      <c r="AS781"/>
      <c r="AT781"/>
      <c r="AU781"/>
      <c r="AV781"/>
      <c r="AW781"/>
      <c r="BE781"/>
    </row>
    <row r="782" spans="18:57">
      <c r="R782"/>
      <c r="W782">
        <v>787</v>
      </c>
      <c r="X782"/>
      <c r="Y782"/>
      <c r="Z782"/>
      <c r="AA782"/>
      <c r="AB782"/>
      <c r="AC782"/>
      <c r="AD782"/>
      <c r="AE782"/>
      <c r="AF782"/>
      <c r="AG782"/>
      <c r="AH782"/>
      <c r="AI782"/>
      <c r="AJ782"/>
      <c r="AK782"/>
      <c r="AL782"/>
      <c r="AM782"/>
      <c r="AN782"/>
      <c r="AO782"/>
      <c r="AP782"/>
      <c r="AQ782"/>
      <c r="AR782"/>
      <c r="AS782"/>
      <c r="AT782"/>
      <c r="AU782"/>
      <c r="AV782"/>
      <c r="AW782"/>
      <c r="BE782"/>
    </row>
    <row r="783" spans="18:57">
      <c r="R783"/>
      <c r="W783">
        <v>788</v>
      </c>
      <c r="X783"/>
      <c r="Y783"/>
      <c r="Z783"/>
      <c r="AA783"/>
      <c r="AB783"/>
      <c r="AC783"/>
      <c r="AD783"/>
      <c r="AE783"/>
      <c r="AF783"/>
      <c r="AG783"/>
      <c r="AH783"/>
      <c r="AI783"/>
      <c r="AJ783"/>
      <c r="AK783"/>
      <c r="AL783"/>
      <c r="AM783"/>
      <c r="AN783"/>
      <c r="AO783"/>
      <c r="AP783"/>
      <c r="AQ783"/>
      <c r="AR783"/>
      <c r="AS783"/>
      <c r="AT783"/>
      <c r="AU783"/>
      <c r="AV783"/>
      <c r="AW783"/>
      <c r="BE783"/>
    </row>
    <row r="784" spans="18:57">
      <c r="R784"/>
      <c r="W784">
        <v>789</v>
      </c>
      <c r="X784"/>
      <c r="Y784"/>
      <c r="Z784"/>
      <c r="AA784"/>
      <c r="AB784"/>
      <c r="AC784"/>
      <c r="AD784"/>
      <c r="AE784"/>
      <c r="AF784"/>
      <c r="AG784"/>
      <c r="AH784"/>
      <c r="AI784"/>
      <c r="AJ784"/>
      <c r="AK784"/>
      <c r="AL784"/>
      <c r="AM784"/>
      <c r="AN784"/>
      <c r="AO784"/>
      <c r="AP784"/>
      <c r="AQ784"/>
      <c r="AR784"/>
      <c r="AS784"/>
      <c r="AT784"/>
      <c r="AU784"/>
      <c r="AV784"/>
      <c r="AW784"/>
      <c r="BE784"/>
    </row>
    <row r="785" spans="18:57">
      <c r="R785"/>
      <c r="W785">
        <v>790</v>
      </c>
      <c r="X785"/>
      <c r="Y785"/>
      <c r="Z785"/>
      <c r="AA785"/>
      <c r="AB785"/>
      <c r="AC785"/>
      <c r="AD785"/>
      <c r="AE785"/>
      <c r="AF785"/>
      <c r="AG785"/>
      <c r="AH785"/>
      <c r="AI785"/>
      <c r="AJ785"/>
      <c r="AK785"/>
      <c r="AL785"/>
      <c r="AM785"/>
      <c r="AN785"/>
      <c r="AO785"/>
      <c r="AP785"/>
      <c r="AQ785"/>
      <c r="AR785"/>
      <c r="AS785"/>
      <c r="AT785"/>
      <c r="AU785"/>
      <c r="AV785"/>
      <c r="AW785"/>
      <c r="BE785"/>
    </row>
    <row r="786" spans="18:57">
      <c r="R786"/>
      <c r="W786">
        <v>791</v>
      </c>
      <c r="X786"/>
      <c r="Y786"/>
      <c r="Z786"/>
      <c r="AA786"/>
      <c r="AB786"/>
      <c r="AC786"/>
      <c r="AD786"/>
      <c r="AE786"/>
      <c r="AF786"/>
      <c r="AG786"/>
      <c r="AH786"/>
      <c r="AI786"/>
      <c r="AJ786"/>
      <c r="AK786"/>
      <c r="AL786"/>
      <c r="AM786"/>
      <c r="AN786"/>
      <c r="AO786"/>
      <c r="AP786"/>
      <c r="AQ786"/>
      <c r="AR786"/>
      <c r="AS786"/>
      <c r="AT786"/>
      <c r="AU786"/>
      <c r="AV786"/>
      <c r="AW786"/>
      <c r="BE786"/>
    </row>
    <row r="787" spans="18:57">
      <c r="R787"/>
      <c r="W787">
        <v>792</v>
      </c>
      <c r="X787"/>
      <c r="Y787"/>
      <c r="Z787"/>
      <c r="AA787"/>
      <c r="AB787"/>
      <c r="AC787"/>
      <c r="AD787"/>
      <c r="AE787"/>
      <c r="AF787"/>
      <c r="AG787"/>
      <c r="AH787"/>
      <c r="AI787"/>
      <c r="AJ787"/>
      <c r="AK787"/>
      <c r="AL787"/>
      <c r="AM787"/>
      <c r="AN787"/>
      <c r="AO787"/>
      <c r="AP787"/>
      <c r="AQ787"/>
      <c r="AR787"/>
      <c r="AS787"/>
      <c r="AT787"/>
      <c r="AU787"/>
      <c r="AV787"/>
      <c r="AW787"/>
      <c r="BE787"/>
    </row>
    <row r="788" spans="18:57">
      <c r="R788"/>
      <c r="W788">
        <v>793</v>
      </c>
      <c r="X788"/>
      <c r="Y788"/>
      <c r="Z788"/>
      <c r="AA788"/>
      <c r="AB788"/>
      <c r="AC788"/>
      <c r="AD788"/>
      <c r="AE788"/>
      <c r="AF788"/>
      <c r="AG788"/>
      <c r="AH788"/>
      <c r="AI788"/>
      <c r="AJ788"/>
      <c r="AK788"/>
      <c r="AL788"/>
      <c r="AM788"/>
      <c r="AN788"/>
      <c r="AO788"/>
      <c r="AP788"/>
      <c r="AQ788"/>
      <c r="AR788"/>
      <c r="AS788"/>
      <c r="AT788"/>
      <c r="AU788"/>
      <c r="AV788"/>
      <c r="AW788"/>
      <c r="BE788"/>
    </row>
    <row r="789" spans="18:57">
      <c r="R789"/>
      <c r="W789">
        <v>794</v>
      </c>
      <c r="X789"/>
      <c r="Y789"/>
      <c r="Z789"/>
      <c r="AA789"/>
      <c r="AB789"/>
      <c r="AC789"/>
      <c r="AD789"/>
      <c r="AE789"/>
      <c r="AF789"/>
      <c r="AG789"/>
      <c r="AH789"/>
      <c r="AI789"/>
      <c r="AJ789"/>
      <c r="AK789"/>
      <c r="AL789"/>
      <c r="AM789"/>
      <c r="AN789"/>
      <c r="AO789"/>
      <c r="AP789"/>
      <c r="AQ789"/>
      <c r="AR789"/>
      <c r="AS789"/>
      <c r="AT789"/>
      <c r="AU789"/>
      <c r="AV789"/>
      <c r="AW789"/>
      <c r="BE789"/>
    </row>
    <row r="790" spans="18:57">
      <c r="R790"/>
      <c r="W790">
        <v>795</v>
      </c>
      <c r="X790"/>
      <c r="Y790"/>
      <c r="Z790"/>
      <c r="AA790"/>
      <c r="AB790"/>
      <c r="AC790"/>
      <c r="AD790"/>
      <c r="AE790"/>
      <c r="AF790"/>
      <c r="AG790"/>
      <c r="AH790"/>
      <c r="AI790"/>
      <c r="AJ790"/>
      <c r="AK790"/>
      <c r="AL790"/>
      <c r="AM790"/>
      <c r="AN790"/>
      <c r="AO790"/>
      <c r="AP790"/>
      <c r="AQ790"/>
      <c r="AR790"/>
      <c r="AS790"/>
      <c r="AT790"/>
      <c r="AU790"/>
      <c r="AV790"/>
      <c r="AW790"/>
      <c r="BE790"/>
    </row>
    <row r="791" spans="18:57">
      <c r="R791"/>
      <c r="W791">
        <v>796</v>
      </c>
      <c r="X791"/>
      <c r="Y791"/>
      <c r="Z791"/>
      <c r="AA791"/>
      <c r="AB791"/>
      <c r="AC791"/>
      <c r="AD791"/>
      <c r="AE791"/>
      <c r="AF791"/>
      <c r="AG791"/>
      <c r="AH791"/>
      <c r="AI791"/>
      <c r="AJ791"/>
      <c r="AK791"/>
      <c r="AL791"/>
      <c r="AM791"/>
      <c r="AN791"/>
      <c r="AO791"/>
      <c r="AP791"/>
      <c r="AQ791"/>
      <c r="AR791"/>
      <c r="AS791"/>
      <c r="AT791"/>
      <c r="AU791"/>
      <c r="AV791"/>
      <c r="AW791"/>
      <c r="BE791"/>
    </row>
    <row r="792" spans="18:57">
      <c r="R792"/>
      <c r="W792">
        <v>797</v>
      </c>
      <c r="X792"/>
      <c r="Y792"/>
      <c r="Z792"/>
      <c r="AA792"/>
      <c r="AB792"/>
      <c r="AC792"/>
      <c r="AD792"/>
      <c r="AE792"/>
      <c r="AF792"/>
      <c r="AG792"/>
      <c r="AH792"/>
      <c r="AI792"/>
      <c r="AJ792"/>
      <c r="AK792"/>
      <c r="AL792"/>
      <c r="AM792"/>
      <c r="AN792"/>
      <c r="AO792"/>
      <c r="AP792"/>
      <c r="AQ792"/>
      <c r="AR792"/>
      <c r="AS792"/>
      <c r="AT792"/>
      <c r="AU792"/>
      <c r="AV792"/>
      <c r="AW792"/>
      <c r="BE792"/>
    </row>
    <row r="793" spans="18:57">
      <c r="R793"/>
      <c r="W793">
        <v>798</v>
      </c>
      <c r="X793"/>
      <c r="Y793"/>
      <c r="Z793"/>
      <c r="AA793"/>
      <c r="AB793"/>
      <c r="AC793"/>
      <c r="AD793"/>
      <c r="AE793"/>
      <c r="AF793"/>
      <c r="AG793"/>
      <c r="AH793"/>
      <c r="AI793"/>
      <c r="AJ793"/>
      <c r="AK793"/>
      <c r="AL793"/>
      <c r="AM793"/>
      <c r="AN793"/>
      <c r="AO793"/>
      <c r="AP793"/>
      <c r="AQ793"/>
      <c r="AR793"/>
      <c r="AS793"/>
      <c r="AT793"/>
      <c r="AU793"/>
      <c r="AV793"/>
      <c r="AW793"/>
      <c r="BE793"/>
    </row>
    <row r="794" spans="18:57">
      <c r="R794"/>
      <c r="W794">
        <v>799</v>
      </c>
      <c r="X794"/>
      <c r="Y794"/>
      <c r="Z794"/>
      <c r="AA794"/>
      <c r="AB794"/>
      <c r="AC794"/>
      <c r="AD794"/>
      <c r="AE794"/>
      <c r="AF794"/>
      <c r="AG794"/>
      <c r="AH794"/>
      <c r="AI794"/>
      <c r="AJ794"/>
      <c r="AK794"/>
      <c r="AL794"/>
      <c r="AM794"/>
      <c r="AN794"/>
      <c r="AO794"/>
      <c r="AP794"/>
      <c r="AQ794"/>
      <c r="AR794"/>
      <c r="AS794"/>
      <c r="AT794"/>
      <c r="AU794"/>
      <c r="AV794"/>
      <c r="AW794"/>
      <c r="BE794"/>
    </row>
    <row r="795" spans="18:57">
      <c r="R795"/>
      <c r="W795">
        <v>800</v>
      </c>
      <c r="X795"/>
      <c r="Y795"/>
      <c r="Z795"/>
      <c r="AA795"/>
      <c r="AB795"/>
      <c r="AC795"/>
      <c r="AD795"/>
      <c r="AE795"/>
      <c r="AF795"/>
      <c r="AG795"/>
      <c r="AH795"/>
      <c r="AI795"/>
      <c r="AJ795"/>
      <c r="AK795"/>
      <c r="AL795"/>
      <c r="AM795"/>
      <c r="AN795"/>
      <c r="AO795"/>
      <c r="AP795"/>
      <c r="AQ795"/>
      <c r="AR795"/>
      <c r="AS795"/>
      <c r="AT795"/>
      <c r="AU795"/>
      <c r="AV795"/>
      <c r="AW795"/>
      <c r="BE795"/>
    </row>
    <row r="796" spans="18:57">
      <c r="R796"/>
      <c r="W796">
        <v>801</v>
      </c>
      <c r="X796"/>
      <c r="Y796"/>
      <c r="Z796"/>
      <c r="AA796"/>
      <c r="AB796"/>
      <c r="AC796"/>
      <c r="AD796"/>
      <c r="AE796"/>
      <c r="AF796"/>
      <c r="AG796"/>
      <c r="AH796"/>
      <c r="AI796"/>
      <c r="AJ796"/>
      <c r="AK796"/>
      <c r="AL796"/>
      <c r="AM796"/>
      <c r="AN796"/>
      <c r="AO796"/>
      <c r="AP796"/>
      <c r="AQ796"/>
      <c r="AR796"/>
      <c r="AS796"/>
      <c r="AT796"/>
      <c r="AU796"/>
      <c r="AV796"/>
      <c r="AW796"/>
      <c r="BE796"/>
    </row>
    <row r="797" spans="18:57">
      <c r="R797"/>
      <c r="W797">
        <v>802</v>
      </c>
      <c r="X797"/>
      <c r="Y797"/>
      <c r="Z797"/>
      <c r="AA797"/>
      <c r="AB797"/>
      <c r="AC797"/>
      <c r="AD797"/>
      <c r="AE797"/>
      <c r="AF797"/>
      <c r="AG797"/>
      <c r="AH797"/>
      <c r="AI797"/>
      <c r="AJ797"/>
      <c r="AK797"/>
      <c r="AL797"/>
      <c r="AM797"/>
      <c r="AN797"/>
      <c r="AO797"/>
      <c r="AP797"/>
      <c r="AQ797"/>
      <c r="AR797"/>
      <c r="AS797"/>
      <c r="AT797"/>
      <c r="AU797"/>
      <c r="AV797"/>
      <c r="AW797"/>
      <c r="BE797"/>
    </row>
    <row r="798" spans="18:57">
      <c r="R798"/>
      <c r="W798">
        <v>803</v>
      </c>
      <c r="X798"/>
      <c r="Y798"/>
      <c r="Z798"/>
      <c r="AA798"/>
      <c r="AB798"/>
      <c r="AC798"/>
      <c r="AD798"/>
      <c r="AE798"/>
      <c r="AF798"/>
      <c r="AG798"/>
      <c r="AH798"/>
      <c r="AI798"/>
      <c r="AJ798"/>
      <c r="AK798"/>
      <c r="AL798"/>
      <c r="AM798"/>
      <c r="AN798"/>
      <c r="AO798"/>
      <c r="AP798"/>
      <c r="AQ798"/>
      <c r="AR798"/>
      <c r="AS798"/>
      <c r="AT798"/>
      <c r="AU798"/>
      <c r="AV798"/>
      <c r="AW798"/>
      <c r="BE798"/>
    </row>
    <row r="799" spans="18:57">
      <c r="R799"/>
      <c r="W799">
        <v>804</v>
      </c>
      <c r="X799"/>
      <c r="Y799"/>
      <c r="Z799"/>
      <c r="AA799"/>
      <c r="AB799"/>
      <c r="AC799"/>
      <c r="AD799"/>
      <c r="AE799"/>
      <c r="AF799"/>
      <c r="AG799"/>
      <c r="AH799"/>
      <c r="AI799"/>
      <c r="AJ799"/>
      <c r="AK799"/>
      <c r="AL799"/>
      <c r="AM799"/>
      <c r="AN799"/>
      <c r="AO799"/>
      <c r="AP799"/>
      <c r="AQ799"/>
      <c r="AR799"/>
      <c r="AS799"/>
      <c r="AT799"/>
      <c r="AU799"/>
      <c r="AV799"/>
      <c r="AW799"/>
      <c r="BE799"/>
    </row>
    <row r="800" spans="18:57">
      <c r="R800"/>
      <c r="W800">
        <v>805</v>
      </c>
      <c r="X800"/>
      <c r="Y800"/>
      <c r="Z800"/>
      <c r="AA800"/>
      <c r="AB800"/>
      <c r="AC800"/>
      <c r="AD800"/>
      <c r="AE800"/>
      <c r="AF800"/>
      <c r="AG800"/>
      <c r="AH800"/>
      <c r="AI800"/>
      <c r="AJ800"/>
      <c r="AK800"/>
      <c r="AL800"/>
      <c r="AM800"/>
      <c r="AN800"/>
      <c r="AO800"/>
      <c r="AP800"/>
      <c r="AQ800"/>
      <c r="AR800"/>
      <c r="AS800"/>
      <c r="AT800"/>
      <c r="AU800"/>
      <c r="AV800"/>
      <c r="AW800"/>
      <c r="BE800"/>
    </row>
    <row r="801" spans="18:57">
      <c r="R801"/>
      <c r="W801">
        <v>806</v>
      </c>
      <c r="X801"/>
      <c r="Y801"/>
      <c r="Z801"/>
      <c r="AA801"/>
      <c r="AB801"/>
      <c r="AC801"/>
      <c r="AD801"/>
      <c r="AE801"/>
      <c r="AF801"/>
      <c r="AG801"/>
      <c r="AH801"/>
      <c r="AI801"/>
      <c r="AJ801"/>
      <c r="AK801"/>
      <c r="AL801"/>
      <c r="AM801"/>
      <c r="AN801"/>
      <c r="AO801"/>
      <c r="AP801"/>
      <c r="AQ801"/>
      <c r="AR801"/>
      <c r="AS801"/>
      <c r="AT801"/>
      <c r="AU801"/>
      <c r="AV801"/>
      <c r="AW801"/>
      <c r="BE801"/>
    </row>
    <row r="802" spans="18:57">
      <c r="R802"/>
      <c r="W802">
        <v>807</v>
      </c>
      <c r="X802"/>
      <c r="Y802"/>
      <c r="Z802"/>
      <c r="AA802"/>
      <c r="AB802"/>
      <c r="AC802"/>
      <c r="AD802"/>
      <c r="AE802"/>
      <c r="AF802"/>
      <c r="AG802"/>
      <c r="AH802"/>
      <c r="AI802"/>
      <c r="AJ802"/>
      <c r="AK802"/>
      <c r="AL802"/>
      <c r="AM802"/>
      <c r="AN802"/>
      <c r="AO802"/>
      <c r="AP802"/>
      <c r="AQ802"/>
      <c r="AR802"/>
      <c r="AS802"/>
      <c r="AT802"/>
      <c r="AU802"/>
      <c r="AV802"/>
      <c r="AW802"/>
      <c r="BE802"/>
    </row>
    <row r="803" spans="18:57">
      <c r="R803"/>
      <c r="W803">
        <v>808</v>
      </c>
      <c r="X803"/>
      <c r="Y803"/>
      <c r="Z803"/>
      <c r="AA803"/>
      <c r="AB803"/>
      <c r="AC803"/>
      <c r="AD803"/>
      <c r="AE803"/>
      <c r="AF803"/>
      <c r="AG803"/>
      <c r="AH803"/>
      <c r="AI803"/>
      <c r="AJ803"/>
      <c r="AK803"/>
      <c r="AL803"/>
      <c r="AM803"/>
      <c r="AN803"/>
      <c r="AO803"/>
      <c r="AP803"/>
      <c r="AQ803"/>
      <c r="AR803"/>
      <c r="AS803"/>
      <c r="AT803"/>
      <c r="AU803"/>
      <c r="AV803"/>
      <c r="AW803"/>
      <c r="BE803"/>
    </row>
    <row r="804" spans="18:57">
      <c r="R804"/>
      <c r="W804">
        <v>809</v>
      </c>
      <c r="X804"/>
      <c r="Y804"/>
      <c r="Z804"/>
      <c r="AA804"/>
      <c r="AB804"/>
      <c r="AC804"/>
      <c r="AD804"/>
      <c r="AE804"/>
      <c r="AF804"/>
      <c r="AG804"/>
      <c r="AH804"/>
      <c r="AI804"/>
      <c r="AJ804"/>
      <c r="AK804"/>
      <c r="AL804"/>
      <c r="AM804"/>
      <c r="AN804"/>
      <c r="AO804"/>
      <c r="AP804"/>
      <c r="AQ804"/>
      <c r="AR804"/>
      <c r="AS804"/>
      <c r="AT804"/>
      <c r="AU804"/>
      <c r="AV804"/>
      <c r="AW804"/>
      <c r="BE804"/>
    </row>
    <row r="805" spans="18:57">
      <c r="R805"/>
      <c r="W805">
        <v>810</v>
      </c>
      <c r="X805"/>
      <c r="Y805"/>
      <c r="Z805"/>
      <c r="AA805"/>
      <c r="AB805"/>
      <c r="AC805"/>
      <c r="AD805"/>
      <c r="AE805"/>
      <c r="AF805"/>
      <c r="AG805"/>
      <c r="AH805"/>
      <c r="AI805"/>
      <c r="AJ805"/>
      <c r="AK805"/>
      <c r="AL805"/>
      <c r="AM805"/>
      <c r="AN805"/>
      <c r="AO805"/>
      <c r="AP805"/>
      <c r="AQ805"/>
      <c r="AR805"/>
      <c r="AS805"/>
      <c r="AT805"/>
      <c r="AU805"/>
      <c r="AV805"/>
      <c r="AW805"/>
      <c r="BE805"/>
    </row>
    <row r="806" spans="18:57">
      <c r="R806"/>
      <c r="W806">
        <v>811</v>
      </c>
      <c r="X806"/>
      <c r="Y806"/>
      <c r="Z806"/>
      <c r="AA806"/>
      <c r="AB806"/>
      <c r="AC806"/>
      <c r="AD806"/>
      <c r="AE806"/>
      <c r="AF806"/>
      <c r="AG806"/>
      <c r="AH806"/>
      <c r="AI806"/>
      <c r="AJ806"/>
      <c r="AK806"/>
      <c r="AL806"/>
      <c r="AM806"/>
      <c r="AN806"/>
      <c r="AO806"/>
      <c r="AP806"/>
      <c r="AQ806"/>
      <c r="AR806"/>
      <c r="AS806"/>
      <c r="AT806"/>
      <c r="AU806"/>
      <c r="AV806"/>
      <c r="AW806"/>
      <c r="BE806"/>
    </row>
    <row r="807" spans="18:57">
      <c r="R807"/>
      <c r="S807" s="441" t="s">
        <v>1166</v>
      </c>
      <c r="T807" s="441" t="s">
        <v>1172</v>
      </c>
      <c r="W807">
        <v>812</v>
      </c>
      <c r="X807"/>
      <c r="Y807"/>
      <c r="Z807"/>
      <c r="AA807"/>
      <c r="AB807"/>
      <c r="AC807"/>
      <c r="AD807"/>
      <c r="AE807"/>
      <c r="AF807"/>
      <c r="AG807"/>
      <c r="AH807"/>
      <c r="AI807"/>
      <c r="AJ807"/>
      <c r="AK807"/>
      <c r="AL807"/>
      <c r="AM807"/>
      <c r="AN807"/>
      <c r="AO807"/>
      <c r="AP807"/>
      <c r="AQ807"/>
      <c r="AR807"/>
      <c r="AS807"/>
      <c r="AT807"/>
      <c r="AU807"/>
      <c r="AV807"/>
      <c r="AW807"/>
      <c r="BE807"/>
    </row>
    <row r="808" spans="18:57">
      <c r="R808"/>
      <c r="S808" s="441" t="s">
        <v>1217</v>
      </c>
      <c r="T808" s="441" t="s">
        <v>1217</v>
      </c>
    </row>
    <row r="809" spans="18:57">
      <c r="R809"/>
      <c r="S809" s="567" t="s">
        <v>3620</v>
      </c>
      <c r="T809" s="441">
        <v>1</v>
      </c>
    </row>
    <row r="810" spans="18:57">
      <c r="R810"/>
      <c r="S810" s="567" t="s">
        <v>3644</v>
      </c>
      <c r="T810" s="441">
        <v>2</v>
      </c>
    </row>
    <row r="811" spans="18:57">
      <c r="R811"/>
      <c r="S811" s="567" t="s">
        <v>3655</v>
      </c>
      <c r="T811" s="441">
        <v>3</v>
      </c>
    </row>
    <row r="812" spans="18:57">
      <c r="R812"/>
      <c r="S812" s="567" t="s">
        <v>3665</v>
      </c>
      <c r="T812" s="441">
        <v>4</v>
      </c>
    </row>
    <row r="813" spans="18:57">
      <c r="R813"/>
      <c r="S813" s="567" t="s">
        <v>3676</v>
      </c>
      <c r="T813" s="441">
        <v>5</v>
      </c>
    </row>
    <row r="814" spans="18:57">
      <c r="R814"/>
      <c r="S814" s="567" t="s">
        <v>3688</v>
      </c>
      <c r="T814" s="441">
        <v>6</v>
      </c>
    </row>
    <row r="815" spans="18:57">
      <c r="R815"/>
      <c r="S815" s="567" t="s">
        <v>3700</v>
      </c>
      <c r="T815" s="441">
        <v>7</v>
      </c>
    </row>
    <row r="816" spans="18:57">
      <c r="R816"/>
      <c r="S816" s="567" t="s">
        <v>3712</v>
      </c>
      <c r="T816" s="441">
        <v>8</v>
      </c>
    </row>
    <row r="817" spans="18:20">
      <c r="R817"/>
      <c r="S817" s="567" t="s">
        <v>3724</v>
      </c>
      <c r="T817" s="441">
        <v>9</v>
      </c>
    </row>
    <row r="818" spans="18:20">
      <c r="R818"/>
      <c r="S818" s="567" t="s">
        <v>3736</v>
      </c>
      <c r="T818" s="441">
        <v>10</v>
      </c>
    </row>
    <row r="819" spans="18:20">
      <c r="R819"/>
      <c r="S819" s="567" t="s">
        <v>3748</v>
      </c>
      <c r="T819" s="441">
        <v>11</v>
      </c>
    </row>
    <row r="820" spans="18:20">
      <c r="R820"/>
      <c r="S820" s="567" t="s">
        <v>3759</v>
      </c>
      <c r="T820" s="441">
        <v>12</v>
      </c>
    </row>
    <row r="821" spans="18:20">
      <c r="R821"/>
      <c r="S821" s="567" t="s">
        <v>3771</v>
      </c>
      <c r="T821" s="441">
        <v>13</v>
      </c>
    </row>
    <row r="822" spans="18:20">
      <c r="R822"/>
      <c r="S822" s="567" t="s">
        <v>3783</v>
      </c>
      <c r="T822" s="441">
        <v>14</v>
      </c>
    </row>
    <row r="823" spans="18:20">
      <c r="R823"/>
      <c r="S823" s="567" t="s">
        <v>3794</v>
      </c>
      <c r="T823" s="441">
        <v>15</v>
      </c>
    </row>
    <row r="824" spans="18:20">
      <c r="R824"/>
      <c r="S824" s="441">
        <v>0</v>
      </c>
      <c r="T824" s="441">
        <v>0</v>
      </c>
    </row>
    <row r="825" spans="18:20">
      <c r="R825"/>
    </row>
    <row r="826" spans="18:20">
      <c r="R826"/>
    </row>
    <row r="827" spans="18:20">
      <c r="R827"/>
    </row>
    <row r="828" spans="18:20">
      <c r="R828"/>
    </row>
    <row r="829" spans="18:20">
      <c r="R829"/>
    </row>
    <row r="830" spans="18:20">
      <c r="R830"/>
    </row>
    <row r="831" spans="18:20">
      <c r="R831"/>
    </row>
    <row r="832" spans="18:20">
      <c r="R832"/>
    </row>
    <row r="833" spans="18:18">
      <c r="R833"/>
    </row>
    <row r="834" spans="18:18">
      <c r="R834"/>
    </row>
    <row r="835" spans="18:18">
      <c r="R835"/>
    </row>
    <row r="836" spans="18:18">
      <c r="R836"/>
    </row>
    <row r="837" spans="18:18">
      <c r="R837"/>
    </row>
    <row r="838" spans="18:18">
      <c r="R838"/>
    </row>
    <row r="839" spans="18:18">
      <c r="R839"/>
    </row>
    <row r="840" spans="18:18">
      <c r="R840"/>
    </row>
    <row r="841" spans="18:18">
      <c r="R841"/>
    </row>
    <row r="842" spans="18:18">
      <c r="R842"/>
    </row>
    <row r="843" spans="18:18">
      <c r="R843"/>
    </row>
    <row r="844" spans="18:18">
      <c r="R844"/>
    </row>
    <row r="845" spans="18:18">
      <c r="R845"/>
    </row>
    <row r="846" spans="18:18">
      <c r="R846"/>
    </row>
    <row r="847" spans="18:18">
      <c r="R847"/>
    </row>
    <row r="848" spans="18:18">
      <c r="R848"/>
    </row>
    <row r="849" spans="18:18">
      <c r="R849"/>
    </row>
    <row r="850" spans="18:18">
      <c r="R850"/>
    </row>
    <row r="851" spans="18:18">
      <c r="R851"/>
    </row>
    <row r="852" spans="18:18">
      <c r="R852"/>
    </row>
    <row r="853" spans="18:18">
      <c r="R853"/>
    </row>
    <row r="854" spans="18:18">
      <c r="R854"/>
    </row>
    <row r="855" spans="18:18">
      <c r="R855"/>
    </row>
    <row r="856" spans="18:18">
      <c r="R856"/>
    </row>
    <row r="857" spans="18:18">
      <c r="R857"/>
    </row>
    <row r="858" spans="18:18">
      <c r="R858"/>
    </row>
    <row r="859" spans="18:18">
      <c r="R859"/>
    </row>
    <row r="860" spans="18:18">
      <c r="R860"/>
    </row>
    <row r="861" spans="18:18">
      <c r="R861"/>
    </row>
    <row r="862" spans="18:18">
      <c r="R862"/>
    </row>
    <row r="863" spans="18:18">
      <c r="R863"/>
    </row>
    <row r="864" spans="18:18">
      <c r="R864"/>
    </row>
    <row r="865" spans="18:18">
      <c r="R865"/>
    </row>
    <row r="866" spans="18:18">
      <c r="R866"/>
    </row>
    <row r="867" spans="18:18">
      <c r="R867"/>
    </row>
    <row r="868" spans="18:18">
      <c r="R868"/>
    </row>
    <row r="869" spans="18:18">
      <c r="R869"/>
    </row>
    <row r="870" spans="18:18">
      <c r="R870"/>
    </row>
    <row r="871" spans="18:18">
      <c r="R871"/>
    </row>
    <row r="872" spans="18:18">
      <c r="R872"/>
    </row>
    <row r="873" spans="18:18">
      <c r="R873"/>
    </row>
    <row r="874" spans="18:18">
      <c r="R874"/>
    </row>
    <row r="875" spans="18:18">
      <c r="R875"/>
    </row>
    <row r="876" spans="18:18">
      <c r="R876"/>
    </row>
    <row r="877" spans="18:18">
      <c r="R877"/>
    </row>
    <row r="878" spans="18:18">
      <c r="R878"/>
    </row>
    <row r="879" spans="18:18">
      <c r="R879"/>
    </row>
    <row r="880" spans="18:18">
      <c r="R880"/>
    </row>
    <row r="881" spans="18:18">
      <c r="R881"/>
    </row>
    <row r="882" spans="18:18">
      <c r="R882"/>
    </row>
    <row r="883" spans="18:18">
      <c r="R883"/>
    </row>
    <row r="884" spans="18:18">
      <c r="R884"/>
    </row>
    <row r="885" spans="18:18">
      <c r="R885"/>
    </row>
    <row r="886" spans="18:18">
      <c r="R886"/>
    </row>
    <row r="887" spans="18:18">
      <c r="R887"/>
    </row>
    <row r="888" spans="18:18">
      <c r="R888"/>
    </row>
    <row r="889" spans="18:18">
      <c r="R889"/>
    </row>
    <row r="890" spans="18:18">
      <c r="R890"/>
    </row>
    <row r="891" spans="18:18">
      <c r="R891"/>
    </row>
    <row r="892" spans="18:18">
      <c r="R892"/>
    </row>
    <row r="893" spans="18:18">
      <c r="R893"/>
    </row>
    <row r="894" spans="18:18">
      <c r="R894"/>
    </row>
    <row r="895" spans="18:18">
      <c r="R895"/>
    </row>
    <row r="896" spans="18:18">
      <c r="R896"/>
    </row>
    <row r="897" spans="18:18">
      <c r="R897"/>
    </row>
    <row r="898" spans="18:18">
      <c r="R898"/>
    </row>
    <row r="899" spans="18:18">
      <c r="R899"/>
    </row>
    <row r="900" spans="18:18">
      <c r="R900"/>
    </row>
    <row r="901" spans="18:18">
      <c r="R901"/>
    </row>
    <row r="902" spans="18:18">
      <c r="R902"/>
    </row>
    <row r="903" spans="18:18">
      <c r="R903"/>
    </row>
    <row r="904" spans="18:18">
      <c r="R904"/>
    </row>
    <row r="905" spans="18:18">
      <c r="R905"/>
    </row>
    <row r="906" spans="18:18">
      <c r="R906"/>
    </row>
    <row r="907" spans="18:18">
      <c r="R907"/>
    </row>
    <row r="908" spans="18:18">
      <c r="R908"/>
    </row>
    <row r="909" spans="18:18">
      <c r="R909"/>
    </row>
    <row r="910" spans="18:18">
      <c r="R910"/>
    </row>
    <row r="911" spans="18:18">
      <c r="R911"/>
    </row>
    <row r="912" spans="18:18">
      <c r="R912"/>
    </row>
    <row r="913" spans="18:18">
      <c r="R913"/>
    </row>
    <row r="914" spans="18:18">
      <c r="R914"/>
    </row>
    <row r="915" spans="18:18">
      <c r="R915"/>
    </row>
    <row r="916" spans="18:18">
      <c r="R916"/>
    </row>
    <row r="917" spans="18:18">
      <c r="R917"/>
    </row>
    <row r="918" spans="18:18">
      <c r="R918"/>
    </row>
    <row r="919" spans="18:18">
      <c r="R919"/>
    </row>
    <row r="920" spans="18:18">
      <c r="R920"/>
    </row>
    <row r="921" spans="18:18">
      <c r="R921"/>
    </row>
    <row r="922" spans="18:18">
      <c r="R922"/>
    </row>
    <row r="923" spans="18:18">
      <c r="R923"/>
    </row>
    <row r="924" spans="18:18">
      <c r="R924"/>
    </row>
    <row r="925" spans="18:18">
      <c r="R925"/>
    </row>
    <row r="926" spans="18:18">
      <c r="R926"/>
    </row>
    <row r="927" spans="18:18">
      <c r="R927"/>
    </row>
    <row r="928" spans="18:18">
      <c r="R928"/>
    </row>
    <row r="929" spans="18:18">
      <c r="R929"/>
    </row>
    <row r="930" spans="18:18">
      <c r="R930"/>
    </row>
    <row r="931" spans="18:18">
      <c r="R931"/>
    </row>
    <row r="932" spans="18:18">
      <c r="R932"/>
    </row>
    <row r="933" spans="18:18">
      <c r="R933"/>
    </row>
    <row r="934" spans="18:18">
      <c r="R934"/>
    </row>
    <row r="935" spans="18:18">
      <c r="R935"/>
    </row>
    <row r="936" spans="18:18">
      <c r="R936"/>
    </row>
    <row r="937" spans="18:18">
      <c r="R937"/>
    </row>
    <row r="938" spans="18:18">
      <c r="R938"/>
    </row>
    <row r="939" spans="18:18">
      <c r="R939"/>
    </row>
    <row r="940" spans="18:18">
      <c r="R940"/>
    </row>
    <row r="941" spans="18:18">
      <c r="R941"/>
    </row>
    <row r="942" spans="18:18">
      <c r="R942"/>
    </row>
    <row r="943" spans="18:18">
      <c r="R943"/>
    </row>
    <row r="944" spans="18:18">
      <c r="R944"/>
    </row>
    <row r="945" spans="18:18">
      <c r="R945"/>
    </row>
    <row r="946" spans="18:18">
      <c r="R946"/>
    </row>
    <row r="947" spans="18:18">
      <c r="R947"/>
    </row>
    <row r="948" spans="18:18">
      <c r="R948"/>
    </row>
    <row r="949" spans="18:18">
      <c r="R949"/>
    </row>
    <row r="950" spans="18:18">
      <c r="R950"/>
    </row>
    <row r="951" spans="18:18">
      <c r="R951"/>
    </row>
    <row r="952" spans="18:18">
      <c r="R952"/>
    </row>
    <row r="953" spans="18:18">
      <c r="R953"/>
    </row>
    <row r="954" spans="18:18">
      <c r="R954"/>
    </row>
    <row r="955" spans="18:18">
      <c r="R955"/>
    </row>
    <row r="956" spans="18:18">
      <c r="R956"/>
    </row>
    <row r="957" spans="18:18">
      <c r="R957"/>
    </row>
    <row r="958" spans="18:18">
      <c r="R958"/>
    </row>
    <row r="959" spans="18:18">
      <c r="R959"/>
    </row>
    <row r="960" spans="18:18">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selectLockedCells="1" selectUnlockedCells="1"/>
  <conditionalFormatting sqref="D6:F118">
    <cfRule type="expression" dxfId="4" priority="2">
      <formula>OR($C6="svar", AND($C6&lt;&gt;"svar", $D6=$F6))</formula>
    </cfRule>
  </conditionalFormatting>
  <conditionalFormatting sqref="BO1">
    <cfRule type="cellIs" dxfId="3" priority="1" operator="equal">
      <formula>0</formula>
    </cfRule>
  </conditionalFormatting>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SB_RecordId xmlns="7cbb1fca-6a32-4335-b5ee-b54c9d8ca556" xsi:nil="true"/>
    <TaxCatchAll xmlns="7cbb1fca-6a32-4335-b5ee-b54c9d8ca556">
      <Value>1</Value>
    </TaxCatchAll>
    <msbLabel xmlns="09080109-f6cd-4eba-a2ee-73217fe696ed"/>
    <SharedWithUsers xmlns="7cbb1fca-6a32-4335-b5ee-b54c9d8ca556">
      <UserInfo>
        <DisplayName>Hersaeus Erika</DisplayName>
        <AccountId>13</AccountId>
        <AccountType/>
      </UserInfo>
    </SharedWithUsers>
    <m4fa83f35c8943f18dfeb31ed885621b xmlns="7cbb1fca-6a32-4335-b5ee-b54c9d8ca556">
      <Terms xmlns="http://schemas.microsoft.com/office/infopath/2007/PartnerControls"/>
    </m4fa83f35c8943f18dfeb31ed885621b>
    <m0538d8bf3a54dc5ac3145e2f23e36b6 xmlns="7cbb1fca-6a32-4335-b5ee-b54c9d8ca556">
      <Terms xmlns="http://schemas.microsoft.com/office/infopath/2007/PartnerControls">
        <TermInfo xmlns="http://schemas.microsoft.com/office/infopath/2007/PartnerControls">
          <TermName xmlns="http://schemas.microsoft.com/office/infopath/2007/PartnerControls">Standard</TermName>
          <TermId xmlns="http://schemas.microsoft.com/office/infopath/2007/PartnerControls">42db7290-f92b-446b-999c-1bee6d848af0</TermId>
        </TermInfo>
      </Terms>
    </m0538d8bf3a54dc5ac3145e2f23e36b6>
  </documentManagement>
</p:properties>
</file>

<file path=customXml/item2.xml><?xml version="1.0" encoding="utf-8"?>
<ct:contentTypeSchema xmlns:ct="http://schemas.microsoft.com/office/2006/metadata/contentType" xmlns:ma="http://schemas.microsoft.com/office/2006/metadata/properties/metaAttributes" ct:_="" ma:_="" ma:contentTypeName="MSB Dokument" ma:contentTypeID="0x0101008239AB5D3D2647B580F011DA2F3561110100C397E88E9430BD42ACA929FAC33BF316" ma:contentTypeVersion="6" ma:contentTypeDescription="Skapa ett nytt dokument." ma:contentTypeScope="" ma:versionID="4d9812a307569847548f5ec305229cb8">
  <xsd:schema xmlns:xsd="http://www.w3.org/2001/XMLSchema" xmlns:xs="http://www.w3.org/2001/XMLSchema" xmlns:p="http://schemas.microsoft.com/office/2006/metadata/properties" xmlns:ns2="09080109-f6cd-4eba-a2ee-73217fe696ed" xmlns:ns3="7cbb1fca-6a32-4335-b5ee-b54c9d8ca556" targetNamespace="http://schemas.microsoft.com/office/2006/metadata/properties" ma:root="true" ma:fieldsID="f0ee3149fcd4647cd233d08a8a14d145" ns2:_="" ns3:_="">
    <xsd:import namespace="09080109-f6cd-4eba-a2ee-73217fe696ed"/>
    <xsd:import namespace="7cbb1fca-6a32-4335-b5ee-b54c9d8ca556"/>
    <xsd:element name="properties">
      <xsd:complexType>
        <xsd:sequence>
          <xsd:element name="documentManagement">
            <xsd:complexType>
              <xsd:all>
                <xsd:element ref="ns2:msbLabel" minOccurs="0"/>
                <xsd:element ref="ns3:m0538d8bf3a54dc5ac3145e2f23e36b6" minOccurs="0"/>
                <xsd:element ref="ns3:TaxCatchAll" minOccurs="0"/>
                <xsd:element ref="ns3:TaxCatchAllLabel" minOccurs="0"/>
                <xsd:element ref="ns3:m4fa83f35c8943f18dfeb31ed885621b" minOccurs="0"/>
                <xsd:element ref="ns3:MSB_Record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080109-f6cd-4eba-a2ee-73217fe696ed" elementFormDefault="qualified">
    <xsd:import namespace="http://schemas.microsoft.com/office/2006/documentManagement/types"/>
    <xsd:import namespace="http://schemas.microsoft.com/office/infopath/2007/PartnerControls"/>
    <xsd:element name="msbLabel" ma:index="8" nillable="true" ma:displayName="Märkning" ma:list="{90df8776-9d7c-4ef0-b5f4-07bc7ca2127d}" ma:internalName="msbLabel" ma:showField="Titl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bb1fca-6a32-4335-b5ee-b54c9d8ca556" elementFormDefault="qualified">
    <xsd:import namespace="http://schemas.microsoft.com/office/2006/documentManagement/types"/>
    <xsd:import namespace="http://schemas.microsoft.com/office/infopath/2007/PartnerControls"/>
    <xsd:element name="m0538d8bf3a54dc5ac3145e2f23e36b6" ma:index="9" nillable="true" ma:taxonomy="true" ma:internalName="m0538d8bf3a54dc5ac3145e2f23e36b6" ma:taxonomyFieldName="MSB_SiteBusinessProcess" ma:displayName="Handlingsslag" ma:default="1;#Standard|42db7290-f92b-446b-999c-1bee6d848af0" ma:fieldId="{60538d8b-f3a5-4dc5-ac31-45e2f23e36b6}" ma:sspId="1d297c32-e349-4b6d-b895-deec35520f0b" ma:termSetId="84c5b001-a021-41b2-9608-e8b90a27b6c1" ma:anchorId="00000000-0000-0000-0000-000000000000" ma:open="false" ma:isKeyword="false">
      <xsd:complexType>
        <xsd:sequence>
          <xsd:element ref="pc:Terms" minOccurs="0" maxOccurs="1"/>
        </xsd:sequence>
      </xsd:complexType>
    </xsd:element>
    <xsd:element name="TaxCatchAll" ma:index="10" nillable="true" ma:displayName="Global taxonomikolumn" ma:hidden="true" ma:list="{a3739b35-c9da-4bcd-826d-0860b83198c0}" ma:internalName="TaxCatchAll" ma:showField="CatchAllData" ma:web="7cbb1fca-6a32-4335-b5ee-b54c9d8ca55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Global taxonomikolumn1" ma:hidden="true" ma:list="{a3739b35-c9da-4bcd-826d-0860b83198c0}" ma:internalName="TaxCatchAllLabel" ma:readOnly="true" ma:showField="CatchAllDataLabel" ma:web="7cbb1fca-6a32-4335-b5ee-b54c9d8ca556">
      <xsd:complexType>
        <xsd:complexContent>
          <xsd:extension base="dms:MultiChoiceLookup">
            <xsd:sequence>
              <xsd:element name="Value" type="dms:Lookup" maxOccurs="unbounded" minOccurs="0" nillable="true"/>
            </xsd:sequence>
          </xsd:extension>
        </xsd:complexContent>
      </xsd:complexType>
    </xsd:element>
    <xsd:element name="m4fa83f35c8943f18dfeb31ed885621b" ma:index="13" nillable="true" ma:taxonomy="true" ma:internalName="m4fa83f35c8943f18dfeb31ed885621b" ma:taxonomyFieldName="MSB_DocumentType" ma:displayName="Handlingstyp" ma:fieldId="{64fa83f3-5c89-43f1-8dfe-b31ed885621b}" ma:sspId="1d297c32-e349-4b6d-b895-deec35520f0b" ma:termSetId="e3c19ec3-4bda-47fb-b9f4-9ecf798a87b8" ma:anchorId="00000000-0000-0000-0000-000000000000" ma:open="false" ma:isKeyword="false">
      <xsd:complexType>
        <xsd:sequence>
          <xsd:element ref="pc:Terms" minOccurs="0" maxOccurs="1"/>
        </xsd:sequence>
      </xsd:complexType>
    </xsd:element>
    <xsd:element name="MSB_RecordId" ma:index="15" nillable="true" ma:displayName="Diarienummer" ma:internalName="MSB_RecordId">
      <xsd:simpleType>
        <xsd:restriction base="dms:Text"/>
      </xsd:simpleType>
    </xsd:element>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13BC17-8917-42B6-81F5-C6F6C61EDDF8}">
  <ds:schemaRefs>
    <ds:schemaRef ds:uri="http://purl.org/dc/terms/"/>
    <ds:schemaRef ds:uri="09080109-f6cd-4eba-a2ee-73217fe696ed"/>
    <ds:schemaRef ds:uri="http://purl.org/dc/elements/1.1/"/>
    <ds:schemaRef ds:uri="7cbb1fca-6a32-4335-b5ee-b54c9d8ca556"/>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CA81964-9FAC-41CA-8D57-A783B9DF45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080109-f6cd-4eba-a2ee-73217fe696ed"/>
    <ds:schemaRef ds:uri="7cbb1fca-6a32-4335-b5ee-b54c9d8ca5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4999A7-C459-4245-B1DB-5611043D0C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6</vt:i4>
      </vt:variant>
    </vt:vector>
  </HeadingPairs>
  <TitlesOfParts>
    <vt:vector size="15" baseType="lpstr">
      <vt:lpstr>Börja här</vt:lpstr>
      <vt:lpstr>Säker hantering</vt:lpstr>
      <vt:lpstr>Infosäkkollen</vt:lpstr>
      <vt:lpstr>It-säkkollen</vt:lpstr>
      <vt:lpstr>Ot-säkkollen</vt:lpstr>
      <vt:lpstr>Leveranskedjekollen</vt:lpstr>
      <vt:lpstr>Analysstöd</vt:lpstr>
      <vt:lpstr>Återkoppling</vt:lpstr>
      <vt:lpstr>Definitioner</vt:lpstr>
      <vt:lpstr>'Säker hantering'!_Toc36824783</vt:lpstr>
      <vt:lpstr>DetaljeratPerFråga</vt:lpstr>
      <vt:lpstr>DetaljeratPerOmråde</vt:lpstr>
      <vt:lpstr>SnabbaFakta</vt:lpstr>
      <vt:lpstr>Återkoppling!Utskriftsområde</vt:lpstr>
      <vt:lpstr>Översiktsbild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Turell Johan</dc:creator>
  <cp:keywords/>
  <dc:description/>
  <cp:lastModifiedBy>Ståhlbom Hannah</cp:lastModifiedBy>
  <cp:revision/>
  <dcterms:created xsi:type="dcterms:W3CDTF">2019-01-03T08:27:21Z</dcterms:created>
  <dcterms:modified xsi:type="dcterms:W3CDTF">2025-08-29T14:05:01Z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0x0101008239AB5D3D2647B580F011DA2F3561110100C397E88E9430BD42ACA929FAC33BF316</vt:lpwstr>
  </property>
  <property fmtid="{D5CDD505-2E9C-101B-9397-08002B2CF9AE}" pid="3" name="MSB_SiteBusinessProcess">
    <vt:lpwstr>1;#Standard|42db7290-f92b-446b-999c-1bee6d848af0</vt:lpwstr>
  </property>
  <property fmtid="{D5CDD505-2E9C-101B-9397-08002B2CF9AE}" pid="4" name="MSB_DocumentType">
    <vt:lpwstr/>
  </property>
</Properties>
</file>